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33" activeTab="1"/>
  </bookViews>
  <sheets>
    <sheet name="汇总" sheetId="1" r:id="rId1"/>
    <sheet name="统计（数据库导出）" sheetId="23" r:id="rId2"/>
    <sheet name="当日积分" sheetId="5" r:id="rId3"/>
    <sheet name="积分短信群发模板" sheetId="6" r:id="rId4"/>
    <sheet name="战区统计" sheetId="19" r:id="rId5"/>
    <sheet name="军种" sheetId="20" r:id="rId6"/>
    <sheet name="本部" sheetId="28" r:id="rId7"/>
    <sheet name="营销中心" sheetId="27" r:id="rId8"/>
    <sheet name="支局" sheetId="18" r:id="rId9"/>
    <sheet name="大店" sheetId="24" r:id="rId10"/>
    <sheet name="全市积分汇总" sheetId="25" r:id="rId11"/>
    <sheet name="Sheet3" sheetId="29" r:id="rId12"/>
    <sheet name="10000号与民主听" sheetId="16" r:id="rId13"/>
    <sheet name="秦州" sheetId="8" r:id="rId14"/>
    <sheet name="Sheet7" sheetId="26" r:id="rId15"/>
    <sheet name="武山" sheetId="7" r:id="rId16"/>
    <sheet name="麦积" sheetId="9" r:id="rId17"/>
    <sheet name="秦安" sheetId="10" r:id="rId18"/>
    <sheet name="甘谷" sheetId="11" r:id="rId19"/>
    <sheet name="清水" sheetId="12" r:id="rId20"/>
    <sheet name="张川" sheetId="13" r:id="rId21"/>
    <sheet name="Sheet14" sheetId="17" r:id="rId22"/>
  </sheets>
  <externalReferences>
    <externalReference r:id="rId23"/>
  </externalReferences>
  <definedNames>
    <definedName name="_xlnm._FilterDatabase" localSheetId="2" hidden="1">当日积分!$A$3:$Z$1323</definedName>
    <definedName name="_xlnm._FilterDatabase" localSheetId="0" hidden="1">汇总!$A$1:$AC$2161</definedName>
    <definedName name="_xlnm._FilterDatabase" localSheetId="8" hidden="1">支局!$A$2:$M$2</definedName>
  </definedNames>
  <calcPr calcId="144525"/>
</workbook>
</file>

<file path=xl/sharedStrings.xml><?xml version="1.0" encoding="utf-8"?>
<sst xmlns="http://schemas.openxmlformats.org/spreadsheetml/2006/main" count="45307" uniqueCount="8590">
  <si>
    <t>序号</t>
  </si>
  <si>
    <t>战区</t>
  </si>
  <si>
    <t>营销中心/两部一室/市公司二级中心</t>
  </si>
  <si>
    <t>军种</t>
  </si>
  <si>
    <t>支局/连锁门店</t>
  </si>
  <si>
    <t>城乡支局属性（城市/农村）</t>
  </si>
  <si>
    <t>人员角色</t>
  </si>
  <si>
    <t>工号</t>
  </si>
  <si>
    <t>营销积分人员编码</t>
  </si>
  <si>
    <t>积分任务</t>
  </si>
  <si>
    <t>手机号码</t>
  </si>
  <si>
    <t>双计双考（教育军种）</t>
  </si>
  <si>
    <t>工号名称</t>
  </si>
  <si>
    <t>网点名称</t>
  </si>
  <si>
    <t>系统内登记手机号码</t>
  </si>
  <si>
    <t>当日积分</t>
  </si>
  <si>
    <t>当月积分</t>
  </si>
  <si>
    <t>月积分任务完成率（%）</t>
  </si>
  <si>
    <t>发展（当日）</t>
  </si>
  <si>
    <t>发展追溯（当日）</t>
  </si>
  <si>
    <t>存量（当日）</t>
  </si>
  <si>
    <t>存量追溯（当日）</t>
  </si>
  <si>
    <t>发展（累计）</t>
  </si>
  <si>
    <t>发展追溯（累计）</t>
  </si>
  <si>
    <t>存量（累计）</t>
  </si>
  <si>
    <t>存量追溯（累计）</t>
  </si>
  <si>
    <t>序</t>
  </si>
  <si>
    <t>不对称任务</t>
  </si>
  <si>
    <t>秦安战区</t>
  </si>
  <si>
    <t>0</t>
  </si>
  <si>
    <t>城乡</t>
  </si>
  <si>
    <t>郭嘉支局</t>
  </si>
  <si>
    <t>农村</t>
  </si>
  <si>
    <t>营业员</t>
  </si>
  <si>
    <t>Y62052282130</t>
  </si>
  <si>
    <t>王治民</t>
  </si>
  <si>
    <t>郭嘉镇全网通手机卖场</t>
  </si>
  <si>
    <t>莲花营销中心</t>
  </si>
  <si>
    <t>五营支局</t>
  </si>
  <si>
    <t>Y62052227564</t>
  </si>
  <si>
    <t>赵东芳</t>
  </si>
  <si>
    <t>杨仲乾@秦安县五营蔡河天翼专营店</t>
  </si>
  <si>
    <t>叶堡支局</t>
  </si>
  <si>
    <t>营维包区经理</t>
  </si>
  <si>
    <t>Y62052240805</t>
  </si>
  <si>
    <t>安涛</t>
  </si>
  <si>
    <t>天水地区_秦安县个人直销</t>
  </si>
  <si>
    <t>Y62052231520</t>
  </si>
  <si>
    <t>薛娅</t>
  </si>
  <si>
    <t>秦安县陇城手机卖场</t>
  </si>
  <si>
    <t>Y62052294415</t>
  </si>
  <si>
    <t>梅小宁</t>
  </si>
  <si>
    <t>秦安县叶堡营业厅</t>
  </si>
  <si>
    <t>开渠</t>
  </si>
  <si>
    <t>Y62052223271</t>
  </si>
  <si>
    <t>白小斌</t>
  </si>
  <si>
    <t>歹红平@解放路VIVO体验店</t>
  </si>
  <si>
    <t>销售服务部</t>
  </si>
  <si>
    <t>Y62052237268</t>
  </si>
  <si>
    <t>赵丽平</t>
  </si>
  <si>
    <t>莲花支局</t>
  </si>
  <si>
    <t>Y62052221524</t>
  </si>
  <si>
    <t>荣丽丽</t>
  </si>
  <si>
    <t>秦安县晓飞手机店</t>
  </si>
  <si>
    <t>Y62052298647</t>
  </si>
  <si>
    <t>姚晓明</t>
  </si>
  <si>
    <t>秦安县姚晓明手机店</t>
  </si>
  <si>
    <t>魏店支局</t>
  </si>
  <si>
    <t>客户经理/服务经理</t>
  </si>
  <si>
    <t>Y62052289746</t>
  </si>
  <si>
    <t>杨勇强</t>
  </si>
  <si>
    <t>秦安县郭嘉营业厅</t>
  </si>
  <si>
    <t>Y62052236924</t>
  </si>
  <si>
    <t>伏芳琴</t>
  </si>
  <si>
    <t>付芳勤@秦安付芳琴专营店</t>
  </si>
  <si>
    <t>Y62052229161</t>
  </si>
  <si>
    <t>赵珍香</t>
  </si>
  <si>
    <t>赵珍香@秦安手机世界步行街店</t>
  </si>
  <si>
    <t>Y62052249554</t>
  </si>
  <si>
    <t>缑耀华</t>
  </si>
  <si>
    <t>秦安县成纪网格店</t>
  </si>
  <si>
    <t>Y62052247985</t>
  </si>
  <si>
    <t>邓世忠</t>
  </si>
  <si>
    <t>邓世忠@秦安县解放路华为体验店</t>
  </si>
  <si>
    <t>Y62052251959</t>
  </si>
  <si>
    <t>安彦琴</t>
  </si>
  <si>
    <t>秦安县腾迅手机店</t>
  </si>
  <si>
    <t>桥南支局</t>
  </si>
  <si>
    <t>城市</t>
  </si>
  <si>
    <t>Y62052239587</t>
  </si>
  <si>
    <t>刘杰勇</t>
  </si>
  <si>
    <t>Y62052236456</t>
  </si>
  <si>
    <t>陈金城</t>
  </si>
  <si>
    <t>西川支局</t>
  </si>
  <si>
    <t>Y62052205661</t>
  </si>
  <si>
    <t>卜胜平</t>
  </si>
  <si>
    <t>王长生@王窑合作营业厅</t>
  </si>
  <si>
    <t>蔡店支局</t>
  </si>
  <si>
    <t>Y62052235430</t>
  </si>
  <si>
    <t>教育</t>
  </si>
  <si>
    <t>赵丽容</t>
  </si>
  <si>
    <t>城市蔡店网格直营店</t>
  </si>
  <si>
    <t>支局长</t>
  </si>
  <si>
    <t>Y62052284309</t>
  </si>
  <si>
    <t>魏富强</t>
  </si>
  <si>
    <t>北关支局</t>
  </si>
  <si>
    <t>Y62050011186</t>
  </si>
  <si>
    <t>姚海珍</t>
  </si>
  <si>
    <t>南锦春@秦安南关支局直营店</t>
  </si>
  <si>
    <t>卫健</t>
  </si>
  <si>
    <t>助销经理</t>
  </si>
  <si>
    <t>Y62050062658</t>
  </si>
  <si>
    <t>郭继承</t>
  </si>
  <si>
    <t>秦安-医卫营销单元-刘涛</t>
  </si>
  <si>
    <t>王尹支局</t>
  </si>
  <si>
    <t>Y62050000954</t>
  </si>
  <si>
    <t>郭桃桃</t>
  </si>
  <si>
    <t>秦安电信王尹乡（尹婷婷）天翼专营店</t>
  </si>
  <si>
    <t>Y62050009878</t>
  </si>
  <si>
    <t>何开明</t>
  </si>
  <si>
    <t>千户高建红专营店</t>
  </si>
  <si>
    <t>Y62050000971</t>
  </si>
  <si>
    <t>邓巧玲</t>
  </si>
  <si>
    <t>中国电信秦安县西川合作营业厅</t>
  </si>
  <si>
    <t>中山支局</t>
  </si>
  <si>
    <t>Y62050008260</t>
  </si>
  <si>
    <t>张进录</t>
  </si>
  <si>
    <t>中国电信秦安县中山专营店</t>
  </si>
  <si>
    <t>Y62050000972</t>
  </si>
  <si>
    <t>王赞</t>
  </si>
  <si>
    <t>中国电信秦安县叶堡中心合作营业厅</t>
  </si>
  <si>
    <t>Y62050000923</t>
  </si>
  <si>
    <t>王成祥</t>
  </si>
  <si>
    <t>王成祥@郭集合作营业厅</t>
  </si>
  <si>
    <t>Y62050001054</t>
  </si>
  <si>
    <t>边海梅</t>
  </si>
  <si>
    <t>中国电信秦安县魏店合作营业厅</t>
  </si>
  <si>
    <t>兴丰支局</t>
  </si>
  <si>
    <t>Y62052266491</t>
  </si>
  <si>
    <t>李雷雷</t>
  </si>
  <si>
    <t>中国电信秦安县燕湾合作营业厅</t>
  </si>
  <si>
    <t>Y62050072779</t>
  </si>
  <si>
    <t>董梅梅</t>
  </si>
  <si>
    <t>秦安县寺咀董梅梅专营店</t>
  </si>
  <si>
    <t>Y62050008395</t>
  </si>
  <si>
    <t>秦转霞</t>
  </si>
  <si>
    <t>刘坪张平军合作营业厅</t>
  </si>
  <si>
    <t>Y62050000992</t>
  </si>
  <si>
    <t>杨燕</t>
  </si>
  <si>
    <t>莲花郭志强营业厅</t>
  </si>
  <si>
    <t>Y62050001008</t>
  </si>
  <si>
    <t>陈钢钟</t>
  </si>
  <si>
    <t>吊湾陈钢钟天翼专营店</t>
  </si>
  <si>
    <t>金融</t>
  </si>
  <si>
    <t>Y62050076233</t>
  </si>
  <si>
    <t>李琼</t>
  </si>
  <si>
    <t>秦安-金融营销单元-安桂香</t>
  </si>
  <si>
    <t>企业</t>
  </si>
  <si>
    <t>Y62050076235</t>
  </si>
  <si>
    <t>王成龙</t>
  </si>
  <si>
    <t>秦安-党二营销单元-刘惠芳</t>
  </si>
  <si>
    <t>Y62050062823</t>
  </si>
  <si>
    <t>郑霞霞</t>
  </si>
  <si>
    <t>天水市_秦安县</t>
  </si>
  <si>
    <t>Y62050075579</t>
  </si>
  <si>
    <t>成晓阳</t>
  </si>
  <si>
    <t>农村莲花支局</t>
  </si>
  <si>
    <t>Y62052294331</t>
  </si>
  <si>
    <t>刘玉勤</t>
  </si>
  <si>
    <t>秦安电信陇城镇（赵永平）天翼专营店</t>
  </si>
  <si>
    <t>Y62052291211</t>
  </si>
  <si>
    <t>高红霞</t>
  </si>
  <si>
    <t>张国强@刘坪乡全网通手机卖场</t>
  </si>
  <si>
    <t>Y62052217792</t>
  </si>
  <si>
    <t>赵琴琴</t>
  </si>
  <si>
    <t>智能手机连锁卖场华为店</t>
  </si>
  <si>
    <t>Y62052294991</t>
  </si>
  <si>
    <t>邵志刚</t>
  </si>
  <si>
    <t>秦安县映南街营业厅</t>
  </si>
  <si>
    <t>Y62052245544</t>
  </si>
  <si>
    <t>蔡晓才</t>
  </si>
  <si>
    <t>Y62052238373</t>
  </si>
  <si>
    <t>高春娥</t>
  </si>
  <si>
    <t>秦安县陇城电信营业厅</t>
  </si>
  <si>
    <t>Y62052221876</t>
  </si>
  <si>
    <t>陈俊兵</t>
  </si>
  <si>
    <t>秦安县梨树电信营业厅</t>
  </si>
  <si>
    <t>Y62052293371</t>
  </si>
  <si>
    <t>刘刚</t>
  </si>
  <si>
    <t>Y62052265071</t>
  </si>
  <si>
    <t>黄文花</t>
  </si>
  <si>
    <t>Y62052254386</t>
  </si>
  <si>
    <t>周小康</t>
  </si>
  <si>
    <t>秦安县千户电信营业厅</t>
  </si>
  <si>
    <t>Y62052298842</t>
  </si>
  <si>
    <t>18194356653</t>
  </si>
  <si>
    <t>陈雪君</t>
  </si>
  <si>
    <t>Y62052294792</t>
  </si>
  <si>
    <t>张芳花</t>
  </si>
  <si>
    <t>秦安县刘永鹏手机专营店</t>
  </si>
  <si>
    <t>Y62052256313</t>
  </si>
  <si>
    <t>成浩</t>
  </si>
  <si>
    <t>秦安县晟昊通讯</t>
  </si>
  <si>
    <t>Y62052225523</t>
  </si>
  <si>
    <t>陈海霞</t>
  </si>
  <si>
    <t>杨伟@叶堡乡全网通手机卖场</t>
  </si>
  <si>
    <t>Y62052213835</t>
  </si>
  <si>
    <t>赵爱霞</t>
  </si>
  <si>
    <t>邵永平@秦安县五营乡（邵永平）天翼专营店</t>
  </si>
  <si>
    <t>Y62052214371</t>
  </si>
  <si>
    <t>杨雅玲</t>
  </si>
  <si>
    <t>赵婷婷@秦安县陇城镇第三营业厅</t>
  </si>
  <si>
    <t>Y62052240990</t>
  </si>
  <si>
    <t>杨平芳</t>
  </si>
  <si>
    <t>王珍@好地第二营业厅</t>
  </si>
  <si>
    <t>Y62052244873</t>
  </si>
  <si>
    <t>张博</t>
  </si>
  <si>
    <t>张永平@秦安县云山乡第三营业厅</t>
  </si>
  <si>
    <t>Y62052216988</t>
  </si>
  <si>
    <t>王元胜</t>
  </si>
  <si>
    <t>王甫乡营业厅</t>
  </si>
  <si>
    <t>Y62052227732</t>
  </si>
  <si>
    <t>李来兄</t>
  </si>
  <si>
    <t>李来兄@秦安县兴丰乡全网通手机卖场</t>
  </si>
  <si>
    <t>Y62052227733</t>
  </si>
  <si>
    <t>孙红彦</t>
  </si>
  <si>
    <t>陈俊兵@秦安魏店乡第三营业厅</t>
  </si>
  <si>
    <t>Y62052256015</t>
  </si>
  <si>
    <t>魏凯蓉</t>
  </si>
  <si>
    <t>秦安-校园营销单元</t>
  </si>
  <si>
    <t>Y62052256017</t>
  </si>
  <si>
    <t>臧娟娟</t>
  </si>
  <si>
    <t>秦安-商客营销单元</t>
  </si>
  <si>
    <t>Y62052282952</t>
  </si>
  <si>
    <t>成玉霞</t>
  </si>
  <si>
    <t>秦安县攻城狮手机店</t>
  </si>
  <si>
    <t>Y62052234170</t>
  </si>
  <si>
    <t>李小斌</t>
  </si>
  <si>
    <t>Y62052234664</t>
  </si>
  <si>
    <t>邓小梅</t>
  </si>
  <si>
    <t>Y62052234681</t>
  </si>
  <si>
    <t>康娜娜</t>
  </si>
  <si>
    <t>Y62052266488</t>
  </si>
  <si>
    <t>杨建兵</t>
  </si>
  <si>
    <t>Y62052290354</t>
  </si>
  <si>
    <t>刘保平</t>
  </si>
  <si>
    <t>Y62052296185</t>
  </si>
  <si>
    <t>刘回忠</t>
  </si>
  <si>
    <t>南关支局</t>
  </si>
  <si>
    <t>Y62052296247</t>
  </si>
  <si>
    <t>关浩</t>
  </si>
  <si>
    <t>Y62052220466</t>
  </si>
  <si>
    <t>薄旺胜</t>
  </si>
  <si>
    <t>Y62052222715</t>
  </si>
  <si>
    <t>张国强</t>
  </si>
  <si>
    <t>Y62052222742</t>
  </si>
  <si>
    <t>李长平</t>
  </si>
  <si>
    <t>秦安县緱湾电信通讯店</t>
  </si>
  <si>
    <t>Y62052222770</t>
  </si>
  <si>
    <t>蔡志锋</t>
  </si>
  <si>
    <t>Y62052223069</t>
  </si>
  <si>
    <t>中山张进录专营店</t>
  </si>
  <si>
    <t>Y62052223101</t>
  </si>
  <si>
    <t>王胜羊</t>
  </si>
  <si>
    <t>Y62052223192</t>
  </si>
  <si>
    <t>郭建平</t>
  </si>
  <si>
    <t>秦安县郭集电信营业厅</t>
  </si>
  <si>
    <t>Y62052223199</t>
  </si>
  <si>
    <t>Y62052223225</t>
  </si>
  <si>
    <t>刘永鹏</t>
  </si>
  <si>
    <t>Y62052223235</t>
  </si>
  <si>
    <t>魏作平</t>
  </si>
  <si>
    <t>Y62052226188</t>
  </si>
  <si>
    <t>蔡建荣</t>
  </si>
  <si>
    <t>Y62052226368</t>
  </si>
  <si>
    <t>张小红</t>
  </si>
  <si>
    <t>Y62052226457</t>
  </si>
  <si>
    <t>马建平</t>
  </si>
  <si>
    <t>Y62052226698</t>
  </si>
  <si>
    <t>张平军</t>
  </si>
  <si>
    <t>Y62052226885</t>
  </si>
  <si>
    <t>姚耀荣</t>
  </si>
  <si>
    <t>Y62052226899</t>
  </si>
  <si>
    <t>王伟彤</t>
  </si>
  <si>
    <t>Y62052226906</t>
  </si>
  <si>
    <t>牛子昊</t>
  </si>
  <si>
    <t>Y62052226996</t>
  </si>
  <si>
    <t>张虎虎</t>
  </si>
  <si>
    <t>Y62052227028</t>
  </si>
  <si>
    <t>马伟</t>
  </si>
  <si>
    <t>Y62052227103</t>
  </si>
  <si>
    <t>邵永平</t>
  </si>
  <si>
    <t>秦安县五营乡邵永平天翼专营店</t>
  </si>
  <si>
    <t>Y62052227139</t>
  </si>
  <si>
    <t>Y62052227207</t>
  </si>
  <si>
    <t>刘栓柱</t>
  </si>
  <si>
    <t>Y62052227226</t>
  </si>
  <si>
    <t>冯庆春</t>
  </si>
  <si>
    <t>Y62052227800</t>
  </si>
  <si>
    <t>赵永平</t>
  </si>
  <si>
    <t>Y62052227817</t>
  </si>
  <si>
    <t>杨仲乾</t>
  </si>
  <si>
    <t>秦安县五营蔡河天翼专营店</t>
  </si>
  <si>
    <t>Y62052228117</t>
  </si>
  <si>
    <t>张永祥</t>
  </si>
  <si>
    <t>Y62052228187</t>
  </si>
  <si>
    <t>Y62052228247</t>
  </si>
  <si>
    <t>Y62052287302</t>
  </si>
  <si>
    <t>冯弘睿</t>
  </si>
  <si>
    <t>秦安县叶堡支局</t>
  </si>
  <si>
    <t>Y62052220070</t>
  </si>
  <si>
    <t>秦红应</t>
  </si>
  <si>
    <t>Y62052220076</t>
  </si>
  <si>
    <t>蔡建瑞</t>
  </si>
  <si>
    <t>秦安叶堡杨建军天翼专营店</t>
  </si>
  <si>
    <t>Y62052220291</t>
  </si>
  <si>
    <t>王长生</t>
  </si>
  <si>
    <t>Y62052220307</t>
  </si>
  <si>
    <t>Y62052220310</t>
  </si>
  <si>
    <t>高建宏</t>
  </si>
  <si>
    <t>Y62052289433</t>
  </si>
  <si>
    <t>高爱萍</t>
  </si>
  <si>
    <t>秦安县安伏镇天翼手机卖场</t>
  </si>
  <si>
    <t>Y62052297787</t>
  </si>
  <si>
    <t>刘兵</t>
  </si>
  <si>
    <t>秦安县南下关营业厅</t>
  </si>
  <si>
    <t>Y62052244713</t>
  </si>
  <si>
    <t>何红梅</t>
  </si>
  <si>
    <t>Y62052292362</t>
  </si>
  <si>
    <t>王国林</t>
  </si>
  <si>
    <t>Y62052231028</t>
  </si>
  <si>
    <t>Y62052235999</t>
  </si>
  <si>
    <t>秦松茂</t>
  </si>
  <si>
    <t>Y62052236454</t>
  </si>
  <si>
    <t>王肖肖</t>
  </si>
  <si>
    <t>连锁</t>
  </si>
  <si>
    <t>秦安太白街电信手机旗舰店</t>
  </si>
  <si>
    <t>Y62052295249</t>
  </si>
  <si>
    <t>宋银娟</t>
  </si>
  <si>
    <t>副店长</t>
  </si>
  <si>
    <t>Y62052236479</t>
  </si>
  <si>
    <t>李敏</t>
  </si>
  <si>
    <t>店长</t>
  </si>
  <si>
    <t>Y62052200905</t>
  </si>
  <si>
    <t>郭如雪</t>
  </si>
  <si>
    <t>秦安县解放路营业厅</t>
  </si>
  <si>
    <t>Y62052219900</t>
  </si>
  <si>
    <t>马红生</t>
  </si>
  <si>
    <t>马红生@秦安县解放路营业厅</t>
  </si>
  <si>
    <t>Y62052219902</t>
  </si>
  <si>
    <t>王文彬</t>
  </si>
  <si>
    <t>王文彬@秦安县解放路营业厅</t>
  </si>
  <si>
    <t>Y62052219903</t>
  </si>
  <si>
    <t>柏得全</t>
  </si>
  <si>
    <t>旗晟@秦安县解放路营业厅</t>
  </si>
  <si>
    <t>Y62052200876</t>
  </si>
  <si>
    <t>靳雯慧</t>
  </si>
  <si>
    <t>办公室</t>
  </si>
  <si>
    <t>Y62052200889</t>
  </si>
  <si>
    <t>18993866122</t>
  </si>
  <si>
    <t>逯敏</t>
  </si>
  <si>
    <t>Y62052200951</t>
  </si>
  <si>
    <t>何倩</t>
  </si>
  <si>
    <t>Y62052239690</t>
  </si>
  <si>
    <t>孙静</t>
  </si>
  <si>
    <t>Y62052243774</t>
  </si>
  <si>
    <t>陈苗兰</t>
  </si>
  <si>
    <t>陈琪琪@秦安县西川镇天翼专营店</t>
  </si>
  <si>
    <t>Y62052239691</t>
  </si>
  <si>
    <t>李榕柏</t>
  </si>
  <si>
    <t>Y62052234189</t>
  </si>
  <si>
    <t>李婷</t>
  </si>
  <si>
    <t>党政军</t>
  </si>
  <si>
    <t>营销经理</t>
  </si>
  <si>
    <t>Y62052235162</t>
  </si>
  <si>
    <t>雒晓刚</t>
  </si>
  <si>
    <t>秦安-党一营销单元</t>
  </si>
  <si>
    <t>Y62052232749</t>
  </si>
  <si>
    <t>郑小兰</t>
  </si>
  <si>
    <t>秦安县天时利直销代理</t>
  </si>
  <si>
    <t>Y62050076234</t>
  </si>
  <si>
    <t>南锦霞</t>
  </si>
  <si>
    <t>Y62052251110</t>
  </si>
  <si>
    <t>张永平</t>
  </si>
  <si>
    <t>Y62052258895</t>
  </si>
  <si>
    <t>赵金荣</t>
  </si>
  <si>
    <t>Y62052259617</t>
  </si>
  <si>
    <t>白文斌</t>
  </si>
  <si>
    <t>Y62052234898</t>
  </si>
  <si>
    <t>师垚</t>
  </si>
  <si>
    <t>Y62052202234</t>
  </si>
  <si>
    <t>王鹏</t>
  </si>
  <si>
    <t>秦安县捷迅通讯手机店</t>
  </si>
  <si>
    <t>Y62052235931</t>
  </si>
  <si>
    <t>赵亚刚</t>
  </si>
  <si>
    <t>Y62052232346</t>
  </si>
  <si>
    <t>赵峰</t>
  </si>
  <si>
    <t>Y62052243349</t>
  </si>
  <si>
    <t>张建斌</t>
  </si>
  <si>
    <t>秦安县魏店支局</t>
  </si>
  <si>
    <t>Y62052245414</t>
  </si>
  <si>
    <t>吴四祥</t>
  </si>
  <si>
    <t>秦安县吴四祥手机维修部</t>
  </si>
  <si>
    <t>Y62052257834</t>
  </si>
  <si>
    <t>王凯</t>
  </si>
  <si>
    <t>秦安县郭嘉支局</t>
  </si>
  <si>
    <t>Y62052261538</t>
  </si>
  <si>
    <t>胡建国</t>
  </si>
  <si>
    <t>农村古城支局</t>
  </si>
  <si>
    <t>Y62052261615</t>
  </si>
  <si>
    <t>刘峰</t>
  </si>
  <si>
    <t>秦安县西川支局</t>
  </si>
  <si>
    <t>Y62052229600</t>
  </si>
  <si>
    <t>张鲁</t>
  </si>
  <si>
    <t>秦安金融大企业营销单元2</t>
  </si>
  <si>
    <t>Y62052256067</t>
  </si>
  <si>
    <t>何明芳</t>
  </si>
  <si>
    <t>秦安县浩哲通代办点</t>
  </si>
  <si>
    <t>Y62052260045</t>
  </si>
  <si>
    <t>蔡四美</t>
  </si>
  <si>
    <t>秦安县老胡通讯代点</t>
  </si>
  <si>
    <t>万维</t>
  </si>
  <si>
    <t>Y62052261494</t>
  </si>
  <si>
    <t>郑康乐</t>
  </si>
  <si>
    <t>Y62052230328</t>
  </si>
  <si>
    <t>宋晗</t>
  </si>
  <si>
    <t>Y62052230305</t>
  </si>
  <si>
    <t>马悦</t>
  </si>
  <si>
    <t>Y62052243506</t>
  </si>
  <si>
    <t>杨刚</t>
  </si>
  <si>
    <t>Y62052252145</t>
  </si>
  <si>
    <t>侯栋敏</t>
  </si>
  <si>
    <t>秦安恒通通讯卖场</t>
  </si>
  <si>
    <t>Y62052236210</t>
  </si>
  <si>
    <t>岳小飞</t>
  </si>
  <si>
    <t>Y62052294433</t>
  </si>
  <si>
    <t>伏玉萍</t>
  </si>
  <si>
    <t>秦安县玉萍便利店</t>
  </si>
  <si>
    <t>Y62052231094</t>
  </si>
  <si>
    <t>18993822062</t>
  </si>
  <si>
    <t>高恒泽</t>
  </si>
  <si>
    <t>Y62050062659</t>
  </si>
  <si>
    <t>18993822065</t>
  </si>
  <si>
    <t>张玉红</t>
  </si>
  <si>
    <t>天水个人直销</t>
  </si>
  <si>
    <t>Y62050064977</t>
  </si>
  <si>
    <t>刘有生</t>
  </si>
  <si>
    <t>Y62052256976</t>
  </si>
  <si>
    <t>刘自强</t>
  </si>
  <si>
    <t>Y62052261256</t>
  </si>
  <si>
    <t>成小红</t>
  </si>
  <si>
    <t>秦安县vivo手机超市</t>
  </si>
  <si>
    <t>Y62052238518</t>
  </si>
  <si>
    <t>邓伟</t>
  </si>
  <si>
    <t>秦安县诺基亚代办点</t>
  </si>
  <si>
    <t>Y62052234224</t>
  </si>
  <si>
    <t>高彦林</t>
  </si>
  <si>
    <t>网络部</t>
  </si>
  <si>
    <t>Y62052234273</t>
  </si>
  <si>
    <t>张银余</t>
  </si>
  <si>
    <t>Y62052234287</t>
  </si>
  <si>
    <t>王小军</t>
  </si>
  <si>
    <t>Y62052236076</t>
  </si>
  <si>
    <t>李立军</t>
  </si>
  <si>
    <t>Y62052236085</t>
  </si>
  <si>
    <t>Y62052236090</t>
  </si>
  <si>
    <t>殷旭升</t>
  </si>
  <si>
    <t>Y62052236097</t>
  </si>
  <si>
    <t>乔旺德</t>
  </si>
  <si>
    <t>Y62052236110</t>
  </si>
  <si>
    <t>鲁进仁</t>
  </si>
  <si>
    <t>Y62052236114</t>
  </si>
  <si>
    <t>陈锋</t>
  </si>
  <si>
    <t>Y62052236117</t>
  </si>
  <si>
    <t>魏毅民</t>
  </si>
  <si>
    <t>Y62052236144</t>
  </si>
  <si>
    <t>王文丽</t>
  </si>
  <si>
    <t>Y62052233744</t>
  </si>
  <si>
    <t>冯晓捷</t>
  </si>
  <si>
    <t>Y62052233773</t>
  </si>
  <si>
    <t>南锦春</t>
  </si>
  <si>
    <t>公司领导</t>
  </si>
  <si>
    <t>Y62052233779</t>
  </si>
  <si>
    <t>李元存</t>
  </si>
  <si>
    <t>Y62052233790</t>
  </si>
  <si>
    <t>李保平</t>
  </si>
  <si>
    <t>Y62052233798</t>
  </si>
  <si>
    <t>张文</t>
  </si>
  <si>
    <t>Y62052233813</t>
  </si>
  <si>
    <t>刘海龙</t>
  </si>
  <si>
    <t>Y62052234103</t>
  </si>
  <si>
    <t>卢月鹏</t>
  </si>
  <si>
    <t>Y62052234115</t>
  </si>
  <si>
    <t>蔡小龙</t>
  </si>
  <si>
    <t>Y62052234124</t>
  </si>
  <si>
    <t>何佩华</t>
  </si>
  <si>
    <t>Y62052234141</t>
  </si>
  <si>
    <t>刘春兰</t>
  </si>
  <si>
    <t>Y62052224931</t>
  </si>
  <si>
    <t>高旭斌</t>
  </si>
  <si>
    <t>Y62052236413</t>
  </si>
  <si>
    <t>胡潇</t>
  </si>
  <si>
    <t>Y62052236415</t>
  </si>
  <si>
    <t>薛建明</t>
  </si>
  <si>
    <t>Y62052282392</t>
  </si>
  <si>
    <t>秦安装维直销-西川</t>
  </si>
  <si>
    <t>Y62052236440</t>
  </si>
  <si>
    <t>冯晓轶</t>
  </si>
  <si>
    <t>Y62052236443</t>
  </si>
  <si>
    <t>喜晓燕</t>
  </si>
  <si>
    <t>Y62052236462</t>
  </si>
  <si>
    <t>张天明</t>
  </si>
  <si>
    <t>Y62052224990</t>
  </si>
  <si>
    <t>赵振华</t>
  </si>
  <si>
    <t>Y62052225181</t>
  </si>
  <si>
    <t>雒驹</t>
  </si>
  <si>
    <t>Y62052290498</t>
  </si>
  <si>
    <t>冯晓梅</t>
  </si>
  <si>
    <t>Y62052225186</t>
  </si>
  <si>
    <t>张理民</t>
  </si>
  <si>
    <t>Y62052262800</t>
  </si>
  <si>
    <t>王敏敏</t>
  </si>
  <si>
    <t>Y62052236538</t>
  </si>
  <si>
    <t>巨天永</t>
  </si>
  <si>
    <t>Y62052236714</t>
  </si>
  <si>
    <t>王宝平</t>
  </si>
  <si>
    <t>Y62052236204</t>
  </si>
  <si>
    <t>李伟祺</t>
  </si>
  <si>
    <t>Y62052236206</t>
  </si>
  <si>
    <t>刘涛</t>
  </si>
  <si>
    <t>Y62052236214</t>
  </si>
  <si>
    <t>裴旭恒</t>
  </si>
  <si>
    <t>秦安县兴丰支局</t>
  </si>
  <si>
    <t>Y62052236215</t>
  </si>
  <si>
    <t>李小胜</t>
  </si>
  <si>
    <t>Y62052236222</t>
  </si>
  <si>
    <t>杨威</t>
  </si>
  <si>
    <t>Y62052236304</t>
  </si>
  <si>
    <t>吴龙龙</t>
  </si>
  <si>
    <t>Y62052232274</t>
  </si>
  <si>
    <t>周小梅</t>
  </si>
  <si>
    <t>秦安县大卫通讯手机代办点</t>
  </si>
  <si>
    <t>Y62052261514</t>
  </si>
  <si>
    <t>胡剑</t>
  </si>
  <si>
    <t>Y62052237061</t>
  </si>
  <si>
    <t>张健炜</t>
  </si>
  <si>
    <t>秦安党政营销单元3</t>
  </si>
  <si>
    <t>Y62050062676</t>
  </si>
  <si>
    <t>曹晶</t>
  </si>
  <si>
    <t>天水-IDC业务营销单元-侯强</t>
  </si>
  <si>
    <t>Y62050354687</t>
  </si>
  <si>
    <t>王建刚</t>
  </si>
  <si>
    <t>伯阳镇建刚电信业务代理点</t>
  </si>
  <si>
    <t>Y62050062627</t>
  </si>
  <si>
    <t>赵红强</t>
  </si>
  <si>
    <t>远门支局</t>
  </si>
  <si>
    <t>Y62052164480</t>
  </si>
  <si>
    <t>南彦辉</t>
  </si>
  <si>
    <t>清水战区</t>
  </si>
  <si>
    <t>Y62052141301</t>
  </si>
  <si>
    <t>陈振奇</t>
  </si>
  <si>
    <t>清水县远门乡网格厅</t>
  </si>
  <si>
    <t>Y62050008402</t>
  </si>
  <si>
    <t>张来子</t>
  </si>
  <si>
    <t>张来子@王河（张来子）专营店</t>
  </si>
  <si>
    <t>Y62052158917</t>
  </si>
  <si>
    <t>汪碧军</t>
  </si>
  <si>
    <t>清水县碧军天翼手机店</t>
  </si>
  <si>
    <t>Y62052135711</t>
  </si>
  <si>
    <t>Y62052159618</t>
  </si>
  <si>
    <t>陈小芳</t>
  </si>
  <si>
    <t>清水县远门科鹏手机店</t>
  </si>
  <si>
    <t>Y62052192354</t>
  </si>
  <si>
    <t>胡昊</t>
  </si>
  <si>
    <t>清水县赵晓娟便利店</t>
  </si>
  <si>
    <t>Y62052163401</t>
  </si>
  <si>
    <t>王河张来子专营店</t>
  </si>
  <si>
    <t>Y62052198641</t>
  </si>
  <si>
    <t>清水县政企直销-教育</t>
  </si>
  <si>
    <t>Y62052161253</t>
  </si>
  <si>
    <t>李小强</t>
  </si>
  <si>
    <t>天水市_清水县个人直销</t>
  </si>
  <si>
    <t>Y62050075603</t>
  </si>
  <si>
    <t>刘菲菲</t>
  </si>
  <si>
    <t>Y62052188971</t>
  </si>
  <si>
    <t>温亭强</t>
  </si>
  <si>
    <t>清水-党一营销单元-温亭强</t>
  </si>
  <si>
    <t>Y62052190058</t>
  </si>
  <si>
    <t>清水县政企直销-其他</t>
  </si>
  <si>
    <t>Y62052190065</t>
  </si>
  <si>
    <t>刘红莉</t>
  </si>
  <si>
    <t>清水县政企直销-医卫</t>
  </si>
  <si>
    <t>Y62052196050</t>
  </si>
  <si>
    <t>Y62052100107</t>
  </si>
  <si>
    <t>清水-教育营销单元-张伟军</t>
  </si>
  <si>
    <t>Y62052180869</t>
  </si>
  <si>
    <t>王文军</t>
  </si>
  <si>
    <t>清水-商客营销单元</t>
  </si>
  <si>
    <t>Y62050080971</t>
  </si>
  <si>
    <t>马建鸿</t>
  </si>
  <si>
    <t>Y62052148749</t>
  </si>
  <si>
    <t>李海平</t>
  </si>
  <si>
    <t>清水-党二营销单元</t>
  </si>
  <si>
    <t>Y62050054211</t>
  </si>
  <si>
    <t>师海涛</t>
  </si>
  <si>
    <t>Y62050054493</t>
  </si>
  <si>
    <t>马文莉</t>
  </si>
  <si>
    <t>Y62050057389</t>
  </si>
  <si>
    <t>刘保祥</t>
  </si>
  <si>
    <t>Y62052113633</t>
  </si>
  <si>
    <t>刘红卫</t>
  </si>
  <si>
    <t>Y62052199098</t>
  </si>
  <si>
    <t>谢新社</t>
  </si>
  <si>
    <t>清水-金融行业营销单元</t>
  </si>
  <si>
    <t>Y62052102787</t>
  </si>
  <si>
    <t>赵新禹</t>
  </si>
  <si>
    <t>Y62052198544</t>
  </si>
  <si>
    <t>Y62052128590</t>
  </si>
  <si>
    <t>宋建文</t>
  </si>
  <si>
    <t>Y62052134238</t>
  </si>
  <si>
    <t>刘瑞娟</t>
  </si>
  <si>
    <t>清水县斌那蔬菜水果店</t>
  </si>
  <si>
    <t>Y62052198115</t>
  </si>
  <si>
    <t>申亨录</t>
  </si>
  <si>
    <t>清水县阿米电信营业厅</t>
  </si>
  <si>
    <t>Y62052136413</t>
  </si>
  <si>
    <t>田贵巧</t>
  </si>
  <si>
    <t>Y62052198067</t>
  </si>
  <si>
    <t>汪伟</t>
  </si>
  <si>
    <t>清水县汪伟代办点</t>
  </si>
  <si>
    <t>Y62052120725</t>
  </si>
  <si>
    <t>白云飞</t>
  </si>
  <si>
    <t>清水县西关十字独立店</t>
  </si>
  <si>
    <t>西北支局</t>
  </si>
  <si>
    <t>Y62050075610</t>
  </si>
  <si>
    <t>汪拴苍</t>
  </si>
  <si>
    <t>城市西北网格直营店</t>
  </si>
  <si>
    <t>Y62052194423</t>
  </si>
  <si>
    <t>马兰兰</t>
  </si>
  <si>
    <t>Y62052111500</t>
  </si>
  <si>
    <t>武奋琪</t>
  </si>
  <si>
    <t>Y62052192219</t>
  </si>
  <si>
    <t>张小霞</t>
  </si>
  <si>
    <t>Y62050075573</t>
  </si>
  <si>
    <t>咸双平</t>
  </si>
  <si>
    <t>天水市_秦州区个人直销</t>
  </si>
  <si>
    <t>Y62052131410</t>
  </si>
  <si>
    <t>王狄寅</t>
  </si>
  <si>
    <t>清水装维直销</t>
  </si>
  <si>
    <t>Y62052117570</t>
  </si>
  <si>
    <t>程贵红</t>
  </si>
  <si>
    <t>Y62052117571</t>
  </si>
  <si>
    <t>程志宏</t>
  </si>
  <si>
    <t>Y62050054210</t>
  </si>
  <si>
    <t>鲁小红</t>
  </si>
  <si>
    <t>Y62050054233</t>
  </si>
  <si>
    <t>乔建龙</t>
  </si>
  <si>
    <t>Y62050054470</t>
  </si>
  <si>
    <t>宋建林</t>
  </si>
  <si>
    <t>Y62050054473</t>
  </si>
  <si>
    <t>尉志军</t>
  </si>
  <si>
    <t>Y62050054477</t>
  </si>
  <si>
    <t>张维龙</t>
  </si>
  <si>
    <t>Y62050054478</t>
  </si>
  <si>
    <t>纪建国</t>
  </si>
  <si>
    <t>Y62050054483</t>
  </si>
  <si>
    <t>张新康</t>
  </si>
  <si>
    <t>Y62052108282</t>
  </si>
  <si>
    <t>武强</t>
  </si>
  <si>
    <t>Y62052110925</t>
  </si>
  <si>
    <t>Y62052168331</t>
  </si>
  <si>
    <t>尉志杰</t>
  </si>
  <si>
    <t>天水市_清水县</t>
  </si>
  <si>
    <t>调离</t>
  </si>
  <si>
    <t>Y62052124970</t>
  </si>
  <si>
    <t>Y62110088972</t>
  </si>
  <si>
    <t>乔斌</t>
  </si>
  <si>
    <t>Y62052136029</t>
  </si>
  <si>
    <t>朱治国</t>
  </si>
  <si>
    <t>Y62052103366</t>
  </si>
  <si>
    <t>刘建芳</t>
  </si>
  <si>
    <t>Y62052127217</t>
  </si>
  <si>
    <t>吕建军</t>
  </si>
  <si>
    <t>Y62052143872</t>
  </si>
  <si>
    <t>Y62052150358</t>
  </si>
  <si>
    <t>马志奇</t>
  </si>
  <si>
    <t>Y62052156441</t>
  </si>
  <si>
    <t>李政东</t>
  </si>
  <si>
    <t>金集支局</t>
  </si>
  <si>
    <t>Y62052137044</t>
  </si>
  <si>
    <t>裴燕强</t>
  </si>
  <si>
    <t>清水县贾川乡网格厅</t>
  </si>
  <si>
    <t>Y62052182194</t>
  </si>
  <si>
    <t>王艳丽</t>
  </si>
  <si>
    <t>清水县知梦手机店</t>
  </si>
  <si>
    <t>Y62050062857</t>
  </si>
  <si>
    <t>周月琴</t>
  </si>
  <si>
    <t>贾川毛安国天翼专营店</t>
  </si>
  <si>
    <t>Y62050010008</t>
  </si>
  <si>
    <t>毛安国</t>
  </si>
  <si>
    <t>清水县贾川（毛安国）天翼专营店</t>
  </si>
  <si>
    <t>Y62052152320</t>
  </si>
  <si>
    <t>杨云峰</t>
  </si>
  <si>
    <t>Y62052194939</t>
  </si>
  <si>
    <t>Y62052108421</t>
  </si>
  <si>
    <t>张小平</t>
  </si>
  <si>
    <t>Y62052108463</t>
  </si>
  <si>
    <t>周应珍</t>
  </si>
  <si>
    <t>Y62052193354</t>
  </si>
  <si>
    <t>Y62052193384</t>
  </si>
  <si>
    <t>Y62052159628</t>
  </si>
  <si>
    <t>Y62050008317</t>
  </si>
  <si>
    <t>杨会芳</t>
  </si>
  <si>
    <t>清水县金集（杨会芳）天翼专营店</t>
  </si>
  <si>
    <t>Y62052136084</t>
  </si>
  <si>
    <t>周云霞</t>
  </si>
  <si>
    <t>红堡支局</t>
  </si>
  <si>
    <t>Y62052124873</t>
  </si>
  <si>
    <t>罗富海</t>
  </si>
  <si>
    <t>Y62052121651</t>
  </si>
  <si>
    <t>马军</t>
  </si>
  <si>
    <t>清水县马军电信代办点</t>
  </si>
  <si>
    <t>Y62050000898</t>
  </si>
  <si>
    <t>王怀科</t>
  </si>
  <si>
    <t>黄门王怀科天翼专营店</t>
  </si>
  <si>
    <t>Y62050001897</t>
  </si>
  <si>
    <t>方永强</t>
  </si>
  <si>
    <t>新城方永强天翼专营店</t>
  </si>
  <si>
    <t>Y62050010311</t>
  </si>
  <si>
    <t>罗富江</t>
  </si>
  <si>
    <t>清水县红堡（罗福江）天翼专营店</t>
  </si>
  <si>
    <t>Y62050001899</t>
  </si>
  <si>
    <t>周德义</t>
  </si>
  <si>
    <t>小泉周德义天翼专营店</t>
  </si>
  <si>
    <t>Y62052113843</t>
  </si>
  <si>
    <t>马富成</t>
  </si>
  <si>
    <t>马富成@清水县黄门乡马什合作营业厅</t>
  </si>
  <si>
    <t>Y62052111520</t>
  </si>
  <si>
    <t>高小平</t>
  </si>
  <si>
    <t>Y62052136411</t>
  </si>
  <si>
    <t>刘桂兰</t>
  </si>
  <si>
    <t>红堡罗福江天翼专营店</t>
  </si>
  <si>
    <t>Y62052163472</t>
  </si>
  <si>
    <t>Y62052156421</t>
  </si>
  <si>
    <t>陈宝山</t>
  </si>
  <si>
    <t>清水县鼎晟世源手机店</t>
  </si>
  <si>
    <t>Y62052133624</t>
  </si>
  <si>
    <t>张伟军</t>
  </si>
  <si>
    <t>Y62052128501</t>
  </si>
  <si>
    <t>Y62052133147</t>
  </si>
  <si>
    <t>Y62052135952</t>
  </si>
  <si>
    <t>清水县罗富海代办点</t>
  </si>
  <si>
    <t>清水县永清中路营业厅</t>
  </si>
  <si>
    <t>Y62052104567</t>
  </si>
  <si>
    <t>Y62052164090</t>
  </si>
  <si>
    <t>永清中路营业厅电子渠道</t>
  </si>
  <si>
    <t>Y62052193418</t>
  </si>
  <si>
    <t>张顺宾</t>
  </si>
  <si>
    <t>Y62052130086</t>
  </si>
  <si>
    <t>张俊霞</t>
  </si>
  <si>
    <t>Y62052122180</t>
  </si>
  <si>
    <t>鲁莉莉</t>
  </si>
  <si>
    <t>清水县永清路营业厅</t>
  </si>
  <si>
    <t>Y62052195602</t>
  </si>
  <si>
    <t>赵晓英</t>
  </si>
  <si>
    <t>赵晓英@清水县永清路营业厅</t>
  </si>
  <si>
    <t>Y62052120495</t>
  </si>
  <si>
    <t>蒋红芳</t>
  </si>
  <si>
    <t>Y62052152131</t>
  </si>
  <si>
    <t>王慧芳</t>
  </si>
  <si>
    <t>清水县永清路营业厅电子渠道</t>
  </si>
  <si>
    <t>Y62052124501</t>
  </si>
  <si>
    <t>刘红莉@清水县永清路营业厅</t>
  </si>
  <si>
    <t>Y62052192442</t>
  </si>
  <si>
    <t>康凯</t>
  </si>
  <si>
    <t>康凯@清水县充国路第二营业厅</t>
  </si>
  <si>
    <t>Y62052160884</t>
  </si>
  <si>
    <t>何永梅</t>
  </si>
  <si>
    <t>清水充国路第二营业厅电子渠道</t>
  </si>
  <si>
    <t>Y62050054974</t>
  </si>
  <si>
    <t>王茜</t>
  </si>
  <si>
    <t>Y62052120581</t>
  </si>
  <si>
    <t>乔文</t>
  </si>
  <si>
    <t>郭川支局</t>
  </si>
  <si>
    <t>Y62052187322</t>
  </si>
  <si>
    <t>朱云</t>
  </si>
  <si>
    <t>清水土门乡朱王村朱云便利店</t>
  </si>
  <si>
    <t>Y62050075594</t>
  </si>
  <si>
    <t>边全学</t>
  </si>
  <si>
    <t>农村金集支局</t>
  </si>
  <si>
    <t>Y62052141443</t>
  </si>
  <si>
    <t>清水县郭川镇郭川街边全学代理点</t>
  </si>
  <si>
    <t>Y62052111568</t>
  </si>
  <si>
    <t>陈彩平</t>
  </si>
  <si>
    <t>清水县朱云通讯店</t>
  </si>
  <si>
    <t>Y62052157463</t>
  </si>
  <si>
    <t>白云霞</t>
  </si>
  <si>
    <t>清水县炫维手机店</t>
  </si>
  <si>
    <t>Y62052133667</t>
  </si>
  <si>
    <t>刘瑞雄</t>
  </si>
  <si>
    <t>清水县凯荣手机店</t>
  </si>
  <si>
    <t>Y62052133729</t>
  </si>
  <si>
    <t>Y62052145383</t>
  </si>
  <si>
    <t>宋瑞坤</t>
  </si>
  <si>
    <t>清水县瑞坤代理点</t>
  </si>
  <si>
    <t>Y62052182561</t>
  </si>
  <si>
    <t>Y62050000985</t>
  </si>
  <si>
    <t>康少龙@永清路（康少龙）天翼专营店</t>
  </si>
  <si>
    <t>Y62052136769</t>
  </si>
  <si>
    <t>马娟</t>
  </si>
  <si>
    <t>Y62052136743</t>
  </si>
  <si>
    <t>外呼人员</t>
  </si>
  <si>
    <t>Y62052187876</t>
  </si>
  <si>
    <t>康少龙</t>
  </si>
  <si>
    <t>城市东南网格直营店</t>
  </si>
  <si>
    <t>Y62052164010</t>
  </si>
  <si>
    <t>李小娟</t>
  </si>
  <si>
    <t>清水西南网格厅</t>
  </si>
  <si>
    <t>Y62052186701</t>
  </si>
  <si>
    <t>南玉娟</t>
  </si>
  <si>
    <t>清水县虹信手机店</t>
  </si>
  <si>
    <t>Y62052133440</t>
  </si>
  <si>
    <t>东南支局</t>
  </si>
  <si>
    <t>Y62050075604</t>
  </si>
  <si>
    <t>张贵珠</t>
  </si>
  <si>
    <t>Y62052191036</t>
  </si>
  <si>
    <t>张贵珠@清水西南网格厅</t>
  </si>
  <si>
    <t>Y62052182634</t>
  </si>
  <si>
    <t>程贵红@清水县西关十字天翼专营店</t>
  </si>
  <si>
    <t>Y62052162141</t>
  </si>
  <si>
    <t>李文娟</t>
  </si>
  <si>
    <t>城市西南网格直销点</t>
  </si>
  <si>
    <t>Y62050083289</t>
  </si>
  <si>
    <t>Y62052129831</t>
  </si>
  <si>
    <t>田珍珍</t>
  </si>
  <si>
    <t>Y62052123323</t>
  </si>
  <si>
    <t>吉利娟</t>
  </si>
  <si>
    <t>Y62052164834</t>
  </si>
  <si>
    <t>清水县西关十字天翼专营店</t>
  </si>
  <si>
    <t>承包人</t>
  </si>
  <si>
    <t>Y62052194878</t>
  </si>
  <si>
    <t>李军</t>
  </si>
  <si>
    <t>清水县中合手机销售店</t>
  </si>
  <si>
    <t>东北支局</t>
  </si>
  <si>
    <t>Y62052166488</t>
  </si>
  <si>
    <t>乔琪</t>
  </si>
  <si>
    <t>清水县翼通专营店</t>
  </si>
  <si>
    <t>Y62052141990</t>
  </si>
  <si>
    <t>刘晶晶</t>
  </si>
  <si>
    <t>Y62052132129</t>
  </si>
  <si>
    <t>朱文辉</t>
  </si>
  <si>
    <t>Y62052151196</t>
  </si>
  <si>
    <t>清水县华讯手机专卖店</t>
  </si>
  <si>
    <t>Y62052195480</t>
  </si>
  <si>
    <t>刘小飞</t>
  </si>
  <si>
    <t>清水县名扬通讯店</t>
  </si>
  <si>
    <t>Y62052199547</t>
  </si>
  <si>
    <t>雷磊</t>
  </si>
  <si>
    <t>清水县宜达手机销售店</t>
  </si>
  <si>
    <t>Y62052120784</t>
  </si>
  <si>
    <t>袁涛</t>
  </si>
  <si>
    <t>Y62052108310</t>
  </si>
  <si>
    <t>朱长林</t>
  </si>
  <si>
    <t>Y62052110869</t>
  </si>
  <si>
    <t>汪金龙</t>
  </si>
  <si>
    <t>Y62052156289</t>
  </si>
  <si>
    <t>李建平</t>
  </si>
  <si>
    <t>Y62052135352</t>
  </si>
  <si>
    <t>草川支局</t>
  </si>
  <si>
    <t>Y62052126713</t>
  </si>
  <si>
    <t>周玉亮</t>
  </si>
  <si>
    <t>清水县周玉亮代办点</t>
  </si>
  <si>
    <t>Y62052141263</t>
  </si>
  <si>
    <t>赵海峰</t>
  </si>
  <si>
    <t>清水县白驼街赵海峰代理</t>
  </si>
  <si>
    <t>Y62052150229</t>
  </si>
  <si>
    <t>陈军霞</t>
  </si>
  <si>
    <t>清水县陈军霞手机销售店</t>
  </si>
  <si>
    <t>Y62052114373</t>
  </si>
  <si>
    <t>姚海彦</t>
  </si>
  <si>
    <t>姚海彦@清水县草川天翼专营店</t>
  </si>
  <si>
    <t>Y62052136054</t>
  </si>
  <si>
    <t>Y62052192222</t>
  </si>
  <si>
    <t>姚水仙</t>
  </si>
  <si>
    <t>Y62052159640</t>
  </si>
  <si>
    <t>林元世</t>
  </si>
  <si>
    <t>Y62052194312</t>
  </si>
  <si>
    <t>Y62052163517</t>
  </si>
  <si>
    <t>Y62050054972</t>
  </si>
  <si>
    <t>陈永吉</t>
  </si>
  <si>
    <t>Y62052161539</t>
  </si>
  <si>
    <t>梁剑</t>
  </si>
  <si>
    <t>Y62052134150</t>
  </si>
  <si>
    <t>何平</t>
  </si>
  <si>
    <t>Y62052186988</t>
  </si>
  <si>
    <t>佟瑶</t>
  </si>
  <si>
    <t>Y62052156490</t>
  </si>
  <si>
    <t>苏芳芳</t>
  </si>
  <si>
    <t>Y62050064066</t>
  </si>
  <si>
    <t>赵昆</t>
  </si>
  <si>
    <t>天水-医卫营销单元1-杨瑞</t>
  </si>
  <si>
    <t>白驼支局</t>
  </si>
  <si>
    <t>Y62052197130</t>
  </si>
  <si>
    <t>清水县易信专营店</t>
  </si>
  <si>
    <t>Y62052134961</t>
  </si>
  <si>
    <t>刘文杰</t>
  </si>
  <si>
    <t>清水县杰少商行</t>
  </si>
  <si>
    <t>Y62050075593</t>
  </si>
  <si>
    <t>高智明</t>
  </si>
  <si>
    <t>农村白驼支局</t>
  </si>
  <si>
    <t>Y62050008285</t>
  </si>
  <si>
    <t>王宝利</t>
  </si>
  <si>
    <t>王宝利@清水白驼支局营业厅</t>
  </si>
  <si>
    <t>Y62052123239</t>
  </si>
  <si>
    <t>黄小艳</t>
  </si>
  <si>
    <t>清水县白驼镇白驼村黄小燕代办点</t>
  </si>
  <si>
    <t>Y62052183454</t>
  </si>
  <si>
    <t>赵晓娟</t>
  </si>
  <si>
    <t>Y62052186807</t>
  </si>
  <si>
    <t>何娟娟</t>
  </si>
  <si>
    <t>Y62052135986</t>
  </si>
  <si>
    <t>郭俊峰</t>
  </si>
  <si>
    <t>Y62052163446</t>
  </si>
  <si>
    <t>Y62052128291</t>
  </si>
  <si>
    <t>Y62052194385</t>
  </si>
  <si>
    <t>Y62052135562</t>
  </si>
  <si>
    <t>白沙支局</t>
  </si>
  <si>
    <t>Y62052116762</t>
  </si>
  <si>
    <t>程云</t>
  </si>
  <si>
    <t>清水白沙镇桑园村程庄云云小卖部</t>
  </si>
  <si>
    <t>Y62052135831</t>
  </si>
  <si>
    <t>刘双宏</t>
  </si>
  <si>
    <t>刘双宏@清水山门支局营业厅</t>
  </si>
  <si>
    <t>Y62052188550</t>
  </si>
  <si>
    <t>15339782080</t>
  </si>
  <si>
    <t>郭爱国</t>
  </si>
  <si>
    <t>郭爱国@清水县山门镇（郭爱国）天翼专营店</t>
  </si>
  <si>
    <t>Y62052194492</t>
  </si>
  <si>
    <t>刘存祥</t>
  </si>
  <si>
    <t>清水白沙乡石村MINI营业厅</t>
  </si>
  <si>
    <t>Y62052135268</t>
  </si>
  <si>
    <t>张文强</t>
  </si>
  <si>
    <t>清水县任文娟手机店</t>
  </si>
  <si>
    <t>Y62052137136</t>
  </si>
  <si>
    <t>王雪妮</t>
  </si>
  <si>
    <t>Y62050008398</t>
  </si>
  <si>
    <t>武龙贵</t>
  </si>
  <si>
    <t>秦亭武龙贵天翼专营店</t>
  </si>
  <si>
    <t>Y62050011198</t>
  </si>
  <si>
    <t>吕续德</t>
  </si>
  <si>
    <t>吕续德@百家（吕续德）天翼专营店</t>
  </si>
  <si>
    <t>Y62052121539</t>
  </si>
  <si>
    <t>廖珍芳</t>
  </si>
  <si>
    <t>清水县白沙镇手机店</t>
  </si>
  <si>
    <t>Y62050061705</t>
  </si>
  <si>
    <t>姚强强</t>
  </si>
  <si>
    <t>Y62050062153</t>
  </si>
  <si>
    <t>Y62052111426</t>
  </si>
  <si>
    <t>温小康</t>
  </si>
  <si>
    <t>清水县温泉温小康代办点</t>
  </si>
  <si>
    <t>Y62052126791</t>
  </si>
  <si>
    <t>Y62052132158</t>
  </si>
  <si>
    <t>Y62052122930</t>
  </si>
  <si>
    <t>郑焕弟</t>
  </si>
  <si>
    <t>Y62052163595</t>
  </si>
  <si>
    <t>Y62052163897</t>
  </si>
  <si>
    <t>Y62052132844</t>
  </si>
  <si>
    <t>蔡扬帆</t>
  </si>
  <si>
    <t>清水县蔡扬帆代办点</t>
  </si>
  <si>
    <t>Y62052133079</t>
  </si>
  <si>
    <t>清水县程云代办点</t>
  </si>
  <si>
    <t>Y62052143110</t>
  </si>
  <si>
    <t>清水县陇东庙湾村强强便利点</t>
  </si>
  <si>
    <t>Y62050001887</t>
  </si>
  <si>
    <t>赵世雄</t>
  </si>
  <si>
    <t>赵世雄@陇东（赵世雄）天翼专营店</t>
  </si>
  <si>
    <t>Y62052133786</t>
  </si>
  <si>
    <t>左关平</t>
  </si>
  <si>
    <t>Y62052107577</t>
  </si>
  <si>
    <t>郭星</t>
  </si>
  <si>
    <t>清水县山门镇郭爱国天翼专营店</t>
  </si>
  <si>
    <t>Y62052114826</t>
  </si>
  <si>
    <t>武卫平</t>
  </si>
  <si>
    <t>Y62052163861</t>
  </si>
  <si>
    <t>百家吕续德天翼专营店</t>
  </si>
  <si>
    <t>客经（生态）</t>
  </si>
  <si>
    <t>客经</t>
  </si>
  <si>
    <t>Y62050225861</t>
  </si>
  <si>
    <t>黄丽</t>
  </si>
  <si>
    <t>秦州区博睿通讯营业点</t>
  </si>
  <si>
    <t>秦州民主路营业厅</t>
  </si>
  <si>
    <t>秦州区民主西路营业厅</t>
  </si>
  <si>
    <t>Y62050258044</t>
  </si>
  <si>
    <t>靳晶晶</t>
  </si>
  <si>
    <t>靳晶晶@民主路三星专卖店</t>
  </si>
  <si>
    <t>Y62050228309</t>
  </si>
  <si>
    <t>杨万霞</t>
  </si>
  <si>
    <t>Y62050226408</t>
  </si>
  <si>
    <t>闫丽娟</t>
  </si>
  <si>
    <t>Y62050225304</t>
  </si>
  <si>
    <t>蒋红敏</t>
  </si>
  <si>
    <t>Y62050201699</t>
  </si>
  <si>
    <t>海艳</t>
  </si>
  <si>
    <t>Y62050285871</t>
  </si>
  <si>
    <t>陶园</t>
  </si>
  <si>
    <t>Y62050234128</t>
  </si>
  <si>
    <t>白芳</t>
  </si>
  <si>
    <t>Y62050286921</t>
  </si>
  <si>
    <t>孙丽萍</t>
  </si>
  <si>
    <t>Y62050231451</t>
  </si>
  <si>
    <t>史田利</t>
  </si>
  <si>
    <t>Y62050201724</t>
  </si>
  <si>
    <t>刘婷</t>
  </si>
  <si>
    <t>Y62050234721</t>
  </si>
  <si>
    <t>常雯婷</t>
  </si>
  <si>
    <t>Y62050234118</t>
  </si>
  <si>
    <t>刘蕊芳</t>
  </si>
  <si>
    <t>Y62050245349</t>
  </si>
  <si>
    <t>吴荣</t>
  </si>
  <si>
    <t>Y62050266461</t>
  </si>
  <si>
    <t>全晶晶</t>
  </si>
  <si>
    <t>Y62050262995</t>
  </si>
  <si>
    <t>万丽</t>
  </si>
  <si>
    <t>Y62050245466</t>
  </si>
  <si>
    <t>余慧</t>
  </si>
  <si>
    <t>Y62050238157</t>
  </si>
  <si>
    <t>甄萍</t>
  </si>
  <si>
    <t>Y62050266883</t>
  </si>
  <si>
    <t>蒋美娇</t>
  </si>
  <si>
    <t>Y62050243849</t>
  </si>
  <si>
    <t>王瑞瑞</t>
  </si>
  <si>
    <t>Y62050243880</t>
  </si>
  <si>
    <t>包甜</t>
  </si>
  <si>
    <t>Y62050289721</t>
  </si>
  <si>
    <t>田瑾</t>
  </si>
  <si>
    <t>忆华@秦州区民主西路营业厅</t>
  </si>
  <si>
    <t>Y62050220698</t>
  </si>
  <si>
    <t>县秀红</t>
  </si>
  <si>
    <t>Y62050220715</t>
  </si>
  <si>
    <t>王锐芹</t>
  </si>
  <si>
    <t>Y62050259681</t>
  </si>
  <si>
    <t>赵星芳</t>
  </si>
  <si>
    <t>Y62050220734</t>
  </si>
  <si>
    <t>陈利珍</t>
  </si>
  <si>
    <t>Y62050228267</t>
  </si>
  <si>
    <t>万海霞</t>
  </si>
  <si>
    <t>旗晟@秦州区民主西路营业厅</t>
  </si>
  <si>
    <t>Y62050220766</t>
  </si>
  <si>
    <t>刘丽</t>
  </si>
  <si>
    <t>Y62050227748</t>
  </si>
  <si>
    <t>王条春</t>
  </si>
  <si>
    <t>Y62050259692</t>
  </si>
  <si>
    <t>孙翠翠</t>
  </si>
  <si>
    <t>Y62050219897</t>
  </si>
  <si>
    <t>刘江红</t>
  </si>
  <si>
    <t>李焕山@秦州区民主西路营业厅</t>
  </si>
  <si>
    <t>Y62050203362</t>
  </si>
  <si>
    <t>刘春红</t>
  </si>
  <si>
    <t>Y62050221857</t>
  </si>
  <si>
    <t>张婷婷</t>
  </si>
  <si>
    <t>Y62050236056</t>
  </si>
  <si>
    <t>白玉</t>
  </si>
  <si>
    <t>Y62050029978</t>
  </si>
  <si>
    <t>万丹丹</t>
  </si>
  <si>
    <t>郑一杰@秦州区民主西路营业厅</t>
  </si>
  <si>
    <t>Y62050029992</t>
  </si>
  <si>
    <t>李万梅</t>
  </si>
  <si>
    <t>Y62050220542</t>
  </si>
  <si>
    <t>郭晓庆</t>
  </si>
  <si>
    <t>郭晓庆@秦州区民主西路营业厅</t>
  </si>
  <si>
    <t>Y62050236028</t>
  </si>
  <si>
    <t>杨许静</t>
  </si>
  <si>
    <t>Y62050228324</t>
  </si>
  <si>
    <t>王艳霞</t>
  </si>
  <si>
    <t>蒋亚龙@秦州区民主西路营业厅</t>
  </si>
  <si>
    <t>10000号</t>
  </si>
  <si>
    <t>Y62050088210</t>
  </si>
  <si>
    <t>李淑雁</t>
  </si>
  <si>
    <t>省客服中心(天水)</t>
  </si>
  <si>
    <t>Y62050075650</t>
  </si>
  <si>
    <t>陈文娟</t>
  </si>
  <si>
    <t>天水10000号客服中心</t>
  </si>
  <si>
    <t>Y62050074262</t>
  </si>
  <si>
    <t>李金玲</t>
  </si>
  <si>
    <t>Y62050294360</t>
  </si>
  <si>
    <t>杨博</t>
  </si>
  <si>
    <t>Y62050292838</t>
  </si>
  <si>
    <t>冯红梅</t>
  </si>
  <si>
    <t>Y62000034443</t>
  </si>
  <si>
    <t>王雪燕</t>
  </si>
  <si>
    <t>Y62010041116</t>
  </si>
  <si>
    <t>王静</t>
  </si>
  <si>
    <t>Y62010041200</t>
  </si>
  <si>
    <t>杨洁</t>
  </si>
  <si>
    <t>Y62050075637</t>
  </si>
  <si>
    <t>陈宇娟</t>
  </si>
  <si>
    <t>Y62050081678</t>
  </si>
  <si>
    <t>刘旦旦</t>
  </si>
  <si>
    <t>Y62050296626</t>
  </si>
  <si>
    <t>Y62050296547</t>
  </si>
  <si>
    <t>常秋凤</t>
  </si>
  <si>
    <t>Y62050060079</t>
  </si>
  <si>
    <t>孙翠芳</t>
  </si>
  <si>
    <t>Y62050296530</t>
  </si>
  <si>
    <t>杨海莉</t>
  </si>
  <si>
    <t>Y62050296538</t>
  </si>
  <si>
    <t>王露露</t>
  </si>
  <si>
    <t>Y62050296641</t>
  </si>
  <si>
    <t>黄利君</t>
  </si>
  <si>
    <t>Y62050081450</t>
  </si>
  <si>
    <t>梁淑潇</t>
  </si>
  <si>
    <t>Y62050262399</t>
  </si>
  <si>
    <t>万永霞</t>
  </si>
  <si>
    <t>Y62050049618</t>
  </si>
  <si>
    <t>张海云</t>
  </si>
  <si>
    <t>Y62050063870</t>
  </si>
  <si>
    <t>张选</t>
  </si>
  <si>
    <t>Y62050062888</t>
  </si>
  <si>
    <t>郑文芳</t>
  </si>
  <si>
    <t>Y62050224935</t>
  </si>
  <si>
    <t>何莉平</t>
  </si>
  <si>
    <t>Y62010037774</t>
  </si>
  <si>
    <t>王慧珍</t>
  </si>
  <si>
    <t>Y62050082163</t>
  </si>
  <si>
    <t>周燕</t>
  </si>
  <si>
    <t>Y62050097592</t>
  </si>
  <si>
    <t>李小花</t>
  </si>
  <si>
    <t>Y62050296728</t>
  </si>
  <si>
    <t>赵秀云</t>
  </si>
  <si>
    <t>Y62010079954</t>
  </si>
  <si>
    <t>王爱萍</t>
  </si>
  <si>
    <t>Y62010084289</t>
  </si>
  <si>
    <t>张丽艳</t>
  </si>
  <si>
    <t>Y62050095289</t>
  </si>
  <si>
    <t>高洁</t>
  </si>
  <si>
    <t>Y62050087605</t>
  </si>
  <si>
    <t>刘小霞</t>
  </si>
  <si>
    <t>Y62010041115</t>
  </si>
  <si>
    <t>张丽娟</t>
  </si>
  <si>
    <t>Y62050095260</t>
  </si>
  <si>
    <t>闫雪</t>
  </si>
  <si>
    <t>Y62010010437</t>
  </si>
  <si>
    <t>杜娜</t>
  </si>
  <si>
    <t>Y62050050353</t>
  </si>
  <si>
    <t>叶文燕</t>
  </si>
  <si>
    <t>Y62050296747</t>
  </si>
  <si>
    <t>王璧</t>
  </si>
  <si>
    <t>Y62050298677</t>
  </si>
  <si>
    <t>靳晓婕</t>
  </si>
  <si>
    <t>Y62050294341</t>
  </si>
  <si>
    <t>杨文静</t>
  </si>
  <si>
    <t>Y62050087184</t>
  </si>
  <si>
    <t>马瑞奇</t>
  </si>
  <si>
    <t>Y62050298663</t>
  </si>
  <si>
    <t>邵田田</t>
  </si>
  <si>
    <t>Y62050228804</t>
  </si>
  <si>
    <t>闫红玉</t>
  </si>
  <si>
    <t>Y62050224335</t>
  </si>
  <si>
    <t>丁天卉</t>
  </si>
  <si>
    <t>Y62050224270</t>
  </si>
  <si>
    <t>罗璐璐</t>
  </si>
  <si>
    <t>Y62050224307</t>
  </si>
  <si>
    <t>马霞</t>
  </si>
  <si>
    <t>Y62050294149</t>
  </si>
  <si>
    <t>黄云山</t>
  </si>
  <si>
    <t>Y62050066066</t>
  </si>
  <si>
    <t>柳田田</t>
  </si>
  <si>
    <t>Y62050093254</t>
  </si>
  <si>
    <t>刘云霞</t>
  </si>
  <si>
    <t>Y62050049488</t>
  </si>
  <si>
    <t>徐小芳</t>
  </si>
  <si>
    <t>Y62050096127</t>
  </si>
  <si>
    <t>王子轩</t>
  </si>
  <si>
    <t>Y62010093614</t>
  </si>
  <si>
    <t>王紫薇</t>
  </si>
  <si>
    <t>Y62010035907</t>
  </si>
  <si>
    <t>杜文芳</t>
  </si>
  <si>
    <t>Y62050042229</t>
  </si>
  <si>
    <t>刘红霞</t>
  </si>
  <si>
    <t>Y62050094974</t>
  </si>
  <si>
    <t>韩亚菊</t>
  </si>
  <si>
    <t>Y62050299769</t>
  </si>
  <si>
    <t>马晓露</t>
  </si>
  <si>
    <t>Y62010037772</t>
  </si>
  <si>
    <t>贠思盈</t>
  </si>
  <si>
    <t>Y62010035926</t>
  </si>
  <si>
    <t>闫书萍</t>
  </si>
  <si>
    <t>Y62050298652</t>
  </si>
  <si>
    <t>李悦文</t>
  </si>
  <si>
    <t>Y62010035946</t>
  </si>
  <si>
    <t>曹雅</t>
  </si>
  <si>
    <t>Y62050050260</t>
  </si>
  <si>
    <t>杨庆芳</t>
  </si>
  <si>
    <t>Y62050075651</t>
  </si>
  <si>
    <t>张芳</t>
  </si>
  <si>
    <t>Y62050075629</t>
  </si>
  <si>
    <t>严录梅</t>
  </si>
  <si>
    <t>Y62050228763</t>
  </si>
  <si>
    <t>孙艳君</t>
  </si>
  <si>
    <t>Y62010041140</t>
  </si>
  <si>
    <t>张瑞君</t>
  </si>
  <si>
    <t>Y62050075617</t>
  </si>
  <si>
    <t>何芸</t>
  </si>
  <si>
    <t>Y62050065960</t>
  </si>
  <si>
    <t>胡帆帆</t>
  </si>
  <si>
    <t>Y62050096000</t>
  </si>
  <si>
    <t>毛芳</t>
  </si>
  <si>
    <t>Y62050063224</t>
  </si>
  <si>
    <t>温娟娟</t>
  </si>
  <si>
    <t>Y62050097022</t>
  </si>
  <si>
    <t>安旦平</t>
  </si>
  <si>
    <t>Y62050243066</t>
  </si>
  <si>
    <t>赵春燕</t>
  </si>
  <si>
    <t>Y62050243109</t>
  </si>
  <si>
    <t>李变平</t>
  </si>
  <si>
    <t>Y62010041103</t>
  </si>
  <si>
    <t>高亚亚</t>
  </si>
  <si>
    <t>Y62010010392</t>
  </si>
  <si>
    <t>高旭林</t>
  </si>
  <si>
    <t>Y62050060115</t>
  </si>
  <si>
    <t>车秀霞</t>
  </si>
  <si>
    <t>Y62050256924</t>
  </si>
  <si>
    <t>刘莉</t>
  </si>
  <si>
    <t>Y62050232428</t>
  </si>
  <si>
    <t>赵妍</t>
  </si>
  <si>
    <t>Y62050262765</t>
  </si>
  <si>
    <t>缑彩萍</t>
  </si>
  <si>
    <t>Y62050262806</t>
  </si>
  <si>
    <t>穆娜娜</t>
  </si>
  <si>
    <t>Y62050232334</t>
  </si>
  <si>
    <t>杜秀秀</t>
  </si>
  <si>
    <t>Y62050232257</t>
  </si>
  <si>
    <t>张露露</t>
  </si>
  <si>
    <t>Y62010099430</t>
  </si>
  <si>
    <t>吴桂芳</t>
  </si>
  <si>
    <t>Y62050050413</t>
  </si>
  <si>
    <t>陈勤菊</t>
  </si>
  <si>
    <t>Y62050094704</t>
  </si>
  <si>
    <t>史婷</t>
  </si>
  <si>
    <t>Y62050236192</t>
  </si>
  <si>
    <t>徐金凤</t>
  </si>
  <si>
    <t>Y62050232344</t>
  </si>
  <si>
    <t>王杰</t>
  </si>
  <si>
    <t>Y62050095094</t>
  </si>
  <si>
    <t>李少平</t>
  </si>
  <si>
    <t>Y62050062343</t>
  </si>
  <si>
    <t>尚璠</t>
  </si>
  <si>
    <t>Y62010041109</t>
  </si>
  <si>
    <t>沈洁</t>
  </si>
  <si>
    <t>Y62010041330</t>
  </si>
  <si>
    <t>代继芳</t>
  </si>
  <si>
    <t>Y62050049571</t>
  </si>
  <si>
    <t>王引弟</t>
  </si>
  <si>
    <t>Y62050036418</t>
  </si>
  <si>
    <t>万艳艳</t>
  </si>
  <si>
    <t>Y62050091117</t>
  </si>
  <si>
    <t>陈彦</t>
  </si>
  <si>
    <t>Y62050295691</t>
  </si>
  <si>
    <t>包文芳</t>
  </si>
  <si>
    <t>Y62050297429</t>
  </si>
  <si>
    <t>严佩佩</t>
  </si>
  <si>
    <t>Y62050243682</t>
  </si>
  <si>
    <t>常晶晶</t>
  </si>
  <si>
    <t>Y62050244217</t>
  </si>
  <si>
    <t>巩嫣</t>
  </si>
  <si>
    <t>天水IM销售客服中心</t>
  </si>
  <si>
    <t>Y62050244164</t>
  </si>
  <si>
    <t>张翠翠</t>
  </si>
  <si>
    <t>Y62050296478</t>
  </si>
  <si>
    <t>杨瑞娟</t>
  </si>
  <si>
    <t>Y62050089986</t>
  </si>
  <si>
    <t>柴爱玉</t>
  </si>
  <si>
    <t>Y62050226469</t>
  </si>
  <si>
    <t>姚雪婷</t>
  </si>
  <si>
    <t>Y62050226597</t>
  </si>
  <si>
    <t>刘珠玉</t>
  </si>
  <si>
    <t>Y62050044222</t>
  </si>
  <si>
    <t>宋宝瑛</t>
  </si>
  <si>
    <t>Y62050232411</t>
  </si>
  <si>
    <t>杜锦波</t>
  </si>
  <si>
    <t>Y62050031402</t>
  </si>
  <si>
    <t>王琨</t>
  </si>
  <si>
    <t>Y62050065943</t>
  </si>
  <si>
    <t>赵文静</t>
  </si>
  <si>
    <t>Y62050095351</t>
  </si>
  <si>
    <t>奚敏敏</t>
  </si>
  <si>
    <t>Y62050093296</t>
  </si>
  <si>
    <t>赵凯婷</t>
  </si>
  <si>
    <t>Y62050034111</t>
  </si>
  <si>
    <t>葛静静</t>
  </si>
  <si>
    <t>Y62050090051</t>
  </si>
  <si>
    <t>张瑜</t>
  </si>
  <si>
    <t>Y62050078705</t>
  </si>
  <si>
    <t>陈兆维</t>
  </si>
  <si>
    <t>Y62050028390</t>
  </si>
  <si>
    <t>牛苏雯</t>
  </si>
  <si>
    <t>Y62050295741</t>
  </si>
  <si>
    <t>李云蓉</t>
  </si>
  <si>
    <t>Y62010041340</t>
  </si>
  <si>
    <t>贾莹</t>
  </si>
  <si>
    <t>Y62010037756</t>
  </si>
  <si>
    <t>赵维霞</t>
  </si>
  <si>
    <t>Y62050295761</t>
  </si>
  <si>
    <t>宋丽娟</t>
  </si>
  <si>
    <t>Y62050060060</t>
  </si>
  <si>
    <t>韩丽</t>
  </si>
  <si>
    <t>Y62050226355</t>
  </si>
  <si>
    <t>Y62050262338</t>
  </si>
  <si>
    <t>张永珍</t>
  </si>
  <si>
    <t>Y62010099452</t>
  </si>
  <si>
    <t>卫玮</t>
  </si>
  <si>
    <t>Y62050226374</t>
  </si>
  <si>
    <t>曹玉敏</t>
  </si>
  <si>
    <t>Y62050078176</t>
  </si>
  <si>
    <t>范亚</t>
  </si>
  <si>
    <t>Y62050281991</t>
  </si>
  <si>
    <t>叶贝贝</t>
  </si>
  <si>
    <t>Y62050022801</t>
  </si>
  <si>
    <t>杨婷</t>
  </si>
  <si>
    <t>Y62050042090</t>
  </si>
  <si>
    <t>杨晓红</t>
  </si>
  <si>
    <t>Y62050028340</t>
  </si>
  <si>
    <t>王春芳</t>
  </si>
  <si>
    <t>Y62050047654</t>
  </si>
  <si>
    <t>赖萍</t>
  </si>
  <si>
    <t>Y62050294382</t>
  </si>
  <si>
    <t>王红</t>
  </si>
  <si>
    <t>Y62050260820</t>
  </si>
  <si>
    <t>吴楠</t>
  </si>
  <si>
    <t>Y62050296408</t>
  </si>
  <si>
    <t>李婕</t>
  </si>
  <si>
    <t>Y62050294387</t>
  </si>
  <si>
    <t>张盼盼</t>
  </si>
  <si>
    <t>Y62050282008</t>
  </si>
  <si>
    <t>师雪雪</t>
  </si>
  <si>
    <t>Y62010077820</t>
  </si>
  <si>
    <t>邓翔</t>
  </si>
  <si>
    <t>Y62050297080</t>
  </si>
  <si>
    <t>李娜娜</t>
  </si>
  <si>
    <t>Y62050294576</t>
  </si>
  <si>
    <t>李芳</t>
  </si>
  <si>
    <t>Y62050095882</t>
  </si>
  <si>
    <t>王莲蕊</t>
  </si>
  <si>
    <t>Y62050292635</t>
  </si>
  <si>
    <t>王利锋</t>
  </si>
  <si>
    <t>Y62010049263</t>
  </si>
  <si>
    <t>鲁相琴</t>
  </si>
  <si>
    <t>Y62050297912</t>
  </si>
  <si>
    <t>王玲</t>
  </si>
  <si>
    <t>Y62050292809</t>
  </si>
  <si>
    <t>刘兰兰</t>
  </si>
  <si>
    <t>Y62050049509</t>
  </si>
  <si>
    <t>张会荣</t>
  </si>
  <si>
    <t>Y62050081537</t>
  </si>
  <si>
    <t>雒彩霞</t>
  </si>
  <si>
    <t>Y62050294361</t>
  </si>
  <si>
    <t>邢婵婵</t>
  </si>
  <si>
    <t>Y62050066126</t>
  </si>
  <si>
    <t>丁红霞</t>
  </si>
  <si>
    <t>Y62050075652</t>
  </si>
  <si>
    <t>王娟芳</t>
  </si>
  <si>
    <t>Y62050074558</t>
  </si>
  <si>
    <t>吴敏</t>
  </si>
  <si>
    <t>Y62050066040</t>
  </si>
  <si>
    <t>Y62050204467</t>
  </si>
  <si>
    <t>张晓艳</t>
  </si>
  <si>
    <t>Y62050292858</t>
  </si>
  <si>
    <t>柴言言</t>
  </si>
  <si>
    <t>Y62050082387</t>
  </si>
  <si>
    <t>张苗苗</t>
  </si>
  <si>
    <t>Y62010063064</t>
  </si>
  <si>
    <t>徐芳琴</t>
  </si>
  <si>
    <t>Y62000030768</t>
  </si>
  <si>
    <t>尹璠</t>
  </si>
  <si>
    <t>Y62050053201</t>
  </si>
  <si>
    <t>何露露</t>
  </si>
  <si>
    <t>Y62050075654</t>
  </si>
  <si>
    <t>尉莉莉</t>
  </si>
  <si>
    <t>Y62050049552</t>
  </si>
  <si>
    <t>刘静</t>
  </si>
  <si>
    <t>Y62010041114</t>
  </si>
  <si>
    <t>白文雅</t>
  </si>
  <si>
    <t>Y62052235420</t>
  </si>
  <si>
    <t>Y62052226337</t>
  </si>
  <si>
    <t>杨建军</t>
  </si>
  <si>
    <t>Y62052264365</t>
  </si>
  <si>
    <t>张陆军</t>
  </si>
  <si>
    <t>Y62052283412</t>
  </si>
  <si>
    <t>高晓龙</t>
  </si>
  <si>
    <t>Y62052286796</t>
  </si>
  <si>
    <t>崔旭平</t>
  </si>
  <si>
    <t>Y62052215297</t>
  </si>
  <si>
    <t>宋振新</t>
  </si>
  <si>
    <t>Y62052229786</t>
  </si>
  <si>
    <t>安静</t>
  </si>
  <si>
    <t>Y62052229799</t>
  </si>
  <si>
    <t>张亚萍</t>
  </si>
  <si>
    <t>Y62052229810</t>
  </si>
  <si>
    <t>蔡雷</t>
  </si>
  <si>
    <t>Y62052229824</t>
  </si>
  <si>
    <t>杨丽平</t>
  </si>
  <si>
    <t>Y62052235817</t>
  </si>
  <si>
    <t>Y62052235911</t>
  </si>
  <si>
    <t>刘红玉</t>
  </si>
  <si>
    <t>Y62052236397</t>
  </si>
  <si>
    <t>杨勇琦</t>
  </si>
  <si>
    <t>Y62052264340</t>
  </si>
  <si>
    <t>Y62052239885</t>
  </si>
  <si>
    <t>张涛</t>
  </si>
  <si>
    <t xml:space="preserve">Y62052286872 </t>
  </si>
  <si>
    <t>何俊琪</t>
  </si>
  <si>
    <t>Y62052236161</t>
  </si>
  <si>
    <t>陈琪琪</t>
  </si>
  <si>
    <t>Y62052236156</t>
  </si>
  <si>
    <t>王旭炜</t>
  </si>
  <si>
    <t>Y62052239907</t>
  </si>
  <si>
    <t>梁平</t>
  </si>
  <si>
    <t>Y62052239695</t>
  </si>
  <si>
    <t>李长吉</t>
  </si>
  <si>
    <t>Y62052233648</t>
  </si>
  <si>
    <t>邢小云</t>
  </si>
  <si>
    <t>甘谷战区</t>
  </si>
  <si>
    <t>磐安营销中心</t>
  </si>
  <si>
    <t>磐安支局</t>
  </si>
  <si>
    <t>营销中心经理</t>
  </si>
  <si>
    <t>Y62052395973</t>
  </si>
  <si>
    <t>王瑞</t>
  </si>
  <si>
    <t>甘谷业务管理</t>
  </si>
  <si>
    <t>Y62052384777</t>
  </si>
  <si>
    <t>赵晓斌</t>
  </si>
  <si>
    <t>农村磐安支局</t>
  </si>
  <si>
    <t>客户经理</t>
  </si>
  <si>
    <t>Y62050001055</t>
  </si>
  <si>
    <t>张向学</t>
  </si>
  <si>
    <t>张向学@甘谷盘安支局（张向学）营业厅</t>
  </si>
  <si>
    <t>服务经理</t>
  </si>
  <si>
    <t>Y62050000903</t>
  </si>
  <si>
    <t>赵燕峰</t>
  </si>
  <si>
    <t>甘谷县武家河（赵燕峰）合作营业厅</t>
  </si>
  <si>
    <t>Y62052344882</t>
  </si>
  <si>
    <t>马燕霞</t>
  </si>
  <si>
    <t>甘谷盘安支局张向学营业厅</t>
  </si>
  <si>
    <t>Y62052331432</t>
  </si>
  <si>
    <t>王玉霞</t>
  </si>
  <si>
    <t>金川原万顺合作营业厅</t>
  </si>
  <si>
    <t>Y62050008331</t>
  </si>
  <si>
    <t>原万顺</t>
  </si>
  <si>
    <t>甘谷县金川（原万顺）合作营业厅</t>
  </si>
  <si>
    <t>Y62052331497</t>
  </si>
  <si>
    <t>蒋芳林</t>
  </si>
  <si>
    <t>武家河赵燕峰合作营业厅</t>
  </si>
  <si>
    <t>Y62050000922</t>
  </si>
  <si>
    <t>魏巍</t>
  </si>
  <si>
    <t>甘谷盘安裴家坪（魏巍）合作营业厅</t>
  </si>
  <si>
    <t>代理商</t>
  </si>
  <si>
    <t>Y62052330387</t>
  </si>
  <si>
    <t>姚建勤</t>
  </si>
  <si>
    <t>盘安裴家坪魏巍合作营业厅</t>
  </si>
  <si>
    <t>Y62050000896</t>
  </si>
  <si>
    <t>张富强</t>
  </si>
  <si>
    <t>盘安杨家庄张富强合作营业厅</t>
  </si>
  <si>
    <t>Y62052338090</t>
  </si>
  <si>
    <t>何文丽</t>
  </si>
  <si>
    <t>Y62052328614</t>
  </si>
  <si>
    <t>张彩连</t>
  </si>
  <si>
    <t>甘谷县盘安华胜合作营业厅</t>
  </si>
  <si>
    <t>Y62052331513</t>
  </si>
  <si>
    <t>杨军胜</t>
  </si>
  <si>
    <t>Y62052331577</t>
  </si>
  <si>
    <t>王娟娟</t>
  </si>
  <si>
    <t>Y62052350641</t>
  </si>
  <si>
    <t>Y62052344047</t>
  </si>
  <si>
    <t>王艳</t>
  </si>
  <si>
    <t>甘谷县盘安镇亨达手机店</t>
  </si>
  <si>
    <t>Y62052329891</t>
  </si>
  <si>
    <t>何瑞军</t>
  </si>
  <si>
    <t>Y62052399007</t>
  </si>
  <si>
    <t>杨雪峰</t>
  </si>
  <si>
    <t>甘谷县盘安金川网格厅</t>
  </si>
  <si>
    <t>Y62052323412</t>
  </si>
  <si>
    <t>张韩</t>
  </si>
  <si>
    <t>甘谷县域西网格厅</t>
  </si>
  <si>
    <t>Y62052328830</t>
  </si>
  <si>
    <t>郭小妹</t>
  </si>
  <si>
    <t>Y62052362302</t>
  </si>
  <si>
    <t>王万萍</t>
  </si>
  <si>
    <t>甘谷县盘安万信手机店</t>
  </si>
  <si>
    <t>Y62052389748</t>
  </si>
  <si>
    <t>马军虎</t>
  </si>
  <si>
    <t>慈光支局</t>
  </si>
  <si>
    <t>Y62052329768</t>
  </si>
  <si>
    <t>丁永辉</t>
  </si>
  <si>
    <t>甘谷县慈光支局营业厅</t>
  </si>
  <si>
    <t>Y62052329764</t>
  </si>
  <si>
    <t>程亮</t>
  </si>
  <si>
    <t>Y62052330427</t>
  </si>
  <si>
    <t>移佳丽</t>
  </si>
  <si>
    <t>Y62052327012</t>
  </si>
  <si>
    <t>席宏伟</t>
  </si>
  <si>
    <t>甘谷县十里铺支局白家湾网格直销</t>
  </si>
  <si>
    <t>Y62052365369</t>
  </si>
  <si>
    <t>甘谷县十里铺支局营业厅</t>
  </si>
  <si>
    <t>Y62052308463</t>
  </si>
  <si>
    <t>马洁琼</t>
  </si>
  <si>
    <t>Y62000084642</t>
  </si>
  <si>
    <t>颉胜林</t>
  </si>
  <si>
    <t>渭阳颉家村颉胜林合作营业厅</t>
  </si>
  <si>
    <t>Y62050001058</t>
  </si>
  <si>
    <t>田京</t>
  </si>
  <si>
    <t>渭阳吕保平合作营业厅</t>
  </si>
  <si>
    <t>Y62052328519</t>
  </si>
  <si>
    <t>刘丽军</t>
  </si>
  <si>
    <t>Y62052314362</t>
  </si>
  <si>
    <t>程晓霞</t>
  </si>
  <si>
    <t>程晓霞@甘谷县慈光合作营业厅</t>
  </si>
  <si>
    <t>Y62052335077</t>
  </si>
  <si>
    <t>王晶</t>
  </si>
  <si>
    <t>甘谷县伯乐通讯店</t>
  </si>
  <si>
    <t>Y62052329826</t>
  </si>
  <si>
    <t>刘海波</t>
  </si>
  <si>
    <t>Y62052329458</t>
  </si>
  <si>
    <t>牛青云</t>
  </si>
  <si>
    <t>甘谷县好客手机通讯店</t>
  </si>
  <si>
    <t>Y62052341192</t>
  </si>
  <si>
    <t>王立强</t>
  </si>
  <si>
    <t>Y62052326970</t>
  </si>
  <si>
    <t>卜炜波</t>
  </si>
  <si>
    <t>甘谷县慈光支局渭阳网格直销</t>
  </si>
  <si>
    <t>十里铺支局</t>
  </si>
  <si>
    <t>Y62052392343</t>
  </si>
  <si>
    <t>安强</t>
  </si>
  <si>
    <t>天水市_甘谷县个人直销</t>
  </si>
  <si>
    <t>Y62050000957</t>
  </si>
  <si>
    <t>黄慧娟</t>
  </si>
  <si>
    <t>马务寺黄丽娟天翼专营店</t>
  </si>
  <si>
    <t>Y62050002580</t>
  </si>
  <si>
    <t>安应东</t>
  </si>
  <si>
    <t>安应东@古坡合作营业厅</t>
  </si>
  <si>
    <t>Y62052329581</t>
  </si>
  <si>
    <t>王瑶瑶</t>
  </si>
  <si>
    <t>甘谷县海波通讯店</t>
  </si>
  <si>
    <t>Y62052356727</t>
  </si>
  <si>
    <t>牛安宁</t>
  </si>
  <si>
    <t>甘谷县大像山镇二十铺网格厅</t>
  </si>
  <si>
    <t>Y62052336125</t>
  </si>
  <si>
    <t>Y62052320531</t>
  </si>
  <si>
    <t>樊栋栋</t>
  </si>
  <si>
    <t>杨赵樊栋栋全网通合作厅</t>
  </si>
  <si>
    <t>Y62052320216</t>
  </si>
  <si>
    <t>孙彦芳</t>
  </si>
  <si>
    <t>Y62052381768</t>
  </si>
  <si>
    <t>Y62052330906</t>
  </si>
  <si>
    <t>王甜甜</t>
  </si>
  <si>
    <t>安远支局</t>
  </si>
  <si>
    <t>Y62052394074</t>
  </si>
  <si>
    <t>丁东红</t>
  </si>
  <si>
    <t>农村安远支局</t>
  </si>
  <si>
    <t>Y62052330864</t>
  </si>
  <si>
    <t>张正强</t>
  </si>
  <si>
    <t>甘谷县安远镇蔺彦弟合作营业厅</t>
  </si>
  <si>
    <t>Y62052378970</t>
  </si>
  <si>
    <t>张英</t>
  </si>
  <si>
    <t>王丽妹@甘谷县安远支局（张正强）营业厅</t>
  </si>
  <si>
    <t>Y62052330894</t>
  </si>
  <si>
    <t>蔺红艳</t>
  </si>
  <si>
    <t>Y62052336199</t>
  </si>
  <si>
    <t>张军</t>
  </si>
  <si>
    <t>Y62052383401</t>
  </si>
  <si>
    <t>李洁</t>
  </si>
  <si>
    <t>Y62052325478</t>
  </si>
  <si>
    <t>李世康</t>
  </si>
  <si>
    <t>甘谷县安远镇深沟网格厅</t>
  </si>
  <si>
    <t>Y62052345173</t>
  </si>
  <si>
    <t>张璇</t>
  </si>
  <si>
    <t>甘谷县安远支局史家坪网格直销</t>
  </si>
  <si>
    <t>Y62052345192</t>
  </si>
  <si>
    <t>蔺应德</t>
  </si>
  <si>
    <t>甘谷县安远支局店子网格直销</t>
  </si>
  <si>
    <t>Y62052330836</t>
  </si>
  <si>
    <t>蔺萍萍</t>
  </si>
  <si>
    <t>甘谷县丁爱兰手机体验店</t>
  </si>
  <si>
    <t>Y62052326968</t>
  </si>
  <si>
    <t>丁爱兰</t>
  </si>
  <si>
    <t>Y62050008263</t>
  </si>
  <si>
    <t>蔺彦弟</t>
  </si>
  <si>
    <t>Y62052320410</t>
  </si>
  <si>
    <t>朱芳芳</t>
  </si>
  <si>
    <t>Y62052320630</t>
  </si>
  <si>
    <t>丁小利</t>
  </si>
  <si>
    <t>Y62052320660</t>
  </si>
  <si>
    <t>张彦彦</t>
  </si>
  <si>
    <t>Y62052327260</t>
  </si>
  <si>
    <t>张月红</t>
  </si>
  <si>
    <t>甘谷安远张月红合作厅</t>
  </si>
  <si>
    <t>Y62052323056</t>
  </si>
  <si>
    <t>王晓绪</t>
  </si>
  <si>
    <t>安远镇何小红天翼专营店</t>
  </si>
  <si>
    <t>Y62050001003</t>
  </si>
  <si>
    <t>何小红</t>
  </si>
  <si>
    <t>Y62052339639</t>
  </si>
  <si>
    <t>张正强@甘谷县安远支局（张正强）营业厅</t>
  </si>
  <si>
    <t>大石支局</t>
  </si>
  <si>
    <t>Y62050009502</t>
  </si>
  <si>
    <t>武小云</t>
  </si>
  <si>
    <t>武小云@甘谷像山支局直销店</t>
  </si>
  <si>
    <t>Y62050061037</t>
  </si>
  <si>
    <t>农村大石支局</t>
  </si>
  <si>
    <t>Y62052325000</t>
  </si>
  <si>
    <t>张胜武</t>
  </si>
  <si>
    <t>Y62052336191</t>
  </si>
  <si>
    <t>李一宁</t>
  </si>
  <si>
    <t>Y62052381782</t>
  </si>
  <si>
    <t>甘谷县云龙通讯店</t>
  </si>
  <si>
    <t>Y62052327885</t>
  </si>
  <si>
    <t>Y62052334245</t>
  </si>
  <si>
    <t>Y62052328613</t>
  </si>
  <si>
    <t>颉丽</t>
  </si>
  <si>
    <t>Y62052333447</t>
  </si>
  <si>
    <t>张燕朋</t>
  </si>
  <si>
    <t>甘谷县谢家湾乡合作厅</t>
  </si>
  <si>
    <t>Y62052335868</t>
  </si>
  <si>
    <t>陈恩平</t>
  </si>
  <si>
    <t>甘谷县礼辛镇上街网格厅</t>
  </si>
  <si>
    <t>Y62050073273</t>
  </si>
  <si>
    <t>15339781959</t>
  </si>
  <si>
    <t>吴国东</t>
  </si>
  <si>
    <t>甘谷大石国东天翼专营店</t>
  </si>
  <si>
    <t>Y62050011274</t>
  </si>
  <si>
    <t>13369415516</t>
  </si>
  <si>
    <t>汪燕林</t>
  </si>
  <si>
    <t>谢家湾永丰汪燕林合作营业厅</t>
  </si>
  <si>
    <t>Y62050011319</t>
  </si>
  <si>
    <t>18993840900</t>
  </si>
  <si>
    <t>张维明</t>
  </si>
  <si>
    <t>甘谷县阳赛（张维明）合作营业厅</t>
  </si>
  <si>
    <t>Y62050008332</t>
  </si>
  <si>
    <t>丁芳燕</t>
  </si>
  <si>
    <t>甘谷县大石支局（陈想兵）合作营业厅</t>
  </si>
  <si>
    <t>Y62050001000</t>
  </si>
  <si>
    <t>马璐璐</t>
  </si>
  <si>
    <t>甘谷县大石马璐璐天翼专营店</t>
  </si>
  <si>
    <t>Y62052327879</t>
  </si>
  <si>
    <t>Y62052336300</t>
  </si>
  <si>
    <t>15339387779</t>
  </si>
  <si>
    <t>尉军彦</t>
  </si>
  <si>
    <t>甘谷县礼辛全网通专营店</t>
  </si>
  <si>
    <t>Y62052364421</t>
  </si>
  <si>
    <t>甘谷县润强便利店</t>
  </si>
  <si>
    <t>Y62052318932</t>
  </si>
  <si>
    <t>刘桢</t>
  </si>
  <si>
    <t>金山支局</t>
  </si>
  <si>
    <t>Y62050061036</t>
  </si>
  <si>
    <t>农村金山支局</t>
  </si>
  <si>
    <t>Y62050001057</t>
  </si>
  <si>
    <t>刘胜利</t>
  </si>
  <si>
    <t>刘胜利@金山支局（刘胜利）合作营业厅</t>
  </si>
  <si>
    <t>Y62050086315</t>
  </si>
  <si>
    <t>李小明</t>
  </si>
  <si>
    <t>八里湾李小明专营店</t>
  </si>
  <si>
    <t>Y62050011314</t>
  </si>
  <si>
    <t>15339383909</t>
  </si>
  <si>
    <t>任增强</t>
  </si>
  <si>
    <t>金山乡常家庙任增强合作营业厅</t>
  </si>
  <si>
    <t>Y62050001012</t>
  </si>
  <si>
    <t>薛永斌</t>
  </si>
  <si>
    <t>薛永斌@西坪（薛永斌）天翼专营店</t>
  </si>
  <si>
    <t>Y62052355493</t>
  </si>
  <si>
    <t>王振林</t>
  </si>
  <si>
    <t>甘谷县白家湾乡网格厅</t>
  </si>
  <si>
    <t>Y62052310150</t>
  </si>
  <si>
    <t>18993879677</t>
  </si>
  <si>
    <t>何润武</t>
  </si>
  <si>
    <t>何润武@甘谷县金山新街天翼合作厅</t>
  </si>
  <si>
    <t>Y62052334957</t>
  </si>
  <si>
    <t>西坪薛永斌天翼专营店</t>
  </si>
  <si>
    <t>六峰支局</t>
  </si>
  <si>
    <t>Y62050061035</t>
  </si>
  <si>
    <t>农村六峰支局</t>
  </si>
  <si>
    <t>Y62052330023</t>
  </si>
  <si>
    <t>董建仓</t>
  </si>
  <si>
    <t>甘谷县六峰支局直销</t>
  </si>
  <si>
    <t>Y62052337144</t>
  </si>
  <si>
    <t>黄小霞</t>
  </si>
  <si>
    <t>Y62052386571</t>
  </si>
  <si>
    <t>杨瑞芳</t>
  </si>
  <si>
    <t>甘谷县广顺通讯店</t>
  </si>
  <si>
    <t>Y62052396724</t>
  </si>
  <si>
    <t>甘谷县六峰支局觉皇寺网格厅</t>
  </si>
  <si>
    <t>Y62050009686</t>
  </si>
  <si>
    <t>甘谷县金坪（金小龙）代理店</t>
  </si>
  <si>
    <t>Y62052396643</t>
  </si>
  <si>
    <t>18193821805</t>
  </si>
  <si>
    <t>甘谷县飞廉通讯店</t>
  </si>
  <si>
    <t>Y62052382568</t>
  </si>
  <si>
    <t>黄文军</t>
  </si>
  <si>
    <t>Y62052362683</t>
  </si>
  <si>
    <t>15352440198</t>
  </si>
  <si>
    <t>Y62052361445</t>
  </si>
  <si>
    <t>蒋斌斌</t>
  </si>
  <si>
    <t>八里湾支局</t>
  </si>
  <si>
    <t>Y62052352625</t>
  </si>
  <si>
    <t>杨志勇</t>
  </si>
  <si>
    <t>甘谷县八里湾支局营业厅</t>
  </si>
  <si>
    <t>Y62052334234</t>
  </si>
  <si>
    <t>李小军</t>
  </si>
  <si>
    <t>Y62052323085</t>
  </si>
  <si>
    <t>Y62052391035</t>
  </si>
  <si>
    <t>王跟喜</t>
  </si>
  <si>
    <t>甘谷县跟喜手机店</t>
  </si>
  <si>
    <t>Y62050000973</t>
  </si>
  <si>
    <t>席小平</t>
  </si>
  <si>
    <t>甘谷县大庄乡（席小平）合作营业厅</t>
  </si>
  <si>
    <t>Y62052356999</t>
  </si>
  <si>
    <t>王子强</t>
  </si>
  <si>
    <t>甘谷县蕊蕊通讯店</t>
  </si>
  <si>
    <t>Y62050008330</t>
  </si>
  <si>
    <t>黄换顺</t>
  </si>
  <si>
    <t>微波站黄换顺合作业厅</t>
  </si>
  <si>
    <t>Y62050008314</t>
  </si>
  <si>
    <t>席淑蕊</t>
  </si>
  <si>
    <t>八里湾席淑蕊天翼专营店</t>
  </si>
  <si>
    <t>Y62052336557</t>
  </si>
  <si>
    <t>富强支局</t>
  </si>
  <si>
    <t>Y62052343953</t>
  </si>
  <si>
    <t>吕炜</t>
  </si>
  <si>
    <t>甘谷县富强网格厅</t>
  </si>
  <si>
    <t>Y62052323826</t>
  </si>
  <si>
    <t>颉国军</t>
  </si>
  <si>
    <t>甘谷县金诚手机店</t>
  </si>
  <si>
    <t>Y62052382961</t>
  </si>
  <si>
    <t>李小芮</t>
  </si>
  <si>
    <t>Y62052382104</t>
  </si>
  <si>
    <t>范淑林</t>
  </si>
  <si>
    <t>Y62052382025</t>
  </si>
  <si>
    <t>牛旦娃</t>
  </si>
  <si>
    <t>Y62052392490</t>
  </si>
  <si>
    <t>张芳芳</t>
  </si>
  <si>
    <t>甘谷县陇信手机店</t>
  </si>
  <si>
    <t>Y62052362244</t>
  </si>
  <si>
    <t>颉陇杰</t>
  </si>
  <si>
    <t>Y62052362292</t>
  </si>
  <si>
    <t>路新娟</t>
  </si>
  <si>
    <t>Y62052352675</t>
  </si>
  <si>
    <t>魏江</t>
  </si>
  <si>
    <t>甘谷县南关支局营业厅</t>
  </si>
  <si>
    <t>Y62052363441</t>
  </si>
  <si>
    <t>魏花花</t>
  </si>
  <si>
    <t>Y62052343852</t>
  </si>
  <si>
    <t>赵伟霞</t>
  </si>
  <si>
    <t>Y62052363451</t>
  </si>
  <si>
    <t>杨海霞</t>
  </si>
  <si>
    <t>Y62052363480</t>
  </si>
  <si>
    <t>甘谷县雪琪手机店</t>
  </si>
  <si>
    <t>Y62052353674</t>
  </si>
  <si>
    <t>Y62052353700</t>
  </si>
  <si>
    <t>王小健</t>
  </si>
  <si>
    <t>甘谷县小健手机店</t>
  </si>
  <si>
    <t>Y62052302225</t>
  </si>
  <si>
    <t>魏军峰</t>
  </si>
  <si>
    <t>甘谷县沙石坡网格直销</t>
  </si>
  <si>
    <t>渭川支局</t>
  </si>
  <si>
    <t>Y62052325062</t>
  </si>
  <si>
    <t>李玲</t>
  </si>
  <si>
    <t>甘谷县渭川支局模范网格厅</t>
  </si>
  <si>
    <t>Y62052341537</t>
  </si>
  <si>
    <t>田建军</t>
  </si>
  <si>
    <t>Y62052356582</t>
  </si>
  <si>
    <t>杨艳宏</t>
  </si>
  <si>
    <t>Y62052394585</t>
  </si>
  <si>
    <t>卢铁</t>
  </si>
  <si>
    <t>甘谷县柳树巷网格厅</t>
  </si>
  <si>
    <t>Y62052344830</t>
  </si>
  <si>
    <t>安利军</t>
  </si>
  <si>
    <t>像山支局</t>
  </si>
  <si>
    <t>Y62052330005</t>
  </si>
  <si>
    <t>丁青飞</t>
  </si>
  <si>
    <t>甘谷县像山支局直销</t>
  </si>
  <si>
    <t>Y62052312829</t>
  </si>
  <si>
    <t>续明泉</t>
  </si>
  <si>
    <t>续明泉@城市渭川网格厅</t>
  </si>
  <si>
    <t>Y62052330972</t>
  </si>
  <si>
    <t>牛振业</t>
  </si>
  <si>
    <t>Y62052360094</t>
  </si>
  <si>
    <t>汪晓芳</t>
  </si>
  <si>
    <t>Y62052363464</t>
  </si>
  <si>
    <t>李建鸿</t>
  </si>
  <si>
    <t>甘谷县田小平手机店</t>
  </si>
  <si>
    <t>Y62052354424</t>
  </si>
  <si>
    <t>田小平</t>
  </si>
  <si>
    <t>Y62052395115</t>
  </si>
  <si>
    <t>甘谷县五里铺网格厅</t>
  </si>
  <si>
    <t>Y62052304849</t>
  </si>
  <si>
    <t>艾朋兵</t>
  </si>
  <si>
    <t>Y62052382080</t>
  </si>
  <si>
    <t>安霞荣</t>
  </si>
  <si>
    <t>甘谷县西关新村通讯店</t>
  </si>
  <si>
    <t>姚庄支局</t>
  </si>
  <si>
    <t>Y62052330630</t>
  </si>
  <si>
    <t>贾鹏</t>
  </si>
  <si>
    <t>甘谷县道北支局直销代办</t>
  </si>
  <si>
    <t>Y62052393125</t>
  </si>
  <si>
    <t>田小云</t>
  </si>
  <si>
    <t>Y62052364371</t>
  </si>
  <si>
    <t>姚鹏飞</t>
  </si>
  <si>
    <t>Y62052389422</t>
  </si>
  <si>
    <t>徐丽苹</t>
  </si>
  <si>
    <t>Y62052320744</t>
  </si>
  <si>
    <t>张奇</t>
  </si>
  <si>
    <t>甘谷县永奇通讯店</t>
  </si>
  <si>
    <t>Y62052335042</t>
  </si>
  <si>
    <t>牛波林</t>
  </si>
  <si>
    <t>Y62052396120</t>
  </si>
  <si>
    <t>史卫云</t>
  </si>
  <si>
    <t>甘谷县史卫云通讯店</t>
  </si>
  <si>
    <t>Y62052383052</t>
  </si>
  <si>
    <t>甘谷县姚庄七甲庄网格厅</t>
  </si>
  <si>
    <t>浙商支局</t>
  </si>
  <si>
    <t>Y62052316721</t>
  </si>
  <si>
    <t>刘丽丽</t>
  </si>
  <si>
    <t>城市康庄网格厅</t>
  </si>
  <si>
    <t>Y62052331341</t>
  </si>
  <si>
    <t>Y62052329870</t>
  </si>
  <si>
    <t>颉佳琛</t>
  </si>
  <si>
    <t>Y62052335337</t>
  </si>
  <si>
    <t>杨琴林</t>
  </si>
  <si>
    <t>甘谷新城国际网格厅</t>
  </si>
  <si>
    <t>Y62052329878</t>
  </si>
  <si>
    <t>舒红丽</t>
  </si>
  <si>
    <t>Y62052386853</t>
  </si>
  <si>
    <t>程磊</t>
  </si>
  <si>
    <t>Y62052387019</t>
  </si>
  <si>
    <t>牛贵勇</t>
  </si>
  <si>
    <t>甘谷县白云通讯店</t>
  </si>
  <si>
    <t>Y62052335923</t>
  </si>
  <si>
    <t>谢维邦</t>
  </si>
  <si>
    <t>甘谷政企党政服务店</t>
  </si>
  <si>
    <t>Y62052331719</t>
  </si>
  <si>
    <t>苓建军</t>
  </si>
  <si>
    <t>Y62052361525</t>
  </si>
  <si>
    <t>甘谷-党二营销单元-王刚</t>
  </si>
  <si>
    <t>Y62052384836</t>
  </si>
  <si>
    <t>裴亚雄</t>
  </si>
  <si>
    <t>甘谷-党一行业营销单元-毛凌波</t>
  </si>
  <si>
    <t>Y62050061345</t>
  </si>
  <si>
    <t>农村渭阳支局</t>
  </si>
  <si>
    <t>Y62052388975</t>
  </si>
  <si>
    <t>苏亚虎</t>
  </si>
  <si>
    <t>甘谷党政营销单元3</t>
  </si>
  <si>
    <t>Y62052325269</t>
  </si>
  <si>
    <t>谢华</t>
  </si>
  <si>
    <t>Y62052335401</t>
  </si>
  <si>
    <t>王林康</t>
  </si>
  <si>
    <t>甘谷-教育营销单元-张小敏</t>
  </si>
  <si>
    <t>Y62052350350</t>
  </si>
  <si>
    <t>王淑琴</t>
  </si>
  <si>
    <t>甘谷教育营销单元2</t>
  </si>
  <si>
    <t>Y62052345065</t>
  </si>
  <si>
    <t>何耀梵</t>
  </si>
  <si>
    <t>Y62052388981</t>
  </si>
  <si>
    <t>王亚芳</t>
  </si>
  <si>
    <t>甘谷-金融营销单元-蔺建军</t>
  </si>
  <si>
    <t>Y62052388970</t>
  </si>
  <si>
    <t>李国琰</t>
  </si>
  <si>
    <t>甘谷县政企直销-商客</t>
  </si>
  <si>
    <t>Y62052323021</t>
  </si>
  <si>
    <t>牛君岚</t>
  </si>
  <si>
    <t>Y62052350333</t>
  </si>
  <si>
    <t>何莉霞</t>
  </si>
  <si>
    <t>甘谷金融大企业营销单元2</t>
  </si>
  <si>
    <t>Y62052348777</t>
  </si>
  <si>
    <t>李朝林</t>
  </si>
  <si>
    <t>甘谷-医卫营销单元</t>
  </si>
  <si>
    <t>Y62052325492</t>
  </si>
  <si>
    <t>王淑珍</t>
  </si>
  <si>
    <t>甘谷菜市口手机世界旗舰店</t>
  </si>
  <si>
    <t>Y62052382981</t>
  </si>
  <si>
    <t>胡慧慧</t>
  </si>
  <si>
    <t>雒杭丽@甘谷菜市口手机世界旗舰店</t>
  </si>
  <si>
    <t>Y62052386777</t>
  </si>
  <si>
    <t>谢亚亚</t>
  </si>
  <si>
    <t>Y62052341539</t>
  </si>
  <si>
    <t>李慧敏</t>
  </si>
  <si>
    <t>Y62052343360</t>
  </si>
  <si>
    <t>崔瑞英</t>
  </si>
  <si>
    <t>Y62052343397</t>
  </si>
  <si>
    <t>王瑞娟</t>
  </si>
  <si>
    <t>Y62052386643</t>
  </si>
  <si>
    <t>白娟</t>
  </si>
  <si>
    <t>赵欢@甘谷广场天翼手机卖场</t>
  </si>
  <si>
    <t>甘谷广场天翼手机卖场</t>
  </si>
  <si>
    <t>Y62052393494</t>
  </si>
  <si>
    <t>巩利圆</t>
  </si>
  <si>
    <t>Y62052393526</t>
  </si>
  <si>
    <t>杨莉莉</t>
  </si>
  <si>
    <t>Y62052334711</t>
  </si>
  <si>
    <t>李小芳</t>
  </si>
  <si>
    <t>Y62052344434</t>
  </si>
  <si>
    <t>魏雪艳</t>
  </si>
  <si>
    <t>甘谷县传输局营业厅</t>
  </si>
  <si>
    <t>Y62052361485</t>
  </si>
  <si>
    <t>杨见芳</t>
  </si>
  <si>
    <t>潘莹@甘谷县传输局营业厅</t>
  </si>
  <si>
    <t>Y62052359601</t>
  </si>
  <si>
    <t>王芳丽</t>
  </si>
  <si>
    <t>Y62052382963</t>
  </si>
  <si>
    <t>王小霞</t>
  </si>
  <si>
    <t>Y62052311280</t>
  </si>
  <si>
    <t>甘谷县康庄路营业厅</t>
  </si>
  <si>
    <t>Y62052386852</t>
  </si>
  <si>
    <t>Y62052310381</t>
  </si>
  <si>
    <t>姚贵堂</t>
  </si>
  <si>
    <t>Y62052334642</t>
  </si>
  <si>
    <t>姚秀秀</t>
  </si>
  <si>
    <t>Y62052334674</t>
  </si>
  <si>
    <t>卢银春</t>
  </si>
  <si>
    <t>Y62052331244</t>
  </si>
  <si>
    <t>魏小妹</t>
  </si>
  <si>
    <t>Y62052313752</t>
  </si>
  <si>
    <t>王军连</t>
  </si>
  <si>
    <t>王军连@甘谷县康庄路营业厅</t>
  </si>
  <si>
    <t>Y62052300882</t>
  </si>
  <si>
    <t>潘莹</t>
  </si>
  <si>
    <t>Y62052391145</t>
  </si>
  <si>
    <t>颉小妹</t>
  </si>
  <si>
    <t>雒杭丽@甘谷县康庄路营业厅</t>
  </si>
  <si>
    <t>Y62052302134</t>
  </si>
  <si>
    <t>杨彩琴</t>
  </si>
  <si>
    <t>Y62052302670</t>
  </si>
  <si>
    <t>王美霞</t>
  </si>
  <si>
    <t>Y62052302679</t>
  </si>
  <si>
    <t>卢元元</t>
  </si>
  <si>
    <t>Y62052392957</t>
  </si>
  <si>
    <t>席引引</t>
  </si>
  <si>
    <t>Y62052316418</t>
  </si>
  <si>
    <t>刘强强@甘谷县康庄路营业厅</t>
  </si>
  <si>
    <t>Y62050000925</t>
  </si>
  <si>
    <t>王军兰</t>
  </si>
  <si>
    <t>甘谷姚庄道北王军兰合作营业厅</t>
  </si>
  <si>
    <t>Y62052392576</t>
  </si>
  <si>
    <t>雒托平</t>
  </si>
  <si>
    <t>Y62052338164</t>
  </si>
  <si>
    <t>丁鹏英</t>
  </si>
  <si>
    <t>Y62052350514</t>
  </si>
  <si>
    <t>潘晓华</t>
  </si>
  <si>
    <t>李小芮@甘谷县康庄路营业厅</t>
  </si>
  <si>
    <t>Y62052382083</t>
  </si>
  <si>
    <t>杨小芳@甘谷县康庄路营业厅</t>
  </si>
  <si>
    <t>Y62052338728</t>
  </si>
  <si>
    <t>赵佳</t>
  </si>
  <si>
    <t>Y62052336082</t>
  </si>
  <si>
    <t>甘谷县姚庄全网通手机世界</t>
  </si>
  <si>
    <t>Y62052389333</t>
  </si>
  <si>
    <t>车小梅</t>
  </si>
  <si>
    <t>非凡通讯@甘谷姚庄全网通手机世界</t>
  </si>
  <si>
    <t>Y62052383002</t>
  </si>
  <si>
    <t>李娟</t>
  </si>
  <si>
    <t>Y62052343518</t>
  </si>
  <si>
    <t>谢红兵</t>
  </si>
  <si>
    <t>甘谷县金翼手机店</t>
  </si>
  <si>
    <t>Y62052361536</t>
  </si>
  <si>
    <t>汪瑞霞</t>
  </si>
  <si>
    <t>甘谷姚庄全网通手机世界</t>
  </si>
  <si>
    <t>Y62052319493</t>
  </si>
  <si>
    <t>许建红</t>
  </si>
  <si>
    <t>开渠承包人</t>
  </si>
  <si>
    <t>Y62052362663</t>
  </si>
  <si>
    <t>王振军</t>
  </si>
  <si>
    <t>甘谷县欣源便利店</t>
  </si>
  <si>
    <t>Y62052308359</t>
  </si>
  <si>
    <t>曲芹芹</t>
  </si>
  <si>
    <t>甘谷县菜市口营业厅</t>
  </si>
  <si>
    <t>Y62052394320</t>
  </si>
  <si>
    <t>李引弟</t>
  </si>
  <si>
    <t>甘谷南关营业厅</t>
  </si>
  <si>
    <t>Y62052394077</t>
  </si>
  <si>
    <t>Y62052329771</t>
  </si>
  <si>
    <t>王转芳</t>
  </si>
  <si>
    <t>甘谷北关营业厅</t>
  </si>
  <si>
    <t>Y62052389345</t>
  </si>
  <si>
    <t>苟佛霞</t>
  </si>
  <si>
    <t>王小霞@甘谷县姚庄全网通手机卖场</t>
  </si>
  <si>
    <t>Y62052394640</t>
  </si>
  <si>
    <t>甘谷县姚庄全网通手机卖场</t>
  </si>
  <si>
    <t>Y62052311338</t>
  </si>
  <si>
    <t>蒋绒绒</t>
  </si>
  <si>
    <t>Y62052398592</t>
  </si>
  <si>
    <t>温芳朋</t>
  </si>
  <si>
    <t>Y62052365403</t>
  </si>
  <si>
    <t>马中军</t>
  </si>
  <si>
    <t>甘谷县诚信通讯</t>
  </si>
  <si>
    <t>Y62052358000</t>
  </si>
  <si>
    <t>甘谷县环宇通讯店</t>
  </si>
  <si>
    <t>Y62052346179</t>
  </si>
  <si>
    <t>蒋永锋</t>
  </si>
  <si>
    <t>甘谷县佳慧通讯店</t>
  </si>
  <si>
    <t>Y62052303850</t>
  </si>
  <si>
    <t>余转芳</t>
  </si>
  <si>
    <t>甘谷县佳信通讯店</t>
  </si>
  <si>
    <t>Y62052333345</t>
  </si>
  <si>
    <t>姚利珍</t>
  </si>
  <si>
    <t>Y62052343208</t>
  </si>
  <si>
    <t>马鹏程</t>
  </si>
  <si>
    <t>甘谷县快信通讯店</t>
  </si>
  <si>
    <t>Y62052324187</t>
  </si>
  <si>
    <t>牛岚霞</t>
  </si>
  <si>
    <t>甘谷县岚霞便利店</t>
  </si>
  <si>
    <t>Y62052390749</t>
  </si>
  <si>
    <t>史淑侦</t>
  </si>
  <si>
    <t>甘谷县诺信通讯手机店</t>
  </si>
  <si>
    <t>Y62052386636</t>
  </si>
  <si>
    <t>甘谷县商客支局营业厅</t>
  </si>
  <si>
    <t>Y62052362485</t>
  </si>
  <si>
    <t>蒋来武</t>
  </si>
  <si>
    <t>甘谷县手机快修店</t>
  </si>
  <si>
    <t>Y62052319689</t>
  </si>
  <si>
    <t>甘谷县手机快修连锁店</t>
  </si>
  <si>
    <t>Y62052336825</t>
  </si>
  <si>
    <t>Y62052330701</t>
  </si>
  <si>
    <t>王锡锋</t>
  </si>
  <si>
    <t>甘谷县锡峰便利店</t>
  </si>
  <si>
    <t>Y62052325668</t>
  </si>
  <si>
    <t>甘谷县翔翔手机店</t>
  </si>
  <si>
    <t>Y62052359647</t>
  </si>
  <si>
    <t>谢红霞</t>
  </si>
  <si>
    <t>Y62052387001</t>
  </si>
  <si>
    <t>赵欢</t>
  </si>
  <si>
    <t>Y62052395690</t>
  </si>
  <si>
    <t>牛贇</t>
  </si>
  <si>
    <t>甘谷县勇勇通讯店</t>
  </si>
  <si>
    <t>Y62052393590</t>
  </si>
  <si>
    <t>王干</t>
  </si>
  <si>
    <t>甘谷县智信通讯店</t>
  </si>
  <si>
    <t>Y62052365542</t>
  </si>
  <si>
    <t>孙胜平</t>
  </si>
  <si>
    <t>甘谷县中医院便利店</t>
  </si>
  <si>
    <t>Y62052330643</t>
  </si>
  <si>
    <t>陈柳</t>
  </si>
  <si>
    <t>甘谷县众联手机店</t>
  </si>
  <si>
    <t>Y62052324361</t>
  </si>
  <si>
    <t>Y62052343667</t>
  </si>
  <si>
    <t>尚建丽</t>
  </si>
  <si>
    <t>甘谷县北关佳慧店</t>
  </si>
  <si>
    <t>Y62052335376</t>
  </si>
  <si>
    <t>李恩慈</t>
  </si>
  <si>
    <t>Y62052335407</t>
  </si>
  <si>
    <t>黄洁</t>
  </si>
  <si>
    <t>Y62052358964</t>
  </si>
  <si>
    <t>甘谷县姚庄全网通电子渠道</t>
  </si>
  <si>
    <t>Y62052364028</t>
  </si>
  <si>
    <t>刘旭珍</t>
  </si>
  <si>
    <t>传输局营业厅电子渠道</t>
  </si>
  <si>
    <t>Y62052364052</t>
  </si>
  <si>
    <t>广场天翼手机卖场电子渠道</t>
  </si>
  <si>
    <t>Y62052364076</t>
  </si>
  <si>
    <t>菜市口手机旗舰店电子渠道</t>
  </si>
  <si>
    <t>Y62052393449</t>
  </si>
  <si>
    <t>牛艳艳</t>
  </si>
  <si>
    <t>甘谷县盘安华胜营业厅电子渠道</t>
  </si>
  <si>
    <t>Y62052352180</t>
  </si>
  <si>
    <t>甘谷县康庄路营业厅电子渠道</t>
  </si>
  <si>
    <t>领导班子</t>
  </si>
  <si>
    <t>Y62052328665</t>
  </si>
  <si>
    <t>郭志斌</t>
  </si>
  <si>
    <t>Y62052340665</t>
  </si>
  <si>
    <t>Y62052340680</t>
  </si>
  <si>
    <t>田瑞春</t>
  </si>
  <si>
    <t>Y62052340966</t>
  </si>
  <si>
    <t>赵小刚</t>
  </si>
  <si>
    <t>公司扶贫专人</t>
  </si>
  <si>
    <t>Y62052321222</t>
  </si>
  <si>
    <t>杨骏</t>
  </si>
  <si>
    <t>支撑人员</t>
  </si>
  <si>
    <t>Y62052314083</t>
  </si>
  <si>
    <t>王娃定</t>
  </si>
  <si>
    <t>Y62052335300</t>
  </si>
  <si>
    <t>曹灏源</t>
  </si>
  <si>
    <t>Y62052335877</t>
  </si>
  <si>
    <t>魏凯闻</t>
  </si>
  <si>
    <t>Y62052336003</t>
  </si>
  <si>
    <t>王彤</t>
  </si>
  <si>
    <t>Y62052325452</t>
  </si>
  <si>
    <t>周扬</t>
  </si>
  <si>
    <t>Y62052324119</t>
  </si>
  <si>
    <t>刘力</t>
  </si>
  <si>
    <t>Y62052336194</t>
  </si>
  <si>
    <t>李勇义</t>
  </si>
  <si>
    <t>Y62050284879</t>
  </si>
  <si>
    <t>谢丽珍</t>
  </si>
  <si>
    <t>（虚拟）秦州业务支撑工号组</t>
  </si>
  <si>
    <t>Y62052300909</t>
  </si>
  <si>
    <t>李丽芳</t>
  </si>
  <si>
    <t>Y62052311312</t>
  </si>
  <si>
    <t>赵娟娟</t>
  </si>
  <si>
    <t>Y62052357012</t>
  </si>
  <si>
    <t>雒琪</t>
  </si>
  <si>
    <t>Y62052357047</t>
  </si>
  <si>
    <t>李亚强</t>
  </si>
  <si>
    <t>Y62052320436</t>
  </si>
  <si>
    <t>杨凯</t>
  </si>
  <si>
    <t>Y62052308167</t>
  </si>
  <si>
    <t>雷虹</t>
  </si>
  <si>
    <t>Y62052331755</t>
  </si>
  <si>
    <t>王维民</t>
  </si>
  <si>
    <t>Y62052381816</t>
  </si>
  <si>
    <t>颉彦虎</t>
  </si>
  <si>
    <t>直销</t>
  </si>
  <si>
    <t>Y62052334483</t>
  </si>
  <si>
    <t>马文林</t>
  </si>
  <si>
    <t>Y62052325229</t>
  </si>
  <si>
    <t>白杨</t>
  </si>
  <si>
    <t>Y62052336520</t>
  </si>
  <si>
    <t>张小敏</t>
  </si>
  <si>
    <t>Y62052336289</t>
  </si>
  <si>
    <t>刘荣孝</t>
  </si>
  <si>
    <t>Y62052326907</t>
  </si>
  <si>
    <t>王艳艳</t>
  </si>
  <si>
    <t>Y62052390685</t>
  </si>
  <si>
    <t>王刚</t>
  </si>
  <si>
    <t>Y62052391086</t>
  </si>
  <si>
    <t>李蕊娣</t>
  </si>
  <si>
    <t>Y62052383909</t>
  </si>
  <si>
    <t>李芳红</t>
  </si>
  <si>
    <t>Y62052350325</t>
  </si>
  <si>
    <t>李丽娟</t>
  </si>
  <si>
    <t>Y62052320089</t>
  </si>
  <si>
    <t>宋军</t>
  </si>
  <si>
    <t>Y62052345397</t>
  </si>
  <si>
    <t>王勇</t>
  </si>
  <si>
    <t>Y62052334177</t>
  </si>
  <si>
    <t>张剑平</t>
  </si>
  <si>
    <t>Y62052334294</t>
  </si>
  <si>
    <t>李力峰</t>
  </si>
  <si>
    <t>Y62052335394</t>
  </si>
  <si>
    <t>丁文平</t>
  </si>
  <si>
    <t>Y62052333436</t>
  </si>
  <si>
    <t>王鹏博</t>
  </si>
  <si>
    <t>Y62052333629</t>
  </si>
  <si>
    <t>张高锋</t>
  </si>
  <si>
    <t>Y62052333645</t>
  </si>
  <si>
    <t>王香兰</t>
  </si>
  <si>
    <t>Y62052333840</t>
  </si>
  <si>
    <t>蒲德喜</t>
  </si>
  <si>
    <t>Y62052333948</t>
  </si>
  <si>
    <t>张田增</t>
  </si>
  <si>
    <t>Y62052334113</t>
  </si>
  <si>
    <t>魏宝峰</t>
  </si>
  <si>
    <t>Y62052325491</t>
  </si>
  <si>
    <t>李奋勤</t>
  </si>
  <si>
    <t>Y62052325517</t>
  </si>
  <si>
    <t>亢利斌</t>
  </si>
  <si>
    <t>Y62052321106</t>
  </si>
  <si>
    <t>甄东辉</t>
  </si>
  <si>
    <t>Y62052324084</t>
  </si>
  <si>
    <t>杨亚鹏</t>
  </si>
  <si>
    <t>Y62052324107</t>
  </si>
  <si>
    <t>王甲灵</t>
  </si>
  <si>
    <t>Y62052336201</t>
  </si>
  <si>
    <t>张耀武</t>
  </si>
  <si>
    <t>Y62052336390</t>
  </si>
  <si>
    <t>席小琳</t>
  </si>
  <si>
    <t>Y62052320777</t>
  </si>
  <si>
    <t>李兴博</t>
  </si>
  <si>
    <t>尹伟兵</t>
  </si>
  <si>
    <t>Y62052236172</t>
  </si>
  <si>
    <t>李堆祥</t>
  </si>
  <si>
    <t>胡星星</t>
  </si>
  <si>
    <t>韩芳</t>
  </si>
  <si>
    <t>客经（直属）</t>
  </si>
  <si>
    <t>Y62050243710</t>
  </si>
  <si>
    <t>杨瑞</t>
  </si>
  <si>
    <t>秦州区杨瑞瑞通讯店</t>
  </si>
  <si>
    <t>Y62050213017</t>
  </si>
  <si>
    <t>武丹丹</t>
  </si>
  <si>
    <t>Y62050214858</t>
  </si>
  <si>
    <t>陈俗</t>
  </si>
  <si>
    <t>Y62050209195</t>
  </si>
  <si>
    <t>周霞</t>
  </si>
  <si>
    <t>Y62050214874</t>
  </si>
  <si>
    <t>武豆豆</t>
  </si>
  <si>
    <t>Y62050209181</t>
  </si>
  <si>
    <t>邵萍</t>
  </si>
  <si>
    <t>Y62050209206</t>
  </si>
  <si>
    <t>毛宁</t>
  </si>
  <si>
    <t>张川战区</t>
  </si>
  <si>
    <t>龙山营销中心</t>
  </si>
  <si>
    <t>马关支局</t>
  </si>
  <si>
    <t>Y62052550267</t>
  </si>
  <si>
    <t>张川县梁山镇梁山村网格厅</t>
  </si>
  <si>
    <t>张家川县阿阳东路营业厅</t>
  </si>
  <si>
    <t>Y62050060672</t>
  </si>
  <si>
    <t>师静</t>
  </si>
  <si>
    <t>Y62052542453</t>
  </si>
  <si>
    <t>窦小愈</t>
  </si>
  <si>
    <t>师静@张家川阿阳东路营业厅</t>
  </si>
  <si>
    <t>Y62052557211</t>
  </si>
  <si>
    <t>赵菊锐</t>
  </si>
  <si>
    <t>Y62052559088</t>
  </si>
  <si>
    <t>张川阿阳东路营业厅电子渠道</t>
  </si>
  <si>
    <t>东城支局</t>
  </si>
  <si>
    <t>Y62052538162</t>
  </si>
  <si>
    <t>毛继军</t>
  </si>
  <si>
    <t>张家川县城市东城支局</t>
  </si>
  <si>
    <t>张家川县解放东路营业厅</t>
  </si>
  <si>
    <t>Y62050075584</t>
  </si>
  <si>
    <t>李金红</t>
  </si>
  <si>
    <t>张家川县解放东路全网通手机世界</t>
  </si>
  <si>
    <t>Y62052525939</t>
  </si>
  <si>
    <t>Y62052558790</t>
  </si>
  <si>
    <t>肖建玲</t>
  </si>
  <si>
    <t>Y62052558827</t>
  </si>
  <si>
    <t>马雯</t>
  </si>
  <si>
    <t>李金红@张川解放东路全网通手机世界</t>
  </si>
  <si>
    <t>龙山支局</t>
  </si>
  <si>
    <t>Y62052526674</t>
  </si>
  <si>
    <t>汪盼盼</t>
  </si>
  <si>
    <t>张家川县龙山镇华为全品手机卖场</t>
  </si>
  <si>
    <t>Y62052559114</t>
  </si>
  <si>
    <t>张霞霞</t>
  </si>
  <si>
    <t>Y62052544241</t>
  </si>
  <si>
    <t>张川县解放东路营业厅电子渠道</t>
  </si>
  <si>
    <t>阿阳支局</t>
  </si>
  <si>
    <t>Y62052541202</t>
  </si>
  <si>
    <t>马瑞</t>
  </si>
  <si>
    <t>张家川县东北网格厅场所</t>
  </si>
  <si>
    <t>马鹿支局</t>
  </si>
  <si>
    <t>Y62052532650</t>
  </si>
  <si>
    <t>毛耀明</t>
  </si>
  <si>
    <t>张家川县恭门网格厅</t>
  </si>
  <si>
    <t>Y62052550526</t>
  </si>
  <si>
    <t>张家川县西城网格</t>
  </si>
  <si>
    <t>Y62052555959</t>
  </si>
  <si>
    <t>班艳丽</t>
  </si>
  <si>
    <t>张家川县龙山镇欣欣代办点</t>
  </si>
  <si>
    <t>Y62052597829</t>
  </si>
  <si>
    <t>马龙威</t>
  </si>
  <si>
    <t>张家川县和谐网格厅</t>
  </si>
  <si>
    <t>西城支局</t>
  </si>
  <si>
    <t>Y62052598873</t>
  </si>
  <si>
    <t>张小龙</t>
  </si>
  <si>
    <t>Y62052523308</t>
  </si>
  <si>
    <t>陈强</t>
  </si>
  <si>
    <t>张家川县马鹿镇手机店</t>
  </si>
  <si>
    <t>Y62052541039</t>
  </si>
  <si>
    <t>马菊香</t>
  </si>
  <si>
    <t>张家川-党二营销单元</t>
  </si>
  <si>
    <t>Y62052534030</t>
  </si>
  <si>
    <t>陕静</t>
  </si>
  <si>
    <t>张家川县艾米天翼便利店</t>
  </si>
  <si>
    <t>Y62052544452</t>
  </si>
  <si>
    <t>班学良</t>
  </si>
  <si>
    <t>张家川县木河网格店</t>
  </si>
  <si>
    <t>Y62052520766</t>
  </si>
  <si>
    <t>马建</t>
  </si>
  <si>
    <t>张家川阿阳网格厅</t>
  </si>
  <si>
    <t>Y62052523402</t>
  </si>
  <si>
    <t>杨建平</t>
  </si>
  <si>
    <t>张家川明顺通讯代办点</t>
  </si>
  <si>
    <t>Y62052593976</t>
  </si>
  <si>
    <t>张家川县梁山网格厅</t>
  </si>
  <si>
    <t>Y62052543712</t>
  </si>
  <si>
    <t>李强</t>
  </si>
  <si>
    <t>张家川县西街网格厅</t>
  </si>
  <si>
    <t>Y62052543747</t>
  </si>
  <si>
    <t>马腾</t>
  </si>
  <si>
    <t>张家川县东关网格厅</t>
  </si>
  <si>
    <t>上磨支局</t>
  </si>
  <si>
    <t>Y62052599992</t>
  </si>
  <si>
    <t>马志荣</t>
  </si>
  <si>
    <t>张家川县和畅网格厅</t>
  </si>
  <si>
    <t>Y62052588111</t>
  </si>
  <si>
    <t>窦愈斌</t>
  </si>
  <si>
    <t>张家川县东南网格厅</t>
  </si>
  <si>
    <t>Y62050009892</t>
  </si>
  <si>
    <t>付娟娟</t>
  </si>
  <si>
    <t>张家川县解放西路手机卖场</t>
  </si>
  <si>
    <t>Y62052533144</t>
  </si>
  <si>
    <t>李莹</t>
  </si>
  <si>
    <t>张家川县盈嘉天翼便利店</t>
  </si>
  <si>
    <t>Y62052533153</t>
  </si>
  <si>
    <t>杨莉</t>
  </si>
  <si>
    <t>张家川县凯尼天翼便利店</t>
  </si>
  <si>
    <t>Y62050284878</t>
  </si>
  <si>
    <t>Y62050063604</t>
  </si>
  <si>
    <t>刘青芳</t>
  </si>
  <si>
    <t>张家川-金融行业营销单元-2</t>
  </si>
  <si>
    <t>Y62050060680</t>
  </si>
  <si>
    <t>赵小平</t>
  </si>
  <si>
    <t>农村马关支局</t>
  </si>
  <si>
    <t>Y62050060681</t>
  </si>
  <si>
    <t>毛建刚</t>
  </si>
  <si>
    <t>农村龙山支局</t>
  </si>
  <si>
    <t>Y62050000960</t>
  </si>
  <si>
    <t>窦文兴</t>
  </si>
  <si>
    <t>马关窦继辉天翼专营店</t>
  </si>
  <si>
    <t>大阳支局</t>
  </si>
  <si>
    <t>Y62050000961</t>
  </si>
  <si>
    <t>马继武</t>
  </si>
  <si>
    <t>马关马继武专营店</t>
  </si>
  <si>
    <t>恭门支局</t>
  </si>
  <si>
    <t>Y62050008259</t>
  </si>
  <si>
    <t>沙小兰</t>
  </si>
  <si>
    <t>恭门丁向军合作营业厅</t>
  </si>
  <si>
    <t>Y62050000978</t>
  </si>
  <si>
    <t>张召勋</t>
  </si>
  <si>
    <t>信民张如勋合作营业厅</t>
  </si>
  <si>
    <t>Y62050060597</t>
  </si>
  <si>
    <t>李昇</t>
  </si>
  <si>
    <t>农村恭门支局</t>
  </si>
  <si>
    <t>Y62050075599</t>
  </si>
  <si>
    <t>马红梅</t>
  </si>
  <si>
    <t>张家川-党一营销单元-马红梅</t>
  </si>
  <si>
    <t>Y62050075605</t>
  </si>
  <si>
    <t>马涛</t>
  </si>
  <si>
    <t>Y62050000986</t>
  </si>
  <si>
    <t>杨方正</t>
  </si>
  <si>
    <t>大阳杨方正天翼专营店</t>
  </si>
  <si>
    <t>张棉支局</t>
  </si>
  <si>
    <t>Y62050000988</t>
  </si>
  <si>
    <t>关丽萍</t>
  </si>
  <si>
    <t>川王高有路思天翼专营店</t>
  </si>
  <si>
    <t>Y62050000990</t>
  </si>
  <si>
    <t>沙春林</t>
  </si>
  <si>
    <t>胡川沙春林天翼专营店</t>
  </si>
  <si>
    <t>Y62050008318</t>
  </si>
  <si>
    <t>马海兰</t>
  </si>
  <si>
    <t>张家川县闫家马志学专营店</t>
  </si>
  <si>
    <t>Y62050001037</t>
  </si>
  <si>
    <t>赵斌</t>
  </si>
  <si>
    <t>龙山赵新琪天翼专营店</t>
  </si>
  <si>
    <t>Y62050001039</t>
  </si>
  <si>
    <t>杨涛</t>
  </si>
  <si>
    <t>张家川县上磨(杨治君)天翼专营店</t>
  </si>
  <si>
    <t>Y62050062372</t>
  </si>
  <si>
    <t>张家川-商客营销单元-刘克强</t>
  </si>
  <si>
    <t>Y62050008170</t>
  </si>
  <si>
    <t>张雪</t>
  </si>
  <si>
    <t>城市阿阳支局</t>
  </si>
  <si>
    <t>Y62052551619</t>
  </si>
  <si>
    <t>王收旦</t>
  </si>
  <si>
    <t>张川县张棉乡便利店</t>
  </si>
  <si>
    <t>Y62052554162</t>
  </si>
  <si>
    <t>王丽丽</t>
  </si>
  <si>
    <t>王丽丽@张家川县恭门支局天翼专营店</t>
  </si>
  <si>
    <t>Y62052589471</t>
  </si>
  <si>
    <t>师玲玲</t>
  </si>
  <si>
    <t>张家川-教育营销单元</t>
  </si>
  <si>
    <t>Y62052590247</t>
  </si>
  <si>
    <t>马晶</t>
  </si>
  <si>
    <t>张家川旗晟华为授权体验店</t>
  </si>
  <si>
    <t>Y62052524450</t>
  </si>
  <si>
    <t>马西叶</t>
  </si>
  <si>
    <t>张家川县宏翔代办点</t>
  </si>
  <si>
    <t>Y62052524435</t>
  </si>
  <si>
    <t>刘慧玲</t>
  </si>
  <si>
    <t>张家川县鸿铭代办点</t>
  </si>
  <si>
    <t>Y62052538370</t>
  </si>
  <si>
    <t>何琳</t>
  </si>
  <si>
    <t>张家川县华博天翼专营店</t>
  </si>
  <si>
    <t>Y62052545485</t>
  </si>
  <si>
    <t>马夜夜</t>
  </si>
  <si>
    <t>张家川县金科天翼专营店</t>
  </si>
  <si>
    <t>Y62052545575</t>
  </si>
  <si>
    <t>马婧</t>
  </si>
  <si>
    <t>张家川县盛捷天翼专营店</t>
  </si>
  <si>
    <t>Y62052534860</t>
  </si>
  <si>
    <t>杨向鹏</t>
  </si>
  <si>
    <t>张川大阳西沟网格店</t>
  </si>
  <si>
    <t>Y62052543420</t>
  </si>
  <si>
    <t>祁卫芳</t>
  </si>
  <si>
    <t>张川恭门付川网格厅</t>
  </si>
  <si>
    <t>Y62052544262</t>
  </si>
  <si>
    <t>海福梅</t>
  </si>
  <si>
    <t>Y62052543427</t>
  </si>
  <si>
    <t>沙娟娟</t>
  </si>
  <si>
    <t>张家川星辰天翼专营店</t>
  </si>
  <si>
    <t>Y62052512273</t>
  </si>
  <si>
    <t>王亚丽</t>
  </si>
  <si>
    <t>张家川县东城网格厅</t>
  </si>
  <si>
    <t>Y62052556543</t>
  </si>
  <si>
    <t>铁峰</t>
  </si>
  <si>
    <t>Y62052554108</t>
  </si>
  <si>
    <t>王志平</t>
  </si>
  <si>
    <t>天水市_张家川个人直销</t>
  </si>
  <si>
    <t>Y62052598433</t>
  </si>
  <si>
    <t>魏强强</t>
  </si>
  <si>
    <t>张川县张棉农村支局</t>
  </si>
  <si>
    <t>Y62052599716</t>
  </si>
  <si>
    <t>李鸿博</t>
  </si>
  <si>
    <t>张川县大阳农村支局</t>
  </si>
  <si>
    <t>Y62052529916</t>
  </si>
  <si>
    <t>张玉梅</t>
  </si>
  <si>
    <t>张川县龙山镇天翼手机卖场</t>
  </si>
  <si>
    <t>Y62052581858</t>
  </si>
  <si>
    <t>魏伟</t>
  </si>
  <si>
    <t>张家川县张棉支局天翼专营店</t>
  </si>
  <si>
    <t>Y62052513613</t>
  </si>
  <si>
    <t>马鹏翔</t>
  </si>
  <si>
    <t>张家川县大阳支局天翼专营店</t>
  </si>
  <si>
    <t>Y62052586827</t>
  </si>
  <si>
    <t>马秀琴</t>
  </si>
  <si>
    <t>Y62052534280</t>
  </si>
  <si>
    <t>Y62052561707</t>
  </si>
  <si>
    <t>吴耀林</t>
  </si>
  <si>
    <t>吴耀林@天水市张川县流动营业车—（）</t>
  </si>
  <si>
    <t>Y62050022516</t>
  </si>
  <si>
    <t>肖萌</t>
  </si>
  <si>
    <t>Y62050022967</t>
  </si>
  <si>
    <t>杨治君</t>
  </si>
  <si>
    <t>农村上磨支局</t>
  </si>
  <si>
    <t>Y62050015293</t>
  </si>
  <si>
    <t>Y62052526857</t>
  </si>
  <si>
    <t>崔富军</t>
  </si>
  <si>
    <t>崔富军@张家川马鹿乡全网通手机卖场</t>
  </si>
  <si>
    <t>Y62052517548</t>
  </si>
  <si>
    <t>赵彦君</t>
  </si>
  <si>
    <t>张川装维直销</t>
  </si>
  <si>
    <t>Y62052536429</t>
  </si>
  <si>
    <t>韦长明</t>
  </si>
  <si>
    <t>韦长明@张川张棉韦长明专营店</t>
  </si>
  <si>
    <t>Y62052554989</t>
  </si>
  <si>
    <t>李晓峰</t>
  </si>
  <si>
    <t>张家川-医卫营销单元</t>
  </si>
  <si>
    <t>Y62050059490</t>
  </si>
  <si>
    <t>张宏</t>
  </si>
  <si>
    <t>Y62052527902</t>
  </si>
  <si>
    <t>李坤</t>
  </si>
  <si>
    <t>Y62052535522</t>
  </si>
  <si>
    <t>张家川校园支局</t>
  </si>
  <si>
    <t>Y62052594258</t>
  </si>
  <si>
    <t>马小锋</t>
  </si>
  <si>
    <t>Y62052594279</t>
  </si>
  <si>
    <t>马继明</t>
  </si>
  <si>
    <t>Y62052596145</t>
  </si>
  <si>
    <t>Y62052500792</t>
  </si>
  <si>
    <t>Y62052529841</t>
  </si>
  <si>
    <t>马娟娟</t>
  </si>
  <si>
    <t>上磨杨治君天翼专营店</t>
  </si>
  <si>
    <t>Y62052528650</t>
  </si>
  <si>
    <t>Y62052528673</t>
  </si>
  <si>
    <t>Y62052532007</t>
  </si>
  <si>
    <t>张川张棉韦长明专营店</t>
  </si>
  <si>
    <t>Y62052532133</t>
  </si>
  <si>
    <t>马志学</t>
  </si>
  <si>
    <t>Y62052532159</t>
  </si>
  <si>
    <t>高有路思</t>
  </si>
  <si>
    <t>Y62052533156</t>
  </si>
  <si>
    <t>张军军</t>
  </si>
  <si>
    <t>Y62052534582</t>
  </si>
  <si>
    <t>李玉红</t>
  </si>
  <si>
    <t>Y62052535332</t>
  </si>
  <si>
    <t>朱浩斌</t>
  </si>
  <si>
    <t>Y62052535344</t>
  </si>
  <si>
    <t>丁向军</t>
  </si>
  <si>
    <t>Y62052598964</t>
  </si>
  <si>
    <t>王玄斌</t>
  </si>
  <si>
    <t>Y62052503782</t>
  </si>
  <si>
    <t>孙文军</t>
  </si>
  <si>
    <t>Y62052504047</t>
  </si>
  <si>
    <t>杨虎兵</t>
  </si>
  <si>
    <t>Y62052536433</t>
  </si>
  <si>
    <t>Y62052541559</t>
  </si>
  <si>
    <t>魏岩</t>
  </si>
  <si>
    <t>张家川-大企业营销单元</t>
  </si>
  <si>
    <t>Y62052559661</t>
  </si>
  <si>
    <t>马健</t>
  </si>
  <si>
    <t>Y62052559413</t>
  </si>
  <si>
    <t>李东升</t>
  </si>
  <si>
    <t>张家川县城市阿阳支局</t>
  </si>
  <si>
    <t>Y62052534185</t>
  </si>
  <si>
    <t>Y62052526731</t>
  </si>
  <si>
    <t>张家川县龙山支局天翼专营店</t>
  </si>
  <si>
    <t>Y62052590459</t>
  </si>
  <si>
    <t>马龙</t>
  </si>
  <si>
    <t>Y62052590860</t>
  </si>
  <si>
    <t>Y62052564574</t>
  </si>
  <si>
    <t>张小军</t>
  </si>
  <si>
    <t>Y62052533986</t>
  </si>
  <si>
    <t>杨辉</t>
  </si>
  <si>
    <t>Y62052534037</t>
  </si>
  <si>
    <t>杨治红</t>
  </si>
  <si>
    <t>Y62052520084</t>
  </si>
  <si>
    <t>马国民</t>
  </si>
  <si>
    <t>Y62052535650</t>
  </si>
  <si>
    <t>Y62050062310</t>
  </si>
  <si>
    <t>马玉峰</t>
  </si>
  <si>
    <t>Y62050085788</t>
  </si>
  <si>
    <t>马文娟</t>
  </si>
  <si>
    <t>Y62052525462</t>
  </si>
  <si>
    <t>毛强</t>
  </si>
  <si>
    <t>Y62052588973</t>
  </si>
  <si>
    <t>王向明</t>
  </si>
  <si>
    <t>Y62052556610</t>
  </si>
  <si>
    <t>王圆</t>
  </si>
  <si>
    <t>Y62052562934</t>
  </si>
  <si>
    <t>Y62052527205</t>
  </si>
  <si>
    <t>邵志龙</t>
  </si>
  <si>
    <t>Y62052527212</t>
  </si>
  <si>
    <t>李宏</t>
  </si>
  <si>
    <t>张家川政企直销-党一</t>
  </si>
  <si>
    <t>Y62052533739</t>
  </si>
  <si>
    <t>李剑</t>
  </si>
  <si>
    <t>Y62052543642</t>
  </si>
  <si>
    <t>张梅梅</t>
  </si>
  <si>
    <t>Y62052534097</t>
  </si>
  <si>
    <t>马桂梅</t>
  </si>
  <si>
    <t>Y62052536403</t>
  </si>
  <si>
    <t>马亚民</t>
  </si>
  <si>
    <t>Y62052536404</t>
  </si>
  <si>
    <t>刘克强</t>
  </si>
  <si>
    <t>Y62052536405</t>
  </si>
  <si>
    <t>邵彦录</t>
  </si>
  <si>
    <t>Y62052536406</t>
  </si>
  <si>
    <t>刘帆</t>
  </si>
  <si>
    <t>Y62052536408</t>
  </si>
  <si>
    <t>马小永</t>
  </si>
  <si>
    <t>Y62052536410</t>
  </si>
  <si>
    <t>摆金贵</t>
  </si>
  <si>
    <t>Y62052536416</t>
  </si>
  <si>
    <t>李目合</t>
  </si>
  <si>
    <t>Y62052536420</t>
  </si>
  <si>
    <t>毕宝元</t>
  </si>
  <si>
    <t>Y62052536423</t>
  </si>
  <si>
    <t>马国平</t>
  </si>
  <si>
    <t>Y62052536470</t>
  </si>
  <si>
    <t>杨靖</t>
  </si>
  <si>
    <t>Y62052536476</t>
  </si>
  <si>
    <t>Y62052536479</t>
  </si>
  <si>
    <t>伏成林</t>
  </si>
  <si>
    <t>Y62052536482</t>
  </si>
  <si>
    <t>邱志宏</t>
  </si>
  <si>
    <t>Y62052525199</t>
  </si>
  <si>
    <t>康淑芳</t>
  </si>
  <si>
    <t>Y62052520168</t>
  </si>
  <si>
    <t>王嘉伟</t>
  </si>
  <si>
    <t>Y62052520390</t>
  </si>
  <si>
    <t>马秀兰</t>
  </si>
  <si>
    <t>Y62052520727</t>
  </si>
  <si>
    <t>孙永军</t>
  </si>
  <si>
    <t>Y62052523853</t>
  </si>
  <si>
    <t>卫小军</t>
  </si>
  <si>
    <t>Y62052524668</t>
  </si>
  <si>
    <t>白永明</t>
  </si>
  <si>
    <t>Y62052582035</t>
  </si>
  <si>
    <t>Y62052583041</t>
  </si>
  <si>
    <t>苏俊兰</t>
  </si>
  <si>
    <t>Y62052535836</t>
  </si>
  <si>
    <t>孙雨欣</t>
  </si>
  <si>
    <t>Y62052566405</t>
  </si>
  <si>
    <t>Y62052586840</t>
  </si>
  <si>
    <t>王晓霞</t>
  </si>
  <si>
    <t>Y62052540411</t>
  </si>
  <si>
    <t>赵东霞</t>
  </si>
  <si>
    <t>Y62052540416</t>
  </si>
  <si>
    <t>赵淑萍</t>
  </si>
  <si>
    <t>赵菊瑞</t>
  </si>
  <si>
    <t>Y62050293472</t>
  </si>
  <si>
    <t>柴亚魁</t>
  </si>
  <si>
    <t>Y62052540405</t>
  </si>
  <si>
    <t>马小英</t>
  </si>
  <si>
    <t>Y62052540409</t>
  </si>
  <si>
    <t>刘丽云</t>
  </si>
  <si>
    <t>Y62052339625</t>
  </si>
  <si>
    <t>魏凯红</t>
  </si>
  <si>
    <t>武山战区</t>
  </si>
  <si>
    <t>火车站支局</t>
  </si>
  <si>
    <t>Y62052441421</t>
  </si>
  <si>
    <t>李彩花</t>
  </si>
  <si>
    <t>武山小丫手机直销点</t>
  </si>
  <si>
    <t>Y62052494348</t>
  </si>
  <si>
    <t>汪开阔</t>
  </si>
  <si>
    <t>武山县渭北综合市场营业厅</t>
  </si>
  <si>
    <t>Y62052444399</t>
  </si>
  <si>
    <t>张仁成</t>
  </si>
  <si>
    <t>武山县陈门新村营业厅</t>
  </si>
  <si>
    <t>Y62052482081</t>
  </si>
  <si>
    <t>18093863996</t>
  </si>
  <si>
    <t>令莉</t>
  </si>
  <si>
    <t>Y62052435256</t>
  </si>
  <si>
    <t>令朝阳</t>
  </si>
  <si>
    <t>Y62052499970</t>
  </si>
  <si>
    <t>郭虎虎</t>
  </si>
  <si>
    <t>城市火车站支局</t>
  </si>
  <si>
    <t>Y62052492791</t>
  </si>
  <si>
    <t>刘凤云</t>
  </si>
  <si>
    <t>Y62052468260</t>
  </si>
  <si>
    <t>党少繁</t>
  </si>
  <si>
    <t>武山汽车站营业厅</t>
  </si>
  <si>
    <t>Y62052436756</t>
  </si>
  <si>
    <t>张吉祥</t>
  </si>
  <si>
    <t>武山县百斗通讯代办</t>
  </si>
  <si>
    <t>Y62052420407</t>
  </si>
  <si>
    <t>令丽</t>
  </si>
  <si>
    <t>武山县华丽代办点</t>
  </si>
  <si>
    <t>Y62050065508</t>
  </si>
  <si>
    <t>车永亮</t>
  </si>
  <si>
    <t>张云霞@武山县解放路（张云霞）天翼专营店</t>
  </si>
  <si>
    <t>Y62052499694</t>
  </si>
  <si>
    <t>张润旭</t>
  </si>
  <si>
    <t>武山县润旭便利店</t>
  </si>
  <si>
    <t>Y62052432239</t>
  </si>
  <si>
    <t>邓维强</t>
  </si>
  <si>
    <t>兰州丰羽武山苹果专卖店</t>
  </si>
  <si>
    <t>洛门营销中心</t>
  </si>
  <si>
    <t>洛门支局</t>
  </si>
  <si>
    <t>Y62052430887</t>
  </si>
  <si>
    <t>18719508688</t>
  </si>
  <si>
    <t>马永宽</t>
  </si>
  <si>
    <t>武山县洛门博大通讯店</t>
  </si>
  <si>
    <t>Y62052450294</t>
  </si>
  <si>
    <t>汪三平</t>
  </si>
  <si>
    <t>武山洛门史庄网格店</t>
  </si>
  <si>
    <t>Y62052491403</t>
  </si>
  <si>
    <t>朱秋花</t>
  </si>
  <si>
    <t>武山县洛门镇新龙村网格厅</t>
  </si>
  <si>
    <t>Y62052431941</t>
  </si>
  <si>
    <t>李红林</t>
  </si>
  <si>
    <t>武山县洛门中心花园营业厅</t>
  </si>
  <si>
    <t>Y62052466397</t>
  </si>
  <si>
    <t>李天应</t>
  </si>
  <si>
    <t>李天应@武山县洛门镇（李天应）天翼专营店</t>
  </si>
  <si>
    <t>Y62050075689</t>
  </si>
  <si>
    <t>王永帅</t>
  </si>
  <si>
    <t>王岩芳@武山县洛门镇（李天应）天翼专营店</t>
  </si>
  <si>
    <t>Y62050075690</t>
  </si>
  <si>
    <t>薛玉</t>
  </si>
  <si>
    <t>薛玉@武山县洛门镇（李天应）天翼专营店</t>
  </si>
  <si>
    <t>Y62050008289</t>
  </si>
  <si>
    <t>韩小明</t>
  </si>
  <si>
    <t>韩小明@武山县洛门支局营业厅</t>
  </si>
  <si>
    <t>Y62052466462</t>
  </si>
  <si>
    <t>李雄全</t>
  </si>
  <si>
    <t>Y62052466520</t>
  </si>
  <si>
    <t>王福连</t>
  </si>
  <si>
    <t>张满义@武山县公园路专营店</t>
  </si>
  <si>
    <t>Y62052404925</t>
  </si>
  <si>
    <t>18993825363</t>
  </si>
  <si>
    <t>范强</t>
  </si>
  <si>
    <t>武山县洛门世纪通讯店</t>
  </si>
  <si>
    <t>Y62052404935</t>
  </si>
  <si>
    <t>18993825099</t>
  </si>
  <si>
    <t>赵喜平</t>
  </si>
  <si>
    <t>Y62052443616</t>
  </si>
  <si>
    <t>薛彦雄</t>
  </si>
  <si>
    <t>武山洛门咀头营业厅</t>
  </si>
  <si>
    <t>Y62052404942</t>
  </si>
  <si>
    <t>17789486996</t>
  </si>
  <si>
    <t>车腊梅</t>
  </si>
  <si>
    <t>Y62052404969</t>
  </si>
  <si>
    <t>15394067059</t>
  </si>
  <si>
    <t>王蓉乐</t>
  </si>
  <si>
    <t>洛门镇华为通讯</t>
  </si>
  <si>
    <t>Y62052405034</t>
  </si>
  <si>
    <t>张想安</t>
  </si>
  <si>
    <t>Y62052489076</t>
  </si>
  <si>
    <t>陈大令</t>
  </si>
  <si>
    <t>陈大令@武山县洛门镇成衣市场专营店</t>
  </si>
  <si>
    <t>Y62052491201</t>
  </si>
  <si>
    <t>雷莹莹</t>
  </si>
  <si>
    <t>雷莹莹@洛门全网通手机卖场</t>
  </si>
  <si>
    <t>Y62052436126</t>
  </si>
  <si>
    <t>李新成</t>
  </si>
  <si>
    <t>农村洛门支局</t>
  </si>
  <si>
    <t>Y62052426065</t>
  </si>
  <si>
    <t>张永丽</t>
  </si>
  <si>
    <t>张云州@洛门镇全网通富源路专营店</t>
  </si>
  <si>
    <t>Y62052419661</t>
  </si>
  <si>
    <t>张满义</t>
  </si>
  <si>
    <t>Y62052466557</t>
  </si>
  <si>
    <t>王雄</t>
  </si>
  <si>
    <t>Y62052419293</t>
  </si>
  <si>
    <t>裴可峰</t>
  </si>
  <si>
    <t>Y62052433333</t>
  </si>
  <si>
    <t>雷爱花</t>
  </si>
  <si>
    <t>武山县洛门爱花代理店</t>
  </si>
  <si>
    <t>Y62052441089</t>
  </si>
  <si>
    <t>林凤玲</t>
  </si>
  <si>
    <t>Y62052468860</t>
  </si>
  <si>
    <t>李全胜</t>
  </si>
  <si>
    <t>武山县洛门镇胜平白便利店</t>
  </si>
  <si>
    <t>Y62052415227</t>
  </si>
  <si>
    <t>录志敏</t>
  </si>
  <si>
    <t>武山县洛门众一通讯店</t>
  </si>
  <si>
    <t>Y62052435356</t>
  </si>
  <si>
    <t>13369383654</t>
  </si>
  <si>
    <t>谢冠萍</t>
  </si>
  <si>
    <t>Y62052426931</t>
  </si>
  <si>
    <t>王新军</t>
  </si>
  <si>
    <t>马力支局</t>
  </si>
  <si>
    <t>Y62052494475</t>
  </si>
  <si>
    <t>王红平</t>
  </si>
  <si>
    <t>武山至一通讯手机店</t>
  </si>
  <si>
    <t>Y62052493780</t>
  </si>
  <si>
    <t>刘富红</t>
  </si>
  <si>
    <t>武山高楼第一营业厅</t>
  </si>
  <si>
    <t>Y62052494030</t>
  </si>
  <si>
    <t>马亚军</t>
  </si>
  <si>
    <t>武山马力北顺手机店</t>
  </si>
  <si>
    <t>Y62052484948</t>
  </si>
  <si>
    <t>张宏强</t>
  </si>
  <si>
    <t>武山县高楼乡刘调萍天翼专营店</t>
  </si>
  <si>
    <t>Y62052466426</t>
  </si>
  <si>
    <t>何月娥</t>
  </si>
  <si>
    <t>武山县马力镇何月娥天翼专营店</t>
  </si>
  <si>
    <t>Y62052499323</t>
  </si>
  <si>
    <t>刘新芳</t>
  </si>
  <si>
    <t>刘新芳@武山县高楼乡刘新芳天翼手机店</t>
  </si>
  <si>
    <t>Y62052440344</t>
  </si>
  <si>
    <t>高瑞丽</t>
  </si>
  <si>
    <t>王红平@武山县马力镇天翼专营店</t>
  </si>
  <si>
    <t>Y62052410775</t>
  </si>
  <si>
    <t>陈富贵</t>
  </si>
  <si>
    <t>武山马力北街营业厅</t>
  </si>
  <si>
    <t>Y62052444727</t>
  </si>
  <si>
    <t>魏书蓉</t>
  </si>
  <si>
    <t>武山县高楼第二营业厅</t>
  </si>
  <si>
    <t>Y62052487220</t>
  </si>
  <si>
    <t>周楷</t>
  </si>
  <si>
    <t>农村马力支局</t>
  </si>
  <si>
    <t>Y62052458600</t>
  </si>
  <si>
    <t>张肇强</t>
  </si>
  <si>
    <t>张肇强@全网通马力镇主街吉调琴专营店</t>
  </si>
  <si>
    <t>Y62052493000</t>
  </si>
  <si>
    <t>陈永丽</t>
  </si>
  <si>
    <t>Y62052435739</t>
  </si>
  <si>
    <t>常亮红</t>
  </si>
  <si>
    <t>Y62052444571</t>
  </si>
  <si>
    <t>成亚刚</t>
  </si>
  <si>
    <t>Y62052460707</t>
  </si>
  <si>
    <t>钟小亚</t>
  </si>
  <si>
    <t>武山县马力成斌代办点</t>
  </si>
  <si>
    <t>山丹支局</t>
  </si>
  <si>
    <t>Y62050075683</t>
  </si>
  <si>
    <t>刘保生</t>
  </si>
  <si>
    <t>武山县山丹乡周建录天翼专营店</t>
  </si>
  <si>
    <t>Y62052497052</t>
  </si>
  <si>
    <t>任远红</t>
  </si>
  <si>
    <t>武山山丹渭河营业厅</t>
  </si>
  <si>
    <t>Y62052448275</t>
  </si>
  <si>
    <t>任红红</t>
  </si>
  <si>
    <t>Y62052452826</t>
  </si>
  <si>
    <t>党爱芳</t>
  </si>
  <si>
    <t>Y62052451105</t>
  </si>
  <si>
    <t>纪恩凯</t>
  </si>
  <si>
    <t>农村山丹支局</t>
  </si>
  <si>
    <t>Y62052465198</t>
  </si>
  <si>
    <t>陆红兵</t>
  </si>
  <si>
    <t>Y62052423510</t>
  </si>
  <si>
    <t>武山县纪恩凯代办点</t>
  </si>
  <si>
    <t>四门支局</t>
  </si>
  <si>
    <t>Y62052436538</t>
  </si>
  <si>
    <t>漆丙红</t>
  </si>
  <si>
    <t>武山县沿安丙红专营店</t>
  </si>
  <si>
    <t>Y62052453328</t>
  </si>
  <si>
    <t>李金奎</t>
  </si>
  <si>
    <t>武山杨河第二营业厅</t>
  </si>
  <si>
    <t>Y62052499037</t>
  </si>
  <si>
    <t>陈志强</t>
  </si>
  <si>
    <t>武山四门北门手机店</t>
  </si>
  <si>
    <t>Y62052499057</t>
  </si>
  <si>
    <t>谢艳</t>
  </si>
  <si>
    <t>武山四门第二营业厅</t>
  </si>
  <si>
    <t>Y62052499281</t>
  </si>
  <si>
    <t>邓军红</t>
  </si>
  <si>
    <t>武山四门第三营业厅</t>
  </si>
  <si>
    <t>Y62052435670</t>
  </si>
  <si>
    <t>王进育</t>
  </si>
  <si>
    <t>农村四门支局</t>
  </si>
  <si>
    <t>Y62052435672</t>
  </si>
  <si>
    <t>王三信</t>
  </si>
  <si>
    <t>武山四门李庄便利店</t>
  </si>
  <si>
    <t>Y62052487251</t>
  </si>
  <si>
    <t>常叔芳</t>
  </si>
  <si>
    <t>Y62052499913</t>
  </si>
  <si>
    <t>漆应芹</t>
  </si>
  <si>
    <t>Y62052493586</t>
  </si>
  <si>
    <t>汪建新</t>
  </si>
  <si>
    <t>Y62052493598</t>
  </si>
  <si>
    <t>刘洋</t>
  </si>
  <si>
    <t>武山四门汪丽霞通讯店</t>
  </si>
  <si>
    <t>Y62052464494</t>
  </si>
  <si>
    <t>李芳芳</t>
  </si>
  <si>
    <t>滩歌支局</t>
  </si>
  <si>
    <t>Y62052418938</t>
  </si>
  <si>
    <t>令军军</t>
  </si>
  <si>
    <t>武山县滩歌中心花园专营店</t>
  </si>
  <si>
    <t>Y62052433616</t>
  </si>
  <si>
    <t>张小刚</t>
  </si>
  <si>
    <t>武山县张小刚代办点</t>
  </si>
  <si>
    <t>Y62052483574</t>
  </si>
  <si>
    <t>马军林</t>
  </si>
  <si>
    <t>张亚亚@滩歌镇全网通手机卖场</t>
  </si>
  <si>
    <t>Y62052441176</t>
  </si>
  <si>
    <t>车志文</t>
  </si>
  <si>
    <t>武山县滩歌华信通讯店</t>
  </si>
  <si>
    <t>Y62052453696</t>
  </si>
  <si>
    <t>裴耀辉</t>
  </si>
  <si>
    <t>武山神州通讯店</t>
  </si>
  <si>
    <t>Y62052460731</t>
  </si>
  <si>
    <t>张嘉伟</t>
  </si>
  <si>
    <t>张嘉伟@武山县龙台镇天翼专营店</t>
  </si>
  <si>
    <t>Y62052464311</t>
  </si>
  <si>
    <t>柳小燕</t>
  </si>
  <si>
    <t>Y62052458121</t>
  </si>
  <si>
    <t>魏文军</t>
  </si>
  <si>
    <t>武山滩歌掌中宝通讯店</t>
  </si>
  <si>
    <t>Y62052428550</t>
  </si>
  <si>
    <t>赵文玲</t>
  </si>
  <si>
    <t>武山滩歌国信通信店</t>
  </si>
  <si>
    <t>Y62052441292</t>
  </si>
  <si>
    <t>马利丽</t>
  </si>
  <si>
    <t>武山县沃达专营店</t>
  </si>
  <si>
    <t>Y62052446564</t>
  </si>
  <si>
    <t>张亚亚</t>
  </si>
  <si>
    <t>Y62052421165</t>
  </si>
  <si>
    <t>张红霞</t>
  </si>
  <si>
    <t>张红霞@武山县滩歌镇下街专营店</t>
  </si>
  <si>
    <t>Y62052436001</t>
  </si>
  <si>
    <t>18193848186</t>
  </si>
  <si>
    <t>车丽霞</t>
  </si>
  <si>
    <t>Y62052436018</t>
  </si>
  <si>
    <t>19996041568</t>
  </si>
  <si>
    <t>刘海云</t>
  </si>
  <si>
    <t>Y62052436286</t>
  </si>
  <si>
    <t>关文清</t>
  </si>
  <si>
    <t>武山县文清代办点</t>
  </si>
  <si>
    <t>Y62052451745</t>
  </si>
  <si>
    <t>令雄杰</t>
  </si>
  <si>
    <t>武山县横达独立店</t>
  </si>
  <si>
    <t>Y62052425639</t>
  </si>
  <si>
    <t>裴虎胜</t>
  </si>
  <si>
    <t>武山县虎子通讯店</t>
  </si>
  <si>
    <t>Y62052441202</t>
  </si>
  <si>
    <t>张峰</t>
  </si>
  <si>
    <t>武山县滩歌惠信通讯店</t>
  </si>
  <si>
    <t>Y62052459718</t>
  </si>
  <si>
    <t>张贵粉</t>
  </si>
  <si>
    <t>武山县志祥通讯代办</t>
  </si>
  <si>
    <t>Y62052436113</t>
  </si>
  <si>
    <t>张育珍</t>
  </si>
  <si>
    <t>渭北支局</t>
  </si>
  <si>
    <t>Y62052489417</t>
  </si>
  <si>
    <t>付应平</t>
  </si>
  <si>
    <t>城市渭北网格直营店</t>
  </si>
  <si>
    <t>Y62052490012</t>
  </si>
  <si>
    <t>雷建基</t>
  </si>
  <si>
    <t>城市渭北支局</t>
  </si>
  <si>
    <t>Y62050011189</t>
  </si>
  <si>
    <t>杨新元</t>
  </si>
  <si>
    <t>Y62052409001</t>
  </si>
  <si>
    <t>令雄立</t>
  </si>
  <si>
    <t>Y62052468363</t>
  </si>
  <si>
    <t>韩晨</t>
  </si>
  <si>
    <t>武山向阳庭院营业厅</t>
  </si>
  <si>
    <t>Y62052428284</t>
  </si>
  <si>
    <t>贾露同</t>
  </si>
  <si>
    <t>Y62052420607</t>
  </si>
  <si>
    <t>柏彦林</t>
  </si>
  <si>
    <t>武山县彦林代办点</t>
  </si>
  <si>
    <t>Y62052465226</t>
  </si>
  <si>
    <t>魏亚丽</t>
  </si>
  <si>
    <t>武山县民主路华为专营店</t>
  </si>
  <si>
    <t>Y62052424655</t>
  </si>
  <si>
    <t>王付花</t>
  </si>
  <si>
    <t>武山县瑞云代办点</t>
  </si>
  <si>
    <t>Y62052418298</t>
  </si>
  <si>
    <t>马红霞</t>
  </si>
  <si>
    <t>Y62052432898</t>
  </si>
  <si>
    <t>白洁雄</t>
  </si>
  <si>
    <t>Y62052437400</t>
  </si>
  <si>
    <t>马小云</t>
  </si>
  <si>
    <t>Y62052436230</t>
  </si>
  <si>
    <t>韩世奇</t>
  </si>
  <si>
    <t>武山县元亿通讯代办</t>
  </si>
  <si>
    <t>温泉支局</t>
  </si>
  <si>
    <t>Y62052481997</t>
  </si>
  <si>
    <t>18143711888</t>
  </si>
  <si>
    <t>杜高良</t>
  </si>
  <si>
    <t>王旭凌@武山县温泉专营店</t>
  </si>
  <si>
    <t>Y62052446078</t>
  </si>
  <si>
    <t>帅福定</t>
  </si>
  <si>
    <t>武山温泉棋盘营业厅</t>
  </si>
  <si>
    <t>Y62052492467</t>
  </si>
  <si>
    <t>魏应虎</t>
  </si>
  <si>
    <t>武山温泉草川手机店</t>
  </si>
  <si>
    <t>Y62052499178</t>
  </si>
  <si>
    <t>王旭凌</t>
  </si>
  <si>
    <t>Y62052435666</t>
  </si>
  <si>
    <t>陶江卫</t>
  </si>
  <si>
    <t>武山西关支局</t>
  </si>
  <si>
    <t>Y62052494274</t>
  </si>
  <si>
    <t>赵鹏博</t>
  </si>
  <si>
    <t>武山县城关镇西关网格二厅</t>
  </si>
  <si>
    <t>Y62052489627</t>
  </si>
  <si>
    <t>高翔</t>
  </si>
  <si>
    <t>城市西关支局</t>
  </si>
  <si>
    <t>Y62052444124</t>
  </si>
  <si>
    <t>汪武林</t>
  </si>
  <si>
    <t>武山县三中营业厅</t>
  </si>
  <si>
    <t>Y62052463965</t>
  </si>
  <si>
    <t>苏红莉</t>
  </si>
  <si>
    <t>Y62052447903</t>
  </si>
  <si>
    <t>王恒</t>
  </si>
  <si>
    <t>Y62052499943</t>
  </si>
  <si>
    <t>汪龙林</t>
  </si>
  <si>
    <t>Y62052421207</t>
  </si>
  <si>
    <t>杨珊珊</t>
  </si>
  <si>
    <t>武山县小米专卖店</t>
  </si>
  <si>
    <t>Y62052445222</t>
  </si>
  <si>
    <t>17752236481</t>
  </si>
  <si>
    <t>臧林弟</t>
  </si>
  <si>
    <t>武山县解放路宁远广场天翼专营店</t>
  </si>
  <si>
    <t>Y62052438036</t>
  </si>
  <si>
    <t>张凤</t>
  </si>
  <si>
    <t>武山县富娟代办点</t>
  </si>
  <si>
    <t>Y62052438056</t>
  </si>
  <si>
    <t>王金芳</t>
  </si>
  <si>
    <t>Y62052496664</t>
  </si>
  <si>
    <t>聂志华</t>
  </si>
  <si>
    <t>Y62052426458</t>
  </si>
  <si>
    <t>杜富娟</t>
  </si>
  <si>
    <t>Y62052428194</t>
  </si>
  <si>
    <t>韩旭辉</t>
  </si>
  <si>
    <t>武山县红翼通讯代办</t>
  </si>
  <si>
    <t>Y62052454567</t>
  </si>
  <si>
    <t>李勇</t>
  </si>
  <si>
    <t>Y62052455884</t>
  </si>
  <si>
    <t>薛继超</t>
  </si>
  <si>
    <t>武山县居民区营业厅</t>
  </si>
  <si>
    <t>Y62052426909</t>
  </si>
  <si>
    <t>吉想俊</t>
  </si>
  <si>
    <t>武山县想俊电信代办点</t>
  </si>
  <si>
    <t>Y62052423950</t>
  </si>
  <si>
    <t>邓峪同</t>
  </si>
  <si>
    <t>Y62052429350</t>
  </si>
  <si>
    <t>黄满意</t>
  </si>
  <si>
    <t>武山县迅捷通讯代办</t>
  </si>
  <si>
    <t>武山县城关镇民主路营业厅</t>
  </si>
  <si>
    <t>Y62052454173</t>
  </si>
  <si>
    <t>韩凤龙</t>
  </si>
  <si>
    <t>韩霞霞@武山县城关镇民主路营业厅</t>
  </si>
  <si>
    <t>Y62050086099</t>
  </si>
  <si>
    <t>宋斌琦</t>
  </si>
  <si>
    <t>天水市_武山县个人直销</t>
  </si>
  <si>
    <t>Y62052471430</t>
  </si>
  <si>
    <t>周志军</t>
  </si>
  <si>
    <t>武山县城关镇（周志军）天翼代理店</t>
  </si>
  <si>
    <t>Y62052400872</t>
  </si>
  <si>
    <t>任佩瑕</t>
  </si>
  <si>
    <t>Y62052429807</t>
  </si>
  <si>
    <t>徐婷</t>
  </si>
  <si>
    <t>Y62052401905</t>
  </si>
  <si>
    <t>康艳</t>
  </si>
  <si>
    <t>Y62052435190</t>
  </si>
  <si>
    <t>15378868852</t>
  </si>
  <si>
    <t>王军亮</t>
  </si>
  <si>
    <t>Y62052491832</t>
  </si>
  <si>
    <t>康连连</t>
  </si>
  <si>
    <t>康连连@武山县城关镇民主路营业厅</t>
  </si>
  <si>
    <t>Y62052436139</t>
  </si>
  <si>
    <t>马雪雪</t>
  </si>
  <si>
    <t>Y62052436145</t>
  </si>
  <si>
    <t>王红艳</t>
  </si>
  <si>
    <t>唐丽娟@武山县城关镇民主路营业厅</t>
  </si>
  <si>
    <t>Y62052483689</t>
  </si>
  <si>
    <t>唐丽娟</t>
  </si>
  <si>
    <t>Y62052487778</t>
  </si>
  <si>
    <t>马小芳</t>
  </si>
  <si>
    <t>马小芳@武山县城关镇民主路营业厅</t>
  </si>
  <si>
    <t>Y62052493928</t>
  </si>
  <si>
    <t>赵爱珍</t>
  </si>
  <si>
    <t>赵爱珍@武山民主路营业厅</t>
  </si>
  <si>
    <t>Y62052492316</t>
  </si>
  <si>
    <t>刘娟</t>
  </si>
  <si>
    <t>刘娟@武山民主路营业厅</t>
  </si>
  <si>
    <t>Y62052426661</t>
  </si>
  <si>
    <t>邓小凤</t>
  </si>
  <si>
    <t>邓小凤@武山县城关镇民主路营业厅</t>
  </si>
  <si>
    <t>Y62052454722</t>
  </si>
  <si>
    <t>刘荣富</t>
  </si>
  <si>
    <t>李勇@武山县城关镇民主路营业厅</t>
  </si>
  <si>
    <t>Y62052447050</t>
  </si>
  <si>
    <t>缑林霞</t>
  </si>
  <si>
    <t>缑林霞@武山县城关镇民主路营业厅</t>
  </si>
  <si>
    <t>Y62052436134</t>
  </si>
  <si>
    <t>师小蝶</t>
  </si>
  <si>
    <t>Y62050063642</t>
  </si>
  <si>
    <t>汪亮</t>
  </si>
  <si>
    <t>武山-党二行业营销单元-张小林</t>
  </si>
  <si>
    <t>Y62050062792</t>
  </si>
  <si>
    <t>谢毅英</t>
  </si>
  <si>
    <t>武山-大企业行业营销单元-高翔</t>
  </si>
  <si>
    <t>Y62052442885</t>
  </si>
  <si>
    <t>兰涛</t>
  </si>
  <si>
    <t>武山-教育营销单元</t>
  </si>
  <si>
    <t>Y62052458401</t>
  </si>
  <si>
    <t>18093804812 </t>
  </si>
  <si>
    <t>陈保君</t>
  </si>
  <si>
    <t>Y62052494998</t>
  </si>
  <si>
    <t>张珊</t>
  </si>
  <si>
    <t>天水武山教育营销单元2</t>
  </si>
  <si>
    <t>Y62052448653</t>
  </si>
  <si>
    <t>赵雪琪</t>
  </si>
  <si>
    <t>武山-金融行业营销单元</t>
  </si>
  <si>
    <t>Y62052495368</t>
  </si>
  <si>
    <t>张小花</t>
  </si>
  <si>
    <t>武山-商客营销单元</t>
  </si>
  <si>
    <t>Y62052442912</t>
  </si>
  <si>
    <t>18993825089</t>
  </si>
  <si>
    <t>颉亚红</t>
  </si>
  <si>
    <t>武山-医卫营销单元-颉亚红</t>
  </si>
  <si>
    <t>Y62052411311</t>
  </si>
  <si>
    <t>武山县政企直销-其他</t>
  </si>
  <si>
    <t>Y62052435837</t>
  </si>
  <si>
    <t>杨斌</t>
  </si>
  <si>
    <t>武山县政企直销-金融</t>
  </si>
  <si>
    <t>Y62052434211</t>
  </si>
  <si>
    <t>董红杰</t>
  </si>
  <si>
    <t>武山-党一行业营销单元</t>
  </si>
  <si>
    <t>Y62052460671</t>
  </si>
  <si>
    <t>Y62052433403</t>
  </si>
  <si>
    <t>孙永平</t>
  </si>
  <si>
    <t>杏花村支局</t>
  </si>
  <si>
    <t>Y62052444035</t>
  </si>
  <si>
    <t>令立成</t>
  </si>
  <si>
    <t>武山县杏花村营业厅</t>
  </si>
  <si>
    <t>Y62052466385</t>
  </si>
  <si>
    <t>薄云珍</t>
  </si>
  <si>
    <t>城市杏花村支局</t>
  </si>
  <si>
    <t>Y62052466394</t>
  </si>
  <si>
    <t>麻娟红</t>
  </si>
  <si>
    <t>Y62052466414</t>
  </si>
  <si>
    <t>杨荣杰</t>
  </si>
  <si>
    <t>Y62052421825</t>
  </si>
  <si>
    <t>刘玉明</t>
  </si>
  <si>
    <t>武山鹏程通讯店</t>
  </si>
  <si>
    <t>Y62052412240</t>
  </si>
  <si>
    <t>刘小敏</t>
  </si>
  <si>
    <t>武山县城关镇神州通讯代办</t>
  </si>
  <si>
    <t>Y62052454704</t>
  </si>
  <si>
    <t>杜俊奎</t>
  </si>
  <si>
    <t>武山县宏信电信代理点</t>
  </si>
  <si>
    <t>Y62052497403</t>
  </si>
  <si>
    <t>陶继平</t>
  </si>
  <si>
    <t>武山县继平手机店</t>
  </si>
  <si>
    <t>Y62052498132</t>
  </si>
  <si>
    <t>李云花</t>
  </si>
  <si>
    <t>武山县金业手机店</t>
  </si>
  <si>
    <t>Y62052420489</t>
  </si>
  <si>
    <t>王江文</t>
  </si>
  <si>
    <t>武山县江文代办点</t>
  </si>
  <si>
    <t>Y62052427579</t>
  </si>
  <si>
    <t>马天红</t>
  </si>
  <si>
    <t>武山县城关镇志跃专营店</t>
  </si>
  <si>
    <t>Y62052428592</t>
  </si>
  <si>
    <t>白小妹</t>
  </si>
  <si>
    <t>Y62052433424</t>
  </si>
  <si>
    <t>王昊</t>
  </si>
  <si>
    <t>榆盘支局</t>
  </si>
  <si>
    <t>Y62052429190</t>
  </si>
  <si>
    <t>康海雄</t>
  </si>
  <si>
    <t>农村榆盘支局</t>
  </si>
  <si>
    <t>Y62052458305</t>
  </si>
  <si>
    <t>刘亚亚</t>
  </si>
  <si>
    <t>榆盘乡康智琪天翼专营店</t>
  </si>
  <si>
    <t>Y62050001900</t>
  </si>
  <si>
    <t>康智琪</t>
  </si>
  <si>
    <t>Y62052450347</t>
  </si>
  <si>
    <t>15374480668</t>
  </si>
  <si>
    <t>鸳鸯支局</t>
  </si>
  <si>
    <t>Y62052435647</t>
  </si>
  <si>
    <t>丁亚东</t>
  </si>
  <si>
    <t>武山县鸳鸯牛庄第二营业厅</t>
  </si>
  <si>
    <t>Y62052461461</t>
  </si>
  <si>
    <t>杨小军</t>
  </si>
  <si>
    <t>武山县鸳鸯老街营业厅</t>
  </si>
  <si>
    <t>Y62050010686</t>
  </si>
  <si>
    <t>张军保</t>
  </si>
  <si>
    <t>武山桦林乡张军保天翼专营店</t>
  </si>
  <si>
    <t>Y62050001877</t>
  </si>
  <si>
    <t>蒲红英</t>
  </si>
  <si>
    <t>蒲红英@鸳鸯支局营业厅</t>
  </si>
  <si>
    <t>Y62052496866</t>
  </si>
  <si>
    <t>丁福珍</t>
  </si>
  <si>
    <t>武山鸳鸯丁门营业厅</t>
  </si>
  <si>
    <t>Y62052409454</t>
  </si>
  <si>
    <t>张明萍</t>
  </si>
  <si>
    <t>Y62052423457</t>
  </si>
  <si>
    <t>赵亚玲</t>
  </si>
  <si>
    <t>Y62052435274</t>
  </si>
  <si>
    <t>杜国荣</t>
  </si>
  <si>
    <t>武山县鸳鸯镇杨金龙手机店</t>
  </si>
  <si>
    <t>Y62052458601</t>
  </si>
  <si>
    <t>杨金龙</t>
  </si>
  <si>
    <t>Y62050060598</t>
  </si>
  <si>
    <t>农村鸳鸯支局</t>
  </si>
  <si>
    <t>Y62052408442</t>
  </si>
  <si>
    <t>18993825266</t>
  </si>
  <si>
    <t>文亚军</t>
  </si>
  <si>
    <t>Y62052436482</t>
  </si>
  <si>
    <t>金强梅</t>
  </si>
  <si>
    <t>Y62050062647</t>
  </si>
  <si>
    <t>韩亚玲</t>
  </si>
  <si>
    <t>Y62052436193</t>
  </si>
  <si>
    <t>杨科</t>
  </si>
  <si>
    <t>Y62052435954</t>
  </si>
  <si>
    <t>王智辉</t>
  </si>
  <si>
    <t>Y62052436096</t>
  </si>
  <si>
    <t>牛赟</t>
  </si>
  <si>
    <t>Y62050062797</t>
  </si>
  <si>
    <t>刘国霞</t>
  </si>
  <si>
    <t>Y62052462672</t>
  </si>
  <si>
    <t>罗羽中</t>
  </si>
  <si>
    <t>Y62052427201</t>
  </si>
  <si>
    <t>兰春生</t>
  </si>
  <si>
    <t>Y62052427214</t>
  </si>
  <si>
    <t>罗文刚</t>
  </si>
  <si>
    <t>Y62052433383</t>
  </si>
  <si>
    <t>何林祥</t>
  </si>
  <si>
    <t>Y62052436114</t>
  </si>
  <si>
    <t>徐玉虎</t>
  </si>
  <si>
    <t>Y62052436115</t>
  </si>
  <si>
    <t>马骥</t>
  </si>
  <si>
    <t>Y62052436177</t>
  </si>
  <si>
    <t>付文兵</t>
  </si>
  <si>
    <t>Y62052436181</t>
  </si>
  <si>
    <t>杜红刚</t>
  </si>
  <si>
    <t>Y62052436185</t>
  </si>
  <si>
    <t>Y62052436207</t>
  </si>
  <si>
    <t>杜文良</t>
  </si>
  <si>
    <t>Y62052436229</t>
  </si>
  <si>
    <t>马耀军</t>
  </si>
  <si>
    <t>Y62052436231</t>
  </si>
  <si>
    <t>张晶晶</t>
  </si>
  <si>
    <t>Y62052400880</t>
  </si>
  <si>
    <t>令小娟</t>
  </si>
  <si>
    <t>Y62052436097</t>
  </si>
  <si>
    <t>冯瑞雪</t>
  </si>
  <si>
    <t>Y62052426678</t>
  </si>
  <si>
    <t>卢爱军</t>
  </si>
  <si>
    <t>Y62050062701</t>
  </si>
  <si>
    <t>令金阳</t>
  </si>
  <si>
    <t>Y62050048811</t>
  </si>
  <si>
    <t>张荔萍</t>
  </si>
  <si>
    <t>Y62052436197</t>
  </si>
  <si>
    <t>令军勇</t>
  </si>
  <si>
    <t>Y62052428747</t>
  </si>
  <si>
    <t>王元义</t>
  </si>
  <si>
    <t>Y62052489174</t>
  </si>
  <si>
    <t>Y62052465044</t>
  </si>
  <si>
    <t>政企战区</t>
  </si>
  <si>
    <t>Y62050083056</t>
  </si>
  <si>
    <t>郑昕</t>
  </si>
  <si>
    <t>市党政营销单元1</t>
  </si>
  <si>
    <t>Y62050283055</t>
  </si>
  <si>
    <t>吕保平</t>
  </si>
  <si>
    <t>天水市秦州区党政营销单元3</t>
  </si>
  <si>
    <t>营销管理中心</t>
  </si>
  <si>
    <t>Y62050266690</t>
  </si>
  <si>
    <t>赵华</t>
  </si>
  <si>
    <t>天水市_秦州区政企直销</t>
  </si>
  <si>
    <t>Y62050235273</t>
  </si>
  <si>
    <t>王丹</t>
  </si>
  <si>
    <t>Y62050294666</t>
  </si>
  <si>
    <t>市党政营销单元7</t>
  </si>
  <si>
    <t>Y62050263394</t>
  </si>
  <si>
    <t>杨红萍</t>
  </si>
  <si>
    <t>市党政营销单元6</t>
  </si>
  <si>
    <t>Y62050232183</t>
  </si>
  <si>
    <t>夏永洁</t>
  </si>
  <si>
    <t>天水-区域营销单元1-程喜林</t>
  </si>
  <si>
    <t>Y62050263353</t>
  </si>
  <si>
    <t>胡丽娟</t>
  </si>
  <si>
    <t>市党政营销单元2</t>
  </si>
  <si>
    <t>Y62050294559</t>
  </si>
  <si>
    <t>艾从</t>
  </si>
  <si>
    <t>市党政营销单元5</t>
  </si>
  <si>
    <t>Y62050258952</t>
  </si>
  <si>
    <t>卢伟峰</t>
  </si>
  <si>
    <t>市党政营销单元4</t>
  </si>
  <si>
    <t>Y62050295685</t>
  </si>
  <si>
    <t>刘兵兵</t>
  </si>
  <si>
    <t>天水-物联网营销单元</t>
  </si>
  <si>
    <t>Y62050233167</t>
  </si>
  <si>
    <t>刘金运</t>
  </si>
  <si>
    <t>Y62050008333</t>
  </si>
  <si>
    <t>13321386060</t>
  </si>
  <si>
    <t>王莉莉</t>
  </si>
  <si>
    <t>刘慧娟@西十里（刘慧娟）合作营业厅</t>
  </si>
  <si>
    <t>Y62050294886</t>
  </si>
  <si>
    <t>李鑫</t>
  </si>
  <si>
    <t>天水-幼儿园营销单元-李鑫</t>
  </si>
  <si>
    <t>Y62050233860</t>
  </si>
  <si>
    <t>17793835123</t>
  </si>
  <si>
    <t>裴雪苗</t>
  </si>
  <si>
    <t>天水卫生学校天翼校园店</t>
  </si>
  <si>
    <t>Y62050294308</t>
  </si>
  <si>
    <t>居黎明</t>
  </si>
  <si>
    <t>天水-中职院校营销单元-居黎明</t>
  </si>
  <si>
    <t>Y62050228976</t>
  </si>
  <si>
    <t>师斌</t>
  </si>
  <si>
    <t>天水-甘肃机电职业技术学院营销单元1-王建祥</t>
  </si>
  <si>
    <t>Y62050011430</t>
  </si>
  <si>
    <t>18993826595</t>
  </si>
  <si>
    <t>黄小强</t>
  </si>
  <si>
    <t>精表路王小强合作营业厅</t>
  </si>
  <si>
    <t>Y62050243685</t>
  </si>
  <si>
    <t>徐乐霞</t>
  </si>
  <si>
    <t>秦州区乐霞电信服务部</t>
  </si>
  <si>
    <t>Y62050299988</t>
  </si>
  <si>
    <t>崔浩</t>
  </si>
  <si>
    <t>天水市_秦州区政企直销-金融</t>
  </si>
  <si>
    <t>Y62050364713</t>
  </si>
  <si>
    <t>马超</t>
  </si>
  <si>
    <t>麦积区桥南营业厅</t>
  </si>
  <si>
    <t>Y62050219785</t>
  </si>
  <si>
    <t>马爱萍</t>
  </si>
  <si>
    <t>天水市金融营销单元1</t>
  </si>
  <si>
    <t>Y62050241644</t>
  </si>
  <si>
    <t>鲜利利</t>
  </si>
  <si>
    <t>天水市金融营销单元2</t>
  </si>
  <si>
    <t>Y62050294466</t>
  </si>
  <si>
    <t>马亮</t>
  </si>
  <si>
    <t>天水市大企业营销单元3</t>
  </si>
  <si>
    <t>Y62050294511</t>
  </si>
  <si>
    <t>张津</t>
  </si>
  <si>
    <t>天水市大企业营销单元1</t>
  </si>
  <si>
    <t>Y62050294533</t>
  </si>
  <si>
    <t>黄鹏</t>
  </si>
  <si>
    <t>天水市秦州区商客营销单元2</t>
  </si>
  <si>
    <t>Y62050264884</t>
  </si>
  <si>
    <t>赵琳</t>
  </si>
  <si>
    <t>天水市大企业营销单元2</t>
  </si>
  <si>
    <t>Y62050265653</t>
  </si>
  <si>
    <t>何玮</t>
  </si>
  <si>
    <t>Y62050202781</t>
  </si>
  <si>
    <t>任奇</t>
  </si>
  <si>
    <t>Y62050206082</t>
  </si>
  <si>
    <t>杨雅</t>
  </si>
  <si>
    <t>Y62050230443</t>
  </si>
  <si>
    <t>王瑞丽</t>
  </si>
  <si>
    <t>3852986</t>
  </si>
  <si>
    <t>Y62050263530</t>
  </si>
  <si>
    <t>18993807800</t>
  </si>
  <si>
    <t>马芳</t>
  </si>
  <si>
    <t>Y62050256135</t>
  </si>
  <si>
    <t>15379855188</t>
  </si>
  <si>
    <t>候婷</t>
  </si>
  <si>
    <t>天水本部政企直销-医卫</t>
  </si>
  <si>
    <t>Y62050293368</t>
  </si>
  <si>
    <t>18993820186</t>
  </si>
  <si>
    <t>李晓雯</t>
  </si>
  <si>
    <t>天水市_秦州区政企直销-医卫</t>
  </si>
  <si>
    <t>Y62050215050</t>
  </si>
  <si>
    <t>王磊</t>
  </si>
  <si>
    <t>秦州战区</t>
  </si>
  <si>
    <t>皂郊支局</t>
  </si>
  <si>
    <t>Y62050292275</t>
  </si>
  <si>
    <t>15378806290</t>
  </si>
  <si>
    <t>王安静</t>
  </si>
  <si>
    <t>秦州区安通代办点</t>
  </si>
  <si>
    <t>Y62050219290</t>
  </si>
  <si>
    <t>18919480388</t>
  </si>
  <si>
    <t>刘小林</t>
  </si>
  <si>
    <t>刘小林@皂郊镇第一营业厅</t>
  </si>
  <si>
    <t>Y62050263582</t>
  </si>
  <si>
    <t>15339786925</t>
  </si>
  <si>
    <t>赵彦国</t>
  </si>
  <si>
    <t>Y62050296231</t>
  </si>
  <si>
    <t>19958575144</t>
  </si>
  <si>
    <t>米龙龙</t>
  </si>
  <si>
    <t>秦州区皂郊店镇电信营业厅</t>
  </si>
  <si>
    <t>西十里支局</t>
  </si>
  <si>
    <t>Y62050230947</t>
  </si>
  <si>
    <t>18993820520</t>
  </si>
  <si>
    <t>冯睿</t>
  </si>
  <si>
    <t>秦州城市西十里网格厅</t>
  </si>
  <si>
    <t>Y62050240829</t>
  </si>
  <si>
    <t>18993820160</t>
  </si>
  <si>
    <t>张秀琦</t>
  </si>
  <si>
    <t>张秀琦@城市精表路网格厅</t>
  </si>
  <si>
    <t>Y62050228263</t>
  </si>
  <si>
    <t>18993861299</t>
  </si>
  <si>
    <t>冯婧婧</t>
  </si>
  <si>
    <t>Y62050228288</t>
  </si>
  <si>
    <t>18919236786</t>
  </si>
  <si>
    <t>张娟</t>
  </si>
  <si>
    <t>Y62050299017</t>
  </si>
  <si>
    <t>城市精表路网格厅</t>
  </si>
  <si>
    <t>Y62050296201</t>
  </si>
  <si>
    <t>唐吉祥</t>
  </si>
  <si>
    <t>Y62050292254</t>
  </si>
  <si>
    <t>漆炜</t>
  </si>
  <si>
    <t>秦州西城智途代办点</t>
  </si>
  <si>
    <t>Y62050296385</t>
  </si>
  <si>
    <t>贾彦虎</t>
  </si>
  <si>
    <t>西口支局</t>
  </si>
  <si>
    <t>Y62050263745</t>
  </si>
  <si>
    <t>18009382569</t>
  </si>
  <si>
    <t>闫栋兵</t>
  </si>
  <si>
    <t>秦州农村铁炉网格厅</t>
  </si>
  <si>
    <t>15339786900</t>
  </si>
  <si>
    <t>康小刚</t>
  </si>
  <si>
    <t>康小丽@秦州西口支局营业厅</t>
  </si>
  <si>
    <t>Y62050235251</t>
  </si>
  <si>
    <t>15379897620</t>
  </si>
  <si>
    <t>郑文霞</t>
  </si>
  <si>
    <t>郑文霞@西口手机世界</t>
  </si>
  <si>
    <t>Y62050263891</t>
  </si>
  <si>
    <t>15379854593</t>
  </si>
  <si>
    <t>王利杰</t>
  </si>
  <si>
    <t>农村西口支局</t>
  </si>
  <si>
    <t>Y62050263906</t>
  </si>
  <si>
    <t>17718605327</t>
  </si>
  <si>
    <t>任俊杰</t>
  </si>
  <si>
    <t>西关支局</t>
  </si>
  <si>
    <t>Y62050236341</t>
  </si>
  <si>
    <t>张智红</t>
  </si>
  <si>
    <t>杨帆@秦州区解放路网格厅</t>
  </si>
  <si>
    <t>Y62050009501</t>
  </si>
  <si>
    <t>18993820209</t>
  </si>
  <si>
    <t>杨帆</t>
  </si>
  <si>
    <t>Y62050227283</t>
  </si>
  <si>
    <t>18009380686</t>
  </si>
  <si>
    <t>熊亭亭</t>
  </si>
  <si>
    <t>Y62050241165</t>
  </si>
  <si>
    <t>李纪军</t>
  </si>
  <si>
    <t>秦州西城忠义巷营业厅</t>
  </si>
  <si>
    <t>Y62050266742</t>
  </si>
  <si>
    <t>17709382655</t>
  </si>
  <si>
    <t>敬业</t>
  </si>
  <si>
    <t>秦州城市玉泉观网格</t>
  </si>
  <si>
    <t>Y62050203790</t>
  </si>
  <si>
    <t>安润楷</t>
  </si>
  <si>
    <t>城市解放路网格厅</t>
  </si>
  <si>
    <t>刘敬东</t>
  </si>
  <si>
    <t>五里铺支局</t>
  </si>
  <si>
    <t>Y62050256612</t>
  </si>
  <si>
    <t>18009381566</t>
  </si>
  <si>
    <t>李星</t>
  </si>
  <si>
    <t>秦州城市东十里营业厅</t>
  </si>
  <si>
    <t>Y62050286696</t>
  </si>
  <si>
    <t>19996001512</t>
  </si>
  <si>
    <t>刘恒</t>
  </si>
  <si>
    <t>秦州城市七里墩三角地营业厅</t>
  </si>
  <si>
    <t>Y62050205092</t>
  </si>
  <si>
    <t>15352228960</t>
  </si>
  <si>
    <t>许雅洁</t>
  </si>
  <si>
    <t>Y62050242381</t>
  </si>
  <si>
    <t>胡瑞龙</t>
  </si>
  <si>
    <t>秦州嘉汇达通讯代办点</t>
  </si>
  <si>
    <t>Y62050298589</t>
  </si>
  <si>
    <t>15309386566</t>
  </si>
  <si>
    <t>Y62050287486</t>
  </si>
  <si>
    <t>王辉</t>
  </si>
  <si>
    <t>Y62050239170</t>
  </si>
  <si>
    <t>富锦雪</t>
  </si>
  <si>
    <t>天水镇支局</t>
  </si>
  <si>
    <t>Y62050265426</t>
  </si>
  <si>
    <t>18993837640</t>
  </si>
  <si>
    <t>赵冻东</t>
  </si>
  <si>
    <t>秦州农村天水镇天翼专营店</t>
  </si>
  <si>
    <t>Y62050073257</t>
  </si>
  <si>
    <t>颜伟</t>
  </si>
  <si>
    <t>秦州区汪川第二营业厅</t>
  </si>
  <si>
    <t>Y62050254607</t>
  </si>
  <si>
    <t>17389553631</t>
  </si>
  <si>
    <t>辛世龙</t>
  </si>
  <si>
    <t>秦州区华岐乡天翼专营店</t>
  </si>
  <si>
    <t>Y62050290270</t>
  </si>
  <si>
    <t>15348082828</t>
  </si>
  <si>
    <t>刘世虎</t>
  </si>
  <si>
    <t>刘世虎@秦州区汪川镇（刘世虎）天翼专营店</t>
  </si>
  <si>
    <t>Y62050208368</t>
  </si>
  <si>
    <t>18093818327</t>
  </si>
  <si>
    <t>董钰欢</t>
  </si>
  <si>
    <t>秦州农村天水镇专营店</t>
  </si>
  <si>
    <t>Y62050265247</t>
  </si>
  <si>
    <t>17793825119</t>
  </si>
  <si>
    <t>张相明</t>
  </si>
  <si>
    <t>秦州区天水镇电信营业厅</t>
  </si>
  <si>
    <t>Y62050254499</t>
  </si>
  <si>
    <t>18993820198</t>
  </si>
  <si>
    <t>岳启文</t>
  </si>
  <si>
    <t>Y62050228979</t>
  </si>
  <si>
    <t>雷旭东</t>
  </si>
  <si>
    <t>秦州区天水镇手机世界</t>
  </si>
  <si>
    <t>天水郡支局</t>
  </si>
  <si>
    <t>Y62050289302</t>
  </si>
  <si>
    <t>18993803680</t>
  </si>
  <si>
    <t>刘彦龙</t>
  </si>
  <si>
    <t>秦州城市红山路网格厅</t>
  </si>
  <si>
    <t>Y62050061378</t>
  </si>
  <si>
    <t>18993820655</t>
  </si>
  <si>
    <t>于天林</t>
  </si>
  <si>
    <t>于天林@城市师院路网格厅</t>
  </si>
  <si>
    <t>Y62050228236</t>
  </si>
  <si>
    <t>王红霞</t>
  </si>
  <si>
    <t>Y62050228731</t>
  </si>
  <si>
    <t>18193879221</t>
  </si>
  <si>
    <t>柳艳</t>
  </si>
  <si>
    <t>Y62050290366</t>
  </si>
  <si>
    <t>温望华</t>
  </si>
  <si>
    <t>秦州区师院路营业厅</t>
  </si>
  <si>
    <t>Y62050296113</t>
  </si>
  <si>
    <t>18993805808</t>
  </si>
  <si>
    <t>刘轲</t>
  </si>
  <si>
    <t>秦州城市莲亭网格厅</t>
  </si>
  <si>
    <t>Y62050203969</t>
  </si>
  <si>
    <t>万朝阳</t>
  </si>
  <si>
    <t>Y62050298956</t>
  </si>
  <si>
    <t>张雄雄</t>
  </si>
  <si>
    <t>Y62050298928</t>
  </si>
  <si>
    <t>刘德强</t>
  </si>
  <si>
    <t>太京支局</t>
  </si>
  <si>
    <t>Y62050000975</t>
  </si>
  <si>
    <t>13389387828</t>
  </si>
  <si>
    <t>坚小英</t>
  </si>
  <si>
    <t>中国电信中梁何家湾村信息服务站</t>
  </si>
  <si>
    <t>Y62050011422</t>
  </si>
  <si>
    <t>15352448900</t>
  </si>
  <si>
    <t>张红梅</t>
  </si>
  <si>
    <t>秦州区太京（张红梅）天翼专营店</t>
  </si>
  <si>
    <t>Y62050293991</t>
  </si>
  <si>
    <t>王金波</t>
  </si>
  <si>
    <t>秦州农村太京镇网格厅</t>
  </si>
  <si>
    <t>Y62050227198</t>
  </si>
  <si>
    <t>15339786931</t>
  </si>
  <si>
    <t>彭海牛</t>
  </si>
  <si>
    <t>太京镇张红梅天翼专营店</t>
  </si>
  <si>
    <t>Y62050204942</t>
  </si>
  <si>
    <t>15339786901</t>
  </si>
  <si>
    <t>马志忠</t>
  </si>
  <si>
    <t>秦州区太京镇便利点</t>
  </si>
  <si>
    <t>Y62050263618</t>
  </si>
  <si>
    <t>18193887890</t>
  </si>
  <si>
    <t>双桥支局</t>
  </si>
  <si>
    <t>Y62050232410</t>
  </si>
  <si>
    <t>19909385744</t>
  </si>
  <si>
    <t>刘阳</t>
  </si>
  <si>
    <t>秦州西城华天网格厅</t>
  </si>
  <si>
    <t>Y62050257047</t>
  </si>
  <si>
    <t>18093803383</t>
  </si>
  <si>
    <t>岳梦迪</t>
  </si>
  <si>
    <t>Y62050241470</t>
  </si>
  <si>
    <t>18993820218</t>
  </si>
  <si>
    <t>左文峰</t>
  </si>
  <si>
    <t>左文峰@城市伏羲路网格厅</t>
  </si>
  <si>
    <t>Y62050203973</t>
  </si>
  <si>
    <t>高顺平</t>
  </si>
  <si>
    <t>Y62050203743</t>
  </si>
  <si>
    <t>郑浩</t>
  </si>
  <si>
    <t>石马坪支局</t>
  </si>
  <si>
    <t>Y62050235617</t>
  </si>
  <si>
    <t>17709380213</t>
  </si>
  <si>
    <t>甄俏韧</t>
  </si>
  <si>
    <t>秦州城市滨西网格厅</t>
  </si>
  <si>
    <t>Y62050009444</t>
  </si>
  <si>
    <t>18993820201</t>
  </si>
  <si>
    <t>蒲晓刚</t>
  </si>
  <si>
    <t>城市石马坪网格厅</t>
  </si>
  <si>
    <t>Y62050217371</t>
  </si>
  <si>
    <t>15339780531</t>
  </si>
  <si>
    <t>陈文辉</t>
  </si>
  <si>
    <t>Y62050201738</t>
  </si>
  <si>
    <t>18093801238</t>
  </si>
  <si>
    <t>韩暄</t>
  </si>
  <si>
    <t>蒲小刚@秦州区石马坪网格厅</t>
  </si>
  <si>
    <t>Y62050203930</t>
  </si>
  <si>
    <t>18909389156</t>
  </si>
  <si>
    <t>何强</t>
  </si>
  <si>
    <t>Y62050203185</t>
  </si>
  <si>
    <t>18993860212</t>
  </si>
  <si>
    <t>刘熙</t>
  </si>
  <si>
    <t>政企客户部</t>
  </si>
  <si>
    <t>Y62050224942</t>
  </si>
  <si>
    <t>15293590600</t>
  </si>
  <si>
    <t>侯娟</t>
  </si>
  <si>
    <t>天水市秦州区商客营销单元3</t>
  </si>
  <si>
    <t>Y62050236317</t>
  </si>
  <si>
    <t>18919229228</t>
  </si>
  <si>
    <t>马栋慧</t>
  </si>
  <si>
    <t>天水市秦州区商客营销单元4</t>
  </si>
  <si>
    <t>Y62050200725</t>
  </si>
  <si>
    <t>18993820089</t>
  </si>
  <si>
    <t>李东</t>
  </si>
  <si>
    <t>天水本部政企直销-商客</t>
  </si>
  <si>
    <t>Y62050245288</t>
  </si>
  <si>
    <t>张智纲</t>
  </si>
  <si>
    <t>Y62050226684</t>
  </si>
  <si>
    <t>18993820505</t>
  </si>
  <si>
    <t>温建兵</t>
  </si>
  <si>
    <t>Y62050228599</t>
  </si>
  <si>
    <t>18993821968</t>
  </si>
  <si>
    <t>刘小虎</t>
  </si>
  <si>
    <t>Y62050283058</t>
  </si>
  <si>
    <t>王建祥</t>
  </si>
  <si>
    <t>天水市甘肃机电学院营销单元</t>
  </si>
  <si>
    <t>七里墩支局</t>
  </si>
  <si>
    <t>Y62050288754</t>
  </si>
  <si>
    <t>18093893696</t>
  </si>
  <si>
    <t>肖明军</t>
  </si>
  <si>
    <t>秦州城市五里铺网格厅</t>
  </si>
  <si>
    <t>Y62050264212</t>
  </si>
  <si>
    <t>18093869777</t>
  </si>
  <si>
    <t>刘迎合</t>
  </si>
  <si>
    <t>秦州城市碧桂园营业厅</t>
  </si>
  <si>
    <t>Y62050009500</t>
  </si>
  <si>
    <t>18993820200</t>
  </si>
  <si>
    <t>王建龙</t>
  </si>
  <si>
    <t>秦州区七里墩天翼手机卖场</t>
  </si>
  <si>
    <t>Y62050217368</t>
  </si>
  <si>
    <t>18919384113</t>
  </si>
  <si>
    <t>周鹏</t>
  </si>
  <si>
    <t>Y62050217369</t>
  </si>
  <si>
    <t>13309389707</t>
  </si>
  <si>
    <t>韩强</t>
  </si>
  <si>
    <t>Y62050245109</t>
  </si>
  <si>
    <t>18919217757</t>
  </si>
  <si>
    <t>李彤</t>
  </si>
  <si>
    <t>王建龙@七里墩支局直营店</t>
  </si>
  <si>
    <t>Y62050299669</t>
  </si>
  <si>
    <t>15309388691</t>
  </si>
  <si>
    <t>沈旭明</t>
  </si>
  <si>
    <t>Y62050201638</t>
  </si>
  <si>
    <t>15339780535</t>
  </si>
  <si>
    <t>常光敏</t>
  </si>
  <si>
    <t>Y62050203963</t>
  </si>
  <si>
    <t>17793878805</t>
  </si>
  <si>
    <t>赵雪芳</t>
  </si>
  <si>
    <t>Y62050235982</t>
  </si>
  <si>
    <t>赵丹</t>
  </si>
  <si>
    <t>Y62050229082</t>
  </si>
  <si>
    <t>刘海</t>
  </si>
  <si>
    <t>秦州装维直销-七里墩</t>
  </si>
  <si>
    <t>Y62050234524</t>
  </si>
  <si>
    <t>郭海琴</t>
  </si>
  <si>
    <t>Y62050236408</t>
  </si>
  <si>
    <t>平南支局</t>
  </si>
  <si>
    <t>Y62050298629</t>
  </si>
  <si>
    <t>18919207185</t>
  </si>
  <si>
    <t>杨蝶丽</t>
  </si>
  <si>
    <t>齐寿乡营业厅</t>
  </si>
  <si>
    <t>Y62050258771</t>
  </si>
  <si>
    <t>15378809600</t>
  </si>
  <si>
    <t>罗凯凯</t>
  </si>
  <si>
    <t>秦州区平南天翼专营店</t>
  </si>
  <si>
    <t>Y62050203888</t>
  </si>
  <si>
    <t>17339977303</t>
  </si>
  <si>
    <t>罗学军</t>
  </si>
  <si>
    <t>邢苏娟@农村平南支局</t>
  </si>
  <si>
    <t>Y62050203920</t>
  </si>
  <si>
    <t>18919235395</t>
  </si>
  <si>
    <t>坚振东</t>
  </si>
  <si>
    <t>农村平南支局</t>
  </si>
  <si>
    <t>Y62050261680</t>
  </si>
  <si>
    <t>全小兵</t>
  </si>
  <si>
    <t>Y62050223250</t>
  </si>
  <si>
    <t>邢苏娟</t>
  </si>
  <si>
    <t>娘娘坝支局</t>
  </si>
  <si>
    <t>Y62050253829</t>
  </si>
  <si>
    <t>15379854115</t>
  </si>
  <si>
    <t>白嘉琪</t>
  </si>
  <si>
    <t>秦州大门网格厅</t>
  </si>
  <si>
    <t>Y62050060591</t>
  </si>
  <si>
    <t>白军科</t>
  </si>
  <si>
    <t>秦州娘娘坝镇娘娘坝村信息服务站</t>
  </si>
  <si>
    <t>Y62050256120</t>
  </si>
  <si>
    <t>18993820155</t>
  </si>
  <si>
    <t>胡洪刚</t>
  </si>
  <si>
    <t>农村娘娘坝支局</t>
  </si>
  <si>
    <t>Y62050298715</t>
  </si>
  <si>
    <t>18993803750</t>
  </si>
  <si>
    <t>李继康</t>
  </si>
  <si>
    <t>秦州农村李子园营业厅</t>
  </si>
  <si>
    <t>Y62050226843</t>
  </si>
  <si>
    <t>15378838876</t>
  </si>
  <si>
    <t>杨龙龙</t>
  </si>
  <si>
    <t>杨龙龙@娘娘坝全网通手机卖场</t>
  </si>
  <si>
    <t>Y62050253389</t>
  </si>
  <si>
    <t>沈给勤</t>
  </si>
  <si>
    <t>沈给琴@秦州区大门乡手机世界</t>
  </si>
  <si>
    <t>Y62050261605</t>
  </si>
  <si>
    <t>15339786930</t>
  </si>
  <si>
    <t>Y62050261633</t>
  </si>
  <si>
    <t>Y62050263628</t>
  </si>
  <si>
    <t>17793829510</t>
  </si>
  <si>
    <t>Y62050263870</t>
  </si>
  <si>
    <t>18919238880</t>
  </si>
  <si>
    <t>Y62050244871</t>
  </si>
  <si>
    <t>18993820169</t>
  </si>
  <si>
    <t>房军</t>
  </si>
  <si>
    <t>牡丹支局</t>
  </si>
  <si>
    <t>Y62050073233</t>
  </si>
  <si>
    <t>18993818599</t>
  </si>
  <si>
    <t>张根明</t>
  </si>
  <si>
    <t>秦州区牡丹镇张根明专营店</t>
  </si>
  <si>
    <t>Y62050000994</t>
  </si>
  <si>
    <t>15393066862</t>
  </si>
  <si>
    <t>杜许兵</t>
  </si>
  <si>
    <t>秦岭杜许兵天翼专营店</t>
  </si>
  <si>
    <t>Y62050293265</t>
  </si>
  <si>
    <t>13359383080</t>
  </si>
  <si>
    <t>高俊峰</t>
  </si>
  <si>
    <t>秦州区杨家寺村便利店</t>
  </si>
  <si>
    <t>岷山支局</t>
  </si>
  <si>
    <t>Y62050254124</t>
  </si>
  <si>
    <t>18993820113</t>
  </si>
  <si>
    <t>周世明</t>
  </si>
  <si>
    <t>秦州城市岷山支局厅</t>
  </si>
  <si>
    <t>Y62050258760</t>
  </si>
  <si>
    <t>何秀秀</t>
  </si>
  <si>
    <t>城市岷山网格厅</t>
  </si>
  <si>
    <t>Y62050217381</t>
  </si>
  <si>
    <t>18193837729</t>
  </si>
  <si>
    <t>丁建强</t>
  </si>
  <si>
    <t>Y62050256352</t>
  </si>
  <si>
    <t>18919205266</t>
  </si>
  <si>
    <t>坚贵萍</t>
  </si>
  <si>
    <t>秦州区广域手机店</t>
  </si>
  <si>
    <t>Y62050293638</t>
  </si>
  <si>
    <t>何伟娟</t>
  </si>
  <si>
    <t>秦州区世纪金花全网通手机旗舰店</t>
  </si>
  <si>
    <t>Y62050239946</t>
  </si>
  <si>
    <t>赵芳兰</t>
  </si>
  <si>
    <t>李小燕@秦州世纪金花全网通手机旗舰店</t>
  </si>
  <si>
    <t>Y62050245357</t>
  </si>
  <si>
    <t>杨文晶</t>
  </si>
  <si>
    <t>杨璠璠@秦州世纪金花全网通手机旗舰店</t>
  </si>
  <si>
    <t>Y62050228615</t>
  </si>
  <si>
    <t>陈静</t>
  </si>
  <si>
    <t>朱文靖@秦州世纪金花全网通手机旗舰店</t>
  </si>
  <si>
    <t>Y62050245391</t>
  </si>
  <si>
    <t>李丽霞</t>
  </si>
  <si>
    <t>王琛@秦州世纪金花全网通手机旗舰店</t>
  </si>
  <si>
    <t>Y62050226888</t>
  </si>
  <si>
    <t>刘庆</t>
  </si>
  <si>
    <t>Y62050228630</t>
  </si>
  <si>
    <t>丁玉萍</t>
  </si>
  <si>
    <t>Y62050228642</t>
  </si>
  <si>
    <t>王朝霞</t>
  </si>
  <si>
    <t>秦州世纪金花全网通手机旗舰店</t>
  </si>
  <si>
    <t>Y62050229713</t>
  </si>
  <si>
    <t>刘彩娥</t>
  </si>
  <si>
    <t>郑一杰@秦州世纪金花全网通手机旗舰店</t>
  </si>
  <si>
    <t>关子支局</t>
  </si>
  <si>
    <t>Y62050291626</t>
  </si>
  <si>
    <t>15348088601</t>
  </si>
  <si>
    <t>甄奎</t>
  </si>
  <si>
    <t>甄世新@秦州区关子镇全网通手机卖场</t>
  </si>
  <si>
    <t>Y62050008264</t>
  </si>
  <si>
    <t>15339786906</t>
  </si>
  <si>
    <t>康亮亮</t>
  </si>
  <si>
    <t>秦州区关子（李爱芳）天翼专营店</t>
  </si>
  <si>
    <t>Y62050022541</t>
  </si>
  <si>
    <t>18993853118</t>
  </si>
  <si>
    <t>黄文龙</t>
  </si>
  <si>
    <t>东团庄支局</t>
  </si>
  <si>
    <t>Y62050227398</t>
  </si>
  <si>
    <t>18993820061</t>
  </si>
  <si>
    <t>金先柏</t>
  </si>
  <si>
    <t>秦州城市东团庄网格厅</t>
  </si>
  <si>
    <t>Y62050203985</t>
  </si>
  <si>
    <t>15337016365</t>
  </si>
  <si>
    <t>杨凯舟</t>
  </si>
  <si>
    <t>Y62050204225</t>
  </si>
  <si>
    <t>18993850598</t>
  </si>
  <si>
    <t>坚鹏伟</t>
  </si>
  <si>
    <t>Y62050205101</t>
  </si>
  <si>
    <t>15352221319</t>
  </si>
  <si>
    <t>朱艳萍</t>
  </si>
  <si>
    <t>Y62050235797</t>
  </si>
  <si>
    <t>18993888852</t>
  </si>
  <si>
    <t>Y62050236237</t>
  </si>
  <si>
    <t>17793830913</t>
  </si>
  <si>
    <t>高晓蔚</t>
  </si>
  <si>
    <t>东关支局</t>
  </si>
  <si>
    <t>Y62050296373</t>
  </si>
  <si>
    <t>15339382901</t>
  </si>
  <si>
    <t>貟忠林</t>
  </si>
  <si>
    <t>马维刚@城市岷山网格厅</t>
  </si>
  <si>
    <t>Y62050296406</t>
  </si>
  <si>
    <t>15339780532</t>
  </si>
  <si>
    <t>许天荣</t>
  </si>
  <si>
    <t>Y62050230857</t>
  </si>
  <si>
    <t>13369417512</t>
  </si>
  <si>
    <t>城市建设路网格厅</t>
  </si>
  <si>
    <t>Y62050290069</t>
  </si>
  <si>
    <t>18993820153</t>
  </si>
  <si>
    <t>马维刚</t>
  </si>
  <si>
    <t>Y62050203946</t>
  </si>
  <si>
    <t>19996018090</t>
  </si>
  <si>
    <t>马伯斌</t>
  </si>
  <si>
    <t>Y62050224661</t>
  </si>
  <si>
    <t>19993828899</t>
  </si>
  <si>
    <t>窦钰程</t>
  </si>
  <si>
    <t>秦州城市北园子营业厅</t>
  </si>
  <si>
    <t>Y62050241489</t>
  </si>
  <si>
    <t>18993820296</t>
  </si>
  <si>
    <t>李秀全</t>
  </si>
  <si>
    <t>大城商客支局</t>
  </si>
  <si>
    <t>Y62050235362</t>
  </si>
  <si>
    <t>18093883912</t>
  </si>
  <si>
    <t>张艳</t>
  </si>
  <si>
    <t>城市民主西路网格厅</t>
  </si>
  <si>
    <t>Y62050235374</t>
  </si>
  <si>
    <t>18193819720</t>
  </si>
  <si>
    <t>夏娟娟</t>
  </si>
  <si>
    <t>城市新华路网格厅</t>
  </si>
  <si>
    <t>Y62050008972</t>
  </si>
  <si>
    <t>18993820166</t>
  </si>
  <si>
    <t>刘强</t>
  </si>
  <si>
    <t>Y62050236932</t>
  </si>
  <si>
    <t>18993817666</t>
  </si>
  <si>
    <t>朱耀辉</t>
  </si>
  <si>
    <t>Y62050290157</t>
  </si>
  <si>
    <t>18919203016</t>
  </si>
  <si>
    <t>杨杰</t>
  </si>
  <si>
    <t>Y62050245855</t>
  </si>
  <si>
    <t>18109387600</t>
  </si>
  <si>
    <t>马玲</t>
  </si>
  <si>
    <t>刘强@秦州区民主西路网格厅</t>
  </si>
  <si>
    <t>Y62050245870</t>
  </si>
  <si>
    <t>15339780530</t>
  </si>
  <si>
    <t>贾炳文</t>
  </si>
  <si>
    <t>Y62050204934</t>
  </si>
  <si>
    <t>15339780523</t>
  </si>
  <si>
    <t>张明德</t>
  </si>
  <si>
    <t>Y62050204909</t>
  </si>
  <si>
    <t>18093856480</t>
  </si>
  <si>
    <t>赵亮</t>
  </si>
  <si>
    <t>Y62050226101</t>
  </si>
  <si>
    <t>常金龙</t>
  </si>
  <si>
    <t>秦州区智慧联动通讯</t>
  </si>
  <si>
    <t>Y62050228917</t>
  </si>
  <si>
    <t>王亚军</t>
  </si>
  <si>
    <t>Y62050226186</t>
  </si>
  <si>
    <t>马秀峰</t>
  </si>
  <si>
    <t>Y62050243793</t>
  </si>
  <si>
    <t>Y62050243768</t>
  </si>
  <si>
    <t>李鹏</t>
  </si>
  <si>
    <t>Y62050243745</t>
  </si>
  <si>
    <t>马永刚</t>
  </si>
  <si>
    <t>Y62050212751</t>
  </si>
  <si>
    <t>18993821329</t>
  </si>
  <si>
    <t>岳珩</t>
  </si>
  <si>
    <t>Y62050062664</t>
  </si>
  <si>
    <t>18993820199</t>
  </si>
  <si>
    <t>杨玉权</t>
  </si>
  <si>
    <t>Y62050228590</t>
  </si>
  <si>
    <t>18993820121</t>
  </si>
  <si>
    <t>郭庆</t>
  </si>
  <si>
    <t>18919203566</t>
  </si>
  <si>
    <t>燕慧梅</t>
  </si>
  <si>
    <t>Y62050293187</t>
  </si>
  <si>
    <t>18919385163</t>
  </si>
  <si>
    <t>刘建中</t>
  </si>
  <si>
    <t>Y62050204949</t>
  </si>
  <si>
    <t>15378839930</t>
  </si>
  <si>
    <t>张璐明</t>
  </si>
  <si>
    <t>Y62050296278</t>
  </si>
  <si>
    <t>18919231922</t>
  </si>
  <si>
    <t>张习习</t>
  </si>
  <si>
    <t>Y62050296293</t>
  </si>
  <si>
    <t>18993869691</t>
  </si>
  <si>
    <t>高强强</t>
  </si>
  <si>
    <t>Y62050296305</t>
  </si>
  <si>
    <t>18193868056</t>
  </si>
  <si>
    <t>高阳</t>
  </si>
  <si>
    <t>Y62050296410</t>
  </si>
  <si>
    <t>13309385814</t>
  </si>
  <si>
    <t>朱强</t>
  </si>
  <si>
    <t>Y62050297858</t>
  </si>
  <si>
    <t>15339388962</t>
  </si>
  <si>
    <t>漆刚</t>
  </si>
  <si>
    <t>Y62050295468</t>
  </si>
  <si>
    <t>15393080118</t>
  </si>
  <si>
    <t>苏宁霞</t>
  </si>
  <si>
    <t>周世明@秦州城市岷山支局厅</t>
  </si>
  <si>
    <t>Y62050295499</t>
  </si>
  <si>
    <t>18193827438</t>
  </si>
  <si>
    <t>张文娟</t>
  </si>
  <si>
    <t>Y62050295522</t>
  </si>
  <si>
    <t>17789685018</t>
  </si>
  <si>
    <t>邵圆园</t>
  </si>
  <si>
    <t>Y62050295734</t>
  </si>
  <si>
    <t>18093836205</t>
  </si>
  <si>
    <t>吕丽娥</t>
  </si>
  <si>
    <t>Y62050296366</t>
  </si>
  <si>
    <t>19993832225</t>
  </si>
  <si>
    <t>Y62050292224</t>
  </si>
  <si>
    <t>18919229534</t>
  </si>
  <si>
    <t>周文涛</t>
  </si>
  <si>
    <t>秦州区涛文电信代办点</t>
  </si>
  <si>
    <t>Y62050204192</t>
  </si>
  <si>
    <t>15339780566</t>
  </si>
  <si>
    <t>薛雪</t>
  </si>
  <si>
    <t>Y62050233042</t>
  </si>
  <si>
    <t>18919202825</t>
  </si>
  <si>
    <t>闫讳</t>
  </si>
  <si>
    <t>秦州区汪川第三合作营业厅</t>
  </si>
  <si>
    <t>Y62050293370</t>
  </si>
  <si>
    <t>18193809732</t>
  </si>
  <si>
    <t>雷婷</t>
  </si>
  <si>
    <t>雷婷@秦州区天水镇手机世界</t>
  </si>
  <si>
    <t>18093812624</t>
  </si>
  <si>
    <t>李凯</t>
  </si>
  <si>
    <t>农村牡丹支局</t>
  </si>
  <si>
    <t>Y62050237239</t>
  </si>
  <si>
    <t>13309386979</t>
  </si>
  <si>
    <t>王亚萍</t>
  </si>
  <si>
    <t>Y62050294572</t>
  </si>
  <si>
    <t>缑猛猛</t>
  </si>
  <si>
    <t>秦州城市解放路通讯店</t>
  </si>
  <si>
    <t>Y62050289444</t>
  </si>
  <si>
    <t>吴霞</t>
  </si>
  <si>
    <t>秦州城市天河华中通讯代办点</t>
  </si>
  <si>
    <t>Y62050242618</t>
  </si>
  <si>
    <t>刘旭</t>
  </si>
  <si>
    <t>秦州区大众路VIVO店</t>
  </si>
  <si>
    <t>Y62050208232</t>
  </si>
  <si>
    <t>13993855199</t>
  </si>
  <si>
    <t>董调调</t>
  </si>
  <si>
    <t>秦州区解放路鸿业手机卖场</t>
  </si>
  <si>
    <t>Y62050208086</t>
  </si>
  <si>
    <t>18919231299</t>
  </si>
  <si>
    <t>刘倩</t>
  </si>
  <si>
    <t>秦州区解放路婧达VIVO店</t>
  </si>
  <si>
    <t>Y62050257001</t>
  </si>
  <si>
    <t>董红霞</t>
  </si>
  <si>
    <t>秦州区天福通讯店</t>
  </si>
  <si>
    <t>Y62050227022</t>
  </si>
  <si>
    <t>刘娟娟</t>
  </si>
  <si>
    <t>Y62050282445</t>
  </si>
  <si>
    <t>邢晓燕</t>
  </si>
  <si>
    <t>线上</t>
  </si>
  <si>
    <t>Y62050168125</t>
  </si>
  <si>
    <t>电子渠道-天水2</t>
  </si>
  <si>
    <t>电子渠道</t>
  </si>
  <si>
    <t>Y62050062063</t>
  </si>
  <si>
    <t>电子渠道-天水1</t>
  </si>
  <si>
    <t>Y62050283207</t>
  </si>
  <si>
    <t>17370660612</t>
  </si>
  <si>
    <t>米佳亮</t>
  </si>
  <si>
    <t>秦州西城鑫佳通代办点</t>
  </si>
  <si>
    <t>Y62050060579</t>
  </si>
  <si>
    <t>梁通山</t>
  </si>
  <si>
    <t>Y62010095566</t>
  </si>
  <si>
    <t>左甜甜</t>
  </si>
  <si>
    <t>天水市分公司VIP客户经理</t>
  </si>
  <si>
    <t>Y62050085736</t>
  </si>
  <si>
    <t>Y62050075657</t>
  </si>
  <si>
    <t>网厅-天水</t>
  </si>
  <si>
    <t>甘肃省天水市网上营业厅</t>
  </si>
  <si>
    <t>Y62050290844</t>
  </si>
  <si>
    <t>郑亮亮</t>
  </si>
  <si>
    <t>天水昌茂电子代办点</t>
  </si>
  <si>
    <t>Y62300092800</t>
  </si>
  <si>
    <t>欢GO客户端</t>
  </si>
  <si>
    <t>甘肃电信欢go客户端天水</t>
  </si>
  <si>
    <t>秦州区世纪金花天翼手机卖场</t>
  </si>
  <si>
    <t>Y62050258821</t>
  </si>
  <si>
    <t>18993888820</t>
  </si>
  <si>
    <t>张亚莉</t>
  </si>
  <si>
    <t>杨丽萍@秦州区世纪金花天翼手机卖场</t>
  </si>
  <si>
    <t>Y62050238134</t>
  </si>
  <si>
    <t>15393060973</t>
  </si>
  <si>
    <t>王桂花</t>
  </si>
  <si>
    <t>Y62050298266</t>
  </si>
  <si>
    <t>15378800808</t>
  </si>
  <si>
    <t>杨莉萍</t>
  </si>
  <si>
    <t>Y62050239505</t>
  </si>
  <si>
    <t>15379868824</t>
  </si>
  <si>
    <t>吴洁</t>
  </si>
  <si>
    <t>Y62050223342</t>
  </si>
  <si>
    <t>李小燕</t>
  </si>
  <si>
    <t>Y62050282062</t>
  </si>
  <si>
    <t>13359385086</t>
  </si>
  <si>
    <t>卢春香</t>
  </si>
  <si>
    <t>Y62050208397</t>
  </si>
  <si>
    <t>15339780555</t>
  </si>
  <si>
    <t>刘云香</t>
  </si>
  <si>
    <t>Y62050258799</t>
  </si>
  <si>
    <t>18193819236</t>
  </si>
  <si>
    <t>王会琴</t>
  </si>
  <si>
    <t>Y62050258817</t>
  </si>
  <si>
    <t>王海霞</t>
  </si>
  <si>
    <t>Y62050223365</t>
  </si>
  <si>
    <t>15294395860</t>
  </si>
  <si>
    <t>张文霞</t>
  </si>
  <si>
    <t>Y62050235896</t>
  </si>
  <si>
    <t>15379380181</t>
  </si>
  <si>
    <t>朱文靖</t>
  </si>
  <si>
    <t>Y62050223318</t>
  </si>
  <si>
    <t>18093857721</t>
  </si>
  <si>
    <t>杨花</t>
  </si>
  <si>
    <t>Y62050256196</t>
  </si>
  <si>
    <t>朱亚芳</t>
  </si>
  <si>
    <t>Y62050256241</t>
  </si>
  <si>
    <t>李妮妮</t>
  </si>
  <si>
    <t>Y62050223253</t>
  </si>
  <si>
    <t>13309380818</t>
  </si>
  <si>
    <t>杨璠璠</t>
  </si>
  <si>
    <t>Y62050223265</t>
  </si>
  <si>
    <t>15393060979</t>
  </si>
  <si>
    <t>王琛</t>
  </si>
  <si>
    <t>Y62050221490</t>
  </si>
  <si>
    <t>Y62050221497</t>
  </si>
  <si>
    <t>张淳映</t>
  </si>
  <si>
    <t>秦州岷山路营业厅</t>
  </si>
  <si>
    <t>Y62050073410</t>
  </si>
  <si>
    <t>15378821919</t>
  </si>
  <si>
    <t>裴浩欣</t>
  </si>
  <si>
    <t>裴君丽@秦州岷山路营业厅</t>
  </si>
  <si>
    <t>Y62050073508</t>
  </si>
  <si>
    <t>19996005080</t>
  </si>
  <si>
    <t>郑晶晶</t>
  </si>
  <si>
    <t>Y62050229198</t>
  </si>
  <si>
    <t>裴君丽</t>
  </si>
  <si>
    <t>Y62050223296</t>
  </si>
  <si>
    <t>18993826975</t>
  </si>
  <si>
    <t>王彦霞</t>
  </si>
  <si>
    <t>Y62050255905</t>
  </si>
  <si>
    <t>17709381707</t>
  </si>
  <si>
    <t>李雅</t>
  </si>
  <si>
    <t>Y62050256494</t>
  </si>
  <si>
    <t>18093858985</t>
  </si>
  <si>
    <t>杨兰</t>
  </si>
  <si>
    <t>Y62050228764</t>
  </si>
  <si>
    <t>18993815689</t>
  </si>
  <si>
    <t>吴鸿祥</t>
  </si>
  <si>
    <t>Y62050228783</t>
  </si>
  <si>
    <t>18993820119</t>
  </si>
  <si>
    <t>冯五喜</t>
  </si>
  <si>
    <t>Y62050228749</t>
  </si>
  <si>
    <t>18993850869</t>
  </si>
  <si>
    <t>马新宁</t>
  </si>
  <si>
    <t>Y62050283208</t>
  </si>
  <si>
    <t>王建强</t>
  </si>
  <si>
    <t>Y62050232073</t>
  </si>
  <si>
    <t>张永斌</t>
  </si>
  <si>
    <t>Y62050259986</t>
  </si>
  <si>
    <t>郭翔</t>
  </si>
  <si>
    <t>天水本部政企直销-党二</t>
  </si>
  <si>
    <t>Y62050233815</t>
  </si>
  <si>
    <t>18993833548</t>
  </si>
  <si>
    <t>柴建猛</t>
  </si>
  <si>
    <t>Y62050239147</t>
  </si>
  <si>
    <t>张永生</t>
  </si>
  <si>
    <t>Y62050228587</t>
  </si>
  <si>
    <t>15378834433</t>
  </si>
  <si>
    <t>苏飞</t>
  </si>
  <si>
    <t>Y62050239154</t>
  </si>
  <si>
    <t>18993820295</t>
  </si>
  <si>
    <t>张建国</t>
  </si>
  <si>
    <t>Y62050228555</t>
  </si>
  <si>
    <t>17793822901</t>
  </si>
  <si>
    <t>郑亚辉</t>
  </si>
  <si>
    <t>Y62050254360</t>
  </si>
  <si>
    <t>18193836656</t>
  </si>
  <si>
    <t>张一清</t>
  </si>
  <si>
    <t>秦州装维直销-天水郡</t>
  </si>
  <si>
    <t>Y62050228608</t>
  </si>
  <si>
    <t>15339780510</t>
  </si>
  <si>
    <t>王彦伟</t>
  </si>
  <si>
    <t>Y62050217270</t>
  </si>
  <si>
    <t>18993865223</t>
  </si>
  <si>
    <t>刘祥</t>
  </si>
  <si>
    <t>Y62050282983</t>
  </si>
  <si>
    <t>18919385201</t>
  </si>
  <si>
    <t>刘学进</t>
  </si>
  <si>
    <t>Y62050228551</t>
  </si>
  <si>
    <t>汝腾</t>
  </si>
  <si>
    <t>Y62050228716</t>
  </si>
  <si>
    <t>15339780519</t>
  </si>
  <si>
    <t>金平</t>
  </si>
  <si>
    <t>Y62050228654</t>
  </si>
  <si>
    <t>18909385066</t>
  </si>
  <si>
    <t>王斌</t>
  </si>
  <si>
    <t>Y62050217379</t>
  </si>
  <si>
    <t>15339780513</t>
  </si>
  <si>
    <t>田小林</t>
  </si>
  <si>
    <t>秦州装维直销-东关</t>
  </si>
  <si>
    <t>Y62050228652</t>
  </si>
  <si>
    <t>18093865528</t>
  </si>
  <si>
    <t>罗建刚</t>
  </si>
  <si>
    <t>Y62050293612</t>
  </si>
  <si>
    <t>13359386125</t>
  </si>
  <si>
    <t>苏凤麒</t>
  </si>
  <si>
    <t>Y62050228685</t>
  </si>
  <si>
    <t>18193835865</t>
  </si>
  <si>
    <t>徐广洲</t>
  </si>
  <si>
    <t>Y62050215340</t>
  </si>
  <si>
    <t>18993820301</t>
  </si>
  <si>
    <t>蒲晓峰</t>
  </si>
  <si>
    <t>Y62050228730</t>
  </si>
  <si>
    <t>18993820339</t>
  </si>
  <si>
    <t>Y62050283094</t>
  </si>
  <si>
    <t>18093824557</t>
  </si>
  <si>
    <t>吴浚辉</t>
  </si>
  <si>
    <t>天水市_秦州区政企直销-党一</t>
  </si>
  <si>
    <t>Y62050228701</t>
  </si>
  <si>
    <t>18993845718</t>
  </si>
  <si>
    <t>张兵兵</t>
  </si>
  <si>
    <t>Y62050234151</t>
  </si>
  <si>
    <t>19958565055</t>
  </si>
  <si>
    <t>何亚岚</t>
  </si>
  <si>
    <t>天水本部政企直销-金融</t>
  </si>
  <si>
    <t>Y62050294868</t>
  </si>
  <si>
    <t>18993820668</t>
  </si>
  <si>
    <t>李海燕</t>
  </si>
  <si>
    <t>Y62050062027</t>
  </si>
  <si>
    <t>牟改秀</t>
  </si>
  <si>
    <t>Y62050286863</t>
  </si>
  <si>
    <t>杜昕</t>
  </si>
  <si>
    <t>Y62050086631</t>
  </si>
  <si>
    <t>18993820263</t>
  </si>
  <si>
    <t>杨秀兰</t>
  </si>
  <si>
    <t>Y62050055500</t>
  </si>
  <si>
    <t>18909380066</t>
  </si>
  <si>
    <t>冯晓绮</t>
  </si>
  <si>
    <t>Y62050203865</t>
  </si>
  <si>
    <t>18919202992</t>
  </si>
  <si>
    <t>姚芸</t>
  </si>
  <si>
    <t>秦州城市公园路网格厅</t>
  </si>
  <si>
    <t>Y62050200770</t>
  </si>
  <si>
    <t>18993826558</t>
  </si>
  <si>
    <t>王芳</t>
  </si>
  <si>
    <t>Y62050289553</t>
  </si>
  <si>
    <t>19993833589</t>
  </si>
  <si>
    <t>王升荣</t>
  </si>
  <si>
    <t>中国电信天水分公司</t>
  </si>
  <si>
    <t>Y62050205084</t>
  </si>
  <si>
    <t>18093864460</t>
  </si>
  <si>
    <t>曹婷</t>
  </si>
  <si>
    <t>Y62050229167</t>
  </si>
  <si>
    <t>18193819088</t>
  </si>
  <si>
    <t>杨虹</t>
  </si>
  <si>
    <t>天水-教育机构单元-郭霞</t>
  </si>
  <si>
    <t>Y62050293672</t>
  </si>
  <si>
    <t>18193831996</t>
  </si>
  <si>
    <t>马栋</t>
  </si>
  <si>
    <t>Y62050254217</t>
  </si>
  <si>
    <t>15343681190</t>
  </si>
  <si>
    <t>冯涛</t>
  </si>
  <si>
    <t>Y62050235285</t>
  </si>
  <si>
    <t>杨筱</t>
  </si>
  <si>
    <t>天水市秦州区党政营销单元4</t>
  </si>
  <si>
    <t>Y62050286619</t>
  </si>
  <si>
    <t>13369386651</t>
  </si>
  <si>
    <t>杨苗</t>
  </si>
  <si>
    <t>Y62050294633</t>
  </si>
  <si>
    <t>郭宜斌</t>
  </si>
  <si>
    <t>天水市秦州区党政营销单元2</t>
  </si>
  <si>
    <t>Y62050235909</t>
  </si>
  <si>
    <t>18093835082</t>
  </si>
  <si>
    <t>县文莉</t>
  </si>
  <si>
    <t>Y62050294718</t>
  </si>
  <si>
    <t>18919380868</t>
  </si>
  <si>
    <t>赵小东</t>
  </si>
  <si>
    <t>天水市秦州区党政营销单元1场</t>
  </si>
  <si>
    <t>Y62050290594</t>
  </si>
  <si>
    <t>马志刚</t>
  </si>
  <si>
    <t>Y62050239360</t>
  </si>
  <si>
    <t>丁红娟</t>
  </si>
  <si>
    <t>Y62050249656</t>
  </si>
  <si>
    <t>张丽</t>
  </si>
  <si>
    <t>Y62050215273</t>
  </si>
  <si>
    <t>潘志</t>
  </si>
  <si>
    <t>Y62050291081</t>
  </si>
  <si>
    <t>郑芳平</t>
  </si>
  <si>
    <t>秦州区民主西路旗晟华为体验店</t>
  </si>
  <si>
    <t>Y62050215386</t>
  </si>
  <si>
    <t>包文利</t>
  </si>
  <si>
    <t>关子镇天翼专营店</t>
  </si>
  <si>
    <t>夏晓燕</t>
  </si>
  <si>
    <t>13389386268</t>
  </si>
  <si>
    <t>蒙辉</t>
  </si>
  <si>
    <t>张文清</t>
  </si>
  <si>
    <t>周璇</t>
  </si>
  <si>
    <t>钟鹏</t>
  </si>
  <si>
    <t>18093835021</t>
  </si>
  <si>
    <t>郑海明</t>
  </si>
  <si>
    <t>谢小勇</t>
  </si>
  <si>
    <t>15336012160</t>
  </si>
  <si>
    <t>蔚登科</t>
  </si>
  <si>
    <t>15379865069</t>
  </si>
  <si>
    <t>王嘉忆</t>
  </si>
  <si>
    <t>17718600224</t>
  </si>
  <si>
    <t>王百灵</t>
  </si>
  <si>
    <t>19953858989</t>
  </si>
  <si>
    <t>王安宁</t>
  </si>
  <si>
    <t>15294397922</t>
  </si>
  <si>
    <t>万会东</t>
  </si>
  <si>
    <t>13321399738</t>
  </si>
  <si>
    <t>帖建祥</t>
  </si>
  <si>
    <t>田玉良</t>
  </si>
  <si>
    <t>19993805882</t>
  </si>
  <si>
    <t>蒲小兵</t>
  </si>
  <si>
    <t>18993820368</t>
  </si>
  <si>
    <t>聂卫国</t>
  </si>
  <si>
    <t>18193815692</t>
  </si>
  <si>
    <t>马交田</t>
  </si>
  <si>
    <t>李斌</t>
  </si>
  <si>
    <t>18093823323</t>
  </si>
  <si>
    <t>何佳星</t>
  </si>
  <si>
    <t>麦积战区</t>
  </si>
  <si>
    <t>麦积区金都商城天翼手机卖场</t>
  </si>
  <si>
    <t>Y62050320372</t>
  </si>
  <si>
    <t>李焕山@麦积区金都商城天翼手机卖场</t>
  </si>
  <si>
    <t>Y62050391958</t>
  </si>
  <si>
    <t>雍万万</t>
  </si>
  <si>
    <t>陈代喜@麦积区金都商城天翼手机卖场</t>
  </si>
  <si>
    <t>Y62050336300</t>
  </si>
  <si>
    <t>孙艺琳</t>
  </si>
  <si>
    <t>Y62050342482</t>
  </si>
  <si>
    <t>张娜</t>
  </si>
  <si>
    <t>Y62050392431</t>
  </si>
  <si>
    <t>张雯雯</t>
  </si>
  <si>
    <t>Y62050345200</t>
  </si>
  <si>
    <t>吕丽芳</t>
  </si>
  <si>
    <t>麦积区盘旋路营业厅</t>
  </si>
  <si>
    <t>Y62050357745</t>
  </si>
  <si>
    <t>张明明</t>
  </si>
  <si>
    <t>陈代喜@麦积区桥南盘旋路营业厅</t>
  </si>
  <si>
    <t>Y62050332274</t>
  </si>
  <si>
    <t>张淘淘</t>
  </si>
  <si>
    <t>Y62050345167</t>
  </si>
  <si>
    <t>李雪姣</t>
  </si>
  <si>
    <t>麦积区桥北营业厅</t>
  </si>
  <si>
    <t>Y62050399700</t>
  </si>
  <si>
    <t>张芝君</t>
  </si>
  <si>
    <t>周林岗@麦积区桥北营业厅</t>
  </si>
  <si>
    <t>Y62050075575</t>
  </si>
  <si>
    <t>罗姗姗</t>
  </si>
  <si>
    <t>Y62050324138</t>
  </si>
  <si>
    <t>刘佩琦</t>
  </si>
  <si>
    <t>Y62050328989</t>
  </si>
  <si>
    <t>刘丽芳</t>
  </si>
  <si>
    <t>酷机时代@麦积区桥南手机世界大卖场</t>
  </si>
  <si>
    <t>Y62050383142</t>
  </si>
  <si>
    <t>高雪涛</t>
  </si>
  <si>
    <t>麦积区桥南手机世界大卖场</t>
  </si>
  <si>
    <t>Y62050382980</t>
  </si>
  <si>
    <t>胡小英</t>
  </si>
  <si>
    <t>Y62050075587</t>
  </si>
  <si>
    <t>辛娜</t>
  </si>
  <si>
    <t>Y62050075583</t>
  </si>
  <si>
    <t>苏利红</t>
  </si>
  <si>
    <t>Y62050320941</t>
  </si>
  <si>
    <t>高小娟</t>
  </si>
  <si>
    <t>Y62050341191</t>
  </si>
  <si>
    <t>李宁宁</t>
  </si>
  <si>
    <t>Y62050318406</t>
  </si>
  <si>
    <t>牛佼佼</t>
  </si>
  <si>
    <t>牛佼佼@麦积区桥南手机世界大卖场</t>
  </si>
  <si>
    <t>Y62050315182</t>
  </si>
  <si>
    <t>丁娜娜</t>
  </si>
  <si>
    <t>Y62050318511</t>
  </si>
  <si>
    <t>董娜娜</t>
  </si>
  <si>
    <t>杜应军@麦积区桥南手机世界大卖场</t>
  </si>
  <si>
    <t>Y62050000979</t>
  </si>
  <si>
    <t>张婷</t>
  </si>
  <si>
    <t>Y62050336661</t>
  </si>
  <si>
    <t>程宇平</t>
  </si>
  <si>
    <t>Y62050335034</t>
  </si>
  <si>
    <t>徐彦丽</t>
  </si>
  <si>
    <t>Y62050323198</t>
  </si>
  <si>
    <t>马小玲</t>
  </si>
  <si>
    <t>Y62050342899</t>
  </si>
  <si>
    <t>Y62050326949</t>
  </si>
  <si>
    <t>张雅丽</t>
  </si>
  <si>
    <t>Y62050326937</t>
  </si>
  <si>
    <t>Y62050326911</t>
  </si>
  <si>
    <t>刘乐乐</t>
  </si>
  <si>
    <t>Y62050036660</t>
  </si>
  <si>
    <t>李昱坤</t>
  </si>
  <si>
    <t>麦积-党一营销单元1</t>
  </si>
  <si>
    <t>150000,预计7-9月份到位</t>
  </si>
  <si>
    <t>Y62050329055</t>
  </si>
  <si>
    <t>冯鑫鑫</t>
  </si>
  <si>
    <t>麦积区工学院学子公司</t>
  </si>
  <si>
    <t>113600，预计9-10月到位</t>
  </si>
  <si>
    <t>Y62050320531</t>
  </si>
  <si>
    <t>杨小龙</t>
  </si>
  <si>
    <t>麦积区学子电信营业厅</t>
  </si>
  <si>
    <t>100000，预计9-10月到位</t>
  </si>
  <si>
    <t>Y62050085705</t>
  </si>
  <si>
    <t>18993821856</t>
  </si>
  <si>
    <t>蔡娜</t>
  </si>
  <si>
    <t>麦积-教育营销单元</t>
  </si>
  <si>
    <t>10000，预计9-10月到位</t>
  </si>
  <si>
    <t>Y62052436128</t>
  </si>
  <si>
    <t>姬胜军</t>
  </si>
  <si>
    <t>麦积装维直销-桥南</t>
  </si>
  <si>
    <t>Y62050330010</t>
  </si>
  <si>
    <t>张书军</t>
  </si>
  <si>
    <t>Y62050334407</t>
  </si>
  <si>
    <t>汪永涛</t>
  </si>
  <si>
    <t>Y62050085706</t>
  </si>
  <si>
    <t>郭爱军</t>
  </si>
  <si>
    <t>麦积-大企业营销单元1</t>
  </si>
  <si>
    <t>Y62050334309</t>
  </si>
  <si>
    <t>程永辉</t>
  </si>
  <si>
    <t>Y62050334765</t>
  </si>
  <si>
    <t>赵晓霞</t>
  </si>
  <si>
    <t>Y62050345313</t>
  </si>
  <si>
    <t>刘捷</t>
  </si>
  <si>
    <t>Y62050393234</t>
  </si>
  <si>
    <t>朱敏</t>
  </si>
  <si>
    <t>麦积-党二营销单元1</t>
  </si>
  <si>
    <t>Y62050350129</t>
  </si>
  <si>
    <t>孟丽红</t>
  </si>
  <si>
    <t>麦积-党一营销单元2</t>
  </si>
  <si>
    <t>Y62050356999</t>
  </si>
  <si>
    <t>薛晓钰</t>
  </si>
  <si>
    <t>党政营销单元3</t>
  </si>
  <si>
    <t>元龙营销中心</t>
  </si>
  <si>
    <t>Y62050322994</t>
  </si>
  <si>
    <t>汪雷雷</t>
  </si>
  <si>
    <t>农村元龙支局</t>
  </si>
  <si>
    <t>道北支局</t>
  </si>
  <si>
    <t>Y62050353995</t>
  </si>
  <si>
    <t>陈国长</t>
  </si>
  <si>
    <t>麦积区城市建设路支局</t>
  </si>
  <si>
    <t>Y62050353927</t>
  </si>
  <si>
    <t>徐杰</t>
  </si>
  <si>
    <t>麦积区城市区府路支局</t>
  </si>
  <si>
    <t>Y62050339941</t>
  </si>
  <si>
    <t>何祥祥</t>
  </si>
  <si>
    <t>Y62050307388</t>
  </si>
  <si>
    <t>吕杨</t>
  </si>
  <si>
    <t>Y62050317417</t>
  </si>
  <si>
    <t>姚琪</t>
  </si>
  <si>
    <t>东岔支局</t>
  </si>
  <si>
    <t>Y62050350322</t>
  </si>
  <si>
    <t>陈刚</t>
  </si>
  <si>
    <t>陈刚@东岔辛彦军营业厅</t>
  </si>
  <si>
    <t>Y62050327023</t>
  </si>
  <si>
    <t>强世梅</t>
  </si>
  <si>
    <t>仲跃祖@麦积区三岔乡营业厅</t>
  </si>
  <si>
    <t>Y62050304934</t>
  </si>
  <si>
    <t>蒲玉琴</t>
  </si>
  <si>
    <t>麦积区东岔营业厅</t>
  </si>
  <si>
    <t>Y62050381818</t>
  </si>
  <si>
    <t>纪永花</t>
  </si>
  <si>
    <t>麦积区立远营业厅</t>
  </si>
  <si>
    <t>Y62050387330</t>
  </si>
  <si>
    <t>李鑫鹏</t>
  </si>
  <si>
    <t>Y62050364346</t>
  </si>
  <si>
    <t>仲跃祖</t>
  </si>
  <si>
    <t>锻压路支局</t>
  </si>
  <si>
    <t>Y62050394028</t>
  </si>
  <si>
    <t>马明明</t>
  </si>
  <si>
    <t>麦积区下曲网格营业厅</t>
  </si>
  <si>
    <t>Y62050323168</t>
  </si>
  <si>
    <t>陈宝杰</t>
  </si>
  <si>
    <t>Y62050344571</t>
  </si>
  <si>
    <t>丁小军</t>
  </si>
  <si>
    <t>麦积区丁小军代办点</t>
  </si>
  <si>
    <t>Y62050325050</t>
  </si>
  <si>
    <t>赵昊龙</t>
  </si>
  <si>
    <t>甘泉支局</t>
  </si>
  <si>
    <t>Y62050000967</t>
  </si>
  <si>
    <t>胡利红</t>
  </si>
  <si>
    <t>麦积区街子合作营业厅</t>
  </si>
  <si>
    <t>Y62050389341</t>
  </si>
  <si>
    <t>张宏州</t>
  </si>
  <si>
    <t>Y62050312770</t>
  </si>
  <si>
    <t>王芳男</t>
  </si>
  <si>
    <t>陈代喜@麦积区麦积山镇天翼专营店</t>
  </si>
  <si>
    <t>Y62050396486</t>
  </si>
  <si>
    <t>刘银喜</t>
  </si>
  <si>
    <t>麦积区党川翼腾合作代办网点</t>
  </si>
  <si>
    <t>Y62050390867</t>
  </si>
  <si>
    <t>缑广余</t>
  </si>
  <si>
    <t>麦积区麦积镇贾河代办点</t>
  </si>
  <si>
    <t>Y62050388567</t>
  </si>
  <si>
    <t>马永国</t>
  </si>
  <si>
    <t>麦积区党川马永国代办点</t>
  </si>
  <si>
    <t>Y62050319362</t>
  </si>
  <si>
    <t>孔小霞</t>
  </si>
  <si>
    <t>田小红@麦积区党川营业厅</t>
  </si>
  <si>
    <t>Y62050389261</t>
  </si>
  <si>
    <t>马万高</t>
  </si>
  <si>
    <t>Y62050319358</t>
  </si>
  <si>
    <t>马会生</t>
  </si>
  <si>
    <t>马小兰@麦积区利桥营业厅</t>
  </si>
  <si>
    <t>Y62050337196</t>
  </si>
  <si>
    <t>王怀珠</t>
  </si>
  <si>
    <t>吴家寺王怀志合作营业厅</t>
  </si>
  <si>
    <t>Y62050001004</t>
  </si>
  <si>
    <t>祁春英</t>
  </si>
  <si>
    <t>麦积区甘泉镇（祁春英）天翼专营店</t>
  </si>
  <si>
    <t>Y62050366780</t>
  </si>
  <si>
    <t>屈文花</t>
  </si>
  <si>
    <t>麦积区甘泉镇华为专营店</t>
  </si>
  <si>
    <t>Y62050336294</t>
  </si>
  <si>
    <t>朱丽丽</t>
  </si>
  <si>
    <t>麦积区甘泉镇丁字街天翼手机卖场</t>
  </si>
  <si>
    <t>Y62050344413</t>
  </si>
  <si>
    <t>陈鑫</t>
  </si>
  <si>
    <t>Y62050313403</t>
  </si>
  <si>
    <t>姬亚存</t>
  </si>
  <si>
    <t>刘泽奇@麦积区甘泉镇玉兰天翼手机卖场</t>
  </si>
  <si>
    <t>Y62050382694</t>
  </si>
  <si>
    <t>刘泽奇</t>
  </si>
  <si>
    <t>麦积区甘泉镇玉兰天翼手机卖场</t>
  </si>
  <si>
    <t>Y62050398640</t>
  </si>
  <si>
    <t>周利兵</t>
  </si>
  <si>
    <t>麦积区吴河周利兵电信营业厅</t>
  </si>
  <si>
    <t>Y62050336325</t>
  </si>
  <si>
    <t>李艳玲</t>
  </si>
  <si>
    <t>麦积区甘泉天翼手机卖场</t>
  </si>
  <si>
    <t>Y62050389481</t>
  </si>
  <si>
    <t>袁小田</t>
  </si>
  <si>
    <t>Y62050326007</t>
  </si>
  <si>
    <t>王博文</t>
  </si>
  <si>
    <t>Y62050382059</t>
  </si>
  <si>
    <t>杜艳华</t>
  </si>
  <si>
    <t>Y62050383138</t>
  </si>
  <si>
    <t>赵建民</t>
  </si>
  <si>
    <t>麦积农村甘泉支局</t>
  </si>
  <si>
    <t>Y62050357058</t>
  </si>
  <si>
    <t>王珊</t>
  </si>
  <si>
    <t>廿铺支局</t>
  </si>
  <si>
    <t>Y62050330944</t>
  </si>
  <si>
    <t>张明</t>
  </si>
  <si>
    <t>Y62050331127</t>
  </si>
  <si>
    <t>15349461088</t>
  </si>
  <si>
    <t>安斌</t>
  </si>
  <si>
    <t>Y62050339847</t>
  </si>
  <si>
    <t>18993821316</t>
  </si>
  <si>
    <t>韩海龙</t>
  </si>
  <si>
    <t>Y62050337371</t>
  </si>
  <si>
    <t>罗亚萍</t>
  </si>
  <si>
    <t>Y62050387943</t>
  </si>
  <si>
    <t>裴永胜</t>
  </si>
  <si>
    <t>麦积-甘肃工业职业技术学院营销单元1</t>
  </si>
  <si>
    <t>Y62050008335</t>
  </si>
  <si>
    <t>付艳艳</t>
  </si>
  <si>
    <t>马跑泉付艳艳合作营业厅</t>
  </si>
  <si>
    <t>Y62050330545</t>
  </si>
  <si>
    <t>鲜晚霞</t>
  </si>
  <si>
    <t>Y62050318400</t>
  </si>
  <si>
    <t>张开芸</t>
  </si>
  <si>
    <t>麦积区马跑泉市场合作厅</t>
  </si>
  <si>
    <t>Y62050330798</t>
  </si>
  <si>
    <t>张玲利</t>
  </si>
  <si>
    <t>Y62050351299</t>
  </si>
  <si>
    <t>张小玲</t>
  </si>
  <si>
    <t>麦积区三十甸子张小玲代办点</t>
  </si>
  <si>
    <t>Y62050329851</t>
  </si>
  <si>
    <t>张菊红</t>
  </si>
  <si>
    <t>麦积区天禧苑营业厅</t>
  </si>
  <si>
    <t>Y62050354259</t>
  </si>
  <si>
    <t>赵杰</t>
  </si>
  <si>
    <t>麦积区宇盛天翼手机世界</t>
  </si>
  <si>
    <t>建材市场支局</t>
  </si>
  <si>
    <t>Y62050312535</t>
  </si>
  <si>
    <t>18993821203</t>
  </si>
  <si>
    <t>柳建恩</t>
  </si>
  <si>
    <t>柳建恩@麦积区桥南建设材市场营业厅</t>
  </si>
  <si>
    <t>Y62050325979</t>
  </si>
  <si>
    <t>张满仓</t>
  </si>
  <si>
    <t>麦积-桥南建材市场商客支局—其它</t>
  </si>
  <si>
    <t>Y62050321890</t>
  </si>
  <si>
    <t>朱奖利</t>
  </si>
  <si>
    <t>王玲玲@麦积区林水路网格营业厅</t>
  </si>
  <si>
    <t>Y62050305053</t>
  </si>
  <si>
    <t>王博</t>
  </si>
  <si>
    <t>Y62050361847</t>
  </si>
  <si>
    <t>翁升霞</t>
  </si>
  <si>
    <t>Y62050335719</t>
  </si>
  <si>
    <t>马建洲</t>
  </si>
  <si>
    <t>Y62050350393</t>
  </si>
  <si>
    <t>吕方园</t>
  </si>
  <si>
    <t>教育营销单元2</t>
  </si>
  <si>
    <t>Y62050085729</t>
  </si>
  <si>
    <t>蒲利红</t>
  </si>
  <si>
    <t>麦积-金融营销单元</t>
  </si>
  <si>
    <t>Y62050388969</t>
  </si>
  <si>
    <t>白晓东</t>
  </si>
  <si>
    <t>麦积-大企业营销单元3</t>
  </si>
  <si>
    <t>Y62050399750</t>
  </si>
  <si>
    <t>杨石宝</t>
  </si>
  <si>
    <t>Y62050063617</t>
  </si>
  <si>
    <t>郭凤丽</t>
  </si>
  <si>
    <t>麦积-大企业营销单元2</t>
  </si>
  <si>
    <t>Y62050334148</t>
  </si>
  <si>
    <t>张红玲</t>
  </si>
  <si>
    <t>开发区支局</t>
  </si>
  <si>
    <t>Y62050349971</t>
  </si>
  <si>
    <t>赵琦慧</t>
  </si>
  <si>
    <t>麦积城市大柳树支局营业厅</t>
  </si>
  <si>
    <t>Y62050343438</t>
  </si>
  <si>
    <t>陈代喜</t>
  </si>
  <si>
    <t>麦积城市开发区支局</t>
  </si>
  <si>
    <t>Y62050317418</t>
  </si>
  <si>
    <t>刘文琦</t>
  </si>
  <si>
    <t>Y62050317425</t>
  </si>
  <si>
    <t>文彦兵</t>
  </si>
  <si>
    <t>Y62050382153</t>
  </si>
  <si>
    <t>胡兵</t>
  </si>
  <si>
    <t>Y62050391366</t>
  </si>
  <si>
    <t>陈芝兰</t>
  </si>
  <si>
    <t>麦积区马跑泉天翼手机卖场</t>
  </si>
  <si>
    <t>Y62050352200</t>
  </si>
  <si>
    <t>胡小宇</t>
  </si>
  <si>
    <t>麦积区金都通讯数码广场道南店</t>
  </si>
  <si>
    <t>Y62050345058</t>
  </si>
  <si>
    <t>何锋娟</t>
  </si>
  <si>
    <t>Y62050365140</t>
  </si>
  <si>
    <t>康婷婷</t>
  </si>
  <si>
    <t>麦积区桥南千业代办点</t>
  </si>
  <si>
    <t>Y62050387800</t>
  </si>
  <si>
    <t>安强强</t>
  </si>
  <si>
    <t>麦积区道南强强代办点</t>
  </si>
  <si>
    <t>Y62050329966</t>
  </si>
  <si>
    <t>潘圆圆</t>
  </si>
  <si>
    <t>麦积区道南天赢代办点</t>
  </si>
  <si>
    <t>Y62050390907</t>
  </si>
  <si>
    <t>王自兵</t>
  </si>
  <si>
    <t>麦积区鑫盛通讯代办点</t>
  </si>
  <si>
    <t>Y62050323398</t>
  </si>
  <si>
    <t>李杰</t>
  </si>
  <si>
    <t>林水路支局</t>
  </si>
  <si>
    <t>Y62050386450</t>
  </si>
  <si>
    <t>王玲玲</t>
  </si>
  <si>
    <t>Y62050321911</t>
  </si>
  <si>
    <t>何世斌</t>
  </si>
  <si>
    <t>Y62050312663</t>
  </si>
  <si>
    <t>肖文</t>
  </si>
  <si>
    <t>Y62050358889</t>
  </si>
  <si>
    <t>徐建忠</t>
  </si>
  <si>
    <t>Y62050344607</t>
  </si>
  <si>
    <t>秦天喜</t>
  </si>
  <si>
    <t>陇林路支局</t>
  </si>
  <si>
    <t>Y62050323397</t>
  </si>
  <si>
    <t>羊小红</t>
  </si>
  <si>
    <t>麦积区城市陇林路网格厅</t>
  </si>
  <si>
    <t>Y62050333275</t>
  </si>
  <si>
    <t>孙涛</t>
  </si>
  <si>
    <t>Y62050001077</t>
  </si>
  <si>
    <t>缑婷婷</t>
  </si>
  <si>
    <t>麦积区小商品城天翼手机卖场</t>
  </si>
  <si>
    <t>Y62050362096</t>
  </si>
  <si>
    <t>黄喜增</t>
  </si>
  <si>
    <t>城市分路口网格直营店</t>
  </si>
  <si>
    <t>Y62050330993</t>
  </si>
  <si>
    <t>郭文卓</t>
  </si>
  <si>
    <t>Y62050386460</t>
  </si>
  <si>
    <t>陈刚@麦积区甘泉路网格营业厅</t>
  </si>
  <si>
    <t>Y62050338127</t>
  </si>
  <si>
    <t>胡继东</t>
  </si>
  <si>
    <t>Y62050305038</t>
  </si>
  <si>
    <t>高龙龙</t>
  </si>
  <si>
    <t>Y62050325989</t>
  </si>
  <si>
    <t>高涛</t>
  </si>
  <si>
    <t>城市陇林路支局</t>
  </si>
  <si>
    <t>Y62050325994</t>
  </si>
  <si>
    <t>王浩</t>
  </si>
  <si>
    <t>Y62050335491</t>
  </si>
  <si>
    <t>张雪成</t>
  </si>
  <si>
    <t>Y62050317426</t>
  </si>
  <si>
    <t>马泉</t>
  </si>
  <si>
    <t>马跑泉支局</t>
  </si>
  <si>
    <t>Y62050390123</t>
  </si>
  <si>
    <t>卢国斌</t>
  </si>
  <si>
    <t>城市马跑泉网格直营店</t>
  </si>
  <si>
    <t>Y62050310630</t>
  </si>
  <si>
    <t>王龙</t>
  </si>
  <si>
    <t>城市马跑泉支局</t>
  </si>
  <si>
    <t>Y62050323305</t>
  </si>
  <si>
    <t>张兵</t>
  </si>
  <si>
    <t>Y62050317424</t>
  </si>
  <si>
    <t>Y62050364909</t>
  </si>
  <si>
    <t>黄喜平</t>
  </si>
  <si>
    <t>麦积区甘泉黄喜平代办点</t>
  </si>
  <si>
    <t>Y62050335142</t>
  </si>
  <si>
    <t>丁文生</t>
  </si>
  <si>
    <t>农村二十铺支局</t>
  </si>
  <si>
    <t>Y62050335122</t>
  </si>
  <si>
    <t>董明明</t>
  </si>
  <si>
    <t>Y62050335107</t>
  </si>
  <si>
    <t>叶喜龙</t>
  </si>
  <si>
    <t>Y62050335033</t>
  </si>
  <si>
    <t>张爱明</t>
  </si>
  <si>
    <t>Y62050390309</t>
  </si>
  <si>
    <t>何芳芳</t>
  </si>
  <si>
    <t>何芳芳@花牛镇锐义市场欣升手机世界</t>
  </si>
  <si>
    <t>Y62050398690</t>
  </si>
  <si>
    <t>伍跟东</t>
  </si>
  <si>
    <t>王小琴@麦积区赵崖专营店</t>
  </si>
  <si>
    <t>Y62050324412</t>
  </si>
  <si>
    <t>徐金虎</t>
  </si>
  <si>
    <t>麦积花牛镇金诺手机专营店</t>
  </si>
  <si>
    <t>Y62050389328</t>
  </si>
  <si>
    <t>Y62050366481</t>
  </si>
  <si>
    <t>白玉峰</t>
  </si>
  <si>
    <t>工院合作营业厅</t>
  </si>
  <si>
    <t>Y62050394947</t>
  </si>
  <si>
    <t>马小娜</t>
  </si>
  <si>
    <t>麦积区花牛镇翼通手机卖场</t>
  </si>
  <si>
    <t>Y62050338360</t>
  </si>
  <si>
    <t>王小琴</t>
  </si>
  <si>
    <t>麦积区地质二队网格厅</t>
  </si>
  <si>
    <t>Y62050361513</t>
  </si>
  <si>
    <t>朱丽春</t>
  </si>
  <si>
    <t>朱丽春@麦积区花牛镇诚峰天翼手机卖场</t>
  </si>
  <si>
    <t>Y62050390461</t>
  </si>
  <si>
    <t>徐双虎</t>
  </si>
  <si>
    <t>麦积区花牛镇金达手机店</t>
  </si>
  <si>
    <t>Y62050345239</t>
  </si>
  <si>
    <t>曹文艳</t>
  </si>
  <si>
    <t>Y62050334597</t>
  </si>
  <si>
    <t>陈蕴宏</t>
  </si>
  <si>
    <t>三阳川营销中心</t>
  </si>
  <si>
    <t>Y62050383103</t>
  </si>
  <si>
    <t>雷亿</t>
  </si>
  <si>
    <t>Y62050328596</t>
  </si>
  <si>
    <t>王杰1</t>
  </si>
  <si>
    <t>Y62050328677</t>
  </si>
  <si>
    <t>马志昌</t>
  </si>
  <si>
    <t>Y62050325038</t>
  </si>
  <si>
    <t>辛鹏举</t>
  </si>
  <si>
    <t>Y62050325040</t>
  </si>
  <si>
    <t>马保银</t>
  </si>
  <si>
    <t>Y62050331774</t>
  </si>
  <si>
    <t>潘秀秀</t>
  </si>
  <si>
    <t>麦积区桥南旗晟华为营业厅</t>
  </si>
  <si>
    <t>Y62050351372</t>
  </si>
  <si>
    <t>高转霞</t>
  </si>
  <si>
    <t>Y62050334483</t>
  </si>
  <si>
    <t>杨彤彤</t>
  </si>
  <si>
    <t>Y62050361824</t>
  </si>
  <si>
    <t>段爱波</t>
  </si>
  <si>
    <t>Y62050361588</t>
  </si>
  <si>
    <t>杨彦艳</t>
  </si>
  <si>
    <t>商埠路支局</t>
  </si>
  <si>
    <t>Y62050391099</t>
  </si>
  <si>
    <t>赵逸民</t>
  </si>
  <si>
    <t>麦积区城市商埠路支局</t>
  </si>
  <si>
    <t>Y62050308249</t>
  </si>
  <si>
    <t>赵伟</t>
  </si>
  <si>
    <t>麦积城市社棠路支局</t>
  </si>
  <si>
    <t>Y62050331258</t>
  </si>
  <si>
    <t>王瑜</t>
  </si>
  <si>
    <t>Y62050009504</t>
  </si>
  <si>
    <t>张斌</t>
  </si>
  <si>
    <t>城市石佛路网格直营店</t>
  </si>
  <si>
    <t>Y62050323186</t>
  </si>
  <si>
    <t>税应龙</t>
  </si>
  <si>
    <t>Y62050323176</t>
  </si>
  <si>
    <t>赵淋波</t>
  </si>
  <si>
    <t>Y62050317420</t>
  </si>
  <si>
    <t>吕亚虎</t>
  </si>
  <si>
    <t>Y62050323320</t>
  </si>
  <si>
    <t>陈旭</t>
  </si>
  <si>
    <t>Y62050043116</t>
  </si>
  <si>
    <t>赵友明</t>
  </si>
  <si>
    <t>麦积-商客宾馆酒店营销单元</t>
  </si>
  <si>
    <t>Y62050062770</t>
  </si>
  <si>
    <t>王东东</t>
  </si>
  <si>
    <t>麦积-麦积商客中小企业营销单元</t>
  </si>
  <si>
    <t>社棠支局</t>
  </si>
  <si>
    <t>Y62050008265</t>
  </si>
  <si>
    <t>李倩</t>
  </si>
  <si>
    <t>社棠镇李倩天翼专营店</t>
  </si>
  <si>
    <t>Y62050345091</t>
  </si>
  <si>
    <t>刘弟</t>
  </si>
  <si>
    <t>麦积区社棠镇第六营业厅</t>
  </si>
  <si>
    <t>伯阳支局</t>
  </si>
  <si>
    <t>Y62050392343</t>
  </si>
  <si>
    <t>何怡瑶</t>
  </si>
  <si>
    <t>潘春光@麦积区社棠镇天翼手机世界</t>
  </si>
  <si>
    <t>Y62050327800</t>
  </si>
  <si>
    <t>南春燕</t>
  </si>
  <si>
    <t>麦积区伯阳镇电信营业厅</t>
  </si>
  <si>
    <t>Y62050326896</t>
  </si>
  <si>
    <t>刘文涛</t>
  </si>
  <si>
    <t>Y62050326991</t>
  </si>
  <si>
    <t>卢雪峰</t>
  </si>
  <si>
    <t>Y62050327008</t>
  </si>
  <si>
    <t>张维兵</t>
  </si>
  <si>
    <t>Y62050360824</t>
  </si>
  <si>
    <t>胡卫东</t>
  </si>
  <si>
    <t>农村社棠支局</t>
  </si>
  <si>
    <t>Y62050361751</t>
  </si>
  <si>
    <t>韩玉朝</t>
  </si>
  <si>
    <t>麦积区元龙镇管亮亮代办点</t>
  </si>
  <si>
    <t>Y62050334013</t>
  </si>
  <si>
    <t>管亮亮</t>
  </si>
  <si>
    <t>Y62050325001</t>
  </si>
  <si>
    <t>安朝阳</t>
  </si>
  <si>
    <t>Y62050334497</t>
  </si>
  <si>
    <t>王石连</t>
  </si>
  <si>
    <t>石佛支局</t>
  </si>
  <si>
    <t>Y62050000970</t>
  </si>
  <si>
    <t>常瑞琴</t>
  </si>
  <si>
    <t>麦积区石佛合作营业厅</t>
  </si>
  <si>
    <t>Y62050336400</t>
  </si>
  <si>
    <t>刘丹</t>
  </si>
  <si>
    <t>麦积区石佛镇第二合作营业厅</t>
  </si>
  <si>
    <t>Y62050346462</t>
  </si>
  <si>
    <t>文彦荣</t>
  </si>
  <si>
    <t>麦积区张白网格厅</t>
  </si>
  <si>
    <t>Y62050327663</t>
  </si>
  <si>
    <t>张彦怀</t>
  </si>
  <si>
    <t>麦积区石佛镇张彦怀代办点</t>
  </si>
  <si>
    <t>Y62050391063</t>
  </si>
  <si>
    <t>崔峰</t>
  </si>
  <si>
    <t>崔峰@麦积区中滩支局文会周天翼专营店</t>
  </si>
  <si>
    <t>Y62050303386</t>
  </si>
  <si>
    <t>路俊杰</t>
  </si>
  <si>
    <t>Y62050073505</t>
  </si>
  <si>
    <t>裴晓斌</t>
  </si>
  <si>
    <t>Y62050333459</t>
  </si>
  <si>
    <t>于景润</t>
  </si>
  <si>
    <t>农村石佛支局</t>
  </si>
  <si>
    <t>Y62050393108</t>
  </si>
  <si>
    <t>吴林锟</t>
  </si>
  <si>
    <t>Y62050333176</t>
  </si>
  <si>
    <t>刘文奇</t>
  </si>
  <si>
    <t>Y62050333186</t>
  </si>
  <si>
    <t>张伟</t>
  </si>
  <si>
    <t>Y62050333197</t>
  </si>
  <si>
    <t>张建东</t>
  </si>
  <si>
    <t>Y62050339180</t>
  </si>
  <si>
    <t>Y62050359616</t>
  </si>
  <si>
    <t>刘红娟</t>
  </si>
  <si>
    <t>Y62050359624</t>
  </si>
  <si>
    <t>李丽红</t>
  </si>
  <si>
    <t>Y62050359651</t>
  </si>
  <si>
    <t>杜娟</t>
  </si>
  <si>
    <t>Y62050359659</t>
  </si>
  <si>
    <t>陶俊</t>
  </si>
  <si>
    <t>Y62050359671</t>
  </si>
  <si>
    <t>甄豆豆</t>
  </si>
  <si>
    <t>Y62050360671</t>
  </si>
  <si>
    <t>白文军</t>
  </si>
  <si>
    <t>Y62050330108</t>
  </si>
  <si>
    <t>冯世庆</t>
  </si>
  <si>
    <t>Y62050330295</t>
  </si>
  <si>
    <t>张晓春</t>
  </si>
  <si>
    <t>Y62050330335</t>
  </si>
  <si>
    <t>李兴国</t>
  </si>
  <si>
    <t>Y62050330566</t>
  </si>
  <si>
    <t>高俊明</t>
  </si>
  <si>
    <t>Y62050330592</t>
  </si>
  <si>
    <t>杨文彬</t>
  </si>
  <si>
    <t>Y62050330638</t>
  </si>
  <si>
    <t>Y62050330959</t>
  </si>
  <si>
    <t>刘斌斌</t>
  </si>
  <si>
    <t>Y62050334090</t>
  </si>
  <si>
    <t>辛武顺</t>
  </si>
  <si>
    <t>Y62050334158</t>
  </si>
  <si>
    <t>任琪</t>
  </si>
  <si>
    <t>Y62050334416</t>
  </si>
  <si>
    <t>雷强强</t>
  </si>
  <si>
    <t>Y62050334424</t>
  </si>
  <si>
    <t>王建新</t>
  </si>
  <si>
    <t>Y62050334435</t>
  </si>
  <si>
    <t>杨根生</t>
  </si>
  <si>
    <t>Y62050334439</t>
  </si>
  <si>
    <t>赵书童</t>
  </si>
  <si>
    <t>Y62050334445</t>
  </si>
  <si>
    <t>Y62050335345</t>
  </si>
  <si>
    <t>谢斌</t>
  </si>
  <si>
    <t>Y62050335376</t>
  </si>
  <si>
    <t>唐国强</t>
  </si>
  <si>
    <t>天水市_麦积区个人直销</t>
  </si>
  <si>
    <t>Y62050336031</t>
  </si>
  <si>
    <t>顾苏豫</t>
  </si>
  <si>
    <t>Y62050336060</t>
  </si>
  <si>
    <t>王玉堂</t>
  </si>
  <si>
    <t>Y62050336338</t>
  </si>
  <si>
    <t>张忠民</t>
  </si>
  <si>
    <t>Y62050345290</t>
  </si>
  <si>
    <t>马刚</t>
  </si>
  <si>
    <t>Y62050345301</t>
  </si>
  <si>
    <t>汪龙</t>
  </si>
  <si>
    <t>Y62050345310</t>
  </si>
  <si>
    <t>李东平</t>
  </si>
  <si>
    <t>Y62050392406</t>
  </si>
  <si>
    <t>张建祥</t>
  </si>
  <si>
    <t>麦积装维直销-桥北</t>
  </si>
  <si>
    <t>渭南支局</t>
  </si>
  <si>
    <t>Y62050326592</t>
  </si>
  <si>
    <t>张春燕</t>
  </si>
  <si>
    <t>新阳镇第六营业厅</t>
  </si>
  <si>
    <t>Y62050399502</t>
  </si>
  <si>
    <t>付梅</t>
  </si>
  <si>
    <t>麦积区渭南镇付梅电信代办点</t>
  </si>
  <si>
    <t>Y62050325443</t>
  </si>
  <si>
    <t>尹东峰</t>
  </si>
  <si>
    <t>Y62050387785</t>
  </si>
  <si>
    <t>陈兴伟</t>
  </si>
  <si>
    <t>麦积区东峰电信代办点</t>
  </si>
  <si>
    <t>Y62050389445</t>
  </si>
  <si>
    <t>毛奋兵</t>
  </si>
  <si>
    <t>Y62050331190</t>
  </si>
  <si>
    <t>陈军</t>
  </si>
  <si>
    <t>农村渭南支局</t>
  </si>
  <si>
    <t>Y62050337217</t>
  </si>
  <si>
    <t>王琼</t>
  </si>
  <si>
    <t>麦积区享有手机卖场</t>
  </si>
  <si>
    <t>Y62050326628</t>
  </si>
  <si>
    <t>张莹</t>
  </si>
  <si>
    <t>桥南营业厅</t>
  </si>
  <si>
    <t>Y62050338055</t>
  </si>
  <si>
    <t>高媛媛</t>
  </si>
  <si>
    <t>Y62050302120</t>
  </si>
  <si>
    <t>高晓娟1</t>
  </si>
  <si>
    <t>Y62050394055</t>
  </si>
  <si>
    <t>雷小娟</t>
  </si>
  <si>
    <t>Y62050062769</t>
  </si>
  <si>
    <t>张海霞</t>
  </si>
  <si>
    <t>Y62050382891</t>
  </si>
  <si>
    <t>薛泾</t>
  </si>
  <si>
    <t>Y62050322145</t>
  </si>
  <si>
    <t>杜红玲</t>
  </si>
  <si>
    <t>Y62050361543</t>
  </si>
  <si>
    <t>巴卫东</t>
  </si>
  <si>
    <t>Y62050357077</t>
  </si>
  <si>
    <t>熊浩玲</t>
  </si>
  <si>
    <t>Y62050063625</t>
  </si>
  <si>
    <t>罗筱茜</t>
  </si>
  <si>
    <t>新阳支局</t>
  </si>
  <si>
    <t>Y62050008256</t>
  </si>
  <si>
    <t>王芳芳</t>
  </si>
  <si>
    <t>新阳蒋福平第二合作营业厅</t>
  </si>
  <si>
    <t>Y62050001036</t>
  </si>
  <si>
    <t>姚军红</t>
  </si>
  <si>
    <t>新阳姚军红合作营业厅</t>
  </si>
  <si>
    <t>Y62050339043</t>
  </si>
  <si>
    <t>Y62050001035</t>
  </si>
  <si>
    <t>罗月艳</t>
  </si>
  <si>
    <t>琥珀马政专卖店</t>
  </si>
  <si>
    <t>Y62050321042</t>
  </si>
  <si>
    <t>高文凯</t>
  </si>
  <si>
    <t>麦积区伯阳镇高文凯代办点</t>
  </si>
  <si>
    <t>Y62050329895</t>
  </si>
  <si>
    <t>丁飞</t>
  </si>
  <si>
    <t>Y62050340994</t>
  </si>
  <si>
    <t>罗有亮</t>
  </si>
  <si>
    <t>Y62050335915</t>
  </si>
  <si>
    <t>农村新阳支局</t>
  </si>
  <si>
    <t>中滩支局</t>
  </si>
  <si>
    <t>Y62050334787</t>
  </si>
  <si>
    <t>巩利</t>
  </si>
  <si>
    <t>麦积区五龙小峰电信营业厅</t>
  </si>
  <si>
    <t>Y62050364975</t>
  </si>
  <si>
    <t>温建芳</t>
  </si>
  <si>
    <t>Y62050333486</t>
  </si>
  <si>
    <t>王建民</t>
  </si>
  <si>
    <t>Y62050352519</t>
  </si>
  <si>
    <t>黄娟</t>
  </si>
  <si>
    <t>Y62050336513</t>
  </si>
  <si>
    <t>李梦洁</t>
  </si>
  <si>
    <t>麦积区信福商城天翼手机卖场</t>
  </si>
  <si>
    <t>Y62050354645</t>
  </si>
  <si>
    <t>李慧</t>
  </si>
  <si>
    <t>Y62050334567</t>
  </si>
  <si>
    <t>王雪飞</t>
  </si>
  <si>
    <t>麦积-医卫营销单元</t>
  </si>
  <si>
    <t>Y62050334490</t>
  </si>
  <si>
    <t>赵渭斌</t>
  </si>
  <si>
    <t>元龙支局</t>
  </si>
  <si>
    <t>Y62050325974</t>
  </si>
  <si>
    <t>韩凯兰</t>
  </si>
  <si>
    <t>王引平@麦积区元龙第二营业厅</t>
  </si>
  <si>
    <t>Y62050364102</t>
  </si>
  <si>
    <t>王引平</t>
  </si>
  <si>
    <t>Y62050363259</t>
  </si>
  <si>
    <t>王育录</t>
  </si>
  <si>
    <t>元龙王育录合作营业厅</t>
  </si>
  <si>
    <t>Y62050320370</t>
  </si>
  <si>
    <t>宋晓荣</t>
  </si>
  <si>
    <t>麦积区元龙镇宋晓荣电信便利店</t>
  </si>
  <si>
    <t>Y62050365638</t>
  </si>
  <si>
    <t>麦积区元龙刘德强代办点</t>
  </si>
  <si>
    <t>Y62050341295</t>
  </si>
  <si>
    <t>刘翠翠</t>
  </si>
  <si>
    <t>麦积区元龙营业厅</t>
  </si>
  <si>
    <t>Y62050334049</t>
  </si>
  <si>
    <t>南涛</t>
  </si>
  <si>
    <t>麦积区元龙镇南炭军代办点</t>
  </si>
  <si>
    <t>Y62050334468</t>
  </si>
  <si>
    <t>刘晓峰</t>
  </si>
  <si>
    <t>Y62050334226</t>
  </si>
  <si>
    <t>刘儒杰</t>
  </si>
  <si>
    <t>麦积区渠刘代办点</t>
  </si>
  <si>
    <t>Y62050329676</t>
  </si>
  <si>
    <t>何芳芳@麦积区中滩镇天翼手机卖场</t>
  </si>
  <si>
    <t>Y62050341209</t>
  </si>
  <si>
    <t>王萌萌</t>
  </si>
  <si>
    <t>Y62050382250</t>
  </si>
  <si>
    <t>马卫东</t>
  </si>
  <si>
    <t>麦积区中滩镇马卫东代办点</t>
  </si>
  <si>
    <t>Y62050355497</t>
  </si>
  <si>
    <t>漆长军</t>
  </si>
  <si>
    <t>麦积区中滩雷王代办点</t>
  </si>
  <si>
    <t>Y62050320240</t>
  </si>
  <si>
    <t>郭伟霞</t>
  </si>
  <si>
    <t>麦积区中滩镇金海信达手机专营店</t>
  </si>
  <si>
    <t>Y62050303443</t>
  </si>
  <si>
    <t>何美</t>
  </si>
  <si>
    <t>王利军@麦积区中滩镇天翼手机卖场</t>
  </si>
  <si>
    <t>Y62050366644</t>
  </si>
  <si>
    <t>朱伟</t>
  </si>
  <si>
    <t>朱传@麦积区中滩镇天翼手机卖场</t>
  </si>
  <si>
    <t>Y62050323079</t>
  </si>
  <si>
    <t>高明</t>
  </si>
  <si>
    <t>麦积区中滩镇天翼手机卖场</t>
  </si>
  <si>
    <t>Y62050323106</t>
  </si>
  <si>
    <t>刘强强</t>
  </si>
  <si>
    <t>Y62050364869</t>
  </si>
  <si>
    <t>张子良</t>
  </si>
  <si>
    <t>麦积区中滩镇子良电信代办点</t>
  </si>
  <si>
    <t>Y62050388813</t>
  </si>
  <si>
    <t>南海滨</t>
  </si>
  <si>
    <t>Y62050328395</t>
  </si>
  <si>
    <t>陈荣</t>
  </si>
  <si>
    <t>Y62050330530</t>
  </si>
  <si>
    <t>王小红</t>
  </si>
  <si>
    <t>农村中滩支局</t>
  </si>
  <si>
    <t>Y62050334481</t>
  </si>
  <si>
    <t>杨光明</t>
  </si>
  <si>
    <t>Y62050328914</t>
  </si>
  <si>
    <t>金晔</t>
  </si>
  <si>
    <t>Y62050385860</t>
  </si>
  <si>
    <t>杨变</t>
  </si>
  <si>
    <t>Y62050062268</t>
  </si>
  <si>
    <t>任晶</t>
  </si>
  <si>
    <t>Y62050060587</t>
  </si>
  <si>
    <t>梁蕊</t>
  </si>
  <si>
    <t>Y62050050729</t>
  </si>
  <si>
    <t>曹元军</t>
  </si>
  <si>
    <t>Y62050060583</t>
  </si>
  <si>
    <t>Y62050325009</t>
  </si>
  <si>
    <t>马强</t>
  </si>
  <si>
    <t>Y62050356390</t>
  </si>
  <si>
    <t>任建新</t>
  </si>
  <si>
    <t>Y62050062790</t>
  </si>
  <si>
    <t>宋海斌</t>
  </si>
  <si>
    <t>Y62050321517</t>
  </si>
  <si>
    <t>王兆祥</t>
  </si>
  <si>
    <t>Y62050086435</t>
  </si>
  <si>
    <t>Y62050075692</t>
  </si>
  <si>
    <t>姚玲</t>
  </si>
  <si>
    <t>Y62050001663</t>
  </si>
  <si>
    <t>张俊红</t>
  </si>
  <si>
    <t>Y62050344541</t>
  </si>
  <si>
    <t>张永刚</t>
  </si>
  <si>
    <t>Y62050064262</t>
  </si>
  <si>
    <t>周建超</t>
  </si>
  <si>
    <t>Y62050282399</t>
  </si>
  <si>
    <t>王亮</t>
  </si>
  <si>
    <t>Y62050355711</t>
  </si>
  <si>
    <t>邢国兵</t>
  </si>
  <si>
    <t>Y62050317427</t>
  </si>
  <si>
    <t>张琪</t>
  </si>
  <si>
    <t>Y62050317429</t>
  </si>
  <si>
    <t>何金元</t>
  </si>
  <si>
    <t>Y62050317421</t>
  </si>
  <si>
    <t>何锐强</t>
  </si>
  <si>
    <t>Y62050334055</t>
  </si>
  <si>
    <t>王旭飞</t>
  </si>
  <si>
    <t>Y62050334120</t>
  </si>
  <si>
    <t>王卫卫</t>
  </si>
  <si>
    <t>Y62050319906</t>
  </si>
  <si>
    <t>Y62050328447</t>
  </si>
  <si>
    <t>刘琪</t>
  </si>
  <si>
    <t>Y62050315352</t>
  </si>
  <si>
    <t>樊小丽</t>
  </si>
  <si>
    <t>Y62050326720</t>
  </si>
  <si>
    <t>吕冬霞</t>
  </si>
  <si>
    <t>Y62050336673</t>
  </si>
  <si>
    <t>孟文霞</t>
  </si>
  <si>
    <t>盘旋路营业厅</t>
  </si>
  <si>
    <t>Y62050332153</t>
  </si>
  <si>
    <t>王霞</t>
  </si>
  <si>
    <t>金都商城卖场</t>
  </si>
  <si>
    <t>Y62050332115</t>
  </si>
  <si>
    <t>朱宁宁</t>
  </si>
  <si>
    <t>Y62050332135</t>
  </si>
  <si>
    <t>蒲平平</t>
  </si>
  <si>
    <t>胡艳梅</t>
  </si>
  <si>
    <t>董经纬</t>
  </si>
  <si>
    <t>人力资源部</t>
  </si>
  <si>
    <t>Y62050289807</t>
  </si>
  <si>
    <t>陆立国</t>
  </si>
  <si>
    <t>Y62050225165</t>
  </si>
  <si>
    <t>吕玉成</t>
  </si>
  <si>
    <t>Y62050229237</t>
  </si>
  <si>
    <t>张玲</t>
  </si>
  <si>
    <t>Y62050236140</t>
  </si>
  <si>
    <t>姚汭辛</t>
  </si>
  <si>
    <t>市场销售部</t>
  </si>
  <si>
    <t>产品运营中心</t>
  </si>
  <si>
    <t>Y62050293398</t>
  </si>
  <si>
    <t>蒋超</t>
  </si>
  <si>
    <t>Y62050243055</t>
  </si>
  <si>
    <t>张添铭</t>
  </si>
  <si>
    <t>Y62052524894</t>
  </si>
  <si>
    <t>艾雪</t>
  </si>
  <si>
    <t>客户经营中心</t>
  </si>
  <si>
    <t>Y62050062099</t>
  </si>
  <si>
    <t>李翠霞</t>
  </si>
  <si>
    <t>业务管理中心</t>
  </si>
  <si>
    <t>Y62050291666</t>
  </si>
  <si>
    <t>庞秋莎</t>
  </si>
  <si>
    <t>Y62050061222</t>
  </si>
  <si>
    <t>徐瑾</t>
  </si>
  <si>
    <t>Y62050226772</t>
  </si>
  <si>
    <t>Y62050067355</t>
  </si>
  <si>
    <t>栾素萍</t>
  </si>
  <si>
    <t>Y62050067229</t>
  </si>
  <si>
    <t>张玉波</t>
  </si>
  <si>
    <t>Y62050266944</t>
  </si>
  <si>
    <t>陈爱琴</t>
  </si>
  <si>
    <t>Y62050290882</t>
  </si>
  <si>
    <t>郭莉</t>
  </si>
  <si>
    <t>Y62050286931</t>
  </si>
  <si>
    <t>王娟</t>
  </si>
  <si>
    <t>业务支撑中心</t>
  </si>
  <si>
    <t>Y62050062294</t>
  </si>
  <si>
    <t>巨天曼</t>
  </si>
  <si>
    <t>Y62050029085</t>
  </si>
  <si>
    <t>王建平</t>
  </si>
  <si>
    <t>Y62050060679</t>
  </si>
  <si>
    <t>蒲蕴熙</t>
  </si>
  <si>
    <t>Y62050232079</t>
  </si>
  <si>
    <t>张惠林</t>
  </si>
  <si>
    <t>Y62050216489</t>
  </si>
  <si>
    <t>Y62050220031</t>
  </si>
  <si>
    <t>蒋文斌</t>
  </si>
  <si>
    <t>Y62050231765</t>
  </si>
  <si>
    <t>杨长长</t>
  </si>
  <si>
    <t>Y62052190170</t>
  </si>
  <si>
    <t>安子杨</t>
  </si>
  <si>
    <t>Y62050243150</t>
  </si>
  <si>
    <t>杨慧君</t>
  </si>
  <si>
    <t>Y62050261185</t>
  </si>
  <si>
    <t>张懿可</t>
  </si>
  <si>
    <t>Y62050060959</t>
  </si>
  <si>
    <t>张玉文</t>
  </si>
  <si>
    <t>Y62050061346</t>
  </si>
  <si>
    <t>Y62050060951</t>
  </si>
  <si>
    <t>孙娜娜</t>
  </si>
  <si>
    <t>Y62050219273</t>
  </si>
  <si>
    <t>赵露竹</t>
  </si>
  <si>
    <t>Y62050219384</t>
  </si>
  <si>
    <t>王敏</t>
  </si>
  <si>
    <t>Y62050286910</t>
  </si>
  <si>
    <t>张亚敏</t>
  </si>
  <si>
    <t>支付业务中心</t>
  </si>
  <si>
    <t>Y62050264132</t>
  </si>
  <si>
    <t>智慧家庭和电视运营中心</t>
  </si>
  <si>
    <t>Y62050060584</t>
  </si>
  <si>
    <t>刘海灏</t>
  </si>
  <si>
    <t>Y62050225479</t>
  </si>
  <si>
    <t>史爱萍</t>
  </si>
  <si>
    <t>Y62050282071</t>
  </si>
  <si>
    <t>何宏源</t>
  </si>
  <si>
    <t>Y62052298623</t>
  </si>
  <si>
    <t>张云云</t>
  </si>
  <si>
    <t>Y62050239969</t>
  </si>
  <si>
    <t>杨牧</t>
  </si>
  <si>
    <t>Y62050232229</t>
  </si>
  <si>
    <t>巴娜</t>
  </si>
  <si>
    <t>渠道运营中心</t>
  </si>
  <si>
    <t>城乡运营中心</t>
  </si>
  <si>
    <t>Y62052282774</t>
  </si>
  <si>
    <t>杨志杰</t>
  </si>
  <si>
    <t>Y62052261588</t>
  </si>
  <si>
    <t>杨亚龙</t>
  </si>
  <si>
    <t>Y62050282996</t>
  </si>
  <si>
    <t>安雯</t>
  </si>
  <si>
    <t>开渠运营中心</t>
  </si>
  <si>
    <t>Y62050062661</t>
  </si>
  <si>
    <t>奚兵兵</t>
  </si>
  <si>
    <t>连锁运营中心</t>
  </si>
  <si>
    <t>Y62050218700</t>
  </si>
  <si>
    <t>岳媛</t>
  </si>
  <si>
    <t>Y62050212358</t>
  </si>
  <si>
    <t>周东琴</t>
  </si>
  <si>
    <t>民主西路营业厅</t>
  </si>
  <si>
    <t>Y62050231465</t>
  </si>
  <si>
    <t>Y62050201705</t>
  </si>
  <si>
    <t>贺淑芳</t>
  </si>
  <si>
    <t>线上运营中心</t>
  </si>
  <si>
    <t>Y62050207944</t>
  </si>
  <si>
    <t>吴丹</t>
  </si>
  <si>
    <t>Y62050283045</t>
  </si>
  <si>
    <t>王亚平</t>
  </si>
  <si>
    <t>Y62052484839</t>
  </si>
  <si>
    <t>韩莉萍</t>
  </si>
  <si>
    <t>纪委办公室</t>
  </si>
  <si>
    <t>Y62050233809</t>
  </si>
  <si>
    <t>蒋斌</t>
  </si>
  <si>
    <t>Y62050261426</t>
  </si>
  <si>
    <t>王正平</t>
  </si>
  <si>
    <t>综合服务支撑中心</t>
  </si>
  <si>
    <t>Y62050226037</t>
  </si>
  <si>
    <t>王晓航</t>
  </si>
  <si>
    <t>Y62050293202</t>
  </si>
  <si>
    <t>马耀荣</t>
  </si>
  <si>
    <t>Y62050225034</t>
  </si>
  <si>
    <t>缑杰斌</t>
  </si>
  <si>
    <t>核算中心</t>
  </si>
  <si>
    <t>Y62050237204</t>
  </si>
  <si>
    <t>代肖霞</t>
  </si>
  <si>
    <t>Y62050062655</t>
  </si>
  <si>
    <t>樊秋霞</t>
  </si>
  <si>
    <t>Y62050241669</t>
  </si>
  <si>
    <t>赵毓琪</t>
  </si>
  <si>
    <t>Y62050260203</t>
  </si>
  <si>
    <t>居黎霞</t>
  </si>
  <si>
    <t>省客服中心天水分中心</t>
  </si>
  <si>
    <t>Y62050205221</t>
  </si>
  <si>
    <t>黄术襄</t>
  </si>
  <si>
    <t>Y62050283054</t>
  </si>
  <si>
    <t>罗建斌</t>
  </si>
  <si>
    <t>Y62050283028</t>
  </si>
  <si>
    <t>Y62050227300</t>
  </si>
  <si>
    <t>马亚娟</t>
  </si>
  <si>
    <t>赵登哲</t>
  </si>
  <si>
    <t>Y62050283044</t>
  </si>
  <si>
    <t>逯艳兵</t>
  </si>
  <si>
    <t>Y62050293212</t>
  </si>
  <si>
    <t>张鹏荣</t>
  </si>
  <si>
    <t>Y62050228561</t>
  </si>
  <si>
    <t>左洁</t>
  </si>
  <si>
    <t>Y62050256834</t>
  </si>
  <si>
    <t>张秉国</t>
  </si>
  <si>
    <t>Y62050228573</t>
  </si>
  <si>
    <t>关伟伟</t>
  </si>
  <si>
    <t>Y62050228578</t>
  </si>
  <si>
    <t>Y62050286930</t>
  </si>
  <si>
    <t>李欢</t>
  </si>
  <si>
    <t>Y62050202199</t>
  </si>
  <si>
    <t>杨俊</t>
  </si>
  <si>
    <t>Y62050228740</t>
  </si>
  <si>
    <t>刘宏学</t>
  </si>
  <si>
    <t>客户服务调度中心</t>
  </si>
  <si>
    <t>Y62050071229</t>
  </si>
  <si>
    <t>Y62050261488</t>
  </si>
  <si>
    <t>赵景充</t>
  </si>
  <si>
    <t>Y62050296310</t>
  </si>
  <si>
    <t>王慧琴</t>
  </si>
  <si>
    <t>Y62050258758</t>
  </si>
  <si>
    <t>王贵</t>
  </si>
  <si>
    <t>Y62050236353</t>
  </si>
  <si>
    <t>张耀华</t>
  </si>
  <si>
    <t>Y62050283025</t>
  </si>
  <si>
    <t>赵瑞林</t>
  </si>
  <si>
    <t>Y62050222633</t>
  </si>
  <si>
    <t>高亚丽</t>
  </si>
  <si>
    <t>Y62050259999</t>
  </si>
  <si>
    <t>赵元彬</t>
  </si>
  <si>
    <t>Y62050293384</t>
  </si>
  <si>
    <t>于宙</t>
  </si>
  <si>
    <t>Y62050283043</t>
  </si>
  <si>
    <t>杜明生</t>
  </si>
  <si>
    <t>Y62050233132</t>
  </si>
  <si>
    <t>曹利芳</t>
  </si>
  <si>
    <t>Y62050261443</t>
  </si>
  <si>
    <t>冯爱云</t>
  </si>
  <si>
    <t>Y62050261582</t>
  </si>
  <si>
    <t>徐彦生</t>
  </si>
  <si>
    <t>Y62050230618</t>
  </si>
  <si>
    <t>李雨云</t>
  </si>
  <si>
    <t>Y62050261429</t>
  </si>
  <si>
    <t>沈岷雪</t>
  </si>
  <si>
    <t>Y62050282969</t>
  </si>
  <si>
    <t>Y62050261400</t>
  </si>
  <si>
    <t>Y62050056421</t>
  </si>
  <si>
    <t>刘泽晨琪</t>
  </si>
  <si>
    <t>Y62050282962</t>
  </si>
  <si>
    <t>无线维护中心</t>
  </si>
  <si>
    <t>Y62050293388</t>
  </si>
  <si>
    <t>焦敏杰</t>
  </si>
  <si>
    <t>Y62050261458</t>
  </si>
  <si>
    <t>Y62050293402</t>
  </si>
  <si>
    <t>李兰春</t>
  </si>
  <si>
    <t>Y62050261592</t>
  </si>
  <si>
    <t>巩芳同</t>
  </si>
  <si>
    <t>Y62050261606</t>
  </si>
  <si>
    <t>马俊晖</t>
  </si>
  <si>
    <t>Y62050021520</t>
  </si>
  <si>
    <t>吕永林</t>
  </si>
  <si>
    <t>Y62050283013</t>
  </si>
  <si>
    <t>黄金山</t>
  </si>
  <si>
    <t>Y62050266080</t>
  </si>
  <si>
    <t>陈永博</t>
  </si>
  <si>
    <t>Y62050292349</t>
  </si>
  <si>
    <t>韩琼</t>
  </si>
  <si>
    <t>Y62050203555</t>
  </si>
  <si>
    <t>吕琳</t>
  </si>
  <si>
    <t>Y62050293531</t>
  </si>
  <si>
    <t>曹东文</t>
  </si>
  <si>
    <t>Y62050293500</t>
  </si>
  <si>
    <t>周小波</t>
  </si>
  <si>
    <t>Y62050293462</t>
  </si>
  <si>
    <t>杨志帅</t>
  </si>
  <si>
    <t>Y62050282001</t>
  </si>
  <si>
    <t>张鹏君</t>
  </si>
  <si>
    <t>3853605</t>
  </si>
  <si>
    <t>魏永军</t>
  </si>
  <si>
    <t>Y62050282011</t>
  </si>
  <si>
    <t>丁相仁</t>
  </si>
  <si>
    <t>Y62050281977</t>
  </si>
  <si>
    <t>温瑞龙</t>
  </si>
  <si>
    <t>网络操作维护中心</t>
  </si>
  <si>
    <t>Y62050257092</t>
  </si>
  <si>
    <t>张杰</t>
  </si>
  <si>
    <t>Y62050208309</t>
  </si>
  <si>
    <t>俞宁</t>
  </si>
  <si>
    <t>Y62050200766</t>
  </si>
  <si>
    <t>徐述珍</t>
  </si>
  <si>
    <t>Y62050208280</t>
  </si>
  <si>
    <t>Y62050243604</t>
  </si>
  <si>
    <t>邢冠军</t>
  </si>
  <si>
    <t>Y62050057061</t>
  </si>
  <si>
    <t>张建忠</t>
  </si>
  <si>
    <t>Y62050208256</t>
  </si>
  <si>
    <t>魏鹏飞</t>
  </si>
  <si>
    <t>Y62050215025</t>
  </si>
  <si>
    <t>周鹏（新）</t>
  </si>
  <si>
    <t>Y62050208294</t>
  </si>
  <si>
    <t>刘炯明</t>
  </si>
  <si>
    <t>政企客户支撑中心</t>
  </si>
  <si>
    <t>Y62050293229</t>
  </si>
  <si>
    <t>张恒淼</t>
  </si>
  <si>
    <t>Y62050286876</t>
  </si>
  <si>
    <t>梁春霞</t>
  </si>
  <si>
    <t>Y62050233155</t>
  </si>
  <si>
    <t>谢军伟</t>
  </si>
  <si>
    <t>Y62050056404</t>
  </si>
  <si>
    <t>赵小梅</t>
  </si>
  <si>
    <t>Y62050260772</t>
  </si>
  <si>
    <t>熊锦鹏</t>
  </si>
  <si>
    <t>Y62050282949</t>
  </si>
  <si>
    <t>夏润清</t>
  </si>
  <si>
    <t>Y62050203582</t>
  </si>
  <si>
    <t>陈磊</t>
  </si>
  <si>
    <t>资源中心</t>
  </si>
  <si>
    <t>Y62050203576</t>
  </si>
  <si>
    <t>高志军</t>
  </si>
  <si>
    <t>Y62050257138</t>
  </si>
  <si>
    <t>万亮亮</t>
  </si>
  <si>
    <t>Y62050283003</t>
  </si>
  <si>
    <t>何苗</t>
  </si>
  <si>
    <t>Y62050283010</t>
  </si>
  <si>
    <t>庞鑫</t>
  </si>
  <si>
    <t>Y62050217372</t>
  </si>
  <si>
    <t>王显</t>
  </si>
  <si>
    <t>Y62050283007</t>
  </si>
  <si>
    <t>汪琪</t>
  </si>
  <si>
    <t>传输线路维护中心</t>
  </si>
  <si>
    <t>Y62050261565</t>
  </si>
  <si>
    <t>高文亮</t>
  </si>
  <si>
    <t>Y62050261558</t>
  </si>
  <si>
    <t>郭新</t>
  </si>
  <si>
    <t>Y62050228671</t>
  </si>
  <si>
    <t>段建荣</t>
  </si>
  <si>
    <t>Y62050233648</t>
  </si>
  <si>
    <t>杨华新</t>
  </si>
  <si>
    <t>Y62050228664</t>
  </si>
  <si>
    <t>岳德虎</t>
  </si>
  <si>
    <t>Y62050283186</t>
  </si>
  <si>
    <t>尉升明</t>
  </si>
  <si>
    <t>Y62050282973</t>
  </si>
  <si>
    <t>杜建新</t>
  </si>
  <si>
    <t>Y62050233347</t>
  </si>
  <si>
    <t>冯映频</t>
  </si>
  <si>
    <t>Y62050203566</t>
  </si>
  <si>
    <t>符军</t>
  </si>
  <si>
    <t>Y62052129463</t>
  </si>
  <si>
    <t>王喜祥</t>
  </si>
  <si>
    <t>Y62050228582</t>
  </si>
  <si>
    <t>颉季艺</t>
  </si>
  <si>
    <t>Y62050261542</t>
  </si>
  <si>
    <t>姚世强</t>
  </si>
  <si>
    <t>Y62050257987</t>
  </si>
  <si>
    <t>常勇</t>
  </si>
  <si>
    <t>Y62050286797</t>
  </si>
  <si>
    <t>汪国强</t>
  </si>
  <si>
    <t>Y62050261468</t>
  </si>
  <si>
    <t>崔继平</t>
  </si>
  <si>
    <t>Y62050282043</t>
  </si>
  <si>
    <t>张向忠</t>
  </si>
  <si>
    <t>Y62050282036</t>
  </si>
  <si>
    <t>马宝录</t>
  </si>
  <si>
    <t>Y62050283147</t>
  </si>
  <si>
    <t>赵松林</t>
  </si>
  <si>
    <t>Y62050282987</t>
  </si>
  <si>
    <t>何华平</t>
  </si>
  <si>
    <t>Y62050282018</t>
  </si>
  <si>
    <t>杜荣峰</t>
  </si>
  <si>
    <t>Y62050283083</t>
  </si>
  <si>
    <t>梁国雄</t>
  </si>
  <si>
    <t>Y62050282031</t>
  </si>
  <si>
    <t>刘建新</t>
  </si>
  <si>
    <t>Y62050261528</t>
  </si>
  <si>
    <t>庞小果</t>
  </si>
  <si>
    <t>Y62050283000</t>
  </si>
  <si>
    <t>王三存</t>
  </si>
  <si>
    <t>Y62050293242</t>
  </si>
  <si>
    <t>昝江峰</t>
  </si>
  <si>
    <t>Y62050283049</t>
  </si>
  <si>
    <t>刘小忠</t>
  </si>
  <si>
    <t>接入维护中心</t>
  </si>
  <si>
    <t>Y62050253421</t>
  </si>
  <si>
    <t>马保定</t>
  </si>
  <si>
    <t>Y62050282979</t>
  </si>
  <si>
    <t>赵旺平</t>
  </si>
  <si>
    <t>Y62050257109</t>
  </si>
  <si>
    <t>彭波</t>
  </si>
  <si>
    <t>Y62050283029</t>
  </si>
  <si>
    <t>贾燕霞</t>
  </si>
  <si>
    <t>Y62050282957</t>
  </si>
  <si>
    <t>吴定为</t>
  </si>
  <si>
    <t>雪亮运营中心</t>
  </si>
  <si>
    <t>Y62050283033</t>
  </si>
  <si>
    <t>王红星</t>
  </si>
  <si>
    <t>Y62050243067</t>
  </si>
  <si>
    <t>王旭争</t>
  </si>
  <si>
    <t>Y62050224965</t>
  </si>
  <si>
    <t>冯招贵</t>
  </si>
  <si>
    <t>Y62050228648</t>
  </si>
  <si>
    <t>吕正明</t>
  </si>
  <si>
    <t>Y62050063632</t>
  </si>
  <si>
    <t>刘宏</t>
  </si>
  <si>
    <t>Y62050225574</t>
  </si>
  <si>
    <t>王文娇</t>
  </si>
  <si>
    <t>Y62050225044</t>
  </si>
  <si>
    <t>陈西仓</t>
  </si>
  <si>
    <t>Y62050253198</t>
  </si>
  <si>
    <t>李爱霞</t>
  </si>
  <si>
    <t>Y62050239448</t>
  </si>
  <si>
    <t>刘扬</t>
  </si>
  <si>
    <t>客户服务部</t>
  </si>
  <si>
    <t>Y62050259134</t>
  </si>
  <si>
    <t>侯恒泰</t>
  </si>
  <si>
    <t>Y62050293746</t>
  </si>
  <si>
    <t>王建忠</t>
  </si>
  <si>
    <t>Y62050297972</t>
  </si>
  <si>
    <t>刘佳慧</t>
  </si>
  <si>
    <t>Y62050222382</t>
  </si>
  <si>
    <t>万文江</t>
  </si>
  <si>
    <t>Y62050062834</t>
  </si>
  <si>
    <t>翟利群</t>
  </si>
  <si>
    <t>Y62050291061</t>
  </si>
  <si>
    <t>于梅玲</t>
  </si>
  <si>
    <t>Y62050208262</t>
  </si>
  <si>
    <t>刘晶</t>
  </si>
  <si>
    <t>Y62050022483</t>
  </si>
  <si>
    <t>冯霞</t>
  </si>
  <si>
    <t>Y62050029803</t>
  </si>
  <si>
    <t>路燕</t>
  </si>
  <si>
    <t>Y62050290924</t>
  </si>
  <si>
    <t>周梅</t>
  </si>
  <si>
    <t>Y62050029786</t>
  </si>
  <si>
    <t>李晓芳</t>
  </si>
  <si>
    <t>Y62050252787</t>
  </si>
  <si>
    <t>徐明霞</t>
  </si>
  <si>
    <t>计划财务部</t>
  </si>
  <si>
    <t>Y62050293583</t>
  </si>
  <si>
    <t>罗小兰</t>
  </si>
  <si>
    <t>Y62050260202</t>
  </si>
  <si>
    <t>张奖丽</t>
  </si>
  <si>
    <t>Y62050256512</t>
  </si>
  <si>
    <t>李捷</t>
  </si>
  <si>
    <t>Y62050291362</t>
  </si>
  <si>
    <t>毛凌波</t>
  </si>
  <si>
    <t>杨润本</t>
  </si>
  <si>
    <t>Y62050256517</t>
  </si>
  <si>
    <t>李景春</t>
  </si>
  <si>
    <t>新兴业务发展部</t>
  </si>
  <si>
    <t>Y62050240205</t>
  </si>
  <si>
    <t>刘建红</t>
  </si>
  <si>
    <t>Y62050233326</t>
  </si>
  <si>
    <t>侯强</t>
  </si>
  <si>
    <t>米小军</t>
  </si>
  <si>
    <t>Y62050063618</t>
  </si>
  <si>
    <t>温旺科</t>
  </si>
  <si>
    <t>Y62050039120</t>
  </si>
  <si>
    <t>何瑞</t>
  </si>
  <si>
    <t>Y62050293281</t>
  </si>
  <si>
    <t>彭妙</t>
  </si>
  <si>
    <t>Y62052392882</t>
  </si>
  <si>
    <t>崔红星</t>
  </si>
  <si>
    <t>Y62050090460</t>
  </si>
  <si>
    <t>Y62050235917</t>
  </si>
  <si>
    <t>梁玮</t>
  </si>
  <si>
    <t>马蕾</t>
  </si>
  <si>
    <t>Y62050244452</t>
  </si>
  <si>
    <t>吕楠</t>
  </si>
  <si>
    <t>Y62050256525</t>
  </si>
  <si>
    <t>崔学平</t>
  </si>
  <si>
    <t>党群工作部</t>
  </si>
  <si>
    <t>Y62050293556</t>
  </si>
  <si>
    <t>雷学范</t>
  </si>
  <si>
    <t>Y62050208336</t>
  </si>
  <si>
    <t>马兆恬</t>
  </si>
  <si>
    <t>Y62050228606</t>
  </si>
  <si>
    <t>朱惠芳</t>
  </si>
  <si>
    <t>Y62050229250</t>
  </si>
  <si>
    <t>张爱娟</t>
  </si>
  <si>
    <t>Y62050230319</t>
  </si>
  <si>
    <t>高燕燕</t>
  </si>
  <si>
    <t>SALES_ID</t>
  </si>
  <si>
    <t>当月累计积分</t>
  </si>
  <si>
    <t>Y11000013181</t>
  </si>
  <si>
    <t>Y62050237357</t>
  </si>
  <si>
    <t>Y62052352902</t>
  </si>
  <si>
    <t>Y62050084687</t>
  </si>
  <si>
    <t>Y62050220314</t>
  </si>
  <si>
    <t>Y62050261651</t>
  </si>
  <si>
    <t>Y62052223162</t>
  </si>
  <si>
    <t>Y62050281494</t>
  </si>
  <si>
    <t>Y62050210917</t>
  </si>
  <si>
    <t>Y62050331981</t>
  </si>
  <si>
    <t>Y62050251173</t>
  </si>
  <si>
    <t>Y62050264812</t>
  </si>
  <si>
    <t>Y62050203832</t>
  </si>
  <si>
    <t>Y62052389136</t>
  </si>
  <si>
    <t>Y62050263434</t>
  </si>
  <si>
    <t>Y62052345209</t>
  </si>
  <si>
    <t>Y62050203846</t>
  </si>
  <si>
    <t>Y62050001886</t>
  </si>
  <si>
    <t>Y62052444592</t>
  </si>
  <si>
    <t>Y62050242569</t>
  </si>
  <si>
    <t>Y62050002577</t>
  </si>
  <si>
    <t>Y620500141235</t>
  </si>
  <si>
    <t>Y62052445870</t>
  </si>
  <si>
    <t>Y62050294824</t>
  </si>
  <si>
    <t>Y62052249044</t>
  </si>
  <si>
    <t>Y62052336460</t>
  </si>
  <si>
    <t>Y62050059478</t>
  </si>
  <si>
    <t>Y62050223129</t>
  </si>
  <si>
    <t>Y11000013180</t>
  </si>
  <si>
    <t>Y62050232125</t>
  </si>
  <si>
    <t>Y62050228836</t>
  </si>
  <si>
    <t>Y62050080940</t>
  </si>
  <si>
    <t>Y62052429098</t>
  </si>
  <si>
    <t>Y62050233838</t>
  </si>
  <si>
    <t>Y62050250344</t>
  </si>
  <si>
    <t>Y62050068830</t>
  </si>
  <si>
    <t>Y62052436796</t>
  </si>
  <si>
    <t>Y62052241321</t>
  </si>
  <si>
    <t>Y62052354153</t>
  </si>
  <si>
    <t>Y62010260329</t>
  </si>
  <si>
    <t>Y62050256351</t>
  </si>
  <si>
    <t>Y62052228332</t>
  </si>
  <si>
    <t>Y62050323800</t>
  </si>
  <si>
    <t>Y62050352190</t>
  </si>
  <si>
    <t>Y62050242651</t>
  </si>
  <si>
    <t>Y62050235900</t>
  </si>
  <si>
    <t>Y62052144897</t>
  </si>
  <si>
    <t>Y62050214888</t>
  </si>
  <si>
    <t>Y62052256269</t>
  </si>
  <si>
    <t>Y62052210930</t>
  </si>
  <si>
    <t>Y62050234930</t>
  </si>
  <si>
    <t>Y62050289158</t>
  </si>
  <si>
    <t>Y62050263454</t>
  </si>
  <si>
    <t>Y62050281857</t>
  </si>
  <si>
    <t>Y62050323174</t>
  </si>
  <si>
    <t>Y62052206540</t>
  </si>
  <si>
    <t>Y62050364052</t>
  </si>
  <si>
    <t>Y62050259652</t>
  </si>
  <si>
    <t>Y62052499957</t>
  </si>
  <si>
    <t>Y62052228033</t>
  </si>
  <si>
    <t>Y62050232061</t>
  </si>
  <si>
    <t>Y62052323098</t>
  </si>
  <si>
    <t>Y62050293823</t>
  </si>
  <si>
    <t>Y62050211309</t>
  </si>
  <si>
    <t>Y62050295847</t>
  </si>
  <si>
    <t>Y62050230224</t>
  </si>
  <si>
    <t>Y62050293948</t>
  </si>
  <si>
    <t>Y62052383453</t>
  </si>
  <si>
    <t>Y62052519879</t>
  </si>
  <si>
    <t>Y62052336955</t>
  </si>
  <si>
    <t>Y62050245363</t>
  </si>
  <si>
    <t>Y62050296193</t>
  </si>
  <si>
    <t>Y62050293413</t>
  </si>
  <si>
    <t>Y62050240853</t>
  </si>
  <si>
    <t>Y62050293393</t>
  </si>
  <si>
    <t>Y62052487051</t>
  </si>
  <si>
    <t>Y62050228868</t>
  </si>
  <si>
    <t>Y62050228900</t>
  </si>
  <si>
    <t>Y62050286783</t>
  </si>
  <si>
    <t>Y62052237518</t>
  </si>
  <si>
    <t>Y62050234272</t>
  </si>
  <si>
    <t>Y62050228600</t>
  </si>
  <si>
    <t>Y62052236814</t>
  </si>
  <si>
    <t>Y62052283212</t>
  </si>
  <si>
    <t>Y62052336928</t>
  </si>
  <si>
    <t>Y62050239183</t>
  </si>
  <si>
    <t>Y62050208221</t>
  </si>
  <si>
    <t>Y62050258894</t>
  </si>
  <si>
    <t>Y62052296997</t>
  </si>
  <si>
    <t>Y62050294551</t>
  </si>
  <si>
    <t>Y62050208284</t>
  </si>
  <si>
    <t>Y62052244152</t>
  </si>
  <si>
    <t>Y62050289934</t>
  </si>
  <si>
    <t>Y62050289093</t>
  </si>
  <si>
    <t>Y62050259658</t>
  </si>
  <si>
    <t>Y62052394027</t>
  </si>
  <si>
    <t>Y62050008257</t>
  </si>
  <si>
    <t>Y62052352119</t>
  </si>
  <si>
    <t>Y62050345621</t>
  </si>
  <si>
    <t>Y62052433824</t>
  </si>
  <si>
    <t>Y62050063623</t>
  </si>
  <si>
    <t>Y62052143860</t>
  </si>
  <si>
    <t>Y62050228856</t>
  </si>
  <si>
    <t>Y62050075669</t>
  </si>
  <si>
    <t>Y62050396608</t>
  </si>
  <si>
    <t>Y62052438030</t>
  </si>
  <si>
    <t>Y62052339896</t>
  </si>
  <si>
    <t>Y62050213040</t>
  </si>
  <si>
    <t>Y62050282488</t>
  </si>
  <si>
    <t>Y62050364798</t>
  </si>
  <si>
    <t>Y62050229358</t>
  </si>
  <si>
    <t>Y62050234352</t>
  </si>
  <si>
    <t>Y62052283259</t>
  </si>
  <si>
    <t>Y62050296216</t>
  </si>
  <si>
    <t>Y62050263560</t>
  </si>
  <si>
    <t>Y62052252603</t>
  </si>
  <si>
    <t>Y62050289269</t>
  </si>
  <si>
    <t>Y62050224268</t>
  </si>
  <si>
    <t>Y62052526329</t>
  </si>
  <si>
    <t>Y62052389141</t>
  </si>
  <si>
    <t>Y62052524812</t>
  </si>
  <si>
    <t>Y62050222073</t>
  </si>
  <si>
    <t>Y62050232886</t>
  </si>
  <si>
    <t>Y62050287462</t>
  </si>
  <si>
    <t>Y62050261614</t>
  </si>
  <si>
    <t>Y62050263268</t>
  </si>
  <si>
    <t>Y62050292516</t>
  </si>
  <si>
    <t>Y62050219447</t>
  </si>
  <si>
    <t>Y62050389282</t>
  </si>
  <si>
    <t>Y62052346181</t>
  </si>
  <si>
    <t>Y62050010264</t>
  </si>
  <si>
    <t>Y62050226914</t>
  </si>
  <si>
    <t>Y62052455997</t>
  </si>
  <si>
    <t>Y62050011429</t>
  </si>
  <si>
    <t>Y62050001063</t>
  </si>
  <si>
    <t>Y62050225622</t>
  </si>
  <si>
    <t>Y62052128645</t>
  </si>
  <si>
    <t>Y62052356471</t>
  </si>
  <si>
    <t>Y62050244666</t>
  </si>
  <si>
    <t>Y62050223372</t>
  </si>
  <si>
    <t>Y62050293419</t>
  </si>
  <si>
    <t>Y62052227309</t>
  </si>
  <si>
    <t>Y62050237266</t>
  </si>
  <si>
    <t>Y62050256528</t>
  </si>
  <si>
    <t>Y62050339920</t>
  </si>
  <si>
    <t>Y62050227967</t>
  </si>
  <si>
    <t>Y62052364707</t>
  </si>
  <si>
    <t>Y62050208319</t>
  </si>
  <si>
    <t>Y62050263375</t>
  </si>
  <si>
    <t>Y62050334502</t>
  </si>
  <si>
    <t>Y62050220537</t>
  </si>
  <si>
    <t>Y62050234983</t>
  </si>
  <si>
    <t>Y62050217403</t>
  </si>
  <si>
    <t>Y62052256600</t>
  </si>
  <si>
    <t>Y62050239286</t>
  </si>
  <si>
    <t>Y62050294000</t>
  </si>
  <si>
    <t>Y62050222646</t>
  </si>
  <si>
    <t>Y62050324582</t>
  </si>
  <si>
    <t>Y62052345190</t>
  </si>
  <si>
    <t>Y62052359539</t>
  </si>
  <si>
    <t>Y62052438065</t>
  </si>
  <si>
    <t>Y62050217385</t>
  </si>
  <si>
    <t>Y62052325514</t>
  </si>
  <si>
    <t>Y62010081632</t>
  </si>
  <si>
    <t>Y62050242656</t>
  </si>
  <si>
    <t>Y62050082214</t>
  </si>
  <si>
    <t>Y62052156122</t>
  </si>
  <si>
    <t>Y62050293431</t>
  </si>
  <si>
    <t>Y62052550340</t>
  </si>
  <si>
    <t>Y62050244097</t>
  </si>
  <si>
    <t>Y62052240328</t>
  </si>
  <si>
    <t>Y62052324534</t>
  </si>
  <si>
    <t>Y62052441014</t>
  </si>
  <si>
    <t>Y62050328833</t>
  </si>
  <si>
    <t>Y62050294690</t>
  </si>
  <si>
    <t>Y62052429127</t>
  </si>
  <si>
    <t>Y62052389411</t>
  </si>
  <si>
    <t>Y62050240010</t>
  </si>
  <si>
    <t>Y62050293094</t>
  </si>
  <si>
    <t>Y62050325782</t>
  </si>
  <si>
    <t>Y62050229083</t>
  </si>
  <si>
    <t>Y62050297945</t>
  </si>
  <si>
    <t>Y62050208251</t>
  </si>
  <si>
    <t>Y62052304312</t>
  </si>
  <si>
    <t>Y62050294811</t>
  </si>
  <si>
    <t>Y62050222261</t>
  </si>
  <si>
    <t>Y62052432301</t>
  </si>
  <si>
    <t>Y62050263357</t>
  </si>
  <si>
    <t>Y62052239534</t>
  </si>
  <si>
    <t>Y62052241059</t>
  </si>
  <si>
    <t>Y62050286387</t>
  </si>
  <si>
    <t>Y62052447072</t>
  </si>
  <si>
    <t>Y62050002584</t>
  </si>
  <si>
    <t>Y62050331970</t>
  </si>
  <si>
    <t>Y62050356300</t>
  </si>
  <si>
    <t>Y62052226354</t>
  </si>
  <si>
    <t>Y62052435090</t>
  </si>
  <si>
    <t>Y62050269324</t>
  </si>
  <si>
    <t>Y62052435637</t>
  </si>
  <si>
    <t>Y62050329584</t>
  </si>
  <si>
    <t>Y62050337148</t>
  </si>
  <si>
    <t>Y62050224125</t>
  </si>
  <si>
    <t>Y62050283128</t>
  </si>
  <si>
    <t>Y62050223356</t>
  </si>
  <si>
    <t>Y62052328564</t>
  </si>
  <si>
    <t>Y62052496653</t>
  </si>
  <si>
    <t>Y62052386869</t>
  </si>
  <si>
    <t>Y62052237509</t>
  </si>
  <si>
    <t>Y62052256953</t>
  </si>
  <si>
    <t>Y62050228915</t>
  </si>
  <si>
    <t>Y62052141321</t>
  </si>
  <si>
    <t>Y62050244642</t>
  </si>
  <si>
    <t>Y62050022631</t>
  </si>
  <si>
    <t>Y62050244981</t>
  </si>
  <si>
    <t>Y62050293380</t>
  </si>
  <si>
    <t>Y620500159669</t>
  </si>
  <si>
    <t>Y62050286816</t>
  </si>
  <si>
    <t>Y62050260769</t>
  </si>
  <si>
    <t>Y62050287284</t>
  </si>
  <si>
    <t>Y62052491810</t>
  </si>
  <si>
    <t>Y62050333714</t>
  </si>
  <si>
    <t>Y62050287567</t>
  </si>
  <si>
    <t>Y62052493207</t>
  </si>
  <si>
    <t>Y62052496341</t>
  </si>
  <si>
    <t>Y62050341572</t>
  </si>
  <si>
    <t>Y62052253176</t>
  </si>
  <si>
    <t>Y62050260571</t>
  </si>
  <si>
    <t>Y62050335032</t>
  </si>
  <si>
    <t>Y62052110839</t>
  </si>
  <si>
    <t>Y62050219286</t>
  </si>
  <si>
    <t>Y62052188970</t>
  </si>
  <si>
    <t>Y62052319520</t>
  </si>
  <si>
    <t>Y62050008287</t>
  </si>
  <si>
    <t>Y62050282338</t>
  </si>
  <si>
    <t>Y62050281289</t>
  </si>
  <si>
    <t>Y62050310075</t>
  </si>
  <si>
    <t>Y62052496057</t>
  </si>
  <si>
    <t>Y62052439871</t>
  </si>
  <si>
    <t>Y62050298085</t>
  </si>
  <si>
    <t>Y62050228602</t>
  </si>
  <si>
    <t>Y62052192531</t>
  </si>
  <si>
    <t>Y62050060692</t>
  </si>
  <si>
    <t>Y62050203818</t>
  </si>
  <si>
    <t>Y62052227322</t>
  </si>
  <si>
    <t>Y62050225320</t>
  </si>
  <si>
    <t>Y62050203382</t>
  </si>
  <si>
    <t>Y62050325506</t>
  </si>
  <si>
    <t>Y62050344575</t>
  </si>
  <si>
    <t>Y62050213206</t>
  </si>
  <si>
    <t>Y62050226841</t>
  </si>
  <si>
    <t>Y62050336310</t>
  </si>
  <si>
    <t>Y62050236342</t>
  </si>
  <si>
    <t>Y62052123121</t>
  </si>
  <si>
    <t>Y62050092524</t>
  </si>
  <si>
    <t>Y62050236986</t>
  </si>
  <si>
    <t>Y62050292888</t>
  </si>
  <si>
    <t>Y62050325287</t>
  </si>
  <si>
    <t>Y62052144668</t>
  </si>
  <si>
    <t>Y62050281508</t>
  </si>
  <si>
    <t>Y62050263328</t>
  </si>
  <si>
    <t>Y62052294628</t>
  </si>
  <si>
    <t>Y62050264201</t>
  </si>
  <si>
    <t>Y62052211431</t>
  </si>
  <si>
    <t>Y62050062793</t>
  </si>
  <si>
    <t>Y62050294494</t>
  </si>
  <si>
    <t>Y62050261671</t>
  </si>
  <si>
    <t>Y62052287016</t>
  </si>
  <si>
    <t>Y62050363950</t>
  </si>
  <si>
    <t>Y62050329001</t>
  </si>
  <si>
    <t>Y62050000956</t>
  </si>
  <si>
    <t>Y62050253446</t>
  </si>
  <si>
    <t>Y62050294794</t>
  </si>
  <si>
    <t>Y62050329632</t>
  </si>
  <si>
    <t>Y62052435555</t>
  </si>
  <si>
    <t>Y62050293978</t>
  </si>
  <si>
    <t>Y62050229099</t>
  </si>
  <si>
    <t>Y62050243658</t>
  </si>
  <si>
    <t>Y62050229340</t>
  </si>
  <si>
    <t>Y62052324517</t>
  </si>
  <si>
    <t>Y62050243677</t>
  </si>
  <si>
    <t>Y62050203836</t>
  </si>
  <si>
    <t>Y62052336073</t>
  </si>
  <si>
    <t>Y62052503403</t>
  </si>
  <si>
    <t>Y62050338460</t>
  </si>
  <si>
    <t>Y62050079932</t>
  </si>
  <si>
    <t>Y62050293443</t>
  </si>
  <si>
    <t>Y62050228908</t>
  </si>
  <si>
    <t>Y62052392465</t>
  </si>
  <si>
    <t>Y62050228984</t>
  </si>
  <si>
    <t>Y62050293395</t>
  </si>
  <si>
    <t>积分日报(按厅店)</t>
  </si>
  <si>
    <t>分公司</t>
  </si>
  <si>
    <t>县局</t>
  </si>
  <si>
    <t>支局</t>
  </si>
  <si>
    <t>网格</t>
  </si>
  <si>
    <t>厅店名称</t>
  </si>
  <si>
    <t>销售员编码</t>
  </si>
  <si>
    <t>销售员名称</t>
  </si>
  <si>
    <t>本月累计日积分</t>
  </si>
  <si>
    <t>户均</t>
  </si>
  <si>
    <t>发展积分</t>
  </si>
  <si>
    <t>存量积分</t>
  </si>
  <si>
    <t>积分用户数</t>
  </si>
  <si>
    <t>积分</t>
  </si>
  <si>
    <t>其中：价值积分</t>
  </si>
  <si>
    <t>其中：奖励积分</t>
  </si>
  <si>
    <t>其中：动作积分</t>
  </si>
  <si>
    <t>合计用户数</t>
  </si>
  <si>
    <t>其中：发展用户</t>
  </si>
  <si>
    <t>其中：存量用户</t>
  </si>
  <si>
    <t>天水</t>
  </si>
  <si>
    <t/>
  </si>
  <si>
    <t xml:space="preserve"> </t>
  </si>
  <si>
    <t>合计</t>
  </si>
  <si>
    <t>849013.97</t>
  </si>
  <si>
    <t>86144.27</t>
  </si>
  <si>
    <t>12.79</t>
  </si>
  <si>
    <t>53606.82</t>
  </si>
  <si>
    <t>26.14</t>
  </si>
  <si>
    <t>49568.70</t>
  </si>
  <si>
    <t>3498.12</t>
  </si>
  <si>
    <t>32537.45</t>
  </si>
  <si>
    <t>6.95</t>
  </si>
  <si>
    <t>20602.85</t>
  </si>
  <si>
    <t>4605.70</t>
  </si>
  <si>
    <t>7328.90</t>
  </si>
  <si>
    <t>天水市_秦州区</t>
  </si>
  <si>
    <t>其他</t>
  </si>
  <si>
    <t>中国电信网上营业厅</t>
  </si>
  <si>
    <t>JTHTZY001</t>
  </si>
  <si>
    <t>22364.25</t>
  </si>
  <si>
    <t>1455.00</t>
  </si>
  <si>
    <t>0.33</t>
  </si>
  <si>
    <t>1331.10</t>
  </si>
  <si>
    <t>0.47</t>
  </si>
  <si>
    <t>0.00</t>
  </si>
  <si>
    <t>123.90</t>
  </si>
  <si>
    <t>0.73</t>
  </si>
  <si>
    <t>118.90</t>
  </si>
  <si>
    <t>5.00</t>
  </si>
  <si>
    <t>秦州区</t>
  </si>
  <si>
    <t>师院</t>
  </si>
  <si>
    <t>1218.16</t>
  </si>
  <si>
    <t>88.20</t>
  </si>
  <si>
    <t>9.80</t>
  </si>
  <si>
    <t>城市师院路网格厅</t>
  </si>
  <si>
    <t>926.88</t>
  </si>
  <si>
    <t>206.10</t>
  </si>
  <si>
    <t>0.57</t>
  </si>
  <si>
    <t>89.10</t>
  </si>
  <si>
    <t>1.82</t>
  </si>
  <si>
    <t>117.00</t>
  </si>
  <si>
    <t>0.81</t>
  </si>
  <si>
    <t>56.00</t>
  </si>
  <si>
    <t>20.00</t>
  </si>
  <si>
    <t>41.00</t>
  </si>
  <si>
    <t>253.00</t>
  </si>
  <si>
    <t>31.00</t>
  </si>
  <si>
    <t>1.24</t>
  </si>
  <si>
    <t>甘肃电信WAP厅-天水</t>
  </si>
  <si>
    <t>WAP厅-天水</t>
  </si>
  <si>
    <t>195.00</t>
  </si>
  <si>
    <t>119.00</t>
  </si>
  <si>
    <t>29.75</t>
  </si>
  <si>
    <t>甘肃电信短信厅-天水</t>
  </si>
  <si>
    <t>新短厅接口专用工号</t>
  </si>
  <si>
    <t>1073.40</t>
  </si>
  <si>
    <t>167.40</t>
  </si>
  <si>
    <t>0.19</t>
  </si>
  <si>
    <t>157.40</t>
  </si>
  <si>
    <t>10.00</t>
  </si>
  <si>
    <t>137.00</t>
  </si>
  <si>
    <t>6.00</t>
  </si>
  <si>
    <t>1.50</t>
  </si>
  <si>
    <t>84.50</t>
  </si>
  <si>
    <t>954.00</t>
  </si>
  <si>
    <t>204.00</t>
  </si>
  <si>
    <t>0.04</t>
  </si>
  <si>
    <t>102.00</t>
  </si>
  <si>
    <t>140.00</t>
  </si>
  <si>
    <t>17.00</t>
  </si>
  <si>
    <t>0.68</t>
  </si>
  <si>
    <t>11.00</t>
  </si>
  <si>
    <t>52.50</t>
  </si>
  <si>
    <t>3.00</t>
  </si>
  <si>
    <t>324.50</t>
  </si>
  <si>
    <t>896.00</t>
  </si>
  <si>
    <t>36.00</t>
  </si>
  <si>
    <t>0.25</t>
  </si>
  <si>
    <t>18.00</t>
  </si>
  <si>
    <t>57.00</t>
  </si>
  <si>
    <t>2096.00</t>
  </si>
  <si>
    <t>463.00</t>
  </si>
  <si>
    <t>0.06</t>
  </si>
  <si>
    <t>296.00</t>
  </si>
  <si>
    <t>167.00</t>
  </si>
  <si>
    <t>38.00</t>
  </si>
  <si>
    <t>67.00</t>
  </si>
  <si>
    <t>16.00</t>
  </si>
  <si>
    <t>1.00</t>
  </si>
  <si>
    <t>1654.00</t>
  </si>
  <si>
    <t>196.00</t>
  </si>
  <si>
    <t>0.09</t>
  </si>
  <si>
    <t>114.00</t>
  </si>
  <si>
    <t>82.00</t>
  </si>
  <si>
    <t>37.00</t>
  </si>
  <si>
    <t>579.50</t>
  </si>
  <si>
    <t>15.00</t>
  </si>
  <si>
    <t>0.42</t>
  </si>
  <si>
    <t>12.00</t>
  </si>
  <si>
    <t>4.50</t>
  </si>
  <si>
    <t>0.50</t>
  </si>
  <si>
    <t>13.00</t>
  </si>
  <si>
    <t>101.00</t>
  </si>
  <si>
    <t>26.00</t>
  </si>
  <si>
    <t>2.89</t>
  </si>
  <si>
    <t>23.00</t>
  </si>
  <si>
    <t>208.50</t>
  </si>
  <si>
    <t>7.50</t>
  </si>
  <si>
    <t>92.00</t>
  </si>
  <si>
    <t>6.50</t>
  </si>
  <si>
    <t>1.63</t>
  </si>
  <si>
    <t>94.00</t>
  </si>
  <si>
    <t>423.00</t>
  </si>
  <si>
    <t>29.00</t>
  </si>
  <si>
    <t>3.22</t>
  </si>
  <si>
    <t>19.00</t>
  </si>
  <si>
    <t>90.00</t>
  </si>
  <si>
    <t>918.00</t>
  </si>
  <si>
    <t>3171.00</t>
  </si>
  <si>
    <t>345.00</t>
  </si>
  <si>
    <t>0.11</t>
  </si>
  <si>
    <t>250.00</t>
  </si>
  <si>
    <t>95.00</t>
  </si>
  <si>
    <t>53.50</t>
  </si>
  <si>
    <t>135.00</t>
  </si>
  <si>
    <t>33.50</t>
  </si>
  <si>
    <t>0.93</t>
  </si>
  <si>
    <t>30.50</t>
  </si>
  <si>
    <t>543.00</t>
  </si>
  <si>
    <t>106.00</t>
  </si>
  <si>
    <t>1.06</t>
  </si>
  <si>
    <t>76.00</t>
  </si>
  <si>
    <t>30.00</t>
  </si>
  <si>
    <t>50.00</t>
  </si>
  <si>
    <t>279.50</t>
  </si>
  <si>
    <t>69.50</t>
  </si>
  <si>
    <t>0.83</t>
  </si>
  <si>
    <t>72.00</t>
  </si>
  <si>
    <t>14.50</t>
  </si>
  <si>
    <t>0.40</t>
  </si>
  <si>
    <t>34.00</t>
  </si>
  <si>
    <t>23.50</t>
  </si>
  <si>
    <t>888.00</t>
  </si>
  <si>
    <t>1069.00</t>
  </si>
  <si>
    <t>128.00</t>
  </si>
  <si>
    <t>379.00</t>
  </si>
  <si>
    <t>48.00</t>
  </si>
  <si>
    <t>83.00</t>
  </si>
  <si>
    <t>2362.00</t>
  </si>
  <si>
    <t>351.00</t>
  </si>
  <si>
    <t>231.00</t>
  </si>
  <si>
    <t>120.00</t>
  </si>
  <si>
    <t>695.00</t>
  </si>
  <si>
    <t>248.00</t>
  </si>
  <si>
    <t>150.00</t>
  </si>
  <si>
    <t>98.00</t>
  </si>
  <si>
    <t>156.50</t>
  </si>
  <si>
    <t>143.50</t>
  </si>
  <si>
    <t>24.00</t>
  </si>
  <si>
    <t>27.50</t>
  </si>
  <si>
    <t>644.00</t>
  </si>
  <si>
    <t>112.00</t>
  </si>
  <si>
    <t>0.44</t>
  </si>
  <si>
    <t>109.00</t>
  </si>
  <si>
    <t>6963.00</t>
  </si>
  <si>
    <t>390.00</t>
  </si>
  <si>
    <t>0.02</t>
  </si>
  <si>
    <t>199.00</t>
  </si>
  <si>
    <t>0.75</t>
  </si>
  <si>
    <t>2.50</t>
  </si>
  <si>
    <t>0.63</t>
  </si>
  <si>
    <t>66.50</t>
  </si>
  <si>
    <t>65.00</t>
  </si>
  <si>
    <t>110.00</t>
  </si>
  <si>
    <t>79.50</t>
  </si>
  <si>
    <t>1.22</t>
  </si>
  <si>
    <t>54.50</t>
  </si>
  <si>
    <t>331.50</t>
  </si>
  <si>
    <t>59.50</t>
  </si>
  <si>
    <t>1.65</t>
  </si>
  <si>
    <t>4339.00</t>
  </si>
  <si>
    <t>187.00</t>
  </si>
  <si>
    <t>152.00</t>
  </si>
  <si>
    <t>35.00</t>
  </si>
  <si>
    <t>1335.00</t>
  </si>
  <si>
    <t>308.00</t>
  </si>
  <si>
    <t>214.00</t>
  </si>
  <si>
    <t>767.00</t>
  </si>
  <si>
    <t>696.00</t>
  </si>
  <si>
    <t>212.00</t>
  </si>
  <si>
    <t>0.53</t>
  </si>
  <si>
    <t>60.00</t>
  </si>
  <si>
    <t>38.50</t>
  </si>
  <si>
    <t>197.50</t>
  </si>
  <si>
    <t>71.50</t>
  </si>
  <si>
    <t>1.99</t>
  </si>
  <si>
    <t>84.00</t>
  </si>
  <si>
    <t>12.50</t>
  </si>
  <si>
    <t>0.78</t>
  </si>
  <si>
    <t>9.50</t>
  </si>
  <si>
    <t>732.00</t>
  </si>
  <si>
    <t>133.00</t>
  </si>
  <si>
    <t>杨萍萍</t>
  </si>
  <si>
    <t>600.00</t>
  </si>
  <si>
    <t>168.00</t>
  </si>
  <si>
    <t>0.05</t>
  </si>
  <si>
    <t>116.00</t>
  </si>
  <si>
    <t>773.00</t>
  </si>
  <si>
    <t>228.00</t>
  </si>
  <si>
    <t>148.00</t>
  </si>
  <si>
    <t>80.00</t>
  </si>
  <si>
    <t>28.00</t>
  </si>
  <si>
    <t>16.50</t>
  </si>
  <si>
    <t>1.83</t>
  </si>
  <si>
    <t>700.00</t>
  </si>
  <si>
    <t>0.15</t>
  </si>
  <si>
    <t>127.50</t>
  </si>
  <si>
    <t>85.50</t>
  </si>
  <si>
    <t>63.00</t>
  </si>
  <si>
    <t>223.00</t>
  </si>
  <si>
    <t>10581.00</t>
  </si>
  <si>
    <t>508.00</t>
  </si>
  <si>
    <t>0.35</t>
  </si>
  <si>
    <t>428.00</t>
  </si>
  <si>
    <t>945.00</t>
  </si>
  <si>
    <t>202.00</t>
  </si>
  <si>
    <t>56.50</t>
  </si>
  <si>
    <t>3.53</t>
  </si>
  <si>
    <t>32.00</t>
  </si>
  <si>
    <t>3.56</t>
  </si>
  <si>
    <t>9.00</t>
  </si>
  <si>
    <t>907.00</t>
  </si>
  <si>
    <t>201.00</t>
  </si>
  <si>
    <t>0.38</t>
  </si>
  <si>
    <t>142.00</t>
  </si>
  <si>
    <t>59.00</t>
  </si>
  <si>
    <t>8992.00</t>
  </si>
  <si>
    <t>211.00</t>
  </si>
  <si>
    <t>171.00</t>
  </si>
  <si>
    <t>40.00</t>
  </si>
  <si>
    <t>2.00</t>
  </si>
  <si>
    <t>78.50</t>
  </si>
  <si>
    <t>1514.00</t>
  </si>
  <si>
    <t>144.00</t>
  </si>
  <si>
    <t>321.00</t>
  </si>
  <si>
    <t>83.50</t>
  </si>
  <si>
    <t>113.00</t>
  </si>
  <si>
    <t>198.00</t>
  </si>
  <si>
    <t>1.44</t>
  </si>
  <si>
    <t>103.00</t>
  </si>
  <si>
    <t>42.00</t>
  </si>
  <si>
    <t>2.63</t>
  </si>
  <si>
    <t>3110.00</t>
  </si>
  <si>
    <t>489.00</t>
  </si>
  <si>
    <t>0.07</t>
  </si>
  <si>
    <t>328.00</t>
  </si>
  <si>
    <t>161.00</t>
  </si>
  <si>
    <t>蒲习习</t>
  </si>
  <si>
    <t>792.00</t>
  </si>
  <si>
    <t>312.00</t>
  </si>
  <si>
    <t>0.03</t>
  </si>
  <si>
    <t>156.00</t>
  </si>
  <si>
    <t>924.00</t>
  </si>
  <si>
    <t>11447.00</t>
  </si>
  <si>
    <t>364.00</t>
  </si>
  <si>
    <t>0.16</t>
  </si>
  <si>
    <t>261.00</t>
  </si>
  <si>
    <t>299.91</t>
  </si>
  <si>
    <t>6.44</t>
  </si>
  <si>
    <t>275.50</t>
  </si>
  <si>
    <t>8.00</t>
  </si>
  <si>
    <t>1035.00</t>
  </si>
  <si>
    <t>175.00</t>
  </si>
  <si>
    <t>0.61</t>
  </si>
  <si>
    <t>139.00</t>
  </si>
  <si>
    <t>498.00</t>
  </si>
  <si>
    <t>256.00</t>
  </si>
  <si>
    <t>7.11</t>
  </si>
  <si>
    <t>教育云网营销服务中心</t>
  </si>
  <si>
    <t>甘肃机电学院营销单元</t>
  </si>
  <si>
    <t>西十里刘慧娟合作营业厅</t>
  </si>
  <si>
    <t>71.10</t>
  </si>
  <si>
    <t>天水中职院校营销单元</t>
  </si>
  <si>
    <t>116.50</t>
  </si>
  <si>
    <t>秦岭网格</t>
  </si>
  <si>
    <t>261.97</t>
  </si>
  <si>
    <t>平南三联网格</t>
  </si>
  <si>
    <t>平南支局营业厅</t>
  </si>
  <si>
    <t>1291.53</t>
  </si>
  <si>
    <t>135.46</t>
  </si>
  <si>
    <t>3.76</t>
  </si>
  <si>
    <t>112.80</t>
  </si>
  <si>
    <t>22.66</t>
  </si>
  <si>
    <t>862.68</t>
  </si>
  <si>
    <t>0.21</t>
  </si>
  <si>
    <t>0.34</t>
  </si>
  <si>
    <t>69.00</t>
  </si>
  <si>
    <t>关子镇网格</t>
  </si>
  <si>
    <t>3649.38</t>
  </si>
  <si>
    <t>239.75</t>
  </si>
  <si>
    <t>0.18</t>
  </si>
  <si>
    <t>106.20</t>
  </si>
  <si>
    <t>0.88</t>
  </si>
  <si>
    <t>133.55</t>
  </si>
  <si>
    <t>0.20</t>
  </si>
  <si>
    <t>82.55</t>
  </si>
  <si>
    <t>21.00</t>
  </si>
  <si>
    <t>解放路</t>
  </si>
  <si>
    <t>973.39</t>
  </si>
  <si>
    <t>0.28</t>
  </si>
  <si>
    <t>七里墩商客网格</t>
  </si>
  <si>
    <t>243.05</t>
  </si>
  <si>
    <t>2.52</t>
  </si>
  <si>
    <t>5.33</t>
  </si>
  <si>
    <t>3.75</t>
  </si>
  <si>
    <t>552.74</t>
  </si>
  <si>
    <t>109.10</t>
  </si>
  <si>
    <t>4.36</t>
  </si>
  <si>
    <t>9.90</t>
  </si>
  <si>
    <t>805.77</t>
  </si>
  <si>
    <t>1254.39</t>
  </si>
  <si>
    <t>94.09</t>
  </si>
  <si>
    <t>5.88</t>
  </si>
  <si>
    <t>84.09</t>
  </si>
  <si>
    <t>9.34</t>
  </si>
  <si>
    <t>74.09</t>
  </si>
  <si>
    <t>石马坪</t>
  </si>
  <si>
    <t>251.20</t>
  </si>
  <si>
    <t>1644.12</t>
  </si>
  <si>
    <t>70.00</t>
  </si>
  <si>
    <t>0.41</t>
  </si>
  <si>
    <t>0.67</t>
  </si>
  <si>
    <t>268.80</t>
  </si>
  <si>
    <t>247.10</t>
  </si>
  <si>
    <t>52.00</t>
  </si>
  <si>
    <t>0.43</t>
  </si>
  <si>
    <t>0.64</t>
  </si>
  <si>
    <t>太京甸子网格</t>
  </si>
  <si>
    <t>1417.15</t>
  </si>
  <si>
    <t>85.90</t>
  </si>
  <si>
    <t>3.44</t>
  </si>
  <si>
    <t>75.90</t>
  </si>
  <si>
    <t>4.74</t>
  </si>
  <si>
    <t>6.90</t>
  </si>
  <si>
    <t>193.00</t>
  </si>
  <si>
    <t>5.36</t>
  </si>
  <si>
    <t>177.00</t>
  </si>
  <si>
    <t>19.67</t>
  </si>
  <si>
    <t>1.78</t>
  </si>
  <si>
    <t>籍口郑集寨网格</t>
  </si>
  <si>
    <t>秦州西口支局营业厅</t>
  </si>
  <si>
    <t>1997.37</t>
  </si>
  <si>
    <t>130.10</t>
  </si>
  <si>
    <t>1.61</t>
  </si>
  <si>
    <t>99.10</t>
  </si>
  <si>
    <t>6.19</t>
  </si>
  <si>
    <t>中梁网格</t>
  </si>
  <si>
    <t>中梁何家湾村信息服务站</t>
  </si>
  <si>
    <t>774.56</t>
  </si>
  <si>
    <t>79.65</t>
  </si>
  <si>
    <t>8.85</t>
  </si>
  <si>
    <t>10.65</t>
  </si>
  <si>
    <t>2.66</t>
  </si>
  <si>
    <t>牡丹网格</t>
  </si>
  <si>
    <t>301.11</t>
  </si>
  <si>
    <t>汪川万家庄网格</t>
  </si>
  <si>
    <t>1133.60</t>
  </si>
  <si>
    <t>135.90</t>
  </si>
  <si>
    <t>1.36</t>
  </si>
  <si>
    <t>1.67</t>
  </si>
  <si>
    <t>（虚拟）天水跨本地网</t>
  </si>
  <si>
    <t>许磊</t>
  </si>
  <si>
    <t>15429.00</t>
  </si>
  <si>
    <t>950.00</t>
  </si>
  <si>
    <t>770.00</t>
  </si>
  <si>
    <t>180.00</t>
  </si>
  <si>
    <t>王英</t>
  </si>
  <si>
    <t>99.00</t>
  </si>
  <si>
    <t>93.00</t>
  </si>
  <si>
    <t>113.51</t>
  </si>
  <si>
    <t>85.51</t>
  </si>
  <si>
    <t>5.34</t>
  </si>
  <si>
    <t>80.20</t>
  </si>
  <si>
    <t>5.31</t>
  </si>
  <si>
    <t>焦李网格</t>
  </si>
  <si>
    <t>农村天水镇支局</t>
  </si>
  <si>
    <t>天水本部政企直销-其他</t>
  </si>
  <si>
    <t>136.00</t>
  </si>
  <si>
    <t>78.00</t>
  </si>
  <si>
    <t>4.88</t>
  </si>
  <si>
    <t>58.00</t>
  </si>
  <si>
    <t>32.46</t>
  </si>
  <si>
    <t>智呼天水</t>
  </si>
  <si>
    <t>235.00</t>
  </si>
  <si>
    <t>257.05</t>
  </si>
  <si>
    <t>政企客户部本部</t>
  </si>
  <si>
    <t>政企客户部本部--其它</t>
  </si>
  <si>
    <t>100.00</t>
  </si>
  <si>
    <t>105.96</t>
  </si>
  <si>
    <t>640.00</t>
  </si>
  <si>
    <t>308.80</t>
  </si>
  <si>
    <t>8.50</t>
  </si>
  <si>
    <t>202.80</t>
  </si>
  <si>
    <t>党政军云网营销服务中心</t>
  </si>
  <si>
    <t>党政军云网营销服务中心--其它</t>
  </si>
  <si>
    <t>2.67</t>
  </si>
  <si>
    <t>企业云网营销服务中心</t>
  </si>
  <si>
    <t>企业云网营销服务中心--其它</t>
  </si>
  <si>
    <t>133.42</t>
  </si>
  <si>
    <t>医疗云网营销服务中心</t>
  </si>
  <si>
    <t>市医卫营销单元2</t>
  </si>
  <si>
    <t>573.60</t>
  </si>
  <si>
    <t>1095.20</t>
  </si>
  <si>
    <t>417.00</t>
  </si>
  <si>
    <t>市党政营销单元3</t>
  </si>
  <si>
    <t>276.97</t>
  </si>
  <si>
    <t>天水机电职业技术学院营销单元</t>
  </si>
  <si>
    <t>678.86</t>
  </si>
  <si>
    <t>22.00</t>
  </si>
  <si>
    <t>天水-中职院校营销单元</t>
  </si>
  <si>
    <t>377.67</t>
  </si>
  <si>
    <t>市教育营销单元3</t>
  </si>
  <si>
    <t>天水-幼儿园营销单元</t>
  </si>
  <si>
    <t>920.56</t>
  </si>
  <si>
    <t>257.40</t>
  </si>
  <si>
    <t>4.02</t>
  </si>
  <si>
    <t>59.40</t>
  </si>
  <si>
    <t>市教育营销单元1</t>
  </si>
  <si>
    <t>天水-中小学营销单元-常勇</t>
  </si>
  <si>
    <t>26.49</t>
  </si>
  <si>
    <t>88.30</t>
  </si>
  <si>
    <t>17.66</t>
  </si>
  <si>
    <t>市教育营销单元2</t>
  </si>
  <si>
    <t>天水-秦州教育东网格</t>
  </si>
  <si>
    <t>925.75</t>
  </si>
  <si>
    <t>124.96</t>
  </si>
  <si>
    <t>3.47</t>
  </si>
  <si>
    <t>1.19</t>
  </si>
  <si>
    <t>346.00</t>
  </si>
  <si>
    <t>云物联网营销服务中心</t>
  </si>
  <si>
    <t>物联网营销单元</t>
  </si>
  <si>
    <t>517.50</t>
  </si>
  <si>
    <t>263.00</t>
  </si>
  <si>
    <t>65.75</t>
  </si>
  <si>
    <t>市医卫营销单元1</t>
  </si>
  <si>
    <t>2998.99</t>
  </si>
  <si>
    <t>709.30</t>
  </si>
  <si>
    <t>53.10</t>
  </si>
  <si>
    <t>天水-党一营销单元</t>
  </si>
  <si>
    <t>280.72</t>
  </si>
  <si>
    <t>民主路网格</t>
  </si>
  <si>
    <t>241.00</t>
  </si>
  <si>
    <t>1.25</t>
  </si>
  <si>
    <t>88.21</t>
  </si>
  <si>
    <t>1220.91</t>
  </si>
  <si>
    <t>46.00</t>
  </si>
  <si>
    <t>279.70</t>
  </si>
  <si>
    <t>592.80</t>
  </si>
  <si>
    <t>0.13</t>
  </si>
  <si>
    <t>496.20</t>
  </si>
  <si>
    <t>25.00</t>
  </si>
  <si>
    <t>1.56</t>
  </si>
  <si>
    <t>2.78</t>
  </si>
  <si>
    <t>440.50</t>
  </si>
  <si>
    <t>38.10</t>
  </si>
  <si>
    <t>9.53</t>
  </si>
  <si>
    <t>300.92</t>
  </si>
  <si>
    <t>512.30</t>
  </si>
  <si>
    <t>22.10</t>
  </si>
  <si>
    <t>5.53</t>
  </si>
  <si>
    <t>17.10</t>
  </si>
  <si>
    <t>571.50</t>
  </si>
  <si>
    <t>31.10</t>
  </si>
  <si>
    <t>0.86</t>
  </si>
  <si>
    <t>20.10</t>
  </si>
  <si>
    <t>2.23</t>
  </si>
  <si>
    <t>315.00</t>
  </si>
  <si>
    <t>1119.80</t>
  </si>
  <si>
    <t>3072.07</t>
  </si>
  <si>
    <t>274.00</t>
  </si>
  <si>
    <t>2.26</t>
  </si>
  <si>
    <t>179.00</t>
  </si>
  <si>
    <t>19.89</t>
  </si>
  <si>
    <t>1.48</t>
  </si>
  <si>
    <t>974.66</t>
  </si>
  <si>
    <t>215.75</t>
  </si>
  <si>
    <t>0.96</t>
  </si>
  <si>
    <t>158.10</t>
  </si>
  <si>
    <t>6.32</t>
  </si>
  <si>
    <t>57.65</t>
  </si>
  <si>
    <t>0.58</t>
  </si>
  <si>
    <t>30.65</t>
  </si>
  <si>
    <t>1406.62</t>
  </si>
  <si>
    <t>0.52</t>
  </si>
  <si>
    <t>0.66</t>
  </si>
  <si>
    <t>1370.39</t>
  </si>
  <si>
    <t>242.62</t>
  </si>
  <si>
    <t>2.44</t>
  </si>
  <si>
    <t>44.62</t>
  </si>
  <si>
    <t>0.55</t>
  </si>
  <si>
    <t>25.62</t>
  </si>
  <si>
    <t>1580.46</t>
  </si>
  <si>
    <t>319.25</t>
  </si>
  <si>
    <t>1.42</t>
  </si>
  <si>
    <t>279.21</t>
  </si>
  <si>
    <t>2.79</t>
  </si>
  <si>
    <t>235.10</t>
  </si>
  <si>
    <t>44.11</t>
  </si>
  <si>
    <t>40.04</t>
  </si>
  <si>
    <t>1.60</t>
  </si>
  <si>
    <t>17.04</t>
  </si>
  <si>
    <t>1280.21</t>
  </si>
  <si>
    <t>44.10</t>
  </si>
  <si>
    <t>2.76</t>
  </si>
  <si>
    <t>1005.87</t>
  </si>
  <si>
    <t>3.25</t>
  </si>
  <si>
    <t>447.51</t>
  </si>
  <si>
    <t>924.11</t>
  </si>
  <si>
    <t>843.49</t>
  </si>
  <si>
    <t>191.00</t>
  </si>
  <si>
    <t>2.98</t>
  </si>
  <si>
    <t>169.00</t>
  </si>
  <si>
    <t>18.78</t>
  </si>
  <si>
    <t>876.46</t>
  </si>
  <si>
    <t>51.00</t>
  </si>
  <si>
    <t>0.48</t>
  </si>
  <si>
    <t>27.00</t>
  </si>
  <si>
    <t>689.50</t>
  </si>
  <si>
    <t>118.10</t>
  </si>
  <si>
    <t>196.10</t>
  </si>
  <si>
    <t>2328.80</t>
  </si>
  <si>
    <t>76.10</t>
  </si>
  <si>
    <t>3.04</t>
  </si>
  <si>
    <t>56.10</t>
  </si>
  <si>
    <t>6.23</t>
  </si>
  <si>
    <t>1216.26</t>
  </si>
  <si>
    <t>335.20</t>
  </si>
  <si>
    <t>2.33</t>
  </si>
  <si>
    <t>311.20</t>
  </si>
  <si>
    <t>19.45</t>
  </si>
  <si>
    <t>369.80</t>
  </si>
  <si>
    <t>148.90</t>
  </si>
  <si>
    <t>1.23</t>
  </si>
  <si>
    <t>50.10</t>
  </si>
  <si>
    <t>5.57</t>
  </si>
  <si>
    <t>45.10</t>
  </si>
  <si>
    <t>98.80</t>
  </si>
  <si>
    <t>1.54</t>
  </si>
  <si>
    <t>65.80</t>
  </si>
  <si>
    <t>51.60</t>
  </si>
  <si>
    <t>903.48</t>
  </si>
  <si>
    <t>247.80</t>
  </si>
  <si>
    <t>9.91</t>
  </si>
  <si>
    <t>38.80</t>
  </si>
  <si>
    <t>1232.96</t>
  </si>
  <si>
    <t>1064.15</t>
  </si>
  <si>
    <t>61.00</t>
  </si>
  <si>
    <t>0.80</t>
  </si>
  <si>
    <t>660.30</t>
  </si>
  <si>
    <t>103.10</t>
  </si>
  <si>
    <t>4.12</t>
  </si>
  <si>
    <t>98.10</t>
  </si>
  <si>
    <t>6.13</t>
  </si>
  <si>
    <t>68.10</t>
  </si>
  <si>
    <t>1003.63</t>
  </si>
  <si>
    <t>327.93</t>
  </si>
  <si>
    <t>6.69</t>
  </si>
  <si>
    <t>96.10</t>
  </si>
  <si>
    <t>6.01</t>
  </si>
  <si>
    <t>91.10</t>
  </si>
  <si>
    <t>231.83</t>
  </si>
  <si>
    <t>25.76</t>
  </si>
  <si>
    <t>221.83</t>
  </si>
  <si>
    <t>吴颖</t>
  </si>
  <si>
    <t>896.02</t>
  </si>
  <si>
    <t>0.39</t>
  </si>
  <si>
    <t>7.00</t>
  </si>
  <si>
    <t>618.86</t>
  </si>
  <si>
    <t>50.70</t>
  </si>
  <si>
    <t>33.80</t>
  </si>
  <si>
    <t>248.40</t>
  </si>
  <si>
    <t>991.51</t>
  </si>
  <si>
    <t>4.28</t>
  </si>
  <si>
    <t>1732.02</t>
  </si>
  <si>
    <t>276.80</t>
  </si>
  <si>
    <t>2.29</t>
  </si>
  <si>
    <t>230.80</t>
  </si>
  <si>
    <t>4.71</t>
  </si>
  <si>
    <t>192.00</t>
  </si>
  <si>
    <t>2.88</t>
  </si>
  <si>
    <t>1507.86</t>
  </si>
  <si>
    <t>252.70</t>
  </si>
  <si>
    <t>3.95</t>
  </si>
  <si>
    <t>172.00</t>
  </si>
  <si>
    <t>66.00</t>
  </si>
  <si>
    <t>408.30</t>
  </si>
  <si>
    <t>210.10</t>
  </si>
  <si>
    <t>3.28</t>
  </si>
  <si>
    <t>205.10</t>
  </si>
  <si>
    <t>4.19</t>
  </si>
  <si>
    <t>1687.10</t>
  </si>
  <si>
    <t>3.12</t>
  </si>
  <si>
    <t>234.70</t>
  </si>
  <si>
    <t>4.79</t>
  </si>
  <si>
    <t>55.70</t>
  </si>
  <si>
    <t>伏羲路</t>
  </si>
  <si>
    <t>城市伏羲路网格厅</t>
  </si>
  <si>
    <t>4398.64</t>
  </si>
  <si>
    <t>274.55</t>
  </si>
  <si>
    <t>4.29</t>
  </si>
  <si>
    <t>253.90</t>
  </si>
  <si>
    <t>10.16</t>
  </si>
  <si>
    <t>228.10</t>
  </si>
  <si>
    <t>25.80</t>
  </si>
  <si>
    <t>20.65</t>
  </si>
  <si>
    <t>北园子</t>
  </si>
  <si>
    <t>陈萌</t>
  </si>
  <si>
    <t>1401.45</t>
  </si>
  <si>
    <t>452.40</t>
  </si>
  <si>
    <t>14.03</t>
  </si>
  <si>
    <t>172.47</t>
  </si>
  <si>
    <t>0.69</t>
  </si>
  <si>
    <t>162.20</t>
  </si>
  <si>
    <t>305.57</t>
  </si>
  <si>
    <t>汪川街网格</t>
  </si>
  <si>
    <t>178.55</t>
  </si>
  <si>
    <t>62.00</t>
  </si>
  <si>
    <t>15.50</t>
  </si>
  <si>
    <t>娘娘坝南峪网格</t>
  </si>
  <si>
    <t>796.50</t>
  </si>
  <si>
    <t>秦州区汪川镇刘世虎天翼专营店</t>
  </si>
  <si>
    <t>1491.83</t>
  </si>
  <si>
    <t>95.90</t>
  </si>
  <si>
    <t>西口手机世界</t>
  </si>
  <si>
    <t>1140.90</t>
  </si>
  <si>
    <t>皂郊网格</t>
  </si>
  <si>
    <t>皂郊镇第一营业厅</t>
  </si>
  <si>
    <t>1551.31</t>
  </si>
  <si>
    <t>293.58</t>
  </si>
  <si>
    <t>1.15</t>
  </si>
  <si>
    <t>270.36</t>
  </si>
  <si>
    <t>240.80</t>
  </si>
  <si>
    <t>29.56</t>
  </si>
  <si>
    <t>23.22</t>
  </si>
  <si>
    <t>20.22</t>
  </si>
  <si>
    <t>民主路三星专卖店</t>
  </si>
  <si>
    <t>371.80</t>
  </si>
  <si>
    <t>250.70</t>
  </si>
  <si>
    <t>2.51</t>
  </si>
  <si>
    <t>913.56</t>
  </si>
  <si>
    <t>娘娘坝街网格</t>
  </si>
  <si>
    <t>娘娘坝全网通手机卖场</t>
  </si>
  <si>
    <t>1828.65</t>
  </si>
  <si>
    <t>97.90</t>
  </si>
  <si>
    <t>1.55</t>
  </si>
  <si>
    <t>精表路</t>
  </si>
  <si>
    <t>58.41</t>
  </si>
  <si>
    <t>1500.38</t>
  </si>
  <si>
    <t>274.51</t>
  </si>
  <si>
    <t>7.63</t>
  </si>
  <si>
    <t>239.20</t>
  </si>
  <si>
    <t>241.58</t>
  </si>
  <si>
    <t>120.79</t>
  </si>
  <si>
    <t>2.47</t>
  </si>
  <si>
    <t>114.79</t>
  </si>
  <si>
    <t>4.59</t>
  </si>
  <si>
    <t>建设路</t>
  </si>
  <si>
    <t>1211.11</t>
  </si>
  <si>
    <t>89.65</t>
  </si>
  <si>
    <t>5.60</t>
  </si>
  <si>
    <t>17.25</t>
  </si>
  <si>
    <t>5.16</t>
  </si>
  <si>
    <t>0.65</t>
  </si>
  <si>
    <t>新华路</t>
  </si>
  <si>
    <t>刘晓琴</t>
  </si>
  <si>
    <t>279.80</t>
  </si>
  <si>
    <t>708.06</t>
  </si>
  <si>
    <t>0.30</t>
  </si>
  <si>
    <t>（虚拟）秦州集中受理点</t>
  </si>
  <si>
    <t>高利亚</t>
  </si>
  <si>
    <t>大门上街网格</t>
  </si>
  <si>
    <t>秦州区大门乡手机世界</t>
  </si>
  <si>
    <t>1607.80</t>
  </si>
  <si>
    <t>129.00</t>
  </si>
  <si>
    <t>14.33</t>
  </si>
  <si>
    <t>杨湾网格</t>
  </si>
  <si>
    <t>0.97</t>
  </si>
  <si>
    <t>0.94</t>
  </si>
  <si>
    <t>2589.10</t>
  </si>
  <si>
    <t>333.90</t>
  </si>
  <si>
    <t>303.90</t>
  </si>
  <si>
    <t>2.11</t>
  </si>
  <si>
    <t>287.00</t>
  </si>
  <si>
    <t>16.90</t>
  </si>
  <si>
    <t>3.33</t>
  </si>
  <si>
    <t>齐寿网格</t>
  </si>
  <si>
    <t>1002.01</t>
  </si>
  <si>
    <t>210.41</t>
  </si>
  <si>
    <t>1.88</t>
  </si>
  <si>
    <t>230.96</t>
  </si>
  <si>
    <t>70.10</t>
  </si>
  <si>
    <t>玉泉观网格</t>
  </si>
  <si>
    <t>621.83</t>
  </si>
  <si>
    <t>78.21</t>
  </si>
  <si>
    <t>8.69</t>
  </si>
  <si>
    <t>罗玉小区</t>
  </si>
  <si>
    <t>365.80</t>
  </si>
  <si>
    <t>15.44</t>
  </si>
  <si>
    <t>32.25</t>
  </si>
  <si>
    <t>313.61</t>
  </si>
  <si>
    <t>27.10</t>
  </si>
  <si>
    <t>6.78</t>
  </si>
  <si>
    <t>华天网格</t>
  </si>
  <si>
    <t>847.22</t>
  </si>
  <si>
    <t>598.68</t>
  </si>
  <si>
    <t>280.80</t>
  </si>
  <si>
    <t>238.80</t>
  </si>
  <si>
    <t>26.53</t>
  </si>
  <si>
    <t>39.80</t>
  </si>
  <si>
    <t>天水镇支局--其它</t>
  </si>
  <si>
    <t>何旭东</t>
  </si>
  <si>
    <t>秦州北关支局</t>
  </si>
  <si>
    <t>罗峪路网格</t>
  </si>
  <si>
    <t>166.00</t>
  </si>
  <si>
    <t>1809.76</t>
  </si>
  <si>
    <t>吕健</t>
  </si>
  <si>
    <t>165.45</t>
  </si>
  <si>
    <t>310.65</t>
  </si>
  <si>
    <t>1268.40</t>
  </si>
  <si>
    <t>323.80</t>
  </si>
  <si>
    <t>154.80</t>
  </si>
  <si>
    <t>38.70</t>
  </si>
  <si>
    <t>西十里网格</t>
  </si>
  <si>
    <t>718.41</t>
  </si>
  <si>
    <t>63.99</t>
  </si>
  <si>
    <t>15.99</t>
  </si>
  <si>
    <t>4.00</t>
  </si>
  <si>
    <t>岷山</t>
  </si>
  <si>
    <t>260.00</t>
  </si>
  <si>
    <t>45.00</t>
  </si>
  <si>
    <t>794.00</t>
  </si>
  <si>
    <t>134.00</t>
  </si>
  <si>
    <t>3.72</t>
  </si>
  <si>
    <t>0.89</t>
  </si>
  <si>
    <t>126.00</t>
  </si>
  <si>
    <t>14.00</t>
  </si>
  <si>
    <t>498.47</t>
  </si>
  <si>
    <t>94.10</t>
  </si>
  <si>
    <t>84.10</t>
  </si>
  <si>
    <t>5.26</t>
  </si>
  <si>
    <t>73.00</t>
  </si>
  <si>
    <t>0.77</t>
  </si>
  <si>
    <t>4.44</t>
  </si>
  <si>
    <t>太京窝驼网格</t>
  </si>
  <si>
    <t>957.39</t>
  </si>
  <si>
    <t>七十里铺网格</t>
  </si>
  <si>
    <t>秦州区关子镇全网通手机卖场</t>
  </si>
  <si>
    <t>354.40</t>
  </si>
  <si>
    <t>大门郭城网格</t>
  </si>
  <si>
    <t>165.00</t>
  </si>
  <si>
    <t>勾亚静</t>
  </si>
  <si>
    <t>77.30</t>
  </si>
  <si>
    <t>768.90</t>
  </si>
  <si>
    <t>东团庄</t>
  </si>
  <si>
    <t>452.70</t>
  </si>
  <si>
    <t>缑宏艳</t>
  </si>
  <si>
    <t>480.96</t>
  </si>
  <si>
    <t>42.25</t>
  </si>
  <si>
    <t>115.90</t>
  </si>
  <si>
    <t>0.14</t>
  </si>
  <si>
    <t>33.00</t>
  </si>
  <si>
    <t>756.61</t>
  </si>
  <si>
    <t>90.65</t>
  </si>
  <si>
    <t>1.12</t>
  </si>
  <si>
    <t>18.65</t>
  </si>
  <si>
    <t>红山路</t>
  </si>
  <si>
    <t>1113.67</t>
  </si>
  <si>
    <t>1.03</t>
  </si>
  <si>
    <t>2.13</t>
  </si>
  <si>
    <t>东十里</t>
  </si>
  <si>
    <t>722.90</t>
  </si>
  <si>
    <t>籍口铁炉网格</t>
  </si>
  <si>
    <t>648.38</t>
  </si>
  <si>
    <t>滨西</t>
  </si>
  <si>
    <t>413.41</t>
  </si>
  <si>
    <t>345.16</t>
  </si>
  <si>
    <t>2.04</t>
  </si>
  <si>
    <t>334.21</t>
  </si>
  <si>
    <t>298.10</t>
  </si>
  <si>
    <t>36.11</t>
  </si>
  <si>
    <t>10.95</t>
  </si>
  <si>
    <t>2.74</t>
  </si>
  <si>
    <t>439.78</t>
  </si>
  <si>
    <t>1526.15</t>
  </si>
  <si>
    <t>125.00</t>
  </si>
  <si>
    <t>0.17</t>
  </si>
  <si>
    <t>公园</t>
  </si>
  <si>
    <t>262.00</t>
  </si>
  <si>
    <t>迎宾路</t>
  </si>
  <si>
    <t>475.00</t>
  </si>
  <si>
    <t>282.90</t>
  </si>
  <si>
    <t>243.60</t>
  </si>
  <si>
    <t>3.01</t>
  </si>
  <si>
    <t>45.60</t>
  </si>
  <si>
    <t>39.30</t>
  </si>
  <si>
    <t>1.30</t>
  </si>
  <si>
    <t>739.65</t>
  </si>
  <si>
    <t>162.00</t>
  </si>
  <si>
    <t>287.79</t>
  </si>
  <si>
    <t>55.00</t>
  </si>
  <si>
    <t>1171.16</t>
  </si>
  <si>
    <t>127.00</t>
  </si>
  <si>
    <t>12.75</t>
  </si>
  <si>
    <t>236.17</t>
  </si>
  <si>
    <t>8.37</t>
  </si>
  <si>
    <t>5.37</t>
  </si>
  <si>
    <t>1516.44</t>
  </si>
  <si>
    <t>118.00</t>
  </si>
  <si>
    <t>1.84</t>
  </si>
  <si>
    <t>96.00</t>
  </si>
  <si>
    <t>579.80</t>
  </si>
  <si>
    <t>577.70</t>
  </si>
  <si>
    <t>10.50</t>
  </si>
  <si>
    <t>1.17</t>
  </si>
  <si>
    <t>253.20</t>
  </si>
  <si>
    <t>46.50</t>
  </si>
  <si>
    <t>40.20</t>
  </si>
  <si>
    <t>34.20</t>
  </si>
  <si>
    <t>8.55</t>
  </si>
  <si>
    <t>1445.33</t>
  </si>
  <si>
    <t>43.00</t>
  </si>
  <si>
    <t>0.36</t>
  </si>
  <si>
    <t>天水师范学院营销单元</t>
  </si>
  <si>
    <t>1742.58</t>
  </si>
  <si>
    <t>678.01</t>
  </si>
  <si>
    <t>79.00</t>
  </si>
  <si>
    <t>8.78</t>
  </si>
  <si>
    <t>54.00</t>
  </si>
  <si>
    <t>华岐网格</t>
  </si>
  <si>
    <t>728.40</t>
  </si>
  <si>
    <t>29.25</t>
  </si>
  <si>
    <t>五里铺</t>
  </si>
  <si>
    <t>837.85</t>
  </si>
  <si>
    <t>3.63</t>
  </si>
  <si>
    <t>336.80</t>
  </si>
  <si>
    <t>22.53</t>
  </si>
  <si>
    <t>李子园网格</t>
  </si>
  <si>
    <t>895.76</t>
  </si>
  <si>
    <t>225.55</t>
  </si>
  <si>
    <t>204.90</t>
  </si>
  <si>
    <t>5.69</t>
  </si>
  <si>
    <t>348.70</t>
  </si>
  <si>
    <t>51.30</t>
  </si>
  <si>
    <t>5.70</t>
  </si>
  <si>
    <t>297.96</t>
  </si>
  <si>
    <t>莲亭网格</t>
  </si>
  <si>
    <t>1248.26</t>
  </si>
  <si>
    <t>秦州区解放路昊泰VIVO店</t>
  </si>
  <si>
    <t>杨利芳</t>
  </si>
  <si>
    <t>239.30</t>
  </si>
  <si>
    <t>118.20</t>
  </si>
  <si>
    <t>82.20</t>
  </si>
  <si>
    <t>9.13</t>
  </si>
  <si>
    <t>平南支局--其它</t>
  </si>
  <si>
    <t>973.41</t>
  </si>
  <si>
    <t>4.13</t>
  </si>
  <si>
    <t>碧桂园网格</t>
  </si>
  <si>
    <t>王瑾</t>
  </si>
  <si>
    <t>108.00</t>
  </si>
  <si>
    <t>秦州城市玉泉观网格厅</t>
  </si>
  <si>
    <t>张歪歪</t>
  </si>
  <si>
    <t>292.27</t>
  </si>
  <si>
    <t>238.20</t>
  </si>
  <si>
    <t>14694.67</t>
  </si>
  <si>
    <t>3312.52</t>
  </si>
  <si>
    <t>1881.52</t>
  </si>
  <si>
    <t>1080.00</t>
  </si>
  <si>
    <t>金融云网营销服务中心</t>
  </si>
  <si>
    <t>金融云网营销服务中心--其它</t>
  </si>
  <si>
    <t>天水市_秦州区政企直销-大企业</t>
  </si>
  <si>
    <t>天水市_秦州区政企直销-教育</t>
  </si>
  <si>
    <t>233.00</t>
  </si>
  <si>
    <t>3.64</t>
  </si>
  <si>
    <t>64.00</t>
  </si>
  <si>
    <t>天水电信政企业务受理点</t>
  </si>
  <si>
    <t>84.90</t>
  </si>
  <si>
    <t>七里墩支局--其它</t>
  </si>
  <si>
    <t>129.10</t>
  </si>
  <si>
    <t>市党政营销单元7（军营）</t>
  </si>
  <si>
    <t>3722.00</t>
  </si>
  <si>
    <t>582.00</t>
  </si>
  <si>
    <t>2.27</t>
  </si>
  <si>
    <t>570.00</t>
  </si>
  <si>
    <t>3.96</t>
  </si>
  <si>
    <t>237.00</t>
  </si>
  <si>
    <t>919.01</t>
  </si>
  <si>
    <t>222.60</t>
  </si>
  <si>
    <t>1100.00</t>
  </si>
  <si>
    <t>190.00</t>
  </si>
  <si>
    <t>11.88</t>
  </si>
  <si>
    <t>991.30</t>
  </si>
  <si>
    <t>1.11</t>
  </si>
  <si>
    <t>云业务营销单元</t>
  </si>
  <si>
    <t>天水市云业务营销单位</t>
  </si>
  <si>
    <t>于永超</t>
  </si>
  <si>
    <t>天水市医卫营销单元1</t>
  </si>
  <si>
    <t>293.79</t>
  </si>
  <si>
    <t>秦州区商客营销单元4</t>
  </si>
  <si>
    <t>124.80</t>
  </si>
  <si>
    <t>秦州区商客营销单元3</t>
  </si>
  <si>
    <t>1628.80</t>
  </si>
  <si>
    <t>秦州区商客营销单元2</t>
  </si>
  <si>
    <t>681.15</t>
  </si>
  <si>
    <t>秦州区党政营销单元3</t>
  </si>
  <si>
    <t>364.81</t>
  </si>
  <si>
    <t>109.85</t>
  </si>
  <si>
    <t>27.46</t>
  </si>
  <si>
    <t>40.85</t>
  </si>
  <si>
    <t>秦州区党政营销单元2</t>
  </si>
  <si>
    <t>秦州区党政营销单元1</t>
  </si>
  <si>
    <t>961.00</t>
  </si>
  <si>
    <t>市金融营销单元2</t>
  </si>
  <si>
    <t>664.75</t>
  </si>
  <si>
    <t>市金融营销单元1</t>
  </si>
  <si>
    <t>1256.60</t>
  </si>
  <si>
    <t>6.94</t>
  </si>
  <si>
    <t>220.00</t>
  </si>
  <si>
    <t>1.20</t>
  </si>
  <si>
    <t>市大企业营销单元3</t>
  </si>
  <si>
    <t>771.55</t>
  </si>
  <si>
    <t>市大企业营销单元2</t>
  </si>
  <si>
    <t>4090.95</t>
  </si>
  <si>
    <t>113.95</t>
  </si>
  <si>
    <t>7.12</t>
  </si>
  <si>
    <t>88.95</t>
  </si>
  <si>
    <t>市大企业营销单元1</t>
  </si>
  <si>
    <t>4915.60</t>
  </si>
  <si>
    <t>2370.80</t>
  </si>
  <si>
    <t>94.83</t>
  </si>
  <si>
    <t>2360.80</t>
  </si>
  <si>
    <t>262.31</t>
  </si>
  <si>
    <t>2301.00</t>
  </si>
  <si>
    <t>59.80</t>
  </si>
  <si>
    <t>170.90</t>
  </si>
  <si>
    <t>天水市_麦积区</t>
  </si>
  <si>
    <t>965.00</t>
  </si>
  <si>
    <t>104.00</t>
  </si>
  <si>
    <t>麦积区</t>
  </si>
  <si>
    <t>工业园网格</t>
  </si>
  <si>
    <t>吴家寺网格</t>
  </si>
  <si>
    <t>734.95</t>
  </si>
  <si>
    <t>96.55</t>
  </si>
  <si>
    <t>2.68</t>
  </si>
  <si>
    <t>8.43</t>
  </si>
  <si>
    <t>温集网格</t>
  </si>
  <si>
    <t>935.75</t>
  </si>
  <si>
    <t>85.65</t>
  </si>
  <si>
    <t>2.38</t>
  </si>
  <si>
    <t>16.65</t>
  </si>
  <si>
    <t>1.04</t>
  </si>
  <si>
    <t>559.55</t>
  </si>
  <si>
    <t>11.50</t>
  </si>
  <si>
    <t>0.46</t>
  </si>
  <si>
    <t>1.13</t>
  </si>
  <si>
    <t>元龙网格</t>
  </si>
  <si>
    <t>451.50</t>
  </si>
  <si>
    <t>麦积马跑泉支局</t>
  </si>
  <si>
    <t>麦积马跑泉网格</t>
  </si>
  <si>
    <t>114.20</t>
  </si>
  <si>
    <t>186.39</t>
  </si>
  <si>
    <t>甘泉网格</t>
  </si>
  <si>
    <t>甘泉上街刘灶代天翼专营店</t>
  </si>
  <si>
    <t>刘代代</t>
  </si>
  <si>
    <t>东岔网格</t>
  </si>
  <si>
    <t>东岔辛彦军营业厅</t>
  </si>
  <si>
    <t>250.65</t>
  </si>
  <si>
    <t>2.25</t>
  </si>
  <si>
    <t>琥珀网格</t>
  </si>
  <si>
    <t>245.10</t>
  </si>
  <si>
    <t>25.10</t>
  </si>
  <si>
    <t>玉兰网格</t>
  </si>
  <si>
    <t>甘泉镇祁春英天翼专营店</t>
  </si>
  <si>
    <t>涧沟网格</t>
  </si>
  <si>
    <t>石佛合作营业厅</t>
  </si>
  <si>
    <t>678.60</t>
  </si>
  <si>
    <t>69.65</t>
  </si>
  <si>
    <t>17.41</t>
  </si>
  <si>
    <t>麦积商埠路支局</t>
  </si>
  <si>
    <t>麦积商埠路支局--其它</t>
  </si>
  <si>
    <t>527.45</t>
  </si>
  <si>
    <t>124.00</t>
  </si>
  <si>
    <t>0.26</t>
  </si>
  <si>
    <t>0.37</t>
  </si>
  <si>
    <t>麦积陇林路支局</t>
  </si>
  <si>
    <t>麦积陇林路支局--其它</t>
  </si>
  <si>
    <t>176.50</t>
  </si>
  <si>
    <t>1418.15</t>
  </si>
  <si>
    <t>265.65</t>
  </si>
  <si>
    <t>1.57</t>
  </si>
  <si>
    <t>230.00</t>
  </si>
  <si>
    <t>3.59</t>
  </si>
  <si>
    <t>218.10</t>
  </si>
  <si>
    <t>11.90</t>
  </si>
  <si>
    <t>35.65</t>
  </si>
  <si>
    <t>1.43</t>
  </si>
  <si>
    <t>5.65</t>
  </si>
  <si>
    <t>麦积区中滩支局文会周天翼专营店</t>
  </si>
  <si>
    <t>155.00</t>
  </si>
  <si>
    <t>2108.60</t>
  </si>
  <si>
    <t>328.35</t>
  </si>
  <si>
    <t>0.91</t>
  </si>
  <si>
    <t>180.90</t>
  </si>
  <si>
    <t>3.69</t>
  </si>
  <si>
    <t>155.10</t>
  </si>
  <si>
    <t>147.45</t>
  </si>
  <si>
    <t>1.02</t>
  </si>
  <si>
    <t>105.80</t>
  </si>
  <si>
    <t>1632.90</t>
  </si>
  <si>
    <t>石佛网格</t>
  </si>
  <si>
    <t>1855.19</t>
  </si>
  <si>
    <t>338.00</t>
  </si>
  <si>
    <t>5.28</t>
  </si>
  <si>
    <t>298.00</t>
  </si>
  <si>
    <t>18.63</t>
  </si>
  <si>
    <t>社棠网格</t>
  </si>
  <si>
    <t>二十铺支局</t>
  </si>
  <si>
    <t>高家湾网格</t>
  </si>
  <si>
    <t>0.23</t>
  </si>
  <si>
    <t>104.50</t>
  </si>
  <si>
    <t>政企营销服务中心</t>
  </si>
  <si>
    <t>麦积商客营销单元2</t>
  </si>
  <si>
    <t>660.80</t>
  </si>
  <si>
    <t>103.55</t>
  </si>
  <si>
    <t>27.65</t>
  </si>
  <si>
    <t>0.56</t>
  </si>
  <si>
    <t>麦积党政营销单元1</t>
  </si>
  <si>
    <t>2766.40</t>
  </si>
  <si>
    <t>麦积区社棠镇天翼手机世界</t>
  </si>
  <si>
    <t>4761.78</t>
  </si>
  <si>
    <t>546.01</t>
  </si>
  <si>
    <t>456.01</t>
  </si>
  <si>
    <t>1.58</t>
  </si>
  <si>
    <t>406.10</t>
  </si>
  <si>
    <t>49.91</t>
  </si>
  <si>
    <t>麦积陇林路网格</t>
  </si>
  <si>
    <t>906.00</t>
  </si>
  <si>
    <t>263.55</t>
  </si>
  <si>
    <t>212.90</t>
  </si>
  <si>
    <t>5.91</t>
  </si>
  <si>
    <t>50.65</t>
  </si>
  <si>
    <t>1.41</t>
  </si>
  <si>
    <t>603.30</t>
  </si>
  <si>
    <t>174.40</t>
  </si>
  <si>
    <t>麦积区桥南盘旋路营业厅</t>
  </si>
  <si>
    <t>6755.51</t>
  </si>
  <si>
    <t>875.82</t>
  </si>
  <si>
    <t>0.32</t>
  </si>
  <si>
    <t>652.60</t>
  </si>
  <si>
    <t>586.10</t>
  </si>
  <si>
    <t>223.22</t>
  </si>
  <si>
    <t>135.27</t>
  </si>
  <si>
    <t>31.95</t>
  </si>
  <si>
    <t>1123.55</t>
  </si>
  <si>
    <t>73.93</t>
  </si>
  <si>
    <t>2666.50</t>
  </si>
  <si>
    <t>航修网格</t>
  </si>
  <si>
    <t>1389.06</t>
  </si>
  <si>
    <t>219.20</t>
  </si>
  <si>
    <t>1.81</t>
  </si>
  <si>
    <t>189.20</t>
  </si>
  <si>
    <t>2.96</t>
  </si>
  <si>
    <t>785.10</t>
  </si>
  <si>
    <t>115.60</t>
  </si>
  <si>
    <t>98.60</t>
  </si>
  <si>
    <t>2.01</t>
  </si>
  <si>
    <t>城市甘泉路网格直营店</t>
  </si>
  <si>
    <t>345.65</t>
  </si>
  <si>
    <t>242.00</t>
  </si>
  <si>
    <t>3.78</t>
  </si>
  <si>
    <t>230.70</t>
  </si>
  <si>
    <t>9.23</t>
  </si>
  <si>
    <t>32.70</t>
  </si>
  <si>
    <t>11.30</t>
  </si>
  <si>
    <t>1.26</t>
  </si>
  <si>
    <t>麦积林水路支局</t>
  </si>
  <si>
    <t>麦积林水路网格</t>
  </si>
  <si>
    <t>城市林水路网格直营店</t>
  </si>
  <si>
    <t>1464.60</t>
  </si>
  <si>
    <t>463.80</t>
  </si>
  <si>
    <t>258.75</t>
  </si>
  <si>
    <t>0.59</t>
  </si>
  <si>
    <t>180.80</t>
  </si>
  <si>
    <t>145.00</t>
  </si>
  <si>
    <t>35.80</t>
  </si>
  <si>
    <t>77.95</t>
  </si>
  <si>
    <t>0.54</t>
  </si>
  <si>
    <t>53.00</t>
  </si>
  <si>
    <t>1.95</t>
  </si>
  <si>
    <t>532.36</t>
  </si>
  <si>
    <t>桥南建材市场支局</t>
  </si>
  <si>
    <t>桥南建材市场支局--其它</t>
  </si>
  <si>
    <t>麦积区桥南建材市场营业厅</t>
  </si>
  <si>
    <t>4468.40</t>
  </si>
  <si>
    <t>426.30</t>
  </si>
  <si>
    <t>1.07</t>
  </si>
  <si>
    <t>350.00</t>
  </si>
  <si>
    <t>4.32</t>
  </si>
  <si>
    <t>340.00</t>
  </si>
  <si>
    <t>76.30</t>
  </si>
  <si>
    <t>麦积网格</t>
  </si>
  <si>
    <t>麦积区麦积山镇天翼专营店</t>
  </si>
  <si>
    <t>164.00</t>
  </si>
  <si>
    <t>1220.50</t>
  </si>
  <si>
    <t>754.40</t>
  </si>
  <si>
    <t>2.62</t>
  </si>
  <si>
    <t>686.84</t>
  </si>
  <si>
    <t>127.79</t>
  </si>
  <si>
    <t>3.55</t>
  </si>
  <si>
    <t>117.79</t>
  </si>
  <si>
    <t>91.30</t>
  </si>
  <si>
    <t>2123.13</t>
  </si>
  <si>
    <t>132.43</t>
  </si>
  <si>
    <t>1.09</t>
  </si>
  <si>
    <t>75.10</t>
  </si>
  <si>
    <t>8.34</t>
  </si>
  <si>
    <t>57.33</t>
  </si>
  <si>
    <t>0.90</t>
  </si>
  <si>
    <t>38.33</t>
  </si>
  <si>
    <t>李燕芳</t>
  </si>
  <si>
    <t>1270.13</t>
  </si>
  <si>
    <t>209.70</t>
  </si>
  <si>
    <t>1666.60</t>
  </si>
  <si>
    <t>188.90</t>
  </si>
  <si>
    <t>91.90</t>
  </si>
  <si>
    <t>75.00</t>
  </si>
  <si>
    <t>97.00</t>
  </si>
  <si>
    <t>0.49</t>
  </si>
  <si>
    <t>1017.11</t>
  </si>
  <si>
    <t>232.25</t>
  </si>
  <si>
    <t>14.52</t>
  </si>
  <si>
    <t>510.20</t>
  </si>
  <si>
    <t>44.00</t>
  </si>
  <si>
    <t>52.14</t>
  </si>
  <si>
    <t>49.14</t>
  </si>
  <si>
    <t>1.37</t>
  </si>
  <si>
    <t>14.14</t>
  </si>
  <si>
    <t>814.30</t>
  </si>
  <si>
    <t>崖湾网格</t>
  </si>
  <si>
    <t>麦积区党川营业厅</t>
  </si>
  <si>
    <t>134.55</t>
  </si>
  <si>
    <t>花牛镇锐义市场欣升手机世界</t>
  </si>
  <si>
    <t>47.45</t>
  </si>
  <si>
    <t>298.50</t>
  </si>
  <si>
    <t>352.30</t>
  </si>
  <si>
    <t>2165.80</t>
  </si>
  <si>
    <t>359.30</t>
  </si>
  <si>
    <t>232.30</t>
  </si>
  <si>
    <t>1.27</t>
  </si>
  <si>
    <t>91.00</t>
  </si>
  <si>
    <t>142.55</t>
  </si>
  <si>
    <t>2547.05</t>
  </si>
  <si>
    <t>田菲菲</t>
  </si>
  <si>
    <t>39.00</t>
  </si>
  <si>
    <t>542.35</t>
  </si>
  <si>
    <t>425.30</t>
  </si>
  <si>
    <t>2.22</t>
  </si>
  <si>
    <t>中滩支局--其它</t>
  </si>
  <si>
    <t>1764.11</t>
  </si>
  <si>
    <t>开发区支局--其它</t>
  </si>
  <si>
    <t>1738.45</t>
  </si>
  <si>
    <t>479.85</t>
  </si>
  <si>
    <t>186.75</t>
  </si>
  <si>
    <t>2.31</t>
  </si>
  <si>
    <t>184.80</t>
  </si>
  <si>
    <t>5.13</t>
  </si>
  <si>
    <t>149.00</t>
  </si>
  <si>
    <t>0.22</t>
  </si>
  <si>
    <t>463.85</t>
  </si>
  <si>
    <t>376.45</t>
  </si>
  <si>
    <t>麦积马跑泉支局--其它</t>
  </si>
  <si>
    <t>693.80</t>
  </si>
  <si>
    <t>吴旭</t>
  </si>
  <si>
    <t>381.85</t>
  </si>
  <si>
    <t>马鑫</t>
  </si>
  <si>
    <t>41.20</t>
  </si>
  <si>
    <t>赵崖网格</t>
  </si>
  <si>
    <t>麦积区赵崖专营店</t>
  </si>
  <si>
    <t>903.10</t>
  </si>
  <si>
    <t>元龙支局--其它</t>
  </si>
  <si>
    <t>786.12</t>
  </si>
  <si>
    <t>麦积锻压路支局</t>
  </si>
  <si>
    <t>麦积锻压路支局--其它</t>
  </si>
  <si>
    <t>1062.65</t>
  </si>
  <si>
    <t>78.30</t>
  </si>
  <si>
    <t>3.13</t>
  </si>
  <si>
    <t>77.00</t>
  </si>
  <si>
    <t>8.56</t>
  </si>
  <si>
    <t>976.00</t>
  </si>
  <si>
    <t>新阳支局--其它</t>
  </si>
  <si>
    <t>197.55</t>
  </si>
  <si>
    <t>渭南支局--其它</t>
  </si>
  <si>
    <t>255.90</t>
  </si>
  <si>
    <t>520.00</t>
  </si>
  <si>
    <t>麦积区渭南镇支局营业厅</t>
  </si>
  <si>
    <t>199.70</t>
  </si>
  <si>
    <t>社棠支局--其它</t>
  </si>
  <si>
    <t>4309.80</t>
  </si>
  <si>
    <t>3.51</t>
  </si>
  <si>
    <t>132.00</t>
  </si>
  <si>
    <t>14.67</t>
  </si>
  <si>
    <t>中庄网格</t>
  </si>
  <si>
    <t>64.20</t>
  </si>
  <si>
    <t>1102.86</t>
  </si>
  <si>
    <t>194.80</t>
  </si>
  <si>
    <t>12.18</t>
  </si>
  <si>
    <t>20.53</t>
  </si>
  <si>
    <t>159.00</t>
  </si>
  <si>
    <t>949.75</t>
  </si>
  <si>
    <t>1504.07</t>
  </si>
  <si>
    <t>150.32</t>
  </si>
  <si>
    <t>114.32</t>
  </si>
  <si>
    <t>595.05</t>
  </si>
  <si>
    <t>127.55</t>
  </si>
  <si>
    <t>51.65</t>
  </si>
  <si>
    <t>柏林网格</t>
  </si>
  <si>
    <t>1093.37</t>
  </si>
  <si>
    <t>67.50</t>
  </si>
  <si>
    <t>1.05</t>
  </si>
  <si>
    <t>吴砦网格</t>
  </si>
  <si>
    <t>麦积区三岔乡营业厅</t>
  </si>
  <si>
    <t>72.20</t>
  </si>
  <si>
    <t>桑家门网格</t>
  </si>
  <si>
    <t>麦积区元龙第二营业厅</t>
  </si>
  <si>
    <t>496.90</t>
  </si>
  <si>
    <t>264.75</t>
  </si>
  <si>
    <t>10.34</t>
  </si>
  <si>
    <t>164.80</t>
  </si>
  <si>
    <t>18.31</t>
  </si>
  <si>
    <t>215.10</t>
  </si>
  <si>
    <t>麦积元龙第四营业厅</t>
  </si>
  <si>
    <t>鲜志军</t>
  </si>
  <si>
    <t>126.01</t>
  </si>
  <si>
    <t>峪口网格</t>
  </si>
  <si>
    <t>530.55</t>
  </si>
  <si>
    <t>87.55</t>
  </si>
  <si>
    <t>11.65</t>
  </si>
  <si>
    <t>218.56</t>
  </si>
  <si>
    <t>101.60</t>
  </si>
  <si>
    <t>6.35</t>
  </si>
  <si>
    <t>1.40</t>
  </si>
  <si>
    <t>1531.15</t>
  </si>
  <si>
    <t>0.72</t>
  </si>
  <si>
    <t>峡门网格</t>
  </si>
  <si>
    <t>1429.30</t>
  </si>
  <si>
    <t>257.65</t>
  </si>
  <si>
    <t>0.76</t>
  </si>
  <si>
    <t>111.10</t>
  </si>
  <si>
    <t>129.65</t>
  </si>
  <si>
    <t>80.65</t>
  </si>
  <si>
    <t>288.06</t>
  </si>
  <si>
    <t>204.65</t>
  </si>
  <si>
    <t>麦积商埠路网格</t>
  </si>
  <si>
    <t>1430.20</t>
  </si>
  <si>
    <t>434.10</t>
  </si>
  <si>
    <t>4.34</t>
  </si>
  <si>
    <t>404.10</t>
  </si>
  <si>
    <t>8.25</t>
  </si>
  <si>
    <t>1290.56</t>
  </si>
  <si>
    <t>94.65</t>
  </si>
  <si>
    <t>1.93</t>
  </si>
  <si>
    <t>88.00</t>
  </si>
  <si>
    <t>5.50</t>
  </si>
  <si>
    <t>6.65</t>
  </si>
  <si>
    <t>0.74</t>
  </si>
  <si>
    <t>区府路</t>
  </si>
  <si>
    <t>829.90</t>
  </si>
  <si>
    <t>1065.66</t>
  </si>
  <si>
    <t>166.20</t>
  </si>
  <si>
    <t>范河网格</t>
  </si>
  <si>
    <t>235.54</t>
  </si>
  <si>
    <t>776.90</t>
  </si>
  <si>
    <t>1.52</t>
  </si>
  <si>
    <t>二十铺网格</t>
  </si>
  <si>
    <t>1011.60</t>
  </si>
  <si>
    <t>0.95</t>
  </si>
  <si>
    <t>1.80</t>
  </si>
  <si>
    <t>1936.71</t>
  </si>
  <si>
    <t>河湾网格</t>
  </si>
  <si>
    <t>1034.15</t>
  </si>
  <si>
    <t>76.55</t>
  </si>
  <si>
    <t>2176.90</t>
  </si>
  <si>
    <t>713.75</t>
  </si>
  <si>
    <t>渭西网格</t>
  </si>
  <si>
    <t>1053.56</t>
  </si>
  <si>
    <t>279.96</t>
  </si>
  <si>
    <t>4.37</t>
  </si>
  <si>
    <t>249.96</t>
  </si>
  <si>
    <t>227.30</t>
  </si>
  <si>
    <t>148.50</t>
  </si>
  <si>
    <t>1824.00</t>
  </si>
  <si>
    <t>358.00</t>
  </si>
  <si>
    <t>2.49</t>
  </si>
  <si>
    <t>288.00</t>
  </si>
  <si>
    <t>11.52</t>
  </si>
  <si>
    <t>258.00</t>
  </si>
  <si>
    <t>172.55</t>
  </si>
  <si>
    <t>渠刘网格</t>
  </si>
  <si>
    <t>216.55</t>
  </si>
  <si>
    <t>720.55</t>
  </si>
  <si>
    <t>1.53</t>
  </si>
  <si>
    <t>1155.74</t>
  </si>
  <si>
    <t>121.05</t>
  </si>
  <si>
    <t>1.49</t>
  </si>
  <si>
    <t>110.40</t>
  </si>
  <si>
    <t>103.50</t>
  </si>
  <si>
    <t>403.90</t>
  </si>
  <si>
    <t>雷王网格</t>
  </si>
  <si>
    <t>90.20</t>
  </si>
  <si>
    <t>54.30</t>
  </si>
  <si>
    <t>赵沟网格</t>
  </si>
  <si>
    <t>405.45</t>
  </si>
  <si>
    <t>104.10</t>
  </si>
  <si>
    <t>567.54</t>
  </si>
  <si>
    <t>五龙网格</t>
  </si>
  <si>
    <t>119.70</t>
  </si>
  <si>
    <t>麦积党政营销单元2</t>
  </si>
  <si>
    <t>1066.10</t>
  </si>
  <si>
    <t>799.00</t>
  </si>
  <si>
    <t>31.96</t>
  </si>
  <si>
    <t>779.00</t>
  </si>
  <si>
    <t>麦积教育营销单元1</t>
  </si>
  <si>
    <t>284.00</t>
  </si>
  <si>
    <t>895.15</t>
  </si>
  <si>
    <t>45.50</t>
  </si>
  <si>
    <t>2.84</t>
  </si>
  <si>
    <t>1.72</t>
  </si>
  <si>
    <t>麦积党政营销单元4</t>
  </si>
  <si>
    <t>1312.00</t>
  </si>
  <si>
    <t>麦积金融大企业营销单元2</t>
  </si>
  <si>
    <t>421.20</t>
  </si>
  <si>
    <t>麦积金融大企业营销单元1</t>
  </si>
  <si>
    <t>2196.80</t>
  </si>
  <si>
    <t>麦积金融大企业营销单元3</t>
  </si>
  <si>
    <t>296.40</t>
  </si>
  <si>
    <t>5.01</t>
  </si>
  <si>
    <t>35.10</t>
  </si>
  <si>
    <t>麦积金融大企业营销单元4</t>
  </si>
  <si>
    <t>2120.95</t>
  </si>
  <si>
    <t>麦积医卫营销单元</t>
  </si>
  <si>
    <t>1255.50</t>
  </si>
  <si>
    <t>麦积商客营销单元1</t>
  </si>
  <si>
    <t>2327.46</t>
  </si>
  <si>
    <t>178.35</t>
  </si>
  <si>
    <t>杜爱军</t>
  </si>
  <si>
    <t>367.30</t>
  </si>
  <si>
    <t>361.10</t>
  </si>
  <si>
    <t>24.50</t>
  </si>
  <si>
    <t>渭东网格</t>
  </si>
  <si>
    <t>209.29</t>
  </si>
  <si>
    <t>144.79</t>
  </si>
  <si>
    <t>2.95</t>
  </si>
  <si>
    <t>7.17</t>
  </si>
  <si>
    <t>麦积教育营销单元2</t>
  </si>
  <si>
    <t>536.30</t>
  </si>
  <si>
    <t>麦积党政营销单元3</t>
  </si>
  <si>
    <t>6968.00</t>
  </si>
  <si>
    <t>甘泉支局--其它</t>
  </si>
  <si>
    <t>二十铺支局--其它</t>
  </si>
  <si>
    <t>麦积农村二十铺支局</t>
  </si>
  <si>
    <t>34.50</t>
  </si>
  <si>
    <t>石佛支局--其它</t>
  </si>
  <si>
    <t>麦积农村社棠支局</t>
  </si>
  <si>
    <t>麦积农村中滩支局</t>
  </si>
  <si>
    <t>麦积农村新阳支局</t>
  </si>
  <si>
    <t>党川网格</t>
  </si>
  <si>
    <t>285.00</t>
  </si>
  <si>
    <t>甘肃林业技术学院营销单元</t>
  </si>
  <si>
    <t>98.30</t>
  </si>
  <si>
    <t>甘肃工业技术学院营销单元</t>
  </si>
  <si>
    <t>1768.90</t>
  </si>
  <si>
    <t>2068.71</t>
  </si>
  <si>
    <t>484.80</t>
  </si>
  <si>
    <t>1.28</t>
  </si>
  <si>
    <t>秦安县</t>
  </si>
  <si>
    <t>郭嘉吊湾网格</t>
  </si>
  <si>
    <t>401.95</t>
  </si>
  <si>
    <t>85.10</t>
  </si>
  <si>
    <t>莲花冯沟网格</t>
  </si>
  <si>
    <t>郭志强</t>
  </si>
  <si>
    <t>477.99</t>
  </si>
  <si>
    <t>王尹古城网格</t>
  </si>
  <si>
    <t>古城靳轶强专营店</t>
  </si>
  <si>
    <t>451.60</t>
  </si>
  <si>
    <t>千户徐王网格</t>
  </si>
  <si>
    <t>212.05</t>
  </si>
  <si>
    <t>94.67</t>
  </si>
  <si>
    <t>刘坪杜寨网格</t>
  </si>
  <si>
    <t>304.30</t>
  </si>
  <si>
    <t>296.45</t>
  </si>
  <si>
    <t>陇城西关网格</t>
  </si>
  <si>
    <t>陇城柴国拄专营店</t>
  </si>
  <si>
    <t>32.10</t>
  </si>
  <si>
    <t>992.26</t>
  </si>
  <si>
    <t>王窑乔庙网格</t>
  </si>
  <si>
    <t>王窑姜满仓合作营业厅</t>
  </si>
  <si>
    <t>489.14</t>
  </si>
  <si>
    <t>1016.85</t>
  </si>
  <si>
    <t>王尹尹川网格</t>
  </si>
  <si>
    <t>秦安电信王尹乡天翼专营店</t>
  </si>
  <si>
    <t>1469.55</t>
  </si>
  <si>
    <t>166.45</t>
  </si>
  <si>
    <t>4.62</t>
  </si>
  <si>
    <t>165.80</t>
  </si>
  <si>
    <t>6.63</t>
  </si>
  <si>
    <t>30.80</t>
  </si>
  <si>
    <t>秦安南关支局</t>
  </si>
  <si>
    <t>南关网格</t>
  </si>
  <si>
    <t>城市南关网格直营店</t>
  </si>
  <si>
    <t>1477.90</t>
  </si>
  <si>
    <t>125.65</t>
  </si>
  <si>
    <t>1.69</t>
  </si>
  <si>
    <t>17.65</t>
  </si>
  <si>
    <t>王甫郭集网格</t>
  </si>
  <si>
    <t>郭集王成祥合作营业厅</t>
  </si>
  <si>
    <t>670.70</t>
  </si>
  <si>
    <t>112.75</t>
  </si>
  <si>
    <t>2.30</t>
  </si>
  <si>
    <t>86.10</t>
  </si>
  <si>
    <t>21.53</t>
  </si>
  <si>
    <t>26.65</t>
  </si>
  <si>
    <t>魏店陈寨网格</t>
  </si>
  <si>
    <t>魏店魏作平合作营业厅</t>
  </si>
  <si>
    <t>366.25</t>
  </si>
  <si>
    <t>西川侯辛网格</t>
  </si>
  <si>
    <t>1461.83</t>
  </si>
  <si>
    <t>196.58</t>
  </si>
  <si>
    <t>138.06</t>
  </si>
  <si>
    <t>5.52</t>
  </si>
  <si>
    <t>115.40</t>
  </si>
  <si>
    <t>58.52</t>
  </si>
  <si>
    <t>28.52</t>
  </si>
  <si>
    <t>叶堡金城网格</t>
  </si>
  <si>
    <t>539.70</t>
  </si>
  <si>
    <t>1823.01</t>
  </si>
  <si>
    <t>0.45</t>
  </si>
  <si>
    <t>中山东寨网格</t>
  </si>
  <si>
    <t>296.07</t>
  </si>
  <si>
    <t>29.10</t>
  </si>
  <si>
    <t>1.16</t>
  </si>
  <si>
    <t>1123.95</t>
  </si>
  <si>
    <t>5.76</t>
  </si>
  <si>
    <t>郭嘉寺咀网格</t>
  </si>
  <si>
    <t>610.85</t>
  </si>
  <si>
    <t>71.25</t>
  </si>
  <si>
    <t>33.25</t>
  </si>
  <si>
    <t>王尹支局--其它</t>
  </si>
  <si>
    <t>679.80</t>
  </si>
  <si>
    <t>155.45</t>
  </si>
  <si>
    <t>17.27</t>
  </si>
  <si>
    <t>莲花支局--其它</t>
  </si>
  <si>
    <t>127.30</t>
  </si>
  <si>
    <t>67.20</t>
  </si>
  <si>
    <t>42.20</t>
  </si>
  <si>
    <t>2.64</t>
  </si>
  <si>
    <t>37.20</t>
  </si>
  <si>
    <t>318.10</t>
  </si>
  <si>
    <t>154.95</t>
  </si>
  <si>
    <t>182.80</t>
  </si>
  <si>
    <t>502.80</t>
  </si>
  <si>
    <t>5.03</t>
  </si>
  <si>
    <t>377.65</t>
  </si>
  <si>
    <t>121.55</t>
  </si>
  <si>
    <t>90.90</t>
  </si>
  <si>
    <t>1.92</t>
  </si>
  <si>
    <t>139.65</t>
  </si>
  <si>
    <t>239.85</t>
  </si>
  <si>
    <t>928.59</t>
  </si>
  <si>
    <t>632.60</t>
  </si>
  <si>
    <t>33.10</t>
  </si>
  <si>
    <t>1.32</t>
  </si>
  <si>
    <t>23.10</t>
  </si>
  <si>
    <t>299.20</t>
  </si>
  <si>
    <t>275.15</t>
  </si>
  <si>
    <t>359.05</t>
  </si>
  <si>
    <t>1009.90</t>
  </si>
  <si>
    <t>54.20</t>
  </si>
  <si>
    <t>3.39</t>
  </si>
  <si>
    <t>329.20</t>
  </si>
  <si>
    <t>226.55</t>
  </si>
  <si>
    <t>77.10</t>
  </si>
  <si>
    <t>豆伟红</t>
  </si>
  <si>
    <t>536.95</t>
  </si>
  <si>
    <t>257.75</t>
  </si>
  <si>
    <t>225.05</t>
  </si>
  <si>
    <t>104.65</t>
  </si>
  <si>
    <t>1.29</t>
  </si>
  <si>
    <t>3.45</t>
  </si>
  <si>
    <t>4.42</t>
  </si>
  <si>
    <t>169.55</t>
  </si>
  <si>
    <t>702.00</t>
  </si>
  <si>
    <t>57.30</t>
  </si>
  <si>
    <t>620.90</t>
  </si>
  <si>
    <t>99.55</t>
  </si>
  <si>
    <t>2.03</t>
  </si>
  <si>
    <t>98.90</t>
  </si>
  <si>
    <t>2.75</t>
  </si>
  <si>
    <t>304.55</t>
  </si>
  <si>
    <t>97.55</t>
  </si>
  <si>
    <t>0.98</t>
  </si>
  <si>
    <t>1.86</t>
  </si>
  <si>
    <t>353.55</t>
  </si>
  <si>
    <t>240.45</t>
  </si>
  <si>
    <t>2.97</t>
  </si>
  <si>
    <t>199.80</t>
  </si>
  <si>
    <t>7.99</t>
  </si>
  <si>
    <t>40.65</t>
  </si>
  <si>
    <t>2.54</t>
  </si>
  <si>
    <t>583.15</t>
  </si>
  <si>
    <t>75.05</t>
  </si>
  <si>
    <t>716.95</t>
  </si>
  <si>
    <t>223.10</t>
  </si>
  <si>
    <t>244.10</t>
  </si>
  <si>
    <t>284.45</t>
  </si>
  <si>
    <t>292.55</t>
  </si>
  <si>
    <t>143.00</t>
  </si>
  <si>
    <t>111.50</t>
  </si>
  <si>
    <t>2.57</t>
  </si>
  <si>
    <t>1108.54</t>
  </si>
  <si>
    <t>483.45</t>
  </si>
  <si>
    <t>4.83</t>
  </si>
  <si>
    <t>452.80</t>
  </si>
  <si>
    <t>12.58</t>
  </si>
  <si>
    <t>427.00</t>
  </si>
  <si>
    <t>296.87</t>
  </si>
  <si>
    <t>1983.71</t>
  </si>
  <si>
    <t>2.37</t>
  </si>
  <si>
    <t>170.00</t>
  </si>
  <si>
    <t>10.63</t>
  </si>
  <si>
    <t>823.80</t>
  </si>
  <si>
    <t>81.10</t>
  </si>
  <si>
    <t>1.66</t>
  </si>
  <si>
    <t>55.10</t>
  </si>
  <si>
    <t>6.12</t>
  </si>
  <si>
    <t>925.10</t>
  </si>
  <si>
    <t>99.20</t>
  </si>
  <si>
    <t>0.31</t>
  </si>
  <si>
    <t>86.20</t>
  </si>
  <si>
    <t>15.20</t>
  </si>
  <si>
    <t>3098.13</t>
  </si>
  <si>
    <t>356.20</t>
  </si>
  <si>
    <t>204.20</t>
  </si>
  <si>
    <t>8.17</t>
  </si>
  <si>
    <t>1259.61</t>
  </si>
  <si>
    <t>73.10</t>
  </si>
  <si>
    <t>57.10</t>
  </si>
  <si>
    <t>47.10</t>
  </si>
  <si>
    <t>1407.02</t>
  </si>
  <si>
    <t>68.00</t>
  </si>
  <si>
    <t>1327.60</t>
  </si>
  <si>
    <t>844.80</t>
  </si>
  <si>
    <t>833.05</t>
  </si>
  <si>
    <t>兴丰燕湾网格</t>
  </si>
  <si>
    <t>335.95</t>
  </si>
  <si>
    <t>蔡店支局--其它</t>
  </si>
  <si>
    <t>2038.81</t>
  </si>
  <si>
    <t>3.14</t>
  </si>
  <si>
    <t>189.00</t>
  </si>
  <si>
    <t>11.81</t>
  </si>
  <si>
    <t>280.00</t>
  </si>
  <si>
    <t>西川王湾网格</t>
  </si>
  <si>
    <t>秦安县西川镇天翼专营店</t>
  </si>
  <si>
    <t>394.00</t>
  </si>
  <si>
    <t>1357.10</t>
  </si>
  <si>
    <t>五营邵店网格</t>
  </si>
  <si>
    <t>2087.05</t>
  </si>
  <si>
    <t>222.20</t>
  </si>
  <si>
    <t>152.90</t>
  </si>
  <si>
    <t>141.00</t>
  </si>
  <si>
    <t>69.30</t>
  </si>
  <si>
    <t>陇城常营网格</t>
  </si>
  <si>
    <t>秦安县陇城镇第三营业厅</t>
  </si>
  <si>
    <t>2941.58</t>
  </si>
  <si>
    <t>4.03</t>
  </si>
  <si>
    <t>171.90</t>
  </si>
  <si>
    <t>19.10</t>
  </si>
  <si>
    <t>146.10</t>
  </si>
  <si>
    <t>25.65</t>
  </si>
  <si>
    <t>170.60</t>
  </si>
  <si>
    <t>王甫半墩网格</t>
  </si>
  <si>
    <t>桥南网格</t>
  </si>
  <si>
    <t>312.30</t>
  </si>
  <si>
    <t>刘坪墩湾网格</t>
  </si>
  <si>
    <t>刘坪乡全网通手机卖场</t>
  </si>
  <si>
    <t>808.86</t>
  </si>
  <si>
    <t>305.20</t>
  </si>
  <si>
    <t>叶堡乡全网通手机卖场</t>
  </si>
  <si>
    <t>1100.98</t>
  </si>
  <si>
    <t>兴丰阳坡网格</t>
  </si>
  <si>
    <t>秦安县兴丰乡全网通手机卖场</t>
  </si>
  <si>
    <t>1979.35</t>
  </si>
  <si>
    <t>350.20</t>
  </si>
  <si>
    <t>1.79</t>
  </si>
  <si>
    <t>347.60</t>
  </si>
  <si>
    <t>3.48</t>
  </si>
  <si>
    <t>281.00</t>
  </si>
  <si>
    <t>66.60</t>
  </si>
  <si>
    <t>2.60</t>
  </si>
  <si>
    <t>魏店梨树网格</t>
  </si>
  <si>
    <t>魏店乡第二营业厅</t>
  </si>
  <si>
    <t>804.05</t>
  </si>
  <si>
    <t>31.65</t>
  </si>
  <si>
    <t>28.65</t>
  </si>
  <si>
    <t>映南网格</t>
  </si>
  <si>
    <t>秦安手机世界步行街店</t>
  </si>
  <si>
    <t>805.80</t>
  </si>
  <si>
    <t>秦安县解放路全网通OPPO店</t>
  </si>
  <si>
    <t>930.20</t>
  </si>
  <si>
    <t>8.16</t>
  </si>
  <si>
    <t>184.00</t>
  </si>
  <si>
    <t>20.44</t>
  </si>
  <si>
    <t>王尹南瓦网格</t>
  </si>
  <si>
    <t>王尹乡全网通手机卖场</t>
  </si>
  <si>
    <t>莲花魏峰网格</t>
  </si>
  <si>
    <t>好地第二营业厅</t>
  </si>
  <si>
    <t>726.55</t>
  </si>
  <si>
    <t>379.90</t>
  </si>
  <si>
    <t>7.75</t>
  </si>
  <si>
    <t>378.60</t>
  </si>
  <si>
    <t>15.14</t>
  </si>
  <si>
    <t>327.00</t>
  </si>
  <si>
    <t>云山潘河网格</t>
  </si>
  <si>
    <t>秦安县云山乡第三营业厅</t>
  </si>
  <si>
    <t>887.30</t>
  </si>
  <si>
    <t>163.10</t>
  </si>
  <si>
    <t>380.63</t>
  </si>
  <si>
    <t>18.10</t>
  </si>
  <si>
    <t>300.40</t>
  </si>
  <si>
    <t>858.65</t>
  </si>
  <si>
    <t>37.10</t>
  </si>
  <si>
    <t>桥南支局--其它</t>
  </si>
  <si>
    <t>3427.89</t>
  </si>
  <si>
    <t>205.00</t>
  </si>
  <si>
    <t>176.00</t>
  </si>
  <si>
    <t>138.00</t>
  </si>
  <si>
    <t>415.20</t>
  </si>
  <si>
    <t>437.50</t>
  </si>
  <si>
    <t>1460.00</t>
  </si>
  <si>
    <t>0.92</t>
  </si>
  <si>
    <t>26.10</t>
  </si>
  <si>
    <t>125.50</t>
  </si>
  <si>
    <t>五营蔡河网格</t>
  </si>
  <si>
    <t>1556.41</t>
  </si>
  <si>
    <t>305.63</t>
  </si>
  <si>
    <t>12.81</t>
  </si>
  <si>
    <t>100.73</t>
  </si>
  <si>
    <t>0.51</t>
  </si>
  <si>
    <t>42.08</t>
  </si>
  <si>
    <t>郭嘉邵堡网格</t>
  </si>
  <si>
    <t>595.80</t>
  </si>
  <si>
    <t>161.45</t>
  </si>
  <si>
    <t>6.46</t>
  </si>
  <si>
    <t>王苗苗</t>
  </si>
  <si>
    <t>513.40</t>
  </si>
  <si>
    <t>秦安县解放路VIVO体验店</t>
  </si>
  <si>
    <t>102.60</t>
  </si>
  <si>
    <t>秦安南关支局--其它</t>
  </si>
  <si>
    <t>2005.56</t>
  </si>
  <si>
    <t>中山缑湾网格</t>
  </si>
  <si>
    <t>831.15</t>
  </si>
  <si>
    <t>93.40</t>
  </si>
  <si>
    <t>795.80</t>
  </si>
  <si>
    <t>93.50</t>
  </si>
  <si>
    <t>北关支局--其它</t>
  </si>
  <si>
    <t>126.45</t>
  </si>
  <si>
    <t>584.60</t>
  </si>
  <si>
    <t>177.20</t>
  </si>
  <si>
    <t>124.65</t>
  </si>
  <si>
    <t>182.50</t>
  </si>
  <si>
    <t>301.30</t>
  </si>
  <si>
    <t>136.50</t>
  </si>
  <si>
    <t>15.17</t>
  </si>
  <si>
    <t>121.50</t>
  </si>
  <si>
    <t>2236.51</t>
  </si>
  <si>
    <t>163.78</t>
  </si>
  <si>
    <t>155.78</t>
  </si>
  <si>
    <t>69.78</t>
  </si>
  <si>
    <t>612.70</t>
  </si>
  <si>
    <t>174.00</t>
  </si>
  <si>
    <t>2.72</t>
  </si>
  <si>
    <t>2073.53</t>
  </si>
  <si>
    <t>93.10</t>
  </si>
  <si>
    <t>65.10</t>
  </si>
  <si>
    <t>16.28</t>
  </si>
  <si>
    <t>321.85</t>
  </si>
  <si>
    <t>黄淑萍</t>
  </si>
  <si>
    <t>787.70</t>
  </si>
  <si>
    <t>2120.35</t>
  </si>
  <si>
    <t>204.10</t>
  </si>
  <si>
    <t>51.03</t>
  </si>
  <si>
    <t>莲花上河网格</t>
  </si>
  <si>
    <t>2891.80</t>
  </si>
  <si>
    <t>秦安党政营销单元1</t>
  </si>
  <si>
    <t>253.70</t>
  </si>
  <si>
    <t>938.00</t>
  </si>
  <si>
    <t>0.71</t>
  </si>
  <si>
    <t>216.00</t>
  </si>
  <si>
    <t>0.84</t>
  </si>
  <si>
    <t>秦安党政营销单元2</t>
  </si>
  <si>
    <t>1108.50</t>
  </si>
  <si>
    <t>281.20</t>
  </si>
  <si>
    <t>11.25</t>
  </si>
  <si>
    <t>271.20</t>
  </si>
  <si>
    <t>16.95</t>
  </si>
  <si>
    <t>秦安金融大企业营销单元1</t>
  </si>
  <si>
    <t>秦安金融营销单元</t>
  </si>
  <si>
    <t>2622.01</t>
  </si>
  <si>
    <t>秦安医卫营销单元</t>
  </si>
  <si>
    <t>960.36</t>
  </si>
  <si>
    <t>秦安商客营销单元</t>
  </si>
  <si>
    <t>478.00</t>
  </si>
  <si>
    <t>秦安校园营销单元1</t>
  </si>
  <si>
    <t>153.90</t>
  </si>
  <si>
    <t>68.40</t>
  </si>
  <si>
    <t>1592.15</t>
  </si>
  <si>
    <t>叶堡支局--其它</t>
  </si>
  <si>
    <t>304.50</t>
  </si>
  <si>
    <t>郭嘉支局--其它</t>
  </si>
  <si>
    <t>512.40</t>
  </si>
  <si>
    <t>西川支局--其它</t>
  </si>
  <si>
    <t>650.40</t>
  </si>
  <si>
    <t>魏店支局--其它</t>
  </si>
  <si>
    <t>429.45</t>
  </si>
  <si>
    <t>政企营销服务中心--其它</t>
  </si>
  <si>
    <t>1547.70</t>
  </si>
  <si>
    <t>兴丰槐阳网格</t>
  </si>
  <si>
    <t>秦安县郭继承直销点</t>
  </si>
  <si>
    <t>天水市_甘谷县</t>
  </si>
  <si>
    <t>915.90</t>
  </si>
  <si>
    <t>甘谷县</t>
  </si>
  <si>
    <t>常家庙网格</t>
  </si>
  <si>
    <t>341.29</t>
  </si>
  <si>
    <t>金山网格</t>
  </si>
  <si>
    <t>697.90</t>
  </si>
  <si>
    <t>苏家梁网格</t>
  </si>
  <si>
    <t>金山支局刘胜利合作营业厅</t>
  </si>
  <si>
    <t>592.61</t>
  </si>
  <si>
    <t>50.60</t>
  </si>
  <si>
    <t>0.79</t>
  </si>
  <si>
    <t>37.60</t>
  </si>
  <si>
    <t>2.35</t>
  </si>
  <si>
    <t>8.80</t>
  </si>
  <si>
    <t>石坪网格</t>
  </si>
  <si>
    <t>860.36</t>
  </si>
  <si>
    <t>137.10</t>
  </si>
  <si>
    <t>5.48</t>
  </si>
  <si>
    <t>深沟网格</t>
  </si>
  <si>
    <t>八里湾网格</t>
  </si>
  <si>
    <t>412.06</t>
  </si>
  <si>
    <t>二十里铺网格</t>
  </si>
  <si>
    <t>493.20</t>
  </si>
  <si>
    <t>20.60</t>
  </si>
  <si>
    <t>17.60</t>
  </si>
  <si>
    <t>4.40</t>
  </si>
  <si>
    <t>磐安大企业支局</t>
  </si>
  <si>
    <t>磐安杨家庄网格</t>
  </si>
  <si>
    <t>48.80</t>
  </si>
  <si>
    <t>787.05</t>
  </si>
  <si>
    <t>68.20</t>
  </si>
  <si>
    <t>1.89</t>
  </si>
  <si>
    <t>35.20</t>
  </si>
  <si>
    <t>2.20</t>
  </si>
  <si>
    <t>盘安城东网格</t>
  </si>
  <si>
    <t>1813.20</t>
  </si>
  <si>
    <t>175.45</t>
  </si>
  <si>
    <t>7.02</t>
  </si>
  <si>
    <t>364.90</t>
  </si>
  <si>
    <t>187.45</t>
  </si>
  <si>
    <t>154.00</t>
  </si>
  <si>
    <t>33.45</t>
  </si>
  <si>
    <t>8.36</t>
  </si>
  <si>
    <t>23.45</t>
  </si>
  <si>
    <t>微波站网格</t>
  </si>
  <si>
    <t>143.30</t>
  </si>
  <si>
    <t>蔡家寺网格</t>
  </si>
  <si>
    <t>周元巧</t>
  </si>
  <si>
    <t>781.88</t>
  </si>
  <si>
    <t>106.85</t>
  </si>
  <si>
    <t>6.68</t>
  </si>
  <si>
    <t>17.75</t>
  </si>
  <si>
    <t>1.97</t>
  </si>
  <si>
    <t>256.76</t>
  </si>
  <si>
    <t>永丰网格</t>
  </si>
  <si>
    <t>375.52</t>
  </si>
  <si>
    <t>火车站网格</t>
  </si>
  <si>
    <t>1534.56</t>
  </si>
  <si>
    <t>39.75</t>
  </si>
  <si>
    <t>大庄网格</t>
  </si>
  <si>
    <t>大庄乡席小平合作营业厅</t>
  </si>
  <si>
    <t>242.91</t>
  </si>
  <si>
    <t>古坡网格</t>
  </si>
  <si>
    <t>古坡安应东合作营业厅</t>
  </si>
  <si>
    <t>577.50</t>
  </si>
  <si>
    <t>481.40</t>
  </si>
  <si>
    <t>380.20</t>
  </si>
  <si>
    <t>39.10</t>
  </si>
  <si>
    <t>1493.10</t>
  </si>
  <si>
    <t>122.10</t>
  </si>
  <si>
    <t>602.85</t>
  </si>
  <si>
    <t>73.95</t>
  </si>
  <si>
    <t>金坪网格</t>
  </si>
  <si>
    <t>金坪金小龙代理店</t>
  </si>
  <si>
    <t>金小龙</t>
  </si>
  <si>
    <t>664.35</t>
  </si>
  <si>
    <t>91.55</t>
  </si>
  <si>
    <t>1.87</t>
  </si>
  <si>
    <t>2.53</t>
  </si>
  <si>
    <t>盘安武家河西网格</t>
  </si>
  <si>
    <t>1586.00</t>
  </si>
  <si>
    <t>278.00</t>
  </si>
  <si>
    <t>0.99</t>
  </si>
  <si>
    <t>315.10</t>
  </si>
  <si>
    <t>阳赛网格</t>
  </si>
  <si>
    <t>甘谷县阳赛张维明合作营业厅</t>
  </si>
  <si>
    <t>504.43</t>
  </si>
  <si>
    <t>磐安渭北网格</t>
  </si>
  <si>
    <t>416.10</t>
  </si>
  <si>
    <t>1188.31</t>
  </si>
  <si>
    <t>40.10</t>
  </si>
  <si>
    <t>大石网格</t>
  </si>
  <si>
    <t>大石支局陈想兵合作营业厅</t>
  </si>
  <si>
    <t>陈想兵</t>
  </si>
  <si>
    <t>476.05</t>
  </si>
  <si>
    <t>264.56</t>
  </si>
  <si>
    <t>531.00</t>
  </si>
  <si>
    <t>64.45</t>
  </si>
  <si>
    <t>326.90</t>
  </si>
  <si>
    <t>348.00</t>
  </si>
  <si>
    <t>249.90</t>
  </si>
  <si>
    <t>138.55</t>
  </si>
  <si>
    <t>182.70</t>
  </si>
  <si>
    <t>293.80</t>
  </si>
  <si>
    <t>185.00</t>
  </si>
  <si>
    <t>739.66</t>
  </si>
  <si>
    <t>171.30</t>
  </si>
  <si>
    <t>10.71</t>
  </si>
  <si>
    <t>18.56</t>
  </si>
  <si>
    <t>4.30</t>
  </si>
  <si>
    <t>740.10</t>
  </si>
  <si>
    <t>837.65</t>
  </si>
  <si>
    <t>84.30</t>
  </si>
  <si>
    <t>7.30</t>
  </si>
  <si>
    <t>618.05</t>
  </si>
  <si>
    <t>679.95</t>
  </si>
  <si>
    <t>178.45</t>
  </si>
  <si>
    <t>1.47</t>
  </si>
  <si>
    <t>171.80</t>
  </si>
  <si>
    <t>286.00</t>
  </si>
  <si>
    <t>1252.55</t>
  </si>
  <si>
    <t>181.00</t>
  </si>
  <si>
    <t>462.35</t>
  </si>
  <si>
    <t>712.70</t>
  </si>
  <si>
    <t>苟斌芳</t>
  </si>
  <si>
    <t>440.75</t>
  </si>
  <si>
    <t>西城网格</t>
  </si>
  <si>
    <t>甘谷县安远支局张正强营业厅</t>
  </si>
  <si>
    <t>46.60</t>
  </si>
  <si>
    <t>1055.05</t>
  </si>
  <si>
    <t>吕家湾网格</t>
  </si>
  <si>
    <t>甘谷县金山新街天翼合作厅</t>
  </si>
  <si>
    <t>377.96</t>
  </si>
  <si>
    <t>像山西关村网格</t>
  </si>
  <si>
    <t>城市渭川网格厅</t>
  </si>
  <si>
    <t>671.10</t>
  </si>
  <si>
    <t>0.08</t>
  </si>
  <si>
    <t>腰崖网格</t>
  </si>
  <si>
    <t>甘谷县慈光合作营业厅</t>
  </si>
  <si>
    <t>744.00</t>
  </si>
  <si>
    <t>浙江商贸城商客支局</t>
  </si>
  <si>
    <t>康庄路网格</t>
  </si>
  <si>
    <t>1205.48</t>
  </si>
  <si>
    <t>169.30</t>
  </si>
  <si>
    <t>2.65</t>
  </si>
  <si>
    <t>15.33</t>
  </si>
  <si>
    <t>31.30</t>
  </si>
  <si>
    <t>21.30</t>
  </si>
  <si>
    <t>704.65</t>
  </si>
  <si>
    <t>52.65</t>
  </si>
  <si>
    <t>0.27</t>
  </si>
  <si>
    <t>34.65</t>
  </si>
  <si>
    <t>任易芸</t>
  </si>
  <si>
    <t>257.41</t>
  </si>
  <si>
    <t>杨赵网格</t>
  </si>
  <si>
    <t>1206.24</t>
  </si>
  <si>
    <t>926.60</t>
  </si>
  <si>
    <t>店子网格</t>
  </si>
  <si>
    <t>204.99</t>
  </si>
  <si>
    <t>礼辛下街网格</t>
  </si>
  <si>
    <t>710.48</t>
  </si>
  <si>
    <t>1249.74</t>
  </si>
  <si>
    <t>255.65</t>
  </si>
  <si>
    <t>255.00</t>
  </si>
  <si>
    <t>1.51</t>
  </si>
  <si>
    <t>238.10</t>
  </si>
  <si>
    <t>448.00</t>
  </si>
  <si>
    <t>750.50</t>
  </si>
  <si>
    <t>202.97</t>
  </si>
  <si>
    <t>468.70</t>
  </si>
  <si>
    <t>145.65</t>
  </si>
  <si>
    <t>5.83</t>
  </si>
  <si>
    <t>9.06</t>
  </si>
  <si>
    <t>七家庄网格</t>
  </si>
  <si>
    <t>579.42</t>
  </si>
  <si>
    <t>61.50</t>
  </si>
  <si>
    <t>15.38</t>
  </si>
  <si>
    <t>31.50</t>
  </si>
  <si>
    <t>293.20</t>
  </si>
  <si>
    <t>240.10</t>
  </si>
  <si>
    <t>15.01</t>
  </si>
  <si>
    <t>367.86</t>
  </si>
  <si>
    <t>193.70</t>
  </si>
  <si>
    <t>21.60</t>
  </si>
  <si>
    <t>5.40</t>
  </si>
  <si>
    <t>磐安中心网格</t>
  </si>
  <si>
    <t>723.25</t>
  </si>
  <si>
    <t>1119.95</t>
  </si>
  <si>
    <t>351.60</t>
  </si>
  <si>
    <t>306.00</t>
  </si>
  <si>
    <t>6.24</t>
  </si>
  <si>
    <t>23.80</t>
  </si>
  <si>
    <t>11.80</t>
  </si>
  <si>
    <t>觉皇寺网格</t>
  </si>
  <si>
    <t>王雷雷</t>
  </si>
  <si>
    <t>732.46</t>
  </si>
  <si>
    <t>谢家湾网格</t>
  </si>
  <si>
    <t>506.65</t>
  </si>
  <si>
    <t>20.28</t>
  </si>
  <si>
    <t>盘安金川东网格</t>
  </si>
  <si>
    <t>623.37</t>
  </si>
  <si>
    <t>340.41</t>
  </si>
  <si>
    <t>672.20</t>
  </si>
  <si>
    <t>2.56</t>
  </si>
  <si>
    <t>281.90</t>
  </si>
  <si>
    <t>575.30</t>
  </si>
  <si>
    <t>22.05</t>
  </si>
  <si>
    <t>60.63</t>
  </si>
  <si>
    <t>175.20</t>
  </si>
  <si>
    <t>刘家沟网格</t>
  </si>
  <si>
    <t>866.27</t>
  </si>
  <si>
    <t>587.41</t>
  </si>
  <si>
    <t>1175.50</t>
  </si>
  <si>
    <t>史家坪网格</t>
  </si>
  <si>
    <t>220.51</t>
  </si>
  <si>
    <t>榆川网格</t>
  </si>
  <si>
    <t>武强强</t>
  </si>
  <si>
    <t>赵小利</t>
  </si>
  <si>
    <t>179.10</t>
  </si>
  <si>
    <t>338.80</t>
  </si>
  <si>
    <t>576.05</t>
  </si>
  <si>
    <t>东大街网格</t>
  </si>
  <si>
    <t>赵志强</t>
  </si>
  <si>
    <t>52.10</t>
  </si>
  <si>
    <t>28.10</t>
  </si>
  <si>
    <t>389.10</t>
  </si>
  <si>
    <t>1486.55</t>
  </si>
  <si>
    <t>472.00</t>
  </si>
  <si>
    <t>336.00</t>
  </si>
  <si>
    <t>13.44</t>
  </si>
  <si>
    <t>205.40</t>
  </si>
  <si>
    <t>永安村网格</t>
  </si>
  <si>
    <t>564.90</t>
  </si>
  <si>
    <t>170.45</t>
  </si>
  <si>
    <t>6.82</t>
  </si>
  <si>
    <t>169.80</t>
  </si>
  <si>
    <t>10.61</t>
  </si>
  <si>
    <t>总门网格</t>
  </si>
  <si>
    <t>63.10</t>
  </si>
  <si>
    <t>7.01</t>
  </si>
  <si>
    <t>13.28</t>
  </si>
  <si>
    <t>541.70</t>
  </si>
  <si>
    <t>白云村网格</t>
  </si>
  <si>
    <t>86.41</t>
  </si>
  <si>
    <t>王家新庄网格</t>
  </si>
  <si>
    <t>廉军强</t>
  </si>
  <si>
    <t>485.61</t>
  </si>
  <si>
    <t>3.65</t>
  </si>
  <si>
    <t>十里铺网格</t>
  </si>
  <si>
    <t>1052.83</t>
  </si>
  <si>
    <t>100.20</t>
  </si>
  <si>
    <t>0.70</t>
  </si>
  <si>
    <t>42.60</t>
  </si>
  <si>
    <t>199.15</t>
  </si>
  <si>
    <t>34.70</t>
  </si>
  <si>
    <t>3.86</t>
  </si>
  <si>
    <t>200.16</t>
  </si>
  <si>
    <t>王小瑞</t>
  </si>
  <si>
    <t>122.00</t>
  </si>
  <si>
    <t>9.33</t>
  </si>
  <si>
    <t>刘云龙</t>
  </si>
  <si>
    <t>579.15</t>
  </si>
  <si>
    <t>1078.53</t>
  </si>
  <si>
    <t>134.06</t>
  </si>
  <si>
    <t>110.46</t>
  </si>
  <si>
    <t>12.27</t>
  </si>
  <si>
    <t>92.80</t>
  </si>
  <si>
    <t>23.60</t>
  </si>
  <si>
    <t>磐安城西网格</t>
  </si>
  <si>
    <t>968.60</t>
  </si>
  <si>
    <t>258.95</t>
  </si>
  <si>
    <t>富强路网格</t>
  </si>
  <si>
    <t>845.30</t>
  </si>
  <si>
    <t>313.85</t>
  </si>
  <si>
    <t>4.90</t>
  </si>
  <si>
    <t>286.80</t>
  </si>
  <si>
    <t>17.93</t>
  </si>
  <si>
    <t>27.05</t>
  </si>
  <si>
    <t>26.40</t>
  </si>
  <si>
    <t>杨场村网格</t>
  </si>
  <si>
    <t>836.30</t>
  </si>
  <si>
    <t>586.75</t>
  </si>
  <si>
    <t>19.75</t>
  </si>
  <si>
    <t>雒家网格</t>
  </si>
  <si>
    <t>546.80</t>
  </si>
  <si>
    <t>南关路网格</t>
  </si>
  <si>
    <t>赵永刚</t>
  </si>
  <si>
    <t>132.90</t>
  </si>
  <si>
    <t>431.77</t>
  </si>
  <si>
    <t>140.10</t>
  </si>
  <si>
    <t>县府街网格</t>
  </si>
  <si>
    <t>236.81</t>
  </si>
  <si>
    <t>914.65</t>
  </si>
  <si>
    <t>3.68</t>
  </si>
  <si>
    <t>10.32</t>
  </si>
  <si>
    <t>181.10</t>
  </si>
  <si>
    <t>326.00</t>
  </si>
  <si>
    <t>1249.10</t>
  </si>
  <si>
    <t>78.70</t>
  </si>
  <si>
    <t>3.15</t>
  </si>
  <si>
    <t>61.10</t>
  </si>
  <si>
    <t>6.79</t>
  </si>
  <si>
    <t>像山五里铺网格</t>
  </si>
  <si>
    <t>吕虎平</t>
  </si>
  <si>
    <t>657.19</t>
  </si>
  <si>
    <t>484.51</t>
  </si>
  <si>
    <t>135.10</t>
  </si>
  <si>
    <t>118.41</t>
  </si>
  <si>
    <t>222.75</t>
  </si>
  <si>
    <t>模范村网格</t>
  </si>
  <si>
    <t>谢奋强</t>
  </si>
  <si>
    <t>972.14</t>
  </si>
  <si>
    <t>77.70</t>
  </si>
  <si>
    <t>1.59</t>
  </si>
  <si>
    <t>42.50</t>
  </si>
  <si>
    <t>4.72</t>
  </si>
  <si>
    <t>柳树巷网格</t>
  </si>
  <si>
    <t>418.21</t>
  </si>
  <si>
    <t>111.90</t>
  </si>
  <si>
    <t>1.38</t>
  </si>
  <si>
    <t>1038.07</t>
  </si>
  <si>
    <t>63.50</t>
  </si>
  <si>
    <t>20.50</t>
  </si>
  <si>
    <t>卢红霞</t>
  </si>
  <si>
    <t>159.10</t>
  </si>
  <si>
    <t>685.45</t>
  </si>
  <si>
    <t>225.00</t>
  </si>
  <si>
    <t>261.17</t>
  </si>
  <si>
    <t>5.56</t>
  </si>
  <si>
    <t>355.00</t>
  </si>
  <si>
    <t>825.40</t>
  </si>
  <si>
    <t>3.92</t>
  </si>
  <si>
    <t>5.11</t>
  </si>
  <si>
    <t>10.56</t>
  </si>
  <si>
    <t>3741.82</t>
  </si>
  <si>
    <t>365.00</t>
  </si>
  <si>
    <t>5.25</t>
  </si>
  <si>
    <t>210.79</t>
  </si>
  <si>
    <t>礼辛上街网格</t>
  </si>
  <si>
    <t>499.75</t>
  </si>
  <si>
    <t>129.55</t>
  </si>
  <si>
    <t>37.65</t>
  </si>
  <si>
    <t>沙石坡网格</t>
  </si>
  <si>
    <t>688.08</t>
  </si>
  <si>
    <t>356.00</t>
  </si>
  <si>
    <t>470.90</t>
  </si>
  <si>
    <t>谢耀弟</t>
  </si>
  <si>
    <t>362.74</t>
  </si>
  <si>
    <t>461.95</t>
  </si>
  <si>
    <t>蔡子山网格</t>
  </si>
  <si>
    <t>105.31</t>
  </si>
  <si>
    <t>慈光网格</t>
  </si>
  <si>
    <t>6.76</t>
  </si>
  <si>
    <t>1063.70</t>
  </si>
  <si>
    <t>2381.80</t>
  </si>
  <si>
    <t>甘谷党政营销单元2</t>
  </si>
  <si>
    <t>653.25</t>
  </si>
  <si>
    <t>2.02</t>
  </si>
  <si>
    <t>83.90</t>
  </si>
  <si>
    <t>3.36</t>
  </si>
  <si>
    <t>甘谷党政营销单元1</t>
  </si>
  <si>
    <t>110.55</t>
  </si>
  <si>
    <t>553.96</t>
  </si>
  <si>
    <t>203.45</t>
  </si>
  <si>
    <t>甘谷商客营销单元</t>
  </si>
  <si>
    <t>643.00</t>
  </si>
  <si>
    <t>767.77</t>
  </si>
  <si>
    <t>甘谷-党一行业营销单元</t>
  </si>
  <si>
    <t>634.55</t>
  </si>
  <si>
    <t>甘谷金融大企业营销单元1</t>
  </si>
  <si>
    <t>甘谷医卫营销单元</t>
  </si>
  <si>
    <t>1120.00</t>
  </si>
  <si>
    <t>540.00</t>
  </si>
  <si>
    <t>甘谷教育营销单元1</t>
  </si>
  <si>
    <t>甘谷-教育营销单元</t>
  </si>
  <si>
    <t>2039.00</t>
  </si>
  <si>
    <t>渭北路网格</t>
  </si>
  <si>
    <t>巩保杰</t>
  </si>
  <si>
    <t>1145.85</t>
  </si>
  <si>
    <t>86.55</t>
  </si>
  <si>
    <t>1.35</t>
  </si>
  <si>
    <t>1229.85</t>
  </si>
  <si>
    <t>240.00</t>
  </si>
  <si>
    <t>4.49</t>
  </si>
  <si>
    <t>215.00</t>
  </si>
  <si>
    <t>甘谷县大像山镇沙石坡</t>
  </si>
  <si>
    <t>李宛岭</t>
  </si>
  <si>
    <t>2426.72</t>
  </si>
  <si>
    <t>1885.50</t>
  </si>
  <si>
    <t>1038.00</t>
  </si>
  <si>
    <t>1084.95</t>
  </si>
  <si>
    <t>蒋家寺网格</t>
  </si>
  <si>
    <t>867.30</t>
  </si>
  <si>
    <t>576.00</t>
  </si>
  <si>
    <t>435.71</t>
  </si>
  <si>
    <t>159.20</t>
  </si>
  <si>
    <t>755.10</t>
  </si>
  <si>
    <t>177.80</t>
  </si>
  <si>
    <t>4.94</t>
  </si>
  <si>
    <t>1065.86</t>
  </si>
  <si>
    <t>398.00</t>
  </si>
  <si>
    <t>3.98</t>
  </si>
  <si>
    <t>388.00</t>
  </si>
  <si>
    <t>378.00</t>
  </si>
  <si>
    <t>渭阳网格</t>
  </si>
  <si>
    <t>天水市_张家川</t>
  </si>
  <si>
    <t>张家川</t>
  </si>
  <si>
    <t>川王网格</t>
  </si>
  <si>
    <t>261.51</t>
  </si>
  <si>
    <t>61.41</t>
  </si>
  <si>
    <t>大阳网格</t>
  </si>
  <si>
    <t>296.62</t>
  </si>
  <si>
    <t>2.45</t>
  </si>
  <si>
    <t>胡川网格</t>
  </si>
  <si>
    <t>李志刚</t>
  </si>
  <si>
    <t>49.00</t>
  </si>
  <si>
    <t>闫家网格</t>
  </si>
  <si>
    <t>332.82</t>
  </si>
  <si>
    <t>恭门网格</t>
  </si>
  <si>
    <t>1434.69</t>
  </si>
  <si>
    <t>62.50</t>
  </si>
  <si>
    <t>1.74</t>
  </si>
  <si>
    <t>32.50</t>
  </si>
  <si>
    <t>西街网格</t>
  </si>
  <si>
    <t>837.45</t>
  </si>
  <si>
    <t>四方网格</t>
  </si>
  <si>
    <t>1074.41</t>
  </si>
  <si>
    <t>162.65</t>
  </si>
  <si>
    <t>150.10</t>
  </si>
  <si>
    <t>解放西路手机卖场</t>
  </si>
  <si>
    <t>672.55</t>
  </si>
  <si>
    <t>马关网格</t>
  </si>
  <si>
    <t>218.01</t>
  </si>
  <si>
    <t>上磨网格</t>
  </si>
  <si>
    <t>1300.20</t>
  </si>
  <si>
    <t>408.99</t>
  </si>
  <si>
    <t>42.19</t>
  </si>
  <si>
    <t>12.19</t>
  </si>
  <si>
    <t>52.95</t>
  </si>
  <si>
    <t>南街网格</t>
  </si>
  <si>
    <t>207.00</t>
  </si>
  <si>
    <t>34.75</t>
  </si>
  <si>
    <t>156.55</t>
  </si>
  <si>
    <t>81.41</t>
  </si>
  <si>
    <t>294.00</t>
  </si>
  <si>
    <t>393.00</t>
  </si>
  <si>
    <t>张棉网格</t>
  </si>
  <si>
    <t>310.50</t>
  </si>
  <si>
    <t>2196.78</t>
  </si>
  <si>
    <t>112.68</t>
  </si>
  <si>
    <t>94.68</t>
  </si>
  <si>
    <t>71.68</t>
  </si>
  <si>
    <t>903.55</t>
  </si>
  <si>
    <t>1124.45</t>
  </si>
  <si>
    <t>163.05</t>
  </si>
  <si>
    <t>127.90</t>
  </si>
  <si>
    <t>26.90</t>
  </si>
  <si>
    <t>35.15</t>
  </si>
  <si>
    <t>21.50</t>
  </si>
  <si>
    <t>977.05</t>
  </si>
  <si>
    <t>175.10</t>
  </si>
  <si>
    <t>1023.35</t>
  </si>
  <si>
    <t>813.00</t>
  </si>
  <si>
    <t>171.66</t>
  </si>
  <si>
    <t>206.60</t>
  </si>
  <si>
    <t>11.01</t>
  </si>
  <si>
    <t>22.28</t>
  </si>
  <si>
    <t>马鹿网格</t>
  </si>
  <si>
    <t>张家川县马鹿乡全网通手机卖场</t>
  </si>
  <si>
    <t>373.50</t>
  </si>
  <si>
    <t>2064.20</t>
  </si>
  <si>
    <t>721.40</t>
  </si>
  <si>
    <t>龙山支局--其它</t>
  </si>
  <si>
    <t>1120.36</t>
  </si>
  <si>
    <t>19.25</t>
  </si>
  <si>
    <t>木河网格</t>
  </si>
  <si>
    <t>176.30</t>
  </si>
  <si>
    <t>东城网格</t>
  </si>
  <si>
    <t>1588.38</t>
  </si>
  <si>
    <t>152.70</t>
  </si>
  <si>
    <t>2.39</t>
  </si>
  <si>
    <t>145.80</t>
  </si>
  <si>
    <t>4.05</t>
  </si>
  <si>
    <t>1.73</t>
  </si>
  <si>
    <t>阿阳支局--其它</t>
  </si>
  <si>
    <t>366.86</t>
  </si>
  <si>
    <t>阿阳网格</t>
  </si>
  <si>
    <t>69.10</t>
  </si>
  <si>
    <t>646.97</t>
  </si>
  <si>
    <t>1179.20</t>
  </si>
  <si>
    <t>357.45</t>
  </si>
  <si>
    <t>3.57</t>
  </si>
  <si>
    <t>326.80</t>
  </si>
  <si>
    <t>9.08</t>
  </si>
  <si>
    <t>301.00</t>
  </si>
  <si>
    <t>张家川县恭门支局天翼专营店</t>
  </si>
  <si>
    <t>2124.25</t>
  </si>
  <si>
    <t>179.50</t>
  </si>
  <si>
    <t>2.80</t>
  </si>
  <si>
    <t>153.50</t>
  </si>
  <si>
    <t>9.59</t>
  </si>
  <si>
    <t>1131.20</t>
  </si>
  <si>
    <t>西沟网格</t>
  </si>
  <si>
    <t>632.70</t>
  </si>
  <si>
    <t>10.12</t>
  </si>
  <si>
    <t>付川网格</t>
  </si>
  <si>
    <t>322.40</t>
  </si>
  <si>
    <t>6.67</t>
  </si>
  <si>
    <t>66.93</t>
  </si>
  <si>
    <t>东关网格</t>
  </si>
  <si>
    <t>459.60</t>
  </si>
  <si>
    <t>208.35</t>
  </si>
  <si>
    <t>558.22</t>
  </si>
  <si>
    <t>819.95</t>
  </si>
  <si>
    <t>30.10</t>
  </si>
  <si>
    <t>3.34</t>
  </si>
  <si>
    <t>544.35</t>
  </si>
  <si>
    <t>平安网格</t>
  </si>
  <si>
    <t>559.40</t>
  </si>
  <si>
    <t>169.95</t>
  </si>
  <si>
    <t>6.80</t>
  </si>
  <si>
    <t>10.58</t>
  </si>
  <si>
    <t>283.55</t>
  </si>
  <si>
    <t>270.55</t>
  </si>
  <si>
    <t>219.90</t>
  </si>
  <si>
    <t>208.00</t>
  </si>
  <si>
    <t>397.90</t>
  </si>
  <si>
    <t>2.19</t>
  </si>
  <si>
    <t>李伟</t>
  </si>
  <si>
    <t>17.50</t>
  </si>
  <si>
    <t>梁山网格</t>
  </si>
  <si>
    <t>291.90</t>
  </si>
  <si>
    <t>46.10</t>
  </si>
  <si>
    <t>2.90</t>
  </si>
  <si>
    <t>567.65</t>
  </si>
  <si>
    <t>720.06</t>
  </si>
  <si>
    <t>105.00</t>
  </si>
  <si>
    <t>424.95</t>
  </si>
  <si>
    <t>852.31</t>
  </si>
  <si>
    <t>616.65</t>
  </si>
  <si>
    <t>西关网格</t>
  </si>
  <si>
    <t>548.50</t>
  </si>
  <si>
    <t>48.10</t>
  </si>
  <si>
    <t>12.03</t>
  </si>
  <si>
    <t>张川党政营销单元2</t>
  </si>
  <si>
    <t>1087.00</t>
  </si>
  <si>
    <t>305.00</t>
  </si>
  <si>
    <t>12.20</t>
  </si>
  <si>
    <t>290.00</t>
  </si>
  <si>
    <t>72.50</t>
  </si>
  <si>
    <t>张川金融大企业医卫营销单元1</t>
  </si>
  <si>
    <t>1400.51</t>
  </si>
  <si>
    <t>4.38</t>
  </si>
  <si>
    <t xml:space="preserve"> 张川金融大企业医卫营销单元2</t>
  </si>
  <si>
    <t>930.35</t>
  </si>
  <si>
    <t>4.08</t>
  </si>
  <si>
    <t>8.75</t>
  </si>
  <si>
    <t>121.00</t>
  </si>
  <si>
    <t>7.56</t>
  </si>
  <si>
    <t>张川党政营销单元3</t>
  </si>
  <si>
    <t>378.45</t>
  </si>
  <si>
    <t>张川党政营销单元1</t>
  </si>
  <si>
    <t>1703.00</t>
  </si>
  <si>
    <t>张川教育营销单元</t>
  </si>
  <si>
    <t>738.84</t>
  </si>
  <si>
    <t>273.00</t>
  </si>
  <si>
    <t>1.90</t>
  </si>
  <si>
    <t>243.00</t>
  </si>
  <si>
    <t>76.50</t>
  </si>
  <si>
    <t>1372.28</t>
  </si>
  <si>
    <t>76.77</t>
  </si>
  <si>
    <t>8.53</t>
  </si>
  <si>
    <t>66.77</t>
  </si>
  <si>
    <t>16.69</t>
  </si>
  <si>
    <t>61.77</t>
  </si>
  <si>
    <t>张川商客营销单元</t>
  </si>
  <si>
    <t>1515.31</t>
  </si>
  <si>
    <t>天水市_武山县</t>
  </si>
  <si>
    <t>579.70</t>
  </si>
  <si>
    <t>67.90</t>
  </si>
  <si>
    <t>1.39</t>
  </si>
  <si>
    <t>62.90</t>
  </si>
  <si>
    <t>武山县</t>
  </si>
  <si>
    <t>榆盘网格</t>
  </si>
  <si>
    <t>239.34</t>
  </si>
  <si>
    <t>826.90</t>
  </si>
  <si>
    <t>1508.80</t>
  </si>
  <si>
    <t>111.55</t>
  </si>
  <si>
    <t>桦林网格</t>
  </si>
  <si>
    <t>825.20</t>
  </si>
  <si>
    <t>洛门东网格</t>
  </si>
  <si>
    <t>武山县洛门支局营业厅</t>
  </si>
  <si>
    <t>2007.90</t>
  </si>
  <si>
    <t>289.10</t>
  </si>
  <si>
    <t>287.80</t>
  </si>
  <si>
    <t>252.00</t>
  </si>
  <si>
    <t>水泥厂网格</t>
  </si>
  <si>
    <t>鸳鸯支局营业厅</t>
  </si>
  <si>
    <t>173.90</t>
  </si>
  <si>
    <t>2063.10</t>
  </si>
  <si>
    <t>289.90</t>
  </si>
  <si>
    <t>288.60</t>
  </si>
  <si>
    <t>60.60</t>
  </si>
  <si>
    <t>渭北网格</t>
  </si>
  <si>
    <t>125.30</t>
  </si>
  <si>
    <t>268.20</t>
  </si>
  <si>
    <t>355.60</t>
  </si>
  <si>
    <t>22.50</t>
  </si>
  <si>
    <t>武山西关支局--其它</t>
  </si>
  <si>
    <t>567.40</t>
  </si>
  <si>
    <t>356.90</t>
  </si>
  <si>
    <t>渭北支局--其它</t>
  </si>
  <si>
    <t>洛门西网格</t>
  </si>
  <si>
    <t>四门支局--其它</t>
  </si>
  <si>
    <t>162.75</t>
  </si>
  <si>
    <t>34.10</t>
  </si>
  <si>
    <t>鸳鸯支局--其它</t>
  </si>
  <si>
    <t>温平</t>
  </si>
  <si>
    <t>107.30</t>
  </si>
  <si>
    <t>74.61</t>
  </si>
  <si>
    <t>山丹网格</t>
  </si>
  <si>
    <t>1195.95</t>
  </si>
  <si>
    <t>武山洛门镇李天应天翼专营店</t>
  </si>
  <si>
    <t>525.80</t>
  </si>
  <si>
    <t>25.04</t>
  </si>
  <si>
    <t>12.04</t>
  </si>
  <si>
    <t>639.23</t>
  </si>
  <si>
    <t>186.20</t>
  </si>
  <si>
    <t>475.93</t>
  </si>
  <si>
    <t>104.75</t>
  </si>
  <si>
    <t>1068.26</t>
  </si>
  <si>
    <t>55.20</t>
  </si>
  <si>
    <t>2.14</t>
  </si>
  <si>
    <t>1.31</t>
  </si>
  <si>
    <t>353.70</t>
  </si>
  <si>
    <t>71.00</t>
  </si>
  <si>
    <t>3.67</t>
  </si>
  <si>
    <t>723.30</t>
  </si>
  <si>
    <t>74.00</t>
  </si>
  <si>
    <t>1.14</t>
  </si>
  <si>
    <t>1285.94</t>
  </si>
  <si>
    <t>491.85</t>
  </si>
  <si>
    <t>602.90</t>
  </si>
  <si>
    <t>95.10</t>
  </si>
  <si>
    <t>1286.55</t>
  </si>
  <si>
    <t>221.05</t>
  </si>
  <si>
    <t>2.21</t>
  </si>
  <si>
    <t>209.40</t>
  </si>
  <si>
    <t>5.82</t>
  </si>
  <si>
    <t>744.20</t>
  </si>
  <si>
    <t>169.50</t>
  </si>
  <si>
    <t>3.46</t>
  </si>
  <si>
    <t>131.50</t>
  </si>
  <si>
    <t>马力网格</t>
  </si>
  <si>
    <t>138.65</t>
  </si>
  <si>
    <t>武山县解放路张云霞天翼专营店</t>
  </si>
  <si>
    <t>147.30</t>
  </si>
  <si>
    <t>榜沙网格</t>
  </si>
  <si>
    <t>45.20</t>
  </si>
  <si>
    <t>南峪网格</t>
  </si>
  <si>
    <t>武山县公园路专营店</t>
  </si>
  <si>
    <t>962.00</t>
  </si>
  <si>
    <t>176.55</t>
  </si>
  <si>
    <t>105.90</t>
  </si>
  <si>
    <t>89.00</t>
  </si>
  <si>
    <t>70.65</t>
  </si>
  <si>
    <t>1.10</t>
  </si>
  <si>
    <t>杏湾网格</t>
  </si>
  <si>
    <t>武山县滩歌镇下街张红霞专营店</t>
  </si>
  <si>
    <t>1496.68</t>
  </si>
  <si>
    <t>2.94</t>
  </si>
  <si>
    <t>咀头网格</t>
  </si>
  <si>
    <t>洛门全网通手机卖场</t>
  </si>
  <si>
    <t>478.80</t>
  </si>
  <si>
    <t>王磨网格</t>
  </si>
  <si>
    <t>滩歌镇全网通手机卖场</t>
  </si>
  <si>
    <t>246.20</t>
  </si>
  <si>
    <t>618.65</t>
  </si>
  <si>
    <t>全网通马力镇主街吉调琴专营店</t>
  </si>
  <si>
    <t>1051.45</t>
  </si>
  <si>
    <t>林家庄网格</t>
  </si>
  <si>
    <t>洛门镇全网通富源路专营店张云洲</t>
  </si>
  <si>
    <t>451.62</t>
  </si>
  <si>
    <t>103.90</t>
  </si>
  <si>
    <t>1.62</t>
  </si>
  <si>
    <t>339.94</t>
  </si>
  <si>
    <t>武山县洛门镇成衣市场专营店</t>
  </si>
  <si>
    <t>788.82</t>
  </si>
  <si>
    <t>鸳鸯网格</t>
  </si>
  <si>
    <t>301.75</t>
  </si>
  <si>
    <t>1625.93</t>
  </si>
  <si>
    <t>232.50</t>
  </si>
  <si>
    <t>189.90</t>
  </si>
  <si>
    <t>21.90</t>
  </si>
  <si>
    <t>武山东关网格</t>
  </si>
  <si>
    <t>1052.32</t>
  </si>
  <si>
    <t>732.95</t>
  </si>
  <si>
    <t>1086.05</t>
  </si>
  <si>
    <t>238.90</t>
  </si>
  <si>
    <t>松山网格</t>
  </si>
  <si>
    <t>172.20</t>
  </si>
  <si>
    <t>职校网格</t>
  </si>
  <si>
    <t>1067.50</t>
  </si>
  <si>
    <t>112.40</t>
  </si>
  <si>
    <t>106.10</t>
  </si>
  <si>
    <t>陈门网格</t>
  </si>
  <si>
    <t>655.00</t>
  </si>
  <si>
    <t>205.50</t>
  </si>
  <si>
    <t>杏花村网格</t>
  </si>
  <si>
    <t>321.45</t>
  </si>
  <si>
    <t>322.71</t>
  </si>
  <si>
    <t>217.21</t>
  </si>
  <si>
    <t>董庄网格</t>
  </si>
  <si>
    <t>538.55</t>
  </si>
  <si>
    <t>沿安网格</t>
  </si>
  <si>
    <t>268.15</t>
  </si>
  <si>
    <t>北顺网格</t>
  </si>
  <si>
    <t>武山县高楼乡刘新芳天翼手机店</t>
  </si>
  <si>
    <t>1101.30</t>
  </si>
  <si>
    <t>69.20</t>
  </si>
  <si>
    <t>袁河网格</t>
  </si>
  <si>
    <t>武山县马力镇天翼专营店</t>
  </si>
  <si>
    <t>3389.60</t>
  </si>
  <si>
    <t>龙台网格</t>
  </si>
  <si>
    <t>武山县龙台镇天翼专营店</t>
  </si>
  <si>
    <t>78.40</t>
  </si>
  <si>
    <t>657.20</t>
  </si>
  <si>
    <t>105.30</t>
  </si>
  <si>
    <t>2.15</t>
  </si>
  <si>
    <t>1.33</t>
  </si>
  <si>
    <t>793.65</t>
  </si>
  <si>
    <t>1193.20</t>
  </si>
  <si>
    <t>宋庄网格</t>
  </si>
  <si>
    <t>1355.05</t>
  </si>
  <si>
    <t>240.61</t>
  </si>
  <si>
    <t>温泉网格</t>
  </si>
  <si>
    <t>武山县温泉专营店</t>
  </si>
  <si>
    <t>859.90</t>
  </si>
  <si>
    <t>1101.75</t>
  </si>
  <si>
    <t>3.42</t>
  </si>
  <si>
    <t>滩歌网格</t>
  </si>
  <si>
    <t>306.90</t>
  </si>
  <si>
    <t>郭槐网格</t>
  </si>
  <si>
    <t>279.56</t>
  </si>
  <si>
    <t>1058.34</t>
  </si>
  <si>
    <t>5.41</t>
  </si>
  <si>
    <t>18.98</t>
  </si>
  <si>
    <t>348.20</t>
  </si>
  <si>
    <t>新龙网格</t>
  </si>
  <si>
    <t>760.14</t>
  </si>
  <si>
    <t>北山网格</t>
  </si>
  <si>
    <t>698.25</t>
  </si>
  <si>
    <t>1145.40</t>
  </si>
  <si>
    <t>103.85</t>
  </si>
  <si>
    <t>6.49</t>
  </si>
  <si>
    <t>103.20</t>
  </si>
  <si>
    <t>11.47</t>
  </si>
  <si>
    <t>史家庄网格</t>
  </si>
  <si>
    <t>1010.60</t>
  </si>
  <si>
    <t>223.45</t>
  </si>
  <si>
    <t>28.80</t>
  </si>
  <si>
    <t>1207.96</t>
  </si>
  <si>
    <t>119.10</t>
  </si>
  <si>
    <t>7.44</t>
  </si>
  <si>
    <t>536.02</t>
  </si>
  <si>
    <t>724.35</t>
  </si>
  <si>
    <t>644.25</t>
  </si>
  <si>
    <t>1435.60</t>
  </si>
  <si>
    <t>1911.05</t>
  </si>
  <si>
    <t>181.55</t>
  </si>
  <si>
    <t>160.90</t>
  </si>
  <si>
    <t>八营网格</t>
  </si>
  <si>
    <t>843.16</t>
  </si>
  <si>
    <t>293.70</t>
  </si>
  <si>
    <t>1198.25</t>
  </si>
  <si>
    <t>676.80</t>
  </si>
  <si>
    <t>四门网格</t>
  </si>
  <si>
    <t>956.78</t>
  </si>
  <si>
    <t>丁家门网格</t>
  </si>
  <si>
    <t>733.03</t>
  </si>
  <si>
    <t>3.80</t>
  </si>
  <si>
    <t>261.65</t>
  </si>
  <si>
    <t>1090.99</t>
  </si>
  <si>
    <t>杨河网格</t>
  </si>
  <si>
    <t>1054.14</t>
  </si>
  <si>
    <t>848.15</t>
  </si>
  <si>
    <t>渭河网格</t>
  </si>
  <si>
    <t>848.80</t>
  </si>
  <si>
    <t>高楼网格</t>
  </si>
  <si>
    <t>766.95</t>
  </si>
  <si>
    <t>1.34</t>
  </si>
  <si>
    <t>248.45</t>
  </si>
  <si>
    <t>290.05</t>
  </si>
  <si>
    <t>548.20</t>
  </si>
  <si>
    <t>423.20</t>
  </si>
  <si>
    <t>2631.35</t>
  </si>
  <si>
    <t>3.50</t>
  </si>
  <si>
    <t>三中网格</t>
  </si>
  <si>
    <t>2111.75</t>
  </si>
  <si>
    <t>489.60</t>
  </si>
  <si>
    <t>432.30</t>
  </si>
  <si>
    <t>401.50</t>
  </si>
  <si>
    <t>820.66</t>
  </si>
  <si>
    <t>2.08</t>
  </si>
  <si>
    <t>1127.05</t>
  </si>
  <si>
    <t>44.20</t>
  </si>
  <si>
    <t>4.91</t>
  </si>
  <si>
    <t>833.60</t>
  </si>
  <si>
    <t>党口网格</t>
  </si>
  <si>
    <t>1167.05</t>
  </si>
  <si>
    <t>742.90</t>
  </si>
  <si>
    <t>12.38</t>
  </si>
  <si>
    <t>牛庄网格</t>
  </si>
  <si>
    <t>943.40</t>
  </si>
  <si>
    <t>103.65</t>
  </si>
  <si>
    <t>5.81</t>
  </si>
  <si>
    <t>751.15</t>
  </si>
  <si>
    <t>545.30</t>
  </si>
  <si>
    <t>武山党政营销单元1</t>
  </si>
  <si>
    <t>1222.20</t>
  </si>
  <si>
    <t>93.80</t>
  </si>
  <si>
    <t>5.86</t>
  </si>
  <si>
    <t>63.90</t>
  </si>
  <si>
    <t>29.90</t>
  </si>
  <si>
    <t>武山金融大企业单元</t>
  </si>
  <si>
    <t>925.90</t>
  </si>
  <si>
    <t>武山党政营销单元3</t>
  </si>
  <si>
    <t>武山-大企业行业营销单元</t>
  </si>
  <si>
    <t>2386.63</t>
  </si>
  <si>
    <t>384.45</t>
  </si>
  <si>
    <t>218.00</t>
  </si>
  <si>
    <t>156.45</t>
  </si>
  <si>
    <t>武山党政营销单元2</t>
  </si>
  <si>
    <t>816.00</t>
  </si>
  <si>
    <t>武山医卫营销单元</t>
  </si>
  <si>
    <t>武山-医卫营销单元</t>
  </si>
  <si>
    <t>591.10</t>
  </si>
  <si>
    <t>武山商客营销单元</t>
  </si>
  <si>
    <t>1312.05</t>
  </si>
  <si>
    <t>武山教育营销单元1</t>
  </si>
  <si>
    <t>61.30</t>
  </si>
  <si>
    <t>706.55</t>
  </si>
  <si>
    <t>48.75</t>
  </si>
  <si>
    <t>25.75</t>
  </si>
  <si>
    <t>167.45</t>
  </si>
  <si>
    <t>833.20</t>
  </si>
  <si>
    <t>64.80</t>
  </si>
  <si>
    <t>7.20</t>
  </si>
  <si>
    <t>34.90</t>
  </si>
  <si>
    <t>马力支局--其它</t>
  </si>
  <si>
    <t>范贵子</t>
  </si>
  <si>
    <t>208.40</t>
  </si>
  <si>
    <t>74.20</t>
  </si>
  <si>
    <t>2.06</t>
  </si>
  <si>
    <t>472.95</t>
  </si>
  <si>
    <t>武山教育营销单元2</t>
  </si>
  <si>
    <t>1221.27</t>
  </si>
  <si>
    <t>169.92</t>
  </si>
  <si>
    <t>130.02</t>
  </si>
  <si>
    <t>山丹支局--其它</t>
  </si>
  <si>
    <t>杏花村支局--其它</t>
  </si>
  <si>
    <t>175.50</t>
  </si>
  <si>
    <t>452.10</t>
  </si>
  <si>
    <t>194.00</t>
  </si>
  <si>
    <t>1.94</t>
  </si>
  <si>
    <t>557.70</t>
  </si>
  <si>
    <t>561.90</t>
  </si>
  <si>
    <t>清水县</t>
  </si>
  <si>
    <t>百家网格</t>
  </si>
  <si>
    <t>521.95</t>
  </si>
  <si>
    <t>小河网格</t>
  </si>
  <si>
    <t>501.81</t>
  </si>
  <si>
    <t>136.55</t>
  </si>
  <si>
    <t>60.65</t>
  </si>
  <si>
    <t>秦亭网格</t>
  </si>
  <si>
    <t>513.25</t>
  </si>
  <si>
    <t>93.05</t>
  </si>
  <si>
    <t>67.95</t>
  </si>
  <si>
    <t>41.95</t>
  </si>
  <si>
    <t>全寨网格</t>
  </si>
  <si>
    <t>1032.50</t>
  </si>
  <si>
    <t>318.00</t>
  </si>
  <si>
    <t>3.18</t>
  </si>
  <si>
    <t>268.00</t>
  </si>
  <si>
    <t>10.72</t>
  </si>
  <si>
    <t>小泉网格</t>
  </si>
  <si>
    <t>755.05</t>
  </si>
  <si>
    <t>新城网格</t>
  </si>
  <si>
    <t>749.55</t>
  </si>
  <si>
    <t>东南网格</t>
  </si>
  <si>
    <t>516.85</t>
  </si>
  <si>
    <t>清水县张小康代理点</t>
  </si>
  <si>
    <t>张小康</t>
  </si>
  <si>
    <t>永安网格</t>
  </si>
  <si>
    <t>清水白驼支局营业厅</t>
  </si>
  <si>
    <t>白沙网格</t>
  </si>
  <si>
    <t>清水山门支局营业厅</t>
  </si>
  <si>
    <t>788.35</t>
  </si>
  <si>
    <t>安坪网格</t>
  </si>
  <si>
    <t>3113.08</t>
  </si>
  <si>
    <t>1000.45</t>
  </si>
  <si>
    <t>908.80</t>
  </si>
  <si>
    <t>878.00</t>
  </si>
  <si>
    <t>91.65</t>
  </si>
  <si>
    <t>董湾网格</t>
  </si>
  <si>
    <t>809.32</t>
  </si>
  <si>
    <t>127.01</t>
  </si>
  <si>
    <t>106.91</t>
  </si>
  <si>
    <t>72.91</t>
  </si>
  <si>
    <t>67.60</t>
  </si>
  <si>
    <t>水清网格</t>
  </si>
  <si>
    <t>金集杨会芳天翼专营店</t>
  </si>
  <si>
    <t>1002.85</t>
  </si>
  <si>
    <t>5855.25</t>
  </si>
  <si>
    <t>451.75</t>
  </si>
  <si>
    <t>345.80</t>
  </si>
  <si>
    <t>1.76</t>
  </si>
  <si>
    <t>275.00</t>
  </si>
  <si>
    <t>40.80</t>
  </si>
  <si>
    <t>105.95</t>
  </si>
  <si>
    <t>51.95</t>
  </si>
  <si>
    <t>109.55</t>
  </si>
  <si>
    <t>2.92</t>
  </si>
  <si>
    <t>55.50</t>
  </si>
  <si>
    <t>741.95</t>
  </si>
  <si>
    <t>164.55</t>
  </si>
  <si>
    <t>西北网格</t>
  </si>
  <si>
    <t>2863.13</t>
  </si>
  <si>
    <t>265.05</t>
  </si>
  <si>
    <t>261.80</t>
  </si>
  <si>
    <t>3.23</t>
  </si>
  <si>
    <t>221.00</t>
  </si>
  <si>
    <t>汪杰</t>
  </si>
  <si>
    <t>604.91</t>
  </si>
  <si>
    <t>950.70</t>
  </si>
  <si>
    <t>213.55</t>
  </si>
  <si>
    <t>167.90</t>
  </si>
  <si>
    <t>45.65</t>
  </si>
  <si>
    <t>山门网格</t>
  </si>
  <si>
    <t>881.78</t>
  </si>
  <si>
    <t>7.57</t>
  </si>
  <si>
    <t>草川网格</t>
  </si>
  <si>
    <t>清水县草川天翼专营店</t>
  </si>
  <si>
    <t>36.10</t>
  </si>
  <si>
    <t>3247.80</t>
  </si>
  <si>
    <t>0.60</t>
  </si>
  <si>
    <t>182.00</t>
  </si>
  <si>
    <t>442.90</t>
  </si>
  <si>
    <t>208.55</t>
  </si>
  <si>
    <t>13.03</t>
  </si>
  <si>
    <t>207.90</t>
  </si>
  <si>
    <t>182.10</t>
  </si>
  <si>
    <t>830.05</t>
  </si>
  <si>
    <t>82.80</t>
  </si>
  <si>
    <t>49.80</t>
  </si>
  <si>
    <t>29.80</t>
  </si>
  <si>
    <t>张敏</t>
  </si>
  <si>
    <t>481.95</t>
  </si>
  <si>
    <t>2.40</t>
  </si>
  <si>
    <t>东北网格</t>
  </si>
  <si>
    <t>554.40</t>
  </si>
  <si>
    <t>2738.18</t>
  </si>
  <si>
    <t>404.80</t>
  </si>
  <si>
    <t>347.80</t>
  </si>
  <si>
    <t>304.00</t>
  </si>
  <si>
    <t>43.80</t>
  </si>
  <si>
    <t>崔刘网格</t>
  </si>
  <si>
    <t>丰望网格</t>
  </si>
  <si>
    <t>1071.34</t>
  </si>
  <si>
    <t>68.75</t>
  </si>
  <si>
    <t>60.75</t>
  </si>
  <si>
    <t>27.75</t>
  </si>
  <si>
    <t>马什网格</t>
  </si>
  <si>
    <t>513.60</t>
  </si>
  <si>
    <t>丰盛网格</t>
  </si>
  <si>
    <t>2087.86</t>
  </si>
  <si>
    <t>86.00</t>
  </si>
  <si>
    <t>132.60</t>
  </si>
  <si>
    <t>49.10</t>
  </si>
  <si>
    <t>清水商客营销单元</t>
  </si>
  <si>
    <t>清水县充国路第二营业厅</t>
  </si>
  <si>
    <t>远门支局--其它</t>
  </si>
  <si>
    <t>690.21</t>
  </si>
  <si>
    <t>477.60</t>
  </si>
  <si>
    <t>87.00</t>
  </si>
  <si>
    <t>贾川网格</t>
  </si>
  <si>
    <t>42.10</t>
  </si>
  <si>
    <t>327.10</t>
  </si>
  <si>
    <t>924.95</t>
  </si>
  <si>
    <t>庙台网格</t>
  </si>
  <si>
    <t>659.05</t>
  </si>
  <si>
    <t>松树网格</t>
  </si>
  <si>
    <t>429.65</t>
  </si>
  <si>
    <t>996.72</t>
  </si>
  <si>
    <t>532.30</t>
  </si>
  <si>
    <t>1119.01</t>
  </si>
  <si>
    <t>221.55</t>
  </si>
  <si>
    <t>215.90</t>
  </si>
  <si>
    <t>337.50</t>
  </si>
  <si>
    <t>吉山网格</t>
  </si>
  <si>
    <t>324.40</t>
  </si>
  <si>
    <t>桑园网格</t>
  </si>
  <si>
    <t>1330.70</t>
  </si>
  <si>
    <t>413.15</t>
  </si>
  <si>
    <t>352.50</t>
  </si>
  <si>
    <t>74.50</t>
  </si>
  <si>
    <t>585.60</t>
  </si>
  <si>
    <t>草川支局--其它</t>
  </si>
  <si>
    <t>0.12</t>
  </si>
  <si>
    <t>1475.55</t>
  </si>
  <si>
    <t>214.38</t>
  </si>
  <si>
    <t>2.12</t>
  </si>
  <si>
    <t>161.38</t>
  </si>
  <si>
    <t>121.38</t>
  </si>
  <si>
    <t>491.55</t>
  </si>
  <si>
    <t>470.16</t>
  </si>
  <si>
    <t>1309.70</t>
  </si>
  <si>
    <t>5.68</t>
  </si>
  <si>
    <t>东北支局--其它</t>
  </si>
  <si>
    <t>1450.79</t>
  </si>
  <si>
    <t>红堡支局--其它</t>
  </si>
  <si>
    <t>884.29</t>
  </si>
  <si>
    <t>110.90</t>
  </si>
  <si>
    <t>太坪网格</t>
  </si>
  <si>
    <t>1625.31</t>
  </si>
  <si>
    <t>158.00</t>
  </si>
  <si>
    <t>7.25</t>
  </si>
  <si>
    <t>清水金融大企业医卫营销单元2</t>
  </si>
  <si>
    <t>415.39</t>
  </si>
  <si>
    <t>清水教育营销单元</t>
  </si>
  <si>
    <t>1503.05</t>
  </si>
  <si>
    <t>3.81</t>
  </si>
  <si>
    <t>清水金融大企业医卫营销单元1</t>
  </si>
  <si>
    <t>8991.32</t>
  </si>
  <si>
    <t>苏睿</t>
  </si>
  <si>
    <t>218.70</t>
  </si>
  <si>
    <t>清水党政营销单元1</t>
  </si>
  <si>
    <t>347.24</t>
  </si>
  <si>
    <t>清水党政营销单元2</t>
  </si>
  <si>
    <t>511.40</t>
  </si>
  <si>
    <t>416.20</t>
  </si>
  <si>
    <t>姚黄网格</t>
  </si>
  <si>
    <t>1408.62</t>
  </si>
  <si>
    <t>75.50</t>
  </si>
  <si>
    <t>115.50</t>
  </si>
  <si>
    <t>赵那网格</t>
  </si>
  <si>
    <t>322.60</t>
  </si>
  <si>
    <t>770.63</t>
  </si>
  <si>
    <t>122.82</t>
  </si>
  <si>
    <t>112.20</t>
  </si>
  <si>
    <t>10.62</t>
  </si>
  <si>
    <t>2021年1月4日营销积分完成情况，当日完成0分，当月完成0分，月积分完成率0%</t>
  </si>
  <si>
    <t>天水各战区积分完成情况</t>
  </si>
  <si>
    <t>负责人</t>
  </si>
  <si>
    <t>战区人数</t>
  </si>
  <si>
    <t>积分年任务（万）</t>
  </si>
  <si>
    <t>积分月任务（万）</t>
  </si>
  <si>
    <t>日完成积分</t>
  </si>
  <si>
    <t>月完成积分</t>
  </si>
  <si>
    <t>月积分任务完成率</t>
  </si>
  <si>
    <t>认领任务</t>
  </si>
  <si>
    <t>备注</t>
  </si>
  <si>
    <t>18993820091</t>
  </si>
  <si>
    <t>18993822003</t>
  </si>
  <si>
    <t>教育军种9月（10月）17.04万，党政军10万</t>
  </si>
  <si>
    <t>喜小燕</t>
  </si>
  <si>
    <t>17793821314</t>
  </si>
  <si>
    <t>18993821180</t>
  </si>
  <si>
    <t>18993825366</t>
  </si>
  <si>
    <t>18993820102</t>
  </si>
  <si>
    <t>庞宇</t>
  </si>
  <si>
    <t>18993820133</t>
  </si>
  <si>
    <t>18993820605</t>
  </si>
  <si>
    <t>18909389030</t>
  </si>
  <si>
    <t>天水各军种积分完成情况</t>
  </si>
  <si>
    <t>军种人数</t>
  </si>
  <si>
    <t>积分年任务</t>
  </si>
  <si>
    <t>18993820055</t>
  </si>
  <si>
    <t>18993830580</t>
  </si>
  <si>
    <t>何伟</t>
  </si>
  <si>
    <t>18993820093</t>
  </si>
  <si>
    <t>18993822076</t>
  </si>
  <si>
    <t>岳园</t>
  </si>
  <si>
    <t>18993820096</t>
  </si>
  <si>
    <t>18993820205</t>
  </si>
  <si>
    <t>13321386688</t>
  </si>
  <si>
    <t>18993820058</t>
  </si>
  <si>
    <t>18993820028</t>
  </si>
  <si>
    <t>18993820018</t>
  </si>
  <si>
    <t>18993825068</t>
  </si>
  <si>
    <t>18993825038</t>
  </si>
  <si>
    <t>逯彦斌</t>
  </si>
  <si>
    <t>18993822090</t>
  </si>
  <si>
    <t>冯朝贵</t>
  </si>
  <si>
    <t>18993820231</t>
  </si>
  <si>
    <t>18993820015</t>
  </si>
  <si>
    <t>18919383366</t>
  </si>
  <si>
    <t>刘建宏</t>
  </si>
  <si>
    <t>天水各营销中心积分完成情况</t>
  </si>
  <si>
    <t>人数</t>
  </si>
  <si>
    <t>18909382099</t>
  </si>
  <si>
    <t>18993820618</t>
  </si>
  <si>
    <t>18993823656</t>
  </si>
  <si>
    <t>18993823066</t>
  </si>
  <si>
    <t>刘旭杰</t>
  </si>
  <si>
    <t>18993821199</t>
  </si>
  <si>
    <t>全市各支局积分完成情况</t>
  </si>
  <si>
    <t>岗位</t>
  </si>
  <si>
    <t>姓名</t>
  </si>
  <si>
    <t>支局比对</t>
  </si>
  <si>
    <t>支局人员数量</t>
  </si>
  <si>
    <t>秦州</t>
  </si>
  <si>
    <t>暂无</t>
  </si>
  <si>
    <t>夏晓艳</t>
  </si>
  <si>
    <t>麦积</t>
  </si>
  <si>
    <t>秦安</t>
  </si>
  <si>
    <t>孟繁昌</t>
  </si>
  <si>
    <t>冯宏睿</t>
  </si>
  <si>
    <t>甘谷</t>
  </si>
  <si>
    <t>王贵平</t>
  </si>
  <si>
    <t>武山</t>
  </si>
  <si>
    <t>温  平</t>
  </si>
  <si>
    <t>清水</t>
  </si>
  <si>
    <t>秦亭支局</t>
  </si>
  <si>
    <t>张川</t>
  </si>
  <si>
    <t>天水连锁门店积分通报</t>
  </si>
  <si>
    <t>杨丽萍</t>
  </si>
  <si>
    <t>周  璇</t>
  </si>
  <si>
    <t>张  娜</t>
  </si>
  <si>
    <t>李雪娇</t>
  </si>
  <si>
    <t>罗珊珊</t>
  </si>
  <si>
    <t xml:space="preserve">丁鹏英 </t>
  </si>
  <si>
    <t>师  静</t>
  </si>
  <si>
    <t>全市按经营单元积分汇总</t>
  </si>
  <si>
    <t>当日积分完成</t>
  </si>
  <si>
    <t>当月积分完成</t>
  </si>
  <si>
    <t>月积分完成率</t>
  </si>
  <si>
    <t>客经（直销）积分发展通报（截止1月22日）</t>
  </si>
  <si>
    <t>预计当月底薪收入（元）</t>
  </si>
  <si>
    <t>预计当月积分提成收入（元）</t>
  </si>
  <si>
    <t>预计合计收入（元）</t>
  </si>
  <si>
    <t>积分完成排名</t>
  </si>
  <si>
    <r>
      <rPr>
        <sz val="11"/>
        <color theme="1"/>
        <rFont val="宋体"/>
        <charset val="134"/>
      </rPr>
      <t>秦州分公司</t>
    </r>
    <r>
      <rPr>
        <sz val="11"/>
        <color theme="1"/>
        <rFont val="Tahoma"/>
        <charset val="134"/>
      </rPr>
      <t>2021</t>
    </r>
    <r>
      <rPr>
        <sz val="11"/>
        <color theme="1"/>
        <rFont val="宋体"/>
        <charset val="134"/>
      </rPr>
      <t>年营销积分任务分解表</t>
    </r>
  </si>
  <si>
    <t>部门类型</t>
  </si>
  <si>
    <t>名称</t>
  </si>
  <si>
    <t>人均月积分</t>
  </si>
  <si>
    <t>总积分任务</t>
  </si>
  <si>
    <t>服务支撑</t>
  </si>
  <si>
    <t>网络服务部</t>
  </si>
  <si>
    <t>综维站（西）</t>
  </si>
  <si>
    <t>综维站（农村）</t>
  </si>
  <si>
    <t>综维站（东）</t>
  </si>
  <si>
    <t>农村支局</t>
  </si>
  <si>
    <t>城市支局</t>
  </si>
  <si>
    <t>渠道</t>
  </si>
  <si>
    <t>核心大店</t>
  </si>
  <si>
    <t>政企</t>
  </si>
  <si>
    <t>党政</t>
  </si>
  <si>
    <t>医卫</t>
  </si>
  <si>
    <t>天水电信2021年全口径积分预算分解表-武山</t>
  </si>
  <si>
    <t>战区（本部部室）</t>
  </si>
  <si>
    <t>营销中心/两部一室/二级中心/军种</t>
  </si>
  <si>
    <t>工作单元</t>
  </si>
  <si>
    <t>岗位分工</t>
  </si>
  <si>
    <t>月度人均有效积分</t>
  </si>
  <si>
    <t>年度积分完成目标</t>
  </si>
  <si>
    <t>市公司目标（万）</t>
  </si>
  <si>
    <t>客经外呼</t>
  </si>
  <si>
    <t>直属队伍</t>
  </si>
  <si>
    <t>洛门营销中心
（李新成）</t>
  </si>
  <si>
    <t>城市
（王可成）</t>
  </si>
  <si>
    <t>农村
（杨斌）</t>
  </si>
  <si>
    <t>连锁
（宋斌琦）</t>
  </si>
  <si>
    <t>民主路营业厅</t>
  </si>
  <si>
    <t>外包营业员</t>
  </si>
  <si>
    <t>自聘营业员</t>
  </si>
  <si>
    <t>代理商营业员</t>
  </si>
  <si>
    <t>天水电信2021年全口径积分预算分解表-麦积</t>
  </si>
  <si>
    <t>战区
（本部部室）</t>
  </si>
  <si>
    <t>年度积分  完成目标</t>
  </si>
  <si>
    <t>技术负责人</t>
  </si>
  <si>
    <t>专家</t>
  </si>
  <si>
    <t>总经理助理</t>
  </si>
  <si>
    <t>客经外呼
（王亮）</t>
  </si>
  <si>
    <t>三阳川营销中心    （杜爱军）</t>
  </si>
  <si>
    <t>元龙营销中心    （杜爱军）</t>
  </si>
  <si>
    <t>元龙营销中心经理</t>
  </si>
  <si>
    <t>城市支局
（周建超）</t>
  </si>
  <si>
    <t>农村
（周建超）</t>
  </si>
  <si>
    <t>渠道
（王亮）</t>
  </si>
  <si>
    <t xml:space="preserve">连锁                </t>
  </si>
  <si>
    <t>政企
（宋海斌）</t>
  </si>
  <si>
    <t>秦安电信2021年全口径积分预算分解表</t>
  </si>
  <si>
    <t>年度积分        完成目标</t>
  </si>
  <si>
    <t>直销人员</t>
  </si>
  <si>
    <t>莲花营销中心（刘旭杰）</t>
  </si>
  <si>
    <t>城市                     （李元存）</t>
  </si>
  <si>
    <t>农村                （赵红强）</t>
  </si>
  <si>
    <t>连锁                （赵红强）</t>
  </si>
  <si>
    <t>解放路营业厅</t>
  </si>
  <si>
    <t>太白街电信手机旗舰店</t>
  </si>
  <si>
    <t>秦安县晟浩通讯部</t>
  </si>
  <si>
    <t>秦安县解放路华为体验店</t>
  </si>
  <si>
    <t>甘谷电信2021年全口径积分预算分解表</t>
  </si>
  <si>
    <t>年度积分         完成目标</t>
  </si>
  <si>
    <t>磐安营销中心     （王瑞）</t>
  </si>
  <si>
    <t>城市                     （郭志斌）</t>
  </si>
  <si>
    <t>农村                （赵永平）</t>
  </si>
  <si>
    <t>连锁                （雒琪）</t>
  </si>
  <si>
    <t>康庄路、广场、菜市口、传输局、姚庄手机世界、盘安华胜</t>
  </si>
  <si>
    <t>天水电信2021年全口径积分预算分解表</t>
  </si>
  <si>
    <t>城市                     （何平）</t>
  </si>
  <si>
    <t>农村                （梁剑）</t>
  </si>
  <si>
    <t>连锁                （何平）</t>
  </si>
  <si>
    <t>永清路营业厅</t>
  </si>
  <si>
    <t>永清中路营业厅</t>
  </si>
  <si>
    <t>天水电信2021年全口径积分预算分解表-张川</t>
  </si>
  <si>
    <t>龙山营销中心     （柴亚魁）</t>
  </si>
  <si>
    <t>城市                     （卢佺）</t>
  </si>
  <si>
    <t>农村                （卫晓军）</t>
  </si>
  <si>
    <t>连锁                （卢佺）</t>
  </si>
  <si>
    <t>Y62052208164</t>
  </si>
  <si>
    <t>调</t>
  </si>
  <si>
    <t xml:space="preserve">Y62052229824   </t>
  </si>
  <si>
    <t xml:space="preserve">Y62052235817 </t>
  </si>
  <si>
    <t xml:space="preserve">Y62052235911 </t>
  </si>
  <si>
    <t xml:space="preserve">Y62052229810   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</si>
</sst>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;_礀"/>
    <numFmt numFmtId="178" formatCode="[$-F800]dddd\,\ mmmm\ dd\,\ yyyy"/>
    <numFmt numFmtId="179" formatCode="#,##0.00_ "/>
    <numFmt numFmtId="180" formatCode="0_);[Red]\(0\)"/>
    <numFmt numFmtId="181" formatCode="yyyy&quot;年&quot;m&quot;月&quot;d&quot;日&quot;;@"/>
  </numFmts>
  <fonts count="51">
    <font>
      <sz val="11"/>
      <color theme="1"/>
      <name val="宋体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b/>
      <sz val="18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sz val="10"/>
      <name val="宋体"/>
      <charset val="134"/>
      <scheme val="minor"/>
    </font>
    <font>
      <b/>
      <sz val="18"/>
      <color theme="1"/>
      <name val="微软雅黑"/>
      <charset val="134"/>
    </font>
    <font>
      <sz val="11"/>
      <color theme="1"/>
      <name val="Tahoma"/>
      <charset val="134"/>
    </font>
    <font>
      <sz val="11"/>
      <color theme="1"/>
      <name val="宋体"/>
      <charset val="134"/>
    </font>
    <font>
      <sz val="9"/>
      <color theme="1"/>
      <name val="宋体"/>
      <charset val="134"/>
    </font>
    <font>
      <sz val="9"/>
      <name val="微软雅黑"/>
      <charset val="134"/>
    </font>
    <font>
      <sz val="11"/>
      <color rgb="FFFF0000"/>
      <name val="宋体"/>
      <charset val="134"/>
      <scheme val="minor"/>
    </font>
    <font>
      <sz val="9"/>
      <name val="Arial"/>
      <charset val="134"/>
    </font>
    <font>
      <sz val="1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20"/>
      <name val="微软雅黑"/>
      <charset val="134"/>
    </font>
    <font>
      <sz val="11"/>
      <name val="微软雅黑"/>
      <charset val="0"/>
    </font>
    <font>
      <sz val="16"/>
      <color theme="1"/>
      <name val="仿宋"/>
      <charset val="134"/>
    </font>
    <font>
      <sz val="12"/>
      <name val="微软雅黑"/>
      <charset val="134"/>
    </font>
    <font>
      <b/>
      <sz val="11"/>
      <color theme="1"/>
      <name val="微软雅黑"/>
      <charset val="134"/>
    </font>
    <font>
      <sz val="18"/>
      <color theme="1"/>
      <name val="宋体"/>
      <charset val="134"/>
      <scheme val="minor"/>
    </font>
    <font>
      <sz val="16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1" fillId="2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0"/>
    <xf numFmtId="41" fontId="0" fillId="0" borderId="0" applyFont="0" applyFill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32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18" borderId="18" applyNumberFormat="0" applyFont="0" applyAlignment="0" applyProtection="0">
      <alignment vertical="center"/>
    </xf>
    <xf numFmtId="178" fontId="46" fillId="0" borderId="0"/>
    <xf numFmtId="0" fontId="0" fillId="0" borderId="0"/>
    <xf numFmtId="0" fontId="32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35" fillId="0" borderId="0" applyNumberFormat="0" applyFill="0" applyBorder="0" applyAlignment="0" applyProtection="0">
      <alignment vertical="center"/>
    </xf>
    <xf numFmtId="0" fontId="0" fillId="0" borderId="0"/>
    <xf numFmtId="0" fontId="44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42" fillId="21" borderId="21" applyNumberFormat="0" applyAlignment="0" applyProtection="0">
      <alignment vertical="center"/>
    </xf>
    <xf numFmtId="0" fontId="0" fillId="0" borderId="0"/>
    <xf numFmtId="0" fontId="32" fillId="28" borderId="0" applyNumberFormat="0" applyBorder="0" applyAlignment="0" applyProtection="0">
      <alignment vertical="center"/>
    </xf>
    <xf numFmtId="0" fontId="48" fillId="21" borderId="20" applyNumberFormat="0" applyAlignment="0" applyProtection="0">
      <alignment vertical="center"/>
    </xf>
    <xf numFmtId="0" fontId="0" fillId="0" borderId="0"/>
    <xf numFmtId="0" fontId="43" fillId="25" borderId="22" applyNumberForma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27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/>
    <xf numFmtId="0" fontId="39" fillId="0" borderId="19" applyNumberFormat="0" applyFill="0" applyAlignment="0" applyProtection="0">
      <alignment vertical="center"/>
    </xf>
    <xf numFmtId="0" fontId="0" fillId="0" borderId="0"/>
    <xf numFmtId="0" fontId="47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2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2" fillId="30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0" fillId="0" borderId="0"/>
    <xf numFmtId="0" fontId="32" fillId="1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2" fillId="3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4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5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39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79" fontId="0" fillId="0" borderId="0" xfId="0" applyNumberFormat="1" applyFill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99" applyFont="1" applyBorder="1" applyAlignment="1">
      <alignment horizontal="center" vertical="center"/>
    </xf>
    <xf numFmtId="0" fontId="0" fillId="0" borderId="1" xfId="97" applyFont="1" applyBorder="1" applyAlignment="1">
      <alignment horizontal="center" vertical="center"/>
    </xf>
    <xf numFmtId="0" fontId="0" fillId="0" borderId="1" xfId="98" applyFont="1" applyBorder="1" applyAlignment="1">
      <alignment horizontal="center" vertical="center"/>
    </xf>
    <xf numFmtId="0" fontId="0" fillId="0" borderId="1" xfId="94" applyBorder="1" applyAlignment="1">
      <alignment horizontal="center" vertical="center"/>
    </xf>
    <xf numFmtId="0" fontId="0" fillId="0" borderId="1" xfId="95" applyFont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180" fontId="12" fillId="0" borderId="1" xfId="93" applyNumberFormat="1" applyFont="1" applyBorder="1" applyAlignment="1">
      <alignment horizontal="center" vertical="center"/>
    </xf>
    <xf numFmtId="180" fontId="12" fillId="0" borderId="1" xfId="90" applyNumberFormat="1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180" fontId="12" fillId="0" borderId="1" xfId="91" applyNumberFormat="1" applyFont="1" applyBorder="1" applyAlignment="1">
      <alignment horizontal="center" vertical="center"/>
    </xf>
    <xf numFmtId="180" fontId="12" fillId="0" borderId="1" xfId="92" applyNumberFormat="1" applyFont="1" applyBorder="1" applyAlignment="1">
      <alignment horizontal="center" vertical="center"/>
    </xf>
    <xf numFmtId="180" fontId="12" fillId="0" borderId="1" xfId="101" applyNumberFormat="1" applyFont="1" applyBorder="1" applyAlignment="1">
      <alignment horizontal="center" vertical="center"/>
    </xf>
    <xf numFmtId="180" fontId="12" fillId="0" borderId="1" xfId="103" applyNumberFormat="1" applyFont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180" fontId="13" fillId="0" borderId="1" xfId="100" applyNumberFormat="1" applyFont="1" applyFill="1" applyBorder="1" applyAlignment="1">
      <alignment horizontal="center" vertical="center"/>
    </xf>
    <xf numFmtId="180" fontId="13" fillId="0" borderId="1" xfId="96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80" fontId="12" fillId="0" borderId="1" xfId="93" applyNumberFormat="1" applyFont="1" applyFill="1" applyBorder="1" applyAlignment="1">
      <alignment horizontal="center" vertical="center"/>
    </xf>
    <xf numFmtId="180" fontId="12" fillId="0" borderId="1" xfId="90" applyNumberFormat="1" applyFont="1" applyFill="1" applyBorder="1" applyAlignment="1">
      <alignment horizontal="center" vertical="center"/>
    </xf>
    <xf numFmtId="180" fontId="12" fillId="0" borderId="1" xfId="91" applyNumberFormat="1" applyFont="1" applyFill="1" applyBorder="1" applyAlignment="1">
      <alignment horizontal="center" vertical="center"/>
    </xf>
    <xf numFmtId="180" fontId="12" fillId="0" borderId="1" xfId="92" applyNumberFormat="1" applyFont="1" applyFill="1" applyBorder="1" applyAlignment="1">
      <alignment horizontal="center" vertical="center"/>
    </xf>
    <xf numFmtId="180" fontId="12" fillId="0" borderId="1" xfId="101" applyNumberFormat="1" applyFont="1" applyFill="1" applyBorder="1" applyAlignment="1">
      <alignment horizontal="center" vertical="center"/>
    </xf>
    <xf numFmtId="180" fontId="12" fillId="0" borderId="1" xfId="103" applyNumberFormat="1" applyFont="1" applyFill="1" applyBorder="1" applyAlignment="1">
      <alignment horizontal="center" vertical="center"/>
    </xf>
    <xf numFmtId="180" fontId="13" fillId="0" borderId="8" xfId="100" applyNumberFormat="1" applyFont="1" applyFill="1" applyBorder="1" applyAlignment="1">
      <alignment horizontal="center" vertical="center"/>
    </xf>
    <xf numFmtId="0" fontId="5" fillId="0" borderId="1" xfId="104" applyFont="1" applyFill="1" applyBorder="1" applyAlignment="1">
      <alignment horizontal="center" vertical="center"/>
    </xf>
    <xf numFmtId="180" fontId="13" fillId="0" borderId="13" xfId="10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/>
    </xf>
    <xf numFmtId="176" fontId="18" fillId="0" borderId="1" xfId="0" applyNumberFormat="1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left" vertical="center"/>
    </xf>
    <xf numFmtId="0" fontId="16" fillId="0" borderId="1" xfId="0" applyNumberFormat="1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horizontal="left" vertical="center" wrapText="1"/>
    </xf>
    <xf numFmtId="176" fontId="16" fillId="5" borderId="1" xfId="0" applyNumberFormat="1" applyFont="1" applyFill="1" applyBorder="1" applyAlignment="1">
      <alignment horizontal="center" vertical="center"/>
    </xf>
    <xf numFmtId="0" fontId="12" fillId="6" borderId="1" xfId="0" applyNumberFormat="1" applyFont="1" applyFill="1" applyBorder="1" applyAlignment="1">
      <alignment horizontal="left" vertical="center" wrapText="1"/>
    </xf>
    <xf numFmtId="176" fontId="16" fillId="5" borderId="1" xfId="0" applyNumberFormat="1" applyFont="1" applyFill="1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 wrapText="1"/>
    </xf>
    <xf numFmtId="0" fontId="17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9" fontId="0" fillId="0" borderId="0" xfId="0" applyNumberForma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49" fontId="21" fillId="2" borderId="1" xfId="0" applyNumberFormat="1" applyFont="1" applyFill="1" applyBorder="1" applyAlignment="1">
      <alignment horizontal="center"/>
    </xf>
    <xf numFmtId="0" fontId="21" fillId="2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181" fontId="23" fillId="2" borderId="0" xfId="0" applyNumberFormat="1" applyFont="1" applyFill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132" applyFont="1" applyFill="1" applyBorder="1" applyAlignment="1">
      <alignment horizontal="center" vertical="center"/>
    </xf>
    <xf numFmtId="0" fontId="0" fillId="0" borderId="1" xfId="66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123" applyFont="1" applyBorder="1" applyAlignment="1">
      <alignment horizontal="center" vertical="center"/>
    </xf>
    <xf numFmtId="0" fontId="0" fillId="0" borderId="1" xfId="109" applyFont="1" applyFill="1" applyBorder="1" applyAlignment="1">
      <alignment horizontal="center" vertical="center"/>
    </xf>
    <xf numFmtId="0" fontId="0" fillId="0" borderId="1" xfId="127" applyFont="1" applyBorder="1" applyAlignment="1">
      <alignment horizontal="center" vertical="center"/>
    </xf>
    <xf numFmtId="0" fontId="0" fillId="0" borderId="1" xfId="68" applyFont="1" applyBorder="1" applyAlignment="1">
      <alignment horizontal="center" vertical="center"/>
    </xf>
    <xf numFmtId="0" fontId="0" fillId="0" borderId="1" xfId="57" applyFont="1" applyFill="1" applyBorder="1" applyAlignment="1">
      <alignment horizontal="center" vertical="center"/>
    </xf>
    <xf numFmtId="0" fontId="0" fillId="0" borderId="1" xfId="62" applyFont="1" applyBorder="1" applyAlignment="1">
      <alignment horizontal="center" vertical="center"/>
    </xf>
    <xf numFmtId="0" fontId="0" fillId="0" borderId="1" xfId="119" applyFont="1" applyBorder="1" applyAlignment="1">
      <alignment horizontal="center" vertical="center"/>
    </xf>
    <xf numFmtId="0" fontId="0" fillId="0" borderId="1" xfId="67" applyFont="1" applyFill="1" applyBorder="1" applyAlignment="1">
      <alignment horizontal="center" vertical="center"/>
    </xf>
    <xf numFmtId="0" fontId="0" fillId="0" borderId="1" xfId="58" applyFont="1" applyBorder="1" applyAlignment="1">
      <alignment horizontal="center" vertical="center"/>
    </xf>
    <xf numFmtId="0" fontId="0" fillId="0" borderId="1" xfId="16" applyFont="1" applyBorder="1" applyAlignment="1">
      <alignment horizontal="center" vertical="center"/>
    </xf>
    <xf numFmtId="0" fontId="0" fillId="0" borderId="1" xfId="87" applyFont="1" applyFill="1" applyBorder="1" applyAlignment="1">
      <alignment horizontal="center" vertical="center"/>
    </xf>
    <xf numFmtId="0" fontId="0" fillId="0" borderId="1" xfId="110" applyFont="1" applyBorder="1" applyAlignment="1">
      <alignment horizontal="center" vertical="center"/>
    </xf>
    <xf numFmtId="0" fontId="0" fillId="0" borderId="1" xfId="124" applyFont="1" applyBorder="1" applyAlignment="1">
      <alignment horizontal="center" vertical="center"/>
    </xf>
    <xf numFmtId="0" fontId="0" fillId="0" borderId="1" xfId="114" applyFont="1" applyFill="1" applyBorder="1" applyAlignment="1">
      <alignment horizontal="center" vertical="center"/>
    </xf>
    <xf numFmtId="0" fontId="0" fillId="0" borderId="1" xfId="122" applyFont="1" applyBorder="1" applyAlignment="1">
      <alignment horizontal="center" vertical="center"/>
    </xf>
    <xf numFmtId="0" fontId="0" fillId="0" borderId="1" xfId="117" applyFont="1" applyBorder="1" applyAlignment="1">
      <alignment horizontal="center" vertical="center"/>
    </xf>
    <xf numFmtId="0" fontId="0" fillId="0" borderId="1" xfId="118" applyFont="1" applyFill="1" applyBorder="1" applyAlignment="1">
      <alignment horizontal="center" vertical="center"/>
    </xf>
    <xf numFmtId="0" fontId="0" fillId="0" borderId="1" xfId="128" applyFont="1" applyBorder="1" applyAlignment="1">
      <alignment horizontal="center" vertical="center"/>
    </xf>
    <xf numFmtId="0" fontId="0" fillId="0" borderId="1" xfId="130" applyFont="1" applyBorder="1" applyAlignment="1">
      <alignment horizontal="center" vertical="center"/>
    </xf>
    <xf numFmtId="0" fontId="0" fillId="0" borderId="1" xfId="80" applyFont="1" applyFill="1" applyBorder="1" applyAlignment="1">
      <alignment horizontal="center" vertical="center"/>
    </xf>
    <xf numFmtId="0" fontId="0" fillId="0" borderId="1" xfId="131" applyFont="1" applyBorder="1" applyAlignment="1">
      <alignment horizontal="center" vertical="center"/>
    </xf>
    <xf numFmtId="0" fontId="0" fillId="0" borderId="1" xfId="103" applyFont="1" applyFill="1" applyBorder="1" applyAlignment="1">
      <alignment horizontal="center" vertical="center"/>
    </xf>
    <xf numFmtId="0" fontId="0" fillId="0" borderId="1" xfId="36" applyFont="1" applyBorder="1" applyAlignment="1">
      <alignment horizontal="center" vertical="center"/>
    </xf>
    <xf numFmtId="0" fontId="0" fillId="0" borderId="1" xfId="100" applyFont="1" applyFill="1" applyBorder="1" applyAlignment="1">
      <alignment horizontal="center" vertical="center"/>
    </xf>
    <xf numFmtId="0" fontId="0" fillId="0" borderId="1" xfId="108" applyFont="1" applyBorder="1" applyAlignment="1">
      <alignment horizontal="center" vertical="center"/>
    </xf>
    <xf numFmtId="0" fontId="0" fillId="0" borderId="1" xfId="134" applyFont="1" applyFill="1" applyBorder="1" applyAlignment="1">
      <alignment horizontal="center" vertical="center"/>
    </xf>
    <xf numFmtId="0" fontId="0" fillId="0" borderId="1" xfId="133" applyFont="1" applyBorder="1" applyAlignment="1">
      <alignment horizontal="center" vertical="center"/>
    </xf>
    <xf numFmtId="0" fontId="0" fillId="0" borderId="1" xfId="99" applyFont="1" applyFill="1" applyBorder="1" applyAlignment="1">
      <alignment horizontal="center" vertical="center"/>
    </xf>
    <xf numFmtId="0" fontId="0" fillId="0" borderId="1" xfId="98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74" applyFont="1" applyBorder="1" applyAlignment="1">
      <alignment horizontal="center" vertical="center"/>
    </xf>
    <xf numFmtId="0" fontId="0" fillId="0" borderId="1" xfId="135" applyFont="1" applyFill="1" applyBorder="1" applyAlignment="1">
      <alignment horizontal="center" vertical="center"/>
    </xf>
    <xf numFmtId="0" fontId="0" fillId="0" borderId="1" xfId="113" applyFont="1" applyBorder="1" applyAlignment="1">
      <alignment horizontal="center" vertical="center"/>
    </xf>
    <xf numFmtId="0" fontId="0" fillId="0" borderId="1" xfId="136" applyFont="1" applyFill="1" applyBorder="1" applyAlignment="1">
      <alignment horizontal="center" vertical="center"/>
    </xf>
    <xf numFmtId="0" fontId="0" fillId="0" borderId="1" xfId="26" applyFont="1" applyFill="1" applyBorder="1" applyAlignment="1">
      <alignment horizontal="center" vertical="center"/>
    </xf>
    <xf numFmtId="0" fontId="0" fillId="0" borderId="1" xfId="112" applyFont="1" applyBorder="1" applyAlignment="1">
      <alignment horizontal="center" vertical="center"/>
    </xf>
    <xf numFmtId="0" fontId="0" fillId="0" borderId="1" xfId="136" applyFont="1" applyBorder="1" applyAlignment="1">
      <alignment horizontal="center" vertical="center"/>
    </xf>
    <xf numFmtId="0" fontId="0" fillId="0" borderId="1" xfId="139" applyFont="1" applyFill="1" applyBorder="1" applyAlignment="1">
      <alignment horizontal="center" vertical="center"/>
    </xf>
    <xf numFmtId="0" fontId="0" fillId="0" borderId="1" xfId="140" applyFont="1" applyBorder="1" applyAlignment="1">
      <alignment horizontal="center" vertical="center"/>
    </xf>
    <xf numFmtId="0" fontId="0" fillId="0" borderId="1" xfId="138" applyFont="1" applyBorder="1" applyAlignment="1">
      <alignment horizontal="center" vertical="center"/>
    </xf>
    <xf numFmtId="0" fontId="0" fillId="0" borderId="1" xfId="120" applyFont="1" applyFill="1" applyBorder="1" applyAlignment="1">
      <alignment horizontal="center" vertical="center"/>
    </xf>
    <xf numFmtId="0" fontId="0" fillId="0" borderId="1" xfId="105" applyFont="1" applyBorder="1" applyAlignment="1">
      <alignment horizontal="center" vertical="center"/>
    </xf>
    <xf numFmtId="0" fontId="0" fillId="5" borderId="1" xfId="105" applyFont="1" applyFill="1" applyBorder="1" applyAlignment="1">
      <alignment horizontal="center" vertical="center"/>
    </xf>
    <xf numFmtId="0" fontId="0" fillId="0" borderId="1" xfId="142" applyFont="1" applyBorder="1" applyAlignment="1">
      <alignment horizontal="center" vertical="center"/>
    </xf>
    <xf numFmtId="0" fontId="0" fillId="0" borderId="1" xfId="143" applyFont="1" applyFill="1" applyBorder="1" applyAlignment="1">
      <alignment horizontal="center" vertical="center"/>
    </xf>
    <xf numFmtId="0" fontId="0" fillId="0" borderId="1" xfId="141" applyFont="1" applyBorder="1" applyAlignment="1">
      <alignment horizontal="center" vertical="center"/>
    </xf>
    <xf numFmtId="0" fontId="0" fillId="0" borderId="1" xfId="107" applyFont="1" applyBorder="1" applyAlignment="1">
      <alignment horizontal="center" vertical="center"/>
    </xf>
    <xf numFmtId="0" fontId="0" fillId="0" borderId="1" xfId="145" applyFont="1" applyFill="1" applyBorder="1" applyAlignment="1">
      <alignment horizontal="center" vertical="center"/>
    </xf>
    <xf numFmtId="0" fontId="0" fillId="0" borderId="1" xfId="146" applyFont="1" applyBorder="1" applyAlignment="1">
      <alignment horizontal="center" vertical="center"/>
    </xf>
    <xf numFmtId="0" fontId="0" fillId="0" borderId="1" xfId="137" applyFont="1" applyBorder="1" applyAlignment="1">
      <alignment horizontal="center" vertical="center"/>
    </xf>
    <xf numFmtId="0" fontId="0" fillId="0" borderId="1" xfId="121" applyFont="1" applyFill="1" applyBorder="1" applyAlignment="1">
      <alignment horizontal="center" vertical="center"/>
    </xf>
    <xf numFmtId="0" fontId="0" fillId="0" borderId="1" xfId="106" applyFont="1" applyBorder="1" applyAlignment="1">
      <alignment horizontal="center" vertical="center"/>
    </xf>
    <xf numFmtId="0" fontId="0" fillId="0" borderId="1" xfId="10" applyFont="1" applyBorder="1" applyAlignment="1">
      <alignment horizontal="center" vertical="center"/>
    </xf>
    <xf numFmtId="0" fontId="0" fillId="0" borderId="1" xfId="33" applyFont="1" applyFill="1" applyBorder="1" applyAlignment="1">
      <alignment horizontal="center" vertical="center"/>
    </xf>
    <xf numFmtId="0" fontId="0" fillId="0" borderId="1" xfId="11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81" fontId="26" fillId="2" borderId="0" xfId="0" applyNumberFormat="1" applyFont="1" applyFill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76" fontId="27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9" fontId="27" fillId="0" borderId="1" xfId="0" applyNumberFormat="1" applyFont="1" applyBorder="1" applyAlignment="1">
      <alignment horizontal="center" vertical="center"/>
    </xf>
    <xf numFmtId="9" fontId="27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Font="1" applyFill="1" applyAlignment="1"/>
    <xf numFmtId="0" fontId="0" fillId="8" borderId="14" xfId="0" applyFont="1" applyFill="1" applyBorder="1" applyAlignment="1">
      <alignment horizontal="left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28" fillId="2" borderId="0" xfId="0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left"/>
    </xf>
    <xf numFmtId="176" fontId="2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21" fillId="2" borderId="1" xfId="0" applyNumberFormat="1" applyFont="1" applyFill="1" applyBorder="1" applyAlignment="1">
      <alignment horizontal="left"/>
    </xf>
    <xf numFmtId="0" fontId="0" fillId="0" borderId="0" xfId="0" applyBorder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76" fontId="28" fillId="2" borderId="1" xfId="0" applyNumberFormat="1" applyFont="1" applyFill="1" applyBorder="1" applyAlignment="1">
      <alignment horizontal="center" vertical="center"/>
    </xf>
    <xf numFmtId="0" fontId="28" fillId="2" borderId="1" xfId="0" applyNumberFormat="1" applyFont="1" applyFill="1" applyBorder="1" applyAlignment="1">
      <alignment horizontal="left"/>
    </xf>
    <xf numFmtId="0" fontId="28" fillId="2" borderId="1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horizontal="left" vertical="center" wrapText="1"/>
    </xf>
    <xf numFmtId="176" fontId="28" fillId="2" borderId="1" xfId="0" applyNumberFormat="1" applyFont="1" applyFill="1" applyBorder="1" applyAlignment="1">
      <alignment horizontal="left" vertical="center"/>
    </xf>
    <xf numFmtId="10" fontId="28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29" fillId="2" borderId="1" xfId="0" applyFont="1" applyFill="1" applyBorder="1" applyAlignment="1">
      <alignment horizontal="center" vertical="center"/>
    </xf>
    <xf numFmtId="0" fontId="1" fillId="2" borderId="1" xfId="73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9" borderId="1" xfId="0" applyNumberFormat="1" applyFont="1" applyFill="1" applyBorder="1" applyAlignment="1">
      <alignment horizontal="left"/>
    </xf>
    <xf numFmtId="49" fontId="1" fillId="9" borderId="1" xfId="0" applyNumberFormat="1" applyFont="1" applyFill="1" applyBorder="1" applyAlignment="1">
      <alignment horizontal="left"/>
    </xf>
    <xf numFmtId="0" fontId="1" fillId="2" borderId="1" xfId="75" applyFont="1" applyFill="1" applyBorder="1" applyAlignment="1">
      <alignment horizontal="left" vertical="center"/>
    </xf>
    <xf numFmtId="0" fontId="1" fillId="2" borderId="1" xfId="75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</cellXfs>
  <cellStyles count="1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55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常规 84" xfId="10"/>
    <cellStyle name="常规 79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常规 185" xfId="16"/>
    <cellStyle name="常规 235" xfId="17"/>
    <cellStyle name="注释" xfId="18" builtinId="10"/>
    <cellStyle name="常规 6" xfId="19"/>
    <cellStyle name="常规 83" xfId="20"/>
    <cellStyle name="60% - 强调文字颜色 2" xfId="21" builtinId="36"/>
    <cellStyle name="标题 4" xfId="22" builtinId="19"/>
    <cellStyle name="警告文本" xfId="23" builtinId="11"/>
    <cellStyle name="常规 30" xfId="24"/>
    <cellStyle name="标题" xfId="25" builtinId="15"/>
    <cellStyle name="常规 137" xfId="26"/>
    <cellStyle name="解释性文本" xfId="27" builtinId="53"/>
    <cellStyle name="标题 1" xfId="28" builtinId="16"/>
    <cellStyle name="标题 2" xfId="29" builtinId="17"/>
    <cellStyle name="60% - 强调文字颜色 1" xfId="30" builtinId="32"/>
    <cellStyle name="标题 3" xfId="31" builtinId="18"/>
    <cellStyle name="输出" xfId="32" builtinId="21"/>
    <cellStyle name="常规 85" xfId="33"/>
    <cellStyle name="60% - 强调文字颜色 4" xfId="34" builtinId="44"/>
    <cellStyle name="计算" xfId="35" builtinId="22"/>
    <cellStyle name="常规 31" xfId="36"/>
    <cellStyle name="检查单元格" xfId="37" builtinId="23"/>
    <cellStyle name="强调文字颜色 2" xfId="38" builtinId="33"/>
    <cellStyle name="常规 164" xfId="39"/>
    <cellStyle name="常规 159" xfId="40"/>
    <cellStyle name="20% - 强调文字颜色 6" xfId="41" builtinId="50"/>
    <cellStyle name="链接单元格" xfId="42" builtinId="24"/>
    <cellStyle name="常规 95" xfId="43"/>
    <cellStyle name="汇总" xfId="44" builtinId="25"/>
    <cellStyle name="常规 27" xfId="45"/>
    <cellStyle name="好" xfId="46" builtinId="26"/>
    <cellStyle name="适中" xfId="47" builtinId="28"/>
    <cellStyle name="强调文字颜色 1" xfId="48" builtinId="29"/>
    <cellStyle name="常规 158" xfId="49"/>
    <cellStyle name="20% - 强调文字颜色 5" xfId="50" builtinId="46"/>
    <cellStyle name="20% - 强调文字颜色 1" xfId="51" builtinId="30"/>
    <cellStyle name="40% - 强调文字颜色 1" xfId="52" builtinId="31"/>
    <cellStyle name="20% - 强调文字颜色 2" xfId="53" builtinId="34"/>
    <cellStyle name="40% - 强调文字颜色 2" xfId="54" builtinId="35"/>
    <cellStyle name="常规 165" xfId="55"/>
    <cellStyle name="强调文字颜色 3" xfId="56" builtinId="37"/>
    <cellStyle name="常规 171" xfId="57"/>
    <cellStyle name="常规 221" xfId="58"/>
    <cellStyle name="强调文字颜色 4" xfId="59" builtinId="41"/>
    <cellStyle name="20% - 强调文字颜色 4" xfId="60" builtinId="42"/>
    <cellStyle name="40% - 强调文字颜色 4" xfId="61" builtinId="43"/>
    <cellStyle name="常规 167" xfId="62"/>
    <cellStyle name="强调文字颜色 5" xfId="63" builtinId="45"/>
    <cellStyle name="40% - 强调文字颜色 5" xfId="64" builtinId="47"/>
    <cellStyle name="60% - 强调文字颜色 5" xfId="65" builtinId="48"/>
    <cellStyle name="常规 173" xfId="66"/>
    <cellStyle name="常规 223" xfId="67"/>
    <cellStyle name="常规 168" xfId="68"/>
    <cellStyle name="强调文字颜色 6" xfId="69" builtinId="49"/>
    <cellStyle name="40% - 强调文字颜色 6" xfId="70" builtinId="51"/>
    <cellStyle name="60% - 强调文字颜色 6" xfId="71" builtinId="52"/>
    <cellStyle name="常规 43" xfId="72"/>
    <cellStyle name="常规 10" xfId="73"/>
    <cellStyle name="常规 141" xfId="74"/>
    <cellStyle name="常规 136" xfId="75"/>
    <cellStyle name="常规 132" xfId="76"/>
    <cellStyle name="常规 127" xfId="77"/>
    <cellStyle name="常规 200" xfId="78"/>
    <cellStyle name="常规 28" xfId="79"/>
    <cellStyle name="常规 65" xfId="80"/>
    <cellStyle name="常规 41" xfId="81"/>
    <cellStyle name="常规 29" xfId="82"/>
    <cellStyle name="常规 144" xfId="83"/>
    <cellStyle name="常规 139" xfId="84"/>
    <cellStyle name="常规 72" xfId="85"/>
    <cellStyle name="常规 69" xfId="86"/>
    <cellStyle name="常规 182" xfId="87"/>
    <cellStyle name="常规 177" xfId="88"/>
    <cellStyle name="常规 3" xfId="89"/>
    <cellStyle name="常规 15" xfId="90"/>
    <cellStyle name="常规 12" xfId="91"/>
    <cellStyle name="常规 14" xfId="92"/>
    <cellStyle name="常规 11" xfId="93"/>
    <cellStyle name="常规 7" xfId="94"/>
    <cellStyle name="常规 8" xfId="95"/>
    <cellStyle name="常规 19" xfId="96"/>
    <cellStyle name="常规 4" xfId="97"/>
    <cellStyle name="常规 5" xfId="98"/>
    <cellStyle name="常规 2" xfId="99"/>
    <cellStyle name="常规 18" xfId="100"/>
    <cellStyle name="常规 13" xfId="101"/>
    <cellStyle name="常规 21" xfId="102"/>
    <cellStyle name="常规 16" xfId="103"/>
    <cellStyle name="常规 17" xfId="104"/>
    <cellStyle name="常规 151" xfId="105"/>
    <cellStyle name="常规 146" xfId="106"/>
    <cellStyle name="常规 99" xfId="107"/>
    <cellStyle name="常规 186" xfId="108"/>
    <cellStyle name="常规 231" xfId="109"/>
    <cellStyle name="常规 181" xfId="110"/>
    <cellStyle name="常规 86" xfId="111"/>
    <cellStyle name="常规 135" xfId="112"/>
    <cellStyle name="常规 140" xfId="113"/>
    <cellStyle name="常规 205" xfId="114"/>
    <cellStyle name="常规 155" xfId="115"/>
    <cellStyle name="常规 160" xfId="116"/>
    <cellStyle name="常规 46" xfId="117"/>
    <cellStyle name="常规 48" xfId="118"/>
    <cellStyle name="常规 228" xfId="119"/>
    <cellStyle name="常规 153" xfId="120"/>
    <cellStyle name="常规 148" xfId="121"/>
    <cellStyle name="常规 203" xfId="122"/>
    <cellStyle name="常规 230" xfId="123"/>
    <cellStyle name="常规 207" xfId="124"/>
    <cellStyle name="常规 157" xfId="125"/>
    <cellStyle name="常规 162" xfId="126"/>
    <cellStyle name="常规 229" xfId="127"/>
    <cellStyle name="常规 47" xfId="128"/>
    <cellStyle name="常规 52" xfId="129"/>
    <cellStyle name="常规 66" xfId="130"/>
    <cellStyle name="常规 64" xfId="131"/>
    <cellStyle name="常规 174" xfId="132"/>
    <cellStyle name="常规 188" xfId="133"/>
    <cellStyle name="常规 189" xfId="134"/>
    <cellStyle name="常规 143" xfId="135"/>
    <cellStyle name="常规 121" xfId="136"/>
    <cellStyle name="常规 147" xfId="137"/>
    <cellStyle name="常规 152" xfId="138"/>
    <cellStyle name="常规 124" xfId="139"/>
    <cellStyle name="常规 123" xfId="140"/>
    <cellStyle name="常规 109" xfId="141"/>
    <cellStyle name="常规 110" xfId="142"/>
    <cellStyle name="常规 111" xfId="143"/>
    <cellStyle name="常规 106" xfId="144"/>
    <cellStyle name="常规 101" xfId="145"/>
    <cellStyle name="常规 100" xfId="146"/>
    <cellStyle name="Normal" xfId="147"/>
    <cellStyle name="常规 103" xfId="148"/>
    <cellStyle name="常规 122" xfId="149"/>
    <cellStyle name="常规 156" xfId="150"/>
    <cellStyle name="常规 161" xfId="151"/>
    <cellStyle name="常规 102" xfId="1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19994;&#21153;&#36164;&#26009;\&#33829;&#38144;&#31215;&#20998;\&#26412;&#37096;\&#26412;&#37096;&#20154;&#21592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D1" t="str">
            <v>工号</v>
          </cell>
        </row>
        <row r="2">
          <cell r="D2">
            <v>3852294</v>
          </cell>
        </row>
        <row r="3">
          <cell r="D3">
            <v>3854029</v>
          </cell>
        </row>
        <row r="4">
          <cell r="D4">
            <v>3854060</v>
          </cell>
        </row>
        <row r="5">
          <cell r="D5">
            <v>3854062</v>
          </cell>
        </row>
        <row r="6">
          <cell r="D6">
            <v>3853775</v>
          </cell>
        </row>
        <row r="7">
          <cell r="D7">
            <v>3852639</v>
          </cell>
        </row>
        <row r="8">
          <cell r="D8">
            <v>3853887</v>
          </cell>
        </row>
        <row r="9">
          <cell r="D9">
            <v>3854069</v>
          </cell>
        </row>
        <row r="10">
          <cell r="D10">
            <v>380428</v>
          </cell>
        </row>
        <row r="11">
          <cell r="D11">
            <v>380199</v>
          </cell>
        </row>
        <row r="12">
          <cell r="D12">
            <v>380547</v>
          </cell>
        </row>
        <row r="13">
          <cell r="D13">
            <v>3852542</v>
          </cell>
        </row>
        <row r="14">
          <cell r="D14">
            <v>380094</v>
          </cell>
        </row>
        <row r="15">
          <cell r="D15">
            <v>3832529</v>
          </cell>
        </row>
        <row r="16">
          <cell r="D16">
            <v>3848129</v>
          </cell>
        </row>
        <row r="17">
          <cell r="D17">
            <v>3850557</v>
          </cell>
        </row>
        <row r="18">
          <cell r="D18">
            <v>3836332</v>
          </cell>
        </row>
        <row r="19">
          <cell r="D19">
            <v>380520</v>
          </cell>
        </row>
        <row r="20">
          <cell r="D20">
            <v>3820957</v>
          </cell>
        </row>
        <row r="21">
          <cell r="D21">
            <v>380825</v>
          </cell>
        </row>
        <row r="22">
          <cell r="D22">
            <v>3853693</v>
          </cell>
        </row>
        <row r="23">
          <cell r="D23">
            <v>3811129</v>
          </cell>
        </row>
        <row r="24">
          <cell r="D24">
            <v>3852620</v>
          </cell>
        </row>
        <row r="25">
          <cell r="D25">
            <v>3853509</v>
          </cell>
        </row>
        <row r="26">
          <cell r="D26">
            <v>3852939</v>
          </cell>
        </row>
        <row r="27">
          <cell r="D27">
            <v>3851041</v>
          </cell>
        </row>
        <row r="28">
          <cell r="D28">
            <v>380552</v>
          </cell>
        </row>
        <row r="29">
          <cell r="D29">
            <v>380553</v>
          </cell>
        </row>
        <row r="30">
          <cell r="D30">
            <v>380604</v>
          </cell>
        </row>
        <row r="31">
          <cell r="D31">
            <v>381265</v>
          </cell>
        </row>
        <row r="32">
          <cell r="D32">
            <v>3812743</v>
          </cell>
        </row>
        <row r="33">
          <cell r="D33">
            <v>3812833</v>
          </cell>
        </row>
        <row r="34">
          <cell r="D34">
            <v>3836330</v>
          </cell>
        </row>
        <row r="35">
          <cell r="D35">
            <v>3851406</v>
          </cell>
        </row>
        <row r="36">
          <cell r="D36">
            <v>380833</v>
          </cell>
        </row>
        <row r="37">
          <cell r="D37">
            <v>3854030</v>
          </cell>
        </row>
        <row r="38">
          <cell r="D38">
            <v>3850727</v>
          </cell>
        </row>
        <row r="39">
          <cell r="D39">
            <v>3852249</v>
          </cell>
        </row>
        <row r="40">
          <cell r="D40">
            <v>3854066</v>
          </cell>
        </row>
        <row r="41">
          <cell r="D41">
            <v>3853571</v>
          </cell>
        </row>
        <row r="42">
          <cell r="D42">
            <v>3852608</v>
          </cell>
        </row>
        <row r="43">
          <cell r="D43">
            <v>3353124</v>
          </cell>
        </row>
        <row r="44">
          <cell r="D44">
            <v>3853541</v>
          </cell>
        </row>
        <row r="45">
          <cell r="D45">
            <v>380875</v>
          </cell>
        </row>
        <row r="46">
          <cell r="D46">
            <v>3851527</v>
          </cell>
        </row>
        <row r="47">
          <cell r="D47">
            <v>3852469</v>
          </cell>
        </row>
        <row r="48">
          <cell r="D48">
            <v>3808929</v>
          </cell>
        </row>
        <row r="49">
          <cell r="D49">
            <v>3852539</v>
          </cell>
        </row>
        <row r="50">
          <cell r="D50">
            <v>3854000</v>
          </cell>
        </row>
        <row r="51">
          <cell r="D51">
            <v>3851598</v>
          </cell>
        </row>
        <row r="52">
          <cell r="D52">
            <v>380578</v>
          </cell>
        </row>
        <row r="53">
          <cell r="D53">
            <v>380638</v>
          </cell>
        </row>
        <row r="54">
          <cell r="D54">
            <v>380924</v>
          </cell>
        </row>
        <row r="55">
          <cell r="D55">
            <v>3851597</v>
          </cell>
        </row>
        <row r="56">
          <cell r="D56">
            <v>380544</v>
          </cell>
        </row>
        <row r="57">
          <cell r="D57">
            <v>380689</v>
          </cell>
        </row>
        <row r="58">
          <cell r="D58">
            <v>3850122</v>
          </cell>
        </row>
        <row r="59">
          <cell r="D59">
            <v>3853586</v>
          </cell>
        </row>
        <row r="60">
          <cell r="D60">
            <v>380922</v>
          </cell>
        </row>
        <row r="61">
          <cell r="D61">
            <v>3853711</v>
          </cell>
        </row>
        <row r="62">
          <cell r="D62">
            <v>3854136</v>
          </cell>
        </row>
        <row r="63">
          <cell r="D63">
            <v>3854036</v>
          </cell>
        </row>
        <row r="64">
          <cell r="D64">
            <v>3853750</v>
          </cell>
        </row>
        <row r="65">
          <cell r="D65">
            <v>3853796</v>
          </cell>
        </row>
        <row r="66">
          <cell r="D66">
            <v>3822829</v>
          </cell>
        </row>
        <row r="67">
          <cell r="D67">
            <v>380831</v>
          </cell>
        </row>
        <row r="68">
          <cell r="D68">
            <v>3853668</v>
          </cell>
        </row>
        <row r="69">
          <cell r="D69">
            <v>380987</v>
          </cell>
        </row>
        <row r="70">
          <cell r="D70">
            <v>3854028</v>
          </cell>
        </row>
        <row r="71">
          <cell r="D71">
            <v>3853587</v>
          </cell>
        </row>
        <row r="72">
          <cell r="D72">
            <v>3853988</v>
          </cell>
        </row>
        <row r="73">
          <cell r="D73">
            <v>3850572</v>
          </cell>
        </row>
        <row r="74">
          <cell r="D74">
            <v>3853766</v>
          </cell>
        </row>
        <row r="75">
          <cell r="D75">
            <v>3853580</v>
          </cell>
        </row>
        <row r="76">
          <cell r="D76">
            <v>3853751</v>
          </cell>
        </row>
        <row r="77">
          <cell r="D77">
            <v>3853625</v>
          </cell>
        </row>
        <row r="78">
          <cell r="D78">
            <v>3800237</v>
          </cell>
        </row>
        <row r="79">
          <cell r="D79">
            <v>3853692</v>
          </cell>
        </row>
        <row r="80">
          <cell r="D80">
            <v>3853628</v>
          </cell>
        </row>
        <row r="81">
          <cell r="D81">
            <v>3853629</v>
          </cell>
        </row>
        <row r="82">
          <cell r="D82">
            <v>3854138</v>
          </cell>
        </row>
        <row r="83">
          <cell r="D83">
            <v>3854026</v>
          </cell>
        </row>
        <row r="84">
          <cell r="D84">
            <v>3853676</v>
          </cell>
        </row>
        <row r="85">
          <cell r="D85">
            <v>3833629</v>
          </cell>
        </row>
        <row r="86">
          <cell r="D86">
            <v>3853465</v>
          </cell>
        </row>
        <row r="87">
          <cell r="D87">
            <v>3852245</v>
          </cell>
        </row>
        <row r="88">
          <cell r="D88">
            <v>3853359</v>
          </cell>
        </row>
        <row r="89">
          <cell r="D89">
            <v>3852999</v>
          </cell>
        </row>
        <row r="90">
          <cell r="D90">
            <v>3853549</v>
          </cell>
        </row>
        <row r="91">
          <cell r="D91">
            <v>3851083</v>
          </cell>
        </row>
        <row r="92">
          <cell r="D92">
            <v>3853450</v>
          </cell>
        </row>
        <row r="93">
          <cell r="D93">
            <v>3853770</v>
          </cell>
        </row>
        <row r="94">
          <cell r="D94">
            <v>3853570</v>
          </cell>
        </row>
        <row r="95">
          <cell r="D95">
            <v>3851148</v>
          </cell>
        </row>
        <row r="96">
          <cell r="D96">
            <v>3853453</v>
          </cell>
        </row>
        <row r="97">
          <cell r="D97">
            <v>3853516</v>
          </cell>
        </row>
        <row r="98">
          <cell r="D98">
            <v>3852638</v>
          </cell>
        </row>
        <row r="99">
          <cell r="D99">
            <v>3853452</v>
          </cell>
        </row>
        <row r="100">
          <cell r="D100">
            <v>3853535</v>
          </cell>
        </row>
        <row r="101">
          <cell r="D101">
            <v>3853451</v>
          </cell>
        </row>
        <row r="102">
          <cell r="D102">
            <v>3844030</v>
          </cell>
        </row>
        <row r="103">
          <cell r="D103">
            <v>3853532</v>
          </cell>
        </row>
        <row r="104">
          <cell r="D104" t="str">
            <v>3853603</v>
          </cell>
        </row>
        <row r="105">
          <cell r="D105">
            <v>3853455</v>
          </cell>
        </row>
        <row r="106">
          <cell r="D106">
            <v>3853604</v>
          </cell>
        </row>
        <row r="107">
          <cell r="D107">
            <v>3853517</v>
          </cell>
        </row>
        <row r="108">
          <cell r="D108">
            <v>3853520</v>
          </cell>
        </row>
        <row r="109">
          <cell r="D109">
            <v>3814435</v>
          </cell>
        </row>
        <row r="110">
          <cell r="D110" t="str">
            <v>3853547</v>
          </cell>
        </row>
        <row r="111">
          <cell r="D111" t="str">
            <v>3852445</v>
          </cell>
        </row>
        <row r="112">
          <cell r="D112">
            <v>3853602</v>
          </cell>
        </row>
        <row r="113">
          <cell r="D113">
            <v>3851090</v>
          </cell>
        </row>
        <row r="114">
          <cell r="D114" t="str">
            <v>3853609</v>
          </cell>
        </row>
        <row r="115">
          <cell r="D115" t="str">
            <v>3853607</v>
          </cell>
        </row>
        <row r="116">
          <cell r="D116" t="str">
            <v>3853606</v>
          </cell>
        </row>
        <row r="117">
          <cell r="D117" t="str">
            <v>3853523</v>
          </cell>
        </row>
        <row r="118">
          <cell r="D118" t="str">
            <v>3853605</v>
          </cell>
        </row>
        <row r="119">
          <cell r="D119">
            <v>3853525</v>
          </cell>
        </row>
        <row r="120">
          <cell r="D120">
            <v>3853521</v>
          </cell>
        </row>
        <row r="121">
          <cell r="D121">
            <v>3853426</v>
          </cell>
        </row>
        <row r="122">
          <cell r="D122">
            <v>3853615</v>
          </cell>
        </row>
        <row r="123">
          <cell r="D123">
            <v>3805437</v>
          </cell>
        </row>
        <row r="124">
          <cell r="D124">
            <v>3853613</v>
          </cell>
        </row>
        <row r="125">
          <cell r="D125">
            <v>3853721</v>
          </cell>
        </row>
        <row r="126">
          <cell r="D126">
            <v>3853425</v>
          </cell>
        </row>
        <row r="127">
          <cell r="D127">
            <v>3853612</v>
          </cell>
        </row>
        <row r="128">
          <cell r="D128">
            <v>3853617</v>
          </cell>
        </row>
        <row r="129">
          <cell r="D129">
            <v>3823614</v>
          </cell>
        </row>
        <row r="130">
          <cell r="D130">
            <v>3853760</v>
          </cell>
        </row>
        <row r="131">
          <cell r="D131">
            <v>3851088</v>
          </cell>
        </row>
        <row r="132">
          <cell r="D132">
            <v>3853556</v>
          </cell>
        </row>
        <row r="133">
          <cell r="D133">
            <v>3844029</v>
          </cell>
        </row>
        <row r="134">
          <cell r="D134">
            <v>3851087</v>
          </cell>
        </row>
        <row r="135">
          <cell r="D135">
            <v>3853530</v>
          </cell>
        </row>
        <row r="136">
          <cell r="D136">
            <v>3851098</v>
          </cell>
        </row>
        <row r="137">
          <cell r="D137">
            <v>3851097</v>
          </cell>
        </row>
        <row r="138">
          <cell r="D138">
            <v>3853428</v>
          </cell>
        </row>
        <row r="139">
          <cell r="D139">
            <v>3853543</v>
          </cell>
        </row>
        <row r="140">
          <cell r="D140">
            <v>3853546</v>
          </cell>
        </row>
        <row r="141">
          <cell r="D141">
            <v>3853430</v>
          </cell>
        </row>
        <row r="142">
          <cell r="D142">
            <v>3811737</v>
          </cell>
        </row>
        <row r="143">
          <cell r="D143">
            <v>3853545</v>
          </cell>
        </row>
        <row r="144">
          <cell r="D144">
            <v>3853490</v>
          </cell>
        </row>
        <row r="145">
          <cell r="D145">
            <v>3853485</v>
          </cell>
        </row>
        <row r="146">
          <cell r="D146">
            <v>3853641</v>
          </cell>
        </row>
        <row r="147">
          <cell r="D147">
            <v>3853710</v>
          </cell>
        </row>
        <row r="148">
          <cell r="D148">
            <v>3853640</v>
          </cell>
        </row>
        <row r="149">
          <cell r="D149">
            <v>3853598</v>
          </cell>
        </row>
        <row r="150">
          <cell r="D150">
            <v>3853536</v>
          </cell>
        </row>
        <row r="151">
          <cell r="D151">
            <v>3853709</v>
          </cell>
        </row>
        <row r="152">
          <cell r="D152">
            <v>3851095</v>
          </cell>
        </row>
        <row r="153">
          <cell r="D153">
            <v>3853859</v>
          </cell>
        </row>
        <row r="154">
          <cell r="D154">
            <v>3853630</v>
          </cell>
        </row>
        <row r="155">
          <cell r="D155">
            <v>3853475</v>
          </cell>
        </row>
        <row r="156">
          <cell r="D156">
            <v>3852643</v>
          </cell>
        </row>
        <row r="157">
          <cell r="D157">
            <v>3851513</v>
          </cell>
        </row>
        <row r="158">
          <cell r="D158">
            <v>3853457</v>
          </cell>
        </row>
        <row r="159">
          <cell r="D159">
            <v>3853529</v>
          </cell>
        </row>
        <row r="160">
          <cell r="D160">
            <v>3853528</v>
          </cell>
        </row>
        <row r="161">
          <cell r="D161">
            <v>3853596</v>
          </cell>
        </row>
        <row r="162">
          <cell r="D162">
            <v>3853540</v>
          </cell>
        </row>
        <row r="163">
          <cell r="D163">
            <v>3853526</v>
          </cell>
        </row>
        <row r="164">
          <cell r="D164">
            <v>3853592</v>
          </cell>
        </row>
        <row r="165">
          <cell r="D165">
            <v>3853527</v>
          </cell>
        </row>
        <row r="166">
          <cell r="D166">
            <v>3853472</v>
          </cell>
        </row>
        <row r="167">
          <cell r="D167">
            <v>3853542</v>
          </cell>
        </row>
        <row r="168">
          <cell r="D168">
            <v>3853761</v>
          </cell>
        </row>
        <row r="169">
          <cell r="D169">
            <v>3854122</v>
          </cell>
        </row>
        <row r="170">
          <cell r="D170">
            <v>3850527</v>
          </cell>
        </row>
        <row r="171">
          <cell r="D171">
            <v>3853538</v>
          </cell>
        </row>
        <row r="172">
          <cell r="D172">
            <v>3853427</v>
          </cell>
        </row>
        <row r="173">
          <cell r="D173">
            <v>3853550</v>
          </cell>
        </row>
        <row r="174">
          <cell r="D174">
            <v>3853531</v>
          </cell>
        </row>
        <row r="175">
          <cell r="D175">
            <v>3853560</v>
          </cell>
        </row>
        <row r="176">
          <cell r="D176">
            <v>3852640</v>
          </cell>
        </row>
        <row r="177">
          <cell r="D177">
            <v>3853795</v>
          </cell>
        </row>
        <row r="178">
          <cell r="D178">
            <v>3853637</v>
          </cell>
        </row>
        <row r="179">
          <cell r="D179">
            <v>381272</v>
          </cell>
        </row>
        <row r="180">
          <cell r="D180">
            <v>3854031</v>
          </cell>
        </row>
        <row r="181">
          <cell r="D181">
            <v>3853798</v>
          </cell>
        </row>
        <row r="182">
          <cell r="D182">
            <v>3851418</v>
          </cell>
        </row>
        <row r="183">
          <cell r="D183">
            <v>3854065</v>
          </cell>
        </row>
        <row r="184">
          <cell r="D184">
            <v>3852931</v>
          </cell>
        </row>
        <row r="185">
          <cell r="D185">
            <v>3853611</v>
          </cell>
        </row>
        <row r="186">
          <cell r="D186">
            <v>3852526</v>
          </cell>
        </row>
        <row r="187">
          <cell r="D187">
            <v>3805438</v>
          </cell>
        </row>
        <row r="188">
          <cell r="D188">
            <v>3852779</v>
          </cell>
        </row>
        <row r="189">
          <cell r="D189">
            <v>381379</v>
          </cell>
        </row>
        <row r="190">
          <cell r="D190">
            <v>3852523</v>
          </cell>
        </row>
        <row r="191">
          <cell r="D191">
            <v>381628</v>
          </cell>
        </row>
        <row r="192">
          <cell r="D192">
            <v>3815631</v>
          </cell>
        </row>
        <row r="193">
          <cell r="D193">
            <v>3822031</v>
          </cell>
        </row>
        <row r="194">
          <cell r="D194">
            <v>3852522</v>
          </cell>
        </row>
        <row r="195">
          <cell r="D195">
            <v>3822029</v>
          </cell>
        </row>
        <row r="196">
          <cell r="D196">
            <v>3852773</v>
          </cell>
        </row>
        <row r="197">
          <cell r="D197">
            <v>3853790</v>
          </cell>
        </row>
        <row r="198">
          <cell r="D198">
            <v>380523</v>
          </cell>
        </row>
        <row r="199">
          <cell r="D199">
            <v>3853730</v>
          </cell>
        </row>
        <row r="200">
          <cell r="D200">
            <v>3352233</v>
          </cell>
        </row>
        <row r="201">
          <cell r="D201">
            <v>3353785</v>
          </cell>
        </row>
        <row r="202">
          <cell r="D202">
            <v>3853731</v>
          </cell>
        </row>
        <row r="203">
          <cell r="D203">
            <v>3853469</v>
          </cell>
        </row>
        <row r="204">
          <cell r="D204">
            <v>3854068</v>
          </cell>
        </row>
        <row r="205">
          <cell r="D205">
            <v>3853703</v>
          </cell>
        </row>
        <row r="206">
          <cell r="D206">
            <v>3853179</v>
          </cell>
        </row>
        <row r="207">
          <cell r="D207">
            <v>380692</v>
          </cell>
        </row>
        <row r="208">
          <cell r="D208">
            <v>3806029</v>
          </cell>
        </row>
        <row r="209">
          <cell r="D209">
            <v>3853765</v>
          </cell>
        </row>
        <row r="210">
          <cell r="D210">
            <v>3853938</v>
          </cell>
        </row>
        <row r="211">
          <cell r="D211">
            <v>380826</v>
          </cell>
        </row>
        <row r="212">
          <cell r="D212">
            <v>3854061</v>
          </cell>
        </row>
        <row r="214">
          <cell r="D214">
            <v>3853728</v>
          </cell>
        </row>
        <row r="215">
          <cell r="D215">
            <v>3853733</v>
          </cell>
        </row>
        <row r="216">
          <cell r="D216">
            <v>3853788</v>
          </cell>
        </row>
        <row r="217">
          <cell r="D217">
            <v>3853616</v>
          </cell>
        </row>
        <row r="218">
          <cell r="D218">
            <v>3853592</v>
          </cell>
        </row>
        <row r="219">
          <cell r="D219">
            <v>3853635</v>
          </cell>
        </row>
        <row r="220">
          <cell r="D220">
            <v>3853711</v>
          </cell>
        </row>
        <row r="221">
          <cell r="D221">
            <v>3854136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61"/>
  <sheetViews>
    <sheetView workbookViewId="0">
      <selection activeCell="E15" sqref="E15"/>
    </sheetView>
  </sheetViews>
  <sheetFormatPr defaultColWidth="9" defaultRowHeight="16.5"/>
  <cols>
    <col min="1" max="1" width="5.88333333333333" style="1" customWidth="1"/>
    <col min="2" max="2" width="21.25" style="1" customWidth="1"/>
    <col min="3" max="3" width="23.375" style="1" customWidth="1"/>
    <col min="4" max="4" width="8.875" style="1" customWidth="1"/>
    <col min="5" max="5" width="25.3833333333333" style="1" customWidth="1"/>
    <col min="6" max="6" width="8.13333333333333" style="1" customWidth="1"/>
    <col min="7" max="7" width="17.8833333333333" style="1" customWidth="1"/>
    <col min="8" max="8" width="10.8833333333333" style="1" customWidth="1"/>
    <col min="9" max="9" width="15.6333333333333" style="1" customWidth="1"/>
    <col min="10" max="10" width="8.5" style="208" customWidth="1"/>
    <col min="11" max="11" width="14.75" style="1" customWidth="1"/>
    <col min="12" max="12" width="13.6333333333333" style="1" customWidth="1"/>
    <col min="13" max="13" width="9.25" style="1" customWidth="1"/>
    <col min="14" max="14" width="30.375" style="1" customWidth="1"/>
    <col min="15" max="15" width="14.125" style="1"/>
    <col min="16" max="16" width="9.75" style="209" customWidth="1"/>
    <col min="17" max="17" width="10.75" style="209" customWidth="1"/>
    <col min="18" max="18" width="14.125" style="210"/>
    <col min="19" max="26" width="14.125" style="209"/>
    <col min="27" max="28" width="9" style="1"/>
    <col min="29" max="29" width="9.25" style="1"/>
    <col min="30" max="16384" width="9" style="1"/>
  </cols>
  <sheetData>
    <row r="1" s="206" customFormat="1" ht="46" customHeight="1" spans="1:28">
      <c r="A1" s="21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1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14" t="s">
        <v>14</v>
      </c>
      <c r="P1" s="215" t="s">
        <v>15</v>
      </c>
      <c r="Q1" s="215" t="s">
        <v>16</v>
      </c>
      <c r="R1" s="218" t="s">
        <v>17</v>
      </c>
      <c r="S1" s="215" t="s">
        <v>18</v>
      </c>
      <c r="T1" s="215" t="s">
        <v>19</v>
      </c>
      <c r="U1" s="215" t="s">
        <v>20</v>
      </c>
      <c r="V1" s="215" t="s">
        <v>21</v>
      </c>
      <c r="W1" s="215" t="s">
        <v>22</v>
      </c>
      <c r="X1" s="215" t="s">
        <v>23</v>
      </c>
      <c r="Y1" s="215" t="s">
        <v>24</v>
      </c>
      <c r="Z1" s="215" t="s">
        <v>25</v>
      </c>
      <c r="AA1" s="214" t="s">
        <v>26</v>
      </c>
      <c r="AB1" s="214" t="s">
        <v>27</v>
      </c>
    </row>
    <row r="2" s="1" customFormat="1" spans="1:29">
      <c r="A2" s="3">
        <v>230</v>
      </c>
      <c r="B2" s="118" t="s">
        <v>28</v>
      </c>
      <c r="C2" s="118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>
        <v>3851226</v>
      </c>
      <c r="I2" s="4" t="s">
        <v>34</v>
      </c>
      <c r="J2" s="216">
        <v>1200</v>
      </c>
      <c r="K2" s="4">
        <v>18993864900</v>
      </c>
      <c r="L2" s="4"/>
      <c r="M2" s="4" t="s">
        <v>35</v>
      </c>
      <c r="N2" s="4" t="s">
        <v>36</v>
      </c>
      <c r="O2" s="4">
        <v>17793824901</v>
      </c>
      <c r="P2" s="217">
        <f>--IFERROR(VLOOKUP(I2,'统计（数据库导出）'!A:C,2,FALSE),0)</f>
        <v>0</v>
      </c>
      <c r="Q2" s="217">
        <f>--IFERROR(VLOOKUP(I2,'统计（数据库导出）'!A:C,3,FALSE),0)</f>
        <v>1531.575</v>
      </c>
      <c r="R2" s="219">
        <f t="shared" ref="R2:R65" si="0">IFERROR(Q2/J2,0)</f>
        <v>1.2763125</v>
      </c>
      <c r="S2" s="217">
        <f>--IFERROR(VLOOKUP(I2,'统计（数据库导出）'!A:K,4,FALSE),0)</f>
        <v>0</v>
      </c>
      <c r="T2" s="217">
        <f>--IFERROR(VLOOKUP(I2,'统计（数据库导出）'!A:K,5,FALSE),0)</f>
        <v>0</v>
      </c>
      <c r="U2" s="217">
        <f>--IFERROR(VLOOKUP(I2,'统计（数据库导出）'!A:K,6,FALSE),0)</f>
        <v>0</v>
      </c>
      <c r="V2" s="217">
        <f>--IFERROR(VLOOKUP(I2,'统计（数据库导出）'!A:K,7,FALSE),0)</f>
        <v>0</v>
      </c>
      <c r="W2" s="217">
        <f>--IFERROR(VLOOKUP(I2,'统计（数据库导出）'!A:K,8,FALSE),0)</f>
        <v>878.6</v>
      </c>
      <c r="X2" s="217">
        <f>--IFERROR(VLOOKUP(I2,'统计（数据库导出）'!A:K,9,FALSE),0)</f>
        <v>-221</v>
      </c>
      <c r="Y2" s="217">
        <f>--IFERROR(VLOOKUP(I2,'统计（数据库导出）'!A:K,10,FALSE),0)</f>
        <v>652.975</v>
      </c>
      <c r="Z2" s="217">
        <f>--IFERROR(VLOOKUP(I2,'统计（数据库导出）'!A:K,11,FALSE),0)</f>
        <v>-5</v>
      </c>
      <c r="AA2" s="4">
        <v>1</v>
      </c>
      <c r="AB2" s="4"/>
      <c r="AC2" s="220" t="e">
        <f>VLOOKUP(H2,[1]Sheet1!$D:$D,1,FALSE)</f>
        <v>#N/A</v>
      </c>
    </row>
    <row r="3" s="1" customFormat="1" spans="1:29">
      <c r="A3" s="3">
        <v>231</v>
      </c>
      <c r="B3" s="118" t="s">
        <v>28</v>
      </c>
      <c r="C3" s="118" t="s">
        <v>37</v>
      </c>
      <c r="D3" s="3" t="s">
        <v>30</v>
      </c>
      <c r="E3" s="3" t="s">
        <v>38</v>
      </c>
      <c r="F3" s="3" t="s">
        <v>32</v>
      </c>
      <c r="G3" s="3" t="s">
        <v>33</v>
      </c>
      <c r="H3" s="3">
        <v>3851208</v>
      </c>
      <c r="I3" s="4" t="s">
        <v>39</v>
      </c>
      <c r="J3" s="216">
        <v>1200</v>
      </c>
      <c r="K3" s="4">
        <v>13399388471</v>
      </c>
      <c r="L3" s="4"/>
      <c r="M3" s="4" t="s">
        <v>40</v>
      </c>
      <c r="N3" s="4" t="s">
        <v>41</v>
      </c>
      <c r="O3" s="4">
        <v>15343681237</v>
      </c>
      <c r="P3" s="217">
        <f>--IFERROR(VLOOKUP(I3,'统计（数据库导出）'!A:C,2,FALSE),0)</f>
        <v>223.575</v>
      </c>
      <c r="Q3" s="217">
        <f>--IFERROR(VLOOKUP(I3,'统计（数据库导出）'!A:C,3,FALSE),0)</f>
        <v>2958.4629</v>
      </c>
      <c r="R3" s="219">
        <f t="shared" si="0"/>
        <v>2.46538575</v>
      </c>
      <c r="S3" s="217">
        <f>--IFERROR(VLOOKUP(I3,'统计（数据库导出）'!A:K,4,FALSE),0)</f>
        <v>129</v>
      </c>
      <c r="T3" s="217">
        <f>--IFERROR(VLOOKUP(I3,'统计（数据库导出）'!A:K,5,FALSE),0)</f>
        <v>-69</v>
      </c>
      <c r="U3" s="217">
        <f>--IFERROR(VLOOKUP(I3,'统计（数据库导出）'!A:K,6,FALSE),0)</f>
        <v>94.575</v>
      </c>
      <c r="V3" s="217">
        <f>--IFERROR(VLOOKUP(I3,'统计（数据库导出）'!A:K,7,FALSE),0)</f>
        <v>0</v>
      </c>
      <c r="W3" s="217">
        <f>--IFERROR(VLOOKUP(I3,'统计（数据库导出）'!A:K,8,FALSE),0)</f>
        <v>1384.4</v>
      </c>
      <c r="X3" s="217">
        <f>--IFERROR(VLOOKUP(I3,'统计（数据库导出）'!A:K,9,FALSE),0)</f>
        <v>-353</v>
      </c>
      <c r="Y3" s="217">
        <f>--IFERROR(VLOOKUP(I3,'统计（数据库导出）'!A:K,10,FALSE),0)</f>
        <v>1574.0629</v>
      </c>
      <c r="Z3" s="217">
        <f>--IFERROR(VLOOKUP(I3,'统计（数据库导出）'!A:K,11,FALSE),0)</f>
        <v>0</v>
      </c>
      <c r="AA3" s="4">
        <v>2</v>
      </c>
      <c r="AB3" s="4"/>
      <c r="AC3" s="220" t="e">
        <f>VLOOKUP(H3,[1]Sheet1!$D:$D,1,FALSE)</f>
        <v>#N/A</v>
      </c>
    </row>
    <row r="4" s="1" customFormat="1" spans="1:29">
      <c r="A4" s="3">
        <v>232</v>
      </c>
      <c r="B4" s="118" t="s">
        <v>28</v>
      </c>
      <c r="C4" s="118" t="s">
        <v>37</v>
      </c>
      <c r="D4" s="3" t="s">
        <v>30</v>
      </c>
      <c r="E4" s="3" t="s">
        <v>42</v>
      </c>
      <c r="F4" s="3" t="s">
        <v>32</v>
      </c>
      <c r="G4" s="3" t="s">
        <v>43</v>
      </c>
      <c r="H4" s="3">
        <v>3853689</v>
      </c>
      <c r="I4" s="4" t="s">
        <v>44</v>
      </c>
      <c r="J4" s="216">
        <v>1200</v>
      </c>
      <c r="K4" s="4">
        <v>15339783882</v>
      </c>
      <c r="L4" s="4"/>
      <c r="M4" s="4" t="s">
        <v>45</v>
      </c>
      <c r="N4" s="4" t="s">
        <v>46</v>
      </c>
      <c r="O4" s="4">
        <v>15339783882</v>
      </c>
      <c r="P4" s="217">
        <f>--IFERROR(VLOOKUP(I4,'统计（数据库导出）'!A:C,2,FALSE),0)</f>
        <v>51.3</v>
      </c>
      <c r="Q4" s="217">
        <f>--IFERROR(VLOOKUP(I4,'统计（数据库导出）'!A:C,3,FALSE),0)</f>
        <v>1222.6</v>
      </c>
      <c r="R4" s="219">
        <f t="shared" si="0"/>
        <v>1.01883333333333</v>
      </c>
      <c r="S4" s="217">
        <f>--IFERROR(VLOOKUP(I4,'统计（数据库导出）'!A:K,4,FALSE),0)</f>
        <v>51.3</v>
      </c>
      <c r="T4" s="217">
        <f>--IFERROR(VLOOKUP(I4,'统计（数据库导出）'!A:K,5,FALSE),0)</f>
        <v>0</v>
      </c>
      <c r="U4" s="217">
        <f>--IFERROR(VLOOKUP(I4,'统计（数据库导出）'!A:K,6,FALSE),0)</f>
        <v>0</v>
      </c>
      <c r="V4" s="217">
        <f>--IFERROR(VLOOKUP(I4,'统计（数据库导出）'!A:K,7,FALSE),0)</f>
        <v>0</v>
      </c>
      <c r="W4" s="217">
        <f>--IFERROR(VLOOKUP(I4,'统计（数据库导出）'!A:K,8,FALSE),0)</f>
        <v>999</v>
      </c>
      <c r="X4" s="217">
        <f>--IFERROR(VLOOKUP(I4,'统计（数据库导出）'!A:K,9,FALSE),0)</f>
        <v>-176</v>
      </c>
      <c r="Y4" s="217">
        <f>--IFERROR(VLOOKUP(I4,'统计（数据库导出）'!A:K,10,FALSE),0)</f>
        <v>223.6</v>
      </c>
      <c r="Z4" s="217">
        <f>--IFERROR(VLOOKUP(I4,'统计（数据库导出）'!A:K,11,FALSE),0)</f>
        <v>0</v>
      </c>
      <c r="AA4" s="4">
        <v>3</v>
      </c>
      <c r="AB4" s="4"/>
      <c r="AC4" s="220" t="e">
        <f>VLOOKUP(H4,[1]Sheet1!$D:$D,1,FALSE)</f>
        <v>#N/A</v>
      </c>
    </row>
    <row r="5" s="1" customFormat="1" spans="1:29">
      <c r="A5" s="3">
        <v>233</v>
      </c>
      <c r="B5" s="118" t="s">
        <v>28</v>
      </c>
      <c r="C5" s="118" t="s">
        <v>37</v>
      </c>
      <c r="D5" s="3" t="s">
        <v>30</v>
      </c>
      <c r="E5" s="3" t="s">
        <v>38</v>
      </c>
      <c r="F5" s="3" t="s">
        <v>32</v>
      </c>
      <c r="G5" s="3" t="s">
        <v>33</v>
      </c>
      <c r="H5" s="3">
        <v>3852360</v>
      </c>
      <c r="I5" s="4" t="s">
        <v>47</v>
      </c>
      <c r="J5" s="216">
        <v>1200</v>
      </c>
      <c r="K5" s="4">
        <v>19993889639</v>
      </c>
      <c r="L5" s="4"/>
      <c r="M5" s="4" t="s">
        <v>48</v>
      </c>
      <c r="N5" s="4" t="s">
        <v>49</v>
      </c>
      <c r="O5" s="4">
        <v>19993889189</v>
      </c>
      <c r="P5" s="217">
        <f>--IFERROR(VLOOKUP(I5,'统计（数据库导出）'!A:C,2,FALSE),0)</f>
        <v>69.65</v>
      </c>
      <c r="Q5" s="217">
        <f>--IFERROR(VLOOKUP(I5,'统计（数据库导出）'!A:C,3,FALSE),0)</f>
        <v>2415.05</v>
      </c>
      <c r="R5" s="219">
        <f t="shared" si="0"/>
        <v>2.01254166666667</v>
      </c>
      <c r="S5" s="217">
        <f>--IFERROR(VLOOKUP(I5,'统计（数据库导出）'!A:K,4,FALSE),0)</f>
        <v>69</v>
      </c>
      <c r="T5" s="217">
        <f>--IFERROR(VLOOKUP(I5,'统计（数据库导出）'!A:K,5,FALSE),0)</f>
        <v>0</v>
      </c>
      <c r="U5" s="217">
        <f>--IFERROR(VLOOKUP(I5,'统计（数据库导出）'!A:K,6,FALSE),0)</f>
        <v>0.65</v>
      </c>
      <c r="V5" s="217">
        <f>--IFERROR(VLOOKUP(I5,'统计（数据库导出）'!A:K,7,FALSE),0)</f>
        <v>0</v>
      </c>
      <c r="W5" s="217">
        <f>--IFERROR(VLOOKUP(I5,'统计（数据库导出）'!A:K,8,FALSE),0)</f>
        <v>1959.6</v>
      </c>
      <c r="X5" s="217">
        <f>--IFERROR(VLOOKUP(I5,'统计（数据库导出）'!A:K,9,FALSE),0)</f>
        <v>-1169</v>
      </c>
      <c r="Y5" s="217">
        <f>--IFERROR(VLOOKUP(I5,'统计（数据库导出）'!A:K,10,FALSE),0)</f>
        <v>455.45</v>
      </c>
      <c r="Z5" s="217">
        <f>--IFERROR(VLOOKUP(I5,'统计（数据库导出）'!A:K,11,FALSE),0)</f>
        <v>0</v>
      </c>
      <c r="AA5" s="4">
        <v>4</v>
      </c>
      <c r="AB5" s="4"/>
      <c r="AC5" s="220" t="e">
        <f>VLOOKUP(H5,[1]Sheet1!$D:$D,1,FALSE)</f>
        <v>#N/A</v>
      </c>
    </row>
    <row r="6" s="1" customFormat="1" spans="1:29">
      <c r="A6" s="3">
        <v>234</v>
      </c>
      <c r="B6" s="118" t="s">
        <v>28</v>
      </c>
      <c r="C6" s="118" t="s">
        <v>37</v>
      </c>
      <c r="D6" s="3" t="s">
        <v>30</v>
      </c>
      <c r="E6" s="3" t="s">
        <v>42</v>
      </c>
      <c r="F6" s="3" t="s">
        <v>32</v>
      </c>
      <c r="G6" s="3" t="s">
        <v>33</v>
      </c>
      <c r="H6" s="3">
        <v>3852390</v>
      </c>
      <c r="I6" s="4" t="s">
        <v>50</v>
      </c>
      <c r="J6" s="216">
        <v>1200</v>
      </c>
      <c r="K6" s="4">
        <v>15352219855</v>
      </c>
      <c r="L6" s="4"/>
      <c r="M6" s="4" t="s">
        <v>51</v>
      </c>
      <c r="N6" s="4" t="s">
        <v>52</v>
      </c>
      <c r="O6" s="4">
        <v>15352219855</v>
      </c>
      <c r="P6" s="217">
        <f>--IFERROR(VLOOKUP(I6,'统计（数据库导出）'!A:C,2,FALSE),0)</f>
        <v>0</v>
      </c>
      <c r="Q6" s="217">
        <f>--IFERROR(VLOOKUP(I6,'统计（数据库导出）'!A:C,3,FALSE),0)</f>
        <v>-111</v>
      </c>
      <c r="R6" s="219">
        <f t="shared" si="0"/>
        <v>-0.0925</v>
      </c>
      <c r="S6" s="217">
        <f>--IFERROR(VLOOKUP(I6,'统计（数据库导出）'!A:K,4,FALSE),0)</f>
        <v>0</v>
      </c>
      <c r="T6" s="217">
        <f>--IFERROR(VLOOKUP(I6,'统计（数据库导出）'!A:K,5,FALSE),0)</f>
        <v>0</v>
      </c>
      <c r="U6" s="217">
        <f>--IFERROR(VLOOKUP(I6,'统计（数据库导出）'!A:K,6,FALSE),0)</f>
        <v>0</v>
      </c>
      <c r="V6" s="217">
        <f>--IFERROR(VLOOKUP(I6,'统计（数据库导出）'!A:K,7,FALSE),0)</f>
        <v>0</v>
      </c>
      <c r="W6" s="217">
        <f>--IFERROR(VLOOKUP(I6,'统计（数据库导出）'!A:K,8,FALSE),0)</f>
        <v>-111</v>
      </c>
      <c r="X6" s="217">
        <f>--IFERROR(VLOOKUP(I6,'统计（数据库导出）'!A:K,9,FALSE),0)</f>
        <v>-111</v>
      </c>
      <c r="Y6" s="217">
        <f>--IFERROR(VLOOKUP(I6,'统计（数据库导出）'!A:K,10,FALSE),0)</f>
        <v>0</v>
      </c>
      <c r="Z6" s="217">
        <f>--IFERROR(VLOOKUP(I6,'统计（数据库导出）'!A:K,11,FALSE),0)</f>
        <v>0</v>
      </c>
      <c r="AA6" s="4">
        <v>5</v>
      </c>
      <c r="AB6" s="4"/>
      <c r="AC6" s="220" t="e">
        <f>VLOOKUP(H6,[1]Sheet1!$D:$D,1,FALSE)</f>
        <v>#N/A</v>
      </c>
    </row>
    <row r="7" s="1" customFormat="1" spans="1:29">
      <c r="A7" s="3">
        <v>235</v>
      </c>
      <c r="B7" s="118" t="s">
        <v>28</v>
      </c>
      <c r="C7" s="118" t="s">
        <v>29</v>
      </c>
      <c r="D7" s="3" t="s">
        <v>53</v>
      </c>
      <c r="E7" s="3">
        <v>0</v>
      </c>
      <c r="F7" s="3">
        <v>0</v>
      </c>
      <c r="G7" s="3" t="s">
        <v>33</v>
      </c>
      <c r="H7" s="3">
        <v>3852625</v>
      </c>
      <c r="I7" s="4" t="s">
        <v>54</v>
      </c>
      <c r="J7" s="216">
        <v>1200</v>
      </c>
      <c r="K7" s="4">
        <v>17718601477</v>
      </c>
      <c r="L7" s="4"/>
      <c r="M7" s="4" t="s">
        <v>55</v>
      </c>
      <c r="N7" s="4" t="s">
        <v>56</v>
      </c>
      <c r="O7" s="4">
        <v>17718601477</v>
      </c>
      <c r="P7" s="217">
        <f>--IFERROR(VLOOKUP(I7,'统计（数据库导出）'!A:C,2,FALSE),0)</f>
        <v>15</v>
      </c>
      <c r="Q7" s="217">
        <f>--IFERROR(VLOOKUP(I7,'统计（数据库导出）'!A:C,3,FALSE),0)</f>
        <v>-43</v>
      </c>
      <c r="R7" s="219">
        <f t="shared" si="0"/>
        <v>-0.0358333333333333</v>
      </c>
      <c r="S7" s="217">
        <f>--IFERROR(VLOOKUP(I7,'统计（数据库导出）'!A:K,4,FALSE),0)</f>
        <v>15</v>
      </c>
      <c r="T7" s="217">
        <f>--IFERROR(VLOOKUP(I7,'统计（数据库导出）'!A:K,5,FALSE),0)</f>
        <v>0</v>
      </c>
      <c r="U7" s="217">
        <f>--IFERROR(VLOOKUP(I7,'统计（数据库导出）'!A:K,6,FALSE),0)</f>
        <v>0</v>
      </c>
      <c r="V7" s="217">
        <f>--IFERROR(VLOOKUP(I7,'统计（数据库导出）'!A:K,7,FALSE),0)</f>
        <v>0</v>
      </c>
      <c r="W7" s="217">
        <f>--IFERROR(VLOOKUP(I7,'统计（数据库导出）'!A:K,8,FALSE),0)</f>
        <v>-58</v>
      </c>
      <c r="X7" s="217">
        <f>--IFERROR(VLOOKUP(I7,'统计（数据库导出）'!A:K,9,FALSE),0)</f>
        <v>-500</v>
      </c>
      <c r="Y7" s="217">
        <f>--IFERROR(VLOOKUP(I7,'统计（数据库导出）'!A:K,10,FALSE),0)</f>
        <v>15</v>
      </c>
      <c r="Z7" s="217">
        <f>--IFERROR(VLOOKUP(I7,'统计（数据库导出）'!A:K,11,FALSE),0)</f>
        <v>0</v>
      </c>
      <c r="AA7" s="4">
        <v>6</v>
      </c>
      <c r="AB7" s="4"/>
      <c r="AC7" s="220" t="e">
        <f>VLOOKUP(H7,[1]Sheet1!$D:$D,1,FALSE)</f>
        <v>#N/A</v>
      </c>
    </row>
    <row r="8" s="1" customFormat="1" spans="1:29">
      <c r="A8" s="3">
        <v>236</v>
      </c>
      <c r="B8" s="118" t="s">
        <v>28</v>
      </c>
      <c r="C8" s="118" t="s">
        <v>57</v>
      </c>
      <c r="D8" s="3">
        <v>0</v>
      </c>
      <c r="E8" s="212" t="s">
        <v>29</v>
      </c>
      <c r="F8" s="3">
        <v>0</v>
      </c>
      <c r="G8" s="3">
        <v>0</v>
      </c>
      <c r="H8" s="3">
        <v>3852601</v>
      </c>
      <c r="I8" s="4" t="s">
        <v>58</v>
      </c>
      <c r="J8" s="216">
        <v>200</v>
      </c>
      <c r="K8" s="4">
        <v>17793858460</v>
      </c>
      <c r="L8" s="4"/>
      <c r="M8" s="4" t="s">
        <v>59</v>
      </c>
      <c r="N8" s="4" t="s">
        <v>46</v>
      </c>
      <c r="O8" s="4">
        <v>17793858460</v>
      </c>
      <c r="P8" s="217">
        <f>--IFERROR(VLOOKUP(I8,'统计（数据库导出）'!A:C,2,FALSE),0)</f>
        <v>6</v>
      </c>
      <c r="Q8" s="217">
        <f>--IFERROR(VLOOKUP(I8,'统计（数据库导出）'!A:C,3,FALSE),0)</f>
        <v>161.45</v>
      </c>
      <c r="R8" s="219">
        <f t="shared" si="0"/>
        <v>0.80725</v>
      </c>
      <c r="S8" s="217">
        <f>--IFERROR(VLOOKUP(I8,'统计（数据库导出）'!A:K,4,FALSE),0)</f>
        <v>0</v>
      </c>
      <c r="T8" s="217">
        <f>--IFERROR(VLOOKUP(I8,'统计（数据库导出）'!A:K,5,FALSE),0)</f>
        <v>0</v>
      </c>
      <c r="U8" s="217">
        <f>--IFERROR(VLOOKUP(I8,'统计（数据库导出）'!A:K,6,FALSE),0)</f>
        <v>6</v>
      </c>
      <c r="V8" s="217">
        <f>--IFERROR(VLOOKUP(I8,'统计（数据库导出）'!A:K,7,FALSE),0)</f>
        <v>0</v>
      </c>
      <c r="W8" s="217">
        <f>--IFERROR(VLOOKUP(I8,'统计（数据库导出）'!A:K,8,FALSE),0)</f>
        <v>154.8</v>
      </c>
      <c r="X8" s="217">
        <f>--IFERROR(VLOOKUP(I8,'统计（数据库导出）'!A:K,9,FALSE),0)</f>
        <v>-129</v>
      </c>
      <c r="Y8" s="217">
        <f>--IFERROR(VLOOKUP(I8,'统计（数据库导出）'!A:K,10,FALSE),0)</f>
        <v>6.65</v>
      </c>
      <c r="Z8" s="217">
        <f>--IFERROR(VLOOKUP(I8,'统计（数据库导出）'!A:K,11,FALSE),0)</f>
        <v>0</v>
      </c>
      <c r="AA8" s="4">
        <v>7</v>
      </c>
      <c r="AB8" s="4"/>
      <c r="AC8" s="220" t="e">
        <f>VLOOKUP(H8,[1]Sheet1!$D:$D,1,FALSE)</f>
        <v>#N/A</v>
      </c>
    </row>
    <row r="9" s="1" customFormat="1" spans="1:29">
      <c r="A9" s="3">
        <v>237</v>
      </c>
      <c r="B9" s="118" t="s">
        <v>28</v>
      </c>
      <c r="C9" s="118" t="s">
        <v>37</v>
      </c>
      <c r="D9" s="3" t="s">
        <v>30</v>
      </c>
      <c r="E9" s="3" t="s">
        <v>60</v>
      </c>
      <c r="F9" s="3" t="s">
        <v>32</v>
      </c>
      <c r="G9" s="3" t="s">
        <v>33</v>
      </c>
      <c r="H9" s="3">
        <v>3852540</v>
      </c>
      <c r="I9" s="4" t="s">
        <v>61</v>
      </c>
      <c r="J9" s="216">
        <v>1200</v>
      </c>
      <c r="K9" s="4">
        <v>18093822007</v>
      </c>
      <c r="L9" s="4"/>
      <c r="M9" s="4" t="s">
        <v>62</v>
      </c>
      <c r="N9" s="4" t="s">
        <v>63</v>
      </c>
      <c r="O9" s="4">
        <v>18093822007</v>
      </c>
      <c r="P9" s="217">
        <f>--IFERROR(VLOOKUP(I9,'统计（数据库导出）'!A:C,2,FALSE),0)</f>
        <v>127.69025</v>
      </c>
      <c r="Q9" s="217">
        <f>--IFERROR(VLOOKUP(I9,'统计（数据库导出）'!A:C,3,FALSE),0)</f>
        <v>5061.62625</v>
      </c>
      <c r="R9" s="219">
        <f t="shared" si="0"/>
        <v>4.218021875</v>
      </c>
      <c r="S9" s="217">
        <f>--IFERROR(VLOOKUP(I9,'统计（数据库导出）'!A:K,4,FALSE),0)</f>
        <v>-39.1</v>
      </c>
      <c r="T9" s="217">
        <f>--IFERROR(VLOOKUP(I9,'统计（数据库导出）'!A:K,5,FALSE),0)</f>
        <v>-224.1</v>
      </c>
      <c r="U9" s="217">
        <f>--IFERROR(VLOOKUP(I9,'统计（数据库导出）'!A:K,6,FALSE),0)</f>
        <v>166.79025</v>
      </c>
      <c r="V9" s="217">
        <f>--IFERROR(VLOOKUP(I9,'统计（数据库导出）'!A:K,7,FALSE),0)</f>
        <v>0</v>
      </c>
      <c r="W9" s="217">
        <f>--IFERROR(VLOOKUP(I9,'统计（数据库导出）'!A:K,8,FALSE),0)</f>
        <v>1331.4</v>
      </c>
      <c r="X9" s="217">
        <f>--IFERROR(VLOOKUP(I9,'统计（数据库导出）'!A:K,9,FALSE),0)</f>
        <v>-991.9</v>
      </c>
      <c r="Y9" s="217">
        <f>--IFERROR(VLOOKUP(I9,'统计（数据库导出）'!A:K,10,FALSE),0)</f>
        <v>3730.22625</v>
      </c>
      <c r="Z9" s="217">
        <f>--IFERROR(VLOOKUP(I9,'统计（数据库导出）'!A:K,11,FALSE),0)</f>
        <v>0</v>
      </c>
      <c r="AA9" s="4">
        <v>8</v>
      </c>
      <c r="AB9" s="4"/>
      <c r="AC9" s="220" t="e">
        <f>VLOOKUP(H9,[1]Sheet1!$D:$D,1,FALSE)</f>
        <v>#N/A</v>
      </c>
    </row>
    <row r="10" s="1" customFormat="1" spans="1:29">
      <c r="A10" s="3">
        <v>238</v>
      </c>
      <c r="B10" s="118" t="s">
        <v>28</v>
      </c>
      <c r="C10" s="118" t="s">
        <v>37</v>
      </c>
      <c r="D10" s="3" t="s">
        <v>30</v>
      </c>
      <c r="E10" s="3" t="s">
        <v>60</v>
      </c>
      <c r="F10" s="3" t="s">
        <v>32</v>
      </c>
      <c r="G10" s="3" t="s">
        <v>43</v>
      </c>
      <c r="H10" s="3">
        <v>3852665</v>
      </c>
      <c r="I10" s="4" t="s">
        <v>64</v>
      </c>
      <c r="J10" s="216">
        <v>1200</v>
      </c>
      <c r="K10" s="4">
        <v>15352456158</v>
      </c>
      <c r="L10" s="4"/>
      <c r="M10" s="4" t="s">
        <v>65</v>
      </c>
      <c r="N10" s="4" t="s">
        <v>66</v>
      </c>
      <c r="O10" s="4">
        <v>15352456158</v>
      </c>
      <c r="P10" s="217">
        <f>--IFERROR(VLOOKUP(I10,'统计（数据库导出）'!A:C,2,FALSE),0)</f>
        <v>-6</v>
      </c>
      <c r="Q10" s="217">
        <f>--IFERROR(VLOOKUP(I10,'统计（数据库导出）'!A:C,3,FALSE),0)</f>
        <v>1436.28213333333</v>
      </c>
      <c r="R10" s="219">
        <f t="shared" si="0"/>
        <v>1.19690177777778</v>
      </c>
      <c r="S10" s="217">
        <f>--IFERROR(VLOOKUP(I10,'统计（数据库导出）'!A:K,4,FALSE),0)</f>
        <v>0</v>
      </c>
      <c r="T10" s="217">
        <f>--IFERROR(VLOOKUP(I10,'统计（数据库导出）'!A:K,5,FALSE),0)</f>
        <v>0</v>
      </c>
      <c r="U10" s="217">
        <f>--IFERROR(VLOOKUP(I10,'统计（数据库导出）'!A:K,6,FALSE),0)</f>
        <v>-6</v>
      </c>
      <c r="V10" s="217">
        <f>--IFERROR(VLOOKUP(I10,'统计（数据库导出）'!A:K,7,FALSE),0)</f>
        <v>-6</v>
      </c>
      <c r="W10" s="217">
        <f>--IFERROR(VLOOKUP(I10,'统计（数据库导出）'!A:K,8,FALSE),0)</f>
        <v>923.6</v>
      </c>
      <c r="X10" s="217">
        <f>--IFERROR(VLOOKUP(I10,'统计（数据库导出）'!A:K,9,FALSE),0)</f>
        <v>-598</v>
      </c>
      <c r="Y10" s="217">
        <f>--IFERROR(VLOOKUP(I10,'统计（数据库导出）'!A:K,10,FALSE),0)</f>
        <v>512.682133333333</v>
      </c>
      <c r="Z10" s="217">
        <f>--IFERROR(VLOOKUP(I10,'统计（数据库导出）'!A:K,11,FALSE),0)</f>
        <v>-6</v>
      </c>
      <c r="AA10" s="4">
        <v>9</v>
      </c>
      <c r="AB10" s="4"/>
      <c r="AC10" s="220" t="e">
        <f>VLOOKUP(H10,[1]Sheet1!$D:$D,1,FALSE)</f>
        <v>#N/A</v>
      </c>
    </row>
    <row r="11" s="1" customFormat="1" spans="1:29">
      <c r="A11" s="3">
        <v>239</v>
      </c>
      <c r="B11" s="118" t="s">
        <v>28</v>
      </c>
      <c r="C11" s="118" t="s">
        <v>29</v>
      </c>
      <c r="D11" s="3" t="s">
        <v>30</v>
      </c>
      <c r="E11" s="3" t="s">
        <v>67</v>
      </c>
      <c r="F11" s="3" t="s">
        <v>32</v>
      </c>
      <c r="G11" s="3" t="s">
        <v>68</v>
      </c>
      <c r="H11" s="3">
        <v>3852231</v>
      </c>
      <c r="I11" s="4" t="s">
        <v>69</v>
      </c>
      <c r="J11" s="216">
        <v>1000</v>
      </c>
      <c r="K11" s="4">
        <v>18009383222</v>
      </c>
      <c r="L11" s="4"/>
      <c r="M11" s="4" t="s">
        <v>70</v>
      </c>
      <c r="N11" s="4" t="s">
        <v>71</v>
      </c>
      <c r="O11" s="4">
        <v>18009383222</v>
      </c>
      <c r="P11" s="217">
        <f>--IFERROR(VLOOKUP(I11,'统计（数据库导出）'!A:C,2,FALSE),0)</f>
        <v>0</v>
      </c>
      <c r="Q11" s="217">
        <f>--IFERROR(VLOOKUP(I11,'统计（数据库导出）'!A:C,3,FALSE),0)</f>
        <v>-251</v>
      </c>
      <c r="R11" s="219">
        <f t="shared" si="0"/>
        <v>-0.251</v>
      </c>
      <c r="S11" s="217">
        <f>--IFERROR(VLOOKUP(I11,'统计（数据库导出）'!A:K,4,FALSE),0)</f>
        <v>0</v>
      </c>
      <c r="T11" s="217">
        <f>--IFERROR(VLOOKUP(I11,'统计（数据库导出）'!A:K,5,FALSE),0)</f>
        <v>0</v>
      </c>
      <c r="U11" s="217">
        <f>--IFERROR(VLOOKUP(I11,'统计（数据库导出）'!A:K,6,FALSE),0)</f>
        <v>0</v>
      </c>
      <c r="V11" s="217">
        <f>--IFERROR(VLOOKUP(I11,'统计（数据库导出）'!A:K,7,FALSE),0)</f>
        <v>0</v>
      </c>
      <c r="W11" s="217">
        <f>--IFERROR(VLOOKUP(I11,'统计（数据库导出）'!A:K,8,FALSE),0)</f>
        <v>-246</v>
      </c>
      <c r="X11" s="217">
        <f>--IFERROR(VLOOKUP(I11,'统计（数据库导出）'!A:K,9,FALSE),0)</f>
        <v>-246</v>
      </c>
      <c r="Y11" s="217">
        <f>--IFERROR(VLOOKUP(I11,'统计（数据库导出）'!A:K,10,FALSE),0)</f>
        <v>-5</v>
      </c>
      <c r="Z11" s="217">
        <f>--IFERROR(VLOOKUP(I11,'统计（数据库导出）'!A:K,11,FALSE),0)</f>
        <v>-5</v>
      </c>
      <c r="AA11" s="4">
        <v>10</v>
      </c>
      <c r="AB11" s="4"/>
      <c r="AC11" s="220" t="e">
        <f>VLOOKUP(H11,[1]Sheet1!$D:$D,1,FALSE)</f>
        <v>#N/A</v>
      </c>
    </row>
    <row r="12" s="1" customFormat="1" spans="1:29">
      <c r="A12" s="3">
        <v>240</v>
      </c>
      <c r="B12" s="118" t="s">
        <v>28</v>
      </c>
      <c r="C12" s="118" t="s">
        <v>29</v>
      </c>
      <c r="D12" s="3" t="s">
        <v>53</v>
      </c>
      <c r="E12" s="3">
        <v>0</v>
      </c>
      <c r="F12" s="3">
        <v>0</v>
      </c>
      <c r="G12" s="3" t="s">
        <v>33</v>
      </c>
      <c r="H12" s="3">
        <v>3822630</v>
      </c>
      <c r="I12" s="4" t="s">
        <v>72</v>
      </c>
      <c r="J12" s="216">
        <v>1200</v>
      </c>
      <c r="K12" s="4">
        <v>15336015789</v>
      </c>
      <c r="L12" s="4"/>
      <c r="M12" s="4" t="s">
        <v>73</v>
      </c>
      <c r="N12" s="4" t="s">
        <v>74</v>
      </c>
      <c r="O12" s="4">
        <v>15336015789</v>
      </c>
      <c r="P12" s="217">
        <f>--IFERROR(VLOOKUP(I12,'统计（数据库导出）'!A:C,2,FALSE),0)</f>
        <v>30</v>
      </c>
      <c r="Q12" s="217">
        <f>--IFERROR(VLOOKUP(I12,'统计（数据库导出）'!A:C,3,FALSE),0)</f>
        <v>1635.0893</v>
      </c>
      <c r="R12" s="219">
        <f t="shared" si="0"/>
        <v>1.36257441666667</v>
      </c>
      <c r="S12" s="217">
        <f>--IFERROR(VLOOKUP(I12,'统计（数据库导出）'!A:K,4,FALSE),0)</f>
        <v>0</v>
      </c>
      <c r="T12" s="217">
        <f>--IFERROR(VLOOKUP(I12,'统计（数据库导出）'!A:K,5,FALSE),0)</f>
        <v>0</v>
      </c>
      <c r="U12" s="217">
        <f>--IFERROR(VLOOKUP(I12,'统计（数据库导出）'!A:K,6,FALSE),0)</f>
        <v>30</v>
      </c>
      <c r="V12" s="217">
        <f>--IFERROR(VLOOKUP(I12,'统计（数据库导出）'!A:K,7,FALSE),0)</f>
        <v>0</v>
      </c>
      <c r="W12" s="217">
        <f>--IFERROR(VLOOKUP(I12,'统计（数据库导出）'!A:K,8,FALSE),0)</f>
        <v>786</v>
      </c>
      <c r="X12" s="217">
        <f>--IFERROR(VLOOKUP(I12,'统计（数据库导出）'!A:K,9,FALSE),0)</f>
        <v>-474</v>
      </c>
      <c r="Y12" s="217">
        <f>--IFERROR(VLOOKUP(I12,'统计（数据库导出）'!A:K,10,FALSE),0)</f>
        <v>849.0893</v>
      </c>
      <c r="Z12" s="217">
        <f>--IFERROR(VLOOKUP(I12,'统计（数据库导出）'!A:K,11,FALSE),0)</f>
        <v>-10</v>
      </c>
      <c r="AA12" s="4">
        <v>11</v>
      </c>
      <c r="AB12" s="4"/>
      <c r="AC12" s="220" t="e">
        <f>VLOOKUP(H12,[1]Sheet1!$D:$D,1,FALSE)</f>
        <v>#N/A</v>
      </c>
    </row>
    <row r="13" s="1" customFormat="1" spans="1:29">
      <c r="A13" s="3">
        <v>241</v>
      </c>
      <c r="B13" s="118" t="s">
        <v>28</v>
      </c>
      <c r="C13" s="118" t="s">
        <v>29</v>
      </c>
      <c r="D13" s="3" t="s">
        <v>53</v>
      </c>
      <c r="E13" s="3">
        <v>0</v>
      </c>
      <c r="F13" s="3">
        <v>0</v>
      </c>
      <c r="G13" s="3" t="s">
        <v>33</v>
      </c>
      <c r="H13" s="3">
        <v>3821131</v>
      </c>
      <c r="I13" s="4" t="s">
        <v>75</v>
      </c>
      <c r="J13" s="216">
        <v>1200</v>
      </c>
      <c r="K13" s="4">
        <v>18093828199</v>
      </c>
      <c r="L13" s="4"/>
      <c r="M13" s="4" t="s">
        <v>76</v>
      </c>
      <c r="N13" s="4" t="s">
        <v>77</v>
      </c>
      <c r="O13" s="4">
        <v>18093828199</v>
      </c>
      <c r="P13" s="217">
        <f>--IFERROR(VLOOKUP(I13,'统计（数据库导出）'!A:C,2,FALSE),0)</f>
        <v>57.1</v>
      </c>
      <c r="Q13" s="217">
        <f>--IFERROR(VLOOKUP(I13,'统计（数据库导出）'!A:C,3,FALSE),0)</f>
        <v>1235.41</v>
      </c>
      <c r="R13" s="219">
        <f t="shared" si="0"/>
        <v>1.02950833333333</v>
      </c>
      <c r="S13" s="217">
        <f>--IFERROR(VLOOKUP(I13,'统计（数据库导出）'!A:K,4,FALSE),0)</f>
        <v>17.1</v>
      </c>
      <c r="T13" s="217">
        <f>--IFERROR(VLOOKUP(I13,'统计（数据库导出）'!A:K,5,FALSE),0)</f>
        <v>0</v>
      </c>
      <c r="U13" s="217">
        <f>--IFERROR(VLOOKUP(I13,'统计（数据库导出）'!A:K,6,FALSE),0)</f>
        <v>40</v>
      </c>
      <c r="V13" s="217">
        <f>--IFERROR(VLOOKUP(I13,'统计（数据库导出）'!A:K,7,FALSE),0)</f>
        <v>0</v>
      </c>
      <c r="W13" s="217">
        <f>--IFERROR(VLOOKUP(I13,'统计（数据库导出）'!A:K,8,FALSE),0)</f>
        <v>615.86</v>
      </c>
      <c r="X13" s="217">
        <f>--IFERROR(VLOOKUP(I13,'统计（数据库导出）'!A:K,9,FALSE),0)</f>
        <v>-692.3</v>
      </c>
      <c r="Y13" s="217">
        <f>--IFERROR(VLOOKUP(I13,'统计（数据库导出）'!A:K,10,FALSE),0)</f>
        <v>619.55</v>
      </c>
      <c r="Z13" s="217">
        <f>--IFERROR(VLOOKUP(I13,'统计（数据库导出）'!A:K,11,FALSE),0)</f>
        <v>-3</v>
      </c>
      <c r="AA13" s="4">
        <v>12</v>
      </c>
      <c r="AB13" s="4"/>
      <c r="AC13" s="220" t="e">
        <f>VLOOKUP(H13,[1]Sheet1!$D:$D,1,FALSE)</f>
        <v>#N/A</v>
      </c>
    </row>
    <row r="14" s="1" customFormat="1" spans="1:29">
      <c r="A14" s="3">
        <v>242</v>
      </c>
      <c r="B14" s="118" t="s">
        <v>28</v>
      </c>
      <c r="C14" s="118" t="s">
        <v>29</v>
      </c>
      <c r="D14" s="3" t="s">
        <v>53</v>
      </c>
      <c r="E14" s="3">
        <v>0</v>
      </c>
      <c r="F14" s="3">
        <v>0</v>
      </c>
      <c r="G14" s="3" t="s">
        <v>33</v>
      </c>
      <c r="H14" s="3">
        <v>3851663</v>
      </c>
      <c r="I14" s="4" t="s">
        <v>78</v>
      </c>
      <c r="J14" s="216">
        <v>1200</v>
      </c>
      <c r="K14" s="4">
        <v>18193806866</v>
      </c>
      <c r="L14" s="4"/>
      <c r="M14" s="4" t="s">
        <v>79</v>
      </c>
      <c r="N14" s="4" t="s">
        <v>80</v>
      </c>
      <c r="O14" s="4">
        <v>18193806866</v>
      </c>
      <c r="P14" s="217">
        <f>--IFERROR(VLOOKUP(I14,'统计（数据库导出）'!A:C,2,FALSE),0)</f>
        <v>0</v>
      </c>
      <c r="Q14" s="217">
        <f>--IFERROR(VLOOKUP(I14,'统计（数据库导出）'!A:C,3,FALSE),0)</f>
        <v>-254.9</v>
      </c>
      <c r="R14" s="219">
        <f t="shared" si="0"/>
        <v>-0.212416666666667</v>
      </c>
      <c r="S14" s="217">
        <f>--IFERROR(VLOOKUP(I14,'统计（数据库导出）'!A:K,4,FALSE),0)</f>
        <v>0</v>
      </c>
      <c r="T14" s="217">
        <f>--IFERROR(VLOOKUP(I14,'统计（数据库导出）'!A:K,5,FALSE),0)</f>
        <v>0</v>
      </c>
      <c r="U14" s="217">
        <f>--IFERROR(VLOOKUP(I14,'统计（数据库导出）'!A:K,6,FALSE),0)</f>
        <v>0</v>
      </c>
      <c r="V14" s="217">
        <f>--IFERROR(VLOOKUP(I14,'统计（数据库导出）'!A:K,7,FALSE),0)</f>
        <v>0</v>
      </c>
      <c r="W14" s="217">
        <f>--IFERROR(VLOOKUP(I14,'统计（数据库导出）'!A:K,8,FALSE),0)</f>
        <v>-254.9</v>
      </c>
      <c r="X14" s="217">
        <f>--IFERROR(VLOOKUP(I14,'统计（数据库导出）'!A:K,9,FALSE),0)</f>
        <v>-290</v>
      </c>
      <c r="Y14" s="217">
        <f>--IFERROR(VLOOKUP(I14,'统计（数据库导出）'!A:K,10,FALSE),0)</f>
        <v>0</v>
      </c>
      <c r="Z14" s="217">
        <f>--IFERROR(VLOOKUP(I14,'统计（数据库导出）'!A:K,11,FALSE),0)</f>
        <v>0</v>
      </c>
      <c r="AA14" s="4">
        <v>13</v>
      </c>
      <c r="AB14" s="4"/>
      <c r="AC14" s="220" t="e">
        <f>VLOOKUP(H14,[1]Sheet1!$D:$D,1,FALSE)</f>
        <v>#N/A</v>
      </c>
    </row>
    <row r="15" s="1" customFormat="1" spans="1:29">
      <c r="A15" s="3">
        <v>243</v>
      </c>
      <c r="B15" s="118" t="s">
        <v>28</v>
      </c>
      <c r="C15" s="118" t="s">
        <v>29</v>
      </c>
      <c r="D15" s="3" t="s">
        <v>53</v>
      </c>
      <c r="E15" s="3">
        <v>0</v>
      </c>
      <c r="F15" s="3">
        <v>0</v>
      </c>
      <c r="G15" s="3" t="s">
        <v>33</v>
      </c>
      <c r="H15" s="3">
        <v>3851502</v>
      </c>
      <c r="I15" s="4" t="s">
        <v>81</v>
      </c>
      <c r="J15" s="216">
        <v>1200</v>
      </c>
      <c r="K15" s="4">
        <v>17393802232</v>
      </c>
      <c r="L15" s="4"/>
      <c r="M15" s="4" t="s">
        <v>82</v>
      </c>
      <c r="N15" s="4" t="s">
        <v>83</v>
      </c>
      <c r="O15" s="4">
        <v>17393802232</v>
      </c>
      <c r="P15" s="217">
        <f>--IFERROR(VLOOKUP(I15,'统计（数据库导出）'!A:C,2,FALSE),0)</f>
        <v>0</v>
      </c>
      <c r="Q15" s="217">
        <f>--IFERROR(VLOOKUP(I15,'统计（数据库导出）'!A:C,3,FALSE),0)</f>
        <v>-372</v>
      </c>
      <c r="R15" s="219">
        <f t="shared" si="0"/>
        <v>-0.31</v>
      </c>
      <c r="S15" s="217">
        <f>--IFERROR(VLOOKUP(I15,'统计（数据库导出）'!A:K,4,FALSE),0)</f>
        <v>0</v>
      </c>
      <c r="T15" s="217">
        <f>--IFERROR(VLOOKUP(I15,'统计（数据库导出）'!A:K,5,FALSE),0)</f>
        <v>0</v>
      </c>
      <c r="U15" s="217">
        <f>--IFERROR(VLOOKUP(I15,'统计（数据库导出）'!A:K,6,FALSE),0)</f>
        <v>0</v>
      </c>
      <c r="V15" s="217">
        <f>--IFERROR(VLOOKUP(I15,'统计（数据库导出）'!A:K,7,FALSE),0)</f>
        <v>0</v>
      </c>
      <c r="W15" s="217">
        <f>--IFERROR(VLOOKUP(I15,'统计（数据库导出）'!A:K,8,FALSE),0)</f>
        <v>-372</v>
      </c>
      <c r="X15" s="217">
        <f>--IFERROR(VLOOKUP(I15,'统计（数据库导出）'!A:K,9,FALSE),0)</f>
        <v>-372</v>
      </c>
      <c r="Y15" s="217">
        <f>--IFERROR(VLOOKUP(I15,'统计（数据库导出）'!A:K,10,FALSE),0)</f>
        <v>0</v>
      </c>
      <c r="Z15" s="217">
        <f>--IFERROR(VLOOKUP(I15,'统计（数据库导出）'!A:K,11,FALSE),0)</f>
        <v>0</v>
      </c>
      <c r="AA15" s="4">
        <v>14</v>
      </c>
      <c r="AB15" s="4"/>
      <c r="AC15" s="220" t="e">
        <f>VLOOKUP(H15,[1]Sheet1!$D:$D,1,FALSE)</f>
        <v>#N/A</v>
      </c>
    </row>
    <row r="16" s="1" customFormat="1" spans="1:29">
      <c r="A16" s="3">
        <v>244</v>
      </c>
      <c r="B16" s="118" t="s">
        <v>28</v>
      </c>
      <c r="C16" s="118" t="s">
        <v>29</v>
      </c>
      <c r="D16" s="3" t="s">
        <v>53</v>
      </c>
      <c r="E16" s="3">
        <v>0</v>
      </c>
      <c r="F16" s="3">
        <v>0</v>
      </c>
      <c r="G16" s="3" t="s">
        <v>33</v>
      </c>
      <c r="H16" s="3">
        <v>3852634</v>
      </c>
      <c r="I16" s="4" t="s">
        <v>84</v>
      </c>
      <c r="J16" s="216">
        <v>1200</v>
      </c>
      <c r="K16" s="4">
        <v>19996059555</v>
      </c>
      <c r="L16" s="4"/>
      <c r="M16" s="4" t="s">
        <v>85</v>
      </c>
      <c r="N16" s="4" t="s">
        <v>86</v>
      </c>
      <c r="O16" s="4">
        <v>19996059555</v>
      </c>
      <c r="P16" s="217">
        <f>--IFERROR(VLOOKUP(I16,'统计（数据库导出）'!A:C,2,FALSE),0)</f>
        <v>37.1</v>
      </c>
      <c r="Q16" s="217">
        <f>--IFERROR(VLOOKUP(I16,'统计（数据库导出）'!A:C,3,FALSE),0)</f>
        <v>778.4</v>
      </c>
      <c r="R16" s="219">
        <f t="shared" si="0"/>
        <v>0.648666666666667</v>
      </c>
      <c r="S16" s="217">
        <f>--IFERROR(VLOOKUP(I16,'统计（数据库导出）'!A:K,4,FALSE),0)</f>
        <v>17.1</v>
      </c>
      <c r="T16" s="217">
        <f>--IFERROR(VLOOKUP(I16,'统计（数据库导出）'!A:K,5,FALSE),0)</f>
        <v>0</v>
      </c>
      <c r="U16" s="217">
        <f>--IFERROR(VLOOKUP(I16,'统计（数据库导出）'!A:K,6,FALSE),0)</f>
        <v>20</v>
      </c>
      <c r="V16" s="217">
        <f>--IFERROR(VLOOKUP(I16,'统计（数据库导出）'!A:K,7,FALSE),0)</f>
        <v>0</v>
      </c>
      <c r="W16" s="217">
        <f>--IFERROR(VLOOKUP(I16,'统计（数据库导出）'!A:K,8,FALSE),0)</f>
        <v>684.4</v>
      </c>
      <c r="X16" s="217">
        <f>--IFERROR(VLOOKUP(I16,'统计（数据库导出）'!A:K,9,FALSE),0)</f>
        <v>-179.2</v>
      </c>
      <c r="Y16" s="217">
        <f>--IFERROR(VLOOKUP(I16,'统计（数据库导出）'!A:K,10,FALSE),0)</f>
        <v>94</v>
      </c>
      <c r="Z16" s="217">
        <f>--IFERROR(VLOOKUP(I16,'统计（数据库导出）'!A:K,11,FALSE),0)</f>
        <v>-3</v>
      </c>
      <c r="AA16" s="4">
        <v>15</v>
      </c>
      <c r="AB16" s="4"/>
      <c r="AC16" s="220" t="e">
        <f>VLOOKUP(H16,[1]Sheet1!$D:$D,1,FALSE)</f>
        <v>#N/A</v>
      </c>
    </row>
    <row r="17" s="1" customFormat="1" spans="1:29">
      <c r="A17" s="3">
        <v>245</v>
      </c>
      <c r="B17" s="118" t="s">
        <v>28</v>
      </c>
      <c r="C17" s="118" t="s">
        <v>29</v>
      </c>
      <c r="D17" s="3" t="s">
        <v>30</v>
      </c>
      <c r="E17" s="3" t="s">
        <v>87</v>
      </c>
      <c r="F17" s="3" t="s">
        <v>88</v>
      </c>
      <c r="G17" s="3" t="s">
        <v>43</v>
      </c>
      <c r="H17" s="3">
        <v>3853699</v>
      </c>
      <c r="I17" s="4" t="s">
        <v>89</v>
      </c>
      <c r="J17" s="216">
        <v>1200</v>
      </c>
      <c r="K17" s="4">
        <v>18093856392</v>
      </c>
      <c r="L17" s="4"/>
      <c r="M17" s="4" t="s">
        <v>90</v>
      </c>
      <c r="N17" s="4" t="s">
        <v>46</v>
      </c>
      <c r="O17" s="4">
        <v>18093856392</v>
      </c>
      <c r="P17" s="217">
        <f>--IFERROR(VLOOKUP(I17,'统计（数据库导出）'!A:C,2,FALSE),0)</f>
        <v>0</v>
      </c>
      <c r="Q17" s="217">
        <f>--IFERROR(VLOOKUP(I17,'统计（数据库导出）'!A:C,3,FALSE),0)</f>
        <v>463.3</v>
      </c>
      <c r="R17" s="219">
        <f t="shared" si="0"/>
        <v>0.386083333333333</v>
      </c>
      <c r="S17" s="217">
        <f>--IFERROR(VLOOKUP(I17,'统计（数据库导出）'!A:K,4,FALSE),0)</f>
        <v>0</v>
      </c>
      <c r="T17" s="217">
        <f>--IFERROR(VLOOKUP(I17,'统计（数据库导出）'!A:K,5,FALSE),0)</f>
        <v>0</v>
      </c>
      <c r="U17" s="217">
        <f>--IFERROR(VLOOKUP(I17,'统计（数据库导出）'!A:K,6,FALSE),0)</f>
        <v>0</v>
      </c>
      <c r="V17" s="217">
        <f>--IFERROR(VLOOKUP(I17,'统计（数据库导出）'!A:K,7,FALSE),0)</f>
        <v>0</v>
      </c>
      <c r="W17" s="217">
        <f>--IFERROR(VLOOKUP(I17,'统计（数据库导出）'!A:K,8,FALSE),0)</f>
        <v>339</v>
      </c>
      <c r="X17" s="217">
        <f>--IFERROR(VLOOKUP(I17,'统计（数据库导出）'!A:K,9,FALSE),0)</f>
        <v>-69</v>
      </c>
      <c r="Y17" s="217">
        <f>--IFERROR(VLOOKUP(I17,'统计（数据库导出）'!A:K,10,FALSE),0)</f>
        <v>124.3</v>
      </c>
      <c r="Z17" s="217">
        <f>--IFERROR(VLOOKUP(I17,'统计（数据库导出）'!A:K,11,FALSE),0)</f>
        <v>0</v>
      </c>
      <c r="AA17" s="4">
        <v>16</v>
      </c>
      <c r="AB17" s="4"/>
      <c r="AC17" s="220" t="e">
        <f>VLOOKUP(H17,[1]Sheet1!$D:$D,1,FALSE)</f>
        <v>#N/A</v>
      </c>
    </row>
    <row r="18" s="1" customFormat="1" spans="1:29">
      <c r="A18" s="3">
        <v>246</v>
      </c>
      <c r="B18" s="118" t="s">
        <v>28</v>
      </c>
      <c r="C18" s="118" t="s">
        <v>37</v>
      </c>
      <c r="D18" s="3" t="s">
        <v>30</v>
      </c>
      <c r="E18" s="3" t="s">
        <v>42</v>
      </c>
      <c r="F18" s="3" t="s">
        <v>32</v>
      </c>
      <c r="G18" s="3" t="s">
        <v>43</v>
      </c>
      <c r="H18" s="3">
        <v>3853772</v>
      </c>
      <c r="I18" s="4" t="s">
        <v>91</v>
      </c>
      <c r="J18" s="216">
        <v>1200</v>
      </c>
      <c r="K18" s="4">
        <v>15393080402</v>
      </c>
      <c r="L18" s="4"/>
      <c r="M18" s="4" t="s">
        <v>92</v>
      </c>
      <c r="N18" s="4" t="s">
        <v>46</v>
      </c>
      <c r="O18" s="4">
        <v>15393080402</v>
      </c>
      <c r="P18" s="217">
        <f>--IFERROR(VLOOKUP(I18,'统计（数据库导出）'!A:C,2,FALSE),0)</f>
        <v>23</v>
      </c>
      <c r="Q18" s="217">
        <f>--IFERROR(VLOOKUP(I18,'统计（数据库导出）'!A:C,3,FALSE),0)</f>
        <v>1272.75</v>
      </c>
      <c r="R18" s="219">
        <f t="shared" si="0"/>
        <v>1.060625</v>
      </c>
      <c r="S18" s="217">
        <f>--IFERROR(VLOOKUP(I18,'统计（数据库导出）'!A:K,4,FALSE),0)</f>
        <v>-19</v>
      </c>
      <c r="T18" s="217">
        <f>--IFERROR(VLOOKUP(I18,'统计（数据库导出）'!A:K,5,FALSE),0)</f>
        <v>-19</v>
      </c>
      <c r="U18" s="217">
        <f>--IFERROR(VLOOKUP(I18,'统计（数据库导出）'!A:K,6,FALSE),0)</f>
        <v>42</v>
      </c>
      <c r="V18" s="217">
        <f>--IFERROR(VLOOKUP(I18,'统计（数据库导出）'!A:K,7,FALSE),0)</f>
        <v>0</v>
      </c>
      <c r="W18" s="217">
        <f>--IFERROR(VLOOKUP(I18,'统计（数据库导出）'!A:K,8,FALSE),0)</f>
        <v>1132.8</v>
      </c>
      <c r="X18" s="217">
        <f>--IFERROR(VLOOKUP(I18,'统计（数据库导出）'!A:K,9,FALSE),0)</f>
        <v>-236.2</v>
      </c>
      <c r="Y18" s="217">
        <f>--IFERROR(VLOOKUP(I18,'统计（数据库导出）'!A:K,10,FALSE),0)</f>
        <v>139.95</v>
      </c>
      <c r="Z18" s="217">
        <f>--IFERROR(VLOOKUP(I18,'统计（数据库导出）'!A:K,11,FALSE),0)</f>
        <v>0</v>
      </c>
      <c r="AA18" s="4">
        <v>17</v>
      </c>
      <c r="AB18" s="4"/>
      <c r="AC18" s="220" t="e">
        <f>VLOOKUP(H18,[1]Sheet1!$D:$D,1,FALSE)</f>
        <v>#N/A</v>
      </c>
    </row>
    <row r="19" s="1" customFormat="1" spans="1:29">
      <c r="A19" s="3">
        <v>247</v>
      </c>
      <c r="B19" s="118" t="s">
        <v>28</v>
      </c>
      <c r="C19" s="118" t="s">
        <v>29</v>
      </c>
      <c r="D19" s="3" t="s">
        <v>30</v>
      </c>
      <c r="E19" s="3" t="s">
        <v>93</v>
      </c>
      <c r="F19" s="3" t="s">
        <v>32</v>
      </c>
      <c r="G19" s="3" t="s">
        <v>33</v>
      </c>
      <c r="H19" s="3">
        <v>3806529</v>
      </c>
      <c r="I19" s="4" t="s">
        <v>94</v>
      </c>
      <c r="J19" s="216">
        <v>1200</v>
      </c>
      <c r="K19" s="4">
        <v>18909388539</v>
      </c>
      <c r="L19" s="4"/>
      <c r="M19" s="4" t="s">
        <v>95</v>
      </c>
      <c r="N19" s="4" t="s">
        <v>96</v>
      </c>
      <c r="O19" s="4">
        <v>15337018299</v>
      </c>
      <c r="P19" s="217">
        <f>--IFERROR(VLOOKUP(I19,'统计（数据库导出）'!A:C,2,FALSE),0)</f>
        <v>6</v>
      </c>
      <c r="Q19" s="217">
        <f>--IFERROR(VLOOKUP(I19,'统计（数据库导出）'!A:C,3,FALSE),0)</f>
        <v>1357.95</v>
      </c>
      <c r="R19" s="219">
        <f t="shared" si="0"/>
        <v>1.131625</v>
      </c>
      <c r="S19" s="217">
        <f>--IFERROR(VLOOKUP(I19,'统计（数据库导出）'!A:K,4,FALSE),0)</f>
        <v>0</v>
      </c>
      <c r="T19" s="217">
        <f>--IFERROR(VLOOKUP(I19,'统计（数据库导出）'!A:K,5,FALSE),0)</f>
        <v>0</v>
      </c>
      <c r="U19" s="217">
        <f>--IFERROR(VLOOKUP(I19,'统计（数据库导出）'!A:K,6,FALSE),0)</f>
        <v>6</v>
      </c>
      <c r="V19" s="217">
        <f>--IFERROR(VLOOKUP(I19,'统计（数据库导出）'!A:K,7,FALSE),0)</f>
        <v>-6</v>
      </c>
      <c r="W19" s="217">
        <f>--IFERROR(VLOOKUP(I19,'统计（数据库导出）'!A:K,8,FALSE),0)</f>
        <v>492.2</v>
      </c>
      <c r="X19" s="217">
        <f>--IFERROR(VLOOKUP(I19,'统计（数据库导出）'!A:K,9,FALSE),0)</f>
        <v>-390</v>
      </c>
      <c r="Y19" s="217">
        <f>--IFERROR(VLOOKUP(I19,'统计（数据库导出）'!A:K,10,FALSE),0)</f>
        <v>865.75</v>
      </c>
      <c r="Z19" s="217">
        <f>--IFERROR(VLOOKUP(I19,'统计（数据库导出）'!A:K,11,FALSE),0)</f>
        <v>-16</v>
      </c>
      <c r="AA19" s="4">
        <v>18</v>
      </c>
      <c r="AB19" s="4"/>
      <c r="AC19" s="220" t="e">
        <f>VLOOKUP(H19,[1]Sheet1!$D:$D,1,FALSE)</f>
        <v>#N/A</v>
      </c>
    </row>
    <row r="20" s="1" customFormat="1" spans="1:29">
      <c r="A20" s="3">
        <v>248</v>
      </c>
      <c r="B20" s="118" t="s">
        <v>28</v>
      </c>
      <c r="C20" s="118" t="s">
        <v>29</v>
      </c>
      <c r="D20" s="3" t="s">
        <v>30</v>
      </c>
      <c r="E20" s="3" t="s">
        <v>97</v>
      </c>
      <c r="F20" s="3" t="s">
        <v>32</v>
      </c>
      <c r="G20" s="3" t="s">
        <v>33</v>
      </c>
      <c r="H20" s="3">
        <v>3853768</v>
      </c>
      <c r="I20" s="4" t="s">
        <v>98</v>
      </c>
      <c r="J20" s="216">
        <v>1200</v>
      </c>
      <c r="K20" s="4">
        <v>18919200228</v>
      </c>
      <c r="L20" s="4" t="s">
        <v>99</v>
      </c>
      <c r="M20" s="4" t="s">
        <v>100</v>
      </c>
      <c r="N20" s="4" t="s">
        <v>101</v>
      </c>
      <c r="O20" s="4">
        <v>18919200228</v>
      </c>
      <c r="P20" s="217">
        <f>--IFERROR(VLOOKUP(I20,'统计（数据库导出）'!A:C,2,FALSE),0)</f>
        <v>84</v>
      </c>
      <c r="Q20" s="217">
        <f>--IFERROR(VLOOKUP(I20,'统计（数据库导出）'!A:C,3,FALSE),0)</f>
        <v>3568.8305</v>
      </c>
      <c r="R20" s="219">
        <f t="shared" si="0"/>
        <v>2.97402541666667</v>
      </c>
      <c r="S20" s="217">
        <f>--IFERROR(VLOOKUP(I20,'统计（数据库导出）'!A:K,4,FALSE),0)</f>
        <v>60</v>
      </c>
      <c r="T20" s="217">
        <f>--IFERROR(VLOOKUP(I20,'统计（数据库导出）'!A:K,5,FALSE),0)</f>
        <v>-69</v>
      </c>
      <c r="U20" s="217">
        <f>--IFERROR(VLOOKUP(I20,'统计（数据库导出）'!A:K,6,FALSE),0)</f>
        <v>24</v>
      </c>
      <c r="V20" s="217">
        <f>--IFERROR(VLOOKUP(I20,'统计（数据库导出）'!A:K,7,FALSE),0)</f>
        <v>0</v>
      </c>
      <c r="W20" s="217">
        <f>--IFERROR(VLOOKUP(I20,'统计（数据库导出）'!A:K,8,FALSE),0)</f>
        <v>2393.3</v>
      </c>
      <c r="X20" s="217">
        <f>--IFERROR(VLOOKUP(I20,'统计（数据库导出）'!A:K,9,FALSE),0)</f>
        <v>-1197.3</v>
      </c>
      <c r="Y20" s="217">
        <f>--IFERROR(VLOOKUP(I20,'统计（数据库导出）'!A:K,10,FALSE),0)</f>
        <v>1175.5305</v>
      </c>
      <c r="Z20" s="217">
        <f>--IFERROR(VLOOKUP(I20,'统计（数据库导出）'!A:K,11,FALSE),0)</f>
        <v>-59</v>
      </c>
      <c r="AA20" s="4">
        <v>19</v>
      </c>
      <c r="AB20" s="4"/>
      <c r="AC20" s="220" t="e">
        <f>VLOOKUP(H20,[1]Sheet1!$D:$D,1,FALSE)</f>
        <v>#N/A</v>
      </c>
    </row>
    <row r="21" s="1" customFormat="1" spans="1:29">
      <c r="A21" s="3">
        <v>249</v>
      </c>
      <c r="B21" s="118" t="s">
        <v>28</v>
      </c>
      <c r="C21" s="118" t="s">
        <v>29</v>
      </c>
      <c r="D21" s="3" t="s">
        <v>30</v>
      </c>
      <c r="E21" s="3" t="s">
        <v>97</v>
      </c>
      <c r="F21" s="3" t="s">
        <v>88</v>
      </c>
      <c r="G21" s="3" t="s">
        <v>102</v>
      </c>
      <c r="H21" s="3">
        <v>3801932</v>
      </c>
      <c r="I21" s="4" t="s">
        <v>103</v>
      </c>
      <c r="J21" s="216">
        <v>650</v>
      </c>
      <c r="K21" s="4">
        <v>18993822089</v>
      </c>
      <c r="L21" s="4"/>
      <c r="M21" s="4" t="s">
        <v>104</v>
      </c>
      <c r="N21" s="4" t="s">
        <v>101</v>
      </c>
      <c r="O21" s="4">
        <v>18993822089</v>
      </c>
      <c r="P21" s="217">
        <f>--IFERROR(VLOOKUP(I21,'统计（数据库导出）'!A:C,2,FALSE),0)</f>
        <v>0</v>
      </c>
      <c r="Q21" s="217">
        <f>--IFERROR(VLOOKUP(I21,'统计（数据库导出）'!A:C,3,FALSE),0)</f>
        <v>-18.65</v>
      </c>
      <c r="R21" s="219">
        <f t="shared" si="0"/>
        <v>-0.0286923076923077</v>
      </c>
      <c r="S21" s="217">
        <f>--IFERROR(VLOOKUP(I21,'统计（数据库导出）'!A:K,4,FALSE),0)</f>
        <v>0</v>
      </c>
      <c r="T21" s="217">
        <f>--IFERROR(VLOOKUP(I21,'统计（数据库导出）'!A:K,5,FALSE),0)</f>
        <v>0</v>
      </c>
      <c r="U21" s="217">
        <f>--IFERROR(VLOOKUP(I21,'统计（数据库导出）'!A:K,6,FALSE),0)</f>
        <v>0</v>
      </c>
      <c r="V21" s="217">
        <f>--IFERROR(VLOOKUP(I21,'统计（数据库导出）'!A:K,7,FALSE),0)</f>
        <v>0</v>
      </c>
      <c r="W21" s="217">
        <f>--IFERROR(VLOOKUP(I21,'统计（数据库导出）'!A:K,8,FALSE),0)</f>
        <v>-53.5</v>
      </c>
      <c r="X21" s="217">
        <f>--IFERROR(VLOOKUP(I21,'统计（数据库导出）'!A:K,9,FALSE),0)</f>
        <v>-1354.2</v>
      </c>
      <c r="Y21" s="217">
        <f>--IFERROR(VLOOKUP(I21,'统计（数据库导出）'!A:K,10,FALSE),0)</f>
        <v>34.85</v>
      </c>
      <c r="Z21" s="217">
        <f>--IFERROR(VLOOKUP(I21,'统计（数据库导出）'!A:K,11,FALSE),0)</f>
        <v>0</v>
      </c>
      <c r="AA21" s="4">
        <v>20</v>
      </c>
      <c r="AB21" s="4"/>
      <c r="AC21" s="220" t="e">
        <f>VLOOKUP(H21,[1]Sheet1!$D:$D,1,FALSE)</f>
        <v>#N/A</v>
      </c>
    </row>
    <row r="22" s="1" customFormat="1" spans="1:29">
      <c r="A22" s="3">
        <v>250</v>
      </c>
      <c r="B22" s="118" t="s">
        <v>28</v>
      </c>
      <c r="C22" s="118" t="s">
        <v>29</v>
      </c>
      <c r="D22" s="3" t="s">
        <v>30</v>
      </c>
      <c r="E22" s="3" t="s">
        <v>105</v>
      </c>
      <c r="F22" s="3" t="s">
        <v>88</v>
      </c>
      <c r="G22" s="3" t="s">
        <v>68</v>
      </c>
      <c r="H22" s="3">
        <v>383002</v>
      </c>
      <c r="I22" s="4" t="s">
        <v>106</v>
      </c>
      <c r="J22" s="216">
        <v>1000</v>
      </c>
      <c r="K22" s="4">
        <v>17709381195</v>
      </c>
      <c r="L22" s="4"/>
      <c r="M22" s="4" t="s">
        <v>107</v>
      </c>
      <c r="N22" s="4" t="s">
        <v>108</v>
      </c>
      <c r="O22" s="4">
        <v>17709381195</v>
      </c>
      <c r="P22" s="217">
        <f>--IFERROR(VLOOKUP(I22,'统计（数据库导出）'!A:C,2,FALSE),0)</f>
        <v>178.35</v>
      </c>
      <c r="Q22" s="217">
        <f>--IFERROR(VLOOKUP(I22,'统计（数据库导出）'!A:C,3,FALSE),0)</f>
        <v>2182.65</v>
      </c>
      <c r="R22" s="219">
        <f t="shared" si="0"/>
        <v>2.18265</v>
      </c>
      <c r="S22" s="217">
        <f>--IFERROR(VLOOKUP(I22,'统计（数据库导出）'!A:K,4,FALSE),0)</f>
        <v>167.7</v>
      </c>
      <c r="T22" s="217">
        <f>--IFERROR(VLOOKUP(I22,'统计（数据库导出）'!A:K,5,FALSE),0)</f>
        <v>0</v>
      </c>
      <c r="U22" s="217">
        <f>--IFERROR(VLOOKUP(I22,'统计（数据库导出）'!A:K,6,FALSE),0)</f>
        <v>10.65</v>
      </c>
      <c r="V22" s="217">
        <f>--IFERROR(VLOOKUP(I22,'统计（数据库导出）'!A:K,7,FALSE),0)</f>
        <v>0</v>
      </c>
      <c r="W22" s="217">
        <f>--IFERROR(VLOOKUP(I22,'统计（数据库导出）'!A:K,8,FALSE),0)</f>
        <v>1317.2</v>
      </c>
      <c r="X22" s="217">
        <f>--IFERROR(VLOOKUP(I22,'统计（数据库导出）'!A:K,9,FALSE),0)</f>
        <v>-759.9</v>
      </c>
      <c r="Y22" s="217">
        <f>--IFERROR(VLOOKUP(I22,'统计（数据库导出）'!A:K,10,FALSE),0)</f>
        <v>865.45</v>
      </c>
      <c r="Z22" s="217">
        <f>--IFERROR(VLOOKUP(I22,'统计（数据库导出）'!A:K,11,FALSE),0)</f>
        <v>-16</v>
      </c>
      <c r="AA22" s="4">
        <v>21</v>
      </c>
      <c r="AB22" s="4"/>
      <c r="AC22" s="220" t="e">
        <f>VLOOKUP(H22,[1]Sheet1!$D:$D,1,FALSE)</f>
        <v>#N/A</v>
      </c>
    </row>
    <row r="23" s="1" customFormat="1" spans="1:29">
      <c r="A23" s="3">
        <v>251</v>
      </c>
      <c r="B23" s="118" t="s">
        <v>28</v>
      </c>
      <c r="C23" s="118" t="s">
        <v>29</v>
      </c>
      <c r="D23" s="3" t="s">
        <v>109</v>
      </c>
      <c r="E23" s="3">
        <v>0</v>
      </c>
      <c r="F23" s="3">
        <v>0</v>
      </c>
      <c r="G23" s="3" t="s">
        <v>110</v>
      </c>
      <c r="H23" s="3">
        <v>380839</v>
      </c>
      <c r="I23" s="4" t="s">
        <v>111</v>
      </c>
      <c r="J23" s="216">
        <v>3000</v>
      </c>
      <c r="K23" s="4">
        <v>18993822035</v>
      </c>
      <c r="L23" s="4"/>
      <c r="M23" s="4" t="s">
        <v>112</v>
      </c>
      <c r="N23" s="4" t="s">
        <v>113</v>
      </c>
      <c r="O23" s="4">
        <v>18993822035</v>
      </c>
      <c r="P23" s="217">
        <f>--IFERROR(VLOOKUP(I23,'统计（数据库导出）'!A:C,2,FALSE),0)</f>
        <v>17.1</v>
      </c>
      <c r="Q23" s="217">
        <f>--IFERROR(VLOOKUP(I23,'统计（数据库导出）'!A:C,3,FALSE),0)</f>
        <v>1412.46</v>
      </c>
      <c r="R23" s="219">
        <f t="shared" si="0"/>
        <v>0.47082</v>
      </c>
      <c r="S23" s="217">
        <f>--IFERROR(VLOOKUP(I23,'统计（数据库导出）'!A:K,4,FALSE),0)</f>
        <v>17.1</v>
      </c>
      <c r="T23" s="217">
        <f>--IFERROR(VLOOKUP(I23,'统计（数据库导出）'!A:K,5,FALSE),0)</f>
        <v>0</v>
      </c>
      <c r="U23" s="217">
        <f>--IFERROR(VLOOKUP(I23,'统计（数据库导出）'!A:K,6,FALSE),0)</f>
        <v>0</v>
      </c>
      <c r="V23" s="217">
        <f>--IFERROR(VLOOKUP(I23,'统计（数据库导出）'!A:K,7,FALSE),0)</f>
        <v>0</v>
      </c>
      <c r="W23" s="217">
        <f>--IFERROR(VLOOKUP(I23,'统计（数据库导出）'!A:K,8,FALSE),0)</f>
        <v>1362.31</v>
      </c>
      <c r="X23" s="217">
        <f>--IFERROR(VLOOKUP(I23,'统计（数据库导出）'!A:K,9,FALSE),0)</f>
        <v>-142</v>
      </c>
      <c r="Y23" s="217">
        <f>--IFERROR(VLOOKUP(I23,'统计（数据库导出）'!A:K,10,FALSE),0)</f>
        <v>50.15</v>
      </c>
      <c r="Z23" s="217">
        <f>--IFERROR(VLOOKUP(I23,'统计（数据库导出）'!A:K,11,FALSE),0)</f>
        <v>0</v>
      </c>
      <c r="AA23" s="4">
        <v>22</v>
      </c>
      <c r="AB23" s="4"/>
      <c r="AC23" s="220" t="e">
        <f>VLOOKUP(H23,[1]Sheet1!$D:$D,1,FALSE)</f>
        <v>#N/A</v>
      </c>
    </row>
    <row r="24" s="1" customFormat="1" spans="1:29">
      <c r="A24" s="3">
        <v>252</v>
      </c>
      <c r="B24" s="118" t="s">
        <v>28</v>
      </c>
      <c r="C24" s="118" t="s">
        <v>29</v>
      </c>
      <c r="D24" s="3" t="s">
        <v>30</v>
      </c>
      <c r="E24" s="3" t="s">
        <v>114</v>
      </c>
      <c r="F24" s="3" t="s">
        <v>32</v>
      </c>
      <c r="G24" s="3" t="s">
        <v>33</v>
      </c>
      <c r="H24" s="3">
        <v>38381527</v>
      </c>
      <c r="I24" s="4" t="s">
        <v>115</v>
      </c>
      <c r="J24" s="216">
        <v>1200</v>
      </c>
      <c r="K24" s="4">
        <v>15309386967</v>
      </c>
      <c r="L24" s="4" t="s">
        <v>99</v>
      </c>
      <c r="M24" s="4" t="s">
        <v>116</v>
      </c>
      <c r="N24" s="4" t="s">
        <v>117</v>
      </c>
      <c r="O24" s="4">
        <v>17789498267</v>
      </c>
      <c r="P24" s="217">
        <f>--IFERROR(VLOOKUP(I24,'统计（数据库导出）'!A:C,2,FALSE),0)</f>
        <v>153.65</v>
      </c>
      <c r="Q24" s="217">
        <f>--IFERROR(VLOOKUP(I24,'统计（数据库导出）'!A:C,3,FALSE),0)</f>
        <v>2720.05</v>
      </c>
      <c r="R24" s="219">
        <f t="shared" si="0"/>
        <v>2.26670833333333</v>
      </c>
      <c r="S24" s="217">
        <f>--IFERROR(VLOOKUP(I24,'统计（数据库导出）'!A:K,4,FALSE),0)</f>
        <v>123</v>
      </c>
      <c r="T24" s="217">
        <f>--IFERROR(VLOOKUP(I24,'统计（数据库导出）'!A:K,5,FALSE),0)</f>
        <v>0</v>
      </c>
      <c r="U24" s="217">
        <f>--IFERROR(VLOOKUP(I24,'统计（数据库导出）'!A:K,6,FALSE),0)</f>
        <v>30.65</v>
      </c>
      <c r="V24" s="217">
        <f>--IFERROR(VLOOKUP(I24,'统计（数据库导出）'!A:K,7,FALSE),0)</f>
        <v>0</v>
      </c>
      <c r="W24" s="217">
        <f>--IFERROR(VLOOKUP(I24,'统计（数据库导出）'!A:K,8,FALSE),0)</f>
        <v>2172.6</v>
      </c>
      <c r="X24" s="217">
        <f>--IFERROR(VLOOKUP(I24,'统计（数据库导出）'!A:K,9,FALSE),0)</f>
        <v>-722</v>
      </c>
      <c r="Y24" s="217">
        <f>--IFERROR(VLOOKUP(I24,'统计（数据库导出）'!A:K,10,FALSE),0)</f>
        <v>547.45</v>
      </c>
      <c r="Z24" s="217">
        <f>--IFERROR(VLOOKUP(I24,'统计（数据库导出）'!A:K,11,FALSE),0)</f>
        <v>0</v>
      </c>
      <c r="AA24" s="4">
        <v>23</v>
      </c>
      <c r="AB24" s="4"/>
      <c r="AC24" s="220" t="e">
        <f>VLOOKUP(H24,[1]Sheet1!$D:$D,1,FALSE)</f>
        <v>#N/A</v>
      </c>
    </row>
    <row r="25" s="1" customFormat="1" spans="1:29">
      <c r="A25" s="3">
        <v>254</v>
      </c>
      <c r="B25" s="118" t="s">
        <v>28</v>
      </c>
      <c r="C25" s="118" t="s">
        <v>29</v>
      </c>
      <c r="D25" s="3" t="s">
        <v>30</v>
      </c>
      <c r="E25" s="3" t="s">
        <v>93</v>
      </c>
      <c r="F25" s="3" t="s">
        <v>32</v>
      </c>
      <c r="G25" s="3" t="s">
        <v>33</v>
      </c>
      <c r="H25" s="3">
        <v>38381607</v>
      </c>
      <c r="I25" s="4" t="s">
        <v>118</v>
      </c>
      <c r="J25" s="216">
        <v>1200</v>
      </c>
      <c r="K25" s="4">
        <v>17793828907</v>
      </c>
      <c r="L25" s="4"/>
      <c r="M25" s="4" t="s">
        <v>119</v>
      </c>
      <c r="N25" s="4" t="s">
        <v>120</v>
      </c>
      <c r="O25" s="4">
        <v>17793828907</v>
      </c>
      <c r="P25" s="217">
        <f>--IFERROR(VLOOKUP(I25,'统计（数据库导出）'!A:C,2,FALSE),0)</f>
        <v>5</v>
      </c>
      <c r="Q25" s="217">
        <f>--IFERROR(VLOOKUP(I25,'统计（数据库导出）'!A:C,3,FALSE),0)</f>
        <v>736.8</v>
      </c>
      <c r="R25" s="219">
        <f t="shared" si="0"/>
        <v>0.614</v>
      </c>
      <c r="S25" s="217">
        <f>--IFERROR(VLOOKUP(I25,'统计（数据库导出）'!A:K,4,FALSE),0)</f>
        <v>10</v>
      </c>
      <c r="T25" s="217">
        <f>--IFERROR(VLOOKUP(I25,'统计（数据库导出）'!A:K,5,FALSE),0)</f>
        <v>0</v>
      </c>
      <c r="U25" s="217">
        <f>--IFERROR(VLOOKUP(I25,'统计（数据库导出）'!A:K,6,FALSE),0)</f>
        <v>-5</v>
      </c>
      <c r="V25" s="217">
        <f>--IFERROR(VLOOKUP(I25,'统计（数据库导出）'!A:K,7,FALSE),0)</f>
        <v>-5</v>
      </c>
      <c r="W25" s="217">
        <f>--IFERROR(VLOOKUP(I25,'统计（数据库导出）'!A:K,8,FALSE),0)</f>
        <v>600.4</v>
      </c>
      <c r="X25" s="217">
        <f>--IFERROR(VLOOKUP(I25,'统计（数据库导出）'!A:K,9,FALSE),0)</f>
        <v>-63</v>
      </c>
      <c r="Y25" s="217">
        <f>--IFERROR(VLOOKUP(I25,'统计（数据库导出）'!A:K,10,FALSE),0)</f>
        <v>136.4</v>
      </c>
      <c r="Z25" s="217">
        <f>--IFERROR(VLOOKUP(I25,'统计（数据库导出）'!A:K,11,FALSE),0)</f>
        <v>-5</v>
      </c>
      <c r="AA25" s="4">
        <v>24</v>
      </c>
      <c r="AB25" s="4"/>
      <c r="AC25" s="220" t="e">
        <f>VLOOKUP(H25,[1]Sheet1!$D:$D,1,FALSE)</f>
        <v>#N/A</v>
      </c>
    </row>
    <row r="26" s="1" customFormat="1" spans="1:29">
      <c r="A26" s="3">
        <v>255</v>
      </c>
      <c r="B26" s="118" t="s">
        <v>28</v>
      </c>
      <c r="C26" s="118" t="s">
        <v>29</v>
      </c>
      <c r="D26" s="3" t="s">
        <v>30</v>
      </c>
      <c r="E26" s="3" t="s">
        <v>93</v>
      </c>
      <c r="F26" s="3" t="s">
        <v>32</v>
      </c>
      <c r="G26" s="3" t="s">
        <v>33</v>
      </c>
      <c r="H26" s="3">
        <v>38381608</v>
      </c>
      <c r="I26" s="4" t="s">
        <v>121</v>
      </c>
      <c r="J26" s="216">
        <v>1200</v>
      </c>
      <c r="K26" s="4">
        <v>15339788386</v>
      </c>
      <c r="L26" s="4" t="s">
        <v>99</v>
      </c>
      <c r="M26" s="4" t="s">
        <v>122</v>
      </c>
      <c r="N26" s="4" t="s">
        <v>123</v>
      </c>
      <c r="O26" s="4">
        <v>18919231700</v>
      </c>
      <c r="P26" s="217">
        <f>--IFERROR(VLOOKUP(I26,'统计（数据库导出）'!A:C,2,FALSE),0)</f>
        <v>85.9122</v>
      </c>
      <c r="Q26" s="217">
        <f>--IFERROR(VLOOKUP(I26,'统计（数据库导出）'!A:C,3,FALSE),0)</f>
        <v>1302.00585</v>
      </c>
      <c r="R26" s="219">
        <f t="shared" si="0"/>
        <v>1.085004875</v>
      </c>
      <c r="S26" s="217">
        <f>--IFERROR(VLOOKUP(I26,'统计（数据库导出）'!A:K,4,FALSE),0)</f>
        <v>0</v>
      </c>
      <c r="T26" s="217">
        <f>--IFERROR(VLOOKUP(I26,'统计（数据库导出）'!A:K,5,FALSE),0)</f>
        <v>0</v>
      </c>
      <c r="U26" s="217">
        <f>--IFERROR(VLOOKUP(I26,'统计（数据库导出）'!A:K,6,FALSE),0)</f>
        <v>85.9122</v>
      </c>
      <c r="V26" s="217">
        <f>--IFERROR(VLOOKUP(I26,'统计（数据库导出）'!A:K,7,FALSE),0)</f>
        <v>0</v>
      </c>
      <c r="W26" s="217">
        <f>--IFERROR(VLOOKUP(I26,'统计（数据库导出）'!A:K,8,FALSE),0)</f>
        <v>-168.24</v>
      </c>
      <c r="X26" s="217">
        <f>--IFERROR(VLOOKUP(I26,'统计（数据库导出）'!A:K,9,FALSE),0)</f>
        <v>-1905</v>
      </c>
      <c r="Y26" s="217">
        <f>--IFERROR(VLOOKUP(I26,'统计（数据库导出）'!A:K,10,FALSE),0)</f>
        <v>1470.24585</v>
      </c>
      <c r="Z26" s="217">
        <f>--IFERROR(VLOOKUP(I26,'统计（数据库导出）'!A:K,11,FALSE),0)</f>
        <v>-5</v>
      </c>
      <c r="AA26" s="4">
        <v>25</v>
      </c>
      <c r="AB26" s="4"/>
      <c r="AC26" s="220" t="e">
        <f>VLOOKUP(H26,[1]Sheet1!$D:$D,1,FALSE)</f>
        <v>#N/A</v>
      </c>
    </row>
    <row r="27" s="1" customFormat="1" spans="1:29">
      <c r="A27" s="3">
        <v>256</v>
      </c>
      <c r="B27" s="118" t="s">
        <v>28</v>
      </c>
      <c r="C27" s="118" t="s">
        <v>37</v>
      </c>
      <c r="D27" s="3" t="s">
        <v>30</v>
      </c>
      <c r="E27" s="3" t="s">
        <v>124</v>
      </c>
      <c r="F27" s="3" t="s">
        <v>32</v>
      </c>
      <c r="G27" s="3" t="s">
        <v>33</v>
      </c>
      <c r="H27" s="3">
        <v>38381609</v>
      </c>
      <c r="I27" s="4" t="s">
        <v>125</v>
      </c>
      <c r="J27" s="216">
        <v>1200</v>
      </c>
      <c r="K27" s="4">
        <v>15339788932</v>
      </c>
      <c r="L27" s="4"/>
      <c r="M27" s="4" t="s">
        <v>126</v>
      </c>
      <c r="N27" s="4" t="s">
        <v>127</v>
      </c>
      <c r="O27" s="4">
        <v>15339788932</v>
      </c>
      <c r="P27" s="217">
        <f>--IFERROR(VLOOKUP(I27,'统计（数据库导出）'!A:C,2,FALSE),0)</f>
        <v>10</v>
      </c>
      <c r="Q27" s="217">
        <f>--IFERROR(VLOOKUP(I27,'统计（数据库导出）'!A:C,3,FALSE),0)</f>
        <v>1274.775</v>
      </c>
      <c r="R27" s="219">
        <f t="shared" si="0"/>
        <v>1.0623125</v>
      </c>
      <c r="S27" s="217">
        <f>--IFERROR(VLOOKUP(I27,'统计（数据库导出）'!A:K,4,FALSE),0)</f>
        <v>0</v>
      </c>
      <c r="T27" s="217">
        <f>--IFERROR(VLOOKUP(I27,'统计（数据库导出）'!A:K,5,FALSE),0)</f>
        <v>0</v>
      </c>
      <c r="U27" s="217">
        <f>--IFERROR(VLOOKUP(I27,'统计（数据库导出）'!A:K,6,FALSE),0)</f>
        <v>10</v>
      </c>
      <c r="V27" s="217">
        <f>--IFERROR(VLOOKUP(I27,'统计（数据库导出）'!A:K,7,FALSE),0)</f>
        <v>0</v>
      </c>
      <c r="W27" s="217">
        <f>--IFERROR(VLOOKUP(I27,'统计（数据库导出）'!A:K,8,FALSE),0)</f>
        <v>865.4</v>
      </c>
      <c r="X27" s="217">
        <f>--IFERROR(VLOOKUP(I27,'统计（数据库导出）'!A:K,9,FALSE),0)</f>
        <v>-588</v>
      </c>
      <c r="Y27" s="217">
        <f>--IFERROR(VLOOKUP(I27,'统计（数据库导出）'!A:K,10,FALSE),0)</f>
        <v>409.375</v>
      </c>
      <c r="Z27" s="217">
        <f>--IFERROR(VLOOKUP(I27,'统计（数据库导出）'!A:K,11,FALSE),0)</f>
        <v>0</v>
      </c>
      <c r="AA27" s="4">
        <v>26</v>
      </c>
      <c r="AB27" s="4"/>
      <c r="AC27" s="220" t="e">
        <f>VLOOKUP(H27,[1]Sheet1!$D:$D,1,FALSE)</f>
        <v>#N/A</v>
      </c>
    </row>
    <row r="28" s="1" customFormat="1" spans="1:29">
      <c r="A28" s="3">
        <v>257</v>
      </c>
      <c r="B28" s="118" t="s">
        <v>28</v>
      </c>
      <c r="C28" s="118" t="s">
        <v>37</v>
      </c>
      <c r="D28" s="3" t="s">
        <v>30</v>
      </c>
      <c r="E28" s="3" t="s">
        <v>42</v>
      </c>
      <c r="F28" s="3" t="s">
        <v>32</v>
      </c>
      <c r="G28" s="3" t="s">
        <v>33</v>
      </c>
      <c r="H28" s="3">
        <v>38381614</v>
      </c>
      <c r="I28" s="4" t="s">
        <v>128</v>
      </c>
      <c r="J28" s="216">
        <v>1200</v>
      </c>
      <c r="K28" s="4">
        <v>15393066865</v>
      </c>
      <c r="L28" s="4" t="s">
        <v>99</v>
      </c>
      <c r="M28" s="4" t="s">
        <v>129</v>
      </c>
      <c r="N28" s="4" t="s">
        <v>130</v>
      </c>
      <c r="O28" s="4">
        <v>15352223988</v>
      </c>
      <c r="P28" s="217">
        <f>--IFERROR(VLOOKUP(I28,'统计（数据库导出）'!A:C,2,FALSE),0)</f>
        <v>40</v>
      </c>
      <c r="Q28" s="217">
        <f>--IFERROR(VLOOKUP(I28,'统计（数据库导出）'!A:C,3,FALSE),0)</f>
        <v>2473.46801666667</v>
      </c>
      <c r="R28" s="219">
        <f t="shared" si="0"/>
        <v>2.06122334722222</v>
      </c>
      <c r="S28" s="217">
        <f>--IFERROR(VLOOKUP(I28,'统计（数据库导出）'!A:K,4,FALSE),0)</f>
        <v>0</v>
      </c>
      <c r="T28" s="217">
        <f>--IFERROR(VLOOKUP(I28,'统计（数据库导出）'!A:K,5,FALSE),0)</f>
        <v>0</v>
      </c>
      <c r="U28" s="217">
        <f>--IFERROR(VLOOKUP(I28,'统计（数据库导出）'!A:K,6,FALSE),0)</f>
        <v>40</v>
      </c>
      <c r="V28" s="217">
        <f>--IFERROR(VLOOKUP(I28,'统计（数据库导出）'!A:K,7,FALSE),0)</f>
        <v>0</v>
      </c>
      <c r="W28" s="217">
        <f>--IFERROR(VLOOKUP(I28,'统计（数据库导出）'!A:K,8,FALSE),0)</f>
        <v>653.11</v>
      </c>
      <c r="X28" s="217">
        <f>--IFERROR(VLOOKUP(I28,'统计（数据库导出）'!A:K,9,FALSE),0)</f>
        <v>-491</v>
      </c>
      <c r="Y28" s="217">
        <f>--IFERROR(VLOOKUP(I28,'统计（数据库导出）'!A:K,10,FALSE),0)</f>
        <v>1820.35801666667</v>
      </c>
      <c r="Z28" s="217">
        <f>--IFERROR(VLOOKUP(I28,'统计（数据库导出）'!A:K,11,FALSE),0)</f>
        <v>-16</v>
      </c>
      <c r="AA28" s="4">
        <v>27</v>
      </c>
      <c r="AB28" s="4"/>
      <c r="AC28" s="220" t="e">
        <f>VLOOKUP(H28,[1]Sheet1!$D:$D,1,FALSE)</f>
        <v>#N/A</v>
      </c>
    </row>
    <row r="29" s="1" customFormat="1" spans="1:29">
      <c r="A29" s="3">
        <v>258</v>
      </c>
      <c r="B29" s="118" t="s">
        <v>28</v>
      </c>
      <c r="C29" s="118" t="s">
        <v>29</v>
      </c>
      <c r="D29" s="3" t="s">
        <v>30</v>
      </c>
      <c r="E29" s="3" t="s">
        <v>67</v>
      </c>
      <c r="F29" s="3" t="s">
        <v>32</v>
      </c>
      <c r="G29" s="3" t="s">
        <v>68</v>
      </c>
      <c r="H29" s="3">
        <v>38381753</v>
      </c>
      <c r="I29" s="4" t="s">
        <v>131</v>
      </c>
      <c r="J29" s="216">
        <v>1000</v>
      </c>
      <c r="K29" s="4">
        <v>15339788919</v>
      </c>
      <c r="L29" s="4"/>
      <c r="M29" s="4" t="s">
        <v>132</v>
      </c>
      <c r="N29" s="4" t="s">
        <v>133</v>
      </c>
      <c r="O29" s="4">
        <v>15339788919</v>
      </c>
      <c r="P29" s="217">
        <f>--IFERROR(VLOOKUP(I29,'统计（数据库导出）'!A:C,2,FALSE),0)</f>
        <v>23</v>
      </c>
      <c r="Q29" s="217">
        <f>--IFERROR(VLOOKUP(I29,'统计（数据库导出）'!A:C,3,FALSE),0)</f>
        <v>416.15</v>
      </c>
      <c r="R29" s="219">
        <f t="shared" si="0"/>
        <v>0.41615</v>
      </c>
      <c r="S29" s="217">
        <f>--IFERROR(VLOOKUP(I29,'统计（数据库导出）'!A:K,4,FALSE),0)</f>
        <v>-19</v>
      </c>
      <c r="T29" s="217">
        <f>--IFERROR(VLOOKUP(I29,'统计（数据库导出）'!A:K,5,FALSE),0)</f>
        <v>-19</v>
      </c>
      <c r="U29" s="217">
        <f>--IFERROR(VLOOKUP(I29,'统计（数据库导出）'!A:K,6,FALSE),0)</f>
        <v>42</v>
      </c>
      <c r="V29" s="217">
        <f>--IFERROR(VLOOKUP(I29,'统计（数据库导出）'!A:K,7,FALSE),0)</f>
        <v>0</v>
      </c>
      <c r="W29" s="217">
        <f>--IFERROR(VLOOKUP(I29,'统计（数据库导出）'!A:K,8,FALSE),0)</f>
        <v>130.5</v>
      </c>
      <c r="X29" s="217">
        <f>--IFERROR(VLOOKUP(I29,'统计（数据库导出）'!A:K,9,FALSE),0)</f>
        <v>-194</v>
      </c>
      <c r="Y29" s="217">
        <f>--IFERROR(VLOOKUP(I29,'统计（数据库导出）'!A:K,10,FALSE),0)</f>
        <v>285.65</v>
      </c>
      <c r="Z29" s="217">
        <f>--IFERROR(VLOOKUP(I29,'统计（数据库导出）'!A:K,11,FALSE),0)</f>
        <v>-5</v>
      </c>
      <c r="AA29" s="4">
        <v>28</v>
      </c>
      <c r="AB29" s="4"/>
      <c r="AC29" s="220" t="e">
        <f>VLOOKUP(H29,[1]Sheet1!$D:$D,1,FALSE)</f>
        <v>#N/A</v>
      </c>
    </row>
    <row r="30" s="1" customFormat="1" spans="1:29">
      <c r="A30" s="3">
        <v>259</v>
      </c>
      <c r="B30" s="118" t="s">
        <v>28</v>
      </c>
      <c r="C30" s="118" t="s">
        <v>29</v>
      </c>
      <c r="D30" s="3" t="s">
        <v>30</v>
      </c>
      <c r="E30" s="3" t="s">
        <v>67</v>
      </c>
      <c r="F30" s="3" t="s">
        <v>32</v>
      </c>
      <c r="G30" s="3" t="s">
        <v>33</v>
      </c>
      <c r="H30" s="3">
        <v>38381794</v>
      </c>
      <c r="I30" s="4" t="s">
        <v>134</v>
      </c>
      <c r="J30" s="216">
        <v>1200</v>
      </c>
      <c r="K30" s="4">
        <v>15378882550</v>
      </c>
      <c r="L30" s="4"/>
      <c r="M30" s="4" t="s">
        <v>135</v>
      </c>
      <c r="N30" s="4" t="s">
        <v>136</v>
      </c>
      <c r="O30" s="4">
        <v>15339788925</v>
      </c>
      <c r="P30" s="217">
        <f>--IFERROR(VLOOKUP(I30,'统计（数据库导出）'!A:C,2,FALSE),0)</f>
        <v>-5</v>
      </c>
      <c r="Q30" s="217">
        <f>--IFERROR(VLOOKUP(I30,'统计（数据库导出）'!A:C,3,FALSE),0)</f>
        <v>-91</v>
      </c>
      <c r="R30" s="219">
        <f t="shared" si="0"/>
        <v>-0.0758333333333333</v>
      </c>
      <c r="S30" s="217">
        <f>--IFERROR(VLOOKUP(I30,'统计（数据库导出）'!A:K,4,FALSE),0)</f>
        <v>-5</v>
      </c>
      <c r="T30" s="217">
        <f>--IFERROR(VLOOKUP(I30,'统计（数据库导出）'!A:K,5,FALSE),0)</f>
        <v>-5</v>
      </c>
      <c r="U30" s="217">
        <f>--IFERROR(VLOOKUP(I30,'统计（数据库导出）'!A:K,6,FALSE),0)</f>
        <v>0</v>
      </c>
      <c r="V30" s="217">
        <f>--IFERROR(VLOOKUP(I30,'统计（数据库导出）'!A:K,7,FALSE),0)</f>
        <v>0</v>
      </c>
      <c r="W30" s="217">
        <f>--IFERROR(VLOOKUP(I30,'统计（数据库导出）'!A:K,8,FALSE),0)</f>
        <v>-81</v>
      </c>
      <c r="X30" s="217">
        <f>--IFERROR(VLOOKUP(I30,'统计（数据库导出）'!A:K,9,FALSE),0)</f>
        <v>-81</v>
      </c>
      <c r="Y30" s="217">
        <f>--IFERROR(VLOOKUP(I30,'统计（数据库导出）'!A:K,10,FALSE),0)</f>
        <v>-10</v>
      </c>
      <c r="Z30" s="217">
        <f>--IFERROR(VLOOKUP(I30,'统计（数据库导出）'!A:K,11,FALSE),0)</f>
        <v>-10</v>
      </c>
      <c r="AA30" s="4">
        <v>29</v>
      </c>
      <c r="AB30" s="4"/>
      <c r="AC30" s="220" t="e">
        <f>VLOOKUP(H30,[1]Sheet1!$D:$D,1,FALSE)</f>
        <v>#N/A</v>
      </c>
    </row>
    <row r="31" s="1" customFormat="1" spans="1:29">
      <c r="A31" s="3">
        <v>260</v>
      </c>
      <c r="B31" s="118" t="s">
        <v>28</v>
      </c>
      <c r="C31" s="118" t="s">
        <v>29</v>
      </c>
      <c r="D31" s="3" t="s">
        <v>30</v>
      </c>
      <c r="E31" s="3" t="s">
        <v>137</v>
      </c>
      <c r="F31" s="3" t="s">
        <v>32</v>
      </c>
      <c r="G31" s="3" t="s">
        <v>33</v>
      </c>
      <c r="H31" s="3">
        <v>38381845</v>
      </c>
      <c r="I31" s="4" t="s">
        <v>138</v>
      </c>
      <c r="J31" s="216">
        <v>1200</v>
      </c>
      <c r="K31" s="4">
        <v>15339788911</v>
      </c>
      <c r="L31" s="4"/>
      <c r="M31" s="4" t="s">
        <v>139</v>
      </c>
      <c r="N31" s="4" t="s">
        <v>140</v>
      </c>
      <c r="O31" s="4">
        <v>17793828910</v>
      </c>
      <c r="P31" s="217">
        <f>--IFERROR(VLOOKUP(I31,'统计（数据库导出）'!A:C,2,FALSE),0)</f>
        <v>151</v>
      </c>
      <c r="Q31" s="217">
        <f>--IFERROR(VLOOKUP(I31,'统计（数据库导出）'!A:C,3,FALSE),0)</f>
        <v>1849.8</v>
      </c>
      <c r="R31" s="219">
        <f t="shared" si="0"/>
        <v>1.5415</v>
      </c>
      <c r="S31" s="217">
        <f>--IFERROR(VLOOKUP(I31,'统计（数据库导出）'!A:K,4,FALSE),0)</f>
        <v>0</v>
      </c>
      <c r="T31" s="217">
        <f>--IFERROR(VLOOKUP(I31,'统计（数据库导出）'!A:K,5,FALSE),0)</f>
        <v>0</v>
      </c>
      <c r="U31" s="217">
        <f>--IFERROR(VLOOKUP(I31,'统计（数据库导出）'!A:K,6,FALSE),0)</f>
        <v>151</v>
      </c>
      <c r="V31" s="217">
        <f>--IFERROR(VLOOKUP(I31,'统计（数据库导出）'!A:K,7,FALSE),0)</f>
        <v>0</v>
      </c>
      <c r="W31" s="217">
        <f>--IFERROR(VLOOKUP(I31,'统计（数据库导出）'!A:K,8,FALSE),0)</f>
        <v>736.9</v>
      </c>
      <c r="X31" s="217">
        <f>--IFERROR(VLOOKUP(I31,'统计（数据库导出）'!A:K,9,FALSE),0)</f>
        <v>-440</v>
      </c>
      <c r="Y31" s="217">
        <f>--IFERROR(VLOOKUP(I31,'统计（数据库导出）'!A:K,10,FALSE),0)</f>
        <v>1112.9</v>
      </c>
      <c r="Z31" s="217">
        <f>--IFERROR(VLOOKUP(I31,'统计（数据库导出）'!A:K,11,FALSE),0)</f>
        <v>0</v>
      </c>
      <c r="AA31" s="4">
        <v>30</v>
      </c>
      <c r="AB31" s="4"/>
      <c r="AC31" s="220" t="e">
        <f>VLOOKUP(H31,[1]Sheet1!$D:$D,1,FALSE)</f>
        <v>#N/A</v>
      </c>
    </row>
    <row r="32" s="1" customFormat="1" spans="1:29">
      <c r="A32" s="3">
        <v>261</v>
      </c>
      <c r="B32" s="118" t="s">
        <v>28</v>
      </c>
      <c r="C32" s="118" t="s">
        <v>29</v>
      </c>
      <c r="D32" s="3" t="s">
        <v>30</v>
      </c>
      <c r="E32" s="3" t="s">
        <v>31</v>
      </c>
      <c r="F32" s="3" t="s">
        <v>32</v>
      </c>
      <c r="G32" s="3" t="s">
        <v>33</v>
      </c>
      <c r="H32" s="3">
        <v>38381848</v>
      </c>
      <c r="I32" s="4" t="s">
        <v>141</v>
      </c>
      <c r="J32" s="216">
        <v>1200</v>
      </c>
      <c r="K32" s="4">
        <v>13359389683</v>
      </c>
      <c r="L32" s="4" t="s">
        <v>99</v>
      </c>
      <c r="M32" s="4" t="s">
        <v>142</v>
      </c>
      <c r="N32" s="4" t="s">
        <v>143</v>
      </c>
      <c r="O32" s="4">
        <v>13369388268</v>
      </c>
      <c r="P32" s="217">
        <f>--IFERROR(VLOOKUP(I32,'统计（数据库导出）'!A:C,2,FALSE),0)</f>
        <v>81.8661</v>
      </c>
      <c r="Q32" s="217">
        <f>--IFERROR(VLOOKUP(I32,'统计（数据库导出）'!A:C,3,FALSE),0)</f>
        <v>1416.12165</v>
      </c>
      <c r="R32" s="219">
        <f t="shared" si="0"/>
        <v>1.180101375</v>
      </c>
      <c r="S32" s="217">
        <f>--IFERROR(VLOOKUP(I32,'统计（数据库导出）'!A:K,4,FALSE),0)</f>
        <v>0</v>
      </c>
      <c r="T32" s="217">
        <f>--IFERROR(VLOOKUP(I32,'统计（数据库导出）'!A:K,5,FALSE),0)</f>
        <v>0</v>
      </c>
      <c r="U32" s="217">
        <f>--IFERROR(VLOOKUP(I32,'统计（数据库导出）'!A:K,6,FALSE),0)</f>
        <v>81.8661</v>
      </c>
      <c r="V32" s="217">
        <f>--IFERROR(VLOOKUP(I32,'统计（数据库导出）'!A:K,7,FALSE),0)</f>
        <v>-6</v>
      </c>
      <c r="W32" s="217">
        <f>--IFERROR(VLOOKUP(I32,'统计（数据库导出）'!A:K,8,FALSE),0)</f>
        <v>420.5</v>
      </c>
      <c r="X32" s="217">
        <f>--IFERROR(VLOOKUP(I32,'统计（数据库导出）'!A:K,9,FALSE),0)</f>
        <v>-138</v>
      </c>
      <c r="Y32" s="217">
        <f>--IFERROR(VLOOKUP(I32,'统计（数据库导出）'!A:K,10,FALSE),0)</f>
        <v>995.62165</v>
      </c>
      <c r="Z32" s="217">
        <f>--IFERROR(VLOOKUP(I32,'统计（数据库导出）'!A:K,11,FALSE),0)</f>
        <v>-6</v>
      </c>
      <c r="AA32" s="4">
        <v>31</v>
      </c>
      <c r="AB32" s="4"/>
      <c r="AC32" s="220" t="e">
        <f>VLOOKUP(H32,[1]Sheet1!$D:$D,1,FALSE)</f>
        <v>#N/A</v>
      </c>
    </row>
    <row r="33" s="1" customFormat="1" spans="1:29">
      <c r="A33" s="3">
        <v>262</v>
      </c>
      <c r="B33" s="118" t="s">
        <v>28</v>
      </c>
      <c r="C33" s="118" t="s">
        <v>37</v>
      </c>
      <c r="D33" s="3" t="s">
        <v>30</v>
      </c>
      <c r="E33" s="3" t="s">
        <v>124</v>
      </c>
      <c r="F33" s="3" t="s">
        <v>32</v>
      </c>
      <c r="G33" s="3" t="s">
        <v>33</v>
      </c>
      <c r="H33" s="3">
        <v>38381969</v>
      </c>
      <c r="I33" s="4" t="s">
        <v>144</v>
      </c>
      <c r="J33" s="216">
        <v>1200</v>
      </c>
      <c r="K33" s="4">
        <v>15390656088</v>
      </c>
      <c r="L33" s="4"/>
      <c r="M33" s="4" t="s">
        <v>145</v>
      </c>
      <c r="N33" s="4" t="s">
        <v>146</v>
      </c>
      <c r="O33" s="4">
        <v>17793821735</v>
      </c>
      <c r="P33" s="217">
        <f>--IFERROR(VLOOKUP(I33,'统计（数据库导出）'!A:C,2,FALSE),0)</f>
        <v>17.1</v>
      </c>
      <c r="Q33" s="217">
        <f>--IFERROR(VLOOKUP(I33,'统计（数据库导出）'!A:C,3,FALSE),0)</f>
        <v>948.65</v>
      </c>
      <c r="R33" s="219">
        <f t="shared" si="0"/>
        <v>0.790541666666667</v>
      </c>
      <c r="S33" s="217">
        <f>--IFERROR(VLOOKUP(I33,'统计（数据库导出）'!A:K,4,FALSE),0)</f>
        <v>17.1</v>
      </c>
      <c r="T33" s="217">
        <f>--IFERROR(VLOOKUP(I33,'统计（数据库导出）'!A:K,5,FALSE),0)</f>
        <v>0</v>
      </c>
      <c r="U33" s="217">
        <f>--IFERROR(VLOOKUP(I33,'统计（数据库导出）'!A:K,6,FALSE),0)</f>
        <v>0</v>
      </c>
      <c r="V33" s="217">
        <f>--IFERROR(VLOOKUP(I33,'统计（数据库导出）'!A:K,7,FALSE),0)</f>
        <v>0</v>
      </c>
      <c r="W33" s="217">
        <f>--IFERROR(VLOOKUP(I33,'统计（数据库导出）'!A:K,8,FALSE),0)</f>
        <v>808.8</v>
      </c>
      <c r="X33" s="217">
        <f>--IFERROR(VLOOKUP(I33,'统计（数据库导出）'!A:K,9,FALSE),0)</f>
        <v>-928</v>
      </c>
      <c r="Y33" s="217">
        <f>--IFERROR(VLOOKUP(I33,'统计（数据库导出）'!A:K,10,FALSE),0)</f>
        <v>139.85</v>
      </c>
      <c r="Z33" s="217">
        <f>--IFERROR(VLOOKUP(I33,'统计（数据库导出）'!A:K,11,FALSE),0)</f>
        <v>0</v>
      </c>
      <c r="AA33" s="4">
        <v>32</v>
      </c>
      <c r="AB33" s="4"/>
      <c r="AC33" s="220" t="e">
        <f>VLOOKUP(H33,[1]Sheet1!$D:$D,1,FALSE)</f>
        <v>#N/A</v>
      </c>
    </row>
    <row r="34" s="1" customFormat="1" spans="1:29">
      <c r="A34" s="3">
        <v>263</v>
      </c>
      <c r="B34" s="118" t="s">
        <v>28</v>
      </c>
      <c r="C34" s="118" t="s">
        <v>37</v>
      </c>
      <c r="D34" s="3" t="s">
        <v>30</v>
      </c>
      <c r="E34" s="3" t="s">
        <v>60</v>
      </c>
      <c r="F34" s="3" t="s">
        <v>32</v>
      </c>
      <c r="G34" s="3" t="s">
        <v>33</v>
      </c>
      <c r="H34" s="3">
        <v>38382018</v>
      </c>
      <c r="I34" s="4" t="s">
        <v>147</v>
      </c>
      <c r="J34" s="216">
        <v>1200</v>
      </c>
      <c r="K34" s="4">
        <v>15309483599</v>
      </c>
      <c r="L34" s="4"/>
      <c r="M34" s="4" t="s">
        <v>148</v>
      </c>
      <c r="N34" s="4" t="s">
        <v>149</v>
      </c>
      <c r="O34" s="4">
        <v>19193854856</v>
      </c>
      <c r="P34" s="217">
        <f>--IFERROR(VLOOKUP(I34,'统计（数据库导出）'!A:C,2,FALSE),0)</f>
        <v>23.1</v>
      </c>
      <c r="Q34" s="217">
        <f>--IFERROR(VLOOKUP(I34,'统计（数据库导出）'!A:C,3,FALSE),0)</f>
        <v>1257.19</v>
      </c>
      <c r="R34" s="219">
        <f t="shared" si="0"/>
        <v>1.04765833333333</v>
      </c>
      <c r="S34" s="217">
        <f>--IFERROR(VLOOKUP(I34,'统计（数据库导出）'!A:K,4,FALSE),0)</f>
        <v>23.1</v>
      </c>
      <c r="T34" s="217">
        <f>--IFERROR(VLOOKUP(I34,'统计（数据库导出）'!A:K,5,FALSE),0)</f>
        <v>0</v>
      </c>
      <c r="U34" s="217">
        <f>--IFERROR(VLOOKUP(I34,'统计（数据库导出）'!A:K,6,FALSE),0)</f>
        <v>0</v>
      </c>
      <c r="V34" s="217">
        <f>--IFERROR(VLOOKUP(I34,'统计（数据库导出）'!A:K,7,FALSE),0)</f>
        <v>-10</v>
      </c>
      <c r="W34" s="217">
        <f>--IFERROR(VLOOKUP(I34,'统计（数据库导出）'!A:K,8,FALSE),0)</f>
        <v>692.29</v>
      </c>
      <c r="X34" s="217">
        <f>--IFERROR(VLOOKUP(I34,'统计（数据库导出）'!A:K,9,FALSE),0)</f>
        <v>-215</v>
      </c>
      <c r="Y34" s="217">
        <f>--IFERROR(VLOOKUP(I34,'统计（数据库导出）'!A:K,10,FALSE),0)</f>
        <v>564.9</v>
      </c>
      <c r="Z34" s="217">
        <f>--IFERROR(VLOOKUP(I34,'统计（数据库导出）'!A:K,11,FALSE),0)</f>
        <v>-10</v>
      </c>
      <c r="AA34" s="4">
        <v>33</v>
      </c>
      <c r="AB34" s="4"/>
      <c r="AC34" s="220" t="e">
        <f>VLOOKUP(H34,[1]Sheet1!$D:$D,1,FALSE)</f>
        <v>#N/A</v>
      </c>
    </row>
    <row r="35" s="1" customFormat="1" spans="1:29">
      <c r="A35" s="3">
        <v>264</v>
      </c>
      <c r="B35" s="118" t="s">
        <v>28</v>
      </c>
      <c r="C35" s="118" t="s">
        <v>29</v>
      </c>
      <c r="D35" s="3" t="s">
        <v>30</v>
      </c>
      <c r="E35" s="3" t="s">
        <v>31</v>
      </c>
      <c r="F35" s="3" t="s">
        <v>32</v>
      </c>
      <c r="G35" s="3" t="s">
        <v>33</v>
      </c>
      <c r="H35" s="3">
        <v>38382052</v>
      </c>
      <c r="I35" s="4" t="s">
        <v>150</v>
      </c>
      <c r="J35" s="216">
        <v>1200</v>
      </c>
      <c r="K35" s="4">
        <v>18193828891</v>
      </c>
      <c r="L35" s="4"/>
      <c r="M35" s="4" t="s">
        <v>151</v>
      </c>
      <c r="N35" s="4" t="s">
        <v>152</v>
      </c>
      <c r="O35" s="4">
        <v>18193828891</v>
      </c>
      <c r="P35" s="217">
        <f>--IFERROR(VLOOKUP(I35,'统计（数据库导出）'!A:C,2,FALSE),0)</f>
        <v>17.1</v>
      </c>
      <c r="Q35" s="217">
        <f>--IFERROR(VLOOKUP(I35,'统计（数据库导出）'!A:C,3,FALSE),0)</f>
        <v>420.35</v>
      </c>
      <c r="R35" s="219">
        <f t="shared" si="0"/>
        <v>0.350291666666667</v>
      </c>
      <c r="S35" s="217">
        <f>--IFERROR(VLOOKUP(I35,'统计（数据库导出）'!A:K,4,FALSE),0)</f>
        <v>17.1</v>
      </c>
      <c r="T35" s="217">
        <f>--IFERROR(VLOOKUP(I35,'统计（数据库导出）'!A:K,5,FALSE),0)</f>
        <v>0</v>
      </c>
      <c r="U35" s="217">
        <f>--IFERROR(VLOOKUP(I35,'统计（数据库导出）'!A:K,6,FALSE),0)</f>
        <v>0</v>
      </c>
      <c r="V35" s="217">
        <f>--IFERROR(VLOOKUP(I35,'统计（数据库导出）'!A:K,7,FALSE),0)</f>
        <v>0</v>
      </c>
      <c r="W35" s="217">
        <f>--IFERROR(VLOOKUP(I35,'统计（数据库导出）'!A:K,8,FALSE),0)</f>
        <v>286.7</v>
      </c>
      <c r="X35" s="217">
        <f>--IFERROR(VLOOKUP(I35,'统计（数据库导出）'!A:K,9,FALSE),0)</f>
        <v>-70</v>
      </c>
      <c r="Y35" s="217">
        <f>--IFERROR(VLOOKUP(I35,'统计（数据库导出）'!A:K,10,FALSE),0)</f>
        <v>133.65</v>
      </c>
      <c r="Z35" s="217">
        <f>--IFERROR(VLOOKUP(I35,'统计（数据库导出）'!A:K,11,FALSE),0)</f>
        <v>0</v>
      </c>
      <c r="AA35" s="4">
        <v>34</v>
      </c>
      <c r="AB35" s="4"/>
      <c r="AC35" s="220" t="e">
        <f>VLOOKUP(H35,[1]Sheet1!$D:$D,1,FALSE)</f>
        <v>#N/A</v>
      </c>
    </row>
    <row r="36" s="1" customFormat="1" spans="1:29">
      <c r="A36" s="3">
        <v>265</v>
      </c>
      <c r="B36" s="118" t="s">
        <v>28</v>
      </c>
      <c r="C36" s="118" t="s">
        <v>29</v>
      </c>
      <c r="D36" s="3" t="s">
        <v>153</v>
      </c>
      <c r="E36" s="3">
        <v>0</v>
      </c>
      <c r="F36" s="3">
        <v>0</v>
      </c>
      <c r="G36" s="3" t="s">
        <v>110</v>
      </c>
      <c r="H36" s="3">
        <v>380087</v>
      </c>
      <c r="I36" s="4" t="s">
        <v>154</v>
      </c>
      <c r="J36" s="216">
        <v>3000</v>
      </c>
      <c r="K36" s="4">
        <v>15339385562</v>
      </c>
      <c r="L36" s="4"/>
      <c r="M36" s="4" t="s">
        <v>155</v>
      </c>
      <c r="N36" s="4" t="s">
        <v>156</v>
      </c>
      <c r="O36" s="4">
        <v>15339385562</v>
      </c>
      <c r="P36" s="217">
        <f>--IFERROR(VLOOKUP(I36,'统计（数据库导出）'!A:C,2,FALSE),0)</f>
        <v>80</v>
      </c>
      <c r="Q36" s="217">
        <f>--IFERROR(VLOOKUP(I36,'统计（数据库导出）'!A:C,3,FALSE),0)</f>
        <v>4466.48128333333</v>
      </c>
      <c r="R36" s="219">
        <f t="shared" si="0"/>
        <v>1.48882709444444</v>
      </c>
      <c r="S36" s="217">
        <f>--IFERROR(VLOOKUP(I36,'统计（数据库导出）'!A:K,4,FALSE),0)</f>
        <v>60</v>
      </c>
      <c r="T36" s="217">
        <f>--IFERROR(VLOOKUP(I36,'统计（数据库导出）'!A:K,5,FALSE),0)</f>
        <v>-69</v>
      </c>
      <c r="U36" s="217">
        <f>--IFERROR(VLOOKUP(I36,'统计（数据库导出）'!A:K,6,FALSE),0)</f>
        <v>20</v>
      </c>
      <c r="V36" s="217">
        <f>--IFERROR(VLOOKUP(I36,'统计（数据库导出）'!A:K,7,FALSE),0)</f>
        <v>0</v>
      </c>
      <c r="W36" s="217">
        <f>--IFERROR(VLOOKUP(I36,'统计（数据库导出）'!A:K,8,FALSE),0)</f>
        <v>2155.8</v>
      </c>
      <c r="X36" s="217">
        <f>--IFERROR(VLOOKUP(I36,'统计（数据库导出）'!A:K,9,FALSE),0)</f>
        <v>-1655.6</v>
      </c>
      <c r="Y36" s="217">
        <f>--IFERROR(VLOOKUP(I36,'统计（数据库导出）'!A:K,10,FALSE),0)</f>
        <v>2310.68128333333</v>
      </c>
      <c r="Z36" s="217">
        <f>--IFERROR(VLOOKUP(I36,'统计（数据库导出）'!A:K,11,FALSE),0)</f>
        <v>-50</v>
      </c>
      <c r="AA36" s="4">
        <v>35</v>
      </c>
      <c r="AB36" s="4"/>
      <c r="AC36" s="220" t="e">
        <f>VLOOKUP(H36,[1]Sheet1!$D:$D,1,FALSE)</f>
        <v>#N/A</v>
      </c>
    </row>
    <row r="37" s="1" customFormat="1" spans="1:29">
      <c r="A37" s="3">
        <v>266</v>
      </c>
      <c r="B37" s="118" t="s">
        <v>28</v>
      </c>
      <c r="C37" s="118" t="s">
        <v>29</v>
      </c>
      <c r="D37" s="3" t="s">
        <v>157</v>
      </c>
      <c r="E37" s="3">
        <v>0</v>
      </c>
      <c r="F37" s="3">
        <v>0</v>
      </c>
      <c r="G37" s="3" t="s">
        <v>110</v>
      </c>
      <c r="H37" s="3">
        <v>380120</v>
      </c>
      <c r="I37" s="4" t="s">
        <v>158</v>
      </c>
      <c r="J37" s="216">
        <v>3000</v>
      </c>
      <c r="K37" s="4">
        <v>15337010540</v>
      </c>
      <c r="L37" s="4"/>
      <c r="M37" s="4" t="s">
        <v>159</v>
      </c>
      <c r="N37" s="4" t="s">
        <v>160</v>
      </c>
      <c r="O37" s="4">
        <v>15337010540</v>
      </c>
      <c r="P37" s="217">
        <f>--IFERROR(VLOOKUP(I37,'统计（数据库导出）'!A:C,2,FALSE),0)</f>
        <v>3</v>
      </c>
      <c r="Q37" s="217">
        <f>--IFERROR(VLOOKUP(I37,'统计（数据库导出）'!A:C,3,FALSE),0)</f>
        <v>1798</v>
      </c>
      <c r="R37" s="219">
        <f t="shared" si="0"/>
        <v>0.599333333333333</v>
      </c>
      <c r="S37" s="217">
        <f>--IFERROR(VLOOKUP(I37,'统计（数据库导出）'!A:K,4,FALSE),0)</f>
        <v>3</v>
      </c>
      <c r="T37" s="217">
        <f>--IFERROR(VLOOKUP(I37,'统计（数据库导出）'!A:K,5,FALSE),0)</f>
        <v>0</v>
      </c>
      <c r="U37" s="217">
        <f>--IFERROR(VLOOKUP(I37,'统计（数据库导出）'!A:K,6,FALSE),0)</f>
        <v>0</v>
      </c>
      <c r="V37" s="217">
        <f>--IFERROR(VLOOKUP(I37,'统计（数据库导出）'!A:K,7,FALSE),0)</f>
        <v>0</v>
      </c>
      <c r="W37" s="217">
        <f>--IFERROR(VLOOKUP(I37,'统计（数据库导出）'!A:K,8,FALSE),0)</f>
        <v>1540.7</v>
      </c>
      <c r="X37" s="217">
        <f>--IFERROR(VLOOKUP(I37,'统计（数据库导出）'!A:K,9,FALSE),0)</f>
        <v>-702.2</v>
      </c>
      <c r="Y37" s="217">
        <f>--IFERROR(VLOOKUP(I37,'统计（数据库导出）'!A:K,10,FALSE),0)</f>
        <v>257.3</v>
      </c>
      <c r="Z37" s="217">
        <f>--IFERROR(VLOOKUP(I37,'统计（数据库导出）'!A:K,11,FALSE),0)</f>
        <v>0</v>
      </c>
      <c r="AA37" s="4">
        <v>36</v>
      </c>
      <c r="AB37" s="4"/>
      <c r="AC37" s="220" t="e">
        <f>VLOOKUP(H37,[1]Sheet1!$D:$D,1,FALSE)</f>
        <v>#N/A</v>
      </c>
    </row>
    <row r="38" s="1" customFormat="1" spans="1:29">
      <c r="A38" s="3">
        <v>267</v>
      </c>
      <c r="B38" s="118" t="s">
        <v>28</v>
      </c>
      <c r="C38" s="118" t="s">
        <v>57</v>
      </c>
      <c r="D38" s="3">
        <v>0</v>
      </c>
      <c r="E38" s="212" t="s">
        <v>29</v>
      </c>
      <c r="F38" s="3">
        <v>0</v>
      </c>
      <c r="G38" s="3">
        <v>0</v>
      </c>
      <c r="H38" s="3">
        <v>380255</v>
      </c>
      <c r="I38" s="4" t="s">
        <v>161</v>
      </c>
      <c r="J38" s="216">
        <v>200</v>
      </c>
      <c r="K38" s="4">
        <v>18993822079</v>
      </c>
      <c r="L38" s="4"/>
      <c r="M38" s="4" t="s">
        <v>162</v>
      </c>
      <c r="N38" s="4" t="s">
        <v>163</v>
      </c>
      <c r="O38" s="4">
        <v>18993822079</v>
      </c>
      <c r="P38" s="217">
        <f>--IFERROR(VLOOKUP(I38,'统计（数据库导出）'!A:C,2,FALSE),0)</f>
        <v>0</v>
      </c>
      <c r="Q38" s="217">
        <f>--IFERROR(VLOOKUP(I38,'统计（数据库导出）'!A:C,3,FALSE),0)</f>
        <v>-66</v>
      </c>
      <c r="R38" s="219">
        <f t="shared" si="0"/>
        <v>-0.33</v>
      </c>
      <c r="S38" s="217">
        <f>--IFERROR(VLOOKUP(I38,'统计（数据库导出）'!A:K,4,FALSE),0)</f>
        <v>0</v>
      </c>
      <c r="T38" s="217">
        <f>--IFERROR(VLOOKUP(I38,'统计（数据库导出）'!A:K,5,FALSE),0)</f>
        <v>0</v>
      </c>
      <c r="U38" s="217">
        <f>--IFERROR(VLOOKUP(I38,'统计（数据库导出）'!A:K,6,FALSE),0)</f>
        <v>0</v>
      </c>
      <c r="V38" s="217">
        <f>--IFERROR(VLOOKUP(I38,'统计（数据库导出）'!A:K,7,FALSE),0)</f>
        <v>0</v>
      </c>
      <c r="W38" s="217">
        <f>--IFERROR(VLOOKUP(I38,'统计（数据库导出）'!A:K,8,FALSE),0)</f>
        <v>-96</v>
      </c>
      <c r="X38" s="217">
        <f>--IFERROR(VLOOKUP(I38,'统计（数据库导出）'!A:K,9,FALSE),0)</f>
        <v>-96</v>
      </c>
      <c r="Y38" s="217">
        <f>--IFERROR(VLOOKUP(I38,'统计（数据库导出）'!A:K,10,FALSE),0)</f>
        <v>30</v>
      </c>
      <c r="Z38" s="217">
        <f>--IFERROR(VLOOKUP(I38,'统计（数据库导出）'!A:K,11,FALSE),0)</f>
        <v>0</v>
      </c>
      <c r="AA38" s="4">
        <v>37</v>
      </c>
      <c r="AB38" s="4"/>
      <c r="AC38" s="220" t="e">
        <f>VLOOKUP(H38,[1]Sheet1!$D:$D,1,FALSE)</f>
        <v>#N/A</v>
      </c>
    </row>
    <row r="39" s="1" customFormat="1" spans="1:29">
      <c r="A39" s="3">
        <v>268</v>
      </c>
      <c r="B39" s="118" t="s">
        <v>28</v>
      </c>
      <c r="C39" s="118" t="s">
        <v>37</v>
      </c>
      <c r="D39" s="3" t="s">
        <v>30</v>
      </c>
      <c r="E39" s="3" t="s">
        <v>60</v>
      </c>
      <c r="F39" s="3" t="s">
        <v>32</v>
      </c>
      <c r="G39" s="3" t="s">
        <v>68</v>
      </c>
      <c r="H39" s="3">
        <v>380597</v>
      </c>
      <c r="I39" s="4" t="s">
        <v>164</v>
      </c>
      <c r="J39" s="216">
        <v>1000</v>
      </c>
      <c r="K39" s="4">
        <v>18093852382</v>
      </c>
      <c r="L39" s="4"/>
      <c r="M39" s="4" t="s">
        <v>165</v>
      </c>
      <c r="N39" s="4" t="s">
        <v>166</v>
      </c>
      <c r="O39" s="4">
        <v>18093852382</v>
      </c>
      <c r="P39" s="217">
        <f>--IFERROR(VLOOKUP(I39,'统计（数据库导出）'!A:C,2,FALSE),0)</f>
        <v>35</v>
      </c>
      <c r="Q39" s="217">
        <f>--IFERROR(VLOOKUP(I39,'统计（数据库导出）'!A:C,3,FALSE),0)</f>
        <v>613.168233333333</v>
      </c>
      <c r="R39" s="219">
        <f t="shared" si="0"/>
        <v>0.613168233333333</v>
      </c>
      <c r="S39" s="217">
        <f>--IFERROR(VLOOKUP(I39,'统计（数据库导出）'!A:K,4,FALSE),0)</f>
        <v>0</v>
      </c>
      <c r="T39" s="217">
        <f>--IFERROR(VLOOKUP(I39,'统计（数据库导出）'!A:K,5,FALSE),0)</f>
        <v>0</v>
      </c>
      <c r="U39" s="217">
        <f>--IFERROR(VLOOKUP(I39,'统计（数据库导出）'!A:K,6,FALSE),0)</f>
        <v>35</v>
      </c>
      <c r="V39" s="217">
        <f>--IFERROR(VLOOKUP(I39,'统计（数据库导出）'!A:K,7,FALSE),0)</f>
        <v>0</v>
      </c>
      <c r="W39" s="217">
        <f>--IFERROR(VLOOKUP(I39,'统计（数据库导出）'!A:K,8,FALSE),0)</f>
        <v>241.9</v>
      </c>
      <c r="X39" s="217">
        <f>--IFERROR(VLOOKUP(I39,'统计（数据库导出）'!A:K,9,FALSE),0)</f>
        <v>-154</v>
      </c>
      <c r="Y39" s="217">
        <f>--IFERROR(VLOOKUP(I39,'统计（数据库导出）'!A:K,10,FALSE),0)</f>
        <v>371.268233333333</v>
      </c>
      <c r="Z39" s="217">
        <f>--IFERROR(VLOOKUP(I39,'统计（数据库导出）'!A:K,11,FALSE),0)</f>
        <v>0</v>
      </c>
      <c r="AA39" s="4">
        <v>38</v>
      </c>
      <c r="AB39" s="4"/>
      <c r="AC39" s="220" t="e">
        <f>VLOOKUP(H39,[1]Sheet1!$D:$D,1,FALSE)</f>
        <v>#N/A</v>
      </c>
    </row>
    <row r="40" s="1" customFormat="1" spans="1:29">
      <c r="A40" s="3">
        <v>269</v>
      </c>
      <c r="B40" s="118" t="s">
        <v>28</v>
      </c>
      <c r="C40" s="118" t="s">
        <v>37</v>
      </c>
      <c r="D40" s="3" t="s">
        <v>30</v>
      </c>
      <c r="E40" s="3" t="s">
        <v>38</v>
      </c>
      <c r="F40" s="3" t="s">
        <v>32</v>
      </c>
      <c r="G40" s="3" t="s">
        <v>33</v>
      </c>
      <c r="H40" s="3">
        <v>3851067</v>
      </c>
      <c r="I40" s="4" t="s">
        <v>167</v>
      </c>
      <c r="J40" s="216">
        <v>1200</v>
      </c>
      <c r="K40" s="4">
        <v>18919380958</v>
      </c>
      <c r="L40" s="4"/>
      <c r="M40" s="4" t="s">
        <v>168</v>
      </c>
      <c r="N40" s="4" t="s">
        <v>169</v>
      </c>
      <c r="O40" s="4">
        <v>18919380958</v>
      </c>
      <c r="P40" s="217">
        <f>--IFERROR(VLOOKUP(I40,'统计（数据库导出）'!A:C,2,FALSE),0)</f>
        <v>35.1</v>
      </c>
      <c r="Q40" s="217">
        <f>--IFERROR(VLOOKUP(I40,'统计（数据库导出）'!A:C,3,FALSE),0)</f>
        <v>1445.96</v>
      </c>
      <c r="R40" s="219">
        <f t="shared" si="0"/>
        <v>1.20496666666667</v>
      </c>
      <c r="S40" s="217">
        <f>--IFERROR(VLOOKUP(I40,'统计（数据库导出）'!A:K,4,FALSE),0)</f>
        <v>17.1</v>
      </c>
      <c r="T40" s="217">
        <f>--IFERROR(VLOOKUP(I40,'统计（数据库导出）'!A:K,5,FALSE),0)</f>
        <v>0</v>
      </c>
      <c r="U40" s="217">
        <f>--IFERROR(VLOOKUP(I40,'统计（数据库导出）'!A:K,6,FALSE),0)</f>
        <v>18</v>
      </c>
      <c r="V40" s="217">
        <f>--IFERROR(VLOOKUP(I40,'统计（数据库导出）'!A:K,7,FALSE),0)</f>
        <v>0</v>
      </c>
      <c r="W40" s="217">
        <f>--IFERROR(VLOOKUP(I40,'统计（数据库导出）'!A:K,8,FALSE),0)</f>
        <v>432.56</v>
      </c>
      <c r="X40" s="217">
        <f>--IFERROR(VLOOKUP(I40,'统计（数据库导出）'!A:K,9,FALSE),0)</f>
        <v>-523</v>
      </c>
      <c r="Y40" s="217">
        <f>--IFERROR(VLOOKUP(I40,'统计（数据库导出）'!A:K,10,FALSE),0)</f>
        <v>1013.4</v>
      </c>
      <c r="Z40" s="217">
        <f>--IFERROR(VLOOKUP(I40,'统计（数据库导出）'!A:K,11,FALSE),0)</f>
        <v>-3</v>
      </c>
      <c r="AA40" s="4">
        <v>39</v>
      </c>
      <c r="AB40" s="4"/>
      <c r="AC40" s="220" t="e">
        <f>VLOOKUP(H40,[1]Sheet1!$D:$D,1,FALSE)</f>
        <v>#N/A</v>
      </c>
    </row>
    <row r="41" s="1" customFormat="1" spans="1:29">
      <c r="A41" s="3">
        <v>270</v>
      </c>
      <c r="B41" s="118" t="s">
        <v>28</v>
      </c>
      <c r="C41" s="118" t="s">
        <v>37</v>
      </c>
      <c r="D41" s="3" t="s">
        <v>30</v>
      </c>
      <c r="E41" s="3" t="s">
        <v>124</v>
      </c>
      <c r="F41" s="3" t="s">
        <v>32</v>
      </c>
      <c r="G41" s="3" t="s">
        <v>33</v>
      </c>
      <c r="H41" s="3">
        <v>3850729</v>
      </c>
      <c r="I41" s="4" t="s">
        <v>170</v>
      </c>
      <c r="J41" s="216">
        <v>1200</v>
      </c>
      <c r="K41" s="4">
        <v>15352229599</v>
      </c>
      <c r="L41" s="4" t="s">
        <v>99</v>
      </c>
      <c r="M41" s="4" t="s">
        <v>171</v>
      </c>
      <c r="N41" s="4" t="s">
        <v>172</v>
      </c>
      <c r="O41" s="4">
        <v>15352219055</v>
      </c>
      <c r="P41" s="217">
        <f>--IFERROR(VLOOKUP(I41,'统计（数据库导出）'!A:C,2,FALSE),0)</f>
        <v>80.1</v>
      </c>
      <c r="Q41" s="217">
        <f>--IFERROR(VLOOKUP(I41,'统计（数据库导出）'!A:C,3,FALSE),0)</f>
        <v>1841.0263</v>
      </c>
      <c r="R41" s="219">
        <f t="shared" si="0"/>
        <v>1.53418858333333</v>
      </c>
      <c r="S41" s="217">
        <f>--IFERROR(VLOOKUP(I41,'统计（数据库导出）'!A:K,4,FALSE),0)</f>
        <v>15</v>
      </c>
      <c r="T41" s="217">
        <f>--IFERROR(VLOOKUP(I41,'统计（数据库导出）'!A:K,5,FALSE),0)</f>
        <v>-129</v>
      </c>
      <c r="U41" s="217">
        <f>--IFERROR(VLOOKUP(I41,'统计（数据库导出）'!A:K,6,FALSE),0)</f>
        <v>65.1</v>
      </c>
      <c r="V41" s="217">
        <f>--IFERROR(VLOOKUP(I41,'统计（数据库导出）'!A:K,7,FALSE),0)</f>
        <v>0</v>
      </c>
      <c r="W41" s="217">
        <f>--IFERROR(VLOOKUP(I41,'统计（数据库导出）'!A:K,8,FALSE),0)</f>
        <v>928.96</v>
      </c>
      <c r="X41" s="217">
        <f>--IFERROR(VLOOKUP(I41,'统计（数据库导出）'!A:K,9,FALSE),0)</f>
        <v>-579.4</v>
      </c>
      <c r="Y41" s="217">
        <f>--IFERROR(VLOOKUP(I41,'统计（数据库导出）'!A:K,10,FALSE),0)</f>
        <v>912.0663</v>
      </c>
      <c r="Z41" s="217">
        <f>--IFERROR(VLOOKUP(I41,'统计（数据库导出）'!A:K,11,FALSE),0)</f>
        <v>-6</v>
      </c>
      <c r="AA41" s="4">
        <v>40</v>
      </c>
      <c r="AB41" s="4"/>
      <c r="AC41" s="220" t="e">
        <f>VLOOKUP(H41,[1]Sheet1!$D:$D,1,FALSE)</f>
        <v>#N/A</v>
      </c>
    </row>
    <row r="42" s="1" customFormat="1" spans="1:29">
      <c r="A42" s="3">
        <v>271</v>
      </c>
      <c r="B42" s="118" t="s">
        <v>28</v>
      </c>
      <c r="C42" s="118" t="s">
        <v>29</v>
      </c>
      <c r="D42" s="3" t="s">
        <v>53</v>
      </c>
      <c r="E42" s="3">
        <v>0</v>
      </c>
      <c r="F42" s="3">
        <v>0</v>
      </c>
      <c r="G42" s="3" t="s">
        <v>33</v>
      </c>
      <c r="H42" s="3">
        <v>3811832</v>
      </c>
      <c r="I42" s="4" t="s">
        <v>173</v>
      </c>
      <c r="J42" s="216">
        <v>1200</v>
      </c>
      <c r="K42" s="4">
        <v>18993818896</v>
      </c>
      <c r="L42" s="4"/>
      <c r="M42" s="4" t="s">
        <v>174</v>
      </c>
      <c r="N42" s="4" t="s">
        <v>175</v>
      </c>
      <c r="O42" s="4">
        <v>18993818896</v>
      </c>
      <c r="P42" s="217">
        <f>--IFERROR(VLOOKUP(I42,'统计（数据库导出）'!A:C,2,FALSE),0)</f>
        <v>23.1</v>
      </c>
      <c r="Q42" s="217">
        <f>--IFERROR(VLOOKUP(I42,'统计（数据库导出）'!A:C,3,FALSE),0)</f>
        <v>412.00925</v>
      </c>
      <c r="R42" s="219">
        <f t="shared" si="0"/>
        <v>0.343341041666667</v>
      </c>
      <c r="S42" s="217">
        <f>--IFERROR(VLOOKUP(I42,'统计（数据库导出）'!A:K,4,FALSE),0)</f>
        <v>17.1</v>
      </c>
      <c r="T42" s="217">
        <f>--IFERROR(VLOOKUP(I42,'统计（数据库导出）'!A:K,5,FALSE),0)</f>
        <v>0</v>
      </c>
      <c r="U42" s="217">
        <f>--IFERROR(VLOOKUP(I42,'统计（数据库导出）'!A:K,6,FALSE),0)</f>
        <v>6</v>
      </c>
      <c r="V42" s="217">
        <f>--IFERROR(VLOOKUP(I42,'统计（数据库导出）'!A:K,7,FALSE),0)</f>
        <v>0</v>
      </c>
      <c r="W42" s="217">
        <f>--IFERROR(VLOOKUP(I42,'统计（数据库导出）'!A:K,8,FALSE),0)</f>
        <v>-13.4</v>
      </c>
      <c r="X42" s="217">
        <f>--IFERROR(VLOOKUP(I42,'统计（数据库导出）'!A:K,9,FALSE),0)</f>
        <v>-167</v>
      </c>
      <c r="Y42" s="217">
        <f>--IFERROR(VLOOKUP(I42,'统计（数据库导出）'!A:K,10,FALSE),0)</f>
        <v>425.40925</v>
      </c>
      <c r="Z42" s="217">
        <f>--IFERROR(VLOOKUP(I42,'统计（数据库导出）'!A:K,11,FALSE),0)</f>
        <v>-10</v>
      </c>
      <c r="AA42" s="4">
        <v>41</v>
      </c>
      <c r="AB42" s="4"/>
      <c r="AC42" s="220" t="e">
        <f>VLOOKUP(H42,[1]Sheet1!$D:$D,1,FALSE)</f>
        <v>#N/A</v>
      </c>
    </row>
    <row r="43" s="1" customFormat="1" spans="1:29">
      <c r="A43" s="3">
        <v>272</v>
      </c>
      <c r="B43" s="118" t="s">
        <v>28</v>
      </c>
      <c r="C43" s="118" t="s">
        <v>29</v>
      </c>
      <c r="D43" s="118" t="s">
        <v>53</v>
      </c>
      <c r="E43" s="3">
        <v>0</v>
      </c>
      <c r="F43" s="3">
        <v>0</v>
      </c>
      <c r="G43" s="3" t="s">
        <v>33</v>
      </c>
      <c r="H43" s="3">
        <v>3851629</v>
      </c>
      <c r="I43" s="4" t="s">
        <v>176</v>
      </c>
      <c r="J43" s="216">
        <v>1200</v>
      </c>
      <c r="K43" s="4">
        <v>18993822098</v>
      </c>
      <c r="L43" s="4" t="s">
        <v>99</v>
      </c>
      <c r="M43" s="4" t="s">
        <v>177</v>
      </c>
      <c r="N43" s="4" t="s">
        <v>178</v>
      </c>
      <c r="O43" s="4">
        <v>18993822098</v>
      </c>
      <c r="P43" s="217">
        <f>--IFERROR(VLOOKUP(I43,'统计（数据库导出）'!A:C,2,FALSE),0)</f>
        <v>114.135</v>
      </c>
      <c r="Q43" s="217">
        <f>--IFERROR(VLOOKUP(I43,'统计（数据库导出）'!A:C,3,FALSE),0)</f>
        <v>-111.765</v>
      </c>
      <c r="R43" s="219">
        <f t="shared" si="0"/>
        <v>-0.0931375</v>
      </c>
      <c r="S43" s="217">
        <f>--IFERROR(VLOOKUP(I43,'统计（数据库导出）'!A:K,4,FALSE),0)</f>
        <v>0</v>
      </c>
      <c r="T43" s="217">
        <f>--IFERROR(VLOOKUP(I43,'统计（数据库导出）'!A:K,5,FALSE),0)</f>
        <v>0</v>
      </c>
      <c r="U43" s="217">
        <f>--IFERROR(VLOOKUP(I43,'统计（数据库导出）'!A:K,6,FALSE),0)</f>
        <v>114.135</v>
      </c>
      <c r="V43" s="217">
        <f>--IFERROR(VLOOKUP(I43,'统计（数据库导出）'!A:K,7,FALSE),0)</f>
        <v>0</v>
      </c>
      <c r="W43" s="217">
        <f>--IFERROR(VLOOKUP(I43,'统计（数据库导出）'!A:K,8,FALSE),0)</f>
        <v>-342.4</v>
      </c>
      <c r="X43" s="217">
        <f>--IFERROR(VLOOKUP(I43,'统计（数据库导出）'!A:K,9,FALSE),0)</f>
        <v>-926.2</v>
      </c>
      <c r="Y43" s="217">
        <f>--IFERROR(VLOOKUP(I43,'统计（数据库导出）'!A:K,10,FALSE),0)</f>
        <v>230.635</v>
      </c>
      <c r="Z43" s="217">
        <f>--IFERROR(VLOOKUP(I43,'统计（数据库导出）'!A:K,11,FALSE),0)</f>
        <v>-33</v>
      </c>
      <c r="AA43" s="4">
        <v>42</v>
      </c>
      <c r="AB43" s="4"/>
      <c r="AC43" s="220" t="e">
        <f>VLOOKUP(H43,[1]Sheet1!$D:$D,1,FALSE)</f>
        <v>#N/A</v>
      </c>
    </row>
    <row r="44" s="1" customFormat="1" spans="1:29">
      <c r="A44" s="3">
        <v>273</v>
      </c>
      <c r="B44" s="118" t="s">
        <v>28</v>
      </c>
      <c r="C44" s="118" t="s">
        <v>37</v>
      </c>
      <c r="D44" s="3" t="s">
        <v>30</v>
      </c>
      <c r="E44" s="3" t="s">
        <v>42</v>
      </c>
      <c r="F44" s="3" t="s">
        <v>32</v>
      </c>
      <c r="G44" s="3" t="s">
        <v>43</v>
      </c>
      <c r="H44" s="3">
        <v>38532620</v>
      </c>
      <c r="I44" s="4" t="s">
        <v>179</v>
      </c>
      <c r="J44" s="216">
        <v>1200</v>
      </c>
      <c r="K44" s="4">
        <v>19993821315</v>
      </c>
      <c r="L44" s="4"/>
      <c r="M44" s="4" t="s">
        <v>180</v>
      </c>
      <c r="N44" s="4" t="s">
        <v>46</v>
      </c>
      <c r="O44" s="4">
        <v>19993821315</v>
      </c>
      <c r="P44" s="217">
        <f>--IFERROR(VLOOKUP(I44,'统计（数据库导出）'!A:C,2,FALSE),0)</f>
        <v>0</v>
      </c>
      <c r="Q44" s="217">
        <f>--IFERROR(VLOOKUP(I44,'统计（数据库导出）'!A:C,3,FALSE),0)</f>
        <v>85.5</v>
      </c>
      <c r="R44" s="219">
        <f t="shared" si="0"/>
        <v>0.07125</v>
      </c>
      <c r="S44" s="217">
        <f>--IFERROR(VLOOKUP(I44,'统计（数据库导出）'!A:K,4,FALSE),0)</f>
        <v>0</v>
      </c>
      <c r="T44" s="217">
        <f>--IFERROR(VLOOKUP(I44,'统计（数据库导出）'!A:K,5,FALSE),0)</f>
        <v>0</v>
      </c>
      <c r="U44" s="217">
        <f>--IFERROR(VLOOKUP(I44,'统计（数据库导出）'!A:K,6,FALSE),0)</f>
        <v>0</v>
      </c>
      <c r="V44" s="217">
        <f>--IFERROR(VLOOKUP(I44,'统计（数据库导出）'!A:K,7,FALSE),0)</f>
        <v>0</v>
      </c>
      <c r="W44" s="217">
        <f>--IFERROR(VLOOKUP(I44,'统计（数据库导出）'!A:K,8,FALSE),0)</f>
        <v>85.5</v>
      </c>
      <c r="X44" s="217">
        <f>--IFERROR(VLOOKUP(I44,'统计（数据库导出）'!A:K,9,FALSE),0)</f>
        <v>0</v>
      </c>
      <c r="Y44" s="217">
        <f>--IFERROR(VLOOKUP(I44,'统计（数据库导出）'!A:K,10,FALSE),0)</f>
        <v>0</v>
      </c>
      <c r="Z44" s="217">
        <f>--IFERROR(VLOOKUP(I44,'统计（数据库导出）'!A:K,11,FALSE),0)</f>
        <v>0</v>
      </c>
      <c r="AA44" s="4">
        <v>43</v>
      </c>
      <c r="AB44" s="4"/>
      <c r="AC44" s="220" t="e">
        <f>VLOOKUP(H44,[1]Sheet1!$D:$D,1,FALSE)</f>
        <v>#N/A</v>
      </c>
    </row>
    <row r="45" s="1" customFormat="1" spans="1:29">
      <c r="A45" s="3">
        <v>274</v>
      </c>
      <c r="B45" s="118" t="s">
        <v>28</v>
      </c>
      <c r="C45" s="118" t="s">
        <v>37</v>
      </c>
      <c r="D45" s="3" t="s">
        <v>30</v>
      </c>
      <c r="E45" s="3" t="s">
        <v>38</v>
      </c>
      <c r="F45" s="3" t="s">
        <v>32</v>
      </c>
      <c r="G45" s="3" t="s">
        <v>33</v>
      </c>
      <c r="H45" s="3">
        <v>3851632</v>
      </c>
      <c r="I45" s="4" t="s">
        <v>181</v>
      </c>
      <c r="J45" s="216">
        <v>1200</v>
      </c>
      <c r="K45" s="4">
        <v>15346984939</v>
      </c>
      <c r="L45" s="4"/>
      <c r="M45" s="4" t="s">
        <v>182</v>
      </c>
      <c r="N45" s="4" t="s">
        <v>183</v>
      </c>
      <c r="O45" s="4">
        <v>15346984939</v>
      </c>
      <c r="P45" s="217">
        <f>--IFERROR(VLOOKUP(I45,'统计（数据库导出）'!A:C,2,FALSE),0)</f>
        <v>172.55</v>
      </c>
      <c r="Q45" s="217">
        <f>--IFERROR(VLOOKUP(I45,'统计（数据库导出）'!A:C,3,FALSE),0)</f>
        <v>4091.02615</v>
      </c>
      <c r="R45" s="219">
        <f t="shared" si="0"/>
        <v>3.40918845833333</v>
      </c>
      <c r="S45" s="217">
        <f>--IFERROR(VLOOKUP(I45,'统计（数据库导出）'!A:K,4,FALSE),0)</f>
        <v>171.9</v>
      </c>
      <c r="T45" s="217">
        <f>--IFERROR(VLOOKUP(I45,'统计（数据库导出）'!A:K,5,FALSE),0)</f>
        <v>0</v>
      </c>
      <c r="U45" s="217">
        <f>--IFERROR(VLOOKUP(I45,'统计（数据库导出）'!A:K,6,FALSE),0)</f>
        <v>0.65</v>
      </c>
      <c r="V45" s="217">
        <f>--IFERROR(VLOOKUP(I45,'统计（数据库导出）'!A:K,7,FALSE),0)</f>
        <v>0</v>
      </c>
      <c r="W45" s="217">
        <f>--IFERROR(VLOOKUP(I45,'统计（数据库导出）'!A:K,8,FALSE),0)</f>
        <v>994.52</v>
      </c>
      <c r="X45" s="217">
        <f>--IFERROR(VLOOKUP(I45,'统计（数据库导出）'!A:K,9,FALSE),0)</f>
        <v>-897.3</v>
      </c>
      <c r="Y45" s="217">
        <f>--IFERROR(VLOOKUP(I45,'统计（数据库导出）'!A:K,10,FALSE),0)</f>
        <v>3096.50615</v>
      </c>
      <c r="Z45" s="217">
        <f>--IFERROR(VLOOKUP(I45,'统计（数据库导出）'!A:K,11,FALSE),0)</f>
        <v>-6</v>
      </c>
      <c r="AA45" s="4">
        <v>44</v>
      </c>
      <c r="AB45" s="4"/>
      <c r="AC45" s="220" t="e">
        <f>VLOOKUP(H45,[1]Sheet1!$D:$D,1,FALSE)</f>
        <v>#N/A</v>
      </c>
    </row>
    <row r="46" s="1" customFormat="1" spans="1:29">
      <c r="A46" s="3">
        <v>275</v>
      </c>
      <c r="B46" s="118" t="s">
        <v>28</v>
      </c>
      <c r="C46" s="118" t="s">
        <v>29</v>
      </c>
      <c r="D46" s="3" t="s">
        <v>30</v>
      </c>
      <c r="E46" s="3" t="s">
        <v>67</v>
      </c>
      <c r="F46" s="3" t="s">
        <v>32</v>
      </c>
      <c r="G46" s="3" t="s">
        <v>33</v>
      </c>
      <c r="H46" s="3">
        <v>3851564</v>
      </c>
      <c r="I46" s="4" t="s">
        <v>184</v>
      </c>
      <c r="J46" s="216">
        <v>1200</v>
      </c>
      <c r="K46" s="4">
        <v>18193862110</v>
      </c>
      <c r="L46" s="4"/>
      <c r="M46" s="4" t="s">
        <v>185</v>
      </c>
      <c r="N46" s="4" t="s">
        <v>186</v>
      </c>
      <c r="O46" s="4">
        <v>15393061938</v>
      </c>
      <c r="P46" s="217">
        <f>--IFERROR(VLOOKUP(I46,'统计（数据库导出）'!A:C,2,FALSE),0)</f>
        <v>10</v>
      </c>
      <c r="Q46" s="217">
        <f>--IFERROR(VLOOKUP(I46,'统计（数据库导出）'!A:C,3,FALSE),0)</f>
        <v>82.6</v>
      </c>
      <c r="R46" s="219">
        <f t="shared" si="0"/>
        <v>0.0688333333333333</v>
      </c>
      <c r="S46" s="217">
        <f>--IFERROR(VLOOKUP(I46,'统计（数据库导出）'!A:K,4,FALSE),0)</f>
        <v>0</v>
      </c>
      <c r="T46" s="217">
        <f>--IFERROR(VLOOKUP(I46,'统计（数据库导出）'!A:K,5,FALSE),0)</f>
        <v>0</v>
      </c>
      <c r="U46" s="217">
        <f>--IFERROR(VLOOKUP(I46,'统计（数据库导出）'!A:K,6,FALSE),0)</f>
        <v>10</v>
      </c>
      <c r="V46" s="217">
        <f>--IFERROR(VLOOKUP(I46,'统计（数据库导出）'!A:K,7,FALSE),0)</f>
        <v>0</v>
      </c>
      <c r="W46" s="217">
        <f>--IFERROR(VLOOKUP(I46,'统计（数据库导出）'!A:K,8,FALSE),0)</f>
        <v>52.6</v>
      </c>
      <c r="X46" s="217">
        <f>--IFERROR(VLOOKUP(I46,'统计（数据库导出）'!A:K,9,FALSE),0)</f>
        <v>-58</v>
      </c>
      <c r="Y46" s="217">
        <f>--IFERROR(VLOOKUP(I46,'统计（数据库导出）'!A:K,10,FALSE),0)</f>
        <v>30</v>
      </c>
      <c r="Z46" s="217">
        <f>--IFERROR(VLOOKUP(I46,'统计（数据库导出）'!A:K,11,FALSE),0)</f>
        <v>0</v>
      </c>
      <c r="AA46" s="4">
        <v>45</v>
      </c>
      <c r="AB46" s="4"/>
      <c r="AC46" s="220" t="e">
        <f>VLOOKUP(H46,[1]Sheet1!$D:$D,1,FALSE)</f>
        <v>#N/A</v>
      </c>
    </row>
    <row r="47" s="1" customFormat="1" spans="1:29">
      <c r="A47" s="3">
        <v>276</v>
      </c>
      <c r="B47" s="118" t="s">
        <v>28</v>
      </c>
      <c r="C47" s="118" t="s">
        <v>29</v>
      </c>
      <c r="D47" s="3" t="s">
        <v>30</v>
      </c>
      <c r="E47" s="3" t="s">
        <v>93</v>
      </c>
      <c r="F47" s="3" t="s">
        <v>32</v>
      </c>
      <c r="G47" s="3" t="s">
        <v>43</v>
      </c>
      <c r="H47" s="3">
        <v>3853669</v>
      </c>
      <c r="I47" s="4" t="s">
        <v>187</v>
      </c>
      <c r="J47" s="216">
        <v>1200</v>
      </c>
      <c r="K47" s="4">
        <v>19958517673</v>
      </c>
      <c r="L47" s="4"/>
      <c r="M47" s="4" t="s">
        <v>188</v>
      </c>
      <c r="N47" s="4" t="s">
        <v>46</v>
      </c>
      <c r="O47" s="4">
        <v>19958517673</v>
      </c>
      <c r="P47" s="217">
        <f>--IFERROR(VLOOKUP(I47,'统计（数据库导出）'!A:C,2,FALSE),0)</f>
        <v>10</v>
      </c>
      <c r="Q47" s="217">
        <f>--IFERROR(VLOOKUP(I47,'统计（数据库导出）'!A:C,3,FALSE),0)</f>
        <v>295.55</v>
      </c>
      <c r="R47" s="219">
        <f t="shared" si="0"/>
        <v>0.246291666666667</v>
      </c>
      <c r="S47" s="217">
        <f>--IFERROR(VLOOKUP(I47,'统计（数据库导出）'!A:K,4,FALSE),0)</f>
        <v>10</v>
      </c>
      <c r="T47" s="217">
        <f>--IFERROR(VLOOKUP(I47,'统计（数据库导出）'!A:K,5,FALSE),0)</f>
        <v>0</v>
      </c>
      <c r="U47" s="217">
        <f>--IFERROR(VLOOKUP(I47,'统计（数据库导出）'!A:K,6,FALSE),0)</f>
        <v>0</v>
      </c>
      <c r="V47" s="217">
        <f>--IFERROR(VLOOKUP(I47,'统计（数据库导出）'!A:K,7,FALSE),0)</f>
        <v>0</v>
      </c>
      <c r="W47" s="217">
        <f>--IFERROR(VLOOKUP(I47,'统计（数据库导出）'!A:K,8,FALSE),0)</f>
        <v>214.6</v>
      </c>
      <c r="X47" s="217">
        <f>--IFERROR(VLOOKUP(I47,'统计（数据库导出）'!A:K,9,FALSE),0)</f>
        <v>0</v>
      </c>
      <c r="Y47" s="217">
        <f>--IFERROR(VLOOKUP(I47,'统计（数据库导出）'!A:K,10,FALSE),0)</f>
        <v>80.95</v>
      </c>
      <c r="Z47" s="217">
        <f>--IFERROR(VLOOKUP(I47,'统计（数据库导出）'!A:K,11,FALSE),0)</f>
        <v>0</v>
      </c>
      <c r="AA47" s="4">
        <v>46</v>
      </c>
      <c r="AB47" s="4"/>
      <c r="AC47" s="220" t="e">
        <f>VLOOKUP(H47,[1]Sheet1!$D:$D,1,FALSE)</f>
        <v>#N/A</v>
      </c>
    </row>
    <row r="48" s="1" customFormat="1" spans="1:29">
      <c r="A48" s="3">
        <v>277</v>
      </c>
      <c r="B48" s="118" t="s">
        <v>28</v>
      </c>
      <c r="C48" s="118" t="s">
        <v>29</v>
      </c>
      <c r="D48" s="3" t="s">
        <v>30</v>
      </c>
      <c r="E48" s="3" t="s">
        <v>87</v>
      </c>
      <c r="F48" s="3" t="s">
        <v>88</v>
      </c>
      <c r="G48" s="3" t="s">
        <v>43</v>
      </c>
      <c r="H48" s="3">
        <v>3852356</v>
      </c>
      <c r="I48" s="4" t="s">
        <v>189</v>
      </c>
      <c r="J48" s="216">
        <v>1200</v>
      </c>
      <c r="K48" s="4">
        <v>19996069753</v>
      </c>
      <c r="L48" s="4"/>
      <c r="M48" s="4" t="s">
        <v>190</v>
      </c>
      <c r="N48" s="4" t="s">
        <v>46</v>
      </c>
      <c r="O48" s="4">
        <v>19119884172</v>
      </c>
      <c r="P48" s="217">
        <f>--IFERROR(VLOOKUP(I48,'统计（数据库导出）'!A:C,2,FALSE),0)</f>
        <v>14</v>
      </c>
      <c r="Q48" s="217">
        <f>--IFERROR(VLOOKUP(I48,'统计（数据库导出）'!A:C,3,FALSE),0)</f>
        <v>94</v>
      </c>
      <c r="R48" s="219">
        <f t="shared" si="0"/>
        <v>0.0783333333333333</v>
      </c>
      <c r="S48" s="217">
        <f>--IFERROR(VLOOKUP(I48,'统计（数据库导出）'!A:K,4,FALSE),0)</f>
        <v>0</v>
      </c>
      <c r="T48" s="217">
        <f>--IFERROR(VLOOKUP(I48,'统计（数据库导出）'!A:K,5,FALSE),0)</f>
        <v>0</v>
      </c>
      <c r="U48" s="217">
        <f>--IFERROR(VLOOKUP(I48,'统计（数据库导出）'!A:K,6,FALSE),0)</f>
        <v>14</v>
      </c>
      <c r="V48" s="217">
        <f>--IFERROR(VLOOKUP(I48,'统计（数据库导出）'!A:K,7,FALSE),0)</f>
        <v>0</v>
      </c>
      <c r="W48" s="217">
        <f>--IFERROR(VLOOKUP(I48,'统计（数据库导出）'!A:K,8,FALSE),0)</f>
        <v>60</v>
      </c>
      <c r="X48" s="217">
        <f>--IFERROR(VLOOKUP(I48,'统计（数据库导出）'!A:K,9,FALSE),0)</f>
        <v>0</v>
      </c>
      <c r="Y48" s="217">
        <f>--IFERROR(VLOOKUP(I48,'统计（数据库导出）'!A:K,10,FALSE),0)</f>
        <v>34</v>
      </c>
      <c r="Z48" s="217">
        <f>--IFERROR(VLOOKUP(I48,'统计（数据库导出）'!A:K,11,FALSE),0)</f>
        <v>0</v>
      </c>
      <c r="AA48" s="4">
        <v>47</v>
      </c>
      <c r="AB48" s="4"/>
      <c r="AC48" s="220" t="e">
        <f>VLOOKUP(H48,[1]Sheet1!$D:$D,1,FALSE)</f>
        <v>#N/A</v>
      </c>
    </row>
    <row r="49" s="1" customFormat="1" spans="1:29">
      <c r="A49" s="3">
        <v>278</v>
      </c>
      <c r="B49" s="118" t="s">
        <v>28</v>
      </c>
      <c r="C49" s="118" t="s">
        <v>29</v>
      </c>
      <c r="D49" s="3" t="s">
        <v>30</v>
      </c>
      <c r="E49" s="3" t="s">
        <v>93</v>
      </c>
      <c r="F49" s="3" t="s">
        <v>32</v>
      </c>
      <c r="G49" s="3" t="s">
        <v>33</v>
      </c>
      <c r="H49" s="3">
        <v>3851715</v>
      </c>
      <c r="I49" s="4" t="s">
        <v>191</v>
      </c>
      <c r="J49" s="216">
        <v>1200</v>
      </c>
      <c r="K49" s="4">
        <v>15352218305</v>
      </c>
      <c r="L49" s="4"/>
      <c r="M49" s="4" t="s">
        <v>192</v>
      </c>
      <c r="N49" s="4" t="s">
        <v>193</v>
      </c>
      <c r="O49" s="4">
        <v>15352218305</v>
      </c>
      <c r="P49" s="217">
        <f>--IFERROR(VLOOKUP(I49,'统计（数据库导出）'!A:C,2,FALSE),0)</f>
        <v>91.55</v>
      </c>
      <c r="Q49" s="217">
        <f>--IFERROR(VLOOKUP(I49,'统计（数据库导出）'!A:C,3,FALSE),0)</f>
        <v>980.55</v>
      </c>
      <c r="R49" s="219">
        <f t="shared" si="0"/>
        <v>0.817125</v>
      </c>
      <c r="S49" s="217">
        <f>--IFERROR(VLOOKUP(I49,'统计（数据库导出）'!A:K,4,FALSE),0)</f>
        <v>90.9</v>
      </c>
      <c r="T49" s="217">
        <f>--IFERROR(VLOOKUP(I49,'统计（数据库导出）'!A:K,5,FALSE),0)</f>
        <v>0</v>
      </c>
      <c r="U49" s="217">
        <f>--IFERROR(VLOOKUP(I49,'统计（数据库导出）'!A:K,6,FALSE),0)</f>
        <v>0.65</v>
      </c>
      <c r="V49" s="217">
        <f>--IFERROR(VLOOKUP(I49,'统计（数据库导出）'!A:K,7,FALSE),0)</f>
        <v>0</v>
      </c>
      <c r="W49" s="217">
        <f>--IFERROR(VLOOKUP(I49,'统计（数据库导出）'!A:K,8,FALSE),0)</f>
        <v>843</v>
      </c>
      <c r="X49" s="217">
        <f>--IFERROR(VLOOKUP(I49,'统计（数据库导出）'!A:K,9,FALSE),0)</f>
        <v>-296.9</v>
      </c>
      <c r="Y49" s="217">
        <f>--IFERROR(VLOOKUP(I49,'统计（数据库导出）'!A:K,10,FALSE),0)</f>
        <v>137.55</v>
      </c>
      <c r="Z49" s="217">
        <f>--IFERROR(VLOOKUP(I49,'统计（数据库导出）'!A:K,11,FALSE),0)</f>
        <v>0</v>
      </c>
      <c r="AA49" s="4">
        <v>48</v>
      </c>
      <c r="AB49" s="4"/>
      <c r="AC49" s="220" t="e">
        <f>VLOOKUP(H49,[1]Sheet1!$D:$D,1,FALSE)</f>
        <v>#N/A</v>
      </c>
    </row>
    <row r="50" s="1" customFormat="1" spans="1:29">
      <c r="A50" s="3">
        <v>280</v>
      </c>
      <c r="B50" s="118" t="s">
        <v>28</v>
      </c>
      <c r="C50" s="118" t="s">
        <v>57</v>
      </c>
      <c r="D50" s="3">
        <v>0</v>
      </c>
      <c r="E50" s="212" t="s">
        <v>29</v>
      </c>
      <c r="F50" s="3">
        <v>0</v>
      </c>
      <c r="G50" s="3">
        <v>0</v>
      </c>
      <c r="H50" s="3">
        <v>3851748</v>
      </c>
      <c r="I50" s="4" t="s">
        <v>194</v>
      </c>
      <c r="J50" s="216">
        <v>200</v>
      </c>
      <c r="K50" s="4" t="s">
        <v>195</v>
      </c>
      <c r="L50" s="4"/>
      <c r="M50" s="4" t="s">
        <v>196</v>
      </c>
      <c r="N50" s="4" t="s">
        <v>46</v>
      </c>
      <c r="O50" s="4">
        <v>18194356653</v>
      </c>
      <c r="P50" s="217">
        <f>--IFERROR(VLOOKUP(I50,'统计（数据库导出）'!A:C,2,FALSE),0)</f>
        <v>6</v>
      </c>
      <c r="Q50" s="217">
        <f>--IFERROR(VLOOKUP(I50,'统计（数据库导出）'!A:C,3,FALSE),0)</f>
        <v>159</v>
      </c>
      <c r="R50" s="219">
        <f t="shared" si="0"/>
        <v>0.795</v>
      </c>
      <c r="S50" s="217">
        <f>--IFERROR(VLOOKUP(I50,'统计（数据库导出）'!A:K,4,FALSE),0)</f>
        <v>0</v>
      </c>
      <c r="T50" s="217">
        <f>--IFERROR(VLOOKUP(I50,'统计（数据库导出）'!A:K,5,FALSE),0)</f>
        <v>0</v>
      </c>
      <c r="U50" s="217">
        <f>--IFERROR(VLOOKUP(I50,'统计（数据库导出）'!A:K,6,FALSE),0)</f>
        <v>6</v>
      </c>
      <c r="V50" s="217">
        <f>--IFERROR(VLOOKUP(I50,'统计（数据库导出）'!A:K,7,FALSE),0)</f>
        <v>0</v>
      </c>
      <c r="W50" s="217">
        <f>--IFERROR(VLOOKUP(I50,'统计（数据库导出）'!A:K,8,FALSE),0)</f>
        <v>68.8</v>
      </c>
      <c r="X50" s="217">
        <f>--IFERROR(VLOOKUP(I50,'统计（数据库导出）'!A:K,9,FALSE),0)</f>
        <v>-129</v>
      </c>
      <c r="Y50" s="217">
        <f>--IFERROR(VLOOKUP(I50,'统计（数据库导出）'!A:K,10,FALSE),0)</f>
        <v>90.2</v>
      </c>
      <c r="Z50" s="217">
        <f>--IFERROR(VLOOKUP(I50,'统计（数据库导出）'!A:K,11,FALSE),0)</f>
        <v>0</v>
      </c>
      <c r="AA50" s="4">
        <v>49</v>
      </c>
      <c r="AB50" s="4"/>
      <c r="AC50" s="220" t="e">
        <f>VLOOKUP(H50,[1]Sheet1!$D:$D,1,FALSE)</f>
        <v>#N/A</v>
      </c>
    </row>
    <row r="51" s="1" customFormat="1" spans="1:29">
      <c r="A51" s="3">
        <v>281</v>
      </c>
      <c r="B51" s="118" t="s">
        <v>28</v>
      </c>
      <c r="C51" s="118" t="s">
        <v>29</v>
      </c>
      <c r="D51" s="3" t="s">
        <v>30</v>
      </c>
      <c r="E51" s="3" t="s">
        <v>67</v>
      </c>
      <c r="F51" s="3" t="s">
        <v>32</v>
      </c>
      <c r="G51" s="3" t="s">
        <v>33</v>
      </c>
      <c r="H51" s="3">
        <v>3837129</v>
      </c>
      <c r="I51" s="4" t="s">
        <v>197</v>
      </c>
      <c r="J51" s="216">
        <v>1200</v>
      </c>
      <c r="K51" s="4">
        <v>15393059160</v>
      </c>
      <c r="L51" s="4"/>
      <c r="M51" s="4" t="s">
        <v>198</v>
      </c>
      <c r="N51" s="4" t="s">
        <v>199</v>
      </c>
      <c r="O51" s="4">
        <v>15393059160</v>
      </c>
      <c r="P51" s="217">
        <f>--IFERROR(VLOOKUP(I51,'统计（数据库导出）'!A:C,2,FALSE),0)</f>
        <v>0</v>
      </c>
      <c r="Q51" s="217">
        <f>--IFERROR(VLOOKUP(I51,'统计（数据库导出）'!A:C,3,FALSE),0)</f>
        <v>108.8</v>
      </c>
      <c r="R51" s="219">
        <f t="shared" si="0"/>
        <v>0.0906666666666667</v>
      </c>
      <c r="S51" s="217">
        <f>--IFERROR(VLOOKUP(I51,'统计（数据库导出）'!A:K,4,FALSE),0)</f>
        <v>0</v>
      </c>
      <c r="T51" s="217">
        <f>--IFERROR(VLOOKUP(I51,'统计（数据库导出）'!A:K,5,FALSE),0)</f>
        <v>0</v>
      </c>
      <c r="U51" s="217">
        <f>--IFERROR(VLOOKUP(I51,'统计（数据库导出）'!A:K,6,FALSE),0)</f>
        <v>0</v>
      </c>
      <c r="V51" s="217">
        <f>--IFERROR(VLOOKUP(I51,'统计（数据库导出）'!A:K,7,FALSE),0)</f>
        <v>0</v>
      </c>
      <c r="W51" s="217">
        <f>--IFERROR(VLOOKUP(I51,'统计（数据库导出）'!A:K,8,FALSE),0)</f>
        <v>50.1</v>
      </c>
      <c r="X51" s="217">
        <f>--IFERROR(VLOOKUP(I51,'统计（数据库导出）'!A:K,9,FALSE),0)</f>
        <v>-144</v>
      </c>
      <c r="Y51" s="217">
        <f>--IFERROR(VLOOKUP(I51,'统计（数据库导出）'!A:K,10,FALSE),0)</f>
        <v>58.7</v>
      </c>
      <c r="Z51" s="217">
        <f>--IFERROR(VLOOKUP(I51,'统计（数据库导出）'!A:K,11,FALSE),0)</f>
        <v>0</v>
      </c>
      <c r="AA51" s="4">
        <v>50</v>
      </c>
      <c r="AB51" s="4"/>
      <c r="AC51" s="220" t="e">
        <f>VLOOKUP(H51,[1]Sheet1!$D:$D,1,FALSE)</f>
        <v>#N/A</v>
      </c>
    </row>
    <row r="52" s="1" customFormat="1" spans="1:29">
      <c r="A52" s="3">
        <v>282</v>
      </c>
      <c r="B52" s="118" t="s">
        <v>28</v>
      </c>
      <c r="C52" s="118" t="s">
        <v>29</v>
      </c>
      <c r="D52" s="3" t="s">
        <v>53</v>
      </c>
      <c r="E52" s="3">
        <v>0</v>
      </c>
      <c r="F52" s="3">
        <v>0</v>
      </c>
      <c r="G52" s="3" t="s">
        <v>33</v>
      </c>
      <c r="H52" s="3">
        <v>3853486</v>
      </c>
      <c r="I52" s="4" t="s">
        <v>200</v>
      </c>
      <c r="J52" s="216">
        <v>1200</v>
      </c>
      <c r="K52" s="4">
        <v>17752221523</v>
      </c>
      <c r="L52" s="4"/>
      <c r="M52" s="4" t="s">
        <v>201</v>
      </c>
      <c r="N52" s="4" t="s">
        <v>202</v>
      </c>
      <c r="O52" s="4">
        <v>17752221523</v>
      </c>
      <c r="P52" s="217">
        <f>--IFERROR(VLOOKUP(I52,'统计（数据库导出）'!A:C,2,FALSE),0)</f>
        <v>17.1</v>
      </c>
      <c r="Q52" s="217">
        <f>--IFERROR(VLOOKUP(I52,'统计（数据库导出）'!A:C,3,FALSE),0)</f>
        <v>211</v>
      </c>
      <c r="R52" s="219">
        <f t="shared" si="0"/>
        <v>0.175833333333333</v>
      </c>
      <c r="S52" s="217">
        <f>--IFERROR(VLOOKUP(I52,'统计（数据库导出）'!A:K,4,FALSE),0)</f>
        <v>17.1</v>
      </c>
      <c r="T52" s="217">
        <f>--IFERROR(VLOOKUP(I52,'统计（数据库导出）'!A:K,5,FALSE),0)</f>
        <v>0</v>
      </c>
      <c r="U52" s="217">
        <f>--IFERROR(VLOOKUP(I52,'统计（数据库导出）'!A:K,6,FALSE),0)</f>
        <v>0</v>
      </c>
      <c r="V52" s="217">
        <f>--IFERROR(VLOOKUP(I52,'统计（数据库导出）'!A:K,7,FALSE),0)</f>
        <v>0</v>
      </c>
      <c r="W52" s="217">
        <f>--IFERROR(VLOOKUP(I52,'统计（数据库导出）'!A:K,8,FALSE),0)</f>
        <v>201</v>
      </c>
      <c r="X52" s="217">
        <f>--IFERROR(VLOOKUP(I52,'统计（数据库导出）'!A:K,9,FALSE),0)</f>
        <v>0</v>
      </c>
      <c r="Y52" s="217">
        <f>--IFERROR(VLOOKUP(I52,'统计（数据库导出）'!A:K,10,FALSE),0)</f>
        <v>10</v>
      </c>
      <c r="Z52" s="217">
        <f>--IFERROR(VLOOKUP(I52,'统计（数据库导出）'!A:K,11,FALSE),0)</f>
        <v>0</v>
      </c>
      <c r="AA52" s="4">
        <v>51</v>
      </c>
      <c r="AB52" s="4"/>
      <c r="AC52" s="220" t="e">
        <f>VLOOKUP(H52,[1]Sheet1!$D:$D,1,FALSE)</f>
        <v>#N/A</v>
      </c>
    </row>
    <row r="53" s="1" customFormat="1" spans="1:29">
      <c r="A53" s="3">
        <v>283</v>
      </c>
      <c r="B53" s="118" t="s">
        <v>28</v>
      </c>
      <c r="C53" s="118" t="s">
        <v>37</v>
      </c>
      <c r="D53" s="3" t="s">
        <v>30</v>
      </c>
      <c r="E53" s="3" t="s">
        <v>42</v>
      </c>
      <c r="F53" s="3" t="s">
        <v>32</v>
      </c>
      <c r="G53" s="3" t="s">
        <v>33</v>
      </c>
      <c r="H53" s="3">
        <v>3817129</v>
      </c>
      <c r="I53" s="4" t="s">
        <v>203</v>
      </c>
      <c r="J53" s="216">
        <v>1200</v>
      </c>
      <c r="K53" s="4">
        <v>18993839409</v>
      </c>
      <c r="L53" s="4"/>
      <c r="M53" s="4" t="s">
        <v>204</v>
      </c>
      <c r="N53" s="4" t="s">
        <v>205</v>
      </c>
      <c r="O53" s="4">
        <v>13639388071</v>
      </c>
      <c r="P53" s="217">
        <f>--IFERROR(VLOOKUP(I53,'统计（数据库导出）'!A:C,2,FALSE),0)</f>
        <v>102.3</v>
      </c>
      <c r="Q53" s="217">
        <f>--IFERROR(VLOOKUP(I53,'统计（数据库导出）'!A:C,3,FALSE),0)</f>
        <v>2280.8555</v>
      </c>
      <c r="R53" s="219">
        <f t="shared" si="0"/>
        <v>1.90071291666667</v>
      </c>
      <c r="S53" s="217">
        <f>--IFERROR(VLOOKUP(I53,'统计（数据库导出）'!A:K,4,FALSE),0)</f>
        <v>77</v>
      </c>
      <c r="T53" s="217">
        <f>--IFERROR(VLOOKUP(I53,'统计（数据库导出）'!A:K,5,FALSE),0)</f>
        <v>0</v>
      </c>
      <c r="U53" s="217">
        <f>--IFERROR(VLOOKUP(I53,'统计（数据库导出）'!A:K,6,FALSE),0)</f>
        <v>25.3</v>
      </c>
      <c r="V53" s="217">
        <f>--IFERROR(VLOOKUP(I53,'统计（数据库导出）'!A:K,7,FALSE),0)</f>
        <v>0</v>
      </c>
      <c r="W53" s="217">
        <f>--IFERROR(VLOOKUP(I53,'统计（数据库导出）'!A:K,8,FALSE),0)</f>
        <v>379.29</v>
      </c>
      <c r="X53" s="217">
        <f>--IFERROR(VLOOKUP(I53,'统计（数据库导出）'!A:K,9,FALSE),0)</f>
        <v>-48</v>
      </c>
      <c r="Y53" s="217">
        <f>--IFERROR(VLOOKUP(I53,'统计（数据库导出）'!A:K,10,FALSE),0)</f>
        <v>1901.5655</v>
      </c>
      <c r="Z53" s="217">
        <f>--IFERROR(VLOOKUP(I53,'统计（数据库导出）'!A:K,11,FALSE),0)</f>
        <v>-10</v>
      </c>
      <c r="AA53" s="4">
        <v>52</v>
      </c>
      <c r="AB53" s="4"/>
      <c r="AC53" s="220" t="e">
        <f>VLOOKUP(H53,[1]Sheet1!$D:$D,1,FALSE)</f>
        <v>#N/A</v>
      </c>
    </row>
    <row r="54" s="1" customFormat="1" spans="1:29">
      <c r="A54" s="3">
        <v>284</v>
      </c>
      <c r="B54" s="118" t="s">
        <v>28</v>
      </c>
      <c r="C54" s="118" t="s">
        <v>37</v>
      </c>
      <c r="D54" s="3" t="s">
        <v>30</v>
      </c>
      <c r="E54" s="3" t="s">
        <v>38</v>
      </c>
      <c r="F54" s="3" t="s">
        <v>32</v>
      </c>
      <c r="G54" s="3" t="s">
        <v>33</v>
      </c>
      <c r="H54" s="3">
        <v>3809449</v>
      </c>
      <c r="I54" s="4" t="s">
        <v>206</v>
      </c>
      <c r="J54" s="216">
        <v>1200</v>
      </c>
      <c r="K54" s="4">
        <v>18993812185</v>
      </c>
      <c r="L54" s="4" t="s">
        <v>99</v>
      </c>
      <c r="M54" s="4" t="s">
        <v>207</v>
      </c>
      <c r="N54" s="4" t="s">
        <v>208</v>
      </c>
      <c r="O54" s="4">
        <v>15379855720</v>
      </c>
      <c r="P54" s="217">
        <f>--IFERROR(VLOOKUP(I54,'统计（数据库导出）'!A:C,2,FALSE),0)</f>
        <v>-6.8</v>
      </c>
      <c r="Q54" s="217">
        <f>--IFERROR(VLOOKUP(I54,'统计（数据库导出）'!A:C,3,FALSE),0)</f>
        <v>3268.2</v>
      </c>
      <c r="R54" s="219">
        <f t="shared" si="0"/>
        <v>2.7235</v>
      </c>
      <c r="S54" s="217">
        <f>--IFERROR(VLOOKUP(I54,'统计（数据库导出）'!A:K,4,FALSE),0)</f>
        <v>-25.8</v>
      </c>
      <c r="T54" s="217">
        <f>--IFERROR(VLOOKUP(I54,'统计（数据库导出）'!A:K,5,FALSE),0)</f>
        <v>-60</v>
      </c>
      <c r="U54" s="217">
        <f>--IFERROR(VLOOKUP(I54,'统计（数据库导出）'!A:K,6,FALSE),0)</f>
        <v>19</v>
      </c>
      <c r="V54" s="217">
        <f>--IFERROR(VLOOKUP(I54,'统计（数据库导出）'!A:K,7,FALSE),0)</f>
        <v>0</v>
      </c>
      <c r="W54" s="217">
        <f>--IFERROR(VLOOKUP(I54,'统计（数据库导出）'!A:K,8,FALSE),0)</f>
        <v>1821.2</v>
      </c>
      <c r="X54" s="217">
        <f>--IFERROR(VLOOKUP(I54,'统计（数据库导出）'!A:K,9,FALSE),0)</f>
        <v>-1708.6</v>
      </c>
      <c r="Y54" s="217">
        <f>--IFERROR(VLOOKUP(I54,'统计（数据库导出）'!A:K,10,FALSE),0)</f>
        <v>1447</v>
      </c>
      <c r="Z54" s="217">
        <f>--IFERROR(VLOOKUP(I54,'统计（数据库导出）'!A:K,11,FALSE),0)</f>
        <v>-10</v>
      </c>
      <c r="AA54" s="4">
        <v>53</v>
      </c>
      <c r="AB54" s="4"/>
      <c r="AC54" s="220" t="e">
        <f>VLOOKUP(H54,[1]Sheet1!$D:$D,1,FALSE)</f>
        <v>#N/A</v>
      </c>
    </row>
    <row r="55" s="1" customFormat="1" spans="1:29">
      <c r="A55" s="3">
        <v>286</v>
      </c>
      <c r="B55" s="118" t="s">
        <v>28</v>
      </c>
      <c r="C55" s="118" t="s">
        <v>37</v>
      </c>
      <c r="D55" s="3" t="s">
        <v>30</v>
      </c>
      <c r="E55" s="3" t="s">
        <v>38</v>
      </c>
      <c r="F55" s="3" t="s">
        <v>32</v>
      </c>
      <c r="G55" s="3" t="s">
        <v>33</v>
      </c>
      <c r="H55" s="3">
        <v>3809532</v>
      </c>
      <c r="I55" s="4" t="s">
        <v>209</v>
      </c>
      <c r="J55" s="216">
        <v>1200</v>
      </c>
      <c r="K55" s="4">
        <v>15378819595</v>
      </c>
      <c r="L55" s="4"/>
      <c r="M55" s="4" t="s">
        <v>210</v>
      </c>
      <c r="N55" s="4" t="s">
        <v>211</v>
      </c>
      <c r="O55" s="4">
        <v>15378819595</v>
      </c>
      <c r="P55" s="217">
        <f>--IFERROR(VLOOKUP(I55,'统计（数据库导出）'!A:C,2,FALSE),0)</f>
        <v>104.7</v>
      </c>
      <c r="Q55" s="217">
        <f>--IFERROR(VLOOKUP(I55,'统计（数据库导出）'!A:C,3,FALSE),0)</f>
        <v>4603.9295</v>
      </c>
      <c r="R55" s="219">
        <f t="shared" si="0"/>
        <v>3.83660791666667</v>
      </c>
      <c r="S55" s="217">
        <f>--IFERROR(VLOOKUP(I55,'统计（数据库导出）'!A:K,4,FALSE),0)</f>
        <v>8</v>
      </c>
      <c r="T55" s="217">
        <f>--IFERROR(VLOOKUP(I55,'统计（数据库导出）'!A:K,5,FALSE),0)</f>
        <v>0</v>
      </c>
      <c r="U55" s="217">
        <f>--IFERROR(VLOOKUP(I55,'统计（数据库导出）'!A:K,6,FALSE),0)</f>
        <v>96.7</v>
      </c>
      <c r="V55" s="217">
        <f>--IFERROR(VLOOKUP(I55,'统计（数据库导出）'!A:K,7,FALSE),0)</f>
        <v>0</v>
      </c>
      <c r="W55" s="217">
        <f>--IFERROR(VLOOKUP(I55,'统计（数据库导出）'!A:K,8,FALSE),0)</f>
        <v>2148.8</v>
      </c>
      <c r="X55" s="217">
        <f>--IFERROR(VLOOKUP(I55,'统计（数据库导出）'!A:K,9,FALSE),0)</f>
        <v>-1531.8</v>
      </c>
      <c r="Y55" s="217">
        <f>--IFERROR(VLOOKUP(I55,'统计（数据库导出）'!A:K,10,FALSE),0)</f>
        <v>2455.1295</v>
      </c>
      <c r="Z55" s="217">
        <f>--IFERROR(VLOOKUP(I55,'统计（数据库导出）'!A:K,11,FALSE),0)</f>
        <v>-20</v>
      </c>
      <c r="AA55" s="4">
        <v>54</v>
      </c>
      <c r="AB55" s="4"/>
      <c r="AC55" s="220" t="e">
        <f>VLOOKUP(H55,[1]Sheet1!$D:$D,1,FALSE)</f>
        <v>#N/A</v>
      </c>
    </row>
    <row r="56" s="1" customFormat="1" spans="1:29">
      <c r="A56" s="3">
        <v>287</v>
      </c>
      <c r="B56" s="118" t="s">
        <v>28</v>
      </c>
      <c r="C56" s="118" t="s">
        <v>37</v>
      </c>
      <c r="D56" s="3" t="s">
        <v>30</v>
      </c>
      <c r="E56" s="3" t="s">
        <v>60</v>
      </c>
      <c r="F56" s="3" t="s">
        <v>32</v>
      </c>
      <c r="G56" s="3" t="s">
        <v>33</v>
      </c>
      <c r="H56" s="3">
        <v>3824833</v>
      </c>
      <c r="I56" s="4" t="s">
        <v>212</v>
      </c>
      <c r="J56" s="216">
        <v>1200</v>
      </c>
      <c r="K56" s="4">
        <v>18193804108</v>
      </c>
      <c r="L56" s="4"/>
      <c r="M56" s="4" t="s">
        <v>213</v>
      </c>
      <c r="N56" s="4" t="s">
        <v>214</v>
      </c>
      <c r="O56" s="4">
        <v>18193804108</v>
      </c>
      <c r="P56" s="217">
        <f>--IFERROR(VLOOKUP(I56,'统计（数据库导出）'!A:C,2,FALSE),0)</f>
        <v>80</v>
      </c>
      <c r="Q56" s="217">
        <f>--IFERROR(VLOOKUP(I56,'统计（数据库导出）'!A:C,3,FALSE),0)</f>
        <v>1017</v>
      </c>
      <c r="R56" s="219">
        <f t="shared" si="0"/>
        <v>0.8475</v>
      </c>
      <c r="S56" s="217">
        <f>--IFERROR(VLOOKUP(I56,'统计（数据库导出）'!A:K,4,FALSE),0)</f>
        <v>60</v>
      </c>
      <c r="T56" s="217">
        <f>--IFERROR(VLOOKUP(I56,'统计（数据库导出）'!A:K,5,FALSE),0)</f>
        <v>-69</v>
      </c>
      <c r="U56" s="217">
        <f>--IFERROR(VLOOKUP(I56,'统计（数据库导出）'!A:K,6,FALSE),0)</f>
        <v>20</v>
      </c>
      <c r="V56" s="217">
        <f>--IFERROR(VLOOKUP(I56,'统计（数据库导出）'!A:K,7,FALSE),0)</f>
        <v>0</v>
      </c>
      <c r="W56" s="217">
        <f>--IFERROR(VLOOKUP(I56,'统计（数据库导出）'!A:K,8,FALSE),0)</f>
        <v>923.1</v>
      </c>
      <c r="X56" s="217">
        <f>--IFERROR(VLOOKUP(I56,'统计（数据库导出）'!A:K,9,FALSE),0)</f>
        <v>-1071</v>
      </c>
      <c r="Y56" s="217">
        <f>--IFERROR(VLOOKUP(I56,'统计（数据库导出）'!A:K,10,FALSE),0)</f>
        <v>93.9</v>
      </c>
      <c r="Z56" s="217">
        <f>--IFERROR(VLOOKUP(I56,'统计（数据库导出）'!A:K,11,FALSE),0)</f>
        <v>-10</v>
      </c>
      <c r="AA56" s="4">
        <v>55</v>
      </c>
      <c r="AB56" s="4"/>
      <c r="AC56" s="220" t="e">
        <f>VLOOKUP(H56,[1]Sheet1!$D:$D,1,FALSE)</f>
        <v>#N/A</v>
      </c>
    </row>
    <row r="57" s="1" customFormat="1" spans="1:29">
      <c r="A57" s="3">
        <v>288</v>
      </c>
      <c r="B57" s="118" t="s">
        <v>28</v>
      </c>
      <c r="C57" s="118" t="s">
        <v>29</v>
      </c>
      <c r="D57" s="3" t="s">
        <v>30</v>
      </c>
      <c r="E57" s="3" t="s">
        <v>114</v>
      </c>
      <c r="F57" s="3" t="s">
        <v>32</v>
      </c>
      <c r="G57" s="3" t="s">
        <v>33</v>
      </c>
      <c r="H57" s="3">
        <v>3826229</v>
      </c>
      <c r="I57" s="4" t="s">
        <v>215</v>
      </c>
      <c r="J57" s="216">
        <v>1200</v>
      </c>
      <c r="K57" s="4">
        <v>15390544090</v>
      </c>
      <c r="L57" s="4"/>
      <c r="M57" s="4" t="s">
        <v>216</v>
      </c>
      <c r="N57" s="4" t="s">
        <v>217</v>
      </c>
      <c r="O57" s="4">
        <v>19193858910</v>
      </c>
      <c r="P57" s="217">
        <f>--IFERROR(VLOOKUP(I57,'统计（数据库导出）'!A:C,2,FALSE),0)</f>
        <v>17.1</v>
      </c>
      <c r="Q57" s="217">
        <f>--IFERROR(VLOOKUP(I57,'统计（数据库导出）'!A:C,3,FALSE),0)</f>
        <v>1410.25</v>
      </c>
      <c r="R57" s="219">
        <f t="shared" si="0"/>
        <v>1.17520833333333</v>
      </c>
      <c r="S57" s="217">
        <f>--IFERROR(VLOOKUP(I57,'统计（数据库导出）'!A:K,4,FALSE),0)</f>
        <v>17.1</v>
      </c>
      <c r="T57" s="217">
        <f>--IFERROR(VLOOKUP(I57,'统计（数据库导出）'!A:K,5,FALSE),0)</f>
        <v>0</v>
      </c>
      <c r="U57" s="217">
        <f>--IFERROR(VLOOKUP(I57,'统计（数据库导出）'!A:K,6,FALSE),0)</f>
        <v>0</v>
      </c>
      <c r="V57" s="217">
        <f>--IFERROR(VLOOKUP(I57,'统计（数据库导出）'!A:K,7,FALSE),0)</f>
        <v>0</v>
      </c>
      <c r="W57" s="217">
        <f>--IFERROR(VLOOKUP(I57,'统计（数据库导出）'!A:K,8,FALSE),0)</f>
        <v>1043.7</v>
      </c>
      <c r="X57" s="217">
        <f>--IFERROR(VLOOKUP(I57,'统计（数据库导出）'!A:K,9,FALSE),0)</f>
        <v>-510</v>
      </c>
      <c r="Y57" s="217">
        <f>--IFERROR(VLOOKUP(I57,'统计（数据库导出）'!A:K,10,FALSE),0)</f>
        <v>366.55</v>
      </c>
      <c r="Z57" s="217">
        <f>--IFERROR(VLOOKUP(I57,'统计（数据库导出）'!A:K,11,FALSE),0)</f>
        <v>0</v>
      </c>
      <c r="AA57" s="4">
        <v>56</v>
      </c>
      <c r="AB57" s="4"/>
      <c r="AC57" s="220" t="e">
        <f>VLOOKUP(H57,[1]Sheet1!$D:$D,1,FALSE)</f>
        <v>#N/A</v>
      </c>
    </row>
    <row r="58" s="1" customFormat="1" spans="1:29">
      <c r="A58" s="3">
        <v>289</v>
      </c>
      <c r="B58" s="118" t="s">
        <v>28</v>
      </c>
      <c r="C58" s="118" t="s">
        <v>29</v>
      </c>
      <c r="D58" s="3" t="s">
        <v>30</v>
      </c>
      <c r="E58" s="3" t="s">
        <v>67</v>
      </c>
      <c r="F58" s="3" t="s">
        <v>32</v>
      </c>
      <c r="G58" s="3" t="s">
        <v>43</v>
      </c>
      <c r="H58" s="3">
        <v>3811331</v>
      </c>
      <c r="I58" s="4" t="s">
        <v>218</v>
      </c>
      <c r="J58" s="216">
        <v>1200</v>
      </c>
      <c r="K58" s="4">
        <v>18193828892</v>
      </c>
      <c r="L58" s="4"/>
      <c r="M58" s="4" t="s">
        <v>219</v>
      </c>
      <c r="N58" s="4" t="s">
        <v>220</v>
      </c>
      <c r="O58" s="4">
        <v>18193828892</v>
      </c>
      <c r="P58" s="217">
        <f>--IFERROR(VLOOKUP(I58,'统计（数据库导出）'!A:C,2,FALSE),0)</f>
        <v>3</v>
      </c>
      <c r="Q58" s="217">
        <f>--IFERROR(VLOOKUP(I58,'统计（数据库导出）'!A:C,3,FALSE),0)</f>
        <v>603.05</v>
      </c>
      <c r="R58" s="219">
        <f t="shared" si="0"/>
        <v>0.502541666666667</v>
      </c>
      <c r="S58" s="217">
        <f>--IFERROR(VLOOKUP(I58,'统计（数据库导出）'!A:K,4,FALSE),0)</f>
        <v>3</v>
      </c>
      <c r="T58" s="217">
        <f>--IFERROR(VLOOKUP(I58,'统计（数据库导出）'!A:K,5,FALSE),0)</f>
        <v>0</v>
      </c>
      <c r="U58" s="217">
        <f>--IFERROR(VLOOKUP(I58,'统计（数据库导出）'!A:K,6,FALSE),0)</f>
        <v>0</v>
      </c>
      <c r="V58" s="217">
        <f>--IFERROR(VLOOKUP(I58,'统计（数据库导出）'!A:K,7,FALSE),0)</f>
        <v>0</v>
      </c>
      <c r="W58" s="217">
        <f>--IFERROR(VLOOKUP(I58,'统计（数据库导出）'!A:K,8,FALSE),0)</f>
        <v>378.1</v>
      </c>
      <c r="X58" s="217">
        <f>--IFERROR(VLOOKUP(I58,'统计（数据库导出）'!A:K,9,FALSE),0)</f>
        <v>-151</v>
      </c>
      <c r="Y58" s="217">
        <f>--IFERROR(VLOOKUP(I58,'统计（数据库导出）'!A:K,10,FALSE),0)</f>
        <v>224.95</v>
      </c>
      <c r="Z58" s="217">
        <f>--IFERROR(VLOOKUP(I58,'统计（数据库导出）'!A:K,11,FALSE),0)</f>
        <v>0</v>
      </c>
      <c r="AA58" s="4">
        <v>57</v>
      </c>
      <c r="AB58" s="4"/>
      <c r="AC58" s="220" t="e">
        <f>VLOOKUP(H58,[1]Sheet1!$D:$D,1,FALSE)</f>
        <v>#N/A</v>
      </c>
    </row>
    <row r="59" s="1" customFormat="1" spans="1:29">
      <c r="A59" s="3">
        <v>290</v>
      </c>
      <c r="B59" s="118" t="s">
        <v>28</v>
      </c>
      <c r="C59" s="118" t="s">
        <v>29</v>
      </c>
      <c r="D59" s="3" t="s">
        <v>30</v>
      </c>
      <c r="E59" s="3" t="s">
        <v>137</v>
      </c>
      <c r="F59" s="3" t="s">
        <v>32</v>
      </c>
      <c r="G59" s="3" t="s">
        <v>33</v>
      </c>
      <c r="H59" s="3">
        <v>3819329</v>
      </c>
      <c r="I59" s="4" t="s">
        <v>221</v>
      </c>
      <c r="J59" s="216">
        <v>1200</v>
      </c>
      <c r="K59" s="4">
        <v>18919242149</v>
      </c>
      <c r="L59" s="4" t="s">
        <v>99</v>
      </c>
      <c r="M59" s="4" t="s">
        <v>222</v>
      </c>
      <c r="N59" s="4" t="s">
        <v>223</v>
      </c>
      <c r="O59" s="4">
        <v>18919242149</v>
      </c>
      <c r="P59" s="217">
        <f>--IFERROR(VLOOKUP(I59,'统计（数据库导出）'!A:C,2,FALSE),0)</f>
        <v>182.55</v>
      </c>
      <c r="Q59" s="217">
        <f>--IFERROR(VLOOKUP(I59,'统计（数据库导出）'!A:C,3,FALSE),0)</f>
        <v>2876.30166666667</v>
      </c>
      <c r="R59" s="219">
        <f t="shared" si="0"/>
        <v>2.39691805555556</v>
      </c>
      <c r="S59" s="217">
        <f>--IFERROR(VLOOKUP(I59,'统计（数据库导出）'!A:K,4,FALSE),0)</f>
        <v>156.9</v>
      </c>
      <c r="T59" s="217">
        <f>--IFERROR(VLOOKUP(I59,'统计（数据库导出）'!A:K,5,FALSE),0)</f>
        <v>-129</v>
      </c>
      <c r="U59" s="217">
        <f>--IFERROR(VLOOKUP(I59,'统计（数据库导出）'!A:K,6,FALSE),0)</f>
        <v>25.65</v>
      </c>
      <c r="V59" s="217">
        <f>--IFERROR(VLOOKUP(I59,'统计（数据库导出）'!A:K,7,FALSE),0)</f>
        <v>-5</v>
      </c>
      <c r="W59" s="217">
        <f>--IFERROR(VLOOKUP(I59,'统计（数据库导出）'!A:K,8,FALSE),0)</f>
        <v>2398.7</v>
      </c>
      <c r="X59" s="217">
        <f>--IFERROR(VLOOKUP(I59,'统计（数据库导出）'!A:K,9,FALSE),0)</f>
        <v>-1492.2</v>
      </c>
      <c r="Y59" s="217">
        <f>--IFERROR(VLOOKUP(I59,'统计（数据库导出）'!A:K,10,FALSE),0)</f>
        <v>477.601666666667</v>
      </c>
      <c r="Z59" s="217">
        <f>--IFERROR(VLOOKUP(I59,'统计（数据库导出）'!A:K,11,FALSE),0)</f>
        <v>-15</v>
      </c>
      <c r="AA59" s="4">
        <v>58</v>
      </c>
      <c r="AB59" s="4"/>
      <c r="AC59" s="220" t="e">
        <f>VLOOKUP(H59,[1]Sheet1!$D:$D,1,FALSE)</f>
        <v>#N/A</v>
      </c>
    </row>
    <row r="60" s="1" customFormat="1" spans="1:29">
      <c r="A60" s="3">
        <v>291</v>
      </c>
      <c r="B60" s="118" t="s">
        <v>28</v>
      </c>
      <c r="C60" s="118" t="s">
        <v>29</v>
      </c>
      <c r="D60" s="3" t="s">
        <v>30</v>
      </c>
      <c r="E60" s="3" t="s">
        <v>67</v>
      </c>
      <c r="F60" s="3" t="s">
        <v>32</v>
      </c>
      <c r="G60" s="3" t="s">
        <v>33</v>
      </c>
      <c r="H60" s="3">
        <v>3819330</v>
      </c>
      <c r="I60" s="4" t="s">
        <v>224</v>
      </c>
      <c r="J60" s="216">
        <v>1200</v>
      </c>
      <c r="K60" s="4">
        <v>15378846315</v>
      </c>
      <c r="L60" s="4"/>
      <c r="M60" s="4" t="s">
        <v>225</v>
      </c>
      <c r="N60" s="4" t="s">
        <v>226</v>
      </c>
      <c r="O60" s="4">
        <v>18193862110</v>
      </c>
      <c r="P60" s="217">
        <f>--IFERROR(VLOOKUP(I60,'统计（数据库导出）'!A:C,2,FALSE),0)</f>
        <v>82.55</v>
      </c>
      <c r="Q60" s="217">
        <f>--IFERROR(VLOOKUP(I60,'统计（数据库导出）'!A:C,3,FALSE),0)</f>
        <v>1645.99858333333</v>
      </c>
      <c r="R60" s="219">
        <f t="shared" si="0"/>
        <v>1.37166548611111</v>
      </c>
      <c r="S60" s="217">
        <f>--IFERROR(VLOOKUP(I60,'统计（数据库导出）'!A:K,4,FALSE),0)</f>
        <v>75.9</v>
      </c>
      <c r="T60" s="217">
        <f>--IFERROR(VLOOKUP(I60,'统计（数据库导出）'!A:K,5,FALSE),0)</f>
        <v>0</v>
      </c>
      <c r="U60" s="217">
        <f>--IFERROR(VLOOKUP(I60,'统计（数据库导出）'!A:K,6,FALSE),0)</f>
        <v>6.65</v>
      </c>
      <c r="V60" s="217">
        <f>--IFERROR(VLOOKUP(I60,'统计（数据库导出）'!A:K,7,FALSE),0)</f>
        <v>0</v>
      </c>
      <c r="W60" s="217">
        <f>--IFERROR(VLOOKUP(I60,'统计（数据库导出）'!A:K,8,FALSE),0)</f>
        <v>537.1</v>
      </c>
      <c r="X60" s="217">
        <f>--IFERROR(VLOOKUP(I60,'统计（数据库导出）'!A:K,9,FALSE),0)</f>
        <v>-261</v>
      </c>
      <c r="Y60" s="217">
        <f>--IFERROR(VLOOKUP(I60,'统计（数据库导出）'!A:K,10,FALSE),0)</f>
        <v>1108.89858333333</v>
      </c>
      <c r="Z60" s="217">
        <f>--IFERROR(VLOOKUP(I60,'统计（数据库导出）'!A:K,11,FALSE),0)</f>
        <v>-57.8166666666667</v>
      </c>
      <c r="AA60" s="4">
        <v>59</v>
      </c>
      <c r="AB60" s="4"/>
      <c r="AC60" s="220" t="e">
        <f>VLOOKUP(H60,[1]Sheet1!$D:$D,1,FALSE)</f>
        <v>#N/A</v>
      </c>
    </row>
    <row r="61" s="1" customFormat="1" spans="1:29">
      <c r="A61" s="3">
        <v>292</v>
      </c>
      <c r="B61" s="118" t="s">
        <v>28</v>
      </c>
      <c r="C61" s="118" t="s">
        <v>29</v>
      </c>
      <c r="D61" s="3" t="s">
        <v>99</v>
      </c>
      <c r="E61" s="3">
        <v>0</v>
      </c>
      <c r="F61" s="3">
        <v>0</v>
      </c>
      <c r="G61" s="3" t="s">
        <v>110</v>
      </c>
      <c r="H61" s="3">
        <v>3829934</v>
      </c>
      <c r="I61" s="4" t="s">
        <v>227</v>
      </c>
      <c r="J61" s="216">
        <v>3000</v>
      </c>
      <c r="K61" s="4">
        <v>18993878122</v>
      </c>
      <c r="L61" s="4" t="s">
        <v>99</v>
      </c>
      <c r="M61" s="4" t="s">
        <v>228</v>
      </c>
      <c r="N61" s="4" t="s">
        <v>229</v>
      </c>
      <c r="O61" s="4">
        <v>18993878122</v>
      </c>
      <c r="P61" s="217">
        <f>--IFERROR(VLOOKUP(I61,'统计（数据库导出）'!A:C,2,FALSE),0)</f>
        <v>39.2</v>
      </c>
      <c r="Q61" s="217">
        <f>--IFERROR(VLOOKUP(I61,'统计（数据库导出）'!A:C,3,FALSE),0)</f>
        <v>2280.4231</v>
      </c>
      <c r="R61" s="219">
        <f t="shared" si="0"/>
        <v>0.760141033333333</v>
      </c>
      <c r="S61" s="217">
        <f>--IFERROR(VLOOKUP(I61,'统计（数据库导出）'!A:K,4,FALSE),0)</f>
        <v>34.2</v>
      </c>
      <c r="T61" s="217">
        <f>--IFERROR(VLOOKUP(I61,'统计（数据库导出）'!A:K,5,FALSE),0)</f>
        <v>0</v>
      </c>
      <c r="U61" s="217">
        <f>--IFERROR(VLOOKUP(I61,'统计（数据库导出）'!A:K,6,FALSE),0)</f>
        <v>5</v>
      </c>
      <c r="V61" s="217">
        <f>--IFERROR(VLOOKUP(I61,'统计（数据库导出）'!A:K,7,FALSE),0)</f>
        <v>0</v>
      </c>
      <c r="W61" s="217">
        <f>--IFERROR(VLOOKUP(I61,'统计（数据库导出）'!A:K,8,FALSE),0)</f>
        <v>1156.9</v>
      </c>
      <c r="X61" s="217">
        <f>--IFERROR(VLOOKUP(I61,'统计（数据库导出）'!A:K,9,FALSE),0)</f>
        <v>-337</v>
      </c>
      <c r="Y61" s="217">
        <f>--IFERROR(VLOOKUP(I61,'统计（数据库导出）'!A:K,10,FALSE),0)</f>
        <v>1123.5231</v>
      </c>
      <c r="Z61" s="217">
        <f>--IFERROR(VLOOKUP(I61,'统计（数据库导出）'!A:K,11,FALSE),0)</f>
        <v>-40</v>
      </c>
      <c r="AA61" s="4">
        <v>60</v>
      </c>
      <c r="AB61" s="4"/>
      <c r="AC61" s="220" t="e">
        <f>VLOOKUP(H61,[1]Sheet1!$D:$D,1,FALSE)</f>
        <v>#N/A</v>
      </c>
    </row>
    <row r="62" s="1" customFormat="1" spans="1:29">
      <c r="A62" s="3">
        <v>293</v>
      </c>
      <c r="B62" s="118" t="s">
        <v>28</v>
      </c>
      <c r="C62" s="118" t="s">
        <v>29</v>
      </c>
      <c r="D62" s="3" t="s">
        <v>157</v>
      </c>
      <c r="E62" s="3">
        <v>0</v>
      </c>
      <c r="F62" s="3">
        <v>0</v>
      </c>
      <c r="G62" s="3" t="s">
        <v>110</v>
      </c>
      <c r="H62" s="3">
        <v>3829936</v>
      </c>
      <c r="I62" s="4" t="s">
        <v>230</v>
      </c>
      <c r="J62" s="216">
        <v>3000</v>
      </c>
      <c r="K62" s="4">
        <v>18193892288</v>
      </c>
      <c r="L62" s="4"/>
      <c r="M62" s="4" t="s">
        <v>231</v>
      </c>
      <c r="N62" s="4" t="s">
        <v>232</v>
      </c>
      <c r="O62" s="4">
        <v>18193892288</v>
      </c>
      <c r="P62" s="217">
        <f>--IFERROR(VLOOKUP(I62,'统计（数据库导出）'!A:C,2,FALSE),0)</f>
        <v>182.183333333333</v>
      </c>
      <c r="Q62" s="217">
        <f>--IFERROR(VLOOKUP(I62,'统计（数据库导出）'!A:C,3,FALSE),0)</f>
        <v>952.028333333333</v>
      </c>
      <c r="R62" s="219">
        <f t="shared" si="0"/>
        <v>0.317342777777778</v>
      </c>
      <c r="S62" s="217">
        <f>--IFERROR(VLOOKUP(I62,'统计（数据库导出）'!A:K,4,FALSE),0)</f>
        <v>17.1</v>
      </c>
      <c r="T62" s="217">
        <f>--IFERROR(VLOOKUP(I62,'统计（数据库导出）'!A:K,5,FALSE),0)</f>
        <v>0</v>
      </c>
      <c r="U62" s="217">
        <f>--IFERROR(VLOOKUP(I62,'统计（数据库导出）'!A:K,6,FALSE),0)</f>
        <v>165.083333333333</v>
      </c>
      <c r="V62" s="217">
        <f>--IFERROR(VLOOKUP(I62,'统计（数据库导出）'!A:K,7,FALSE),0)</f>
        <v>0</v>
      </c>
      <c r="W62" s="217">
        <f>--IFERROR(VLOOKUP(I62,'统计（数据库导出）'!A:K,8,FALSE),0)</f>
        <v>445.5</v>
      </c>
      <c r="X62" s="217">
        <f>--IFERROR(VLOOKUP(I62,'统计（数据库导出）'!A:K,9,FALSE),0)</f>
        <v>-604.2</v>
      </c>
      <c r="Y62" s="217">
        <f>--IFERROR(VLOOKUP(I62,'统计（数据库导出）'!A:K,10,FALSE),0)</f>
        <v>506.528333333333</v>
      </c>
      <c r="Z62" s="217">
        <f>--IFERROR(VLOOKUP(I62,'统计（数据库导出）'!A:K,11,FALSE),0)</f>
        <v>-10</v>
      </c>
      <c r="AA62" s="4">
        <v>61</v>
      </c>
      <c r="AB62" s="4"/>
      <c r="AC62" s="220" t="e">
        <f>VLOOKUP(H62,[1]Sheet1!$D:$D,1,FALSE)</f>
        <v>#N/A</v>
      </c>
    </row>
    <row r="63" s="1" customFormat="1" spans="1:29">
      <c r="A63" s="3">
        <v>294</v>
      </c>
      <c r="B63" s="118" t="s">
        <v>28</v>
      </c>
      <c r="C63" s="118" t="s">
        <v>29</v>
      </c>
      <c r="D63" s="3" t="s">
        <v>53</v>
      </c>
      <c r="E63" s="3">
        <v>0</v>
      </c>
      <c r="F63" s="3">
        <v>0</v>
      </c>
      <c r="G63" s="3" t="s">
        <v>33</v>
      </c>
      <c r="H63" s="3">
        <v>3853866</v>
      </c>
      <c r="I63" s="4" t="s">
        <v>233</v>
      </c>
      <c r="J63" s="216">
        <v>1200</v>
      </c>
      <c r="K63" s="4">
        <v>17793811182</v>
      </c>
      <c r="L63" s="4"/>
      <c r="M63" s="4" t="s">
        <v>234</v>
      </c>
      <c r="N63" s="4" t="s">
        <v>235</v>
      </c>
      <c r="O63" s="4">
        <v>17793811182</v>
      </c>
      <c r="P63" s="217">
        <f>--IFERROR(VLOOKUP(I63,'统计（数据库导出）'!A:C,2,FALSE),0)</f>
        <v>0</v>
      </c>
      <c r="Q63" s="217">
        <f>--IFERROR(VLOOKUP(I63,'统计（数据库导出）'!A:C,3,FALSE),0)</f>
        <v>179.3</v>
      </c>
      <c r="R63" s="219">
        <f t="shared" si="0"/>
        <v>0.149416666666667</v>
      </c>
      <c r="S63" s="217">
        <f>--IFERROR(VLOOKUP(I63,'统计（数据库导出）'!A:K,4,FALSE),0)</f>
        <v>0</v>
      </c>
      <c r="T63" s="217">
        <f>--IFERROR(VLOOKUP(I63,'统计（数据库导出）'!A:K,5,FALSE),0)</f>
        <v>0</v>
      </c>
      <c r="U63" s="217">
        <f>--IFERROR(VLOOKUP(I63,'统计（数据库导出）'!A:K,6,FALSE),0)</f>
        <v>0</v>
      </c>
      <c r="V63" s="217">
        <f>--IFERROR(VLOOKUP(I63,'统计（数据库导出）'!A:K,7,FALSE),0)</f>
        <v>0</v>
      </c>
      <c r="W63" s="217">
        <f>--IFERROR(VLOOKUP(I63,'统计（数据库导出）'!A:K,8,FALSE),0)</f>
        <v>128.3</v>
      </c>
      <c r="X63" s="217">
        <f>--IFERROR(VLOOKUP(I63,'统计（数据库导出）'!A:K,9,FALSE),0)</f>
        <v>-17.1</v>
      </c>
      <c r="Y63" s="217">
        <f>--IFERROR(VLOOKUP(I63,'统计（数据库导出）'!A:K,10,FALSE),0)</f>
        <v>51</v>
      </c>
      <c r="Z63" s="217">
        <f>--IFERROR(VLOOKUP(I63,'统计（数据库导出）'!A:K,11,FALSE),0)</f>
        <v>0</v>
      </c>
      <c r="AA63" s="4">
        <v>62</v>
      </c>
      <c r="AB63" s="4"/>
      <c r="AC63" s="220" t="e">
        <f>VLOOKUP(H63,[1]Sheet1!$D:$D,1,FALSE)</f>
        <v>#N/A</v>
      </c>
    </row>
    <row r="64" s="1" customFormat="1" spans="1:29">
      <c r="A64" s="3">
        <v>295</v>
      </c>
      <c r="B64" s="118" t="s">
        <v>28</v>
      </c>
      <c r="C64" s="118" t="s">
        <v>57</v>
      </c>
      <c r="D64" s="3">
        <v>0</v>
      </c>
      <c r="E64" s="3">
        <v>0</v>
      </c>
      <c r="F64" s="3">
        <v>0</v>
      </c>
      <c r="G64" s="3">
        <v>0</v>
      </c>
      <c r="H64" s="3">
        <v>3852992</v>
      </c>
      <c r="I64" s="4" t="s">
        <v>236</v>
      </c>
      <c r="J64" s="216">
        <v>600</v>
      </c>
      <c r="K64" s="4">
        <v>18993822071</v>
      </c>
      <c r="L64" s="4"/>
      <c r="M64" s="4" t="s">
        <v>237</v>
      </c>
      <c r="N64" s="4" t="s">
        <v>46</v>
      </c>
      <c r="O64" s="4">
        <v>18993822071</v>
      </c>
      <c r="P64" s="217">
        <f>--IFERROR(VLOOKUP(I64,'统计（数据库导出）'!A:C,2,FALSE),0)</f>
        <v>60</v>
      </c>
      <c r="Q64" s="217">
        <f>--IFERROR(VLOOKUP(I64,'统计（数据库导出）'!A:C,3,FALSE),0)</f>
        <v>253</v>
      </c>
      <c r="R64" s="219">
        <f t="shared" si="0"/>
        <v>0.421666666666667</v>
      </c>
      <c r="S64" s="217">
        <f>--IFERROR(VLOOKUP(I64,'统计（数据库导出）'!A:K,4,FALSE),0)</f>
        <v>0</v>
      </c>
      <c r="T64" s="217">
        <f>--IFERROR(VLOOKUP(I64,'统计（数据库导出）'!A:K,5,FALSE),0)</f>
        <v>0</v>
      </c>
      <c r="U64" s="217">
        <f>--IFERROR(VLOOKUP(I64,'统计（数据库导出）'!A:K,6,FALSE),0)</f>
        <v>60</v>
      </c>
      <c r="V64" s="217">
        <f>--IFERROR(VLOOKUP(I64,'统计（数据库导出）'!A:K,7,FALSE),0)</f>
        <v>0</v>
      </c>
      <c r="W64" s="217">
        <f>--IFERROR(VLOOKUP(I64,'统计（数据库导出）'!A:K,8,FALSE),0)</f>
        <v>0</v>
      </c>
      <c r="X64" s="217">
        <f>--IFERROR(VLOOKUP(I64,'统计（数据库导出）'!A:K,9,FALSE),0)</f>
        <v>0</v>
      </c>
      <c r="Y64" s="217">
        <f>--IFERROR(VLOOKUP(I64,'统计（数据库导出）'!A:K,10,FALSE),0)</f>
        <v>253</v>
      </c>
      <c r="Z64" s="217">
        <f>--IFERROR(VLOOKUP(I64,'统计（数据库导出）'!A:K,11,FALSE),0)</f>
        <v>-5</v>
      </c>
      <c r="AA64" s="4">
        <v>63</v>
      </c>
      <c r="AB64" s="4"/>
      <c r="AC64" s="220" t="e">
        <f>VLOOKUP(H64,[1]Sheet1!$D:$D,1,FALSE)</f>
        <v>#N/A</v>
      </c>
    </row>
    <row r="65" s="1" customFormat="1" spans="1:29">
      <c r="A65" s="3">
        <v>296</v>
      </c>
      <c r="B65" s="118" t="s">
        <v>28</v>
      </c>
      <c r="C65" s="118" t="s">
        <v>57</v>
      </c>
      <c r="D65" s="3">
        <v>0</v>
      </c>
      <c r="E65" s="3">
        <v>0</v>
      </c>
      <c r="F65" s="3">
        <v>0</v>
      </c>
      <c r="G65" s="3">
        <v>0</v>
      </c>
      <c r="H65" s="3">
        <v>3852948</v>
      </c>
      <c r="I65" s="4" t="s">
        <v>238</v>
      </c>
      <c r="J65" s="216">
        <v>600</v>
      </c>
      <c r="K65" s="4">
        <v>18993880332</v>
      </c>
      <c r="L65" s="4"/>
      <c r="M65" s="4" t="s">
        <v>239</v>
      </c>
      <c r="N65" s="4" t="s">
        <v>46</v>
      </c>
      <c r="O65" s="4">
        <v>18993880332</v>
      </c>
      <c r="P65" s="217">
        <f>--IFERROR(VLOOKUP(I65,'统计（数据库导出）'!A:C,2,FALSE),0)</f>
        <v>20</v>
      </c>
      <c r="Q65" s="217">
        <f>--IFERROR(VLOOKUP(I65,'统计（数据库导出）'!A:C,3,FALSE),0)</f>
        <v>168</v>
      </c>
      <c r="R65" s="219">
        <f t="shared" si="0"/>
        <v>0.28</v>
      </c>
      <c r="S65" s="217">
        <f>--IFERROR(VLOOKUP(I65,'统计（数据库导出）'!A:K,4,FALSE),0)</f>
        <v>0</v>
      </c>
      <c r="T65" s="217">
        <f>--IFERROR(VLOOKUP(I65,'统计（数据库导出）'!A:K,5,FALSE),0)</f>
        <v>0</v>
      </c>
      <c r="U65" s="217">
        <f>--IFERROR(VLOOKUP(I65,'统计（数据库导出）'!A:K,6,FALSE),0)</f>
        <v>20</v>
      </c>
      <c r="V65" s="217">
        <f>--IFERROR(VLOOKUP(I65,'统计（数据库导出）'!A:K,7,FALSE),0)</f>
        <v>0</v>
      </c>
      <c r="W65" s="217">
        <f>--IFERROR(VLOOKUP(I65,'统计（数据库导出）'!A:K,8,FALSE),0)</f>
        <v>0</v>
      </c>
      <c r="X65" s="217">
        <f>--IFERROR(VLOOKUP(I65,'统计（数据库导出）'!A:K,9,FALSE),0)</f>
        <v>0</v>
      </c>
      <c r="Y65" s="217">
        <f>--IFERROR(VLOOKUP(I65,'统计（数据库导出）'!A:K,10,FALSE),0)</f>
        <v>168</v>
      </c>
      <c r="Z65" s="217">
        <f>--IFERROR(VLOOKUP(I65,'统计（数据库导出）'!A:K,11,FALSE),0)</f>
        <v>0</v>
      </c>
      <c r="AA65" s="4">
        <v>64</v>
      </c>
      <c r="AB65" s="4"/>
      <c r="AC65" s="220" t="e">
        <f>VLOOKUP(H65,[1]Sheet1!$D:$D,1,FALSE)</f>
        <v>#N/A</v>
      </c>
    </row>
    <row r="66" s="1" customFormat="1" spans="1:29">
      <c r="A66" s="3">
        <v>297</v>
      </c>
      <c r="B66" s="118" t="s">
        <v>28</v>
      </c>
      <c r="C66" s="118" t="s">
        <v>57</v>
      </c>
      <c r="D66" s="3">
        <v>0</v>
      </c>
      <c r="E66" s="3">
        <v>0</v>
      </c>
      <c r="F66" s="3">
        <v>0</v>
      </c>
      <c r="G66" s="3">
        <v>0</v>
      </c>
      <c r="H66" s="3">
        <v>3353013</v>
      </c>
      <c r="I66" s="4" t="s">
        <v>240</v>
      </c>
      <c r="J66" s="216">
        <v>600</v>
      </c>
      <c r="K66" s="4">
        <v>18193892268</v>
      </c>
      <c r="L66" s="4"/>
      <c r="M66" s="4" t="s">
        <v>241</v>
      </c>
      <c r="N66" s="4" t="s">
        <v>46</v>
      </c>
      <c r="O66" s="4">
        <v>18193892268</v>
      </c>
      <c r="P66" s="217">
        <f>--IFERROR(VLOOKUP(I66,'统计（数据库导出）'!A:C,2,FALSE),0)</f>
        <v>34.45</v>
      </c>
      <c r="Q66" s="217">
        <f>--IFERROR(VLOOKUP(I66,'统计（数据库导出）'!A:C,3,FALSE),0)</f>
        <v>256.25</v>
      </c>
      <c r="R66" s="219">
        <f t="shared" ref="R66:R129" si="1">IFERROR(Q66/J66,0)</f>
        <v>0.427083333333333</v>
      </c>
      <c r="S66" s="217">
        <f>--IFERROR(VLOOKUP(I66,'统计（数据库导出）'!A:K,4,FALSE),0)</f>
        <v>0</v>
      </c>
      <c r="T66" s="217">
        <f>--IFERROR(VLOOKUP(I66,'统计（数据库导出）'!A:K,5,FALSE),0)</f>
        <v>0</v>
      </c>
      <c r="U66" s="217">
        <f>--IFERROR(VLOOKUP(I66,'统计（数据库导出）'!A:K,6,FALSE),0)</f>
        <v>34.45</v>
      </c>
      <c r="V66" s="217">
        <f>--IFERROR(VLOOKUP(I66,'统计（数据库导出）'!A:K,7,FALSE),0)</f>
        <v>0</v>
      </c>
      <c r="W66" s="217">
        <f>--IFERROR(VLOOKUP(I66,'统计（数据库导出）'!A:K,8,FALSE),0)</f>
        <v>0</v>
      </c>
      <c r="X66" s="217">
        <f>--IFERROR(VLOOKUP(I66,'统计（数据库导出）'!A:K,9,FALSE),0)</f>
        <v>0</v>
      </c>
      <c r="Y66" s="217">
        <f>--IFERROR(VLOOKUP(I66,'统计（数据库导出）'!A:K,10,FALSE),0)</f>
        <v>256.25</v>
      </c>
      <c r="Z66" s="217">
        <f>--IFERROR(VLOOKUP(I66,'统计（数据库导出）'!A:K,11,FALSE),0)</f>
        <v>0</v>
      </c>
      <c r="AA66" s="4">
        <v>65</v>
      </c>
      <c r="AB66" s="4"/>
      <c r="AC66" s="220" t="e">
        <f>VLOOKUP(H66,[1]Sheet1!$D:$D,1,FALSE)</f>
        <v>#N/A</v>
      </c>
    </row>
    <row r="67" s="1" customFormat="1" spans="1:29">
      <c r="A67" s="3">
        <v>298</v>
      </c>
      <c r="B67" s="118" t="s">
        <v>28</v>
      </c>
      <c r="C67" s="118" t="s">
        <v>29</v>
      </c>
      <c r="D67" s="3" t="s">
        <v>30</v>
      </c>
      <c r="E67" s="3" t="s">
        <v>67</v>
      </c>
      <c r="F67" s="3" t="s">
        <v>32</v>
      </c>
      <c r="G67" s="3" t="s">
        <v>43</v>
      </c>
      <c r="H67" s="3">
        <v>3353014</v>
      </c>
      <c r="I67" s="4" t="s">
        <v>242</v>
      </c>
      <c r="J67" s="216">
        <v>1200</v>
      </c>
      <c r="K67" s="4">
        <v>15379863582</v>
      </c>
      <c r="L67" s="4"/>
      <c r="M67" s="4" t="s">
        <v>243</v>
      </c>
      <c r="N67" s="4" t="s">
        <v>46</v>
      </c>
      <c r="O67" s="4">
        <v>15379863582</v>
      </c>
      <c r="P67" s="217">
        <f>--IFERROR(VLOOKUP(I67,'统计（数据库导出）'!A:C,2,FALSE),0)</f>
        <v>75</v>
      </c>
      <c r="Q67" s="217">
        <f>--IFERROR(VLOOKUP(I67,'统计（数据库导出）'!A:C,3,FALSE),0)</f>
        <v>538</v>
      </c>
      <c r="R67" s="219">
        <f t="shared" si="1"/>
        <v>0.448333333333333</v>
      </c>
      <c r="S67" s="217">
        <f>--IFERROR(VLOOKUP(I67,'统计（数据库导出）'!A:K,4,FALSE),0)</f>
        <v>45</v>
      </c>
      <c r="T67" s="217">
        <f>--IFERROR(VLOOKUP(I67,'统计（数据库导出）'!A:K,5,FALSE),0)</f>
        <v>0</v>
      </c>
      <c r="U67" s="217">
        <f>--IFERROR(VLOOKUP(I67,'统计（数据库导出）'!A:K,6,FALSE),0)</f>
        <v>30</v>
      </c>
      <c r="V67" s="217">
        <f>--IFERROR(VLOOKUP(I67,'统计（数据库导出）'!A:K,7,FALSE),0)</f>
        <v>0</v>
      </c>
      <c r="W67" s="217">
        <f>--IFERROR(VLOOKUP(I67,'统计（数据库导出）'!A:K,8,FALSE),0)</f>
        <v>178</v>
      </c>
      <c r="X67" s="217">
        <f>--IFERROR(VLOOKUP(I67,'统计（数据库导出）'!A:K,9,FALSE),0)</f>
        <v>-38</v>
      </c>
      <c r="Y67" s="217">
        <f>--IFERROR(VLOOKUP(I67,'统计（数据库导出）'!A:K,10,FALSE),0)</f>
        <v>360</v>
      </c>
      <c r="Z67" s="217">
        <f>--IFERROR(VLOOKUP(I67,'统计（数据库导出）'!A:K,11,FALSE),0)</f>
        <v>0</v>
      </c>
      <c r="AA67" s="4">
        <v>66</v>
      </c>
      <c r="AB67" s="4"/>
      <c r="AC67" s="220" t="e">
        <f>VLOOKUP(H67,[1]Sheet1!$D:$D,1,FALSE)</f>
        <v>#N/A</v>
      </c>
    </row>
    <row r="68" s="1" customFormat="1" spans="1:29">
      <c r="A68" s="3">
        <v>299</v>
      </c>
      <c r="B68" s="118" t="s">
        <v>28</v>
      </c>
      <c r="C68" s="118" t="s">
        <v>29</v>
      </c>
      <c r="D68" s="3" t="s">
        <v>30</v>
      </c>
      <c r="E68" s="3" t="s">
        <v>105</v>
      </c>
      <c r="F68" s="3" t="s">
        <v>88</v>
      </c>
      <c r="G68" s="3" t="s">
        <v>43</v>
      </c>
      <c r="H68" s="3">
        <v>3353031</v>
      </c>
      <c r="I68" s="4" t="s">
        <v>244</v>
      </c>
      <c r="J68" s="216">
        <v>1200</v>
      </c>
      <c r="K68" s="4">
        <v>18093835315</v>
      </c>
      <c r="L68" s="4"/>
      <c r="M68" s="4" t="s">
        <v>245</v>
      </c>
      <c r="N68" s="4" t="s">
        <v>178</v>
      </c>
      <c r="O68" s="4">
        <v>19993865315</v>
      </c>
      <c r="P68" s="217">
        <f>--IFERROR(VLOOKUP(I68,'统计（数据库导出）'!A:C,2,FALSE),0)</f>
        <v>10</v>
      </c>
      <c r="Q68" s="217">
        <f>--IFERROR(VLOOKUP(I68,'统计（数据库导出）'!A:C,3,FALSE),0)</f>
        <v>397.85</v>
      </c>
      <c r="R68" s="219">
        <f t="shared" si="1"/>
        <v>0.331541666666667</v>
      </c>
      <c r="S68" s="217">
        <f>--IFERROR(VLOOKUP(I68,'统计（数据库导出）'!A:K,4,FALSE),0)</f>
        <v>10</v>
      </c>
      <c r="T68" s="217">
        <f>--IFERROR(VLOOKUP(I68,'统计（数据库导出）'!A:K,5,FALSE),0)</f>
        <v>0</v>
      </c>
      <c r="U68" s="217">
        <f>--IFERROR(VLOOKUP(I68,'统计（数据库导出）'!A:K,6,FALSE),0)</f>
        <v>0</v>
      </c>
      <c r="V68" s="217">
        <f>--IFERROR(VLOOKUP(I68,'统计（数据库导出）'!A:K,7,FALSE),0)</f>
        <v>0</v>
      </c>
      <c r="W68" s="217">
        <f>--IFERROR(VLOOKUP(I68,'统计（数据库导出）'!A:K,8,FALSE),0)</f>
        <v>328</v>
      </c>
      <c r="X68" s="217">
        <f>--IFERROR(VLOOKUP(I68,'统计（数据库导出）'!A:K,9,FALSE),0)</f>
        <v>-129</v>
      </c>
      <c r="Y68" s="217">
        <f>--IFERROR(VLOOKUP(I68,'统计（数据库导出）'!A:K,10,FALSE),0)</f>
        <v>69.85</v>
      </c>
      <c r="Z68" s="217">
        <f>--IFERROR(VLOOKUP(I68,'统计（数据库导出）'!A:K,11,FALSE),0)</f>
        <v>0</v>
      </c>
      <c r="AA68" s="4">
        <v>67</v>
      </c>
      <c r="AB68" s="4"/>
      <c r="AC68" s="220" t="e">
        <f>VLOOKUP(H68,[1]Sheet1!$D:$D,1,FALSE)</f>
        <v>#N/A</v>
      </c>
    </row>
    <row r="69" s="1" customFormat="1" spans="1:29">
      <c r="A69" s="3">
        <v>300</v>
      </c>
      <c r="B69" s="118" t="s">
        <v>28</v>
      </c>
      <c r="C69" s="118" t="s">
        <v>29</v>
      </c>
      <c r="D69" s="3" t="s">
        <v>30</v>
      </c>
      <c r="E69" s="3" t="s">
        <v>93</v>
      </c>
      <c r="F69" s="3" t="s">
        <v>32</v>
      </c>
      <c r="G69" s="3" t="s">
        <v>33</v>
      </c>
      <c r="H69" s="3">
        <v>3353035</v>
      </c>
      <c r="I69" s="4" t="s">
        <v>246</v>
      </c>
      <c r="J69" s="216">
        <v>1200</v>
      </c>
      <c r="K69" s="4">
        <v>18093888030</v>
      </c>
      <c r="L69" s="4"/>
      <c r="M69" s="4" t="s">
        <v>247</v>
      </c>
      <c r="N69" s="4" t="s">
        <v>46</v>
      </c>
      <c r="O69" s="4">
        <v>18093888030</v>
      </c>
      <c r="P69" s="217">
        <f>--IFERROR(VLOOKUP(I69,'统计（数据库导出）'!A:C,2,FALSE),0)</f>
        <v>-10</v>
      </c>
      <c r="Q69" s="217">
        <f>--IFERROR(VLOOKUP(I69,'统计（数据库导出）'!A:C,3,FALSE),0)</f>
        <v>415.5</v>
      </c>
      <c r="R69" s="219">
        <f t="shared" si="1"/>
        <v>0.34625</v>
      </c>
      <c r="S69" s="217">
        <f>--IFERROR(VLOOKUP(I69,'统计（数据库导出）'!A:K,4,FALSE),0)</f>
        <v>0</v>
      </c>
      <c r="T69" s="217">
        <f>--IFERROR(VLOOKUP(I69,'统计（数据库导出）'!A:K,5,FALSE),0)</f>
        <v>0</v>
      </c>
      <c r="U69" s="217">
        <f>--IFERROR(VLOOKUP(I69,'统计（数据库导出）'!A:K,6,FALSE),0)</f>
        <v>-10</v>
      </c>
      <c r="V69" s="217">
        <f>--IFERROR(VLOOKUP(I69,'统计（数据库导出）'!A:K,7,FALSE),0)</f>
        <v>-10</v>
      </c>
      <c r="W69" s="217">
        <f>--IFERROR(VLOOKUP(I69,'统计（数据库导出）'!A:K,8,FALSE),0)</f>
        <v>336.2</v>
      </c>
      <c r="X69" s="217">
        <f>--IFERROR(VLOOKUP(I69,'统计（数据库导出）'!A:K,9,FALSE),0)</f>
        <v>-263</v>
      </c>
      <c r="Y69" s="217">
        <f>--IFERROR(VLOOKUP(I69,'统计（数据库导出）'!A:K,10,FALSE),0)</f>
        <v>79.3</v>
      </c>
      <c r="Z69" s="217">
        <f>--IFERROR(VLOOKUP(I69,'统计（数据库导出）'!A:K,11,FALSE),0)</f>
        <v>-10</v>
      </c>
      <c r="AA69" s="4">
        <v>68</v>
      </c>
      <c r="AB69" s="4"/>
      <c r="AC69" s="220" t="e">
        <f>VLOOKUP(H69,[1]Sheet1!$D:$D,1,FALSE)</f>
        <v>#N/A</v>
      </c>
    </row>
    <row r="70" s="1" customFormat="1" spans="1:29">
      <c r="A70" s="3">
        <v>301</v>
      </c>
      <c r="B70" s="118" t="s">
        <v>28</v>
      </c>
      <c r="C70" s="118" t="s">
        <v>29</v>
      </c>
      <c r="D70" s="3" t="s">
        <v>30</v>
      </c>
      <c r="E70" s="3" t="s">
        <v>248</v>
      </c>
      <c r="F70" s="3" t="s">
        <v>88</v>
      </c>
      <c r="G70" s="3" t="s">
        <v>43</v>
      </c>
      <c r="H70" s="3">
        <v>3353030</v>
      </c>
      <c r="I70" s="4" t="s">
        <v>249</v>
      </c>
      <c r="J70" s="216">
        <v>1200</v>
      </c>
      <c r="K70" s="4">
        <v>17361537381</v>
      </c>
      <c r="L70" s="4"/>
      <c r="M70" s="4" t="s">
        <v>250</v>
      </c>
      <c r="N70" s="4" t="s">
        <v>46</v>
      </c>
      <c r="O70" s="4">
        <v>17361537381</v>
      </c>
      <c r="P70" s="217">
        <f>--IFERROR(VLOOKUP(I70,'统计（数据库导出）'!A:C,2,FALSE),0)</f>
        <v>174</v>
      </c>
      <c r="Q70" s="217">
        <f>--IFERROR(VLOOKUP(I70,'统计（数据库导出）'!A:C,3,FALSE),0)</f>
        <v>662.75</v>
      </c>
      <c r="R70" s="219">
        <f t="shared" si="1"/>
        <v>0.552291666666667</v>
      </c>
      <c r="S70" s="217">
        <f>--IFERROR(VLOOKUP(I70,'统计（数据库导出）'!A:K,4,FALSE),0)</f>
        <v>144</v>
      </c>
      <c r="T70" s="217">
        <f>--IFERROR(VLOOKUP(I70,'统计（数据库导出）'!A:K,5,FALSE),0)</f>
        <v>0</v>
      </c>
      <c r="U70" s="217">
        <f>--IFERROR(VLOOKUP(I70,'统计（数据库导出）'!A:K,6,FALSE),0)</f>
        <v>30</v>
      </c>
      <c r="V70" s="217">
        <f>--IFERROR(VLOOKUP(I70,'统计（数据库导出）'!A:K,7,FALSE),0)</f>
        <v>0</v>
      </c>
      <c r="W70" s="217">
        <f>--IFERROR(VLOOKUP(I70,'统计（数据库导出）'!A:K,8,FALSE),0)</f>
        <v>524.1</v>
      </c>
      <c r="X70" s="217">
        <f>--IFERROR(VLOOKUP(I70,'统计（数据库导出）'!A:K,9,FALSE),0)</f>
        <v>-177.2</v>
      </c>
      <c r="Y70" s="217">
        <f>--IFERROR(VLOOKUP(I70,'统计（数据库导出）'!A:K,10,FALSE),0)</f>
        <v>138.65</v>
      </c>
      <c r="Z70" s="217">
        <f>--IFERROR(VLOOKUP(I70,'统计（数据库导出）'!A:K,11,FALSE),0)</f>
        <v>0</v>
      </c>
      <c r="AA70" s="4">
        <v>69</v>
      </c>
      <c r="AB70" s="4"/>
      <c r="AC70" s="220" t="e">
        <f>VLOOKUP(H70,[1]Sheet1!$D:$D,1,FALSE)</f>
        <v>#N/A</v>
      </c>
    </row>
    <row r="71" s="1" customFormat="1" spans="1:29">
      <c r="A71" s="3">
        <v>302</v>
      </c>
      <c r="B71" s="118" t="s">
        <v>28</v>
      </c>
      <c r="C71" s="118" t="s">
        <v>37</v>
      </c>
      <c r="D71" s="3" t="s">
        <v>30</v>
      </c>
      <c r="E71" s="3" t="s">
        <v>38</v>
      </c>
      <c r="F71" s="3" t="s">
        <v>32</v>
      </c>
      <c r="G71" s="3" t="s">
        <v>43</v>
      </c>
      <c r="H71" s="3">
        <v>3353040</v>
      </c>
      <c r="I71" s="4" t="s">
        <v>251</v>
      </c>
      <c r="J71" s="216">
        <v>1200</v>
      </c>
      <c r="K71" s="4">
        <v>18009386905</v>
      </c>
      <c r="L71" s="4"/>
      <c r="M71" s="4" t="s">
        <v>252</v>
      </c>
      <c r="N71" s="4" t="s">
        <v>46</v>
      </c>
      <c r="O71" s="4">
        <v>18009386905</v>
      </c>
      <c r="P71" s="217">
        <f>--IFERROR(VLOOKUP(I71,'统计（数据库导出）'!A:C,2,FALSE),0)</f>
        <v>15</v>
      </c>
      <c r="Q71" s="217">
        <f>--IFERROR(VLOOKUP(I71,'统计（数据库导出）'!A:C,3,FALSE),0)</f>
        <v>1051.95</v>
      </c>
      <c r="R71" s="219">
        <f t="shared" si="1"/>
        <v>0.876625</v>
      </c>
      <c r="S71" s="217">
        <f>--IFERROR(VLOOKUP(I71,'统计（数据库导出）'!A:K,4,FALSE),0)</f>
        <v>15</v>
      </c>
      <c r="T71" s="217">
        <f>--IFERROR(VLOOKUP(I71,'统计（数据库导出）'!A:K,5,FALSE),0)</f>
        <v>0</v>
      </c>
      <c r="U71" s="217">
        <f>--IFERROR(VLOOKUP(I71,'统计（数据库导出）'!A:K,6,FALSE),0)</f>
        <v>0</v>
      </c>
      <c r="V71" s="217">
        <f>--IFERROR(VLOOKUP(I71,'统计（数据库导出）'!A:K,7,FALSE),0)</f>
        <v>0</v>
      </c>
      <c r="W71" s="217">
        <f>--IFERROR(VLOOKUP(I71,'统计（数据库导出）'!A:K,8,FALSE),0)</f>
        <v>664.8</v>
      </c>
      <c r="X71" s="217">
        <f>--IFERROR(VLOOKUP(I71,'统计（数据库导出）'!A:K,9,FALSE),0)</f>
        <v>-298</v>
      </c>
      <c r="Y71" s="217">
        <f>--IFERROR(VLOOKUP(I71,'统计（数据库导出）'!A:K,10,FALSE),0)</f>
        <v>387.15</v>
      </c>
      <c r="Z71" s="217">
        <f>--IFERROR(VLOOKUP(I71,'统计（数据库导出）'!A:K,11,FALSE),0)</f>
        <v>0</v>
      </c>
      <c r="AA71" s="4">
        <v>70</v>
      </c>
      <c r="AB71" s="4"/>
      <c r="AC71" s="220" t="e">
        <f>VLOOKUP(H71,[1]Sheet1!$D:$D,1,FALSE)</f>
        <v>#N/A</v>
      </c>
    </row>
    <row r="72" s="1" customFormat="1" spans="1:29">
      <c r="A72" s="3">
        <v>303</v>
      </c>
      <c r="B72" s="118" t="s">
        <v>28</v>
      </c>
      <c r="C72" s="118" t="s">
        <v>37</v>
      </c>
      <c r="D72" s="3" t="s">
        <v>30</v>
      </c>
      <c r="E72" s="3" t="s">
        <v>124</v>
      </c>
      <c r="F72" s="3" t="s">
        <v>32</v>
      </c>
      <c r="G72" s="3" t="s">
        <v>102</v>
      </c>
      <c r="H72" s="3">
        <v>3852889</v>
      </c>
      <c r="I72" s="4" t="s">
        <v>253</v>
      </c>
      <c r="J72" s="216">
        <v>650</v>
      </c>
      <c r="K72" s="4">
        <v>15352229599</v>
      </c>
      <c r="L72" s="4"/>
      <c r="M72" s="4" t="s">
        <v>254</v>
      </c>
      <c r="N72" s="4" t="s">
        <v>172</v>
      </c>
      <c r="O72" s="4">
        <v>15352229599</v>
      </c>
      <c r="P72" s="217">
        <f>--IFERROR(VLOOKUP(I72,'统计（数据库导出）'!A:C,2,FALSE),0)</f>
        <v>27.1</v>
      </c>
      <c r="Q72" s="217">
        <f>--IFERROR(VLOOKUP(I72,'统计（数据库导出）'!A:C,3,FALSE),0)</f>
        <v>763.17365</v>
      </c>
      <c r="R72" s="219">
        <f t="shared" si="1"/>
        <v>1.17411330769231</v>
      </c>
      <c r="S72" s="217">
        <f>--IFERROR(VLOOKUP(I72,'统计（数据库导出）'!A:K,4,FALSE),0)</f>
        <v>27.1</v>
      </c>
      <c r="T72" s="217">
        <f>--IFERROR(VLOOKUP(I72,'统计（数据库导出）'!A:K,5,FALSE),0)</f>
        <v>0</v>
      </c>
      <c r="U72" s="217">
        <f>--IFERROR(VLOOKUP(I72,'统计（数据库导出）'!A:K,6,FALSE),0)</f>
        <v>0</v>
      </c>
      <c r="V72" s="217">
        <f>--IFERROR(VLOOKUP(I72,'统计（数据库导出）'!A:K,7,FALSE),0)</f>
        <v>0</v>
      </c>
      <c r="W72" s="217">
        <f>--IFERROR(VLOOKUP(I72,'统计（数据库导出）'!A:K,8,FALSE),0)</f>
        <v>455.9</v>
      </c>
      <c r="X72" s="217">
        <f>--IFERROR(VLOOKUP(I72,'统计（数据库导出）'!A:K,9,FALSE),0)</f>
        <v>0</v>
      </c>
      <c r="Y72" s="217">
        <f>--IFERROR(VLOOKUP(I72,'统计（数据库导出）'!A:K,10,FALSE),0)</f>
        <v>307.27365</v>
      </c>
      <c r="Z72" s="217">
        <f>--IFERROR(VLOOKUP(I72,'统计（数据库导出）'!A:K,11,FALSE),0)</f>
        <v>-10</v>
      </c>
      <c r="AA72" s="4">
        <v>71</v>
      </c>
      <c r="AB72" s="4"/>
      <c r="AC72" s="220" t="e">
        <f>VLOOKUP(H72,[1]Sheet1!$D:$D,1,FALSE)</f>
        <v>#N/A</v>
      </c>
    </row>
    <row r="73" s="1" customFormat="1" spans="1:29">
      <c r="A73" s="3">
        <v>304</v>
      </c>
      <c r="B73" s="118" t="s">
        <v>28</v>
      </c>
      <c r="C73" s="118" t="s">
        <v>37</v>
      </c>
      <c r="D73" s="3" t="s">
        <v>30</v>
      </c>
      <c r="E73" s="3" t="s">
        <v>124</v>
      </c>
      <c r="F73" s="3" t="s">
        <v>32</v>
      </c>
      <c r="G73" s="3" t="s">
        <v>43</v>
      </c>
      <c r="H73" s="3">
        <v>3852890</v>
      </c>
      <c r="I73" s="4" t="s">
        <v>255</v>
      </c>
      <c r="J73" s="216">
        <v>1200</v>
      </c>
      <c r="K73" s="4">
        <v>18193821310</v>
      </c>
      <c r="L73" s="4"/>
      <c r="M73" s="4" t="s">
        <v>256</v>
      </c>
      <c r="N73" s="4" t="s">
        <v>257</v>
      </c>
      <c r="O73" s="4">
        <v>18193821310</v>
      </c>
      <c r="P73" s="217">
        <f>--IFERROR(VLOOKUP(I73,'统计（数据库导出）'!A:C,2,FALSE),0)</f>
        <v>81.55</v>
      </c>
      <c r="Q73" s="217">
        <f>--IFERROR(VLOOKUP(I73,'统计（数据库导出）'!A:C,3,FALSE),0)</f>
        <v>1405.51765</v>
      </c>
      <c r="R73" s="219">
        <f t="shared" si="1"/>
        <v>1.17126470833333</v>
      </c>
      <c r="S73" s="217">
        <f>--IFERROR(VLOOKUP(I73,'统计（数据库导出）'!A:K,4,FALSE),0)</f>
        <v>75.9</v>
      </c>
      <c r="T73" s="217">
        <f>--IFERROR(VLOOKUP(I73,'统计（数据库导出）'!A:K,5,FALSE),0)</f>
        <v>0</v>
      </c>
      <c r="U73" s="217">
        <f>--IFERROR(VLOOKUP(I73,'统计（数据库导出）'!A:K,6,FALSE),0)</f>
        <v>5.65</v>
      </c>
      <c r="V73" s="217">
        <f>--IFERROR(VLOOKUP(I73,'统计（数据库导出）'!A:K,7,FALSE),0)</f>
        <v>0</v>
      </c>
      <c r="W73" s="217">
        <f>--IFERROR(VLOOKUP(I73,'统计（数据库导出）'!A:K,8,FALSE),0)</f>
        <v>1204.5</v>
      </c>
      <c r="X73" s="217">
        <f>--IFERROR(VLOOKUP(I73,'统计（数据库导出）'!A:K,9,FALSE),0)</f>
        <v>-129</v>
      </c>
      <c r="Y73" s="217">
        <f>--IFERROR(VLOOKUP(I73,'统计（数据库导出）'!A:K,10,FALSE),0)</f>
        <v>201.01765</v>
      </c>
      <c r="Z73" s="217">
        <f>--IFERROR(VLOOKUP(I73,'统计（数据库导出）'!A:K,11,FALSE),0)</f>
        <v>0</v>
      </c>
      <c r="AA73" s="4">
        <v>72</v>
      </c>
      <c r="AB73" s="4"/>
      <c r="AC73" s="220" t="e">
        <f>VLOOKUP(H73,[1]Sheet1!$D:$D,1,FALSE)</f>
        <v>#N/A</v>
      </c>
    </row>
    <row r="74" s="1" customFormat="1" spans="1:29">
      <c r="A74" s="3">
        <v>305</v>
      </c>
      <c r="B74" s="118" t="s">
        <v>28</v>
      </c>
      <c r="C74" s="118" t="s">
        <v>29</v>
      </c>
      <c r="D74" s="3" t="s">
        <v>30</v>
      </c>
      <c r="E74" s="3" t="s">
        <v>93</v>
      </c>
      <c r="F74" s="3" t="s">
        <v>32</v>
      </c>
      <c r="G74" s="3" t="s">
        <v>43</v>
      </c>
      <c r="H74" s="3">
        <v>3852857</v>
      </c>
      <c r="I74" s="4" t="s">
        <v>258</v>
      </c>
      <c r="J74" s="216">
        <v>1200</v>
      </c>
      <c r="K74" s="4">
        <v>17752243096</v>
      </c>
      <c r="L74" s="4"/>
      <c r="M74" s="4" t="s">
        <v>259</v>
      </c>
      <c r="N74" s="4" t="s">
        <v>46</v>
      </c>
      <c r="O74" s="4">
        <v>17752243096</v>
      </c>
      <c r="P74" s="217">
        <f>--IFERROR(VLOOKUP(I74,'统计（数据库导出）'!A:C,2,FALSE),0)</f>
        <v>0</v>
      </c>
      <c r="Q74" s="217">
        <f>--IFERROR(VLOOKUP(I74,'统计（数据库导出）'!A:C,3,FALSE),0)</f>
        <v>1506.34</v>
      </c>
      <c r="R74" s="219">
        <f t="shared" si="1"/>
        <v>1.25528333333333</v>
      </c>
      <c r="S74" s="217">
        <f>--IFERROR(VLOOKUP(I74,'统计（数据库导出）'!A:K,4,FALSE),0)</f>
        <v>0</v>
      </c>
      <c r="T74" s="217">
        <f>--IFERROR(VLOOKUP(I74,'统计（数据库导出）'!A:K,5,FALSE),0)</f>
        <v>0</v>
      </c>
      <c r="U74" s="217">
        <f>--IFERROR(VLOOKUP(I74,'统计（数据库导出）'!A:K,6,FALSE),0)</f>
        <v>0</v>
      </c>
      <c r="V74" s="217">
        <f>--IFERROR(VLOOKUP(I74,'统计（数据库导出）'!A:K,7,FALSE),0)</f>
        <v>0</v>
      </c>
      <c r="W74" s="217">
        <f>--IFERROR(VLOOKUP(I74,'统计（数据库导出）'!A:K,8,FALSE),0)</f>
        <v>1237.39</v>
      </c>
      <c r="X74" s="217">
        <f>--IFERROR(VLOOKUP(I74,'统计（数据库导出）'!A:K,9,FALSE),0)</f>
        <v>-534</v>
      </c>
      <c r="Y74" s="217">
        <f>--IFERROR(VLOOKUP(I74,'统计（数据库导出）'!A:K,10,FALSE),0)</f>
        <v>268.95</v>
      </c>
      <c r="Z74" s="217">
        <f>--IFERROR(VLOOKUP(I74,'统计（数据库导出）'!A:K,11,FALSE),0)</f>
        <v>0</v>
      </c>
      <c r="AA74" s="4">
        <v>73</v>
      </c>
      <c r="AB74" s="4"/>
      <c r="AC74" s="220" t="e">
        <f>VLOOKUP(H74,[1]Sheet1!$D:$D,1,FALSE)</f>
        <v>#N/A</v>
      </c>
    </row>
    <row r="75" s="1" customFormat="1" spans="1:29">
      <c r="A75" s="3">
        <v>306</v>
      </c>
      <c r="B75" s="118" t="s">
        <v>28</v>
      </c>
      <c r="C75" s="118" t="s">
        <v>37</v>
      </c>
      <c r="D75" s="3" t="s">
        <v>30</v>
      </c>
      <c r="E75" s="3" t="s">
        <v>124</v>
      </c>
      <c r="F75" s="3" t="s">
        <v>32</v>
      </c>
      <c r="G75" s="3" t="s">
        <v>43</v>
      </c>
      <c r="H75" s="3">
        <v>3852892</v>
      </c>
      <c r="I75" s="4" t="s">
        <v>260</v>
      </c>
      <c r="J75" s="216">
        <v>1200</v>
      </c>
      <c r="K75" s="4">
        <v>15339788932</v>
      </c>
      <c r="L75" s="4"/>
      <c r="M75" s="4" t="s">
        <v>126</v>
      </c>
      <c r="N75" s="4" t="s">
        <v>261</v>
      </c>
      <c r="O75" s="4">
        <v>17361521946</v>
      </c>
      <c r="P75" s="217">
        <f>--IFERROR(VLOOKUP(I75,'统计（数据库导出）'!A:C,2,FALSE),0)</f>
        <v>65.1</v>
      </c>
      <c r="Q75" s="217">
        <f>--IFERROR(VLOOKUP(I75,'统计（数据库导出）'!A:C,3,FALSE),0)</f>
        <v>628.775</v>
      </c>
      <c r="R75" s="219">
        <f t="shared" si="1"/>
        <v>0.523979166666667</v>
      </c>
      <c r="S75" s="217">
        <f>--IFERROR(VLOOKUP(I75,'统计（数据库导出）'!A:K,4,FALSE),0)</f>
        <v>17.1</v>
      </c>
      <c r="T75" s="217">
        <f>--IFERROR(VLOOKUP(I75,'统计（数据库导出）'!A:K,5,FALSE),0)</f>
        <v>0</v>
      </c>
      <c r="U75" s="217">
        <f>--IFERROR(VLOOKUP(I75,'统计（数据库导出）'!A:K,6,FALSE),0)</f>
        <v>48</v>
      </c>
      <c r="V75" s="217">
        <f>--IFERROR(VLOOKUP(I75,'统计（数据库导出）'!A:K,7,FALSE),0)</f>
        <v>0</v>
      </c>
      <c r="W75" s="217">
        <f>--IFERROR(VLOOKUP(I75,'统计（数据库导出）'!A:K,8,FALSE),0)</f>
        <v>167.4</v>
      </c>
      <c r="X75" s="217">
        <f>--IFERROR(VLOOKUP(I75,'统计（数据库导出）'!A:K,9,FALSE),0)</f>
        <v>0</v>
      </c>
      <c r="Y75" s="217">
        <f>--IFERROR(VLOOKUP(I75,'统计（数据库导出）'!A:K,10,FALSE),0)</f>
        <v>461.375</v>
      </c>
      <c r="Z75" s="217">
        <f>--IFERROR(VLOOKUP(I75,'统计（数据库导出）'!A:K,11,FALSE),0)</f>
        <v>0</v>
      </c>
      <c r="AA75" s="4">
        <v>74</v>
      </c>
      <c r="AB75" s="4"/>
      <c r="AC75" s="220" t="e">
        <f>VLOOKUP(H75,[1]Sheet1!$D:$D,1,FALSE)</f>
        <v>#N/A</v>
      </c>
    </row>
    <row r="76" s="1" customFormat="1" spans="1:29">
      <c r="A76" s="3">
        <v>307</v>
      </c>
      <c r="B76" s="118" t="s">
        <v>28</v>
      </c>
      <c r="C76" s="118" t="s">
        <v>29</v>
      </c>
      <c r="D76" s="3" t="s">
        <v>30</v>
      </c>
      <c r="E76" s="3" t="s">
        <v>67</v>
      </c>
      <c r="F76" s="3" t="s">
        <v>32</v>
      </c>
      <c r="G76" s="3" t="s">
        <v>43</v>
      </c>
      <c r="H76" s="3">
        <v>3852893</v>
      </c>
      <c r="I76" s="4" t="s">
        <v>262</v>
      </c>
      <c r="J76" s="216">
        <v>1200</v>
      </c>
      <c r="K76" s="4">
        <v>15309382558</v>
      </c>
      <c r="L76" s="4" t="s">
        <v>99</v>
      </c>
      <c r="M76" s="4" t="s">
        <v>263</v>
      </c>
      <c r="N76" s="4" t="s">
        <v>46</v>
      </c>
      <c r="O76" s="4">
        <v>15309382558</v>
      </c>
      <c r="P76" s="217">
        <f>--IFERROR(VLOOKUP(I76,'统计（数据库导出）'!A:C,2,FALSE),0)</f>
        <v>17.1</v>
      </c>
      <c r="Q76" s="217">
        <f>--IFERROR(VLOOKUP(I76,'统计（数据库导出）'!A:C,3,FALSE),0)</f>
        <v>1852.65</v>
      </c>
      <c r="R76" s="219">
        <f t="shared" si="1"/>
        <v>1.543875</v>
      </c>
      <c r="S76" s="217">
        <f>--IFERROR(VLOOKUP(I76,'统计（数据库导出）'!A:K,4,FALSE),0)</f>
        <v>17.1</v>
      </c>
      <c r="T76" s="217">
        <f>--IFERROR(VLOOKUP(I76,'统计（数据库导出）'!A:K,5,FALSE),0)</f>
        <v>0</v>
      </c>
      <c r="U76" s="217">
        <f>--IFERROR(VLOOKUP(I76,'统计（数据库导出）'!A:K,6,FALSE),0)</f>
        <v>0</v>
      </c>
      <c r="V76" s="217">
        <f>--IFERROR(VLOOKUP(I76,'统计（数据库导出）'!A:K,7,FALSE),0)</f>
        <v>0</v>
      </c>
      <c r="W76" s="217">
        <f>--IFERROR(VLOOKUP(I76,'统计（数据库导出）'!A:K,8,FALSE),0)</f>
        <v>1325</v>
      </c>
      <c r="X76" s="217">
        <f>--IFERROR(VLOOKUP(I76,'统计（数据库导出）'!A:K,9,FALSE),0)</f>
        <v>-332</v>
      </c>
      <c r="Y76" s="217">
        <f>--IFERROR(VLOOKUP(I76,'统计（数据库导出）'!A:K,10,FALSE),0)</f>
        <v>527.65</v>
      </c>
      <c r="Z76" s="217">
        <f>--IFERROR(VLOOKUP(I76,'统计（数据库导出）'!A:K,11,FALSE),0)</f>
        <v>0</v>
      </c>
      <c r="AA76" s="4">
        <v>75</v>
      </c>
      <c r="AB76" s="4"/>
      <c r="AC76" s="220" t="e">
        <f>VLOOKUP(H76,[1]Sheet1!$D:$D,1,FALSE)</f>
        <v>#N/A</v>
      </c>
    </row>
    <row r="77" s="1" customFormat="1" spans="1:29">
      <c r="A77" s="3">
        <v>308</v>
      </c>
      <c r="B77" s="118" t="s">
        <v>28</v>
      </c>
      <c r="C77" s="118" t="s">
        <v>29</v>
      </c>
      <c r="D77" s="3" t="s">
        <v>30</v>
      </c>
      <c r="E77" s="3" t="s">
        <v>67</v>
      </c>
      <c r="F77" s="3" t="s">
        <v>32</v>
      </c>
      <c r="G77" s="3" t="s">
        <v>43</v>
      </c>
      <c r="H77" s="3">
        <v>3852894</v>
      </c>
      <c r="I77" s="4" t="s">
        <v>264</v>
      </c>
      <c r="J77" s="216">
        <v>1200</v>
      </c>
      <c r="K77" s="4">
        <v>15339389826</v>
      </c>
      <c r="L77" s="4"/>
      <c r="M77" s="4" t="s">
        <v>265</v>
      </c>
      <c r="N77" s="4" t="s">
        <v>266</v>
      </c>
      <c r="O77" s="4">
        <v>18919227138</v>
      </c>
      <c r="P77" s="217">
        <f>--IFERROR(VLOOKUP(I77,'统计（数据库导出）'!A:C,2,FALSE),0)</f>
        <v>5</v>
      </c>
      <c r="Q77" s="217">
        <f>--IFERROR(VLOOKUP(I77,'统计（数据库导出）'!A:C,3,FALSE),0)</f>
        <v>31</v>
      </c>
      <c r="R77" s="219">
        <f t="shared" si="1"/>
        <v>0.0258333333333333</v>
      </c>
      <c r="S77" s="217">
        <f>--IFERROR(VLOOKUP(I77,'统计（数据库导出）'!A:K,4,FALSE),0)</f>
        <v>0</v>
      </c>
      <c r="T77" s="217">
        <f>--IFERROR(VLOOKUP(I77,'统计（数据库导出）'!A:K,5,FALSE),0)</f>
        <v>0</v>
      </c>
      <c r="U77" s="217">
        <f>--IFERROR(VLOOKUP(I77,'统计（数据库导出）'!A:K,6,FALSE),0)</f>
        <v>5</v>
      </c>
      <c r="V77" s="217">
        <f>--IFERROR(VLOOKUP(I77,'统计（数据库导出）'!A:K,7,FALSE),0)</f>
        <v>0</v>
      </c>
      <c r="W77" s="217">
        <f>--IFERROR(VLOOKUP(I77,'统计（数据库导出）'!A:K,8,FALSE),0)</f>
        <v>0</v>
      </c>
      <c r="X77" s="217">
        <f>--IFERROR(VLOOKUP(I77,'统计（数据库导出）'!A:K,9,FALSE),0)</f>
        <v>0</v>
      </c>
      <c r="Y77" s="217">
        <f>--IFERROR(VLOOKUP(I77,'统计（数据库导出）'!A:K,10,FALSE),0)</f>
        <v>31</v>
      </c>
      <c r="Z77" s="217">
        <f>--IFERROR(VLOOKUP(I77,'统计（数据库导出）'!A:K,11,FALSE),0)</f>
        <v>0</v>
      </c>
      <c r="AA77" s="4">
        <v>76</v>
      </c>
      <c r="AB77" s="4"/>
      <c r="AC77" s="220" t="e">
        <f>VLOOKUP(H77,[1]Sheet1!$D:$D,1,FALSE)</f>
        <v>#N/A</v>
      </c>
    </row>
    <row r="78" s="1" customFormat="1" spans="1:29">
      <c r="A78" s="3">
        <v>309</v>
      </c>
      <c r="B78" s="118" t="s">
        <v>28</v>
      </c>
      <c r="C78" s="118" t="s">
        <v>29</v>
      </c>
      <c r="D78" s="3" t="s">
        <v>30</v>
      </c>
      <c r="E78" s="3" t="s">
        <v>67</v>
      </c>
      <c r="F78" s="3" t="s">
        <v>32</v>
      </c>
      <c r="G78" s="3" t="s">
        <v>33</v>
      </c>
      <c r="H78" s="3">
        <v>38528945</v>
      </c>
      <c r="I78" s="4" t="s">
        <v>267</v>
      </c>
      <c r="J78" s="216">
        <v>1200</v>
      </c>
      <c r="K78" s="4">
        <v>18193828892</v>
      </c>
      <c r="L78" s="4"/>
      <c r="M78" s="4" t="s">
        <v>219</v>
      </c>
      <c r="N78" s="4" t="s">
        <v>220</v>
      </c>
      <c r="O78" s="4">
        <v>19993825563</v>
      </c>
      <c r="P78" s="217">
        <f>--IFERROR(VLOOKUP(I78,'统计（数据库导出）'!A:C,2,FALSE),0)</f>
        <v>17.1</v>
      </c>
      <c r="Q78" s="217">
        <f>--IFERROR(VLOOKUP(I78,'统计（数据库导出）'!A:C,3,FALSE),0)</f>
        <v>172</v>
      </c>
      <c r="R78" s="219">
        <f t="shared" si="1"/>
        <v>0.143333333333333</v>
      </c>
      <c r="S78" s="217">
        <f>--IFERROR(VLOOKUP(I78,'统计（数据库导出）'!A:K,4,FALSE),0)</f>
        <v>17.1</v>
      </c>
      <c r="T78" s="217">
        <f>--IFERROR(VLOOKUP(I78,'统计（数据库导出）'!A:K,5,FALSE),0)</f>
        <v>0</v>
      </c>
      <c r="U78" s="217">
        <f>--IFERROR(VLOOKUP(I78,'统计（数据库导出）'!A:K,6,FALSE),0)</f>
        <v>0</v>
      </c>
      <c r="V78" s="217">
        <f>--IFERROR(VLOOKUP(I78,'统计（数据库导出）'!A:K,7,FALSE),0)</f>
        <v>0</v>
      </c>
      <c r="W78" s="217">
        <f>--IFERROR(VLOOKUP(I78,'统计（数据库导出）'!A:K,8,FALSE),0)</f>
        <v>65.7</v>
      </c>
      <c r="X78" s="217">
        <f>--IFERROR(VLOOKUP(I78,'统计（数据库导出）'!A:K,9,FALSE),0)</f>
        <v>-216.7</v>
      </c>
      <c r="Y78" s="217">
        <f>--IFERROR(VLOOKUP(I78,'统计（数据库导出）'!A:K,10,FALSE),0)</f>
        <v>106.3</v>
      </c>
      <c r="Z78" s="217">
        <f>--IFERROR(VLOOKUP(I78,'统计（数据库导出）'!A:K,11,FALSE),0)</f>
        <v>0</v>
      </c>
      <c r="AA78" s="4">
        <v>77</v>
      </c>
      <c r="AB78" s="4"/>
      <c r="AC78" s="220" t="e">
        <f>VLOOKUP(H78,[1]Sheet1!$D:$D,1,FALSE)</f>
        <v>#N/A</v>
      </c>
    </row>
    <row r="79" s="1" customFormat="1" spans="1:29">
      <c r="A79" s="3">
        <v>310</v>
      </c>
      <c r="B79" s="118" t="s">
        <v>28</v>
      </c>
      <c r="C79" s="118" t="s">
        <v>29</v>
      </c>
      <c r="D79" s="3" t="s">
        <v>30</v>
      </c>
      <c r="E79" s="3" t="s">
        <v>67</v>
      </c>
      <c r="F79" s="3" t="s">
        <v>32</v>
      </c>
      <c r="G79" s="3" t="s">
        <v>43</v>
      </c>
      <c r="H79" s="3">
        <v>3852895</v>
      </c>
      <c r="I79" s="4" t="s">
        <v>268</v>
      </c>
      <c r="J79" s="216">
        <v>1200</v>
      </c>
      <c r="K79" s="4">
        <v>18193896828</v>
      </c>
      <c r="L79" s="4"/>
      <c r="M79" s="4" t="s">
        <v>269</v>
      </c>
      <c r="N79" s="4" t="s">
        <v>199</v>
      </c>
      <c r="O79" s="4">
        <v>19958653932</v>
      </c>
      <c r="P79" s="217">
        <f>--IFERROR(VLOOKUP(I79,'统计（数据库导出）'!A:C,2,FALSE),0)</f>
        <v>89.65</v>
      </c>
      <c r="Q79" s="217">
        <f>--IFERROR(VLOOKUP(I79,'统计（数据库导出）'!A:C,3,FALSE),0)</f>
        <v>728.526666666667</v>
      </c>
      <c r="R79" s="219">
        <f t="shared" si="1"/>
        <v>0.607105555555556</v>
      </c>
      <c r="S79" s="217">
        <f>--IFERROR(VLOOKUP(I79,'统计（数据库导出）'!A:K,4,FALSE),0)</f>
        <v>69</v>
      </c>
      <c r="T79" s="217">
        <f>--IFERROR(VLOOKUP(I79,'统计（数据库导出）'!A:K,5,FALSE),0)</f>
        <v>0</v>
      </c>
      <c r="U79" s="217">
        <f>--IFERROR(VLOOKUP(I79,'统计（数据库导出）'!A:K,6,FALSE),0)</f>
        <v>20.65</v>
      </c>
      <c r="V79" s="217">
        <f>--IFERROR(VLOOKUP(I79,'统计（数据库导出）'!A:K,7,FALSE),0)</f>
        <v>0</v>
      </c>
      <c r="W79" s="217">
        <f>--IFERROR(VLOOKUP(I79,'统计（数据库导出）'!A:K,8,FALSE),0)</f>
        <v>351.9</v>
      </c>
      <c r="X79" s="217">
        <f>--IFERROR(VLOOKUP(I79,'统计（数据库导出）'!A:K,9,FALSE),0)</f>
        <v>-239</v>
      </c>
      <c r="Y79" s="217">
        <f>--IFERROR(VLOOKUP(I79,'统计（数据库导出）'!A:K,10,FALSE),0)</f>
        <v>376.626666666667</v>
      </c>
      <c r="Z79" s="217">
        <f>--IFERROR(VLOOKUP(I79,'统计（数据库导出）'!A:K,11,FALSE),0)</f>
        <v>0</v>
      </c>
      <c r="AA79" s="4">
        <v>78</v>
      </c>
      <c r="AB79" s="4"/>
      <c r="AC79" s="220" t="e">
        <f>VLOOKUP(H79,[1]Sheet1!$D:$D,1,FALSE)</f>
        <v>#N/A</v>
      </c>
    </row>
    <row r="80" s="1" customFormat="1" spans="1:29">
      <c r="A80" s="3">
        <v>311</v>
      </c>
      <c r="B80" s="118" t="s">
        <v>28</v>
      </c>
      <c r="C80" s="118" t="s">
        <v>29</v>
      </c>
      <c r="D80" s="3" t="s">
        <v>30</v>
      </c>
      <c r="E80" s="3" t="s">
        <v>67</v>
      </c>
      <c r="F80" s="3" t="s">
        <v>32</v>
      </c>
      <c r="G80" s="3" t="s">
        <v>43</v>
      </c>
      <c r="H80" s="3">
        <v>3852896</v>
      </c>
      <c r="I80" s="4" t="s">
        <v>270</v>
      </c>
      <c r="J80" s="216">
        <v>1200</v>
      </c>
      <c r="K80" s="4">
        <v>15339788925</v>
      </c>
      <c r="L80" s="4"/>
      <c r="M80" s="4" t="s">
        <v>271</v>
      </c>
      <c r="N80" s="4" t="s">
        <v>46</v>
      </c>
      <c r="O80" s="4">
        <v>17793828925</v>
      </c>
      <c r="P80" s="217">
        <f>--IFERROR(VLOOKUP(I80,'统计（数据库导出）'!A:C,2,FALSE),0)</f>
        <v>17.1</v>
      </c>
      <c r="Q80" s="217">
        <f>--IFERROR(VLOOKUP(I80,'统计（数据库导出）'!A:C,3,FALSE),0)</f>
        <v>498.2</v>
      </c>
      <c r="R80" s="219">
        <f t="shared" si="1"/>
        <v>0.415166666666667</v>
      </c>
      <c r="S80" s="217">
        <f>--IFERROR(VLOOKUP(I80,'统计（数据库导出）'!A:K,4,FALSE),0)</f>
        <v>17.1</v>
      </c>
      <c r="T80" s="217">
        <f>--IFERROR(VLOOKUP(I80,'统计（数据库导出）'!A:K,5,FALSE),0)</f>
        <v>0</v>
      </c>
      <c r="U80" s="217">
        <f>--IFERROR(VLOOKUP(I80,'统计（数据库导出）'!A:K,6,FALSE),0)</f>
        <v>0</v>
      </c>
      <c r="V80" s="217">
        <f>--IFERROR(VLOOKUP(I80,'统计（数据库导出）'!A:K,7,FALSE),0)</f>
        <v>0</v>
      </c>
      <c r="W80" s="217">
        <f>--IFERROR(VLOOKUP(I80,'统计（数据库导出）'!A:K,8,FALSE),0)</f>
        <v>384.9</v>
      </c>
      <c r="X80" s="217">
        <f>--IFERROR(VLOOKUP(I80,'统计（数据库导出）'!A:K,9,FALSE),0)</f>
        <v>-69</v>
      </c>
      <c r="Y80" s="217">
        <f>--IFERROR(VLOOKUP(I80,'统计（数据库导出）'!A:K,10,FALSE),0)</f>
        <v>113.3</v>
      </c>
      <c r="Z80" s="217">
        <f>--IFERROR(VLOOKUP(I80,'统计（数据库导出）'!A:K,11,FALSE),0)</f>
        <v>0</v>
      </c>
      <c r="AA80" s="4">
        <v>79</v>
      </c>
      <c r="AB80" s="4"/>
      <c r="AC80" s="220" t="e">
        <f>VLOOKUP(H80,[1]Sheet1!$D:$D,1,FALSE)</f>
        <v>#N/A</v>
      </c>
    </row>
    <row r="81" s="1" customFormat="1" spans="1:29">
      <c r="A81" s="3">
        <v>312</v>
      </c>
      <c r="B81" s="118" t="s">
        <v>28</v>
      </c>
      <c r="C81" s="118" t="s">
        <v>29</v>
      </c>
      <c r="D81" s="3" t="s">
        <v>30</v>
      </c>
      <c r="E81" s="3" t="s">
        <v>137</v>
      </c>
      <c r="F81" s="3" t="s">
        <v>32</v>
      </c>
      <c r="G81" s="3" t="s">
        <v>43</v>
      </c>
      <c r="H81" s="3">
        <v>3852866</v>
      </c>
      <c r="I81" s="4" t="s">
        <v>272</v>
      </c>
      <c r="J81" s="216">
        <v>1200</v>
      </c>
      <c r="K81" s="4">
        <v>15393060043</v>
      </c>
      <c r="L81" s="4"/>
      <c r="M81" s="4" t="s">
        <v>273</v>
      </c>
      <c r="N81" s="4" t="s">
        <v>46</v>
      </c>
      <c r="O81" s="4">
        <v>15393060043</v>
      </c>
      <c r="P81" s="217">
        <f>--IFERROR(VLOOKUP(I81,'统计（数据库导出）'!A:C,2,FALSE),0)</f>
        <v>69.65</v>
      </c>
      <c r="Q81" s="217">
        <f>--IFERROR(VLOOKUP(I81,'统计（数据库导出）'!A:C,3,FALSE),0)</f>
        <v>1196.95</v>
      </c>
      <c r="R81" s="219">
        <f t="shared" si="1"/>
        <v>0.997458333333333</v>
      </c>
      <c r="S81" s="217">
        <f>--IFERROR(VLOOKUP(I81,'统计（数据库导出）'!A:K,4,FALSE),0)</f>
        <v>69</v>
      </c>
      <c r="T81" s="217">
        <f>--IFERROR(VLOOKUP(I81,'统计（数据库导出）'!A:K,5,FALSE),0)</f>
        <v>0</v>
      </c>
      <c r="U81" s="217">
        <f>--IFERROR(VLOOKUP(I81,'统计（数据库导出）'!A:K,6,FALSE),0)</f>
        <v>0.65</v>
      </c>
      <c r="V81" s="217">
        <f>--IFERROR(VLOOKUP(I81,'统计（数据库导出）'!A:K,7,FALSE),0)</f>
        <v>0</v>
      </c>
      <c r="W81" s="217">
        <f>--IFERROR(VLOOKUP(I81,'统计（数据库导出）'!A:K,8,FALSE),0)</f>
        <v>993.8</v>
      </c>
      <c r="X81" s="217">
        <f>--IFERROR(VLOOKUP(I81,'统计（数据库导出）'!A:K,9,FALSE),0)</f>
        <v>-475</v>
      </c>
      <c r="Y81" s="217">
        <f>--IFERROR(VLOOKUP(I81,'统计（数据库导出）'!A:K,10,FALSE),0)</f>
        <v>203.15</v>
      </c>
      <c r="Z81" s="217">
        <f>--IFERROR(VLOOKUP(I81,'统计（数据库导出）'!A:K,11,FALSE),0)</f>
        <v>0</v>
      </c>
      <c r="AA81" s="4">
        <v>80</v>
      </c>
      <c r="AB81" s="4"/>
      <c r="AC81" s="220" t="e">
        <f>VLOOKUP(H81,[1]Sheet1!$D:$D,1,FALSE)</f>
        <v>#N/A</v>
      </c>
    </row>
    <row r="82" s="1" customFormat="1" spans="1:29">
      <c r="A82" s="3">
        <v>313</v>
      </c>
      <c r="B82" s="118" t="s">
        <v>28</v>
      </c>
      <c r="C82" s="118" t="s">
        <v>29</v>
      </c>
      <c r="D82" s="3" t="s">
        <v>30</v>
      </c>
      <c r="E82" s="3" t="s">
        <v>114</v>
      </c>
      <c r="F82" s="3" t="s">
        <v>32</v>
      </c>
      <c r="G82" s="3" t="s">
        <v>43</v>
      </c>
      <c r="H82" s="3">
        <v>3852864</v>
      </c>
      <c r="I82" s="4" t="s">
        <v>274</v>
      </c>
      <c r="J82" s="216">
        <v>1200</v>
      </c>
      <c r="K82" s="4">
        <v>15379844688</v>
      </c>
      <c r="L82" s="4"/>
      <c r="M82" s="4" t="s">
        <v>275</v>
      </c>
      <c r="N82" s="4" t="s">
        <v>46</v>
      </c>
      <c r="O82" s="4">
        <v>15379844688</v>
      </c>
      <c r="P82" s="217">
        <f>--IFERROR(VLOOKUP(I82,'统计（数据库导出）'!A:C,2,FALSE),0)</f>
        <v>0</v>
      </c>
      <c r="Q82" s="217">
        <f>--IFERROR(VLOOKUP(I82,'统计（数据库导出）'!A:C,3,FALSE),0)</f>
        <v>-10</v>
      </c>
      <c r="R82" s="219">
        <f t="shared" si="1"/>
        <v>-0.00833333333333333</v>
      </c>
      <c r="S82" s="217">
        <f>--IFERROR(VLOOKUP(I82,'统计（数据库导出）'!A:K,4,FALSE),0)</f>
        <v>0</v>
      </c>
      <c r="T82" s="217">
        <f>--IFERROR(VLOOKUP(I82,'统计（数据库导出）'!A:K,5,FALSE),0)</f>
        <v>0</v>
      </c>
      <c r="U82" s="217">
        <f>--IFERROR(VLOOKUP(I82,'统计（数据库导出）'!A:K,6,FALSE),0)</f>
        <v>0</v>
      </c>
      <c r="V82" s="217">
        <f>--IFERROR(VLOOKUP(I82,'统计（数据库导出）'!A:K,7,FALSE),0)</f>
        <v>0</v>
      </c>
      <c r="W82" s="217">
        <f>--IFERROR(VLOOKUP(I82,'统计（数据库导出）'!A:K,8,FALSE),0)</f>
        <v>-10</v>
      </c>
      <c r="X82" s="217">
        <f>--IFERROR(VLOOKUP(I82,'统计（数据库导出）'!A:K,9,FALSE),0)</f>
        <v>-10</v>
      </c>
      <c r="Y82" s="217">
        <f>--IFERROR(VLOOKUP(I82,'统计（数据库导出）'!A:K,10,FALSE),0)</f>
        <v>0</v>
      </c>
      <c r="Z82" s="217">
        <f>--IFERROR(VLOOKUP(I82,'统计（数据库导出）'!A:K,11,FALSE),0)</f>
        <v>0</v>
      </c>
      <c r="AA82" s="4">
        <v>81</v>
      </c>
      <c r="AB82" s="4"/>
      <c r="AC82" s="220" t="e">
        <f>VLOOKUP(H82,[1]Sheet1!$D:$D,1,FALSE)</f>
        <v>#N/A</v>
      </c>
    </row>
    <row r="83" s="1" customFormat="1" spans="1:29">
      <c r="A83" s="3">
        <v>314</v>
      </c>
      <c r="B83" s="118" t="s">
        <v>28</v>
      </c>
      <c r="C83" s="118" t="s">
        <v>29</v>
      </c>
      <c r="D83" s="3" t="s">
        <v>30</v>
      </c>
      <c r="E83" s="3" t="s">
        <v>114</v>
      </c>
      <c r="F83" s="3" t="s">
        <v>32</v>
      </c>
      <c r="G83" s="3" t="s">
        <v>43</v>
      </c>
      <c r="H83" s="3">
        <v>3852862</v>
      </c>
      <c r="I83" s="4" t="s">
        <v>276</v>
      </c>
      <c r="J83" s="216">
        <v>1200</v>
      </c>
      <c r="K83" s="4">
        <v>17789408563</v>
      </c>
      <c r="L83" s="4"/>
      <c r="M83" s="4" t="s">
        <v>277</v>
      </c>
      <c r="N83" s="4" t="s">
        <v>46</v>
      </c>
      <c r="O83" s="4">
        <v>17789408563</v>
      </c>
      <c r="P83" s="217">
        <f>--IFERROR(VLOOKUP(I83,'统计（数据库导出）'!A:C,2,FALSE),0)</f>
        <v>0</v>
      </c>
      <c r="Q83" s="217">
        <f>--IFERROR(VLOOKUP(I83,'统计（数据库导出）'!A:C,3,FALSE),0)</f>
        <v>153.5</v>
      </c>
      <c r="R83" s="219">
        <f t="shared" si="1"/>
        <v>0.127916666666667</v>
      </c>
      <c r="S83" s="217">
        <f>--IFERROR(VLOOKUP(I83,'统计（数据库导出）'!A:K,4,FALSE),0)</f>
        <v>0</v>
      </c>
      <c r="T83" s="217">
        <f>--IFERROR(VLOOKUP(I83,'统计（数据库导出）'!A:K,5,FALSE),0)</f>
        <v>0</v>
      </c>
      <c r="U83" s="217">
        <f>--IFERROR(VLOOKUP(I83,'统计（数据库导出）'!A:K,6,FALSE),0)</f>
        <v>0</v>
      </c>
      <c r="V83" s="217">
        <f>--IFERROR(VLOOKUP(I83,'统计（数据库导出）'!A:K,7,FALSE),0)</f>
        <v>0</v>
      </c>
      <c r="W83" s="217">
        <f>--IFERROR(VLOOKUP(I83,'统计（数据库导出）'!A:K,8,FALSE),0)</f>
        <v>143.5</v>
      </c>
      <c r="X83" s="217">
        <f>--IFERROR(VLOOKUP(I83,'统计（数据库导出）'!A:K,9,FALSE),0)</f>
        <v>-18</v>
      </c>
      <c r="Y83" s="217">
        <f>--IFERROR(VLOOKUP(I83,'统计（数据库导出）'!A:K,10,FALSE),0)</f>
        <v>10</v>
      </c>
      <c r="Z83" s="217">
        <f>--IFERROR(VLOOKUP(I83,'统计（数据库导出）'!A:K,11,FALSE),0)</f>
        <v>0</v>
      </c>
      <c r="AA83" s="4">
        <v>82</v>
      </c>
      <c r="AB83" s="4"/>
      <c r="AC83" s="220" t="e">
        <f>VLOOKUP(H83,[1]Sheet1!$D:$D,1,FALSE)</f>
        <v>#N/A</v>
      </c>
    </row>
    <row r="84" s="1" customFormat="1" spans="1:29">
      <c r="A84" s="3">
        <v>315</v>
      </c>
      <c r="B84" s="118" t="s">
        <v>28</v>
      </c>
      <c r="C84" s="118" t="s">
        <v>37</v>
      </c>
      <c r="D84" s="3" t="s">
        <v>30</v>
      </c>
      <c r="E84" s="3" t="s">
        <v>124</v>
      </c>
      <c r="F84" s="3" t="s">
        <v>32</v>
      </c>
      <c r="G84" s="3" t="s">
        <v>43</v>
      </c>
      <c r="H84" s="3">
        <v>3852898</v>
      </c>
      <c r="I84" s="4" t="s">
        <v>278</v>
      </c>
      <c r="J84" s="216">
        <v>1200</v>
      </c>
      <c r="K84" s="4">
        <v>18919231733</v>
      </c>
      <c r="L84" s="4"/>
      <c r="M84" s="4" t="s">
        <v>279</v>
      </c>
      <c r="N84" s="4" t="s">
        <v>146</v>
      </c>
      <c r="O84" s="4">
        <v>19993808583</v>
      </c>
      <c r="P84" s="217">
        <f>--IFERROR(VLOOKUP(I84,'统计（数据库导出）'!A:C,2,FALSE),0)</f>
        <v>0</v>
      </c>
      <c r="Q84" s="217">
        <f>--IFERROR(VLOOKUP(I84,'统计（数据库导出）'!A:C,3,FALSE),0)</f>
        <v>753.45</v>
      </c>
      <c r="R84" s="219">
        <f t="shared" si="1"/>
        <v>0.627875</v>
      </c>
      <c r="S84" s="217">
        <f>--IFERROR(VLOOKUP(I84,'统计（数据库导出）'!A:K,4,FALSE),0)</f>
        <v>0</v>
      </c>
      <c r="T84" s="217">
        <f>--IFERROR(VLOOKUP(I84,'统计（数据库导出）'!A:K,5,FALSE),0)</f>
        <v>0</v>
      </c>
      <c r="U84" s="217">
        <f>--IFERROR(VLOOKUP(I84,'统计（数据库导出）'!A:K,6,FALSE),0)</f>
        <v>0</v>
      </c>
      <c r="V84" s="217">
        <f>--IFERROR(VLOOKUP(I84,'统计（数据库导出）'!A:K,7,FALSE),0)</f>
        <v>0</v>
      </c>
      <c r="W84" s="217">
        <f>--IFERROR(VLOOKUP(I84,'统计（数据库导出）'!A:K,8,FALSE),0)</f>
        <v>575.1</v>
      </c>
      <c r="X84" s="217">
        <f>--IFERROR(VLOOKUP(I84,'统计（数据库导出）'!A:K,9,FALSE),0)</f>
        <v>0</v>
      </c>
      <c r="Y84" s="217">
        <f>--IFERROR(VLOOKUP(I84,'统计（数据库导出）'!A:K,10,FALSE),0)</f>
        <v>178.35</v>
      </c>
      <c r="Z84" s="217">
        <f>--IFERROR(VLOOKUP(I84,'统计（数据库导出）'!A:K,11,FALSE),0)</f>
        <v>0</v>
      </c>
      <c r="AA84" s="4">
        <v>83</v>
      </c>
      <c r="AB84" s="4"/>
      <c r="AC84" s="220" t="e">
        <f>VLOOKUP(H84,[1]Sheet1!$D:$D,1,FALSE)</f>
        <v>#N/A</v>
      </c>
    </row>
    <row r="85" s="1" customFormat="1" spans="1:29">
      <c r="A85" s="3">
        <v>316</v>
      </c>
      <c r="B85" s="118" t="s">
        <v>28</v>
      </c>
      <c r="C85" s="118" t="s">
        <v>29</v>
      </c>
      <c r="D85" s="3" t="s">
        <v>30</v>
      </c>
      <c r="E85" s="3" t="s">
        <v>97</v>
      </c>
      <c r="F85" s="3" t="s">
        <v>88</v>
      </c>
      <c r="G85" s="3" t="s">
        <v>43</v>
      </c>
      <c r="H85" s="3">
        <v>3852921</v>
      </c>
      <c r="I85" s="4" t="s">
        <v>280</v>
      </c>
      <c r="J85" s="216">
        <v>1200</v>
      </c>
      <c r="K85" s="4">
        <v>18993842081</v>
      </c>
      <c r="L85" s="4"/>
      <c r="M85" s="4" t="s">
        <v>281</v>
      </c>
      <c r="N85" s="4" t="s">
        <v>46</v>
      </c>
      <c r="O85" s="4">
        <v>18993842081</v>
      </c>
      <c r="P85" s="217">
        <f>--IFERROR(VLOOKUP(I85,'统计（数据库导出）'!A:C,2,FALSE),0)</f>
        <v>108.65</v>
      </c>
      <c r="Q85" s="217">
        <f>--IFERROR(VLOOKUP(I85,'统计（数据库导出）'!A:C,3,FALSE),0)</f>
        <v>313.7</v>
      </c>
      <c r="R85" s="219">
        <f t="shared" si="1"/>
        <v>0.261416666666667</v>
      </c>
      <c r="S85" s="217">
        <f>--IFERROR(VLOOKUP(I85,'统计（数据库导出）'!A:K,4,FALSE),0)</f>
        <v>108</v>
      </c>
      <c r="T85" s="217">
        <f>--IFERROR(VLOOKUP(I85,'统计（数据库导出）'!A:K,5,FALSE),0)</f>
        <v>0</v>
      </c>
      <c r="U85" s="217">
        <f>--IFERROR(VLOOKUP(I85,'统计（数据库导出）'!A:K,6,FALSE),0)</f>
        <v>0.65</v>
      </c>
      <c r="V85" s="217">
        <f>--IFERROR(VLOOKUP(I85,'统计（数据库导出）'!A:K,7,FALSE),0)</f>
        <v>0</v>
      </c>
      <c r="W85" s="217">
        <f>--IFERROR(VLOOKUP(I85,'统计（数据库导出）'!A:K,8,FALSE),0)</f>
        <v>312.4</v>
      </c>
      <c r="X85" s="217">
        <f>--IFERROR(VLOOKUP(I85,'统计（数据库导出）'!A:K,9,FALSE),0)</f>
        <v>-53</v>
      </c>
      <c r="Y85" s="217">
        <f>--IFERROR(VLOOKUP(I85,'统计（数据库导出）'!A:K,10,FALSE),0)</f>
        <v>1.3</v>
      </c>
      <c r="Z85" s="217">
        <f>--IFERROR(VLOOKUP(I85,'统计（数据库导出）'!A:K,11,FALSE),0)</f>
        <v>0</v>
      </c>
      <c r="AA85" s="4">
        <v>84</v>
      </c>
      <c r="AB85" s="4"/>
      <c r="AC85" s="220" t="e">
        <f>VLOOKUP(H85,[1]Sheet1!$D:$D,1,FALSE)</f>
        <v>#N/A</v>
      </c>
    </row>
    <row r="86" s="1" customFormat="1" spans="1:29">
      <c r="A86" s="3">
        <v>317</v>
      </c>
      <c r="B86" s="118" t="s">
        <v>28</v>
      </c>
      <c r="C86" s="118" t="s">
        <v>29</v>
      </c>
      <c r="D86" s="3" t="s">
        <v>30</v>
      </c>
      <c r="E86" s="3" t="s">
        <v>97</v>
      </c>
      <c r="F86" s="3" t="s">
        <v>88</v>
      </c>
      <c r="G86" s="3" t="s">
        <v>43</v>
      </c>
      <c r="H86" s="3">
        <v>3852920</v>
      </c>
      <c r="I86" s="4" t="s">
        <v>282</v>
      </c>
      <c r="J86" s="216">
        <v>1200</v>
      </c>
      <c r="K86" s="4">
        <v>18919384621</v>
      </c>
      <c r="L86" s="4"/>
      <c r="M86" s="4" t="s">
        <v>283</v>
      </c>
      <c r="N86" s="4" t="s">
        <v>46</v>
      </c>
      <c r="O86" s="4">
        <v>17793824621</v>
      </c>
      <c r="P86" s="217">
        <f>--IFERROR(VLOOKUP(I86,'统计（数据库导出）'!A:C,2,FALSE),0)</f>
        <v>85.3</v>
      </c>
      <c r="Q86" s="217">
        <f>--IFERROR(VLOOKUP(I86,'统计（数据库导出）'!A:C,3,FALSE),0)</f>
        <v>644.7386</v>
      </c>
      <c r="R86" s="219">
        <f t="shared" si="1"/>
        <v>0.537282166666667</v>
      </c>
      <c r="S86" s="217">
        <f>--IFERROR(VLOOKUP(I86,'统计（数据库导出）'!A:K,4,FALSE),0)</f>
        <v>84</v>
      </c>
      <c r="T86" s="217">
        <f>--IFERROR(VLOOKUP(I86,'统计（数据库导出）'!A:K,5,FALSE),0)</f>
        <v>0</v>
      </c>
      <c r="U86" s="217">
        <f>--IFERROR(VLOOKUP(I86,'统计（数据库导出）'!A:K,6,FALSE),0)</f>
        <v>1.3</v>
      </c>
      <c r="V86" s="217">
        <f>--IFERROR(VLOOKUP(I86,'统计（数据库导出）'!A:K,7,FALSE),0)</f>
        <v>0</v>
      </c>
      <c r="W86" s="217">
        <f>--IFERROR(VLOOKUP(I86,'统计（数据库导出）'!A:K,8,FALSE),0)</f>
        <v>472</v>
      </c>
      <c r="X86" s="217">
        <f>--IFERROR(VLOOKUP(I86,'统计（数据库导出）'!A:K,9,FALSE),0)</f>
        <v>-195</v>
      </c>
      <c r="Y86" s="217">
        <f>--IFERROR(VLOOKUP(I86,'统计（数据库导出）'!A:K,10,FALSE),0)</f>
        <v>172.7386</v>
      </c>
      <c r="Z86" s="217">
        <f>--IFERROR(VLOOKUP(I86,'统计（数据库导出）'!A:K,11,FALSE),0)</f>
        <v>0</v>
      </c>
      <c r="AA86" s="4">
        <v>85</v>
      </c>
      <c r="AB86" s="4"/>
      <c r="AC86" s="220" t="e">
        <f>VLOOKUP(H86,[1]Sheet1!$D:$D,1,FALSE)</f>
        <v>#N/A</v>
      </c>
    </row>
    <row r="87" s="1" customFormat="1" spans="1:29">
      <c r="A87" s="3">
        <v>318</v>
      </c>
      <c r="B87" s="118" t="s">
        <v>28</v>
      </c>
      <c r="C87" s="118" t="s">
        <v>29</v>
      </c>
      <c r="D87" s="3" t="s">
        <v>30</v>
      </c>
      <c r="E87" s="3" t="s">
        <v>105</v>
      </c>
      <c r="F87" s="3" t="s">
        <v>88</v>
      </c>
      <c r="G87" s="3" t="s">
        <v>43</v>
      </c>
      <c r="H87" s="3">
        <v>3852918</v>
      </c>
      <c r="I87" s="4" t="s">
        <v>284</v>
      </c>
      <c r="J87" s="216">
        <v>1200</v>
      </c>
      <c r="K87" s="4">
        <v>15352225245</v>
      </c>
      <c r="L87" s="4"/>
      <c r="M87" s="4" t="s">
        <v>285</v>
      </c>
      <c r="N87" s="4" t="s">
        <v>178</v>
      </c>
      <c r="O87" s="4">
        <v>15352225245</v>
      </c>
      <c r="P87" s="217">
        <f>--IFERROR(VLOOKUP(I87,'统计（数据库导出）'!A:C,2,FALSE),0)</f>
        <v>45</v>
      </c>
      <c r="Q87" s="217">
        <f>--IFERROR(VLOOKUP(I87,'统计（数据库导出）'!A:C,3,FALSE),0)</f>
        <v>557.3</v>
      </c>
      <c r="R87" s="219">
        <f t="shared" si="1"/>
        <v>0.464416666666667</v>
      </c>
      <c r="S87" s="217">
        <f>--IFERROR(VLOOKUP(I87,'统计（数据库导出）'!A:K,4,FALSE),0)</f>
        <v>15</v>
      </c>
      <c r="T87" s="217">
        <f>--IFERROR(VLOOKUP(I87,'统计（数据库导出）'!A:K,5,FALSE),0)</f>
        <v>0</v>
      </c>
      <c r="U87" s="217">
        <f>--IFERROR(VLOOKUP(I87,'统计（数据库导出）'!A:K,6,FALSE),0)</f>
        <v>30</v>
      </c>
      <c r="V87" s="217">
        <f>--IFERROR(VLOOKUP(I87,'统计（数据库导出）'!A:K,7,FALSE),0)</f>
        <v>0</v>
      </c>
      <c r="W87" s="217">
        <f>--IFERROR(VLOOKUP(I87,'统计（数据库导出）'!A:K,8,FALSE),0)</f>
        <v>480</v>
      </c>
      <c r="X87" s="217">
        <f>--IFERROR(VLOOKUP(I87,'统计（数据库导出）'!A:K,9,FALSE),0)</f>
        <v>-85.9</v>
      </c>
      <c r="Y87" s="217">
        <f>--IFERROR(VLOOKUP(I87,'统计（数据库导出）'!A:K,10,FALSE),0)</f>
        <v>77.3</v>
      </c>
      <c r="Z87" s="217">
        <f>--IFERROR(VLOOKUP(I87,'统计（数据库导出）'!A:K,11,FALSE),0)</f>
        <v>0</v>
      </c>
      <c r="AA87" s="4">
        <v>86</v>
      </c>
      <c r="AB87" s="4"/>
      <c r="AC87" s="220" t="e">
        <f>VLOOKUP(H87,[1]Sheet1!$D:$D,1,FALSE)</f>
        <v>#N/A</v>
      </c>
    </row>
    <row r="88" s="1" customFormat="1" spans="1:29">
      <c r="A88" s="3">
        <v>319</v>
      </c>
      <c r="B88" s="118" t="s">
        <v>28</v>
      </c>
      <c r="C88" s="118" t="s">
        <v>29</v>
      </c>
      <c r="D88" s="3" t="s">
        <v>30</v>
      </c>
      <c r="E88" s="3" t="s">
        <v>248</v>
      </c>
      <c r="F88" s="3" t="s">
        <v>88</v>
      </c>
      <c r="G88" s="3" t="s">
        <v>43</v>
      </c>
      <c r="H88" s="3">
        <v>3852916</v>
      </c>
      <c r="I88" s="4" t="s">
        <v>286</v>
      </c>
      <c r="J88" s="216">
        <v>1200</v>
      </c>
      <c r="K88" s="4">
        <v>18919385921</v>
      </c>
      <c r="L88" s="4"/>
      <c r="M88" s="4" t="s">
        <v>287</v>
      </c>
      <c r="N88" s="4" t="s">
        <v>46</v>
      </c>
      <c r="O88" s="4">
        <v>17793825921</v>
      </c>
      <c r="P88" s="217">
        <f>--IFERROR(VLOOKUP(I88,'统计（数据库导出）'!A:C,2,FALSE),0)</f>
        <v>17.1</v>
      </c>
      <c r="Q88" s="217">
        <f>--IFERROR(VLOOKUP(I88,'统计（数据库导出）'!A:C,3,FALSE),0)</f>
        <v>328.7</v>
      </c>
      <c r="R88" s="219">
        <f t="shared" si="1"/>
        <v>0.273916666666667</v>
      </c>
      <c r="S88" s="217">
        <f>--IFERROR(VLOOKUP(I88,'统计（数据库导出）'!A:K,4,FALSE),0)</f>
        <v>17.1</v>
      </c>
      <c r="T88" s="217">
        <f>--IFERROR(VLOOKUP(I88,'统计（数据库导出）'!A:K,5,FALSE),0)</f>
        <v>0</v>
      </c>
      <c r="U88" s="217">
        <f>--IFERROR(VLOOKUP(I88,'统计（数据库导出）'!A:K,6,FALSE),0)</f>
        <v>0</v>
      </c>
      <c r="V88" s="217">
        <f>--IFERROR(VLOOKUP(I88,'统计（数据库导出）'!A:K,7,FALSE),0)</f>
        <v>0</v>
      </c>
      <c r="W88" s="217">
        <f>--IFERROR(VLOOKUP(I88,'统计（数据库导出）'!A:K,8,FALSE),0)</f>
        <v>182.7</v>
      </c>
      <c r="X88" s="217">
        <f>--IFERROR(VLOOKUP(I88,'统计（数据库导出）'!A:K,9,FALSE),0)</f>
        <v>0</v>
      </c>
      <c r="Y88" s="217">
        <f>--IFERROR(VLOOKUP(I88,'统计（数据库导出）'!A:K,10,FALSE),0)</f>
        <v>146</v>
      </c>
      <c r="Z88" s="217">
        <f>--IFERROR(VLOOKUP(I88,'统计（数据库导出）'!A:K,11,FALSE),0)</f>
        <v>0</v>
      </c>
      <c r="AA88" s="4">
        <v>87</v>
      </c>
      <c r="AB88" s="4"/>
      <c r="AC88" s="220" t="e">
        <f>VLOOKUP(H88,[1]Sheet1!$D:$D,1,FALSE)</f>
        <v>#N/A</v>
      </c>
    </row>
    <row r="89" s="1" customFormat="1" spans="1:29">
      <c r="A89" s="3">
        <v>320</v>
      </c>
      <c r="B89" s="118" t="s">
        <v>28</v>
      </c>
      <c r="C89" s="118" t="s">
        <v>29</v>
      </c>
      <c r="D89" s="3" t="s">
        <v>30</v>
      </c>
      <c r="E89" s="3" t="s">
        <v>248</v>
      </c>
      <c r="F89" s="3" t="s">
        <v>88</v>
      </c>
      <c r="G89" s="3" t="s">
        <v>43</v>
      </c>
      <c r="H89" s="3">
        <v>3852915</v>
      </c>
      <c r="I89" s="4" t="s">
        <v>288</v>
      </c>
      <c r="J89" s="216">
        <v>1200</v>
      </c>
      <c r="K89" s="4">
        <v>15378831927</v>
      </c>
      <c r="L89" s="4"/>
      <c r="M89" s="4" t="s">
        <v>289</v>
      </c>
      <c r="N89" s="4" t="s">
        <v>46</v>
      </c>
      <c r="O89" s="4">
        <v>15378831927</v>
      </c>
      <c r="P89" s="217">
        <f>--IFERROR(VLOOKUP(I89,'统计（数据库导出）'!A:C,2,FALSE),0)</f>
        <v>22.1</v>
      </c>
      <c r="Q89" s="217">
        <f>--IFERROR(VLOOKUP(I89,'统计（数据库导出）'!A:C,3,FALSE),0)</f>
        <v>634.5</v>
      </c>
      <c r="R89" s="219">
        <f t="shared" si="1"/>
        <v>0.52875</v>
      </c>
      <c r="S89" s="217">
        <f>--IFERROR(VLOOKUP(I89,'统计（数据库导出）'!A:K,4,FALSE),0)</f>
        <v>17.1</v>
      </c>
      <c r="T89" s="217">
        <f>--IFERROR(VLOOKUP(I89,'统计（数据库导出）'!A:K,5,FALSE),0)</f>
        <v>0</v>
      </c>
      <c r="U89" s="217">
        <f>--IFERROR(VLOOKUP(I89,'统计（数据库导出）'!A:K,6,FALSE),0)</f>
        <v>5</v>
      </c>
      <c r="V89" s="217">
        <f>--IFERROR(VLOOKUP(I89,'统计（数据库导出）'!A:K,7,FALSE),0)</f>
        <v>0</v>
      </c>
      <c r="W89" s="217">
        <f>--IFERROR(VLOOKUP(I89,'统计（数据库导出）'!A:K,8,FALSE),0)</f>
        <v>510.6</v>
      </c>
      <c r="X89" s="217">
        <f>--IFERROR(VLOOKUP(I89,'统计（数据库导出）'!A:K,9,FALSE),0)</f>
        <v>-194</v>
      </c>
      <c r="Y89" s="217">
        <f>--IFERROR(VLOOKUP(I89,'统计（数据库导出）'!A:K,10,FALSE),0)</f>
        <v>123.9</v>
      </c>
      <c r="Z89" s="217">
        <f>--IFERROR(VLOOKUP(I89,'统计（数据库导出）'!A:K,11,FALSE),0)</f>
        <v>0</v>
      </c>
      <c r="AA89" s="4">
        <v>88</v>
      </c>
      <c r="AB89" s="4"/>
      <c r="AC89" s="220" t="e">
        <f>VLOOKUP(H89,[1]Sheet1!$D:$D,1,FALSE)</f>
        <v>#N/A</v>
      </c>
    </row>
    <row r="90" s="1" customFormat="1" spans="1:29">
      <c r="A90" s="3">
        <v>321</v>
      </c>
      <c r="B90" s="118" t="s">
        <v>28</v>
      </c>
      <c r="C90" s="118" t="s">
        <v>37</v>
      </c>
      <c r="D90" s="3" t="s">
        <v>30</v>
      </c>
      <c r="E90" s="3" t="s">
        <v>38</v>
      </c>
      <c r="F90" s="3" t="s">
        <v>32</v>
      </c>
      <c r="G90" s="3" t="s">
        <v>102</v>
      </c>
      <c r="H90" s="3">
        <v>3852899</v>
      </c>
      <c r="I90" s="4" t="s">
        <v>290</v>
      </c>
      <c r="J90" s="216">
        <v>650</v>
      </c>
      <c r="K90" s="4">
        <v>18919382299</v>
      </c>
      <c r="L90" s="4"/>
      <c r="M90" s="4" t="s">
        <v>291</v>
      </c>
      <c r="N90" s="4" t="s">
        <v>292</v>
      </c>
      <c r="O90" s="4">
        <v>19993823591</v>
      </c>
      <c r="P90" s="217">
        <f>--IFERROR(VLOOKUP(I90,'统计（数据库导出）'!A:C,2,FALSE),0)</f>
        <v>0</v>
      </c>
      <c r="Q90" s="217">
        <f>--IFERROR(VLOOKUP(I90,'统计（数据库导出）'!A:C,3,FALSE),0)</f>
        <v>763.15</v>
      </c>
      <c r="R90" s="219">
        <f t="shared" si="1"/>
        <v>1.17407692307692</v>
      </c>
      <c r="S90" s="217">
        <f>--IFERROR(VLOOKUP(I90,'统计（数据库导出）'!A:K,4,FALSE),0)</f>
        <v>0</v>
      </c>
      <c r="T90" s="217">
        <f>--IFERROR(VLOOKUP(I90,'统计（数据库导出）'!A:K,5,FALSE),0)</f>
        <v>0</v>
      </c>
      <c r="U90" s="217">
        <f>--IFERROR(VLOOKUP(I90,'统计（数据库导出）'!A:K,6,FALSE),0)</f>
        <v>0</v>
      </c>
      <c r="V90" s="217">
        <f>--IFERROR(VLOOKUP(I90,'统计（数据库导出）'!A:K,7,FALSE),0)</f>
        <v>0</v>
      </c>
      <c r="W90" s="217">
        <f>--IFERROR(VLOOKUP(I90,'统计（数据库导出）'!A:K,8,FALSE),0)</f>
        <v>533.5</v>
      </c>
      <c r="X90" s="217">
        <f>--IFERROR(VLOOKUP(I90,'统计（数据库导出）'!A:K,9,FALSE),0)</f>
        <v>-69</v>
      </c>
      <c r="Y90" s="217">
        <f>--IFERROR(VLOOKUP(I90,'统计（数据库导出）'!A:K,10,FALSE),0)</f>
        <v>229.65</v>
      </c>
      <c r="Z90" s="217">
        <f>--IFERROR(VLOOKUP(I90,'统计（数据库导出）'!A:K,11,FALSE),0)</f>
        <v>0</v>
      </c>
      <c r="AA90" s="4">
        <v>89</v>
      </c>
      <c r="AB90" s="4"/>
      <c r="AC90" s="220" t="e">
        <f>VLOOKUP(H90,[1]Sheet1!$D:$D,1,FALSE)</f>
        <v>#N/A</v>
      </c>
    </row>
    <row r="91" s="1" customFormat="1" spans="1:29">
      <c r="A91" s="3">
        <v>322</v>
      </c>
      <c r="B91" s="118" t="s">
        <v>28</v>
      </c>
      <c r="C91" s="118" t="s">
        <v>37</v>
      </c>
      <c r="D91" s="3" t="s">
        <v>30</v>
      </c>
      <c r="E91" s="3" t="s">
        <v>60</v>
      </c>
      <c r="F91" s="3" t="s">
        <v>32</v>
      </c>
      <c r="G91" s="3" t="s">
        <v>33</v>
      </c>
      <c r="H91" s="3">
        <v>3852902</v>
      </c>
      <c r="I91" s="4" t="s">
        <v>293</v>
      </c>
      <c r="J91" s="216">
        <v>1200</v>
      </c>
      <c r="K91" s="4">
        <v>15352456158</v>
      </c>
      <c r="L91" s="4"/>
      <c r="M91" s="4" t="s">
        <v>65</v>
      </c>
      <c r="N91" s="4" t="s">
        <v>66</v>
      </c>
      <c r="O91" s="4">
        <v>18194356813</v>
      </c>
      <c r="P91" s="217">
        <f>--IFERROR(VLOOKUP(I91,'统计（数据库导出）'!A:C,2,FALSE),0)</f>
        <v>121.55</v>
      </c>
      <c r="Q91" s="217">
        <f>--IFERROR(VLOOKUP(I91,'统计（数据库导出）'!A:C,3,FALSE),0)</f>
        <v>283.3</v>
      </c>
      <c r="R91" s="219">
        <f t="shared" si="1"/>
        <v>0.236083333333333</v>
      </c>
      <c r="S91" s="217">
        <f>--IFERROR(VLOOKUP(I91,'统计（数据库导出）'!A:K,4,FALSE),0)</f>
        <v>105.9</v>
      </c>
      <c r="T91" s="217">
        <f>--IFERROR(VLOOKUP(I91,'统计（数据库导出）'!A:K,5,FALSE),0)</f>
        <v>0</v>
      </c>
      <c r="U91" s="217">
        <f>--IFERROR(VLOOKUP(I91,'统计（数据库导出）'!A:K,6,FALSE),0)</f>
        <v>15.65</v>
      </c>
      <c r="V91" s="217">
        <f>--IFERROR(VLOOKUP(I91,'统计（数据库导出）'!A:K,7,FALSE),0)</f>
        <v>0</v>
      </c>
      <c r="W91" s="217">
        <f>--IFERROR(VLOOKUP(I91,'统计（数据库导出）'!A:K,8,FALSE),0)</f>
        <v>231</v>
      </c>
      <c r="X91" s="217">
        <f>--IFERROR(VLOOKUP(I91,'统计（数据库导出）'!A:K,9,FALSE),0)</f>
        <v>0</v>
      </c>
      <c r="Y91" s="217">
        <f>--IFERROR(VLOOKUP(I91,'统计（数据库导出）'!A:K,10,FALSE),0)</f>
        <v>52.3</v>
      </c>
      <c r="Z91" s="217">
        <f>--IFERROR(VLOOKUP(I91,'统计（数据库导出）'!A:K,11,FALSE),0)</f>
        <v>0</v>
      </c>
      <c r="AA91" s="4">
        <v>90</v>
      </c>
      <c r="AB91" s="4"/>
      <c r="AC91" s="220" t="e">
        <f>VLOOKUP(H91,[1]Sheet1!$D:$D,1,FALSE)</f>
        <v>#N/A</v>
      </c>
    </row>
    <row r="92" s="1" customFormat="1" spans="1:29">
      <c r="A92" s="3">
        <v>323</v>
      </c>
      <c r="B92" s="118" t="s">
        <v>28</v>
      </c>
      <c r="C92" s="118" t="s">
        <v>37</v>
      </c>
      <c r="D92" s="3" t="s">
        <v>30</v>
      </c>
      <c r="E92" s="3" t="s">
        <v>60</v>
      </c>
      <c r="F92" s="3" t="s">
        <v>32</v>
      </c>
      <c r="G92" s="3" t="s">
        <v>43</v>
      </c>
      <c r="H92" s="3">
        <v>3852904</v>
      </c>
      <c r="I92" s="4" t="s">
        <v>294</v>
      </c>
      <c r="J92" s="216">
        <v>1200</v>
      </c>
      <c r="K92" s="4">
        <v>15336011460</v>
      </c>
      <c r="L92" s="4"/>
      <c r="M92" s="4" t="s">
        <v>295</v>
      </c>
      <c r="N92" s="4" t="s">
        <v>46</v>
      </c>
      <c r="O92" s="4">
        <v>15336011460</v>
      </c>
      <c r="P92" s="217">
        <f>--IFERROR(VLOOKUP(I92,'统计（数据库导出）'!A:C,2,FALSE),0)</f>
        <v>23</v>
      </c>
      <c r="Q92" s="217">
        <f>--IFERROR(VLOOKUP(I92,'统计（数据库导出）'!A:C,3,FALSE),0)</f>
        <v>1727.23715</v>
      </c>
      <c r="R92" s="219">
        <f t="shared" si="1"/>
        <v>1.43936429166667</v>
      </c>
      <c r="S92" s="217">
        <f>--IFERROR(VLOOKUP(I92,'统计（数据库导出）'!A:K,4,FALSE),0)</f>
        <v>13</v>
      </c>
      <c r="T92" s="217">
        <f>--IFERROR(VLOOKUP(I92,'统计（数据库导出）'!A:K,5,FALSE),0)</f>
        <v>0</v>
      </c>
      <c r="U92" s="217">
        <f>--IFERROR(VLOOKUP(I92,'统计（数据库导出）'!A:K,6,FALSE),0)</f>
        <v>10</v>
      </c>
      <c r="V92" s="217">
        <f>--IFERROR(VLOOKUP(I92,'统计（数据库导出）'!A:K,7,FALSE),0)</f>
        <v>0</v>
      </c>
      <c r="W92" s="217">
        <f>--IFERROR(VLOOKUP(I92,'统计（数据库导出）'!A:K,8,FALSE),0)</f>
        <v>1263.8</v>
      </c>
      <c r="X92" s="217">
        <f>--IFERROR(VLOOKUP(I92,'统计（数据库导出）'!A:K,9,FALSE),0)</f>
        <v>-480</v>
      </c>
      <c r="Y92" s="217">
        <f>--IFERROR(VLOOKUP(I92,'统计（数据库导出）'!A:K,10,FALSE),0)</f>
        <v>463.43715</v>
      </c>
      <c r="Z92" s="217">
        <f>--IFERROR(VLOOKUP(I92,'统计（数据库导出）'!A:K,11,FALSE),0)</f>
        <v>0</v>
      </c>
      <c r="AA92" s="4">
        <v>91</v>
      </c>
      <c r="AB92" s="4"/>
      <c r="AC92" s="220" t="e">
        <f>VLOOKUP(H92,[1]Sheet1!$D:$D,1,FALSE)</f>
        <v>#N/A</v>
      </c>
    </row>
    <row r="93" s="1" customFormat="1" spans="1:29">
      <c r="A93" s="3">
        <v>324</v>
      </c>
      <c r="B93" s="118" t="s">
        <v>28</v>
      </c>
      <c r="C93" s="118" t="s">
        <v>37</v>
      </c>
      <c r="D93" s="3" t="s">
        <v>30</v>
      </c>
      <c r="E93" s="3" t="s">
        <v>60</v>
      </c>
      <c r="F93" s="3" t="s">
        <v>32</v>
      </c>
      <c r="G93" s="3" t="s">
        <v>43</v>
      </c>
      <c r="H93" s="3">
        <v>3852905</v>
      </c>
      <c r="I93" s="4" t="s">
        <v>296</v>
      </c>
      <c r="J93" s="216">
        <v>1200</v>
      </c>
      <c r="K93" s="4">
        <v>18093816854</v>
      </c>
      <c r="L93" s="4"/>
      <c r="M93" s="4" t="s">
        <v>297</v>
      </c>
      <c r="N93" s="4" t="s">
        <v>46</v>
      </c>
      <c r="O93" s="4">
        <v>18093816854</v>
      </c>
      <c r="P93" s="217">
        <f>--IFERROR(VLOOKUP(I93,'统计（数据库导出）'!A:C,2,FALSE),0)</f>
        <v>8</v>
      </c>
      <c r="Q93" s="217">
        <f>--IFERROR(VLOOKUP(I93,'统计（数据库导出）'!A:C,3,FALSE),0)</f>
        <v>1629.31455</v>
      </c>
      <c r="R93" s="219">
        <f t="shared" si="1"/>
        <v>1.357762125</v>
      </c>
      <c r="S93" s="217">
        <f>--IFERROR(VLOOKUP(I93,'统计（数据库导出）'!A:K,4,FALSE),0)</f>
        <v>8</v>
      </c>
      <c r="T93" s="217">
        <f>--IFERROR(VLOOKUP(I93,'统计（数据库导出）'!A:K,5,FALSE),0)</f>
        <v>0</v>
      </c>
      <c r="U93" s="217">
        <f>--IFERROR(VLOOKUP(I93,'统计（数据库导出）'!A:K,6,FALSE),0)</f>
        <v>0</v>
      </c>
      <c r="V93" s="217">
        <f>--IFERROR(VLOOKUP(I93,'统计（数据库导出）'!A:K,7,FALSE),0)</f>
        <v>0</v>
      </c>
      <c r="W93" s="217">
        <f>--IFERROR(VLOOKUP(I93,'统计（数据库导出）'!A:K,8,FALSE),0)</f>
        <v>1019.9</v>
      </c>
      <c r="X93" s="217">
        <f>--IFERROR(VLOOKUP(I93,'统计（数据库导出）'!A:K,9,FALSE),0)</f>
        <v>-461</v>
      </c>
      <c r="Y93" s="217">
        <f>--IFERROR(VLOOKUP(I93,'统计（数据库导出）'!A:K,10,FALSE),0)</f>
        <v>609.41455</v>
      </c>
      <c r="Z93" s="217">
        <f>--IFERROR(VLOOKUP(I93,'统计（数据库导出）'!A:K,11,FALSE),0)</f>
        <v>0</v>
      </c>
      <c r="AA93" s="4">
        <v>92</v>
      </c>
      <c r="AB93" s="4"/>
      <c r="AC93" s="220" t="e">
        <f>VLOOKUP(H93,[1]Sheet1!$D:$D,1,FALSE)</f>
        <v>#N/A</v>
      </c>
    </row>
    <row r="94" s="1" customFormat="1" spans="1:29">
      <c r="A94" s="3">
        <v>325</v>
      </c>
      <c r="B94" s="118" t="s">
        <v>28</v>
      </c>
      <c r="C94" s="118" t="s">
        <v>37</v>
      </c>
      <c r="D94" s="3" t="s">
        <v>30</v>
      </c>
      <c r="E94" s="3" t="s">
        <v>38</v>
      </c>
      <c r="F94" s="3" t="s">
        <v>32</v>
      </c>
      <c r="G94" s="3" t="s">
        <v>43</v>
      </c>
      <c r="H94" s="3">
        <v>3852908</v>
      </c>
      <c r="I94" s="4" t="s">
        <v>298</v>
      </c>
      <c r="J94" s="216">
        <v>1200</v>
      </c>
      <c r="K94" s="4">
        <v>15339788952</v>
      </c>
      <c r="L94" s="4"/>
      <c r="M94" s="4" t="s">
        <v>299</v>
      </c>
      <c r="N94" s="4" t="s">
        <v>169</v>
      </c>
      <c r="O94" s="4">
        <v>18093825517</v>
      </c>
      <c r="P94" s="217">
        <f>--IFERROR(VLOOKUP(I94,'统计（数据库导出）'!A:C,2,FALSE),0)</f>
        <v>86.55</v>
      </c>
      <c r="Q94" s="217">
        <f>--IFERROR(VLOOKUP(I94,'统计（数据库导出）'!A:C,3,FALSE),0)</f>
        <v>615.35</v>
      </c>
      <c r="R94" s="219">
        <f t="shared" si="1"/>
        <v>0.512791666666667</v>
      </c>
      <c r="S94" s="217">
        <f>--IFERROR(VLOOKUP(I94,'统计（数据库导出）'!A:K,4,FALSE),0)</f>
        <v>75.9</v>
      </c>
      <c r="T94" s="217">
        <f>--IFERROR(VLOOKUP(I94,'统计（数据库导出）'!A:K,5,FALSE),0)</f>
        <v>0</v>
      </c>
      <c r="U94" s="217">
        <f>--IFERROR(VLOOKUP(I94,'统计（数据库导出）'!A:K,6,FALSE),0)</f>
        <v>10.65</v>
      </c>
      <c r="V94" s="217">
        <f>--IFERROR(VLOOKUP(I94,'统计（数据库导出）'!A:K,7,FALSE),0)</f>
        <v>0</v>
      </c>
      <c r="W94" s="217">
        <f>--IFERROR(VLOOKUP(I94,'统计（数据库导出）'!A:K,8,FALSE),0)</f>
        <v>562.1</v>
      </c>
      <c r="X94" s="217">
        <f>--IFERROR(VLOOKUP(I94,'统计（数据库导出）'!A:K,9,FALSE),0)</f>
        <v>-157</v>
      </c>
      <c r="Y94" s="217">
        <f>--IFERROR(VLOOKUP(I94,'统计（数据库导出）'!A:K,10,FALSE),0)</f>
        <v>53.25</v>
      </c>
      <c r="Z94" s="217">
        <f>--IFERROR(VLOOKUP(I94,'统计（数据库导出）'!A:K,11,FALSE),0)</f>
        <v>-10</v>
      </c>
      <c r="AA94" s="4">
        <v>93</v>
      </c>
      <c r="AB94" s="4"/>
      <c r="AC94" s="220" t="e">
        <f>VLOOKUP(H94,[1]Sheet1!$D:$D,1,FALSE)</f>
        <v>#N/A</v>
      </c>
    </row>
    <row r="95" s="1" customFormat="1" spans="1:29">
      <c r="A95" s="3">
        <v>326</v>
      </c>
      <c r="B95" s="118" t="s">
        <v>28</v>
      </c>
      <c r="C95" s="118" t="s">
        <v>37</v>
      </c>
      <c r="D95" s="3" t="s">
        <v>30</v>
      </c>
      <c r="E95" s="3" t="s">
        <v>38</v>
      </c>
      <c r="F95" s="3" t="s">
        <v>32</v>
      </c>
      <c r="G95" s="3" t="s">
        <v>43</v>
      </c>
      <c r="H95" s="3">
        <v>3852909</v>
      </c>
      <c r="I95" s="4" t="s">
        <v>300</v>
      </c>
      <c r="J95" s="216">
        <v>1200</v>
      </c>
      <c r="K95" s="4">
        <v>17789491191</v>
      </c>
      <c r="L95" s="4"/>
      <c r="M95" s="4" t="s">
        <v>301</v>
      </c>
      <c r="N95" s="4" t="s">
        <v>302</v>
      </c>
      <c r="O95" s="4">
        <v>13399388471</v>
      </c>
      <c r="P95" s="217">
        <f>--IFERROR(VLOOKUP(I95,'统计（数据库导出）'!A:C,2,FALSE),0)</f>
        <v>8</v>
      </c>
      <c r="Q95" s="217">
        <f>--IFERROR(VLOOKUP(I95,'统计（数据库导出）'!A:C,3,FALSE),0)</f>
        <v>316.7</v>
      </c>
      <c r="R95" s="219">
        <f t="shared" si="1"/>
        <v>0.263916666666667</v>
      </c>
      <c r="S95" s="217">
        <f>--IFERROR(VLOOKUP(I95,'统计（数据库导出）'!A:K,4,FALSE),0)</f>
        <v>8</v>
      </c>
      <c r="T95" s="217">
        <f>--IFERROR(VLOOKUP(I95,'统计（数据库导出）'!A:K,5,FALSE),0)</f>
        <v>0</v>
      </c>
      <c r="U95" s="217">
        <f>--IFERROR(VLOOKUP(I95,'统计（数据库导出）'!A:K,6,FALSE),0)</f>
        <v>0</v>
      </c>
      <c r="V95" s="217">
        <f>--IFERROR(VLOOKUP(I95,'统计（数据库导出）'!A:K,7,FALSE),0)</f>
        <v>0</v>
      </c>
      <c r="W95" s="217">
        <f>--IFERROR(VLOOKUP(I95,'统计（数据库导出）'!A:K,8,FALSE),0)</f>
        <v>174</v>
      </c>
      <c r="X95" s="217">
        <f>--IFERROR(VLOOKUP(I95,'统计（数据库导出）'!A:K,9,FALSE),0)</f>
        <v>0</v>
      </c>
      <c r="Y95" s="217">
        <f>--IFERROR(VLOOKUP(I95,'统计（数据库导出）'!A:K,10,FALSE),0)</f>
        <v>142.7</v>
      </c>
      <c r="Z95" s="217">
        <f>--IFERROR(VLOOKUP(I95,'统计（数据库导出）'!A:K,11,FALSE),0)</f>
        <v>0</v>
      </c>
      <c r="AA95" s="4">
        <v>94</v>
      </c>
      <c r="AB95" s="4"/>
      <c r="AC95" s="220" t="e">
        <f>VLOOKUP(H95,[1]Sheet1!$D:$D,1,FALSE)</f>
        <v>#N/A</v>
      </c>
    </row>
    <row r="96" s="1" customFormat="1" spans="1:29">
      <c r="A96" s="3">
        <v>327</v>
      </c>
      <c r="B96" s="118" t="s">
        <v>28</v>
      </c>
      <c r="C96" s="118" t="s">
        <v>29</v>
      </c>
      <c r="D96" s="3" t="s">
        <v>30</v>
      </c>
      <c r="E96" s="3" t="s">
        <v>31</v>
      </c>
      <c r="F96" s="3" t="s">
        <v>32</v>
      </c>
      <c r="G96" s="3" t="s">
        <v>43</v>
      </c>
      <c r="H96" s="3">
        <v>3852914</v>
      </c>
      <c r="I96" s="4" t="s">
        <v>303</v>
      </c>
      <c r="J96" s="216">
        <v>1200</v>
      </c>
      <c r="K96" s="4">
        <v>15352224768</v>
      </c>
      <c r="L96" s="4"/>
      <c r="M96" s="4" t="s">
        <v>304</v>
      </c>
      <c r="N96" s="4" t="s">
        <v>46</v>
      </c>
      <c r="O96" s="4">
        <v>15352224768</v>
      </c>
      <c r="P96" s="217">
        <f>--IFERROR(VLOOKUP(I96,'统计（数据库导出）'!A:C,2,FALSE),0)</f>
        <v>39.2</v>
      </c>
      <c r="Q96" s="217">
        <f>--IFERROR(VLOOKUP(I96,'统计（数据库导出）'!A:C,3,FALSE),0)</f>
        <v>1266.7</v>
      </c>
      <c r="R96" s="219">
        <f t="shared" si="1"/>
        <v>1.05558333333333</v>
      </c>
      <c r="S96" s="217">
        <f>--IFERROR(VLOOKUP(I96,'统计（数据库导出）'!A:K,4,FALSE),0)</f>
        <v>34.2</v>
      </c>
      <c r="T96" s="217">
        <f>--IFERROR(VLOOKUP(I96,'统计（数据库导出）'!A:K,5,FALSE),0)</f>
        <v>0</v>
      </c>
      <c r="U96" s="217">
        <f>--IFERROR(VLOOKUP(I96,'统计（数据库导出）'!A:K,6,FALSE),0)</f>
        <v>5</v>
      </c>
      <c r="V96" s="217">
        <f>--IFERROR(VLOOKUP(I96,'统计（数据库导出）'!A:K,7,FALSE),0)</f>
        <v>0</v>
      </c>
      <c r="W96" s="217">
        <f>--IFERROR(VLOOKUP(I96,'统计（数据库导出）'!A:K,8,FALSE),0)</f>
        <v>1014.1</v>
      </c>
      <c r="X96" s="217">
        <f>--IFERROR(VLOOKUP(I96,'统计（数据库导出）'!A:K,9,FALSE),0)</f>
        <v>-277</v>
      </c>
      <c r="Y96" s="217">
        <f>--IFERROR(VLOOKUP(I96,'统计（数据库导出）'!A:K,10,FALSE),0)</f>
        <v>252.6</v>
      </c>
      <c r="Z96" s="217">
        <f>--IFERROR(VLOOKUP(I96,'统计（数据库导出）'!A:K,11,FALSE),0)</f>
        <v>-5</v>
      </c>
      <c r="AA96" s="4">
        <v>95</v>
      </c>
      <c r="AB96" s="4"/>
      <c r="AC96" s="220" t="e">
        <f>VLOOKUP(H96,[1]Sheet1!$D:$D,1,FALSE)</f>
        <v>#N/A</v>
      </c>
    </row>
    <row r="97" s="1" customFormat="1" spans="1:29">
      <c r="A97" s="3">
        <v>328</v>
      </c>
      <c r="B97" s="118" t="s">
        <v>28</v>
      </c>
      <c r="C97" s="118" t="s">
        <v>29</v>
      </c>
      <c r="D97" s="3" t="s">
        <v>30</v>
      </c>
      <c r="E97" s="3" t="s">
        <v>31</v>
      </c>
      <c r="F97" s="3" t="s">
        <v>32</v>
      </c>
      <c r="G97" s="3" t="s">
        <v>43</v>
      </c>
      <c r="H97" s="3">
        <v>3852917</v>
      </c>
      <c r="I97" s="4" t="s">
        <v>305</v>
      </c>
      <c r="J97" s="216">
        <v>1200</v>
      </c>
      <c r="K97" s="4">
        <v>18993864900</v>
      </c>
      <c r="L97" s="4"/>
      <c r="M97" s="4" t="s">
        <v>35</v>
      </c>
      <c r="N97" s="4" t="s">
        <v>36</v>
      </c>
      <c r="O97" s="4">
        <v>18993864900</v>
      </c>
      <c r="P97" s="217">
        <f>--IFERROR(VLOOKUP(I97,'统计（数据库导出）'!A:C,2,FALSE),0)</f>
        <v>15</v>
      </c>
      <c r="Q97" s="217">
        <f>--IFERROR(VLOOKUP(I97,'统计（数据库导出）'!A:C,3,FALSE),0)</f>
        <v>999.45</v>
      </c>
      <c r="R97" s="219">
        <f t="shared" si="1"/>
        <v>0.832875</v>
      </c>
      <c r="S97" s="217">
        <f>--IFERROR(VLOOKUP(I97,'统计（数据库导出）'!A:K,4,FALSE),0)</f>
        <v>3</v>
      </c>
      <c r="T97" s="217">
        <f>--IFERROR(VLOOKUP(I97,'统计（数据库导出）'!A:K,5,FALSE),0)</f>
        <v>0</v>
      </c>
      <c r="U97" s="217">
        <f>--IFERROR(VLOOKUP(I97,'统计（数据库导出）'!A:K,6,FALSE),0)</f>
        <v>12</v>
      </c>
      <c r="V97" s="217">
        <f>--IFERROR(VLOOKUP(I97,'统计（数据库导出）'!A:K,7,FALSE),0)</f>
        <v>0</v>
      </c>
      <c r="W97" s="217">
        <f>--IFERROR(VLOOKUP(I97,'统计（数据库导出）'!A:K,8,FALSE),0)</f>
        <v>600.4</v>
      </c>
      <c r="X97" s="217">
        <f>--IFERROR(VLOOKUP(I97,'统计（数据库导出）'!A:K,9,FALSE),0)</f>
        <v>-255</v>
      </c>
      <c r="Y97" s="217">
        <f>--IFERROR(VLOOKUP(I97,'统计（数据库导出）'!A:K,10,FALSE),0)</f>
        <v>399.05</v>
      </c>
      <c r="Z97" s="217">
        <f>--IFERROR(VLOOKUP(I97,'统计（数据库导出）'!A:K,11,FALSE),0)</f>
        <v>-5</v>
      </c>
      <c r="AA97" s="4">
        <v>96</v>
      </c>
      <c r="AB97" s="4"/>
      <c r="AC97" s="220" t="e">
        <f>VLOOKUP(H97,[1]Sheet1!$D:$D,1,FALSE)</f>
        <v>#N/A</v>
      </c>
    </row>
    <row r="98" s="1" customFormat="1" spans="1:29">
      <c r="A98" s="3">
        <v>329</v>
      </c>
      <c r="B98" s="118" t="s">
        <v>28</v>
      </c>
      <c r="C98" s="118" t="s">
        <v>29</v>
      </c>
      <c r="D98" s="3" t="s">
        <v>30</v>
      </c>
      <c r="E98" s="3" t="s">
        <v>31</v>
      </c>
      <c r="F98" s="3" t="s">
        <v>32</v>
      </c>
      <c r="G98" s="3" t="s">
        <v>43</v>
      </c>
      <c r="H98" s="3">
        <v>3852919</v>
      </c>
      <c r="I98" s="4" t="s">
        <v>306</v>
      </c>
      <c r="J98" s="216">
        <v>1200</v>
      </c>
      <c r="K98" s="4">
        <v>18193828891</v>
      </c>
      <c r="L98" s="4"/>
      <c r="M98" s="4" t="s">
        <v>151</v>
      </c>
      <c r="N98" s="4" t="s">
        <v>152</v>
      </c>
      <c r="O98" s="4">
        <v>18993879419</v>
      </c>
      <c r="P98" s="217">
        <f>--IFERROR(VLOOKUP(I98,'统计（数据库导出）'!A:C,2,FALSE),0)</f>
        <v>17.1</v>
      </c>
      <c r="Q98" s="217">
        <f>--IFERROR(VLOOKUP(I98,'统计（数据库导出）'!A:C,3,FALSE),0)</f>
        <v>573.7</v>
      </c>
      <c r="R98" s="219">
        <f t="shared" si="1"/>
        <v>0.478083333333333</v>
      </c>
      <c r="S98" s="217">
        <f>--IFERROR(VLOOKUP(I98,'统计（数据库导出）'!A:K,4,FALSE),0)</f>
        <v>17.1</v>
      </c>
      <c r="T98" s="217">
        <f>--IFERROR(VLOOKUP(I98,'统计（数据库导出）'!A:K,5,FALSE),0)</f>
        <v>0</v>
      </c>
      <c r="U98" s="217">
        <f>--IFERROR(VLOOKUP(I98,'统计（数据库导出）'!A:K,6,FALSE),0)</f>
        <v>0</v>
      </c>
      <c r="V98" s="217">
        <f>--IFERROR(VLOOKUP(I98,'统计（数据库导出）'!A:K,7,FALSE),0)</f>
        <v>0</v>
      </c>
      <c r="W98" s="217">
        <f>--IFERROR(VLOOKUP(I98,'统计（数据库导出）'!A:K,8,FALSE),0)</f>
        <v>424.4</v>
      </c>
      <c r="X98" s="217">
        <f>--IFERROR(VLOOKUP(I98,'统计（数据库导出）'!A:K,9,FALSE),0)</f>
        <v>-120</v>
      </c>
      <c r="Y98" s="217">
        <f>--IFERROR(VLOOKUP(I98,'统计（数据库导出）'!A:K,10,FALSE),0)</f>
        <v>149.3</v>
      </c>
      <c r="Z98" s="217">
        <f>--IFERROR(VLOOKUP(I98,'统计（数据库导出）'!A:K,11,FALSE),0)</f>
        <v>0</v>
      </c>
      <c r="AA98" s="4">
        <v>97</v>
      </c>
      <c r="AB98" s="4"/>
      <c r="AC98" s="220" t="e">
        <f>VLOOKUP(H98,[1]Sheet1!$D:$D,1,FALSE)</f>
        <v>#N/A</v>
      </c>
    </row>
    <row r="99" s="1" customFormat="1" spans="1:29">
      <c r="A99" s="3">
        <v>330</v>
      </c>
      <c r="B99" s="118" t="s">
        <v>28</v>
      </c>
      <c r="C99" s="118" t="s">
        <v>37</v>
      </c>
      <c r="D99" s="3" t="s">
        <v>30</v>
      </c>
      <c r="E99" s="3" t="s">
        <v>42</v>
      </c>
      <c r="F99" s="3" t="s">
        <v>32</v>
      </c>
      <c r="G99" s="3" t="s">
        <v>102</v>
      </c>
      <c r="H99" s="3">
        <v>3852759</v>
      </c>
      <c r="I99" s="4" t="s">
        <v>307</v>
      </c>
      <c r="J99" s="216">
        <v>650</v>
      </c>
      <c r="K99" s="4">
        <v>18993822077</v>
      </c>
      <c r="L99" s="4"/>
      <c r="M99" s="4" t="s">
        <v>308</v>
      </c>
      <c r="N99" s="4" t="s">
        <v>309</v>
      </c>
      <c r="O99" s="4">
        <v>18993822077</v>
      </c>
      <c r="P99" s="217">
        <f>--IFERROR(VLOOKUP(I99,'统计（数据库导出）'!A:C,2,FALSE),0)</f>
        <v>0</v>
      </c>
      <c r="Q99" s="217">
        <f>--IFERROR(VLOOKUP(I99,'统计（数据库导出）'!A:C,3,FALSE),0)</f>
        <v>916.7</v>
      </c>
      <c r="R99" s="219">
        <f t="shared" si="1"/>
        <v>1.41030769230769</v>
      </c>
      <c r="S99" s="217">
        <f>--IFERROR(VLOOKUP(I99,'统计（数据库导出）'!A:K,4,FALSE),0)</f>
        <v>0</v>
      </c>
      <c r="T99" s="217">
        <f>--IFERROR(VLOOKUP(I99,'统计（数据库导出）'!A:K,5,FALSE),0)</f>
        <v>0</v>
      </c>
      <c r="U99" s="217">
        <f>--IFERROR(VLOOKUP(I99,'统计（数据库导出）'!A:K,6,FALSE),0)</f>
        <v>0</v>
      </c>
      <c r="V99" s="217">
        <f>--IFERROR(VLOOKUP(I99,'统计（数据库导出）'!A:K,7,FALSE),0)</f>
        <v>0</v>
      </c>
      <c r="W99" s="217">
        <f>--IFERROR(VLOOKUP(I99,'统计（数据库导出）'!A:K,8,FALSE),0)</f>
        <v>594.7</v>
      </c>
      <c r="X99" s="217">
        <f>--IFERROR(VLOOKUP(I99,'统计（数据库导出）'!A:K,9,FALSE),0)</f>
        <v>0</v>
      </c>
      <c r="Y99" s="217">
        <f>--IFERROR(VLOOKUP(I99,'统计（数据库导出）'!A:K,10,FALSE),0)</f>
        <v>322</v>
      </c>
      <c r="Z99" s="217">
        <f>--IFERROR(VLOOKUP(I99,'统计（数据库导出）'!A:K,11,FALSE),0)</f>
        <v>0</v>
      </c>
      <c r="AA99" s="4">
        <v>98</v>
      </c>
      <c r="AB99" s="4"/>
      <c r="AC99" s="220" t="e">
        <f>VLOOKUP(H99,[1]Sheet1!$D:$D,1,FALSE)</f>
        <v>#N/A</v>
      </c>
    </row>
    <row r="100" s="1" customFormat="1" spans="1:29">
      <c r="A100" s="3">
        <v>331</v>
      </c>
      <c r="B100" s="118" t="s">
        <v>28</v>
      </c>
      <c r="C100" s="118" t="s">
        <v>37</v>
      </c>
      <c r="D100" s="3" t="s">
        <v>30</v>
      </c>
      <c r="E100" s="3" t="s">
        <v>42</v>
      </c>
      <c r="F100" s="3" t="s">
        <v>32</v>
      </c>
      <c r="G100" s="3" t="s">
        <v>43</v>
      </c>
      <c r="H100" s="3">
        <v>3852852</v>
      </c>
      <c r="I100" s="4" t="s">
        <v>310</v>
      </c>
      <c r="J100" s="216">
        <v>1200</v>
      </c>
      <c r="K100" s="4">
        <v>13389480065</v>
      </c>
      <c r="L100" s="4"/>
      <c r="M100" s="4" t="s">
        <v>311</v>
      </c>
      <c r="N100" s="4" t="s">
        <v>46</v>
      </c>
      <c r="O100" s="4">
        <v>19993819968</v>
      </c>
      <c r="P100" s="217">
        <f>--IFERROR(VLOOKUP(I100,'统计（数据库导出）'!A:C,2,FALSE),0)</f>
        <v>20</v>
      </c>
      <c r="Q100" s="217">
        <f>--IFERROR(VLOOKUP(I100,'统计（数据库导出）'!A:C,3,FALSE),0)</f>
        <v>737.3</v>
      </c>
      <c r="R100" s="219">
        <f t="shared" si="1"/>
        <v>0.614416666666667</v>
      </c>
      <c r="S100" s="217">
        <f>--IFERROR(VLOOKUP(I100,'统计（数据库导出）'!A:K,4,FALSE),0)</f>
        <v>15</v>
      </c>
      <c r="T100" s="217">
        <f>--IFERROR(VLOOKUP(I100,'统计（数据库导出）'!A:K,5,FALSE),0)</f>
        <v>0</v>
      </c>
      <c r="U100" s="217">
        <f>--IFERROR(VLOOKUP(I100,'统计（数据库导出）'!A:K,6,FALSE),0)</f>
        <v>5</v>
      </c>
      <c r="V100" s="217">
        <f>--IFERROR(VLOOKUP(I100,'统计（数据库导出）'!A:K,7,FALSE),0)</f>
        <v>0</v>
      </c>
      <c r="W100" s="217">
        <f>--IFERROR(VLOOKUP(I100,'统计（数据库导出）'!A:K,8,FALSE),0)</f>
        <v>534.2</v>
      </c>
      <c r="X100" s="217">
        <f>--IFERROR(VLOOKUP(I100,'统计（数据库导出）'!A:K,9,FALSE),0)</f>
        <v>0</v>
      </c>
      <c r="Y100" s="217">
        <f>--IFERROR(VLOOKUP(I100,'统计（数据库导出）'!A:K,10,FALSE),0)</f>
        <v>203.1</v>
      </c>
      <c r="Z100" s="217">
        <f>--IFERROR(VLOOKUP(I100,'统计（数据库导出）'!A:K,11,FALSE),0)</f>
        <v>0</v>
      </c>
      <c r="AA100" s="4">
        <v>99</v>
      </c>
      <c r="AB100" s="4"/>
      <c r="AC100" s="220" t="e">
        <f>VLOOKUP(H100,[1]Sheet1!$D:$D,1,FALSE)</f>
        <v>#N/A</v>
      </c>
    </row>
    <row r="101" s="1" customFormat="1" spans="1:29">
      <c r="A101" s="3">
        <v>332</v>
      </c>
      <c r="B101" s="118" t="s">
        <v>28</v>
      </c>
      <c r="C101" s="118" t="s">
        <v>37</v>
      </c>
      <c r="D101" s="3" t="s">
        <v>30</v>
      </c>
      <c r="E101" s="3" t="s">
        <v>42</v>
      </c>
      <c r="F101" s="3" t="s">
        <v>32</v>
      </c>
      <c r="G101" s="3" t="s">
        <v>43</v>
      </c>
      <c r="H101" s="3">
        <v>3852885</v>
      </c>
      <c r="I101" s="4" t="s">
        <v>312</v>
      </c>
      <c r="J101" s="216">
        <v>1200</v>
      </c>
      <c r="K101" s="4">
        <v>18093823458</v>
      </c>
      <c r="L101" s="4"/>
      <c r="M101" s="4" t="s">
        <v>313</v>
      </c>
      <c r="N101" s="4" t="s">
        <v>314</v>
      </c>
      <c r="O101" s="4">
        <v>13309381606</v>
      </c>
      <c r="P101" s="217">
        <f>--IFERROR(VLOOKUP(I101,'统计（数据库导出）'!A:C,2,FALSE),0)</f>
        <v>-6</v>
      </c>
      <c r="Q101" s="217">
        <f>--IFERROR(VLOOKUP(I101,'统计（数据库导出）'!A:C,3,FALSE),0)</f>
        <v>1368.15</v>
      </c>
      <c r="R101" s="219">
        <f t="shared" si="1"/>
        <v>1.140125</v>
      </c>
      <c r="S101" s="217">
        <f>--IFERROR(VLOOKUP(I101,'统计（数据库导出）'!A:K,4,FALSE),0)</f>
        <v>0</v>
      </c>
      <c r="T101" s="217">
        <f>--IFERROR(VLOOKUP(I101,'统计（数据库导出）'!A:K,5,FALSE),0)</f>
        <v>0</v>
      </c>
      <c r="U101" s="217">
        <f>--IFERROR(VLOOKUP(I101,'统计（数据库导出）'!A:K,6,FALSE),0)</f>
        <v>-6</v>
      </c>
      <c r="V101" s="217">
        <f>--IFERROR(VLOOKUP(I101,'统计（数据库导出）'!A:K,7,FALSE),0)</f>
        <v>-6</v>
      </c>
      <c r="W101" s="217">
        <f>--IFERROR(VLOOKUP(I101,'统计（数据库导出）'!A:K,8,FALSE),0)</f>
        <v>1080.4</v>
      </c>
      <c r="X101" s="217">
        <f>--IFERROR(VLOOKUP(I101,'统计（数据库导出）'!A:K,9,FALSE),0)</f>
        <v>-318.2</v>
      </c>
      <c r="Y101" s="217">
        <f>--IFERROR(VLOOKUP(I101,'统计（数据库导出）'!A:K,10,FALSE),0)</f>
        <v>287.75</v>
      </c>
      <c r="Z101" s="217">
        <f>--IFERROR(VLOOKUP(I101,'统计（数据库导出）'!A:K,11,FALSE),0)</f>
        <v>-6</v>
      </c>
      <c r="AA101" s="4">
        <v>100</v>
      </c>
      <c r="AB101" s="4"/>
      <c r="AC101" s="220" t="e">
        <f>VLOOKUP(H101,[1]Sheet1!$D:$D,1,FALSE)</f>
        <v>#N/A</v>
      </c>
    </row>
    <row r="102" s="1" customFormat="1" spans="1:29">
      <c r="A102" s="3">
        <v>333</v>
      </c>
      <c r="B102" s="118" t="s">
        <v>28</v>
      </c>
      <c r="C102" s="118" t="s">
        <v>29</v>
      </c>
      <c r="D102" s="3" t="s">
        <v>30</v>
      </c>
      <c r="E102" s="3" t="s">
        <v>93</v>
      </c>
      <c r="F102" s="3" t="s">
        <v>32</v>
      </c>
      <c r="G102" s="3" t="s">
        <v>43</v>
      </c>
      <c r="H102" s="3">
        <v>3852861</v>
      </c>
      <c r="I102" s="4" t="s">
        <v>315</v>
      </c>
      <c r="J102" s="216">
        <v>1200</v>
      </c>
      <c r="K102" s="4">
        <v>15337018299</v>
      </c>
      <c r="L102" s="4"/>
      <c r="M102" s="4" t="s">
        <v>316</v>
      </c>
      <c r="N102" s="4" t="s">
        <v>96</v>
      </c>
      <c r="O102" s="4">
        <v>18909388539</v>
      </c>
      <c r="P102" s="217">
        <f>--IFERROR(VLOOKUP(I102,'统计（数据库导出）'!A:C,2,FALSE),0)</f>
        <v>10</v>
      </c>
      <c r="Q102" s="217">
        <f>--IFERROR(VLOOKUP(I102,'统计（数据库导出）'!A:C,3,FALSE),0)</f>
        <v>1150.4526</v>
      </c>
      <c r="R102" s="219">
        <f t="shared" si="1"/>
        <v>0.9587105</v>
      </c>
      <c r="S102" s="217">
        <f>--IFERROR(VLOOKUP(I102,'统计（数据库导出）'!A:K,4,FALSE),0)</f>
        <v>10</v>
      </c>
      <c r="T102" s="217">
        <f>--IFERROR(VLOOKUP(I102,'统计（数据库导出）'!A:K,5,FALSE),0)</f>
        <v>0</v>
      </c>
      <c r="U102" s="217">
        <f>--IFERROR(VLOOKUP(I102,'统计（数据库导出）'!A:K,6,FALSE),0)</f>
        <v>0</v>
      </c>
      <c r="V102" s="217">
        <f>--IFERROR(VLOOKUP(I102,'统计（数据库导出）'!A:K,7,FALSE),0)</f>
        <v>0</v>
      </c>
      <c r="W102" s="217">
        <f>--IFERROR(VLOOKUP(I102,'统计（数据库导出）'!A:K,8,FALSE),0)</f>
        <v>838.1</v>
      </c>
      <c r="X102" s="217">
        <f>--IFERROR(VLOOKUP(I102,'统计（数据库导出）'!A:K,9,FALSE),0)</f>
        <v>-356</v>
      </c>
      <c r="Y102" s="217">
        <f>--IFERROR(VLOOKUP(I102,'统计（数据库导出）'!A:K,10,FALSE),0)</f>
        <v>312.3526</v>
      </c>
      <c r="Z102" s="217">
        <f>--IFERROR(VLOOKUP(I102,'统计（数据库导出）'!A:K,11,FALSE),0)</f>
        <v>0</v>
      </c>
      <c r="AA102" s="4">
        <v>101</v>
      </c>
      <c r="AB102" s="4"/>
      <c r="AC102" s="220" t="e">
        <f>VLOOKUP(H102,[1]Sheet1!$D:$D,1,FALSE)</f>
        <v>#N/A</v>
      </c>
    </row>
    <row r="103" s="1" customFormat="1" spans="1:29">
      <c r="A103" s="3">
        <v>334</v>
      </c>
      <c r="B103" s="118" t="s">
        <v>28</v>
      </c>
      <c r="C103" s="118" t="s">
        <v>29</v>
      </c>
      <c r="D103" s="3" t="s">
        <v>30</v>
      </c>
      <c r="E103" s="3" t="s">
        <v>93</v>
      </c>
      <c r="F103" s="3" t="s">
        <v>32</v>
      </c>
      <c r="G103" s="3" t="s">
        <v>43</v>
      </c>
      <c r="H103" s="3">
        <v>3852860</v>
      </c>
      <c r="I103" s="4" t="s">
        <v>317</v>
      </c>
      <c r="J103" s="216">
        <v>1200</v>
      </c>
      <c r="K103" s="4">
        <v>15352218305</v>
      </c>
      <c r="L103" s="4"/>
      <c r="M103" s="4" t="s">
        <v>192</v>
      </c>
      <c r="N103" s="4" t="s">
        <v>193</v>
      </c>
      <c r="O103" s="4">
        <v>17393899418</v>
      </c>
      <c r="P103" s="217">
        <f>--IFERROR(VLOOKUP(I103,'统计（数据库导出）'!A:C,2,FALSE),0)</f>
        <v>0</v>
      </c>
      <c r="Q103" s="217">
        <f>--IFERROR(VLOOKUP(I103,'统计（数据库导出）'!A:C,3,FALSE),0)</f>
        <v>518.1</v>
      </c>
      <c r="R103" s="219">
        <f t="shared" si="1"/>
        <v>0.43175</v>
      </c>
      <c r="S103" s="217">
        <f>--IFERROR(VLOOKUP(I103,'统计（数据库导出）'!A:K,4,FALSE),0)</f>
        <v>0</v>
      </c>
      <c r="T103" s="217">
        <f>--IFERROR(VLOOKUP(I103,'统计（数据库导出）'!A:K,5,FALSE),0)</f>
        <v>0</v>
      </c>
      <c r="U103" s="217">
        <f>--IFERROR(VLOOKUP(I103,'统计（数据库导出）'!A:K,6,FALSE),0)</f>
        <v>0</v>
      </c>
      <c r="V103" s="217">
        <f>--IFERROR(VLOOKUP(I103,'统计（数据库导出）'!A:K,7,FALSE),0)</f>
        <v>0</v>
      </c>
      <c r="W103" s="217">
        <f>--IFERROR(VLOOKUP(I103,'统计（数据库导出）'!A:K,8,FALSE),0)</f>
        <v>428.1</v>
      </c>
      <c r="X103" s="217">
        <f>--IFERROR(VLOOKUP(I103,'统计（数据库导出）'!A:K,9,FALSE),0)</f>
        <v>0</v>
      </c>
      <c r="Y103" s="217">
        <f>--IFERROR(VLOOKUP(I103,'统计（数据库导出）'!A:K,10,FALSE),0)</f>
        <v>90</v>
      </c>
      <c r="Z103" s="217">
        <f>--IFERROR(VLOOKUP(I103,'统计（数据库导出）'!A:K,11,FALSE),0)</f>
        <v>0</v>
      </c>
      <c r="AA103" s="4">
        <v>102</v>
      </c>
      <c r="AB103" s="4"/>
      <c r="AC103" s="220" t="e">
        <f>VLOOKUP(H103,[1]Sheet1!$D:$D,1,FALSE)</f>
        <v>#N/A</v>
      </c>
    </row>
    <row r="104" s="1" customFormat="1" spans="1:29">
      <c r="A104" s="3">
        <v>335</v>
      </c>
      <c r="B104" s="118" t="s">
        <v>28</v>
      </c>
      <c r="C104" s="118" t="s">
        <v>29</v>
      </c>
      <c r="D104" s="3" t="s">
        <v>30</v>
      </c>
      <c r="E104" s="3" t="s">
        <v>93</v>
      </c>
      <c r="F104" s="3" t="s">
        <v>32</v>
      </c>
      <c r="G104" s="3" t="s">
        <v>43</v>
      </c>
      <c r="H104" s="3">
        <v>3852859</v>
      </c>
      <c r="I104" s="4" t="s">
        <v>318</v>
      </c>
      <c r="J104" s="216">
        <v>1200</v>
      </c>
      <c r="K104" s="4">
        <v>15339788907</v>
      </c>
      <c r="L104" s="4"/>
      <c r="M104" s="4" t="s">
        <v>319</v>
      </c>
      <c r="N104" s="4" t="s">
        <v>120</v>
      </c>
      <c r="O104" s="4">
        <v>15339788907</v>
      </c>
      <c r="P104" s="217">
        <f>--IFERROR(VLOOKUP(I104,'统计（数据库导出）'!A:C,2,FALSE),0)</f>
        <v>0</v>
      </c>
      <c r="Q104" s="217">
        <f>--IFERROR(VLOOKUP(I104,'统计（数据库导出）'!A:C,3,FALSE),0)</f>
        <v>65.675</v>
      </c>
      <c r="R104" s="219">
        <f t="shared" si="1"/>
        <v>0.0547291666666667</v>
      </c>
      <c r="S104" s="217">
        <f>--IFERROR(VLOOKUP(I104,'统计（数据库导出）'!A:K,4,FALSE),0)</f>
        <v>0</v>
      </c>
      <c r="T104" s="217">
        <f>--IFERROR(VLOOKUP(I104,'统计（数据库导出）'!A:K,5,FALSE),0)</f>
        <v>0</v>
      </c>
      <c r="U104" s="217">
        <f>--IFERROR(VLOOKUP(I104,'统计（数据库导出）'!A:K,6,FALSE),0)</f>
        <v>0</v>
      </c>
      <c r="V104" s="217">
        <f>--IFERROR(VLOOKUP(I104,'统计（数据库导出）'!A:K,7,FALSE),0)</f>
        <v>0</v>
      </c>
      <c r="W104" s="217">
        <f>--IFERROR(VLOOKUP(I104,'统计（数据库导出）'!A:K,8,FALSE),0)</f>
        <v>-44.8</v>
      </c>
      <c r="X104" s="217">
        <f>--IFERROR(VLOOKUP(I104,'统计（数据库导出）'!A:K,9,FALSE),0)</f>
        <v>-89</v>
      </c>
      <c r="Y104" s="217">
        <f>--IFERROR(VLOOKUP(I104,'统计（数据库导出）'!A:K,10,FALSE),0)</f>
        <v>110.475</v>
      </c>
      <c r="Z104" s="217">
        <f>--IFERROR(VLOOKUP(I104,'统计（数据库导出）'!A:K,11,FALSE),0)</f>
        <v>0</v>
      </c>
      <c r="AA104" s="4">
        <v>103</v>
      </c>
      <c r="AB104" s="4"/>
      <c r="AC104" s="220" t="e">
        <f>VLOOKUP(H104,[1]Sheet1!$D:$D,1,FALSE)</f>
        <v>#N/A</v>
      </c>
    </row>
    <row r="105" s="1" customFormat="1" spans="1:29">
      <c r="A105" s="3">
        <v>336</v>
      </c>
      <c r="B105" s="118" t="s">
        <v>28</v>
      </c>
      <c r="C105" s="118" t="s">
        <v>37</v>
      </c>
      <c r="D105" s="3" t="s">
        <v>30</v>
      </c>
      <c r="E105" s="3" t="s">
        <v>42</v>
      </c>
      <c r="F105" s="3" t="s">
        <v>32</v>
      </c>
      <c r="G105" s="3" t="s">
        <v>33</v>
      </c>
      <c r="H105" s="3">
        <v>3851436</v>
      </c>
      <c r="I105" s="4" t="s">
        <v>320</v>
      </c>
      <c r="J105" s="216">
        <v>1200</v>
      </c>
      <c r="K105" s="4">
        <v>13309384150</v>
      </c>
      <c r="L105" s="4"/>
      <c r="M105" s="4" t="s">
        <v>321</v>
      </c>
      <c r="N105" s="4" t="s">
        <v>322</v>
      </c>
      <c r="O105" s="4">
        <v>18193821477</v>
      </c>
      <c r="P105" s="217">
        <f>--IFERROR(VLOOKUP(I105,'统计（数据库导出）'!A:C,2,FALSE),0)</f>
        <v>17.1</v>
      </c>
      <c r="Q105" s="217">
        <f>--IFERROR(VLOOKUP(I105,'统计（数据库导出）'!A:C,3,FALSE),0)</f>
        <v>176.5</v>
      </c>
      <c r="R105" s="219">
        <f t="shared" si="1"/>
        <v>0.147083333333333</v>
      </c>
      <c r="S105" s="217">
        <f>--IFERROR(VLOOKUP(I105,'统计（数据库导出）'!A:K,4,FALSE),0)</f>
        <v>17.1</v>
      </c>
      <c r="T105" s="217">
        <f>--IFERROR(VLOOKUP(I105,'统计（数据库导出）'!A:K,5,FALSE),0)</f>
        <v>0</v>
      </c>
      <c r="U105" s="217">
        <f>--IFERROR(VLOOKUP(I105,'统计（数据库导出）'!A:K,6,FALSE),0)</f>
        <v>0</v>
      </c>
      <c r="V105" s="217">
        <f>--IFERROR(VLOOKUP(I105,'统计（数据库导出）'!A:K,7,FALSE),0)</f>
        <v>0</v>
      </c>
      <c r="W105" s="217">
        <f>--IFERROR(VLOOKUP(I105,'统计（数据库导出）'!A:K,8,FALSE),0)</f>
        <v>147.2</v>
      </c>
      <c r="X105" s="217">
        <f>--IFERROR(VLOOKUP(I105,'统计（数据库导出）'!A:K,9,FALSE),0)</f>
        <v>-241.1</v>
      </c>
      <c r="Y105" s="217">
        <f>--IFERROR(VLOOKUP(I105,'统计（数据库导出）'!A:K,10,FALSE),0)</f>
        <v>29.3</v>
      </c>
      <c r="Z105" s="217">
        <f>--IFERROR(VLOOKUP(I105,'统计（数据库导出）'!A:K,11,FALSE),0)</f>
        <v>0</v>
      </c>
      <c r="AA105" s="4">
        <v>104</v>
      </c>
      <c r="AB105" s="4"/>
      <c r="AC105" s="220" t="e">
        <f>VLOOKUP(H105,[1]Sheet1!$D:$D,1,FALSE)</f>
        <v>#N/A</v>
      </c>
    </row>
    <row r="106" s="1" customFormat="1" spans="1:29">
      <c r="A106" s="3">
        <v>337</v>
      </c>
      <c r="B106" s="118" t="s">
        <v>28</v>
      </c>
      <c r="C106" s="118" t="s">
        <v>29</v>
      </c>
      <c r="D106" s="3" t="s">
        <v>30</v>
      </c>
      <c r="E106" s="3" t="s">
        <v>105</v>
      </c>
      <c r="F106" s="3" t="s">
        <v>88</v>
      </c>
      <c r="G106" s="3" t="s">
        <v>102</v>
      </c>
      <c r="H106" s="3">
        <v>3851455</v>
      </c>
      <c r="I106" s="4" t="s">
        <v>323</v>
      </c>
      <c r="J106" s="216">
        <v>650</v>
      </c>
      <c r="K106" s="4">
        <v>18093835320</v>
      </c>
      <c r="L106" s="4" t="s">
        <v>99</v>
      </c>
      <c r="M106" s="4" t="s">
        <v>324</v>
      </c>
      <c r="N106" s="4" t="s">
        <v>325</v>
      </c>
      <c r="O106" s="4">
        <v>18093835320</v>
      </c>
      <c r="P106" s="217">
        <f>--IFERROR(VLOOKUP(I106,'统计（数据库导出）'!A:C,2,FALSE),0)</f>
        <v>-10</v>
      </c>
      <c r="Q106" s="217">
        <f>--IFERROR(VLOOKUP(I106,'统计（数据库导出）'!A:C,3,FALSE),0)</f>
        <v>2526.655</v>
      </c>
      <c r="R106" s="219">
        <f t="shared" si="1"/>
        <v>3.88716153846154</v>
      </c>
      <c r="S106" s="217">
        <f>--IFERROR(VLOOKUP(I106,'统计（数据库导出）'!A:K,4,FALSE),0)</f>
        <v>-23</v>
      </c>
      <c r="T106" s="217">
        <f>--IFERROR(VLOOKUP(I106,'统计（数据库导出）'!A:K,5,FALSE),0)</f>
        <v>-53</v>
      </c>
      <c r="U106" s="217">
        <f>--IFERROR(VLOOKUP(I106,'统计（数据库导出）'!A:K,6,FALSE),0)</f>
        <v>13</v>
      </c>
      <c r="V106" s="217">
        <f>--IFERROR(VLOOKUP(I106,'统计（数据库导出）'!A:K,7,FALSE),0)</f>
        <v>-10</v>
      </c>
      <c r="W106" s="217">
        <f>--IFERROR(VLOOKUP(I106,'统计（数据库导出）'!A:K,8,FALSE),0)</f>
        <v>1298.19</v>
      </c>
      <c r="X106" s="217">
        <f>--IFERROR(VLOOKUP(I106,'统计（数据库导出）'!A:K,9,FALSE),0)</f>
        <v>-964.1</v>
      </c>
      <c r="Y106" s="217">
        <f>--IFERROR(VLOOKUP(I106,'统计（数据库导出）'!A:K,10,FALSE),0)</f>
        <v>1228.465</v>
      </c>
      <c r="Z106" s="217">
        <f>--IFERROR(VLOOKUP(I106,'统计（数据库导出）'!A:K,11,FALSE),0)</f>
        <v>-35</v>
      </c>
      <c r="AA106" s="4">
        <v>105</v>
      </c>
      <c r="AB106" s="4"/>
      <c r="AC106" s="220" t="e">
        <f>VLOOKUP(H106,[1]Sheet1!$D:$D,1,FALSE)</f>
        <v>#N/A</v>
      </c>
    </row>
    <row r="107" s="1" customFormat="1" spans="1:29">
      <c r="A107" s="3">
        <v>338</v>
      </c>
      <c r="B107" s="118" t="s">
        <v>28</v>
      </c>
      <c r="C107" s="118" t="s">
        <v>37</v>
      </c>
      <c r="D107" s="3" t="s">
        <v>30</v>
      </c>
      <c r="E107" s="3" t="s">
        <v>124</v>
      </c>
      <c r="F107" s="3" t="s">
        <v>32</v>
      </c>
      <c r="G107" s="3" t="s">
        <v>33</v>
      </c>
      <c r="H107" s="3">
        <v>3851488</v>
      </c>
      <c r="I107" s="4" t="s">
        <v>326</v>
      </c>
      <c r="J107" s="216">
        <v>1200</v>
      </c>
      <c r="K107" s="4">
        <v>18193821310</v>
      </c>
      <c r="L107" s="4"/>
      <c r="M107" s="4" t="s">
        <v>327</v>
      </c>
      <c r="N107" s="4" t="s">
        <v>257</v>
      </c>
      <c r="O107" s="4">
        <v>15346986672</v>
      </c>
      <c r="P107" s="217">
        <f>--IFERROR(VLOOKUP(I107,'统计（数据库导出）'!A:C,2,FALSE),0)</f>
        <v>10</v>
      </c>
      <c r="Q107" s="217">
        <f>--IFERROR(VLOOKUP(I107,'统计（数据库导出）'!A:C,3,FALSE),0)</f>
        <v>-173.545</v>
      </c>
      <c r="R107" s="219">
        <f t="shared" si="1"/>
        <v>-0.144620833333333</v>
      </c>
      <c r="S107" s="217">
        <f>--IFERROR(VLOOKUP(I107,'统计（数据库导出）'!A:K,4,FALSE),0)</f>
        <v>0</v>
      </c>
      <c r="T107" s="217">
        <f>--IFERROR(VLOOKUP(I107,'统计（数据库导出）'!A:K,5,FALSE),0)</f>
        <v>0</v>
      </c>
      <c r="U107" s="217">
        <f>--IFERROR(VLOOKUP(I107,'统计（数据库导出）'!A:K,6,FALSE),0)</f>
        <v>10</v>
      </c>
      <c r="V107" s="217">
        <f>--IFERROR(VLOOKUP(I107,'统计（数据库导出）'!A:K,7,FALSE),0)</f>
        <v>0</v>
      </c>
      <c r="W107" s="217">
        <f>--IFERROR(VLOOKUP(I107,'统计（数据库导出）'!A:K,8,FALSE),0)</f>
        <v>-368.8</v>
      </c>
      <c r="X107" s="217">
        <f>--IFERROR(VLOOKUP(I107,'统计（数据库导出）'!A:K,9,FALSE),0)</f>
        <v>-494</v>
      </c>
      <c r="Y107" s="217">
        <f>--IFERROR(VLOOKUP(I107,'统计（数据库导出）'!A:K,10,FALSE),0)</f>
        <v>195.255</v>
      </c>
      <c r="Z107" s="217">
        <f>--IFERROR(VLOOKUP(I107,'统计（数据库导出）'!A:K,11,FALSE),0)</f>
        <v>-25</v>
      </c>
      <c r="AA107" s="4">
        <v>106</v>
      </c>
      <c r="AB107" s="4"/>
      <c r="AC107" s="220" t="e">
        <f>VLOOKUP(H107,[1]Sheet1!$D:$D,1,FALSE)</f>
        <v>#N/A</v>
      </c>
    </row>
    <row r="108" s="1" customFormat="1" spans="1:29">
      <c r="A108" s="3">
        <v>339</v>
      </c>
      <c r="B108" s="118" t="s">
        <v>28</v>
      </c>
      <c r="C108" s="118" t="s">
        <v>29</v>
      </c>
      <c r="D108" s="3" t="s">
        <v>30</v>
      </c>
      <c r="E108" s="3" t="s">
        <v>105</v>
      </c>
      <c r="F108" s="3" t="s">
        <v>88</v>
      </c>
      <c r="G108" s="3" t="s">
        <v>68</v>
      </c>
      <c r="H108" s="3">
        <v>3853752</v>
      </c>
      <c r="I108" s="4" t="s">
        <v>328</v>
      </c>
      <c r="J108" s="216">
        <v>1000</v>
      </c>
      <c r="K108" s="4">
        <v>18993822021</v>
      </c>
      <c r="L108" s="4"/>
      <c r="M108" s="4" t="s">
        <v>329</v>
      </c>
      <c r="N108" s="4" t="s">
        <v>178</v>
      </c>
      <c r="O108" s="4">
        <v>18993822021</v>
      </c>
      <c r="P108" s="217">
        <f>--IFERROR(VLOOKUP(I108,'统计（数据库导出）'!A:C,2,FALSE),0)</f>
        <v>17.1</v>
      </c>
      <c r="Q108" s="217">
        <f>--IFERROR(VLOOKUP(I108,'统计（数据库导出）'!A:C,3,FALSE),0)</f>
        <v>892.725</v>
      </c>
      <c r="R108" s="219">
        <f t="shared" si="1"/>
        <v>0.892725</v>
      </c>
      <c r="S108" s="217">
        <f>--IFERROR(VLOOKUP(I108,'统计（数据库导出）'!A:K,4,FALSE),0)</f>
        <v>17.1</v>
      </c>
      <c r="T108" s="217">
        <f>--IFERROR(VLOOKUP(I108,'统计（数据库导出）'!A:K,5,FALSE),0)</f>
        <v>0</v>
      </c>
      <c r="U108" s="217">
        <f>--IFERROR(VLOOKUP(I108,'统计（数据库导出）'!A:K,6,FALSE),0)</f>
        <v>0</v>
      </c>
      <c r="V108" s="217">
        <f>--IFERROR(VLOOKUP(I108,'统计（数据库导出）'!A:K,7,FALSE),0)</f>
        <v>0</v>
      </c>
      <c r="W108" s="217">
        <f>--IFERROR(VLOOKUP(I108,'统计（数据库导出）'!A:K,8,FALSE),0)</f>
        <v>679.2</v>
      </c>
      <c r="X108" s="217">
        <f>--IFERROR(VLOOKUP(I108,'统计（数据库导出）'!A:K,9,FALSE),0)</f>
        <v>-258</v>
      </c>
      <c r="Y108" s="217">
        <f>--IFERROR(VLOOKUP(I108,'统计（数据库导出）'!A:K,10,FALSE),0)</f>
        <v>213.525</v>
      </c>
      <c r="Z108" s="217">
        <f>--IFERROR(VLOOKUP(I108,'统计（数据库导出）'!A:K,11,FALSE),0)</f>
        <v>0</v>
      </c>
      <c r="AA108" s="4">
        <v>107</v>
      </c>
      <c r="AB108" s="4"/>
      <c r="AC108" s="220" t="e">
        <f>VLOOKUP(H108,[1]Sheet1!$D:$D,1,FALSE)</f>
        <v>#N/A</v>
      </c>
    </row>
    <row r="109" s="1" customFormat="1" spans="1:29">
      <c r="A109" s="3">
        <v>340</v>
      </c>
      <c r="B109" s="118" t="s">
        <v>28</v>
      </c>
      <c r="C109" s="118" t="s">
        <v>29</v>
      </c>
      <c r="D109" s="3" t="s">
        <v>30</v>
      </c>
      <c r="E109" s="3" t="s">
        <v>67</v>
      </c>
      <c r="F109" s="3" t="s">
        <v>32</v>
      </c>
      <c r="G109" s="3" t="s">
        <v>33</v>
      </c>
      <c r="H109" s="3">
        <v>3851495</v>
      </c>
      <c r="I109" s="4" t="s">
        <v>330</v>
      </c>
      <c r="J109" s="216">
        <v>1200</v>
      </c>
      <c r="K109" s="4">
        <v>15339389826</v>
      </c>
      <c r="L109" s="4"/>
      <c r="M109" s="4" t="s">
        <v>265</v>
      </c>
      <c r="N109" s="4" t="s">
        <v>266</v>
      </c>
      <c r="O109" s="4">
        <v>15339389826</v>
      </c>
      <c r="P109" s="217">
        <f>--IFERROR(VLOOKUP(I109,'统计（数据库导出）'!A:C,2,FALSE),0)</f>
        <v>38</v>
      </c>
      <c r="Q109" s="217">
        <f>--IFERROR(VLOOKUP(I109,'统计（数据库导出）'!A:C,3,FALSE),0)</f>
        <v>1126.25</v>
      </c>
      <c r="R109" s="219">
        <f t="shared" si="1"/>
        <v>0.938541666666667</v>
      </c>
      <c r="S109" s="217">
        <f>--IFERROR(VLOOKUP(I109,'统计（数据库导出）'!A:K,4,FALSE),0)</f>
        <v>8</v>
      </c>
      <c r="T109" s="217">
        <f>--IFERROR(VLOOKUP(I109,'统计（数据库导出）'!A:K,5,FALSE),0)</f>
        <v>0</v>
      </c>
      <c r="U109" s="217">
        <f>--IFERROR(VLOOKUP(I109,'统计（数据库导出）'!A:K,6,FALSE),0)</f>
        <v>30</v>
      </c>
      <c r="V109" s="217">
        <f>--IFERROR(VLOOKUP(I109,'统计（数据库导出）'!A:K,7,FALSE),0)</f>
        <v>0</v>
      </c>
      <c r="W109" s="217">
        <f>--IFERROR(VLOOKUP(I109,'统计（数据库导出）'!A:K,8,FALSE),0)</f>
        <v>615.9</v>
      </c>
      <c r="X109" s="217">
        <f>--IFERROR(VLOOKUP(I109,'统计（数据库导出）'!A:K,9,FALSE),0)</f>
        <v>-241</v>
      </c>
      <c r="Y109" s="217">
        <f>--IFERROR(VLOOKUP(I109,'统计（数据库导出）'!A:K,10,FALSE),0)</f>
        <v>510.35</v>
      </c>
      <c r="Z109" s="217">
        <f>--IFERROR(VLOOKUP(I109,'统计（数据库导出）'!A:K,11,FALSE),0)</f>
        <v>0</v>
      </c>
      <c r="AA109" s="4">
        <v>108</v>
      </c>
      <c r="AB109" s="4"/>
      <c r="AC109" s="220" t="e">
        <f>VLOOKUP(H109,[1]Sheet1!$D:$D,1,FALSE)</f>
        <v>#N/A</v>
      </c>
    </row>
    <row r="110" s="1" customFormat="1" spans="1:29">
      <c r="A110" s="3">
        <v>341</v>
      </c>
      <c r="B110" s="118" t="s">
        <v>28</v>
      </c>
      <c r="C110" s="118" t="s">
        <v>29</v>
      </c>
      <c r="D110" s="3" t="s">
        <v>30</v>
      </c>
      <c r="E110" s="3" t="s">
        <v>114</v>
      </c>
      <c r="F110" s="3" t="s">
        <v>32</v>
      </c>
      <c r="G110" s="3" t="s">
        <v>68</v>
      </c>
      <c r="H110" s="3">
        <v>3853298</v>
      </c>
      <c r="I110" s="4" t="s">
        <v>331</v>
      </c>
      <c r="J110" s="216">
        <v>1000</v>
      </c>
      <c r="K110" s="4">
        <v>18919248338</v>
      </c>
      <c r="L110" s="4"/>
      <c r="M110" s="4" t="s">
        <v>332</v>
      </c>
      <c r="N110" s="4" t="s">
        <v>46</v>
      </c>
      <c r="O110" s="4">
        <v>18919248338</v>
      </c>
      <c r="P110" s="217">
        <f>--IFERROR(VLOOKUP(I110,'统计（数据库导出）'!A:C,2,FALSE),0)</f>
        <v>0</v>
      </c>
      <c r="Q110" s="217">
        <f>--IFERROR(VLOOKUP(I110,'统计（数据库导出）'!A:C,3,FALSE),0)</f>
        <v>1095.9</v>
      </c>
      <c r="R110" s="219">
        <f t="shared" si="1"/>
        <v>1.0959</v>
      </c>
      <c r="S110" s="217">
        <f>--IFERROR(VLOOKUP(I110,'统计（数据库导出）'!A:K,4,FALSE),0)</f>
        <v>0</v>
      </c>
      <c r="T110" s="217">
        <f>--IFERROR(VLOOKUP(I110,'统计（数据库导出）'!A:K,5,FALSE),0)</f>
        <v>0</v>
      </c>
      <c r="U110" s="217">
        <f>--IFERROR(VLOOKUP(I110,'统计（数据库导出）'!A:K,6,FALSE),0)</f>
        <v>0</v>
      </c>
      <c r="V110" s="217">
        <f>--IFERROR(VLOOKUP(I110,'统计（数据库导出）'!A:K,7,FALSE),0)</f>
        <v>0</v>
      </c>
      <c r="W110" s="217">
        <f>--IFERROR(VLOOKUP(I110,'统计（数据库导出）'!A:K,8,FALSE),0)</f>
        <v>1080.3</v>
      </c>
      <c r="X110" s="217">
        <f>--IFERROR(VLOOKUP(I110,'统计（数据库导出）'!A:K,9,FALSE),0)</f>
        <v>0</v>
      </c>
      <c r="Y110" s="217">
        <f>--IFERROR(VLOOKUP(I110,'统计（数据库导出）'!A:K,10,FALSE),0)</f>
        <v>15.6</v>
      </c>
      <c r="Z110" s="217">
        <f>--IFERROR(VLOOKUP(I110,'统计（数据库导出）'!A:K,11,FALSE),0)</f>
        <v>-6</v>
      </c>
      <c r="AA110" s="4">
        <v>109</v>
      </c>
      <c r="AB110" s="4"/>
      <c r="AC110" s="220" t="e">
        <f>VLOOKUP(H110,[1]Sheet1!$D:$D,1,FALSE)</f>
        <v>#N/A</v>
      </c>
    </row>
    <row r="111" s="1" customFormat="1" spans="1:29">
      <c r="A111" s="3">
        <v>342</v>
      </c>
      <c r="B111" s="118" t="s">
        <v>28</v>
      </c>
      <c r="C111" s="118" t="s">
        <v>29</v>
      </c>
      <c r="D111" s="3" t="s">
        <v>30</v>
      </c>
      <c r="E111" s="3" t="s">
        <v>93</v>
      </c>
      <c r="F111" s="3" t="s">
        <v>32</v>
      </c>
      <c r="G111" s="3" t="s">
        <v>43</v>
      </c>
      <c r="H111" s="3">
        <v>3853755</v>
      </c>
      <c r="I111" s="4" t="s">
        <v>333</v>
      </c>
      <c r="J111" s="216">
        <v>1200</v>
      </c>
      <c r="K111" s="4">
        <v>17339971198</v>
      </c>
      <c r="L111" s="4"/>
      <c r="M111" s="4" t="s">
        <v>334</v>
      </c>
      <c r="N111" s="4" t="s">
        <v>46</v>
      </c>
      <c r="O111" s="4">
        <v>18993826503</v>
      </c>
      <c r="P111" s="217">
        <f>--IFERROR(VLOOKUP(I111,'统计（数据库导出）'!A:C,2,FALSE),0)</f>
        <v>20</v>
      </c>
      <c r="Q111" s="217">
        <f>--IFERROR(VLOOKUP(I111,'统计（数据库导出）'!A:C,3,FALSE),0)</f>
        <v>447.95</v>
      </c>
      <c r="R111" s="219">
        <f t="shared" si="1"/>
        <v>0.373291666666667</v>
      </c>
      <c r="S111" s="217">
        <f>--IFERROR(VLOOKUP(I111,'统计（数据库导出）'!A:K,4,FALSE),0)</f>
        <v>0</v>
      </c>
      <c r="T111" s="217">
        <f>--IFERROR(VLOOKUP(I111,'统计（数据库导出）'!A:K,5,FALSE),0)</f>
        <v>0</v>
      </c>
      <c r="U111" s="217">
        <f>--IFERROR(VLOOKUP(I111,'统计（数据库导出）'!A:K,6,FALSE),0)</f>
        <v>20</v>
      </c>
      <c r="V111" s="217">
        <f>--IFERROR(VLOOKUP(I111,'统计（数据库导出）'!A:K,7,FALSE),0)</f>
        <v>0</v>
      </c>
      <c r="W111" s="217">
        <f>--IFERROR(VLOOKUP(I111,'统计（数据库导出）'!A:K,8,FALSE),0)</f>
        <v>411.3</v>
      </c>
      <c r="X111" s="217">
        <f>--IFERROR(VLOOKUP(I111,'统计（数据库导出）'!A:K,9,FALSE),0)</f>
        <v>0</v>
      </c>
      <c r="Y111" s="217">
        <f>--IFERROR(VLOOKUP(I111,'统计（数据库导出）'!A:K,10,FALSE),0)</f>
        <v>36.65</v>
      </c>
      <c r="Z111" s="217">
        <f>--IFERROR(VLOOKUP(I111,'统计（数据库导出）'!A:K,11,FALSE),0)</f>
        <v>0</v>
      </c>
      <c r="AA111" s="4">
        <v>110</v>
      </c>
      <c r="AB111" s="4"/>
      <c r="AC111" s="220" t="e">
        <f>VLOOKUP(H111,[1]Sheet1!$D:$D,1,FALSE)</f>
        <v>#N/A</v>
      </c>
    </row>
    <row r="112" s="1" customFormat="1" spans="1:29">
      <c r="A112" s="3">
        <v>343</v>
      </c>
      <c r="B112" s="118" t="s">
        <v>28</v>
      </c>
      <c r="C112" s="118" t="s">
        <v>29</v>
      </c>
      <c r="D112" s="3" t="s">
        <v>335</v>
      </c>
      <c r="E112" s="3" t="s">
        <v>336</v>
      </c>
      <c r="F112" s="3">
        <v>0</v>
      </c>
      <c r="G112" s="3" t="s">
        <v>33</v>
      </c>
      <c r="H112" s="3">
        <v>3852406</v>
      </c>
      <c r="I112" s="4" t="s">
        <v>337</v>
      </c>
      <c r="J112" s="216">
        <v>1500</v>
      </c>
      <c r="K112" s="4">
        <v>17389592933</v>
      </c>
      <c r="L112" s="4"/>
      <c r="M112" s="4" t="s">
        <v>338</v>
      </c>
      <c r="N112" s="4" t="s">
        <v>336</v>
      </c>
      <c r="O112" s="4">
        <v>13399388872</v>
      </c>
      <c r="P112" s="217">
        <f>--IFERROR(VLOOKUP(I112,'统计（数据库导出）'!A:C,2,FALSE),0)</f>
        <v>0</v>
      </c>
      <c r="Q112" s="217">
        <f>--IFERROR(VLOOKUP(I112,'统计（数据库导出）'!A:C,3,FALSE),0)</f>
        <v>-136.8</v>
      </c>
      <c r="R112" s="219">
        <f t="shared" si="1"/>
        <v>-0.0912</v>
      </c>
      <c r="S112" s="217">
        <f>--IFERROR(VLOOKUP(I112,'统计（数据库导出）'!A:K,4,FALSE),0)</f>
        <v>0</v>
      </c>
      <c r="T112" s="217">
        <f>--IFERROR(VLOOKUP(I112,'统计（数据库导出）'!A:K,5,FALSE),0)</f>
        <v>0</v>
      </c>
      <c r="U112" s="217">
        <f>--IFERROR(VLOOKUP(I112,'统计（数据库导出）'!A:K,6,FALSE),0)</f>
        <v>0</v>
      </c>
      <c r="V112" s="217">
        <f>--IFERROR(VLOOKUP(I112,'统计（数据库导出）'!A:K,7,FALSE),0)</f>
        <v>0</v>
      </c>
      <c r="W112" s="217">
        <f>--IFERROR(VLOOKUP(I112,'统计（数据库导出）'!A:K,8,FALSE),0)</f>
        <v>-552.3</v>
      </c>
      <c r="X112" s="217">
        <f>--IFERROR(VLOOKUP(I112,'统计（数据库导出）'!A:K,9,FALSE),0)</f>
        <v>-870</v>
      </c>
      <c r="Y112" s="217">
        <f>--IFERROR(VLOOKUP(I112,'统计（数据库导出）'!A:K,10,FALSE),0)</f>
        <v>415.5</v>
      </c>
      <c r="Z112" s="217">
        <f>--IFERROR(VLOOKUP(I112,'统计（数据库导出）'!A:K,11,FALSE),0)</f>
        <v>-54.5</v>
      </c>
      <c r="AA112" s="4">
        <v>111</v>
      </c>
      <c r="AB112" s="4"/>
      <c r="AC112" s="220" t="e">
        <f>VLOOKUP(H112,[1]Sheet1!$D:$D,1,FALSE)</f>
        <v>#N/A</v>
      </c>
    </row>
    <row r="113" s="1" customFormat="1" spans="1:29">
      <c r="A113" s="3">
        <v>344</v>
      </c>
      <c r="B113" s="118" t="s">
        <v>28</v>
      </c>
      <c r="C113" s="118" t="s">
        <v>29</v>
      </c>
      <c r="D113" s="3" t="s">
        <v>335</v>
      </c>
      <c r="E113" s="3" t="s">
        <v>336</v>
      </c>
      <c r="F113" s="3">
        <v>0</v>
      </c>
      <c r="G113" s="3" t="s">
        <v>339</v>
      </c>
      <c r="H113" s="3">
        <v>3853877</v>
      </c>
      <c r="I113" s="4" t="s">
        <v>340</v>
      </c>
      <c r="J113" s="216">
        <v>1200</v>
      </c>
      <c r="K113" s="4">
        <v>17393896895</v>
      </c>
      <c r="L113" s="4"/>
      <c r="M113" s="4" t="s">
        <v>341</v>
      </c>
      <c r="N113" s="4" t="s">
        <v>336</v>
      </c>
      <c r="O113" s="4">
        <v>17393896895</v>
      </c>
      <c r="P113" s="217">
        <f>--IFERROR(VLOOKUP(I113,'统计（数据库导出）'!A:C,2,FALSE),0)</f>
        <v>114.1</v>
      </c>
      <c r="Q113" s="217">
        <f>--IFERROR(VLOOKUP(I113,'统计（数据库导出）'!A:C,3,FALSE),0)</f>
        <v>4145.7469</v>
      </c>
      <c r="R113" s="219">
        <f t="shared" si="1"/>
        <v>3.45478908333333</v>
      </c>
      <c r="S113" s="217">
        <f>--IFERROR(VLOOKUP(I113,'统计（数据库导出）'!A:K,4,FALSE),0)</f>
        <v>27.1</v>
      </c>
      <c r="T113" s="217">
        <f>--IFERROR(VLOOKUP(I113,'统计（数据库导出）'!A:K,5,FALSE),0)</f>
        <v>-17.1</v>
      </c>
      <c r="U113" s="217">
        <f>--IFERROR(VLOOKUP(I113,'统计（数据库导出）'!A:K,6,FALSE),0)</f>
        <v>87</v>
      </c>
      <c r="V113" s="217">
        <f>--IFERROR(VLOOKUP(I113,'统计（数据库导出）'!A:K,7,FALSE),0)</f>
        <v>0</v>
      </c>
      <c r="W113" s="217">
        <f>--IFERROR(VLOOKUP(I113,'统计（数据库导出）'!A:K,8,FALSE),0)</f>
        <v>2172.3</v>
      </c>
      <c r="X113" s="217">
        <f>--IFERROR(VLOOKUP(I113,'统计（数据库导出）'!A:K,9,FALSE),0)</f>
        <v>-146.1</v>
      </c>
      <c r="Y113" s="217">
        <f>--IFERROR(VLOOKUP(I113,'统计（数据库导出）'!A:K,10,FALSE),0)</f>
        <v>1973.4469</v>
      </c>
      <c r="Z113" s="217">
        <f>--IFERROR(VLOOKUP(I113,'统计（数据库导出）'!A:K,11,FALSE),0)</f>
        <v>-69</v>
      </c>
      <c r="AA113" s="4">
        <v>112</v>
      </c>
      <c r="AB113" s="4"/>
      <c r="AC113" s="220" t="e">
        <f>VLOOKUP(H113,[1]Sheet1!$D:$D,1,FALSE)</f>
        <v>#N/A</v>
      </c>
    </row>
    <row r="114" s="1" customFormat="1" spans="1:29">
      <c r="A114" s="3">
        <v>345</v>
      </c>
      <c r="B114" s="118" t="s">
        <v>28</v>
      </c>
      <c r="C114" s="118" t="s">
        <v>29</v>
      </c>
      <c r="D114" s="3" t="s">
        <v>335</v>
      </c>
      <c r="E114" s="3" t="s">
        <v>336</v>
      </c>
      <c r="F114" s="3">
        <v>0</v>
      </c>
      <c r="G114" s="3" t="s">
        <v>342</v>
      </c>
      <c r="H114" s="3">
        <v>380088</v>
      </c>
      <c r="I114" s="4" t="s">
        <v>343</v>
      </c>
      <c r="J114" s="216">
        <v>1200</v>
      </c>
      <c r="K114" s="4">
        <v>18919222133</v>
      </c>
      <c r="L114" s="4"/>
      <c r="M114" s="4" t="s">
        <v>344</v>
      </c>
      <c r="N114" s="4" t="s">
        <v>336</v>
      </c>
      <c r="O114" s="4">
        <v>18919222133</v>
      </c>
      <c r="P114" s="217">
        <f>--IFERROR(VLOOKUP(I114,'统计（数据库导出）'!A:C,2,FALSE),0)</f>
        <v>0</v>
      </c>
      <c r="Q114" s="217">
        <f>--IFERROR(VLOOKUP(I114,'统计（数据库导出）'!A:C,3,FALSE),0)</f>
        <v>547.7</v>
      </c>
      <c r="R114" s="219">
        <f t="shared" si="1"/>
        <v>0.456416666666667</v>
      </c>
      <c r="S114" s="217">
        <f>--IFERROR(VLOOKUP(I114,'统计（数据库导出）'!A:K,4,FALSE),0)</f>
        <v>0</v>
      </c>
      <c r="T114" s="217">
        <f>--IFERROR(VLOOKUP(I114,'统计（数据库导出）'!A:K,5,FALSE),0)</f>
        <v>0</v>
      </c>
      <c r="U114" s="217">
        <f>--IFERROR(VLOOKUP(I114,'统计（数据库导出）'!A:K,6,FALSE),0)</f>
        <v>0</v>
      </c>
      <c r="V114" s="217">
        <f>--IFERROR(VLOOKUP(I114,'统计（数据库导出）'!A:K,7,FALSE),0)</f>
        <v>0</v>
      </c>
      <c r="W114" s="217">
        <f>--IFERROR(VLOOKUP(I114,'统计（数据库导出）'!A:K,8,FALSE),0)</f>
        <v>501.1</v>
      </c>
      <c r="X114" s="217">
        <f>--IFERROR(VLOOKUP(I114,'统计（数据库导出）'!A:K,9,FALSE),0)</f>
        <v>-525</v>
      </c>
      <c r="Y114" s="217">
        <f>--IFERROR(VLOOKUP(I114,'统计（数据库导出）'!A:K,10,FALSE),0)</f>
        <v>46.6</v>
      </c>
      <c r="Z114" s="217">
        <f>--IFERROR(VLOOKUP(I114,'统计（数据库导出）'!A:K,11,FALSE),0)</f>
        <v>-3</v>
      </c>
      <c r="AA114" s="4">
        <v>113</v>
      </c>
      <c r="AB114" s="4"/>
      <c r="AC114" s="220" t="e">
        <f>VLOOKUP(H114,[1]Sheet1!$D:$D,1,FALSE)</f>
        <v>#N/A</v>
      </c>
    </row>
    <row r="115" s="1" customFormat="1" spans="1:29">
      <c r="A115" s="3">
        <v>348</v>
      </c>
      <c r="B115" s="118" t="s">
        <v>28</v>
      </c>
      <c r="C115" s="118" t="s">
        <v>29</v>
      </c>
      <c r="D115" s="3" t="s">
        <v>335</v>
      </c>
      <c r="E115" s="3" t="s">
        <v>345</v>
      </c>
      <c r="F115" s="3">
        <v>0</v>
      </c>
      <c r="G115" s="3" t="s">
        <v>33</v>
      </c>
      <c r="H115" s="3">
        <v>3813231</v>
      </c>
      <c r="I115" s="4" t="s">
        <v>346</v>
      </c>
      <c r="J115" s="216">
        <v>1800</v>
      </c>
      <c r="K115" s="4">
        <v>15339788877</v>
      </c>
      <c r="L115" s="4"/>
      <c r="M115" s="4" t="s">
        <v>347</v>
      </c>
      <c r="N115" s="4" t="s">
        <v>348</v>
      </c>
      <c r="O115" s="4">
        <v>15339788877</v>
      </c>
      <c r="P115" s="217">
        <f>--IFERROR(VLOOKUP(I115,'统计（数据库导出）'!A:C,2,FALSE),0)</f>
        <v>300.1</v>
      </c>
      <c r="Q115" s="217">
        <f>--IFERROR(VLOOKUP(I115,'统计（数据库导出）'!A:C,3,FALSE),0)</f>
        <v>5236.08</v>
      </c>
      <c r="R115" s="219">
        <f t="shared" si="1"/>
        <v>2.90893333333333</v>
      </c>
      <c r="S115" s="217">
        <f>--IFERROR(VLOOKUP(I115,'统计（数据库导出）'!A:K,4,FALSE),0)</f>
        <v>237.1</v>
      </c>
      <c r="T115" s="217">
        <f>--IFERROR(VLOOKUP(I115,'统计（数据库导出）'!A:K,5,FALSE),0)</f>
        <v>-198</v>
      </c>
      <c r="U115" s="217">
        <f>--IFERROR(VLOOKUP(I115,'统计（数据库导出）'!A:K,6,FALSE),0)</f>
        <v>63</v>
      </c>
      <c r="V115" s="217">
        <f>--IFERROR(VLOOKUP(I115,'统计（数据库导出）'!A:K,7,FALSE),0)</f>
        <v>0</v>
      </c>
      <c r="W115" s="217">
        <f>--IFERROR(VLOOKUP(I115,'统计（数据库导出）'!A:K,8,FALSE),0)</f>
        <v>3116.4</v>
      </c>
      <c r="X115" s="217">
        <f>--IFERROR(VLOOKUP(I115,'统计（数据库导出）'!A:K,9,FALSE),0)</f>
        <v>-2131</v>
      </c>
      <c r="Y115" s="217">
        <f>--IFERROR(VLOOKUP(I115,'统计（数据库导出）'!A:K,10,FALSE),0)</f>
        <v>2119.68</v>
      </c>
      <c r="Z115" s="217">
        <f>--IFERROR(VLOOKUP(I115,'统计（数据库导出）'!A:K,11,FALSE),0)</f>
        <v>-6</v>
      </c>
      <c r="AA115" s="4">
        <v>114</v>
      </c>
      <c r="AB115" s="4"/>
      <c r="AC115" s="220" t="e">
        <f>VLOOKUP(H115,[1]Sheet1!$D:$D,1,FALSE)</f>
        <v>#N/A</v>
      </c>
    </row>
    <row r="116" s="1" customFormat="1" spans="1:29">
      <c r="A116" s="3">
        <v>349</v>
      </c>
      <c r="B116" s="118" t="s">
        <v>28</v>
      </c>
      <c r="C116" s="118" t="s">
        <v>29</v>
      </c>
      <c r="D116" s="3" t="s">
        <v>335</v>
      </c>
      <c r="E116" s="3" t="s">
        <v>345</v>
      </c>
      <c r="F116" s="3">
        <v>0</v>
      </c>
      <c r="G116" s="3" t="s">
        <v>33</v>
      </c>
      <c r="H116" s="3">
        <v>3813232</v>
      </c>
      <c r="I116" s="4" t="s">
        <v>349</v>
      </c>
      <c r="J116" s="216">
        <v>1800</v>
      </c>
      <c r="K116" s="4">
        <v>15379875008</v>
      </c>
      <c r="L116" s="4"/>
      <c r="M116" s="4" t="s">
        <v>350</v>
      </c>
      <c r="N116" s="4" t="s">
        <v>351</v>
      </c>
      <c r="O116" s="4">
        <v>15379875008</v>
      </c>
      <c r="P116" s="217">
        <f>--IFERROR(VLOOKUP(I116,'统计（数据库导出）'!A:C,2,FALSE),0)</f>
        <v>65.1</v>
      </c>
      <c r="Q116" s="217">
        <f>--IFERROR(VLOOKUP(I116,'统计（数据库导出）'!A:C,3,FALSE),0)</f>
        <v>2118.71</v>
      </c>
      <c r="R116" s="219">
        <f t="shared" si="1"/>
        <v>1.17706111111111</v>
      </c>
      <c r="S116" s="217">
        <f>--IFERROR(VLOOKUP(I116,'统计（数据库导出）'!A:K,4,FALSE),0)</f>
        <v>27.1</v>
      </c>
      <c r="T116" s="217">
        <f>--IFERROR(VLOOKUP(I116,'统计（数据库导出）'!A:K,5,FALSE),0)</f>
        <v>-17.1</v>
      </c>
      <c r="U116" s="217">
        <f>--IFERROR(VLOOKUP(I116,'统计（数据库导出）'!A:K,6,FALSE),0)</f>
        <v>38</v>
      </c>
      <c r="V116" s="217">
        <f>--IFERROR(VLOOKUP(I116,'统计（数据库导出）'!A:K,7,FALSE),0)</f>
        <v>0</v>
      </c>
      <c r="W116" s="217">
        <f>--IFERROR(VLOOKUP(I116,'统计（数据库导出）'!A:K,8,FALSE),0)</f>
        <v>1194.6</v>
      </c>
      <c r="X116" s="217">
        <f>--IFERROR(VLOOKUP(I116,'统计（数据库导出）'!A:K,9,FALSE),0)</f>
        <v>-1765.1</v>
      </c>
      <c r="Y116" s="217">
        <f>--IFERROR(VLOOKUP(I116,'统计（数据库导出）'!A:K,10,FALSE),0)</f>
        <v>924.11</v>
      </c>
      <c r="Z116" s="217">
        <f>--IFERROR(VLOOKUP(I116,'统计（数据库导出）'!A:K,11,FALSE),0)</f>
        <v>-19</v>
      </c>
      <c r="AA116" s="4">
        <v>115</v>
      </c>
      <c r="AB116" s="4"/>
      <c r="AC116" s="220" t="e">
        <f>VLOOKUP(H116,[1]Sheet1!$D:$D,1,FALSE)</f>
        <v>#N/A</v>
      </c>
    </row>
    <row r="117" s="1" customFormat="1" spans="1:29">
      <c r="A117" s="3">
        <v>350</v>
      </c>
      <c r="B117" s="118" t="s">
        <v>28</v>
      </c>
      <c r="C117" s="118" t="s">
        <v>29</v>
      </c>
      <c r="D117" s="3" t="s">
        <v>335</v>
      </c>
      <c r="E117" s="3" t="s">
        <v>345</v>
      </c>
      <c r="F117" s="3">
        <v>0</v>
      </c>
      <c r="G117" s="3" t="s">
        <v>33</v>
      </c>
      <c r="H117" s="3">
        <v>3813233</v>
      </c>
      <c r="I117" s="4" t="s">
        <v>352</v>
      </c>
      <c r="J117" s="216">
        <v>1800</v>
      </c>
      <c r="K117" s="4">
        <v>15393067944</v>
      </c>
      <c r="L117" s="4"/>
      <c r="M117" s="4" t="s">
        <v>353</v>
      </c>
      <c r="N117" s="4" t="s">
        <v>354</v>
      </c>
      <c r="O117" s="4">
        <v>15393067944</v>
      </c>
      <c r="P117" s="217">
        <f>--IFERROR(VLOOKUP(I117,'统计（数据库导出）'!A:C,2,FALSE),0)</f>
        <v>33</v>
      </c>
      <c r="Q117" s="217">
        <f>--IFERROR(VLOOKUP(I117,'统计（数据库导出）'!A:C,3,FALSE),0)</f>
        <v>5.48580000000003</v>
      </c>
      <c r="R117" s="219">
        <f t="shared" si="1"/>
        <v>0.00304766666666668</v>
      </c>
      <c r="S117" s="217">
        <f>--IFERROR(VLOOKUP(I117,'统计（数据库导出）'!A:K,4,FALSE),0)</f>
        <v>0</v>
      </c>
      <c r="T117" s="217">
        <f>--IFERROR(VLOOKUP(I117,'统计（数据库导出）'!A:K,5,FALSE),0)</f>
        <v>0</v>
      </c>
      <c r="U117" s="217">
        <f>--IFERROR(VLOOKUP(I117,'统计（数据库导出）'!A:K,6,FALSE),0)</f>
        <v>33</v>
      </c>
      <c r="V117" s="217">
        <f>--IFERROR(VLOOKUP(I117,'统计（数据库导出）'!A:K,7,FALSE),0)</f>
        <v>0</v>
      </c>
      <c r="W117" s="217">
        <f>--IFERROR(VLOOKUP(I117,'统计（数据库导出）'!A:K,8,FALSE),0)</f>
        <v>-649.5</v>
      </c>
      <c r="X117" s="217">
        <f>--IFERROR(VLOOKUP(I117,'统计（数据库导出）'!A:K,9,FALSE),0)</f>
        <v>-1630.2</v>
      </c>
      <c r="Y117" s="217">
        <f>--IFERROR(VLOOKUP(I117,'统计（数据库导出）'!A:K,10,FALSE),0)</f>
        <v>654.9858</v>
      </c>
      <c r="Z117" s="217">
        <f>--IFERROR(VLOOKUP(I117,'统计（数据库导出）'!A:K,11,FALSE),0)</f>
        <v>-6</v>
      </c>
      <c r="AA117" s="4">
        <v>116</v>
      </c>
      <c r="AB117" s="4"/>
      <c r="AC117" s="220" t="e">
        <f>VLOOKUP(H117,[1]Sheet1!$D:$D,1,FALSE)</f>
        <v>#N/A</v>
      </c>
    </row>
    <row r="118" s="1" customFormat="1" spans="1:29">
      <c r="A118" s="3">
        <v>351</v>
      </c>
      <c r="B118" s="118" t="s">
        <v>28</v>
      </c>
      <c r="C118" s="118" t="s">
        <v>29</v>
      </c>
      <c r="D118" s="3" t="s">
        <v>335</v>
      </c>
      <c r="E118" s="3" t="s">
        <v>345</v>
      </c>
      <c r="F118" s="3">
        <v>0</v>
      </c>
      <c r="G118" s="3" t="s">
        <v>33</v>
      </c>
      <c r="H118" s="3">
        <v>380841</v>
      </c>
      <c r="I118" s="4" t="s">
        <v>355</v>
      </c>
      <c r="J118" s="216">
        <v>1800</v>
      </c>
      <c r="K118" s="4">
        <v>19959090226</v>
      </c>
      <c r="L118" s="4"/>
      <c r="M118" s="4" t="s">
        <v>356</v>
      </c>
      <c r="N118" s="4" t="s">
        <v>345</v>
      </c>
      <c r="O118" s="4">
        <v>19959090226</v>
      </c>
      <c r="P118" s="217">
        <f>--IFERROR(VLOOKUP(I118,'统计（数据库导出）'!A:C,2,FALSE),0)</f>
        <v>47</v>
      </c>
      <c r="Q118" s="217">
        <f>--IFERROR(VLOOKUP(I118,'统计（数据库导出）'!A:C,3,FALSE),0)</f>
        <v>1664.96666666667</v>
      </c>
      <c r="R118" s="219">
        <f t="shared" si="1"/>
        <v>0.924981481481483</v>
      </c>
      <c r="S118" s="217">
        <f>--IFERROR(VLOOKUP(I118,'统计（数据库导出）'!A:K,4,FALSE),0)</f>
        <v>30</v>
      </c>
      <c r="T118" s="217">
        <f>--IFERROR(VLOOKUP(I118,'统计（数据库导出）'!A:K,5,FALSE),0)</f>
        <v>0</v>
      </c>
      <c r="U118" s="217">
        <f>--IFERROR(VLOOKUP(I118,'统计（数据库导出）'!A:K,6,FALSE),0)</f>
        <v>17</v>
      </c>
      <c r="V118" s="217">
        <f>--IFERROR(VLOOKUP(I118,'统计（数据库导出）'!A:K,7,FALSE),0)</f>
        <v>0</v>
      </c>
      <c r="W118" s="217">
        <f>--IFERROR(VLOOKUP(I118,'统计（数据库导出）'!A:K,8,FALSE),0)</f>
        <v>407.6</v>
      </c>
      <c r="X118" s="217">
        <f>--IFERROR(VLOOKUP(I118,'统计（数据库导出）'!A:K,9,FALSE),0)</f>
        <v>-498</v>
      </c>
      <c r="Y118" s="217">
        <f>--IFERROR(VLOOKUP(I118,'统计（数据库导出）'!A:K,10,FALSE),0)</f>
        <v>1257.36666666667</v>
      </c>
      <c r="Z118" s="217">
        <f>--IFERROR(VLOOKUP(I118,'统计（数据库导出）'!A:K,11,FALSE),0)</f>
        <v>-44</v>
      </c>
      <c r="AA118" s="4">
        <v>117</v>
      </c>
      <c r="AB118" s="4"/>
      <c r="AC118" s="220" t="e">
        <f>VLOOKUP(H118,[1]Sheet1!$D:$D,1,FALSE)</f>
        <v>#N/A</v>
      </c>
    </row>
    <row r="119" s="1" customFormat="1" spans="1:29">
      <c r="A119" s="3">
        <v>352</v>
      </c>
      <c r="B119" s="118" t="s">
        <v>28</v>
      </c>
      <c r="C119" s="118" t="s">
        <v>357</v>
      </c>
      <c r="D119" s="3">
        <v>0</v>
      </c>
      <c r="E119" s="3">
        <v>0</v>
      </c>
      <c r="F119" s="3">
        <v>0</v>
      </c>
      <c r="G119" s="3"/>
      <c r="H119" s="3">
        <v>380895</v>
      </c>
      <c r="I119" s="4" t="s">
        <v>358</v>
      </c>
      <c r="J119" s="216">
        <v>200</v>
      </c>
      <c r="K119" s="4" t="s">
        <v>359</v>
      </c>
      <c r="L119" s="4"/>
      <c r="M119" s="4" t="s">
        <v>360</v>
      </c>
      <c r="N119" s="4" t="s">
        <v>345</v>
      </c>
      <c r="O119" s="4">
        <v>18993822008</v>
      </c>
      <c r="P119" s="217">
        <f>--IFERROR(VLOOKUP(I119,'统计（数据库导出）'!A:C,2,FALSE),0)</f>
        <v>0</v>
      </c>
      <c r="Q119" s="217">
        <f>--IFERROR(VLOOKUP(I119,'统计（数据库导出）'!A:C,3,FALSE),0)</f>
        <v>530.5</v>
      </c>
      <c r="R119" s="219">
        <f t="shared" si="1"/>
        <v>2.6525</v>
      </c>
      <c r="S119" s="217">
        <f>--IFERROR(VLOOKUP(I119,'统计（数据库导出）'!A:K,4,FALSE),0)</f>
        <v>0</v>
      </c>
      <c r="T119" s="217">
        <f>--IFERROR(VLOOKUP(I119,'统计（数据库导出）'!A:K,5,FALSE),0)</f>
        <v>0</v>
      </c>
      <c r="U119" s="217">
        <f>--IFERROR(VLOOKUP(I119,'统计（数据库导出）'!A:K,6,FALSE),0)</f>
        <v>0</v>
      </c>
      <c r="V119" s="217">
        <f>--IFERROR(VLOOKUP(I119,'统计（数据库导出）'!A:K,7,FALSE),0)</f>
        <v>0</v>
      </c>
      <c r="W119" s="217">
        <f>--IFERROR(VLOOKUP(I119,'统计（数据库导出）'!A:K,8,FALSE),0)</f>
        <v>0</v>
      </c>
      <c r="X119" s="217">
        <f>--IFERROR(VLOOKUP(I119,'统计（数据库导出）'!A:K,9,FALSE),0)</f>
        <v>0</v>
      </c>
      <c r="Y119" s="217">
        <f>--IFERROR(VLOOKUP(I119,'统计（数据库导出）'!A:K,10,FALSE),0)</f>
        <v>530.5</v>
      </c>
      <c r="Z119" s="217">
        <f>--IFERROR(VLOOKUP(I119,'统计（数据库导出）'!A:K,11,FALSE),0)</f>
        <v>0</v>
      </c>
      <c r="AA119" s="4">
        <v>118</v>
      </c>
      <c r="AB119" s="4"/>
      <c r="AC119" s="220" t="e">
        <f>VLOOKUP(H119,[1]Sheet1!$D:$D,1,FALSE)</f>
        <v>#N/A</v>
      </c>
    </row>
    <row r="120" s="1" customFormat="1" spans="1:29">
      <c r="A120" s="3">
        <v>354</v>
      </c>
      <c r="B120" s="118" t="s">
        <v>28</v>
      </c>
      <c r="C120" s="118" t="s">
        <v>29</v>
      </c>
      <c r="D120" s="3" t="s">
        <v>335</v>
      </c>
      <c r="E120" s="3" t="s">
        <v>345</v>
      </c>
      <c r="F120" s="3">
        <v>0</v>
      </c>
      <c r="G120" s="3" t="s">
        <v>33</v>
      </c>
      <c r="H120" s="3">
        <v>381523</v>
      </c>
      <c r="I120" s="4" t="s">
        <v>361</v>
      </c>
      <c r="J120" s="216">
        <v>1800</v>
      </c>
      <c r="K120" s="4">
        <v>13399385235</v>
      </c>
      <c r="L120" s="4"/>
      <c r="M120" s="4" t="s">
        <v>362</v>
      </c>
      <c r="N120" s="4" t="s">
        <v>345</v>
      </c>
      <c r="O120" s="4">
        <v>13399385235</v>
      </c>
      <c r="P120" s="217">
        <f>--IFERROR(VLOOKUP(I120,'统计（数据库导出）'!A:C,2,FALSE),0)</f>
        <v>85</v>
      </c>
      <c r="Q120" s="217">
        <f>--IFERROR(VLOOKUP(I120,'统计（数据库导出）'!A:C,3,FALSE),0)</f>
        <v>3153.58296666667</v>
      </c>
      <c r="R120" s="219">
        <f t="shared" si="1"/>
        <v>1.75199053703704</v>
      </c>
      <c r="S120" s="217">
        <f>--IFERROR(VLOOKUP(I120,'统计（数据库导出）'!A:K,4,FALSE),0)</f>
        <v>15</v>
      </c>
      <c r="T120" s="217">
        <f>--IFERROR(VLOOKUP(I120,'统计（数据库导出）'!A:K,5,FALSE),0)</f>
        <v>0</v>
      </c>
      <c r="U120" s="217">
        <f>--IFERROR(VLOOKUP(I120,'统计（数据库导出）'!A:K,6,FALSE),0)</f>
        <v>70</v>
      </c>
      <c r="V120" s="217">
        <f>--IFERROR(VLOOKUP(I120,'统计（数据库导出）'!A:K,7,FALSE),0)</f>
        <v>0</v>
      </c>
      <c r="W120" s="217">
        <f>--IFERROR(VLOOKUP(I120,'统计（数据库导出）'!A:K,8,FALSE),0)</f>
        <v>1499.8</v>
      </c>
      <c r="X120" s="217">
        <f>--IFERROR(VLOOKUP(I120,'统计（数据库导出）'!A:K,9,FALSE),0)</f>
        <v>-778.3</v>
      </c>
      <c r="Y120" s="217">
        <f>--IFERROR(VLOOKUP(I120,'统计（数据库导出）'!A:K,10,FALSE),0)</f>
        <v>1653.78296666667</v>
      </c>
      <c r="Z120" s="217">
        <f>--IFERROR(VLOOKUP(I120,'统计（数据库导出）'!A:K,11,FALSE),0)</f>
        <v>-40</v>
      </c>
      <c r="AA120" s="4">
        <v>119</v>
      </c>
      <c r="AB120" s="4"/>
      <c r="AC120" s="220" t="e">
        <f>VLOOKUP(H120,[1]Sheet1!$D:$D,1,FALSE)</f>
        <v>#N/A</v>
      </c>
    </row>
    <row r="121" s="1" customFormat="1" spans="1:29">
      <c r="A121" s="3">
        <v>355</v>
      </c>
      <c r="B121" s="118" t="s">
        <v>28</v>
      </c>
      <c r="C121" s="118" t="s">
        <v>29</v>
      </c>
      <c r="D121" s="3" t="s">
        <v>335</v>
      </c>
      <c r="E121" s="3" t="s">
        <v>345</v>
      </c>
      <c r="F121" s="3">
        <v>0</v>
      </c>
      <c r="G121" s="3" t="s">
        <v>33</v>
      </c>
      <c r="H121" s="3">
        <v>3824330</v>
      </c>
      <c r="I121" s="4" t="s">
        <v>363</v>
      </c>
      <c r="J121" s="216">
        <v>1800</v>
      </c>
      <c r="K121" s="4">
        <v>15378888102</v>
      </c>
      <c r="L121" s="4"/>
      <c r="M121" s="4" t="s">
        <v>364</v>
      </c>
      <c r="N121" s="4" t="s">
        <v>345</v>
      </c>
      <c r="O121" s="4">
        <v>15378888102</v>
      </c>
      <c r="P121" s="217">
        <f>--IFERROR(VLOOKUP(I121,'统计（数据库导出）'!A:C,2,FALSE),0)</f>
        <v>0</v>
      </c>
      <c r="Q121" s="217">
        <f>--IFERROR(VLOOKUP(I121,'统计（数据库导出）'!A:C,3,FALSE),0)</f>
        <v>288.3</v>
      </c>
      <c r="R121" s="219">
        <f t="shared" si="1"/>
        <v>0.160166666666667</v>
      </c>
      <c r="S121" s="217">
        <f>--IFERROR(VLOOKUP(I121,'统计（数据库导出）'!A:K,4,FALSE),0)</f>
        <v>0</v>
      </c>
      <c r="T121" s="217">
        <f>--IFERROR(VLOOKUP(I121,'统计（数据库导出）'!A:K,5,FALSE),0)</f>
        <v>0</v>
      </c>
      <c r="U121" s="217">
        <f>--IFERROR(VLOOKUP(I121,'统计（数据库导出）'!A:K,6,FALSE),0)</f>
        <v>0</v>
      </c>
      <c r="V121" s="217">
        <f>--IFERROR(VLOOKUP(I121,'统计（数据库导出）'!A:K,7,FALSE),0)</f>
        <v>0</v>
      </c>
      <c r="W121" s="217">
        <f>--IFERROR(VLOOKUP(I121,'统计（数据库导出）'!A:K,8,FALSE),0)</f>
        <v>41.5</v>
      </c>
      <c r="X121" s="217">
        <f>--IFERROR(VLOOKUP(I121,'统计（数据库导出）'!A:K,9,FALSE),0)</f>
        <v>-534</v>
      </c>
      <c r="Y121" s="217">
        <f>--IFERROR(VLOOKUP(I121,'统计（数据库导出）'!A:K,10,FALSE),0)</f>
        <v>246.8</v>
      </c>
      <c r="Z121" s="217">
        <f>--IFERROR(VLOOKUP(I121,'统计（数据库导出）'!A:K,11,FALSE),0)</f>
        <v>-22.5</v>
      </c>
      <c r="AA121" s="4">
        <v>120</v>
      </c>
      <c r="AB121" s="4"/>
      <c r="AC121" s="220" t="e">
        <f>VLOOKUP(H121,[1]Sheet1!$D:$D,1,FALSE)</f>
        <v>#N/A</v>
      </c>
    </row>
    <row r="122" s="1" customFormat="1" spans="1:29">
      <c r="A122" s="3">
        <v>356</v>
      </c>
      <c r="B122" s="118" t="s">
        <v>28</v>
      </c>
      <c r="C122" s="118" t="s">
        <v>29</v>
      </c>
      <c r="D122" s="3" t="s">
        <v>30</v>
      </c>
      <c r="E122" s="3" t="s">
        <v>93</v>
      </c>
      <c r="F122" s="3" t="s">
        <v>32</v>
      </c>
      <c r="G122" s="3" t="s">
        <v>33</v>
      </c>
      <c r="H122" s="3">
        <v>3853822</v>
      </c>
      <c r="I122" s="4" t="s">
        <v>365</v>
      </c>
      <c r="J122" s="216">
        <v>1200</v>
      </c>
      <c r="K122" s="4">
        <v>19996003022</v>
      </c>
      <c r="L122" s="4"/>
      <c r="M122" s="4" t="s">
        <v>366</v>
      </c>
      <c r="N122" s="4" t="s">
        <v>367</v>
      </c>
      <c r="O122" s="4">
        <v>19996003022</v>
      </c>
      <c r="P122" s="217">
        <f>--IFERROR(VLOOKUP(I122,'统计（数据库导出）'!A:C,2,FALSE),0)</f>
        <v>54.2</v>
      </c>
      <c r="Q122" s="217">
        <f>--IFERROR(VLOOKUP(I122,'统计（数据库导出）'!A:C,3,FALSE),0)</f>
        <v>917.45</v>
      </c>
      <c r="R122" s="219">
        <f t="shared" si="1"/>
        <v>0.764541666666667</v>
      </c>
      <c r="S122" s="217">
        <f>--IFERROR(VLOOKUP(I122,'统计（数据库导出）'!A:K,4,FALSE),0)</f>
        <v>34.2</v>
      </c>
      <c r="T122" s="217">
        <f>--IFERROR(VLOOKUP(I122,'统计（数据库导出）'!A:K,5,FALSE),0)</f>
        <v>0</v>
      </c>
      <c r="U122" s="217">
        <f>--IFERROR(VLOOKUP(I122,'统计（数据库导出）'!A:K,6,FALSE),0)</f>
        <v>20</v>
      </c>
      <c r="V122" s="217">
        <f>--IFERROR(VLOOKUP(I122,'统计（数据库导出）'!A:K,7,FALSE),0)</f>
        <v>0</v>
      </c>
      <c r="W122" s="217">
        <f>--IFERROR(VLOOKUP(I122,'统计（数据库导出）'!A:K,8,FALSE),0)</f>
        <v>736.4</v>
      </c>
      <c r="X122" s="217">
        <f>--IFERROR(VLOOKUP(I122,'统计（数据库导出）'!A:K,9,FALSE),0)</f>
        <v>-138</v>
      </c>
      <c r="Y122" s="217">
        <f>--IFERROR(VLOOKUP(I122,'统计（数据库导出）'!A:K,10,FALSE),0)</f>
        <v>181.05</v>
      </c>
      <c r="Z122" s="217">
        <f>--IFERROR(VLOOKUP(I122,'统计（数据库导出）'!A:K,11,FALSE),0)</f>
        <v>0</v>
      </c>
      <c r="AA122" s="4">
        <v>121</v>
      </c>
      <c r="AB122" s="4"/>
      <c r="AC122" s="220" t="e">
        <f>VLOOKUP(H122,[1]Sheet1!$D:$D,1,FALSE)</f>
        <v>#N/A</v>
      </c>
    </row>
    <row r="123" s="1" customFormat="1" spans="1:29">
      <c r="A123" s="3">
        <v>357</v>
      </c>
      <c r="B123" s="118" t="s">
        <v>28</v>
      </c>
      <c r="C123" s="118" t="s">
        <v>29</v>
      </c>
      <c r="D123" s="3" t="s">
        <v>335</v>
      </c>
      <c r="E123" s="3" t="s">
        <v>345</v>
      </c>
      <c r="F123" s="3">
        <v>0</v>
      </c>
      <c r="G123" s="3" t="s">
        <v>339</v>
      </c>
      <c r="H123" s="3">
        <v>3824331</v>
      </c>
      <c r="I123" s="4" t="s">
        <v>368</v>
      </c>
      <c r="J123" s="216">
        <v>1200</v>
      </c>
      <c r="K123" s="4">
        <v>18993869550</v>
      </c>
      <c r="L123" s="4"/>
      <c r="M123" s="4" t="s">
        <v>369</v>
      </c>
      <c r="N123" s="4" t="s">
        <v>46</v>
      </c>
      <c r="O123" s="4">
        <v>18993869550</v>
      </c>
      <c r="P123" s="217">
        <f>--IFERROR(VLOOKUP(I123,'统计（数据库导出）'!A:C,2,FALSE),0)</f>
        <v>20</v>
      </c>
      <c r="Q123" s="217">
        <f>--IFERROR(VLOOKUP(I123,'统计（数据库导出）'!A:C,3,FALSE),0)</f>
        <v>64.45</v>
      </c>
      <c r="R123" s="219">
        <f t="shared" si="1"/>
        <v>0.0537083333333333</v>
      </c>
      <c r="S123" s="217">
        <f>--IFERROR(VLOOKUP(I123,'统计（数据库导出）'!A:K,4,FALSE),0)</f>
        <v>20</v>
      </c>
      <c r="T123" s="217">
        <f>--IFERROR(VLOOKUP(I123,'统计（数据库导出）'!A:K,5,FALSE),0)</f>
        <v>0</v>
      </c>
      <c r="U123" s="217">
        <f>--IFERROR(VLOOKUP(I123,'统计（数据库导出）'!A:K,6,FALSE),0)</f>
        <v>0</v>
      </c>
      <c r="V123" s="217">
        <f>--IFERROR(VLOOKUP(I123,'统计（数据库导出）'!A:K,7,FALSE),0)</f>
        <v>0</v>
      </c>
      <c r="W123" s="217">
        <f>--IFERROR(VLOOKUP(I123,'统计（数据库导出）'!A:K,8,FALSE),0)</f>
        <v>58.8</v>
      </c>
      <c r="X123" s="217">
        <f>--IFERROR(VLOOKUP(I123,'统计（数据库导出）'!A:K,9,FALSE),0)</f>
        <v>-129</v>
      </c>
      <c r="Y123" s="217">
        <f>--IFERROR(VLOOKUP(I123,'统计（数据库导出）'!A:K,10,FALSE),0)</f>
        <v>5.65</v>
      </c>
      <c r="Z123" s="217">
        <f>--IFERROR(VLOOKUP(I123,'统计（数据库导出）'!A:K,11,FALSE),0)</f>
        <v>0</v>
      </c>
      <c r="AA123" s="4">
        <v>122</v>
      </c>
      <c r="AB123" s="4"/>
      <c r="AC123" s="220" t="e">
        <f>VLOOKUP(H123,[1]Sheet1!$D:$D,1,FALSE)</f>
        <v>#N/A</v>
      </c>
    </row>
    <row r="124" s="1" customFormat="1" spans="1:29">
      <c r="A124" s="3">
        <v>358</v>
      </c>
      <c r="B124" s="118" t="s">
        <v>28</v>
      </c>
      <c r="C124" s="118" t="s">
        <v>29</v>
      </c>
      <c r="D124" s="3" t="s">
        <v>335</v>
      </c>
      <c r="E124" s="3" t="s">
        <v>345</v>
      </c>
      <c r="F124" s="3">
        <v>0</v>
      </c>
      <c r="G124" s="3" t="s">
        <v>33</v>
      </c>
      <c r="H124" s="3">
        <v>3853255</v>
      </c>
      <c r="I124" s="4" t="s">
        <v>370</v>
      </c>
      <c r="J124" s="216">
        <v>1800</v>
      </c>
      <c r="K124" s="4">
        <v>18193889381</v>
      </c>
      <c r="L124" s="4"/>
      <c r="M124" s="4" t="s">
        <v>371</v>
      </c>
      <c r="N124" s="4" t="s">
        <v>345</v>
      </c>
      <c r="O124" s="4">
        <v>18193889381</v>
      </c>
      <c r="P124" s="217">
        <f>--IFERROR(VLOOKUP(I124,'统计（数据库导出）'!A:C,2,FALSE),0)</f>
        <v>193</v>
      </c>
      <c r="Q124" s="217">
        <f>--IFERROR(VLOOKUP(I124,'统计（数据库导出）'!A:C,3,FALSE),0)</f>
        <v>2006.59896666667</v>
      </c>
      <c r="R124" s="219">
        <f t="shared" si="1"/>
        <v>1.11477720370371</v>
      </c>
      <c r="S124" s="217">
        <f>--IFERROR(VLOOKUP(I124,'统计（数据库导出）'!A:K,4,FALSE),0)</f>
        <v>135</v>
      </c>
      <c r="T124" s="217">
        <f>--IFERROR(VLOOKUP(I124,'统计（数据库导出）'!A:K,5,FALSE),0)</f>
        <v>0</v>
      </c>
      <c r="U124" s="217">
        <f>--IFERROR(VLOOKUP(I124,'统计（数据库导出）'!A:K,6,FALSE),0)</f>
        <v>58</v>
      </c>
      <c r="V124" s="217">
        <f>--IFERROR(VLOOKUP(I124,'统计（数据库导出）'!A:K,7,FALSE),0)</f>
        <v>0</v>
      </c>
      <c r="W124" s="217">
        <f>--IFERROR(VLOOKUP(I124,'统计（数据库导出）'!A:K,8,FALSE),0)</f>
        <v>737.7</v>
      </c>
      <c r="X124" s="217">
        <f>--IFERROR(VLOOKUP(I124,'统计（数据库导出）'!A:K,9,FALSE),0)</f>
        <v>-354</v>
      </c>
      <c r="Y124" s="217">
        <f>--IFERROR(VLOOKUP(I124,'统计（数据库导出）'!A:K,10,FALSE),0)</f>
        <v>1268.89896666667</v>
      </c>
      <c r="Z124" s="217">
        <f>--IFERROR(VLOOKUP(I124,'统计（数据库导出）'!A:K,11,FALSE),0)</f>
        <v>-64</v>
      </c>
      <c r="AA124" s="4">
        <v>123</v>
      </c>
      <c r="AB124" s="4"/>
      <c r="AC124" s="220" t="e">
        <f>VLOOKUP(H124,[1]Sheet1!$D:$D,1,FALSE)</f>
        <v>#N/A</v>
      </c>
    </row>
    <row r="125" s="1" customFormat="1" spans="1:29">
      <c r="A125" s="3">
        <v>359</v>
      </c>
      <c r="B125" s="118" t="s">
        <v>28</v>
      </c>
      <c r="C125" s="118" t="s">
        <v>29</v>
      </c>
      <c r="D125" s="3" t="s">
        <v>372</v>
      </c>
      <c r="E125" s="3">
        <v>0</v>
      </c>
      <c r="F125" s="3">
        <v>0</v>
      </c>
      <c r="G125" s="3" t="s">
        <v>373</v>
      </c>
      <c r="H125" s="3">
        <v>3853268</v>
      </c>
      <c r="I125" s="4" t="s">
        <v>374</v>
      </c>
      <c r="J125" s="216">
        <v>3000</v>
      </c>
      <c r="K125" s="4">
        <v>18193889381</v>
      </c>
      <c r="L125" s="4"/>
      <c r="M125" s="4" t="s">
        <v>375</v>
      </c>
      <c r="N125" s="4" t="s">
        <v>376</v>
      </c>
      <c r="O125" s="4">
        <v>15378811314</v>
      </c>
      <c r="P125" s="217">
        <f>--IFERROR(VLOOKUP(I125,'统计（数据库导出）'!A:C,2,FALSE),0)</f>
        <v>189.85</v>
      </c>
      <c r="Q125" s="217">
        <f>--IFERROR(VLOOKUP(I125,'统计（数据库导出）'!A:C,3,FALSE),0)</f>
        <v>1109.4</v>
      </c>
      <c r="R125" s="219">
        <f t="shared" si="1"/>
        <v>0.3698</v>
      </c>
      <c r="S125" s="217">
        <f>--IFERROR(VLOOKUP(I125,'统计（数据库导出）'!A:K,4,FALSE),0)</f>
        <v>187.9</v>
      </c>
      <c r="T125" s="217">
        <f>--IFERROR(VLOOKUP(I125,'统计（数据库导出）'!A:K,5,FALSE),0)</f>
        <v>0</v>
      </c>
      <c r="U125" s="217">
        <f>--IFERROR(VLOOKUP(I125,'统计（数据库导出）'!A:K,6,FALSE),0)</f>
        <v>1.95</v>
      </c>
      <c r="V125" s="217">
        <f>--IFERROR(VLOOKUP(I125,'统计（数据库导出）'!A:K,7,FALSE),0)</f>
        <v>0</v>
      </c>
      <c r="W125" s="217">
        <f>--IFERROR(VLOOKUP(I125,'统计（数据库导出）'!A:K,8,FALSE),0)</f>
        <v>849.7</v>
      </c>
      <c r="X125" s="217">
        <f>--IFERROR(VLOOKUP(I125,'统计（数据库导出）'!A:K,9,FALSE),0)</f>
        <v>-501.3</v>
      </c>
      <c r="Y125" s="217">
        <f>--IFERROR(VLOOKUP(I125,'统计（数据库导出）'!A:K,10,FALSE),0)</f>
        <v>259.7</v>
      </c>
      <c r="Z125" s="217">
        <f>--IFERROR(VLOOKUP(I125,'统计（数据库导出）'!A:K,11,FALSE),0)</f>
        <v>0</v>
      </c>
      <c r="AA125" s="4">
        <v>124</v>
      </c>
      <c r="AB125" s="4"/>
      <c r="AC125" s="220" t="e">
        <f>VLOOKUP(H125,[1]Sheet1!$D:$D,1,FALSE)</f>
        <v>#N/A</v>
      </c>
    </row>
    <row r="126" s="1" customFormat="1" spans="1:29">
      <c r="A126" s="3">
        <v>360</v>
      </c>
      <c r="B126" s="118" t="s">
        <v>28</v>
      </c>
      <c r="C126" s="118" t="s">
        <v>29</v>
      </c>
      <c r="D126" s="3" t="s">
        <v>335</v>
      </c>
      <c r="E126" s="3" t="s">
        <v>345</v>
      </c>
      <c r="F126" s="3">
        <v>0</v>
      </c>
      <c r="G126" s="3" t="s">
        <v>33</v>
      </c>
      <c r="H126" s="3">
        <v>3853467</v>
      </c>
      <c r="I126" s="4" t="s">
        <v>377</v>
      </c>
      <c r="J126" s="216">
        <v>1800</v>
      </c>
      <c r="K126" s="4">
        <v>15378805800</v>
      </c>
      <c r="L126" s="4"/>
      <c r="M126" s="4" t="s">
        <v>378</v>
      </c>
      <c r="N126" s="4" t="s">
        <v>379</v>
      </c>
      <c r="O126" s="4">
        <v>15378805800</v>
      </c>
      <c r="P126" s="217">
        <f>--IFERROR(VLOOKUP(I126,'统计（数据库导出）'!A:C,2,FALSE),0)</f>
        <v>185.4</v>
      </c>
      <c r="Q126" s="217">
        <f>--IFERROR(VLOOKUP(I126,'统计（数据库导出）'!A:C,3,FALSE),0)</f>
        <v>2987.65</v>
      </c>
      <c r="R126" s="219">
        <f t="shared" si="1"/>
        <v>1.65980555555556</v>
      </c>
      <c r="S126" s="217">
        <f>--IFERROR(VLOOKUP(I126,'统计（数据库导出）'!A:K,4,FALSE),0)</f>
        <v>117.1</v>
      </c>
      <c r="T126" s="217">
        <f>--IFERROR(VLOOKUP(I126,'统计（数据库导出）'!A:K,5,FALSE),0)</f>
        <v>0</v>
      </c>
      <c r="U126" s="217">
        <f>--IFERROR(VLOOKUP(I126,'统计（数据库导出）'!A:K,6,FALSE),0)</f>
        <v>68.3</v>
      </c>
      <c r="V126" s="217">
        <f>--IFERROR(VLOOKUP(I126,'统计（数据库导出）'!A:K,7,FALSE),0)</f>
        <v>0</v>
      </c>
      <c r="W126" s="217">
        <f>--IFERROR(VLOOKUP(I126,'统计（数据库导出）'!A:K,8,FALSE),0)</f>
        <v>1810</v>
      </c>
      <c r="X126" s="217">
        <f>--IFERROR(VLOOKUP(I126,'统计（数据库导出）'!A:K,9,FALSE),0)</f>
        <v>-421</v>
      </c>
      <c r="Y126" s="217">
        <f>--IFERROR(VLOOKUP(I126,'统计（数据库导出）'!A:K,10,FALSE),0)</f>
        <v>1177.65</v>
      </c>
      <c r="Z126" s="217">
        <f>--IFERROR(VLOOKUP(I126,'统计（数据库导出）'!A:K,11,FALSE),0)</f>
        <v>-8</v>
      </c>
      <c r="AA126" s="4">
        <v>125</v>
      </c>
      <c r="AB126" s="4"/>
      <c r="AC126" s="220" t="e">
        <f>VLOOKUP(H126,[1]Sheet1!$D:$D,1,FALSE)</f>
        <v>#N/A</v>
      </c>
    </row>
    <row r="127" s="1" customFormat="1" spans="1:29">
      <c r="A127" s="3">
        <v>362</v>
      </c>
      <c r="B127" s="118" t="s">
        <v>28</v>
      </c>
      <c r="C127" s="118" t="s">
        <v>29</v>
      </c>
      <c r="D127" s="3" t="s">
        <v>372</v>
      </c>
      <c r="E127" s="3">
        <v>0</v>
      </c>
      <c r="F127" s="3">
        <v>0</v>
      </c>
      <c r="G127" s="3" t="s">
        <v>110</v>
      </c>
      <c r="H127" s="3">
        <v>380119</v>
      </c>
      <c r="I127" s="4" t="s">
        <v>380</v>
      </c>
      <c r="J127" s="216">
        <v>3000</v>
      </c>
      <c r="K127" s="4">
        <v>18993823339</v>
      </c>
      <c r="L127" s="4"/>
      <c r="M127" s="4" t="s">
        <v>381</v>
      </c>
      <c r="N127" s="4" t="s">
        <v>376</v>
      </c>
      <c r="O127" s="4">
        <v>18993823339</v>
      </c>
      <c r="P127" s="217">
        <f>--IFERROR(VLOOKUP(I127,'统计（数据库导出）'!A:C,2,FALSE),0)</f>
        <v>35</v>
      </c>
      <c r="Q127" s="217">
        <f>--IFERROR(VLOOKUP(I127,'统计（数据库导出）'!A:C,3,FALSE),0)</f>
        <v>1294.9</v>
      </c>
      <c r="R127" s="219">
        <f t="shared" si="1"/>
        <v>0.431633333333333</v>
      </c>
      <c r="S127" s="217">
        <f>--IFERROR(VLOOKUP(I127,'统计（数据库导出）'!A:K,4,FALSE),0)</f>
        <v>0</v>
      </c>
      <c r="T127" s="217">
        <f>--IFERROR(VLOOKUP(I127,'统计（数据库导出）'!A:K,5,FALSE),0)</f>
        <v>0</v>
      </c>
      <c r="U127" s="217">
        <f>--IFERROR(VLOOKUP(I127,'统计（数据库导出）'!A:K,6,FALSE),0)</f>
        <v>35</v>
      </c>
      <c r="V127" s="217">
        <f>--IFERROR(VLOOKUP(I127,'统计（数据库导出）'!A:K,7,FALSE),0)</f>
        <v>0</v>
      </c>
      <c r="W127" s="217">
        <f>--IFERROR(VLOOKUP(I127,'统计（数据库导出）'!A:K,8,FALSE),0)</f>
        <v>565.9</v>
      </c>
      <c r="X127" s="217">
        <f>--IFERROR(VLOOKUP(I127,'统计（数据库导出）'!A:K,9,FALSE),0)</f>
        <v>-342.1</v>
      </c>
      <c r="Y127" s="217">
        <f>--IFERROR(VLOOKUP(I127,'统计（数据库导出）'!A:K,10,FALSE),0)</f>
        <v>729</v>
      </c>
      <c r="Z127" s="217">
        <f>--IFERROR(VLOOKUP(I127,'统计（数据库导出）'!A:K,11,FALSE),0)</f>
        <v>-15</v>
      </c>
      <c r="AA127" s="4">
        <v>126</v>
      </c>
      <c r="AB127" s="4"/>
      <c r="AC127" s="220" t="e">
        <f>VLOOKUP(H127,[1]Sheet1!$D:$D,1,FALSE)</f>
        <v>#N/A</v>
      </c>
    </row>
    <row r="128" s="1" customFormat="1" spans="1:29">
      <c r="A128" s="3">
        <v>363</v>
      </c>
      <c r="B128" s="118" t="s">
        <v>28</v>
      </c>
      <c r="C128" s="118" t="s">
        <v>29</v>
      </c>
      <c r="D128" s="3" t="s">
        <v>30</v>
      </c>
      <c r="E128" s="3" t="s">
        <v>114</v>
      </c>
      <c r="F128" s="3" t="s">
        <v>32</v>
      </c>
      <c r="G128" s="3" t="s">
        <v>43</v>
      </c>
      <c r="H128" s="3">
        <v>3353038</v>
      </c>
      <c r="I128" s="4" t="s">
        <v>382</v>
      </c>
      <c r="J128" s="216">
        <v>1200</v>
      </c>
      <c r="K128" s="4">
        <v>18193839382</v>
      </c>
      <c r="L128" s="4"/>
      <c r="M128" s="4" t="s">
        <v>383</v>
      </c>
      <c r="N128" s="4" t="s">
        <v>46</v>
      </c>
      <c r="O128" s="4">
        <v>13830872967</v>
      </c>
      <c r="P128" s="217">
        <f>--IFERROR(VLOOKUP(I128,'统计（数据库导出）'!A:C,2,FALSE),0)</f>
        <v>0</v>
      </c>
      <c r="Q128" s="217">
        <f>--IFERROR(VLOOKUP(I128,'统计（数据库导出）'!A:C,3,FALSE),0)</f>
        <v>-5</v>
      </c>
      <c r="R128" s="219">
        <f t="shared" si="1"/>
        <v>-0.00416666666666667</v>
      </c>
      <c r="S128" s="217">
        <f>--IFERROR(VLOOKUP(I128,'统计（数据库导出）'!A:K,4,FALSE),0)</f>
        <v>0</v>
      </c>
      <c r="T128" s="217">
        <f>--IFERROR(VLOOKUP(I128,'统计（数据库导出）'!A:K,5,FALSE),0)</f>
        <v>0</v>
      </c>
      <c r="U128" s="217">
        <f>--IFERROR(VLOOKUP(I128,'统计（数据库导出）'!A:K,6,FALSE),0)</f>
        <v>0</v>
      </c>
      <c r="V128" s="217">
        <f>--IFERROR(VLOOKUP(I128,'统计（数据库导出）'!A:K,7,FALSE),0)</f>
        <v>0</v>
      </c>
      <c r="W128" s="217">
        <f>--IFERROR(VLOOKUP(I128,'统计（数据库导出）'!A:K,8,FALSE),0)</f>
        <v>0</v>
      </c>
      <c r="X128" s="217">
        <f>--IFERROR(VLOOKUP(I128,'统计（数据库导出）'!A:K,9,FALSE),0)</f>
        <v>0</v>
      </c>
      <c r="Y128" s="217">
        <f>--IFERROR(VLOOKUP(I128,'统计（数据库导出）'!A:K,10,FALSE),0)</f>
        <v>-5</v>
      </c>
      <c r="Z128" s="217">
        <f>--IFERROR(VLOOKUP(I128,'统计（数据库导出）'!A:K,11,FALSE),0)</f>
        <v>-5</v>
      </c>
      <c r="AA128" s="4">
        <v>127</v>
      </c>
      <c r="AB128" s="4"/>
      <c r="AC128" s="220" t="e">
        <f>VLOOKUP(H128,[1]Sheet1!$D:$D,1,FALSE)</f>
        <v>#N/A</v>
      </c>
    </row>
    <row r="129" s="1" customFormat="1" spans="1:29">
      <c r="A129" s="3">
        <v>364</v>
      </c>
      <c r="B129" s="118" t="s">
        <v>28</v>
      </c>
      <c r="C129" s="118" t="s">
        <v>29</v>
      </c>
      <c r="D129" s="3" t="s">
        <v>30</v>
      </c>
      <c r="E129" s="3" t="s">
        <v>114</v>
      </c>
      <c r="F129" s="3" t="s">
        <v>32</v>
      </c>
      <c r="G129" s="3" t="s">
        <v>43</v>
      </c>
      <c r="H129" s="3">
        <v>3353036</v>
      </c>
      <c r="I129" s="4" t="s">
        <v>384</v>
      </c>
      <c r="J129" s="216">
        <v>1200</v>
      </c>
      <c r="K129" s="4">
        <v>13399380604</v>
      </c>
      <c r="L129" s="4"/>
      <c r="M129" s="4" t="s">
        <v>385</v>
      </c>
      <c r="N129" s="4" t="s">
        <v>46</v>
      </c>
      <c r="O129" s="4">
        <v>13399380604</v>
      </c>
      <c r="P129" s="217">
        <f>--IFERROR(VLOOKUP(I129,'统计（数据库导出）'!A:C,2,FALSE),0)</f>
        <v>0</v>
      </c>
      <c r="Q129" s="217">
        <f>--IFERROR(VLOOKUP(I129,'统计（数据库导出）'!A:C,3,FALSE),0)</f>
        <v>-18</v>
      </c>
      <c r="R129" s="219">
        <f t="shared" si="1"/>
        <v>-0.015</v>
      </c>
      <c r="S129" s="217">
        <f>--IFERROR(VLOOKUP(I129,'统计（数据库导出）'!A:K,4,FALSE),0)</f>
        <v>0</v>
      </c>
      <c r="T129" s="217">
        <f>--IFERROR(VLOOKUP(I129,'统计（数据库导出）'!A:K,5,FALSE),0)</f>
        <v>0</v>
      </c>
      <c r="U129" s="217">
        <f>--IFERROR(VLOOKUP(I129,'统计（数据库导出）'!A:K,6,FALSE),0)</f>
        <v>0</v>
      </c>
      <c r="V129" s="217">
        <f>--IFERROR(VLOOKUP(I129,'统计（数据库导出）'!A:K,7,FALSE),0)</f>
        <v>0</v>
      </c>
      <c r="W129" s="217">
        <f>--IFERROR(VLOOKUP(I129,'统计（数据库导出）'!A:K,8,FALSE),0)</f>
        <v>-18</v>
      </c>
      <c r="X129" s="217">
        <f>--IFERROR(VLOOKUP(I129,'统计（数据库导出）'!A:K,9,FALSE),0)</f>
        <v>-18</v>
      </c>
      <c r="Y129" s="217">
        <f>--IFERROR(VLOOKUP(I129,'统计（数据库导出）'!A:K,10,FALSE),0)</f>
        <v>0</v>
      </c>
      <c r="Z129" s="217">
        <f>--IFERROR(VLOOKUP(I129,'统计（数据库导出）'!A:K,11,FALSE),0)</f>
        <v>0</v>
      </c>
      <c r="AA129" s="4">
        <v>128</v>
      </c>
      <c r="AB129" s="4"/>
      <c r="AC129" s="220" t="e">
        <f>VLOOKUP(H129,[1]Sheet1!$D:$D,1,FALSE)</f>
        <v>#N/A</v>
      </c>
    </row>
    <row r="130" s="1" customFormat="1" spans="1:29">
      <c r="A130" s="3">
        <v>365</v>
      </c>
      <c r="B130" s="118" t="s">
        <v>28</v>
      </c>
      <c r="C130" s="118" t="s">
        <v>29</v>
      </c>
      <c r="D130" s="3" t="s">
        <v>30</v>
      </c>
      <c r="E130" s="3" t="s">
        <v>137</v>
      </c>
      <c r="F130" s="3" t="s">
        <v>32</v>
      </c>
      <c r="G130" s="3" t="s">
        <v>43</v>
      </c>
      <c r="H130" s="3">
        <v>3353088</v>
      </c>
      <c r="I130" s="4" t="s">
        <v>386</v>
      </c>
      <c r="J130" s="216">
        <v>1200</v>
      </c>
      <c r="K130" s="4">
        <v>18909387334</v>
      </c>
      <c r="L130" s="4"/>
      <c r="M130" s="4" t="s">
        <v>387</v>
      </c>
      <c r="N130" s="4" t="s">
        <v>46</v>
      </c>
      <c r="O130" s="4">
        <v>18909387334</v>
      </c>
      <c r="P130" s="217">
        <f>--IFERROR(VLOOKUP(I130,'统计（数据库导出）'!A:C,2,FALSE),0)</f>
        <v>0</v>
      </c>
      <c r="Q130" s="217">
        <f>--IFERROR(VLOOKUP(I130,'统计（数据库导出）'!A:C,3,FALSE),0)</f>
        <v>124.4</v>
      </c>
      <c r="R130" s="219">
        <f t="shared" ref="R130:R193" si="2">IFERROR(Q130/J130,0)</f>
        <v>0.103666666666667</v>
      </c>
      <c r="S130" s="217">
        <f>--IFERROR(VLOOKUP(I130,'统计（数据库导出）'!A:K,4,FALSE),0)</f>
        <v>0</v>
      </c>
      <c r="T130" s="217">
        <f>--IFERROR(VLOOKUP(I130,'统计（数据库导出）'!A:K,5,FALSE),0)</f>
        <v>0</v>
      </c>
      <c r="U130" s="217">
        <f>--IFERROR(VLOOKUP(I130,'统计（数据库导出）'!A:K,6,FALSE),0)</f>
        <v>0</v>
      </c>
      <c r="V130" s="217">
        <f>--IFERROR(VLOOKUP(I130,'统计（数据库导出）'!A:K,7,FALSE),0)</f>
        <v>0</v>
      </c>
      <c r="W130" s="217">
        <f>--IFERROR(VLOOKUP(I130,'统计（数据库导出）'!A:K,8,FALSE),0)</f>
        <v>26.4</v>
      </c>
      <c r="X130" s="217">
        <f>--IFERROR(VLOOKUP(I130,'统计（数据库导出）'!A:K,9,FALSE),0)</f>
        <v>-274</v>
      </c>
      <c r="Y130" s="217">
        <f>--IFERROR(VLOOKUP(I130,'统计（数据库导出）'!A:K,10,FALSE),0)</f>
        <v>98</v>
      </c>
      <c r="Z130" s="217">
        <f>--IFERROR(VLOOKUP(I130,'统计（数据库导出）'!A:K,11,FALSE),0)</f>
        <v>0</v>
      </c>
      <c r="AA130" s="4">
        <v>129</v>
      </c>
      <c r="AB130" s="4"/>
      <c r="AC130" s="220" t="e">
        <f>VLOOKUP(H130,[1]Sheet1!$D:$D,1,FALSE)</f>
        <v>#N/A</v>
      </c>
    </row>
    <row r="131" s="1" customFormat="1" spans="1:29">
      <c r="A131" s="3">
        <v>366</v>
      </c>
      <c r="B131" s="118" t="s">
        <v>28</v>
      </c>
      <c r="C131" s="118" t="s">
        <v>37</v>
      </c>
      <c r="D131" s="3" t="s">
        <v>30</v>
      </c>
      <c r="E131" s="3" t="s">
        <v>42</v>
      </c>
      <c r="F131" s="3" t="s">
        <v>32</v>
      </c>
      <c r="G131" s="3" t="s">
        <v>43</v>
      </c>
      <c r="H131" s="3">
        <v>3853118</v>
      </c>
      <c r="I131" s="4" t="s">
        <v>388</v>
      </c>
      <c r="J131" s="216">
        <v>1200</v>
      </c>
      <c r="K131" s="4">
        <v>17704441201</v>
      </c>
      <c r="L131" s="4"/>
      <c r="M131" s="4" t="s">
        <v>389</v>
      </c>
      <c r="N131" s="4" t="s">
        <v>46</v>
      </c>
      <c r="O131" s="4">
        <v>17704441201</v>
      </c>
      <c r="P131" s="217">
        <f>--IFERROR(VLOOKUP(I131,'统计（数据库导出）'!A:C,2,FALSE),0)</f>
        <v>184.8</v>
      </c>
      <c r="Q131" s="217">
        <f>--IFERROR(VLOOKUP(I131,'统计（数据库导出）'!A:C,3,FALSE),0)</f>
        <v>1853.25</v>
      </c>
      <c r="R131" s="219">
        <f t="shared" si="2"/>
        <v>1.544375</v>
      </c>
      <c r="S131" s="217">
        <f>--IFERROR(VLOOKUP(I131,'统计（数据库导出）'!A:K,4,FALSE),0)</f>
        <v>184.8</v>
      </c>
      <c r="T131" s="217">
        <f>--IFERROR(VLOOKUP(I131,'统计（数据库导出）'!A:K,5,FALSE),0)</f>
        <v>0</v>
      </c>
      <c r="U131" s="217">
        <f>--IFERROR(VLOOKUP(I131,'统计（数据库导出）'!A:K,6,FALSE),0)</f>
        <v>0</v>
      </c>
      <c r="V131" s="217">
        <f>--IFERROR(VLOOKUP(I131,'统计（数据库导出）'!A:K,7,FALSE),0)</f>
        <v>0</v>
      </c>
      <c r="W131" s="217">
        <f>--IFERROR(VLOOKUP(I131,'统计（数据库导出）'!A:K,8,FALSE),0)</f>
        <v>1374.8</v>
      </c>
      <c r="X131" s="217">
        <f>--IFERROR(VLOOKUP(I131,'统计（数据库导出）'!A:K,9,FALSE),0)</f>
        <v>-338</v>
      </c>
      <c r="Y131" s="217">
        <f>--IFERROR(VLOOKUP(I131,'统计（数据库导出）'!A:K,10,FALSE),0)</f>
        <v>478.45</v>
      </c>
      <c r="Z131" s="217">
        <f>--IFERROR(VLOOKUP(I131,'统计（数据库导出）'!A:K,11,FALSE),0)</f>
        <v>-5</v>
      </c>
      <c r="AA131" s="4">
        <v>130</v>
      </c>
      <c r="AB131" s="4"/>
      <c r="AC131" s="220" t="e">
        <f>VLOOKUP(H131,[1]Sheet1!$D:$D,1,FALSE)</f>
        <v>#N/A</v>
      </c>
    </row>
    <row r="132" s="1" customFormat="1" spans="1:29">
      <c r="A132" s="3">
        <v>367</v>
      </c>
      <c r="B132" s="118" t="s">
        <v>28</v>
      </c>
      <c r="C132" s="118" t="s">
        <v>29</v>
      </c>
      <c r="D132" s="3" t="s">
        <v>30</v>
      </c>
      <c r="E132" s="3" t="s">
        <v>87</v>
      </c>
      <c r="F132" s="3" t="s">
        <v>88</v>
      </c>
      <c r="G132" s="3" t="s">
        <v>102</v>
      </c>
      <c r="H132" s="3">
        <v>3353108</v>
      </c>
      <c r="I132" s="4" t="s">
        <v>390</v>
      </c>
      <c r="J132" s="216">
        <v>650</v>
      </c>
      <c r="K132" s="4">
        <v>15339788903</v>
      </c>
      <c r="L132" s="4" t="s">
        <v>99</v>
      </c>
      <c r="M132" s="4" t="s">
        <v>391</v>
      </c>
      <c r="N132" s="4" t="s">
        <v>392</v>
      </c>
      <c r="O132" s="4">
        <v>15339788903</v>
      </c>
      <c r="P132" s="217">
        <f>--IFERROR(VLOOKUP(I132,'统计（数据库导出）'!A:C,2,FALSE),0)</f>
        <v>43.76</v>
      </c>
      <c r="Q132" s="217">
        <f>--IFERROR(VLOOKUP(I132,'统计（数据库导出）'!A:C,3,FALSE),0)</f>
        <v>4697.1689</v>
      </c>
      <c r="R132" s="219">
        <f t="shared" si="2"/>
        <v>7.22641369230769</v>
      </c>
      <c r="S132" s="217">
        <f>--IFERROR(VLOOKUP(I132,'统计（数据库导出）'!A:K,4,FALSE),0)</f>
        <v>10</v>
      </c>
      <c r="T132" s="217">
        <f>--IFERROR(VLOOKUP(I132,'统计（数据库导出）'!A:K,5,FALSE),0)</f>
        <v>0</v>
      </c>
      <c r="U132" s="217">
        <f>--IFERROR(VLOOKUP(I132,'统计（数据库导出）'!A:K,6,FALSE),0)</f>
        <v>33.76</v>
      </c>
      <c r="V132" s="217">
        <f>--IFERROR(VLOOKUP(I132,'统计（数据库导出）'!A:K,7,FALSE),0)</f>
        <v>0</v>
      </c>
      <c r="W132" s="217">
        <f>--IFERROR(VLOOKUP(I132,'统计（数据库导出）'!A:K,8,FALSE),0)</f>
        <v>2186.39</v>
      </c>
      <c r="X132" s="217">
        <f>--IFERROR(VLOOKUP(I132,'统计（数据库导出）'!A:K,9,FALSE),0)</f>
        <v>-626.4</v>
      </c>
      <c r="Y132" s="217">
        <f>--IFERROR(VLOOKUP(I132,'统计（数据库导出）'!A:K,10,FALSE),0)</f>
        <v>2510.7789</v>
      </c>
      <c r="Z132" s="217">
        <f>--IFERROR(VLOOKUP(I132,'统计（数据库导出）'!A:K,11,FALSE),0)</f>
        <v>-59.5</v>
      </c>
      <c r="AA132" s="4">
        <v>131</v>
      </c>
      <c r="AB132" s="4"/>
      <c r="AC132" s="220" t="e">
        <f>VLOOKUP(H132,[1]Sheet1!$D:$D,1,FALSE)</f>
        <v>#N/A</v>
      </c>
    </row>
    <row r="133" s="1" customFormat="1" spans="1:29">
      <c r="A133" s="3">
        <v>368</v>
      </c>
      <c r="B133" s="118" t="s">
        <v>28</v>
      </c>
      <c r="C133" s="118" t="s">
        <v>37</v>
      </c>
      <c r="D133" s="3" t="s">
        <v>30</v>
      </c>
      <c r="E133" s="3" t="s">
        <v>38</v>
      </c>
      <c r="F133" s="3" t="s">
        <v>32</v>
      </c>
      <c r="G133" s="3" t="s">
        <v>43</v>
      </c>
      <c r="H133" s="3">
        <v>3353112</v>
      </c>
      <c r="I133" s="4" t="s">
        <v>393</v>
      </c>
      <c r="J133" s="216">
        <v>1200</v>
      </c>
      <c r="K133" s="4">
        <v>15343682349</v>
      </c>
      <c r="L133" s="4"/>
      <c r="M133" s="4" t="s">
        <v>394</v>
      </c>
      <c r="N133" s="4" t="s">
        <v>46</v>
      </c>
      <c r="O133" s="4">
        <v>15346989599</v>
      </c>
      <c r="P133" s="217">
        <f>--IFERROR(VLOOKUP(I133,'统计（数据库导出）'!A:C,2,FALSE),0)</f>
        <v>0</v>
      </c>
      <c r="Q133" s="217">
        <f>--IFERROR(VLOOKUP(I133,'统计（数据库导出）'!A:C,3,FALSE),0)</f>
        <v>563.59905</v>
      </c>
      <c r="R133" s="219">
        <f t="shared" si="2"/>
        <v>0.469665875</v>
      </c>
      <c r="S133" s="217">
        <f>--IFERROR(VLOOKUP(I133,'统计（数据库导出）'!A:K,4,FALSE),0)</f>
        <v>0</v>
      </c>
      <c r="T133" s="217">
        <f>--IFERROR(VLOOKUP(I133,'统计（数据库导出）'!A:K,5,FALSE),0)</f>
        <v>0</v>
      </c>
      <c r="U133" s="217">
        <f>--IFERROR(VLOOKUP(I133,'统计（数据库导出）'!A:K,6,FALSE),0)</f>
        <v>0</v>
      </c>
      <c r="V133" s="217">
        <f>--IFERROR(VLOOKUP(I133,'统计（数据库导出）'!A:K,7,FALSE),0)</f>
        <v>0</v>
      </c>
      <c r="W133" s="217">
        <f>--IFERROR(VLOOKUP(I133,'统计（数据库导出）'!A:K,8,FALSE),0)</f>
        <v>209.1</v>
      </c>
      <c r="X133" s="217">
        <f>--IFERROR(VLOOKUP(I133,'统计（数据库导出）'!A:K,9,FALSE),0)</f>
        <v>-19</v>
      </c>
      <c r="Y133" s="217">
        <f>--IFERROR(VLOOKUP(I133,'统计（数据库导出）'!A:K,10,FALSE),0)</f>
        <v>354.49905</v>
      </c>
      <c r="Z133" s="217">
        <f>--IFERROR(VLOOKUP(I133,'统计（数据库导出）'!A:K,11,FALSE),0)</f>
        <v>0</v>
      </c>
      <c r="AA133" s="4">
        <v>132</v>
      </c>
      <c r="AB133" s="4"/>
      <c r="AC133" s="220" t="e">
        <f>VLOOKUP(H133,[1]Sheet1!$D:$D,1,FALSE)</f>
        <v>#N/A</v>
      </c>
    </row>
    <row r="134" s="1" customFormat="1" spans="1:29">
      <c r="A134" s="3">
        <v>369</v>
      </c>
      <c r="B134" s="118" t="s">
        <v>28</v>
      </c>
      <c r="C134" s="118" t="s">
        <v>29</v>
      </c>
      <c r="D134" s="3" t="s">
        <v>30</v>
      </c>
      <c r="E134" s="3" t="s">
        <v>105</v>
      </c>
      <c r="F134" s="3" t="s">
        <v>88</v>
      </c>
      <c r="G134" s="3" t="s">
        <v>43</v>
      </c>
      <c r="H134" s="3">
        <v>3853299</v>
      </c>
      <c r="I134" s="4" t="s">
        <v>395</v>
      </c>
      <c r="J134" s="216">
        <v>1200</v>
      </c>
      <c r="K134" s="4">
        <v>18009383114</v>
      </c>
      <c r="L134" s="4"/>
      <c r="M134" s="4" t="s">
        <v>396</v>
      </c>
      <c r="N134" s="4" t="s">
        <v>178</v>
      </c>
      <c r="O134" s="4">
        <v>18509387121</v>
      </c>
      <c r="P134" s="217">
        <f>--IFERROR(VLOOKUP(I134,'统计（数据库导出）'!A:C,2,FALSE),0)</f>
        <v>46</v>
      </c>
      <c r="Q134" s="217">
        <f>--IFERROR(VLOOKUP(I134,'统计（数据库导出）'!A:C,3,FALSE),0)</f>
        <v>643.91</v>
      </c>
      <c r="R134" s="219">
        <f t="shared" si="2"/>
        <v>0.536591666666667</v>
      </c>
      <c r="S134" s="217">
        <f>--IFERROR(VLOOKUP(I134,'统计（数据库导出）'!A:K,4,FALSE),0)</f>
        <v>15</v>
      </c>
      <c r="T134" s="217">
        <f>--IFERROR(VLOOKUP(I134,'统计（数据库导出）'!A:K,5,FALSE),0)</f>
        <v>0</v>
      </c>
      <c r="U134" s="217">
        <f>--IFERROR(VLOOKUP(I134,'统计（数据库导出）'!A:K,6,FALSE),0)</f>
        <v>31</v>
      </c>
      <c r="V134" s="217">
        <f>--IFERROR(VLOOKUP(I134,'统计（数据库导出）'!A:K,7,FALSE),0)</f>
        <v>0</v>
      </c>
      <c r="W134" s="217">
        <f>--IFERROR(VLOOKUP(I134,'统计（数据库导出）'!A:K,8,FALSE),0)</f>
        <v>391.86</v>
      </c>
      <c r="X134" s="217">
        <f>--IFERROR(VLOOKUP(I134,'统计（数据库导出）'!A:K,9,FALSE),0)</f>
        <v>-107.3</v>
      </c>
      <c r="Y134" s="217">
        <f>--IFERROR(VLOOKUP(I134,'统计（数据库导出）'!A:K,10,FALSE),0)</f>
        <v>252.05</v>
      </c>
      <c r="Z134" s="217">
        <f>--IFERROR(VLOOKUP(I134,'统计（数据库导出）'!A:K,11,FALSE),0)</f>
        <v>0</v>
      </c>
      <c r="AA134" s="4">
        <v>133</v>
      </c>
      <c r="AB134" s="4"/>
      <c r="AC134" s="220" t="e">
        <f>VLOOKUP(H134,[1]Sheet1!$D:$D,1,FALSE)</f>
        <v>#N/A</v>
      </c>
    </row>
    <row r="135" s="1" customFormat="1" spans="1:29">
      <c r="A135" s="3">
        <v>370</v>
      </c>
      <c r="B135" s="118" t="s">
        <v>28</v>
      </c>
      <c r="C135" s="118" t="s">
        <v>29</v>
      </c>
      <c r="D135" s="3" t="s">
        <v>30</v>
      </c>
      <c r="E135" s="3" t="s">
        <v>67</v>
      </c>
      <c r="F135" s="3" t="s">
        <v>32</v>
      </c>
      <c r="G135" s="3" t="s">
        <v>102</v>
      </c>
      <c r="H135" s="3">
        <v>3353116</v>
      </c>
      <c r="I135" s="4" t="s">
        <v>397</v>
      </c>
      <c r="J135" s="216">
        <v>650</v>
      </c>
      <c r="K135" s="4">
        <v>18193818889</v>
      </c>
      <c r="L135" s="4"/>
      <c r="M135" s="4" t="s">
        <v>398</v>
      </c>
      <c r="N135" s="4" t="s">
        <v>399</v>
      </c>
      <c r="O135" s="4">
        <v>18193818889</v>
      </c>
      <c r="P135" s="217">
        <f>--IFERROR(VLOOKUP(I135,'统计（数据库导出）'!A:C,2,FALSE),0)</f>
        <v>0</v>
      </c>
      <c r="Q135" s="217">
        <f>--IFERROR(VLOOKUP(I135,'统计（数据库导出）'!A:C,3,FALSE),0)</f>
        <v>923.6</v>
      </c>
      <c r="R135" s="219">
        <f t="shared" si="2"/>
        <v>1.42092307692308</v>
      </c>
      <c r="S135" s="217">
        <f>--IFERROR(VLOOKUP(I135,'统计（数据库导出）'!A:K,4,FALSE),0)</f>
        <v>0</v>
      </c>
      <c r="T135" s="217">
        <f>--IFERROR(VLOOKUP(I135,'统计（数据库导出）'!A:K,5,FALSE),0)</f>
        <v>0</v>
      </c>
      <c r="U135" s="217">
        <f>--IFERROR(VLOOKUP(I135,'统计（数据库导出）'!A:K,6,FALSE),0)</f>
        <v>0</v>
      </c>
      <c r="V135" s="217">
        <f>--IFERROR(VLOOKUP(I135,'统计（数据库导出）'!A:K,7,FALSE),0)</f>
        <v>0</v>
      </c>
      <c r="W135" s="217">
        <f>--IFERROR(VLOOKUP(I135,'统计（数据库导出）'!A:K,8,FALSE),0)</f>
        <v>641.3</v>
      </c>
      <c r="X135" s="217">
        <f>--IFERROR(VLOOKUP(I135,'统计（数据库导出）'!A:K,9,FALSE),0)</f>
        <v>-315</v>
      </c>
      <c r="Y135" s="217">
        <f>--IFERROR(VLOOKUP(I135,'统计（数据库导出）'!A:K,10,FALSE),0)</f>
        <v>282.3</v>
      </c>
      <c r="Z135" s="217">
        <f>--IFERROR(VLOOKUP(I135,'统计（数据库导出）'!A:K,11,FALSE),0)</f>
        <v>0</v>
      </c>
      <c r="AA135" s="4">
        <v>134</v>
      </c>
      <c r="AB135" s="4"/>
      <c r="AC135" s="220" t="e">
        <f>VLOOKUP(H135,[1]Sheet1!$D:$D,1,FALSE)</f>
        <v>#N/A</v>
      </c>
    </row>
    <row r="136" s="1" customFormat="1" spans="1:29">
      <c r="A136" s="3">
        <v>371</v>
      </c>
      <c r="B136" s="118" t="s">
        <v>28</v>
      </c>
      <c r="C136" s="118" t="s">
        <v>29</v>
      </c>
      <c r="D136" s="3" t="s">
        <v>30</v>
      </c>
      <c r="E136" s="3" t="s">
        <v>93</v>
      </c>
      <c r="F136" s="3" t="s">
        <v>32</v>
      </c>
      <c r="G136" s="3" t="s">
        <v>33</v>
      </c>
      <c r="H136" s="3">
        <v>3853266</v>
      </c>
      <c r="I136" s="4" t="s">
        <v>400</v>
      </c>
      <c r="J136" s="216">
        <v>1200</v>
      </c>
      <c r="K136" s="4">
        <v>15352228552</v>
      </c>
      <c r="L136" s="4"/>
      <c r="M136" s="4" t="s">
        <v>401</v>
      </c>
      <c r="N136" s="4" t="s">
        <v>402</v>
      </c>
      <c r="O136" s="4">
        <v>15352228552</v>
      </c>
      <c r="P136" s="217">
        <f>--IFERROR(VLOOKUP(I136,'统计（数据库导出）'!A:C,2,FALSE),0)</f>
        <v>116.05</v>
      </c>
      <c r="Q136" s="217">
        <f>--IFERROR(VLOOKUP(I136,'统计（数据库导出）'!A:C,3,FALSE),0)</f>
        <v>3391.875</v>
      </c>
      <c r="R136" s="219">
        <f t="shared" si="2"/>
        <v>2.8265625</v>
      </c>
      <c r="S136" s="217">
        <f>--IFERROR(VLOOKUP(I136,'统计（数据库导出）'!A:K,4,FALSE),0)</f>
        <v>58.9</v>
      </c>
      <c r="T136" s="217">
        <f>--IFERROR(VLOOKUP(I136,'统计（数据库导出）'!A:K,5,FALSE),0)</f>
        <v>0</v>
      </c>
      <c r="U136" s="217">
        <f>--IFERROR(VLOOKUP(I136,'统计（数据库导出）'!A:K,6,FALSE),0)</f>
        <v>57.15</v>
      </c>
      <c r="V136" s="217">
        <f>--IFERROR(VLOOKUP(I136,'统计（数据库导出）'!A:K,7,FALSE),0)</f>
        <v>0</v>
      </c>
      <c r="W136" s="217">
        <f>--IFERROR(VLOOKUP(I136,'统计（数据库导出）'!A:K,8,FALSE),0)</f>
        <v>2174.4</v>
      </c>
      <c r="X136" s="217">
        <f>--IFERROR(VLOOKUP(I136,'统计（数据库导出）'!A:K,9,FALSE),0)</f>
        <v>-902</v>
      </c>
      <c r="Y136" s="217">
        <f>--IFERROR(VLOOKUP(I136,'统计（数据库导出）'!A:K,10,FALSE),0)</f>
        <v>1217.475</v>
      </c>
      <c r="Z136" s="217">
        <f>--IFERROR(VLOOKUP(I136,'统计（数据库导出）'!A:K,11,FALSE),0)</f>
        <v>0</v>
      </c>
      <c r="AA136" s="4">
        <v>135</v>
      </c>
      <c r="AB136" s="4"/>
      <c r="AC136" s="220" t="e">
        <f>VLOOKUP(H136,[1]Sheet1!$D:$D,1,FALSE)</f>
        <v>#N/A</v>
      </c>
    </row>
    <row r="137" s="1" customFormat="1" spans="1:29">
      <c r="A137" s="3">
        <v>372</v>
      </c>
      <c r="B137" s="118" t="s">
        <v>28</v>
      </c>
      <c r="C137" s="118" t="s">
        <v>29</v>
      </c>
      <c r="D137" s="3" t="s">
        <v>30</v>
      </c>
      <c r="E137" s="3" t="s">
        <v>31</v>
      </c>
      <c r="F137" s="3" t="s">
        <v>32</v>
      </c>
      <c r="G137" s="3" t="s">
        <v>102</v>
      </c>
      <c r="H137" s="3">
        <v>3353119</v>
      </c>
      <c r="I137" s="4" t="s">
        <v>403</v>
      </c>
      <c r="J137" s="216">
        <v>650</v>
      </c>
      <c r="K137" s="4">
        <v>18093888716</v>
      </c>
      <c r="L137" s="4"/>
      <c r="M137" s="4" t="s">
        <v>404</v>
      </c>
      <c r="N137" s="4" t="s">
        <v>405</v>
      </c>
      <c r="O137" s="4">
        <v>18093808715</v>
      </c>
      <c r="P137" s="217">
        <f>--IFERROR(VLOOKUP(I137,'统计（数据库导出）'!A:C,2,FALSE),0)</f>
        <v>39.2</v>
      </c>
      <c r="Q137" s="217">
        <f>--IFERROR(VLOOKUP(I137,'统计（数据库导出）'!A:C,3,FALSE),0)</f>
        <v>819</v>
      </c>
      <c r="R137" s="219">
        <f t="shared" si="2"/>
        <v>1.26</v>
      </c>
      <c r="S137" s="217">
        <f>--IFERROR(VLOOKUP(I137,'统计（数据库导出）'!A:K,4,FALSE),0)</f>
        <v>34.2</v>
      </c>
      <c r="T137" s="217">
        <f>--IFERROR(VLOOKUP(I137,'统计（数据库导出）'!A:K,5,FALSE),0)</f>
        <v>0</v>
      </c>
      <c r="U137" s="217">
        <f>--IFERROR(VLOOKUP(I137,'统计（数据库导出）'!A:K,6,FALSE),0)</f>
        <v>5</v>
      </c>
      <c r="V137" s="217">
        <f>--IFERROR(VLOOKUP(I137,'统计（数据库导出）'!A:K,7,FALSE),0)</f>
        <v>0</v>
      </c>
      <c r="W137" s="217">
        <f>--IFERROR(VLOOKUP(I137,'统计（数据库导出）'!A:K,8,FALSE),0)</f>
        <v>484</v>
      </c>
      <c r="X137" s="217">
        <f>--IFERROR(VLOOKUP(I137,'统计（数据库导出）'!A:K,9,FALSE),0)</f>
        <v>-30</v>
      </c>
      <c r="Y137" s="217">
        <f>--IFERROR(VLOOKUP(I137,'统计（数据库导出）'!A:K,10,FALSE),0)</f>
        <v>335</v>
      </c>
      <c r="Z137" s="217">
        <f>--IFERROR(VLOOKUP(I137,'统计（数据库导出）'!A:K,11,FALSE),0)</f>
        <v>-5</v>
      </c>
      <c r="AA137" s="4">
        <v>136</v>
      </c>
      <c r="AB137" s="4"/>
      <c r="AC137" s="220" t="e">
        <f>VLOOKUP(H137,[1]Sheet1!$D:$D,1,FALSE)</f>
        <v>#N/A</v>
      </c>
    </row>
    <row r="138" s="1" customFormat="1" spans="1:29">
      <c r="A138" s="3">
        <v>373</v>
      </c>
      <c r="B138" s="118" t="s">
        <v>28</v>
      </c>
      <c r="C138" s="118" t="s">
        <v>29</v>
      </c>
      <c r="D138" s="3" t="s">
        <v>30</v>
      </c>
      <c r="E138" s="3" t="s">
        <v>114</v>
      </c>
      <c r="F138" s="3" t="s">
        <v>32</v>
      </c>
      <c r="G138" s="3" t="s">
        <v>68</v>
      </c>
      <c r="H138" s="3">
        <v>3353123</v>
      </c>
      <c r="I138" s="4" t="s">
        <v>406</v>
      </c>
      <c r="J138" s="216">
        <v>1000</v>
      </c>
      <c r="K138" s="4">
        <v>19993886669</v>
      </c>
      <c r="L138" s="4"/>
      <c r="M138" s="4" t="s">
        <v>407</v>
      </c>
      <c r="N138" s="4" t="s">
        <v>408</v>
      </c>
      <c r="O138" s="4">
        <v>19993886669</v>
      </c>
      <c r="P138" s="217">
        <f>--IFERROR(VLOOKUP(I138,'统计（数据库导出）'!A:C,2,FALSE),0)</f>
        <v>0</v>
      </c>
      <c r="Q138" s="217">
        <f>--IFERROR(VLOOKUP(I138,'统计（数据库导出）'!A:C,3,FALSE),0)</f>
        <v>1416.08765</v>
      </c>
      <c r="R138" s="219">
        <f t="shared" si="2"/>
        <v>1.41608765</v>
      </c>
      <c r="S138" s="217">
        <f>--IFERROR(VLOOKUP(I138,'统计（数据库导出）'!A:K,4,FALSE),0)</f>
        <v>0</v>
      </c>
      <c r="T138" s="217">
        <f>--IFERROR(VLOOKUP(I138,'统计（数据库导出）'!A:K,5,FALSE),0)</f>
        <v>0</v>
      </c>
      <c r="U138" s="217">
        <f>--IFERROR(VLOOKUP(I138,'统计（数据库导出）'!A:K,6,FALSE),0)</f>
        <v>0</v>
      </c>
      <c r="V138" s="217">
        <f>--IFERROR(VLOOKUP(I138,'统计（数据库导出）'!A:K,7,FALSE),0)</f>
        <v>0</v>
      </c>
      <c r="W138" s="217">
        <f>--IFERROR(VLOOKUP(I138,'统计（数据库导出）'!A:K,8,FALSE),0)</f>
        <v>711.7</v>
      </c>
      <c r="X138" s="217">
        <f>--IFERROR(VLOOKUP(I138,'统计（数据库导出）'!A:K,9,FALSE),0)</f>
        <v>-392</v>
      </c>
      <c r="Y138" s="217">
        <f>--IFERROR(VLOOKUP(I138,'统计（数据库导出）'!A:K,10,FALSE),0)</f>
        <v>704.38765</v>
      </c>
      <c r="Z138" s="217">
        <f>--IFERROR(VLOOKUP(I138,'统计（数据库导出）'!A:K,11,FALSE),0)</f>
        <v>0</v>
      </c>
      <c r="AA138" s="4">
        <v>137</v>
      </c>
      <c r="AB138" s="4"/>
      <c r="AC138" s="220" t="e">
        <f>VLOOKUP(H138,[1]Sheet1!$D:$D,1,FALSE)</f>
        <v>#N/A</v>
      </c>
    </row>
    <row r="139" s="1" customFormat="1" spans="1:29">
      <c r="A139" s="3">
        <v>375</v>
      </c>
      <c r="B139" s="118" t="s">
        <v>28</v>
      </c>
      <c r="C139" s="118" t="s">
        <v>29</v>
      </c>
      <c r="D139" s="3" t="s">
        <v>30</v>
      </c>
      <c r="E139" s="3" t="s">
        <v>93</v>
      </c>
      <c r="F139" s="3" t="s">
        <v>32</v>
      </c>
      <c r="G139" s="3" t="s">
        <v>102</v>
      </c>
      <c r="H139" s="3">
        <v>3353117</v>
      </c>
      <c r="I139" s="4" t="s">
        <v>409</v>
      </c>
      <c r="J139" s="216">
        <v>650</v>
      </c>
      <c r="K139" s="4">
        <v>18993858880</v>
      </c>
      <c r="L139" s="4"/>
      <c r="M139" s="4" t="s">
        <v>410</v>
      </c>
      <c r="N139" s="4" t="s">
        <v>411</v>
      </c>
      <c r="O139" s="4">
        <v>18993858880</v>
      </c>
      <c r="P139" s="217">
        <f>--IFERROR(VLOOKUP(I139,'统计（数据库导出）'!A:C,2,FALSE),0)</f>
        <v>-40</v>
      </c>
      <c r="Q139" s="217">
        <f>--IFERROR(VLOOKUP(I139,'统计（数据库导出）'!A:C,3,FALSE),0)</f>
        <v>451.85</v>
      </c>
      <c r="R139" s="219">
        <f t="shared" si="2"/>
        <v>0.695153846153846</v>
      </c>
      <c r="S139" s="217">
        <f>--IFERROR(VLOOKUP(I139,'统计（数据库导出）'!A:K,4,FALSE),0)</f>
        <v>-60</v>
      </c>
      <c r="T139" s="217">
        <f>--IFERROR(VLOOKUP(I139,'统计（数据库导出）'!A:K,5,FALSE),0)</f>
        <v>-60</v>
      </c>
      <c r="U139" s="217">
        <f>--IFERROR(VLOOKUP(I139,'统计（数据库导出）'!A:K,6,FALSE),0)</f>
        <v>20</v>
      </c>
      <c r="V139" s="217">
        <f>--IFERROR(VLOOKUP(I139,'统计（数据库导出）'!A:K,7,FALSE),0)</f>
        <v>0</v>
      </c>
      <c r="W139" s="217">
        <f>--IFERROR(VLOOKUP(I139,'统计（数据库导出）'!A:K,8,FALSE),0)</f>
        <v>89.2</v>
      </c>
      <c r="X139" s="217">
        <f>--IFERROR(VLOOKUP(I139,'统计（数据库导出）'!A:K,9,FALSE),0)</f>
        <v>-445</v>
      </c>
      <c r="Y139" s="217">
        <f>--IFERROR(VLOOKUP(I139,'统计（数据库导出）'!A:K,10,FALSE),0)</f>
        <v>362.65</v>
      </c>
      <c r="Z139" s="217">
        <f>--IFERROR(VLOOKUP(I139,'统计（数据库导出）'!A:K,11,FALSE),0)</f>
        <v>0</v>
      </c>
      <c r="AA139" s="4">
        <v>138</v>
      </c>
      <c r="AB139" s="4"/>
      <c r="AC139" s="220" t="e">
        <f>VLOOKUP(H139,[1]Sheet1!$D:$D,1,FALSE)</f>
        <v>#N/A</v>
      </c>
    </row>
    <row r="140" s="1" customFormat="1" spans="1:29">
      <c r="A140" s="3">
        <v>376</v>
      </c>
      <c r="B140" s="118" t="s">
        <v>28</v>
      </c>
      <c r="C140" s="118" t="s">
        <v>29</v>
      </c>
      <c r="D140" s="3" t="s">
        <v>157</v>
      </c>
      <c r="E140" s="3">
        <v>0</v>
      </c>
      <c r="F140" s="3">
        <v>0</v>
      </c>
      <c r="G140" s="3" t="s">
        <v>110</v>
      </c>
      <c r="H140" s="3">
        <v>3353064</v>
      </c>
      <c r="I140" s="4" t="s">
        <v>412</v>
      </c>
      <c r="J140" s="216">
        <v>3000</v>
      </c>
      <c r="K140" s="4">
        <v>18993822091</v>
      </c>
      <c r="L140" s="4"/>
      <c r="M140" s="4" t="s">
        <v>413</v>
      </c>
      <c r="N140" s="4" t="s">
        <v>414</v>
      </c>
      <c r="O140" s="4">
        <v>18993822091</v>
      </c>
      <c r="P140" s="217">
        <f>--IFERROR(VLOOKUP(I140,'统计（数据库导出）'!A:C,2,FALSE),0)</f>
        <v>17.1</v>
      </c>
      <c r="Q140" s="217">
        <f>--IFERROR(VLOOKUP(I140,'统计（数据库导出）'!A:C,3,FALSE),0)</f>
        <v>446.8</v>
      </c>
      <c r="R140" s="219">
        <f t="shared" si="2"/>
        <v>0.148933333333333</v>
      </c>
      <c r="S140" s="217">
        <f>--IFERROR(VLOOKUP(I140,'统计（数据库导出）'!A:K,4,FALSE),0)</f>
        <v>17.1</v>
      </c>
      <c r="T140" s="217">
        <f>--IFERROR(VLOOKUP(I140,'统计（数据库导出）'!A:K,5,FALSE),0)</f>
        <v>0</v>
      </c>
      <c r="U140" s="217">
        <f>--IFERROR(VLOOKUP(I140,'统计（数据库导出）'!A:K,6,FALSE),0)</f>
        <v>0</v>
      </c>
      <c r="V140" s="217">
        <f>--IFERROR(VLOOKUP(I140,'统计（数据库导出）'!A:K,7,FALSE),0)</f>
        <v>0</v>
      </c>
      <c r="W140" s="217">
        <f>--IFERROR(VLOOKUP(I140,'统计（数据库导出）'!A:K,8,FALSE),0)</f>
        <v>391.5</v>
      </c>
      <c r="X140" s="217">
        <f>--IFERROR(VLOOKUP(I140,'统计（数据库导出）'!A:K,9,FALSE),0)</f>
        <v>-594</v>
      </c>
      <c r="Y140" s="217">
        <f>--IFERROR(VLOOKUP(I140,'统计（数据库导出）'!A:K,10,FALSE),0)</f>
        <v>55.3</v>
      </c>
      <c r="Z140" s="217">
        <f>--IFERROR(VLOOKUP(I140,'统计（数据库导出）'!A:K,11,FALSE),0)</f>
        <v>-20</v>
      </c>
      <c r="AA140" s="4">
        <v>139</v>
      </c>
      <c r="AB140" s="4"/>
      <c r="AC140" s="220" t="e">
        <f>VLOOKUP(H140,[1]Sheet1!$D:$D,1,FALSE)</f>
        <v>#N/A</v>
      </c>
    </row>
    <row r="141" s="1" customFormat="1" spans="1:29">
      <c r="A141" s="3">
        <v>377</v>
      </c>
      <c r="B141" s="118" t="s">
        <v>28</v>
      </c>
      <c r="C141" s="118" t="s">
        <v>29</v>
      </c>
      <c r="D141" s="3" t="s">
        <v>53</v>
      </c>
      <c r="E141" s="3">
        <v>0</v>
      </c>
      <c r="F141" s="3">
        <v>0</v>
      </c>
      <c r="G141" s="3" t="s">
        <v>110</v>
      </c>
      <c r="H141" s="3">
        <v>3853077</v>
      </c>
      <c r="I141" s="4" t="s">
        <v>415</v>
      </c>
      <c r="J141" s="216">
        <v>1200</v>
      </c>
      <c r="K141" s="4">
        <v>19958524511</v>
      </c>
      <c r="L141" s="4"/>
      <c r="M141" s="4" t="s">
        <v>416</v>
      </c>
      <c r="N141" s="4" t="s">
        <v>417</v>
      </c>
      <c r="O141" s="4">
        <v>19958524511</v>
      </c>
      <c r="P141" s="217">
        <f>--IFERROR(VLOOKUP(I141,'统计（数据库导出）'!A:C,2,FALSE),0)</f>
        <v>17.1</v>
      </c>
      <c r="Q141" s="217">
        <f>--IFERROR(VLOOKUP(I141,'统计（数据库导出）'!A:C,3,FALSE),0)</f>
        <v>-2695.45</v>
      </c>
      <c r="R141" s="219">
        <f t="shared" si="2"/>
        <v>-2.24620833333333</v>
      </c>
      <c r="S141" s="217">
        <f>--IFERROR(VLOOKUP(I141,'统计（数据库导出）'!A:K,4,FALSE),0)</f>
        <v>17.1</v>
      </c>
      <c r="T141" s="217">
        <f>--IFERROR(VLOOKUP(I141,'统计（数据库导出）'!A:K,5,FALSE),0)</f>
        <v>-17.1</v>
      </c>
      <c r="U141" s="217">
        <f>--IFERROR(VLOOKUP(I141,'统计（数据库导出）'!A:K,6,FALSE),0)</f>
        <v>0</v>
      </c>
      <c r="V141" s="217">
        <f>--IFERROR(VLOOKUP(I141,'统计（数据库导出）'!A:K,7,FALSE),0)</f>
        <v>0</v>
      </c>
      <c r="W141" s="217">
        <f>--IFERROR(VLOOKUP(I141,'统计（数据库导出）'!A:K,8,FALSE),0)</f>
        <v>-2722.4</v>
      </c>
      <c r="X141" s="217">
        <f>--IFERROR(VLOOKUP(I141,'统计（数据库导出）'!A:K,9,FALSE),0)</f>
        <v>-3376.1</v>
      </c>
      <c r="Y141" s="217">
        <f>--IFERROR(VLOOKUP(I141,'统计（数据库导出）'!A:K,10,FALSE),0)</f>
        <v>26.95</v>
      </c>
      <c r="Z141" s="217">
        <f>--IFERROR(VLOOKUP(I141,'统计（数据库导出）'!A:K,11,FALSE),0)</f>
        <v>0</v>
      </c>
      <c r="AA141" s="4">
        <v>140</v>
      </c>
      <c r="AB141" s="4"/>
      <c r="AC141" s="220" t="e">
        <f>VLOOKUP(H141,[1]Sheet1!$D:$D,1,FALSE)</f>
        <v>#N/A</v>
      </c>
    </row>
    <row r="142" s="1" customFormat="1" spans="1:29">
      <c r="A142" s="3">
        <v>378</v>
      </c>
      <c r="B142" s="118" t="s">
        <v>28</v>
      </c>
      <c r="C142" s="118" t="s">
        <v>29</v>
      </c>
      <c r="D142" s="3" t="s">
        <v>53</v>
      </c>
      <c r="E142" s="3">
        <v>0</v>
      </c>
      <c r="F142" s="3">
        <v>0</v>
      </c>
      <c r="G142" s="3" t="s">
        <v>68</v>
      </c>
      <c r="H142" s="3">
        <v>3853333</v>
      </c>
      <c r="I142" s="4" t="s">
        <v>418</v>
      </c>
      <c r="J142" s="216">
        <v>1000</v>
      </c>
      <c r="K142" s="4">
        <v>17704454794</v>
      </c>
      <c r="L142" s="4"/>
      <c r="M142" s="4" t="s">
        <v>419</v>
      </c>
      <c r="N142" s="4" t="s">
        <v>420</v>
      </c>
      <c r="O142" s="4">
        <v>17718621200</v>
      </c>
      <c r="P142" s="217">
        <f>--IFERROR(VLOOKUP(I142,'统计（数据库导出）'!A:C,2,FALSE),0)</f>
        <v>103.4</v>
      </c>
      <c r="Q142" s="217">
        <f>--IFERROR(VLOOKUP(I142,'统计（数据库导出）'!A:C,3,FALSE),0)</f>
        <v>668.6</v>
      </c>
      <c r="R142" s="219">
        <f t="shared" si="2"/>
        <v>0.6686</v>
      </c>
      <c r="S142" s="217">
        <f>--IFERROR(VLOOKUP(I142,'统计（数据库导出）'!A:K,4,FALSE),0)</f>
        <v>93.4</v>
      </c>
      <c r="T142" s="217">
        <f>--IFERROR(VLOOKUP(I142,'统计（数据库导出）'!A:K,5,FALSE),0)</f>
        <v>0</v>
      </c>
      <c r="U142" s="217">
        <f>--IFERROR(VLOOKUP(I142,'统计（数据库导出）'!A:K,6,FALSE),0)</f>
        <v>10</v>
      </c>
      <c r="V142" s="217">
        <f>--IFERROR(VLOOKUP(I142,'统计（数据库导出）'!A:K,7,FALSE),0)</f>
        <v>0</v>
      </c>
      <c r="W142" s="217">
        <f>--IFERROR(VLOOKUP(I142,'统计（数据库导出）'!A:K,8,FALSE),0)</f>
        <v>555.8</v>
      </c>
      <c r="X142" s="217">
        <f>--IFERROR(VLOOKUP(I142,'统计（数据库导出）'!A:K,9,FALSE),0)</f>
        <v>-595.1</v>
      </c>
      <c r="Y142" s="217">
        <f>--IFERROR(VLOOKUP(I142,'统计（数据库导出）'!A:K,10,FALSE),0)</f>
        <v>112.8</v>
      </c>
      <c r="Z142" s="217">
        <f>--IFERROR(VLOOKUP(I142,'统计（数据库导出）'!A:K,11,FALSE),0)</f>
        <v>0</v>
      </c>
      <c r="AA142" s="4">
        <v>141</v>
      </c>
      <c r="AB142" s="4"/>
      <c r="AC142" s="220" t="e">
        <f>VLOOKUP(H142,[1]Sheet1!$D:$D,1,FALSE)</f>
        <v>#N/A</v>
      </c>
    </row>
    <row r="143" s="1" customFormat="1" spans="1:29">
      <c r="A143" s="3">
        <v>379</v>
      </c>
      <c r="B143" s="118" t="s">
        <v>28</v>
      </c>
      <c r="C143" s="118" t="s">
        <v>29</v>
      </c>
      <c r="D143" s="3" t="s">
        <v>421</v>
      </c>
      <c r="E143" s="3">
        <v>0</v>
      </c>
      <c r="F143" s="3">
        <v>0</v>
      </c>
      <c r="G143" s="3" t="s">
        <v>110</v>
      </c>
      <c r="H143" s="3">
        <v>3353359</v>
      </c>
      <c r="I143" s="4" t="s">
        <v>422</v>
      </c>
      <c r="J143" s="216">
        <v>3000</v>
      </c>
      <c r="K143" s="4">
        <v>17704454794</v>
      </c>
      <c r="L143" s="4"/>
      <c r="M143" s="4" t="s">
        <v>423</v>
      </c>
      <c r="N143" s="4" t="s">
        <v>229</v>
      </c>
      <c r="O143" s="4">
        <v>17704454794</v>
      </c>
      <c r="P143" s="217">
        <f>--IFERROR(VLOOKUP(I143,'统计（数据库导出）'!A:C,2,FALSE),0)</f>
        <v>0</v>
      </c>
      <c r="Q143" s="217">
        <f>--IFERROR(VLOOKUP(I143,'统计（数据库导出）'!A:C,3,FALSE),0)</f>
        <v>475.5</v>
      </c>
      <c r="R143" s="219">
        <f t="shared" si="2"/>
        <v>0.1585</v>
      </c>
      <c r="S143" s="217">
        <f>--IFERROR(VLOOKUP(I143,'统计（数据库导出）'!A:K,4,FALSE),0)</f>
        <v>0</v>
      </c>
      <c r="T143" s="217">
        <f>--IFERROR(VLOOKUP(I143,'统计（数据库导出）'!A:K,5,FALSE),0)</f>
        <v>0</v>
      </c>
      <c r="U143" s="217">
        <f>--IFERROR(VLOOKUP(I143,'统计（数据库导出）'!A:K,6,FALSE),0)</f>
        <v>0</v>
      </c>
      <c r="V143" s="217">
        <f>--IFERROR(VLOOKUP(I143,'统计（数据库导出）'!A:K,7,FALSE),0)</f>
        <v>0</v>
      </c>
      <c r="W143" s="217">
        <f>--IFERROR(VLOOKUP(I143,'统计（数据库导出）'!A:K,8,FALSE),0)</f>
        <v>475.5</v>
      </c>
      <c r="X143" s="217">
        <f>--IFERROR(VLOOKUP(I143,'统计（数据库导出）'!A:K,9,FALSE),0)</f>
        <v>0</v>
      </c>
      <c r="Y143" s="217">
        <f>--IFERROR(VLOOKUP(I143,'统计（数据库导出）'!A:K,10,FALSE),0)</f>
        <v>0</v>
      </c>
      <c r="Z143" s="217">
        <f>--IFERROR(VLOOKUP(I143,'统计（数据库导出）'!A:K,11,FALSE),0)</f>
        <v>0</v>
      </c>
      <c r="AA143" s="4">
        <v>142</v>
      </c>
      <c r="AB143" s="4"/>
      <c r="AC143" s="220" t="e">
        <f>VLOOKUP(H143,[1]Sheet1!$D:$D,1,FALSE)</f>
        <v>#N/A</v>
      </c>
    </row>
    <row r="144" s="1" customFormat="1" spans="1:29">
      <c r="A144" s="3">
        <v>380</v>
      </c>
      <c r="B144" s="118" t="s">
        <v>28</v>
      </c>
      <c r="C144" s="118" t="s">
        <v>29</v>
      </c>
      <c r="D144" s="3" t="s">
        <v>335</v>
      </c>
      <c r="E144" s="3" t="s">
        <v>345</v>
      </c>
      <c r="F144" s="3">
        <v>0</v>
      </c>
      <c r="G144" s="3" t="s">
        <v>33</v>
      </c>
      <c r="H144" s="3">
        <v>3353358</v>
      </c>
      <c r="I144" s="4" t="s">
        <v>424</v>
      </c>
      <c r="J144" s="216">
        <v>1800</v>
      </c>
      <c r="K144" s="4">
        <v>18919210520</v>
      </c>
      <c r="L144" s="4"/>
      <c r="M144" s="4" t="s">
        <v>425</v>
      </c>
      <c r="N144" s="4" t="s">
        <v>354</v>
      </c>
      <c r="O144" s="4">
        <v>18919210520</v>
      </c>
      <c r="P144" s="217">
        <f>--IFERROR(VLOOKUP(I144,'统计（数据库导出）'!A:C,2,FALSE),0)</f>
        <v>51.1</v>
      </c>
      <c r="Q144" s="217">
        <f>--IFERROR(VLOOKUP(I144,'统计（数据库导出）'!A:C,3,FALSE),0)</f>
        <v>3016.25365</v>
      </c>
      <c r="R144" s="219">
        <f t="shared" si="2"/>
        <v>1.67569647222222</v>
      </c>
      <c r="S144" s="217">
        <f>--IFERROR(VLOOKUP(I144,'统计（数据库导出）'!A:K,4,FALSE),0)</f>
        <v>17.1</v>
      </c>
      <c r="T144" s="217">
        <f>--IFERROR(VLOOKUP(I144,'统计（数据库导出）'!A:K,5,FALSE),0)</f>
        <v>0</v>
      </c>
      <c r="U144" s="217">
        <f>--IFERROR(VLOOKUP(I144,'统计（数据库导出）'!A:K,6,FALSE),0)</f>
        <v>34</v>
      </c>
      <c r="V144" s="217">
        <f>--IFERROR(VLOOKUP(I144,'统计（数据库导出）'!A:K,7,FALSE),0)</f>
        <v>0</v>
      </c>
      <c r="W144" s="217">
        <f>--IFERROR(VLOOKUP(I144,'统计（数据库导出）'!A:K,8,FALSE),0)</f>
        <v>1941</v>
      </c>
      <c r="X144" s="217">
        <f>--IFERROR(VLOOKUP(I144,'统计（数据库导出）'!A:K,9,FALSE),0)</f>
        <v>-660</v>
      </c>
      <c r="Y144" s="217">
        <f>--IFERROR(VLOOKUP(I144,'统计（数据库导出）'!A:K,10,FALSE),0)</f>
        <v>1075.25365</v>
      </c>
      <c r="Z144" s="217">
        <f>--IFERROR(VLOOKUP(I144,'统计（数据库导出）'!A:K,11,FALSE),0)</f>
        <v>0</v>
      </c>
      <c r="AA144" s="4">
        <v>143</v>
      </c>
      <c r="AB144" s="4"/>
      <c r="AC144" s="220" t="e">
        <f>VLOOKUP(H144,[1]Sheet1!$D:$D,1,FALSE)</f>
        <v>#N/A</v>
      </c>
    </row>
    <row r="145" s="1" customFormat="1" spans="1:29">
      <c r="A145" s="3">
        <v>381</v>
      </c>
      <c r="B145" s="118" t="s">
        <v>28</v>
      </c>
      <c r="C145" s="118" t="s">
        <v>29</v>
      </c>
      <c r="D145" s="3" t="s">
        <v>335</v>
      </c>
      <c r="E145" s="3" t="s">
        <v>345</v>
      </c>
      <c r="F145" s="3">
        <v>0</v>
      </c>
      <c r="G145" s="3" t="s">
        <v>33</v>
      </c>
      <c r="H145" s="3">
        <v>3353357</v>
      </c>
      <c r="I145" s="4" t="s">
        <v>426</v>
      </c>
      <c r="J145" s="216">
        <v>1800</v>
      </c>
      <c r="K145" s="4">
        <v>17752237889</v>
      </c>
      <c r="L145" s="4"/>
      <c r="M145" s="4" t="s">
        <v>427</v>
      </c>
      <c r="N145" s="4" t="s">
        <v>348</v>
      </c>
      <c r="O145" s="4">
        <v>17752237889</v>
      </c>
      <c r="P145" s="217">
        <f>--IFERROR(VLOOKUP(I145,'统计（数据库导出）'!A:C,2,FALSE),0)</f>
        <v>0</v>
      </c>
      <c r="Q145" s="217">
        <f>--IFERROR(VLOOKUP(I145,'统计（数据库导出）'!A:C,3,FALSE),0)</f>
        <v>3121.60833333333</v>
      </c>
      <c r="R145" s="219">
        <f t="shared" si="2"/>
        <v>1.73422685185185</v>
      </c>
      <c r="S145" s="217">
        <f>--IFERROR(VLOOKUP(I145,'统计（数据库导出）'!A:K,4,FALSE),0)</f>
        <v>0</v>
      </c>
      <c r="T145" s="217">
        <f>--IFERROR(VLOOKUP(I145,'统计（数据库导出）'!A:K,5,FALSE),0)</f>
        <v>0</v>
      </c>
      <c r="U145" s="217">
        <f>--IFERROR(VLOOKUP(I145,'统计（数据库导出）'!A:K,6,FALSE),0)</f>
        <v>0</v>
      </c>
      <c r="V145" s="217">
        <f>--IFERROR(VLOOKUP(I145,'统计（数据库导出）'!A:K,7,FALSE),0)</f>
        <v>0</v>
      </c>
      <c r="W145" s="217">
        <f>--IFERROR(VLOOKUP(I145,'统计（数据库导出）'!A:K,8,FALSE),0)</f>
        <v>1952.72</v>
      </c>
      <c r="X145" s="217">
        <f>--IFERROR(VLOOKUP(I145,'统计（数据库导出）'!A:K,9,FALSE),0)</f>
        <v>-818.1</v>
      </c>
      <c r="Y145" s="217">
        <f>--IFERROR(VLOOKUP(I145,'统计（数据库导出）'!A:K,10,FALSE),0)</f>
        <v>1168.88833333333</v>
      </c>
      <c r="Z145" s="217">
        <f>--IFERROR(VLOOKUP(I145,'统计（数据库导出）'!A:K,11,FALSE),0)</f>
        <v>0</v>
      </c>
      <c r="AA145" s="4">
        <v>144</v>
      </c>
      <c r="AB145" s="4"/>
      <c r="AC145" s="220" t="e">
        <f>VLOOKUP(H145,[1]Sheet1!$D:$D,1,FALSE)</f>
        <v>#N/A</v>
      </c>
    </row>
    <row r="146" s="1" customFormat="1" spans="1:29">
      <c r="A146" s="3">
        <v>382</v>
      </c>
      <c r="B146" s="118" t="s">
        <v>28</v>
      </c>
      <c r="C146" s="118" t="s">
        <v>29</v>
      </c>
      <c r="D146" s="3" t="s">
        <v>30</v>
      </c>
      <c r="E146" s="3" t="s">
        <v>105</v>
      </c>
      <c r="F146" s="3" t="s">
        <v>88</v>
      </c>
      <c r="G146" s="3" t="s">
        <v>68</v>
      </c>
      <c r="H146" s="3">
        <v>3854656</v>
      </c>
      <c r="I146" s="4" t="s">
        <v>428</v>
      </c>
      <c r="J146" s="216">
        <v>1000</v>
      </c>
      <c r="K146" s="4">
        <v>18993829871</v>
      </c>
      <c r="L146" s="4"/>
      <c r="M146" s="4" t="s">
        <v>429</v>
      </c>
      <c r="N146" s="4" t="s">
        <v>178</v>
      </c>
      <c r="O146" s="4">
        <v>18993829871</v>
      </c>
      <c r="P146" s="217">
        <f>--IFERROR(VLOOKUP(I146,'统计（数据库导出）'!A:C,2,FALSE),0)</f>
        <v>91.75</v>
      </c>
      <c r="Q146" s="217">
        <f>--IFERROR(VLOOKUP(I146,'统计（数据库导出）'!A:C,3,FALSE),0)</f>
        <v>1280.7</v>
      </c>
      <c r="R146" s="219">
        <f t="shared" si="2"/>
        <v>1.2807</v>
      </c>
      <c r="S146" s="217">
        <f>--IFERROR(VLOOKUP(I146,'统计（数据库导出）'!A:K,4,FALSE),0)</f>
        <v>86.1</v>
      </c>
      <c r="T146" s="217">
        <f>--IFERROR(VLOOKUP(I146,'统计（数据库导出）'!A:K,5,FALSE),0)</f>
        <v>0</v>
      </c>
      <c r="U146" s="217">
        <f>--IFERROR(VLOOKUP(I146,'统计（数据库导出）'!A:K,6,FALSE),0)</f>
        <v>5.65</v>
      </c>
      <c r="V146" s="217">
        <f>--IFERROR(VLOOKUP(I146,'统计（数据库导出）'!A:K,7,FALSE),0)</f>
        <v>0</v>
      </c>
      <c r="W146" s="217">
        <f>--IFERROR(VLOOKUP(I146,'统计（数据库导出）'!A:K,8,FALSE),0)</f>
        <v>938.4</v>
      </c>
      <c r="X146" s="217">
        <f>--IFERROR(VLOOKUP(I146,'统计（数据库导出）'!A:K,9,FALSE),0)</f>
        <v>-327</v>
      </c>
      <c r="Y146" s="217">
        <f>--IFERROR(VLOOKUP(I146,'统计（数据库导出）'!A:K,10,FALSE),0)</f>
        <v>342.3</v>
      </c>
      <c r="Z146" s="217">
        <f>--IFERROR(VLOOKUP(I146,'统计（数据库导出）'!A:K,11,FALSE),0)</f>
        <v>0</v>
      </c>
      <c r="AA146" s="4">
        <v>145</v>
      </c>
      <c r="AB146" s="4"/>
      <c r="AC146" s="220" t="e">
        <f>VLOOKUP(H146,[1]Sheet1!$D:$D,1,FALSE)</f>
        <v>#N/A</v>
      </c>
    </row>
    <row r="147" s="1" customFormat="1" spans="1:29">
      <c r="A147" s="3">
        <v>383</v>
      </c>
      <c r="B147" s="118" t="s">
        <v>28</v>
      </c>
      <c r="C147" s="118" t="s">
        <v>29</v>
      </c>
      <c r="D147" s="3" t="s">
        <v>53</v>
      </c>
      <c r="E147" s="3">
        <v>0</v>
      </c>
      <c r="F147" s="3">
        <v>0</v>
      </c>
      <c r="G147" s="3" t="s">
        <v>110</v>
      </c>
      <c r="H147" s="3">
        <v>3850129</v>
      </c>
      <c r="I147" s="4" t="s">
        <v>430</v>
      </c>
      <c r="J147" s="216">
        <v>1000</v>
      </c>
      <c r="K147" s="4">
        <v>18193818104</v>
      </c>
      <c r="L147" s="4"/>
      <c r="M147" s="4" t="s">
        <v>431</v>
      </c>
      <c r="N147" s="4" t="s">
        <v>432</v>
      </c>
      <c r="O147" s="4">
        <v>18193818104</v>
      </c>
      <c r="P147" s="217">
        <f>--IFERROR(VLOOKUP(I147,'统计（数据库导出）'!A:C,2,FALSE),0)</f>
        <v>253</v>
      </c>
      <c r="Q147" s="217">
        <f>--IFERROR(VLOOKUP(I147,'统计（数据库导出）'!A:C,3,FALSE),0)</f>
        <v>1055.4196</v>
      </c>
      <c r="R147" s="219">
        <f t="shared" si="2"/>
        <v>1.0554196</v>
      </c>
      <c r="S147" s="217">
        <f>--IFERROR(VLOOKUP(I147,'统计（数据库导出）'!A:K,4,FALSE),0)</f>
        <v>253</v>
      </c>
      <c r="T147" s="217">
        <f>--IFERROR(VLOOKUP(I147,'统计（数据库导出）'!A:K,5,FALSE),0)</f>
        <v>0</v>
      </c>
      <c r="U147" s="217">
        <f>--IFERROR(VLOOKUP(I147,'统计（数据库导出）'!A:K,6,FALSE),0)</f>
        <v>0</v>
      </c>
      <c r="V147" s="217">
        <f>--IFERROR(VLOOKUP(I147,'统计（数据库导出）'!A:K,7,FALSE),0)</f>
        <v>0</v>
      </c>
      <c r="W147" s="217">
        <f>--IFERROR(VLOOKUP(I147,'统计（数据库导出）'!A:K,8,FALSE),0)</f>
        <v>907</v>
      </c>
      <c r="X147" s="217">
        <f>--IFERROR(VLOOKUP(I147,'统计（数据库导出）'!A:K,9,FALSE),0)</f>
        <v>-333</v>
      </c>
      <c r="Y147" s="217">
        <f>--IFERROR(VLOOKUP(I147,'统计（数据库导出）'!A:K,10,FALSE),0)</f>
        <v>148.4196</v>
      </c>
      <c r="Z147" s="217">
        <f>--IFERROR(VLOOKUP(I147,'统计（数据库导出）'!A:K,11,FALSE),0)</f>
        <v>0</v>
      </c>
      <c r="AA147" s="4">
        <v>146</v>
      </c>
      <c r="AB147" s="4"/>
      <c r="AC147" s="220" t="e">
        <f>VLOOKUP(H147,[1]Sheet1!$D:$D,1,FALSE)</f>
        <v>#N/A</v>
      </c>
    </row>
    <row r="148" s="1" customFormat="1" spans="1:29">
      <c r="A148" s="3">
        <v>384</v>
      </c>
      <c r="B148" s="118" t="s">
        <v>28</v>
      </c>
      <c r="C148" s="118" t="s">
        <v>37</v>
      </c>
      <c r="D148" s="3" t="s">
        <v>30</v>
      </c>
      <c r="E148" s="3" t="s">
        <v>60</v>
      </c>
      <c r="F148" s="3" t="s">
        <v>88</v>
      </c>
      <c r="G148" s="3" t="s">
        <v>68</v>
      </c>
      <c r="H148" s="3">
        <v>3353453</v>
      </c>
      <c r="I148" s="4" t="s">
        <v>433</v>
      </c>
      <c r="J148" s="216">
        <v>1000</v>
      </c>
      <c r="K148" s="4">
        <v>18993822086</v>
      </c>
      <c r="L148" s="4"/>
      <c r="M148" s="4" t="s">
        <v>434</v>
      </c>
      <c r="N148" s="4" t="e">
        <v>#N/A</v>
      </c>
      <c r="O148" s="4">
        <v>18993822086</v>
      </c>
      <c r="P148" s="217">
        <f>--IFERROR(VLOOKUP(I148,'统计（数据库导出）'!A:C,2,FALSE),0)</f>
        <v>0</v>
      </c>
      <c r="Q148" s="217">
        <f>--IFERROR(VLOOKUP(I148,'统计（数据库导出）'!A:C,3,FALSE),0)</f>
        <v>67.1</v>
      </c>
      <c r="R148" s="219">
        <f t="shared" si="2"/>
        <v>0.0671</v>
      </c>
      <c r="S148" s="217">
        <f>--IFERROR(VLOOKUP(I148,'统计（数据库导出）'!A:K,4,FALSE),0)</f>
        <v>0</v>
      </c>
      <c r="T148" s="217">
        <f>--IFERROR(VLOOKUP(I148,'统计（数据库导出）'!A:K,5,FALSE),0)</f>
        <v>0</v>
      </c>
      <c r="U148" s="217">
        <f>--IFERROR(VLOOKUP(I148,'统计（数据库导出）'!A:K,6,FALSE),0)</f>
        <v>0</v>
      </c>
      <c r="V148" s="217">
        <f>--IFERROR(VLOOKUP(I148,'统计（数据库导出）'!A:K,7,FALSE),0)</f>
        <v>0</v>
      </c>
      <c r="W148" s="217">
        <f>--IFERROR(VLOOKUP(I148,'统计（数据库导出）'!A:K,8,FALSE),0)</f>
        <v>47.1</v>
      </c>
      <c r="X148" s="217">
        <f>--IFERROR(VLOOKUP(I148,'统计（数据库导出）'!A:K,9,FALSE),0)</f>
        <v>0</v>
      </c>
      <c r="Y148" s="217">
        <f>--IFERROR(VLOOKUP(I148,'统计（数据库导出）'!A:K,10,FALSE),0)</f>
        <v>20</v>
      </c>
      <c r="Z148" s="217">
        <f>--IFERROR(VLOOKUP(I148,'统计（数据库导出）'!A:K,11,FALSE),0)</f>
        <v>0</v>
      </c>
      <c r="AA148" s="4">
        <v>147</v>
      </c>
      <c r="AB148" s="4"/>
      <c r="AC148" s="220" t="e">
        <f>VLOOKUP(H148,[1]Sheet1!$D:$D,1,FALSE)</f>
        <v>#N/A</v>
      </c>
    </row>
    <row r="149" s="1" customFormat="1" spans="1:29">
      <c r="A149" s="3">
        <v>385</v>
      </c>
      <c r="B149" s="212" t="s">
        <v>28</v>
      </c>
      <c r="C149" s="212" t="s">
        <v>29</v>
      </c>
      <c r="D149" s="3" t="s">
        <v>53</v>
      </c>
      <c r="E149" s="221">
        <v>0</v>
      </c>
      <c r="F149" s="3">
        <v>0</v>
      </c>
      <c r="G149" s="3" t="s">
        <v>33</v>
      </c>
      <c r="H149" s="3">
        <v>3851260</v>
      </c>
      <c r="I149" s="4" t="s">
        <v>435</v>
      </c>
      <c r="J149" s="216">
        <v>1200</v>
      </c>
      <c r="K149" s="4">
        <v>18919380327</v>
      </c>
      <c r="L149" s="4"/>
      <c r="M149" s="4" t="s">
        <v>436</v>
      </c>
      <c r="N149" s="4" t="s">
        <v>437</v>
      </c>
      <c r="O149" s="4">
        <v>18919380327</v>
      </c>
      <c r="P149" s="217">
        <f>--IFERROR(VLOOKUP(I149,'统计（数据库导出）'!A:C,2,FALSE),0)</f>
        <v>0</v>
      </c>
      <c r="Q149" s="217">
        <f>--IFERROR(VLOOKUP(I149,'统计（数据库导出）'!A:C,3,FALSE),0)</f>
        <v>-842</v>
      </c>
      <c r="R149" s="219">
        <f t="shared" si="2"/>
        <v>-0.701666666666667</v>
      </c>
      <c r="S149" s="217">
        <f>--IFERROR(VLOOKUP(I149,'统计（数据库导出）'!A:K,4,FALSE),0)</f>
        <v>0</v>
      </c>
      <c r="T149" s="217">
        <f>--IFERROR(VLOOKUP(I149,'统计（数据库导出）'!A:K,5,FALSE),0)</f>
        <v>0</v>
      </c>
      <c r="U149" s="217">
        <f>--IFERROR(VLOOKUP(I149,'统计（数据库导出）'!A:K,6,FALSE),0)</f>
        <v>0</v>
      </c>
      <c r="V149" s="217">
        <f>--IFERROR(VLOOKUP(I149,'统计（数据库导出）'!A:K,7,FALSE),0)</f>
        <v>0</v>
      </c>
      <c r="W149" s="217">
        <f>--IFERROR(VLOOKUP(I149,'统计（数据库导出）'!A:K,8,FALSE),0)</f>
        <v>-842</v>
      </c>
      <c r="X149" s="217">
        <f>--IFERROR(VLOOKUP(I149,'统计（数据库导出）'!A:K,9,FALSE),0)</f>
        <v>-842</v>
      </c>
      <c r="Y149" s="217">
        <f>--IFERROR(VLOOKUP(I149,'统计（数据库导出）'!A:K,10,FALSE),0)</f>
        <v>0</v>
      </c>
      <c r="Z149" s="217">
        <f>--IFERROR(VLOOKUP(I149,'统计（数据库导出）'!A:K,11,FALSE),0)</f>
        <v>0</v>
      </c>
      <c r="AA149" s="4">
        <v>148</v>
      </c>
      <c r="AB149" s="4"/>
      <c r="AC149" s="220" t="e">
        <f>VLOOKUP(H149,[1]Sheet1!$D:$D,1,FALSE)</f>
        <v>#N/A</v>
      </c>
    </row>
    <row r="150" s="1" customFormat="1" spans="1:29">
      <c r="A150" s="3">
        <v>386</v>
      </c>
      <c r="B150" s="212" t="s">
        <v>28</v>
      </c>
      <c r="C150" s="212" t="s">
        <v>57</v>
      </c>
      <c r="D150" s="3">
        <v>0</v>
      </c>
      <c r="E150" s="212" t="s">
        <v>29</v>
      </c>
      <c r="F150" s="3">
        <v>0</v>
      </c>
      <c r="G150" s="3"/>
      <c r="H150" s="3">
        <v>3802639</v>
      </c>
      <c r="I150" s="4" t="s">
        <v>438</v>
      </c>
      <c r="J150" s="216">
        <v>200</v>
      </c>
      <c r="K150" s="4" t="s">
        <v>439</v>
      </c>
      <c r="L150" s="4"/>
      <c r="M150" s="4" t="s">
        <v>440</v>
      </c>
      <c r="N150" s="4" t="s">
        <v>46</v>
      </c>
      <c r="O150" s="4">
        <v>18993822062</v>
      </c>
      <c r="P150" s="217">
        <f>--IFERROR(VLOOKUP(I150,'统计（数据库导出）'!A:C,2,FALSE),0)</f>
        <v>0</v>
      </c>
      <c r="Q150" s="217">
        <f>--IFERROR(VLOOKUP(I150,'统计（数据库导出）'!A:C,3,FALSE),0)</f>
        <v>0.65</v>
      </c>
      <c r="R150" s="219">
        <f t="shared" si="2"/>
        <v>0.00325</v>
      </c>
      <c r="S150" s="217">
        <f>--IFERROR(VLOOKUP(I150,'统计（数据库导出）'!A:K,4,FALSE),0)</f>
        <v>0</v>
      </c>
      <c r="T150" s="217">
        <f>--IFERROR(VLOOKUP(I150,'统计（数据库导出）'!A:K,5,FALSE),0)</f>
        <v>0</v>
      </c>
      <c r="U150" s="217">
        <f>--IFERROR(VLOOKUP(I150,'统计（数据库导出）'!A:K,6,FALSE),0)</f>
        <v>0</v>
      </c>
      <c r="V150" s="217">
        <f>--IFERROR(VLOOKUP(I150,'统计（数据库导出）'!A:K,7,FALSE),0)</f>
        <v>0</v>
      </c>
      <c r="W150" s="217">
        <f>--IFERROR(VLOOKUP(I150,'统计（数据库导出）'!A:K,8,FALSE),0)</f>
        <v>0</v>
      </c>
      <c r="X150" s="217">
        <f>--IFERROR(VLOOKUP(I150,'统计（数据库导出）'!A:K,9,FALSE),0)</f>
        <v>-69</v>
      </c>
      <c r="Y150" s="217">
        <f>--IFERROR(VLOOKUP(I150,'统计（数据库导出）'!A:K,10,FALSE),0)</f>
        <v>0.65</v>
      </c>
      <c r="Z150" s="217">
        <f>--IFERROR(VLOOKUP(I150,'统计（数据库导出）'!A:K,11,FALSE),0)</f>
        <v>0</v>
      </c>
      <c r="AA150" s="4">
        <v>149</v>
      </c>
      <c r="AB150" s="4"/>
      <c r="AC150" s="220" t="e">
        <f>VLOOKUP(H150,[1]Sheet1!$D:$D,1,FALSE)</f>
        <v>#N/A</v>
      </c>
    </row>
    <row r="151" s="1" customFormat="1" spans="1:29">
      <c r="A151" s="3">
        <v>387</v>
      </c>
      <c r="B151" s="212" t="s">
        <v>28</v>
      </c>
      <c r="C151" s="212" t="s">
        <v>57</v>
      </c>
      <c r="D151" s="3">
        <v>0</v>
      </c>
      <c r="E151" s="212" t="s">
        <v>29</v>
      </c>
      <c r="F151" s="3">
        <v>0</v>
      </c>
      <c r="G151" s="3">
        <v>0</v>
      </c>
      <c r="H151" s="3">
        <v>380843</v>
      </c>
      <c r="I151" s="4" t="s">
        <v>441</v>
      </c>
      <c r="J151" s="216">
        <v>200</v>
      </c>
      <c r="K151" s="4" t="s">
        <v>442</v>
      </c>
      <c r="L151" s="4"/>
      <c r="M151" s="4" t="s">
        <v>443</v>
      </c>
      <c r="N151" s="4" t="s">
        <v>444</v>
      </c>
      <c r="O151" s="4">
        <v>18993822065</v>
      </c>
      <c r="P151" s="217">
        <f>--IFERROR(VLOOKUP(I151,'统计（数据库导出）'!A:C,2,FALSE),0)</f>
        <v>0</v>
      </c>
      <c r="Q151" s="217">
        <f>--IFERROR(VLOOKUP(I151,'统计（数据库导出）'!A:C,3,FALSE),0)</f>
        <v>80.45</v>
      </c>
      <c r="R151" s="219">
        <f t="shared" si="2"/>
        <v>0.40225</v>
      </c>
      <c r="S151" s="217">
        <f>--IFERROR(VLOOKUP(I151,'统计（数据库导出）'!A:K,4,FALSE),0)</f>
        <v>0</v>
      </c>
      <c r="T151" s="217">
        <f>--IFERROR(VLOOKUP(I151,'统计（数据库导出）'!A:K,5,FALSE),0)</f>
        <v>0</v>
      </c>
      <c r="U151" s="217">
        <f>--IFERROR(VLOOKUP(I151,'统计（数据库导出）'!A:K,6,FALSE),0)</f>
        <v>0</v>
      </c>
      <c r="V151" s="217">
        <f>--IFERROR(VLOOKUP(I151,'统计（数据库导出）'!A:K,7,FALSE),0)</f>
        <v>0</v>
      </c>
      <c r="W151" s="217">
        <f>--IFERROR(VLOOKUP(I151,'统计（数据库导出）'!A:K,8,FALSE),0)</f>
        <v>73.8</v>
      </c>
      <c r="X151" s="217">
        <f>--IFERROR(VLOOKUP(I151,'统计（数据库导出）'!A:K,9,FALSE),0)</f>
        <v>-129</v>
      </c>
      <c r="Y151" s="217">
        <f>--IFERROR(VLOOKUP(I151,'统计（数据库导出）'!A:K,10,FALSE),0)</f>
        <v>6.65</v>
      </c>
      <c r="Z151" s="217">
        <f>--IFERROR(VLOOKUP(I151,'统计（数据库导出）'!A:K,11,FALSE),0)</f>
        <v>0</v>
      </c>
      <c r="AA151" s="4">
        <v>150</v>
      </c>
      <c r="AB151" s="4"/>
      <c r="AC151" s="220" t="e">
        <f>VLOOKUP(H151,[1]Sheet1!$D:$D,1,FALSE)</f>
        <v>#N/A</v>
      </c>
    </row>
    <row r="152" s="1" customFormat="1" spans="1:29">
      <c r="A152" s="3">
        <v>388</v>
      </c>
      <c r="B152" s="212" t="s">
        <v>28</v>
      </c>
      <c r="C152" s="212" t="s">
        <v>57</v>
      </c>
      <c r="D152" s="3">
        <v>0</v>
      </c>
      <c r="E152" s="212" t="s">
        <v>29</v>
      </c>
      <c r="F152" s="3">
        <v>0</v>
      </c>
      <c r="G152" s="3">
        <v>0</v>
      </c>
      <c r="H152" s="3">
        <v>381094</v>
      </c>
      <c r="I152" s="4" t="s">
        <v>445</v>
      </c>
      <c r="J152" s="216">
        <v>200</v>
      </c>
      <c r="K152" s="4">
        <v>18993822008</v>
      </c>
      <c r="L152" s="4"/>
      <c r="M152" s="4" t="s">
        <v>446</v>
      </c>
      <c r="N152" s="4" t="s">
        <v>46</v>
      </c>
      <c r="O152" s="4">
        <v>18993822008</v>
      </c>
      <c r="P152" s="217">
        <f>--IFERROR(VLOOKUP(I152,'统计（数据库导出）'!A:C,2,FALSE),0)</f>
        <v>0</v>
      </c>
      <c r="Q152" s="217">
        <f>--IFERROR(VLOOKUP(I152,'统计（数据库导出）'!A:C,3,FALSE),0)</f>
        <v>149</v>
      </c>
      <c r="R152" s="219">
        <f t="shared" si="2"/>
        <v>0.745</v>
      </c>
      <c r="S152" s="217">
        <f>--IFERROR(VLOOKUP(I152,'统计（数据库导出）'!A:K,4,FALSE),0)</f>
        <v>0</v>
      </c>
      <c r="T152" s="217">
        <f>--IFERROR(VLOOKUP(I152,'统计（数据库导出）'!A:K,5,FALSE),0)</f>
        <v>0</v>
      </c>
      <c r="U152" s="217">
        <f>--IFERROR(VLOOKUP(I152,'统计（数据库导出）'!A:K,6,FALSE),0)</f>
        <v>0</v>
      </c>
      <c r="V152" s="217">
        <f>--IFERROR(VLOOKUP(I152,'统计（数据库导出）'!A:K,7,FALSE),0)</f>
        <v>0</v>
      </c>
      <c r="W152" s="217">
        <f>--IFERROR(VLOOKUP(I152,'统计（数据库导出）'!A:K,8,FALSE),0)</f>
        <v>129</v>
      </c>
      <c r="X152" s="217">
        <f>--IFERROR(VLOOKUP(I152,'统计（数据库导出）'!A:K,9,FALSE),0)</f>
        <v>0</v>
      </c>
      <c r="Y152" s="217">
        <f>--IFERROR(VLOOKUP(I152,'统计（数据库导出）'!A:K,10,FALSE),0)</f>
        <v>20</v>
      </c>
      <c r="Z152" s="217">
        <f>--IFERROR(VLOOKUP(I152,'统计（数据库导出）'!A:K,11,FALSE),0)</f>
        <v>0</v>
      </c>
      <c r="AA152" s="4">
        <v>151</v>
      </c>
      <c r="AB152" s="4"/>
      <c r="AC152" s="220" t="e">
        <f>VLOOKUP(H152,[1]Sheet1!$D:$D,1,FALSE)</f>
        <v>#N/A</v>
      </c>
    </row>
    <row r="153" s="1" customFormat="1" spans="1:29">
      <c r="A153" s="3">
        <v>389</v>
      </c>
      <c r="B153" s="212" t="s">
        <v>28</v>
      </c>
      <c r="C153" s="212" t="s">
        <v>29</v>
      </c>
      <c r="D153" s="3" t="s">
        <v>30</v>
      </c>
      <c r="E153" s="221" t="s">
        <v>97</v>
      </c>
      <c r="F153" s="3" t="s">
        <v>88</v>
      </c>
      <c r="G153" s="3" t="s">
        <v>68</v>
      </c>
      <c r="H153" s="3">
        <v>3353371</v>
      </c>
      <c r="I153" s="4" t="s">
        <v>447</v>
      </c>
      <c r="J153" s="216">
        <v>1000</v>
      </c>
      <c r="K153" s="4">
        <v>15339788771</v>
      </c>
      <c r="L153" s="4"/>
      <c r="M153" s="4" t="s">
        <v>448</v>
      </c>
      <c r="N153" s="4" t="s">
        <v>46</v>
      </c>
      <c r="O153" s="4">
        <v>15339788771</v>
      </c>
      <c r="P153" s="217">
        <f>--IFERROR(VLOOKUP(I153,'统计（数据库导出）'!A:C,2,FALSE),0)</f>
        <v>0</v>
      </c>
      <c r="Q153" s="217">
        <f>--IFERROR(VLOOKUP(I153,'统计（数据库导出）'!A:C,3,FALSE),0)</f>
        <v>1071.15</v>
      </c>
      <c r="R153" s="219">
        <f t="shared" si="2"/>
        <v>1.07115</v>
      </c>
      <c r="S153" s="217">
        <f>--IFERROR(VLOOKUP(I153,'统计（数据库导出）'!A:K,4,FALSE),0)</f>
        <v>0</v>
      </c>
      <c r="T153" s="217">
        <f>--IFERROR(VLOOKUP(I153,'统计（数据库导出）'!A:K,5,FALSE),0)</f>
        <v>0</v>
      </c>
      <c r="U153" s="217">
        <f>--IFERROR(VLOOKUP(I153,'统计（数据库导出）'!A:K,6,FALSE),0)</f>
        <v>0</v>
      </c>
      <c r="V153" s="217">
        <f>--IFERROR(VLOOKUP(I153,'统计（数据库导出）'!A:K,7,FALSE),0)</f>
        <v>0</v>
      </c>
      <c r="W153" s="217">
        <f>--IFERROR(VLOOKUP(I153,'统计（数据库导出）'!A:K,8,FALSE),0)</f>
        <v>996.9</v>
      </c>
      <c r="X153" s="217">
        <f>--IFERROR(VLOOKUP(I153,'统计（数据库导出）'!A:K,9,FALSE),0)</f>
        <v>-258</v>
      </c>
      <c r="Y153" s="217">
        <f>--IFERROR(VLOOKUP(I153,'统计（数据库导出）'!A:K,10,FALSE),0)</f>
        <v>74.25</v>
      </c>
      <c r="Z153" s="217">
        <f>--IFERROR(VLOOKUP(I153,'统计（数据库导出）'!A:K,11,FALSE),0)</f>
        <v>0</v>
      </c>
      <c r="AA153" s="4">
        <v>152</v>
      </c>
      <c r="AB153" s="4"/>
      <c r="AC153" s="220" t="e">
        <f>VLOOKUP(H153,[1]Sheet1!$D:$D,1,FALSE)</f>
        <v>#N/A</v>
      </c>
    </row>
    <row r="154" s="1" customFormat="1" spans="1:29">
      <c r="A154" s="3">
        <v>390</v>
      </c>
      <c r="B154" s="212" t="s">
        <v>28</v>
      </c>
      <c r="C154" s="212" t="s">
        <v>29</v>
      </c>
      <c r="D154" s="3" t="s">
        <v>53</v>
      </c>
      <c r="E154" s="221">
        <v>0</v>
      </c>
      <c r="F154" s="3">
        <v>0</v>
      </c>
      <c r="G154" s="3" t="s">
        <v>33</v>
      </c>
      <c r="H154" s="3">
        <v>3850874</v>
      </c>
      <c r="I154" s="4" t="s">
        <v>449</v>
      </c>
      <c r="J154" s="216">
        <v>1200</v>
      </c>
      <c r="K154" s="4">
        <v>18193832899</v>
      </c>
      <c r="L154" s="4"/>
      <c r="M154" s="4" t="s">
        <v>450</v>
      </c>
      <c r="N154" s="4" t="s">
        <v>451</v>
      </c>
      <c r="O154" s="4">
        <v>18193832899</v>
      </c>
      <c r="P154" s="217">
        <f>--IFERROR(VLOOKUP(I154,'统计（数据库导出）'!A:C,2,FALSE),0)</f>
        <v>0</v>
      </c>
      <c r="Q154" s="217">
        <f>--IFERROR(VLOOKUP(I154,'统计（数据库导出）'!A:C,3,FALSE),0)</f>
        <v>-1392</v>
      </c>
      <c r="R154" s="219">
        <f t="shared" si="2"/>
        <v>-1.16</v>
      </c>
      <c r="S154" s="217">
        <f>--IFERROR(VLOOKUP(I154,'统计（数据库导出）'!A:K,4,FALSE),0)</f>
        <v>0</v>
      </c>
      <c r="T154" s="217">
        <f>--IFERROR(VLOOKUP(I154,'统计（数据库导出）'!A:K,5,FALSE),0)</f>
        <v>0</v>
      </c>
      <c r="U154" s="217">
        <f>--IFERROR(VLOOKUP(I154,'统计（数据库导出）'!A:K,6,FALSE),0)</f>
        <v>0</v>
      </c>
      <c r="V154" s="217">
        <f>--IFERROR(VLOOKUP(I154,'统计（数据库导出）'!A:K,7,FALSE),0)</f>
        <v>0</v>
      </c>
      <c r="W154" s="217">
        <f>--IFERROR(VLOOKUP(I154,'统计（数据库导出）'!A:K,8,FALSE),0)</f>
        <v>-1392</v>
      </c>
      <c r="X154" s="217">
        <f>--IFERROR(VLOOKUP(I154,'统计（数据库导出）'!A:K,9,FALSE),0)</f>
        <v>-1392</v>
      </c>
      <c r="Y154" s="217">
        <f>--IFERROR(VLOOKUP(I154,'统计（数据库导出）'!A:K,10,FALSE),0)</f>
        <v>0</v>
      </c>
      <c r="Z154" s="217">
        <f>--IFERROR(VLOOKUP(I154,'统计（数据库导出）'!A:K,11,FALSE),0)</f>
        <v>0</v>
      </c>
      <c r="AA154" s="4">
        <v>153</v>
      </c>
      <c r="AB154" s="4"/>
      <c r="AC154" s="220" t="e">
        <f>VLOOKUP(H154,[1]Sheet1!$D:$D,1,FALSE)</f>
        <v>#N/A</v>
      </c>
    </row>
    <row r="155" s="1" customFormat="1" spans="1:29">
      <c r="A155" s="3">
        <v>391</v>
      </c>
      <c r="B155" s="212" t="s">
        <v>28</v>
      </c>
      <c r="C155" s="212" t="s">
        <v>29</v>
      </c>
      <c r="D155" s="3" t="s">
        <v>53</v>
      </c>
      <c r="E155" s="221">
        <v>0</v>
      </c>
      <c r="F155" s="3">
        <v>0</v>
      </c>
      <c r="G155" s="3" t="s">
        <v>33</v>
      </c>
      <c r="H155" s="3">
        <v>3850545</v>
      </c>
      <c r="I155" s="4" t="s">
        <v>452</v>
      </c>
      <c r="J155" s="216">
        <v>1200</v>
      </c>
      <c r="K155" s="4">
        <v>18193835152</v>
      </c>
      <c r="L155" s="4"/>
      <c r="M155" s="4" t="s">
        <v>453</v>
      </c>
      <c r="N155" s="4" t="s">
        <v>454</v>
      </c>
      <c r="O155" s="4">
        <v>18193835152</v>
      </c>
      <c r="P155" s="217">
        <f>--IFERROR(VLOOKUP(I155,'统计（数据库导出）'!A:C,2,FALSE),0)</f>
        <v>0</v>
      </c>
      <c r="Q155" s="217">
        <f>--IFERROR(VLOOKUP(I155,'统计（数据库导出）'!A:C,3,FALSE),0)</f>
        <v>-115</v>
      </c>
      <c r="R155" s="219">
        <f t="shared" si="2"/>
        <v>-0.0958333333333333</v>
      </c>
      <c r="S155" s="217">
        <f>--IFERROR(VLOOKUP(I155,'统计（数据库导出）'!A:K,4,FALSE),0)</f>
        <v>0</v>
      </c>
      <c r="T155" s="217">
        <f>--IFERROR(VLOOKUP(I155,'统计（数据库导出）'!A:K,5,FALSE),0)</f>
        <v>0</v>
      </c>
      <c r="U155" s="217">
        <f>--IFERROR(VLOOKUP(I155,'统计（数据库导出）'!A:K,6,FALSE),0)</f>
        <v>0</v>
      </c>
      <c r="V155" s="217">
        <f>--IFERROR(VLOOKUP(I155,'统计（数据库导出）'!A:K,7,FALSE),0)</f>
        <v>0</v>
      </c>
      <c r="W155" s="217">
        <f>--IFERROR(VLOOKUP(I155,'统计（数据库导出）'!A:K,8,FALSE),0)</f>
        <v>-115</v>
      </c>
      <c r="X155" s="217">
        <f>--IFERROR(VLOOKUP(I155,'统计（数据库导出）'!A:K,9,FALSE),0)</f>
        <v>-115</v>
      </c>
      <c r="Y155" s="217">
        <f>--IFERROR(VLOOKUP(I155,'统计（数据库导出）'!A:K,10,FALSE),0)</f>
        <v>0</v>
      </c>
      <c r="Z155" s="217">
        <f>--IFERROR(VLOOKUP(I155,'统计（数据库导出）'!A:K,11,FALSE),0)</f>
        <v>0</v>
      </c>
      <c r="AA155" s="4">
        <v>154</v>
      </c>
      <c r="AB155" s="4"/>
      <c r="AC155" s="220" t="e">
        <f>VLOOKUP(H155,[1]Sheet1!$D:$D,1,FALSE)</f>
        <v>#N/A</v>
      </c>
    </row>
    <row r="156" s="1" customFormat="1" spans="1:29">
      <c r="A156" s="3">
        <v>392</v>
      </c>
      <c r="B156" s="212" t="s">
        <v>28</v>
      </c>
      <c r="C156" s="118" t="s">
        <v>357</v>
      </c>
      <c r="D156" s="3">
        <v>0</v>
      </c>
      <c r="E156" s="221">
        <v>0</v>
      </c>
      <c r="F156" s="3">
        <v>0</v>
      </c>
      <c r="G156" s="3">
        <v>0</v>
      </c>
      <c r="H156" s="3">
        <v>3353499</v>
      </c>
      <c r="I156" s="4" t="s">
        <v>455</v>
      </c>
      <c r="J156" s="216">
        <v>200</v>
      </c>
      <c r="K156" s="4">
        <v>18993822009</v>
      </c>
      <c r="L156" s="4"/>
      <c r="M156" s="4" t="s">
        <v>456</v>
      </c>
      <c r="N156" s="4" t="s">
        <v>46</v>
      </c>
      <c r="O156" s="4">
        <v>18993822009</v>
      </c>
      <c r="P156" s="217">
        <f>--IFERROR(VLOOKUP(I156,'统计（数据库导出）'!A:C,2,FALSE),0)</f>
        <v>0</v>
      </c>
      <c r="Q156" s="217">
        <f>--IFERROR(VLOOKUP(I156,'统计（数据库导出）'!A:C,3,FALSE),0)</f>
        <v>106.2</v>
      </c>
      <c r="R156" s="219">
        <f t="shared" si="2"/>
        <v>0.531</v>
      </c>
      <c r="S156" s="217">
        <f>--IFERROR(VLOOKUP(I156,'统计（数据库导出）'!A:K,4,FALSE),0)</f>
        <v>0</v>
      </c>
      <c r="T156" s="217">
        <f>--IFERROR(VLOOKUP(I156,'统计（数据库导出）'!A:K,5,FALSE),0)</f>
        <v>0</v>
      </c>
      <c r="U156" s="217">
        <f>--IFERROR(VLOOKUP(I156,'统计（数据库导出）'!A:K,6,FALSE),0)</f>
        <v>0</v>
      </c>
      <c r="V156" s="217">
        <f>--IFERROR(VLOOKUP(I156,'统计（数据库导出）'!A:K,7,FALSE),0)</f>
        <v>0</v>
      </c>
      <c r="W156" s="217">
        <f>--IFERROR(VLOOKUP(I156,'统计（数据库导出）'!A:K,8,FALSE),0)</f>
        <v>106.2</v>
      </c>
      <c r="X156" s="217">
        <f>--IFERROR(VLOOKUP(I156,'统计（数据库导出）'!A:K,9,FALSE),0)</f>
        <v>0</v>
      </c>
      <c r="Y156" s="217">
        <f>--IFERROR(VLOOKUP(I156,'统计（数据库导出）'!A:K,10,FALSE),0)</f>
        <v>0</v>
      </c>
      <c r="Z156" s="217">
        <f>--IFERROR(VLOOKUP(I156,'统计（数据库导出）'!A:K,11,FALSE),0)</f>
        <v>0</v>
      </c>
      <c r="AA156" s="4">
        <v>155</v>
      </c>
      <c r="AB156" s="4"/>
      <c r="AC156" s="220" t="e">
        <f>VLOOKUP(H156,[1]Sheet1!$D:$D,1,FALSE)</f>
        <v>#N/A</v>
      </c>
    </row>
    <row r="157" s="1" customFormat="1" spans="1:29">
      <c r="A157" s="3">
        <v>393</v>
      </c>
      <c r="B157" s="212" t="s">
        <v>28</v>
      </c>
      <c r="C157" s="212" t="s">
        <v>457</v>
      </c>
      <c r="D157" s="3">
        <v>0</v>
      </c>
      <c r="E157" s="221">
        <v>0</v>
      </c>
      <c r="F157" s="3">
        <v>0</v>
      </c>
      <c r="G157" s="3">
        <v>0</v>
      </c>
      <c r="H157" s="3">
        <v>3353497</v>
      </c>
      <c r="I157" s="4" t="s">
        <v>458</v>
      </c>
      <c r="J157" s="216">
        <v>200</v>
      </c>
      <c r="K157" s="4">
        <v>18993822081</v>
      </c>
      <c r="L157" s="4"/>
      <c r="M157" s="4" t="s">
        <v>459</v>
      </c>
      <c r="N157" s="4" t="s">
        <v>46</v>
      </c>
      <c r="O157" s="4">
        <v>18993822081</v>
      </c>
      <c r="P157" s="217">
        <f>--IFERROR(VLOOKUP(I157,'统计（数据库导出）'!A:C,2,FALSE),0)</f>
        <v>0</v>
      </c>
      <c r="Q157" s="217">
        <f>--IFERROR(VLOOKUP(I157,'统计（数据库导出）'!A:C,3,FALSE),0)</f>
        <v>6</v>
      </c>
      <c r="R157" s="219">
        <f t="shared" si="2"/>
        <v>0.03</v>
      </c>
      <c r="S157" s="217">
        <f>--IFERROR(VLOOKUP(I157,'统计（数据库导出）'!A:K,4,FALSE),0)</f>
        <v>0</v>
      </c>
      <c r="T157" s="217">
        <f>--IFERROR(VLOOKUP(I157,'统计（数据库导出）'!A:K,5,FALSE),0)</f>
        <v>0</v>
      </c>
      <c r="U157" s="217">
        <f>--IFERROR(VLOOKUP(I157,'统计（数据库导出）'!A:K,6,FALSE),0)</f>
        <v>0</v>
      </c>
      <c r="V157" s="217">
        <f>--IFERROR(VLOOKUP(I157,'统计（数据库导出）'!A:K,7,FALSE),0)</f>
        <v>0</v>
      </c>
      <c r="W157" s="217">
        <f>--IFERROR(VLOOKUP(I157,'统计（数据库导出）'!A:K,8,FALSE),0)</f>
        <v>0</v>
      </c>
      <c r="X157" s="217">
        <f>--IFERROR(VLOOKUP(I157,'统计（数据库导出）'!A:K,9,FALSE),0)</f>
        <v>0</v>
      </c>
      <c r="Y157" s="217">
        <f>--IFERROR(VLOOKUP(I157,'统计（数据库导出）'!A:K,10,FALSE),0)</f>
        <v>6</v>
      </c>
      <c r="Z157" s="217">
        <f>--IFERROR(VLOOKUP(I157,'统计（数据库导出）'!A:K,11,FALSE),0)</f>
        <v>0</v>
      </c>
      <c r="AA157" s="4">
        <v>156</v>
      </c>
      <c r="AB157" s="4"/>
      <c r="AC157" s="220" t="e">
        <f>VLOOKUP(H157,[1]Sheet1!$D:$D,1,FALSE)</f>
        <v>#N/A</v>
      </c>
    </row>
    <row r="158" s="1" customFormat="1" spans="1:29">
      <c r="A158" s="3">
        <v>394</v>
      </c>
      <c r="B158" s="212" t="s">
        <v>28</v>
      </c>
      <c r="C158" s="212" t="s">
        <v>457</v>
      </c>
      <c r="D158" s="3">
        <v>0</v>
      </c>
      <c r="E158" s="221">
        <v>0</v>
      </c>
      <c r="F158" s="3">
        <v>0</v>
      </c>
      <c r="G158" s="3">
        <v>0</v>
      </c>
      <c r="H158" s="3">
        <v>3353485</v>
      </c>
      <c r="I158" s="4" t="s">
        <v>460</v>
      </c>
      <c r="J158" s="216">
        <v>200</v>
      </c>
      <c r="K158" s="4">
        <v>18993822093</v>
      </c>
      <c r="L158" s="4"/>
      <c r="M158" s="4" t="s">
        <v>461</v>
      </c>
      <c r="N158" s="4" t="s">
        <v>46</v>
      </c>
      <c r="O158" s="4">
        <v>18993822093</v>
      </c>
      <c r="P158" s="217">
        <f>--IFERROR(VLOOKUP(I158,'统计（数据库导出）'!A:C,2,FALSE),0)</f>
        <v>0</v>
      </c>
      <c r="Q158" s="217">
        <f>--IFERROR(VLOOKUP(I158,'统计（数据库导出）'!A:C,3,FALSE),0)</f>
        <v>0</v>
      </c>
      <c r="R158" s="219">
        <f t="shared" si="2"/>
        <v>0</v>
      </c>
      <c r="S158" s="217">
        <f>--IFERROR(VLOOKUP(I158,'统计（数据库导出）'!A:K,4,FALSE),0)</f>
        <v>0</v>
      </c>
      <c r="T158" s="217">
        <f>--IFERROR(VLOOKUP(I158,'统计（数据库导出）'!A:K,5,FALSE),0)</f>
        <v>0</v>
      </c>
      <c r="U158" s="217">
        <f>--IFERROR(VLOOKUP(I158,'统计（数据库导出）'!A:K,6,FALSE),0)</f>
        <v>0</v>
      </c>
      <c r="V158" s="217">
        <f>--IFERROR(VLOOKUP(I158,'统计（数据库导出）'!A:K,7,FALSE),0)</f>
        <v>0</v>
      </c>
      <c r="W158" s="217">
        <f>--IFERROR(VLOOKUP(I158,'统计（数据库导出）'!A:K,8,FALSE),0)</f>
        <v>0</v>
      </c>
      <c r="X158" s="217">
        <f>--IFERROR(VLOOKUP(I158,'统计（数据库导出）'!A:K,9,FALSE),0)</f>
        <v>0</v>
      </c>
      <c r="Y158" s="217">
        <f>--IFERROR(VLOOKUP(I158,'统计（数据库导出）'!A:K,10,FALSE),0)</f>
        <v>0</v>
      </c>
      <c r="Z158" s="217">
        <f>--IFERROR(VLOOKUP(I158,'统计（数据库导出）'!A:K,11,FALSE),0)</f>
        <v>0</v>
      </c>
      <c r="AA158" s="4">
        <v>157</v>
      </c>
      <c r="AB158" s="4"/>
      <c r="AC158" s="220" t="e">
        <f>VLOOKUP(H158,[1]Sheet1!$D:$D,1,FALSE)</f>
        <v>#N/A</v>
      </c>
    </row>
    <row r="159" s="1" customFormat="1" spans="1:29">
      <c r="A159" s="3">
        <v>395</v>
      </c>
      <c r="B159" s="212" t="s">
        <v>28</v>
      </c>
      <c r="C159" s="212" t="s">
        <v>457</v>
      </c>
      <c r="D159" s="3">
        <v>0</v>
      </c>
      <c r="E159" s="221">
        <v>0</v>
      </c>
      <c r="F159" s="3">
        <v>0</v>
      </c>
      <c r="G159" s="3">
        <v>0</v>
      </c>
      <c r="H159" s="3">
        <v>3353466</v>
      </c>
      <c r="I159" s="4" t="s">
        <v>462</v>
      </c>
      <c r="J159" s="216">
        <v>200</v>
      </c>
      <c r="K159" s="4">
        <v>18993822095</v>
      </c>
      <c r="L159" s="4"/>
      <c r="M159" s="4" t="s">
        <v>463</v>
      </c>
      <c r="N159" s="4" t="s">
        <v>46</v>
      </c>
      <c r="O159" s="4">
        <v>18993822095</v>
      </c>
      <c r="P159" s="217">
        <f>--IFERROR(VLOOKUP(I159,'统计（数据库导出）'!A:C,2,FALSE),0)</f>
        <v>0</v>
      </c>
      <c r="Q159" s="217">
        <f>--IFERROR(VLOOKUP(I159,'统计（数据库导出）'!A:C,3,FALSE),0)</f>
        <v>6</v>
      </c>
      <c r="R159" s="219">
        <f t="shared" si="2"/>
        <v>0.03</v>
      </c>
      <c r="S159" s="217">
        <f>--IFERROR(VLOOKUP(I159,'统计（数据库导出）'!A:K,4,FALSE),0)</f>
        <v>0</v>
      </c>
      <c r="T159" s="217">
        <f>--IFERROR(VLOOKUP(I159,'统计（数据库导出）'!A:K,5,FALSE),0)</f>
        <v>0</v>
      </c>
      <c r="U159" s="217">
        <f>--IFERROR(VLOOKUP(I159,'统计（数据库导出）'!A:K,6,FALSE),0)</f>
        <v>0</v>
      </c>
      <c r="V159" s="217">
        <f>--IFERROR(VLOOKUP(I159,'统计（数据库导出）'!A:K,7,FALSE),0)</f>
        <v>0</v>
      </c>
      <c r="W159" s="217">
        <f>--IFERROR(VLOOKUP(I159,'统计（数据库导出）'!A:K,8,FALSE),0)</f>
        <v>0</v>
      </c>
      <c r="X159" s="217">
        <f>--IFERROR(VLOOKUP(I159,'统计（数据库导出）'!A:K,9,FALSE),0)</f>
        <v>0</v>
      </c>
      <c r="Y159" s="217">
        <f>--IFERROR(VLOOKUP(I159,'统计（数据库导出）'!A:K,10,FALSE),0)</f>
        <v>6</v>
      </c>
      <c r="Z159" s="217">
        <f>--IFERROR(VLOOKUP(I159,'统计（数据库导出）'!A:K,11,FALSE),0)</f>
        <v>0</v>
      </c>
      <c r="AA159" s="4">
        <v>158</v>
      </c>
      <c r="AB159" s="4"/>
      <c r="AC159" s="220" t="e">
        <f>VLOOKUP(H159,[1]Sheet1!$D:$D,1,FALSE)</f>
        <v>#N/A</v>
      </c>
    </row>
    <row r="160" s="1" customFormat="1" spans="1:29">
      <c r="A160" s="3">
        <v>396</v>
      </c>
      <c r="B160" s="212" t="s">
        <v>28</v>
      </c>
      <c r="C160" s="212" t="s">
        <v>457</v>
      </c>
      <c r="D160" s="3">
        <v>0</v>
      </c>
      <c r="E160" s="221">
        <v>0</v>
      </c>
      <c r="F160" s="3">
        <v>0</v>
      </c>
      <c r="G160" s="3">
        <v>0</v>
      </c>
      <c r="H160" s="3">
        <v>3353468</v>
      </c>
      <c r="I160" s="4" t="s">
        <v>464</v>
      </c>
      <c r="J160" s="216">
        <v>200</v>
      </c>
      <c r="K160" s="4">
        <v>18993829928</v>
      </c>
      <c r="L160" s="4"/>
      <c r="M160" s="4" t="s">
        <v>391</v>
      </c>
      <c r="N160" s="4" t="s">
        <v>46</v>
      </c>
      <c r="O160" s="4">
        <v>18993829928</v>
      </c>
      <c r="P160" s="217">
        <f>--IFERROR(VLOOKUP(I160,'统计（数据库导出）'!A:C,2,FALSE),0)</f>
        <v>0</v>
      </c>
      <c r="Q160" s="217">
        <f>--IFERROR(VLOOKUP(I160,'统计（数据库导出）'!A:C,3,FALSE),0)</f>
        <v>116.75</v>
      </c>
      <c r="R160" s="219">
        <f t="shared" si="2"/>
        <v>0.58375</v>
      </c>
      <c r="S160" s="217">
        <f>--IFERROR(VLOOKUP(I160,'统计（数据库导出）'!A:K,4,FALSE),0)</f>
        <v>0</v>
      </c>
      <c r="T160" s="217">
        <f>--IFERROR(VLOOKUP(I160,'统计（数据库导出）'!A:K,5,FALSE),0)</f>
        <v>0</v>
      </c>
      <c r="U160" s="217">
        <f>--IFERROR(VLOOKUP(I160,'统计（数据库导出）'!A:K,6,FALSE),0)</f>
        <v>0</v>
      </c>
      <c r="V160" s="217">
        <f>--IFERROR(VLOOKUP(I160,'统计（数据库导出）'!A:K,7,FALSE),0)</f>
        <v>0</v>
      </c>
      <c r="W160" s="217">
        <f>--IFERROR(VLOOKUP(I160,'统计（数据库导出）'!A:K,8,FALSE),0)</f>
        <v>86.1</v>
      </c>
      <c r="X160" s="217">
        <f>--IFERROR(VLOOKUP(I160,'统计（数据库导出）'!A:K,9,FALSE),0)</f>
        <v>-197.7</v>
      </c>
      <c r="Y160" s="217">
        <f>--IFERROR(VLOOKUP(I160,'统计（数据库导出）'!A:K,10,FALSE),0)</f>
        <v>30.65</v>
      </c>
      <c r="Z160" s="217">
        <f>--IFERROR(VLOOKUP(I160,'统计（数据库导出）'!A:K,11,FALSE),0)</f>
        <v>0</v>
      </c>
      <c r="AA160" s="4">
        <v>159</v>
      </c>
      <c r="AB160" s="4"/>
      <c r="AC160" s="220" t="e">
        <f>VLOOKUP(H160,[1]Sheet1!$D:$D,1,FALSE)</f>
        <v>#N/A</v>
      </c>
    </row>
    <row r="161" s="1" customFormat="1" spans="1:29">
      <c r="A161" s="3">
        <v>397</v>
      </c>
      <c r="B161" s="212" t="s">
        <v>28</v>
      </c>
      <c r="C161" s="212" t="s">
        <v>457</v>
      </c>
      <c r="D161" s="3">
        <v>0</v>
      </c>
      <c r="E161" s="221">
        <v>0</v>
      </c>
      <c r="F161" s="3">
        <v>0</v>
      </c>
      <c r="G161" s="3">
        <v>0</v>
      </c>
      <c r="H161" s="3">
        <v>3353469</v>
      </c>
      <c r="I161" s="4" t="s">
        <v>465</v>
      </c>
      <c r="J161" s="216">
        <v>200</v>
      </c>
      <c r="K161" s="4">
        <v>18993822083</v>
      </c>
      <c r="L161" s="4"/>
      <c r="M161" s="4" t="s">
        <v>466</v>
      </c>
      <c r="N161" s="4" t="s">
        <v>46</v>
      </c>
      <c r="O161" s="4">
        <v>18993822083</v>
      </c>
      <c r="P161" s="217">
        <f>--IFERROR(VLOOKUP(I161,'统计（数据库导出）'!A:C,2,FALSE),0)</f>
        <v>0</v>
      </c>
      <c r="Q161" s="217">
        <f>--IFERROR(VLOOKUP(I161,'统计（数据库导出）'!A:C,3,FALSE),0)</f>
        <v>24</v>
      </c>
      <c r="R161" s="219">
        <f t="shared" si="2"/>
        <v>0.12</v>
      </c>
      <c r="S161" s="217">
        <f>--IFERROR(VLOOKUP(I161,'统计（数据库导出）'!A:K,4,FALSE),0)</f>
        <v>0</v>
      </c>
      <c r="T161" s="217">
        <f>--IFERROR(VLOOKUP(I161,'统计（数据库导出）'!A:K,5,FALSE),0)</f>
        <v>0</v>
      </c>
      <c r="U161" s="217">
        <f>--IFERROR(VLOOKUP(I161,'统计（数据库导出）'!A:K,6,FALSE),0)</f>
        <v>0</v>
      </c>
      <c r="V161" s="217">
        <f>--IFERROR(VLOOKUP(I161,'统计（数据库导出）'!A:K,7,FALSE),0)</f>
        <v>0</v>
      </c>
      <c r="W161" s="217">
        <f>--IFERROR(VLOOKUP(I161,'统计（数据库导出）'!A:K,8,FALSE),0)</f>
        <v>0</v>
      </c>
      <c r="X161" s="217">
        <f>--IFERROR(VLOOKUP(I161,'统计（数据库导出）'!A:K,9,FALSE),0)</f>
        <v>0</v>
      </c>
      <c r="Y161" s="217">
        <f>--IFERROR(VLOOKUP(I161,'统计（数据库导出）'!A:K,10,FALSE),0)</f>
        <v>24</v>
      </c>
      <c r="Z161" s="217">
        <f>--IFERROR(VLOOKUP(I161,'统计（数据库导出）'!A:K,11,FALSE),0)</f>
        <v>0</v>
      </c>
      <c r="AA161" s="4">
        <v>160</v>
      </c>
      <c r="AB161" s="4"/>
      <c r="AC161" s="220" t="e">
        <f>VLOOKUP(H161,[1]Sheet1!$D:$D,1,FALSE)</f>
        <v>#N/A</v>
      </c>
    </row>
    <row r="162" s="1" customFormat="1" spans="1:29">
      <c r="A162" s="3">
        <v>398</v>
      </c>
      <c r="B162" s="212" t="s">
        <v>28</v>
      </c>
      <c r="C162" s="212" t="s">
        <v>457</v>
      </c>
      <c r="D162" s="3">
        <v>0</v>
      </c>
      <c r="E162" s="221">
        <v>0</v>
      </c>
      <c r="F162" s="3">
        <v>0</v>
      </c>
      <c r="G162" s="3">
        <v>0</v>
      </c>
      <c r="H162" s="3">
        <v>3353473</v>
      </c>
      <c r="I162" s="4" t="s">
        <v>467</v>
      </c>
      <c r="J162" s="216">
        <v>200</v>
      </c>
      <c r="K162" s="4">
        <v>18993822075</v>
      </c>
      <c r="L162" s="4"/>
      <c r="M162" s="4" t="s">
        <v>468</v>
      </c>
      <c r="N162" s="4" t="s">
        <v>46</v>
      </c>
      <c r="O162" s="4">
        <v>18993822075</v>
      </c>
      <c r="P162" s="217">
        <f>--IFERROR(VLOOKUP(I162,'统计（数据库导出）'!A:C,2,FALSE),0)</f>
        <v>101.55</v>
      </c>
      <c r="Q162" s="217">
        <f>--IFERROR(VLOOKUP(I162,'统计（数据库导出）'!A:C,3,FALSE),0)</f>
        <v>111.55</v>
      </c>
      <c r="R162" s="219">
        <f t="shared" si="2"/>
        <v>0.55775</v>
      </c>
      <c r="S162" s="217">
        <f>--IFERROR(VLOOKUP(I162,'统计（数据库导出）'!A:K,4,FALSE),0)</f>
        <v>90.9</v>
      </c>
      <c r="T162" s="217">
        <f>--IFERROR(VLOOKUP(I162,'统计（数据库导出）'!A:K,5,FALSE),0)</f>
        <v>0</v>
      </c>
      <c r="U162" s="217">
        <f>--IFERROR(VLOOKUP(I162,'统计（数据库导出）'!A:K,6,FALSE),0)</f>
        <v>10.65</v>
      </c>
      <c r="V162" s="217">
        <f>--IFERROR(VLOOKUP(I162,'统计（数据库导出）'!A:K,7,FALSE),0)</f>
        <v>0</v>
      </c>
      <c r="W162" s="217">
        <f>--IFERROR(VLOOKUP(I162,'统计（数据库导出）'!A:K,8,FALSE),0)</f>
        <v>90.9</v>
      </c>
      <c r="X162" s="217">
        <f>--IFERROR(VLOOKUP(I162,'统计（数据库导出）'!A:K,9,FALSE),0)</f>
        <v>0</v>
      </c>
      <c r="Y162" s="217">
        <f>--IFERROR(VLOOKUP(I162,'统计（数据库导出）'!A:K,10,FALSE),0)</f>
        <v>20.65</v>
      </c>
      <c r="Z162" s="217">
        <f>--IFERROR(VLOOKUP(I162,'统计（数据库导出）'!A:K,11,FALSE),0)</f>
        <v>0</v>
      </c>
      <c r="AA162" s="4">
        <v>161</v>
      </c>
      <c r="AB162" s="4"/>
      <c r="AC162" s="220" t="e">
        <f>VLOOKUP(H162,[1]Sheet1!$D:$D,1,FALSE)</f>
        <v>#N/A</v>
      </c>
    </row>
    <row r="163" s="1" customFormat="1" spans="1:29">
      <c r="A163" s="3">
        <v>399</v>
      </c>
      <c r="B163" s="212" t="s">
        <v>28</v>
      </c>
      <c r="C163" s="212" t="s">
        <v>457</v>
      </c>
      <c r="D163" s="3">
        <v>0</v>
      </c>
      <c r="E163" s="221">
        <v>0</v>
      </c>
      <c r="F163" s="3">
        <v>0</v>
      </c>
      <c r="G163" s="3">
        <v>0</v>
      </c>
      <c r="H163" s="3">
        <v>3353472</v>
      </c>
      <c r="I163" s="4" t="s">
        <v>469</v>
      </c>
      <c r="J163" s="216">
        <v>200</v>
      </c>
      <c r="K163" s="4">
        <v>15352455559</v>
      </c>
      <c r="L163" s="4"/>
      <c r="M163" s="4" t="s">
        <v>470</v>
      </c>
      <c r="N163" s="4" t="s">
        <v>46</v>
      </c>
      <c r="O163" s="4">
        <v>15352455559</v>
      </c>
      <c r="P163" s="217">
        <f>--IFERROR(VLOOKUP(I163,'统计（数据库导出）'!A:C,2,FALSE),0)</f>
        <v>0</v>
      </c>
      <c r="Q163" s="217">
        <f>--IFERROR(VLOOKUP(I163,'统计（数据库导出）'!A:C,3,FALSE),0)</f>
        <v>119.1</v>
      </c>
      <c r="R163" s="219">
        <f t="shared" si="2"/>
        <v>0.5955</v>
      </c>
      <c r="S163" s="217">
        <f>--IFERROR(VLOOKUP(I163,'统计（数据库导出）'!A:K,4,FALSE),0)</f>
        <v>0</v>
      </c>
      <c r="T163" s="217">
        <f>--IFERROR(VLOOKUP(I163,'统计（数据库导出）'!A:K,5,FALSE),0)</f>
        <v>0</v>
      </c>
      <c r="U163" s="217">
        <f>--IFERROR(VLOOKUP(I163,'统计（数据库导出）'!A:K,6,FALSE),0)</f>
        <v>0</v>
      </c>
      <c r="V163" s="217">
        <f>--IFERROR(VLOOKUP(I163,'统计（数据库导出）'!A:K,7,FALSE),0)</f>
        <v>0</v>
      </c>
      <c r="W163" s="217">
        <f>--IFERROR(VLOOKUP(I163,'统计（数据库导出）'!A:K,8,FALSE),0)</f>
        <v>89.1</v>
      </c>
      <c r="X163" s="217">
        <f>--IFERROR(VLOOKUP(I163,'统计（数据库导出）'!A:K,9,FALSE),0)</f>
        <v>0</v>
      </c>
      <c r="Y163" s="217">
        <f>--IFERROR(VLOOKUP(I163,'统计（数据库导出）'!A:K,10,FALSE),0)</f>
        <v>30</v>
      </c>
      <c r="Z163" s="217">
        <f>--IFERROR(VLOOKUP(I163,'统计（数据库导出）'!A:K,11,FALSE),0)</f>
        <v>0</v>
      </c>
      <c r="AA163" s="4">
        <v>162</v>
      </c>
      <c r="AB163" s="4"/>
      <c r="AC163" s="220" t="e">
        <f>VLOOKUP(H163,[1]Sheet1!$D:$D,1,FALSE)</f>
        <v>#N/A</v>
      </c>
    </row>
    <row r="164" s="1" customFormat="1" spans="1:29">
      <c r="A164" s="3">
        <v>400</v>
      </c>
      <c r="B164" s="212" t="s">
        <v>28</v>
      </c>
      <c r="C164" s="212" t="s">
        <v>457</v>
      </c>
      <c r="D164" s="3">
        <v>0</v>
      </c>
      <c r="E164" s="221">
        <v>0</v>
      </c>
      <c r="F164" s="3">
        <v>0</v>
      </c>
      <c r="G164" s="3">
        <v>0</v>
      </c>
      <c r="H164" s="3">
        <v>3353478</v>
      </c>
      <c r="I164" s="4" t="s">
        <v>471</v>
      </c>
      <c r="J164" s="216">
        <v>200</v>
      </c>
      <c r="K164" s="4">
        <v>18993822060</v>
      </c>
      <c r="L164" s="4"/>
      <c r="M164" s="4" t="s">
        <v>472</v>
      </c>
      <c r="N164" s="4" t="s">
        <v>46</v>
      </c>
      <c r="O164" s="4">
        <v>18993822060</v>
      </c>
      <c r="P164" s="217">
        <f>--IFERROR(VLOOKUP(I164,'统计（数据库导出）'!A:C,2,FALSE),0)</f>
        <v>0</v>
      </c>
      <c r="Q164" s="217">
        <f>--IFERROR(VLOOKUP(I164,'统计（数据库导出）'!A:C,3,FALSE),0)</f>
        <v>17.1</v>
      </c>
      <c r="R164" s="219">
        <f t="shared" si="2"/>
        <v>0.0855</v>
      </c>
      <c r="S164" s="217">
        <f>--IFERROR(VLOOKUP(I164,'统计（数据库导出）'!A:K,4,FALSE),0)</f>
        <v>0</v>
      </c>
      <c r="T164" s="217">
        <f>--IFERROR(VLOOKUP(I164,'统计（数据库导出）'!A:K,5,FALSE),0)</f>
        <v>0</v>
      </c>
      <c r="U164" s="217">
        <f>--IFERROR(VLOOKUP(I164,'统计（数据库导出）'!A:K,6,FALSE),0)</f>
        <v>0</v>
      </c>
      <c r="V164" s="217">
        <f>--IFERROR(VLOOKUP(I164,'统计（数据库导出）'!A:K,7,FALSE),0)</f>
        <v>0</v>
      </c>
      <c r="W164" s="217">
        <f>--IFERROR(VLOOKUP(I164,'统计（数据库导出）'!A:K,8,FALSE),0)</f>
        <v>17.1</v>
      </c>
      <c r="X164" s="217">
        <f>--IFERROR(VLOOKUP(I164,'统计（数据库导出）'!A:K,9,FALSE),0)</f>
        <v>0</v>
      </c>
      <c r="Y164" s="217">
        <f>--IFERROR(VLOOKUP(I164,'统计（数据库导出）'!A:K,10,FALSE),0)</f>
        <v>0</v>
      </c>
      <c r="Z164" s="217">
        <f>--IFERROR(VLOOKUP(I164,'统计（数据库导出）'!A:K,11,FALSE),0)</f>
        <v>0</v>
      </c>
      <c r="AA164" s="4">
        <v>163</v>
      </c>
      <c r="AB164" s="4"/>
      <c r="AC164" s="220" t="e">
        <f>VLOOKUP(H164,[1]Sheet1!$D:$D,1,FALSE)</f>
        <v>#N/A</v>
      </c>
    </row>
    <row r="165" s="1" customFormat="1" spans="1:29">
      <c r="A165" s="3">
        <v>401</v>
      </c>
      <c r="B165" s="212" t="s">
        <v>28</v>
      </c>
      <c r="C165" s="118" t="s">
        <v>357</v>
      </c>
      <c r="D165" s="3">
        <v>0</v>
      </c>
      <c r="E165" s="221">
        <v>0</v>
      </c>
      <c r="F165" s="3">
        <v>0</v>
      </c>
      <c r="G165" s="3">
        <v>0</v>
      </c>
      <c r="H165" s="3">
        <v>3353479</v>
      </c>
      <c r="I165" s="4" t="s">
        <v>473</v>
      </c>
      <c r="J165" s="216">
        <v>200</v>
      </c>
      <c r="K165" s="4">
        <v>18993822055</v>
      </c>
      <c r="L165" s="4"/>
      <c r="M165" s="4" t="s">
        <v>474</v>
      </c>
      <c r="N165" s="4" t="s">
        <v>46</v>
      </c>
      <c r="O165" s="4">
        <v>18993822055</v>
      </c>
      <c r="P165" s="217">
        <f>--IFERROR(VLOOKUP(I165,'统计（数据库导出）'!A:C,2,FALSE),0)</f>
        <v>0</v>
      </c>
      <c r="Q165" s="217">
        <f>--IFERROR(VLOOKUP(I165,'统计（数据库导出）'!A:C,3,FALSE),0)</f>
        <v>0</v>
      </c>
      <c r="R165" s="219">
        <f t="shared" si="2"/>
        <v>0</v>
      </c>
      <c r="S165" s="217">
        <f>--IFERROR(VLOOKUP(I165,'统计（数据库导出）'!A:K,4,FALSE),0)</f>
        <v>0</v>
      </c>
      <c r="T165" s="217">
        <f>--IFERROR(VLOOKUP(I165,'统计（数据库导出）'!A:K,5,FALSE),0)</f>
        <v>0</v>
      </c>
      <c r="U165" s="217">
        <f>--IFERROR(VLOOKUP(I165,'统计（数据库导出）'!A:K,6,FALSE),0)</f>
        <v>0</v>
      </c>
      <c r="V165" s="217">
        <f>--IFERROR(VLOOKUP(I165,'统计（数据库导出）'!A:K,7,FALSE),0)</f>
        <v>0</v>
      </c>
      <c r="W165" s="217">
        <f>--IFERROR(VLOOKUP(I165,'统计（数据库导出）'!A:K,8,FALSE),0)</f>
        <v>0</v>
      </c>
      <c r="X165" s="217">
        <f>--IFERROR(VLOOKUP(I165,'统计（数据库导出）'!A:K,9,FALSE),0)</f>
        <v>0</v>
      </c>
      <c r="Y165" s="217">
        <f>--IFERROR(VLOOKUP(I165,'统计（数据库导出）'!A:K,10,FALSE),0)</f>
        <v>0</v>
      </c>
      <c r="Z165" s="217">
        <f>--IFERROR(VLOOKUP(I165,'统计（数据库导出）'!A:K,11,FALSE),0)</f>
        <v>0</v>
      </c>
      <c r="AA165" s="4">
        <v>164</v>
      </c>
      <c r="AB165" s="4"/>
      <c r="AC165" s="220" t="e">
        <f>VLOOKUP(H165,[1]Sheet1!$D:$D,1,FALSE)</f>
        <v>#N/A</v>
      </c>
    </row>
    <row r="166" s="1" customFormat="1" spans="1:29">
      <c r="A166" s="3">
        <v>402</v>
      </c>
      <c r="B166" s="212" t="s">
        <v>28</v>
      </c>
      <c r="C166" s="212" t="s">
        <v>457</v>
      </c>
      <c r="D166" s="3">
        <v>0</v>
      </c>
      <c r="E166" s="221">
        <v>0</v>
      </c>
      <c r="F166" s="3">
        <v>0</v>
      </c>
      <c r="G166" s="3">
        <v>0</v>
      </c>
      <c r="H166" s="3">
        <v>3353482</v>
      </c>
      <c r="I166" s="4" t="s">
        <v>475</v>
      </c>
      <c r="J166" s="216">
        <v>200</v>
      </c>
      <c r="K166" s="4">
        <v>18093818209</v>
      </c>
      <c r="L166" s="4"/>
      <c r="M166" s="4" t="s">
        <v>476</v>
      </c>
      <c r="N166" s="4" t="s">
        <v>46</v>
      </c>
      <c r="O166" s="4">
        <v>18093818209</v>
      </c>
      <c r="P166" s="217">
        <f>--IFERROR(VLOOKUP(I166,'统计（数据库导出）'!A:C,2,FALSE),0)</f>
        <v>0</v>
      </c>
      <c r="Q166" s="217">
        <f>--IFERROR(VLOOKUP(I166,'统计（数据库导出）'!A:C,3,FALSE),0)</f>
        <v>78</v>
      </c>
      <c r="R166" s="219">
        <f t="shared" si="2"/>
        <v>0.39</v>
      </c>
      <c r="S166" s="217">
        <f>--IFERROR(VLOOKUP(I166,'统计（数据库导出）'!A:K,4,FALSE),0)</f>
        <v>0</v>
      </c>
      <c r="T166" s="217">
        <f>--IFERROR(VLOOKUP(I166,'统计（数据库导出）'!A:K,5,FALSE),0)</f>
        <v>0</v>
      </c>
      <c r="U166" s="217">
        <f>--IFERROR(VLOOKUP(I166,'统计（数据库导出）'!A:K,6,FALSE),0)</f>
        <v>0</v>
      </c>
      <c r="V166" s="217">
        <f>--IFERROR(VLOOKUP(I166,'统计（数据库导出）'!A:K,7,FALSE),0)</f>
        <v>0</v>
      </c>
      <c r="W166" s="217">
        <f>--IFERROR(VLOOKUP(I166,'统计（数据库导出）'!A:K,8,FALSE),0)</f>
        <v>0</v>
      </c>
      <c r="X166" s="217">
        <f>--IFERROR(VLOOKUP(I166,'统计（数据库导出）'!A:K,9,FALSE),0)</f>
        <v>0</v>
      </c>
      <c r="Y166" s="217">
        <f>--IFERROR(VLOOKUP(I166,'统计（数据库导出）'!A:K,10,FALSE),0)</f>
        <v>78</v>
      </c>
      <c r="Z166" s="217">
        <f>--IFERROR(VLOOKUP(I166,'统计（数据库导出）'!A:K,11,FALSE),0)</f>
        <v>0</v>
      </c>
      <c r="AA166" s="4">
        <v>165</v>
      </c>
      <c r="AB166" s="4"/>
      <c r="AC166" s="220" t="e">
        <f>VLOOKUP(H166,[1]Sheet1!$D:$D,1,FALSE)</f>
        <v>#N/A</v>
      </c>
    </row>
    <row r="167" s="1" customFormat="1" spans="1:29">
      <c r="A167" s="3">
        <v>403</v>
      </c>
      <c r="B167" s="212" t="s">
        <v>28</v>
      </c>
      <c r="C167" s="212" t="s">
        <v>29</v>
      </c>
      <c r="D167" s="3" t="s">
        <v>30</v>
      </c>
      <c r="E167" s="221" t="s">
        <v>114</v>
      </c>
      <c r="F167" s="3" t="s">
        <v>88</v>
      </c>
      <c r="G167" s="3" t="s">
        <v>68</v>
      </c>
      <c r="H167" s="3">
        <v>3353467</v>
      </c>
      <c r="I167" s="4" t="s">
        <v>477</v>
      </c>
      <c r="J167" s="216">
        <v>1000</v>
      </c>
      <c r="K167" s="4">
        <v>18993822028</v>
      </c>
      <c r="L167" s="4"/>
      <c r="M167" s="4" t="s">
        <v>478</v>
      </c>
      <c r="N167" s="4" t="s">
        <v>46</v>
      </c>
      <c r="O167" s="4">
        <v>18993822028</v>
      </c>
      <c r="P167" s="217">
        <f>--IFERROR(VLOOKUP(I167,'统计（数据库导出）'!A:C,2,FALSE),0)</f>
        <v>20</v>
      </c>
      <c r="Q167" s="217">
        <f>--IFERROR(VLOOKUP(I167,'统计（数据库导出）'!A:C,3,FALSE),0)</f>
        <v>409.35</v>
      </c>
      <c r="R167" s="219">
        <f t="shared" si="2"/>
        <v>0.40935</v>
      </c>
      <c r="S167" s="217">
        <f>--IFERROR(VLOOKUP(I167,'统计（数据库导出）'!A:K,4,FALSE),0)</f>
        <v>0</v>
      </c>
      <c r="T167" s="217">
        <f>--IFERROR(VLOOKUP(I167,'统计（数据库导出）'!A:K,5,FALSE),0)</f>
        <v>0</v>
      </c>
      <c r="U167" s="217">
        <f>--IFERROR(VLOOKUP(I167,'统计（数据库导出）'!A:K,6,FALSE),0)</f>
        <v>20</v>
      </c>
      <c r="V167" s="217">
        <f>--IFERROR(VLOOKUP(I167,'统计（数据库导出）'!A:K,7,FALSE),0)</f>
        <v>0</v>
      </c>
      <c r="W167" s="217">
        <f>--IFERROR(VLOOKUP(I167,'统计（数据库导出）'!A:K,8,FALSE),0)</f>
        <v>218.1</v>
      </c>
      <c r="X167" s="217">
        <f>--IFERROR(VLOOKUP(I167,'统计（数据库导出）'!A:K,9,FALSE),0)</f>
        <v>-107</v>
      </c>
      <c r="Y167" s="217">
        <f>--IFERROR(VLOOKUP(I167,'统计（数据库导出）'!A:K,10,FALSE),0)</f>
        <v>191.25</v>
      </c>
      <c r="Z167" s="217">
        <f>--IFERROR(VLOOKUP(I167,'统计（数据库导出）'!A:K,11,FALSE),0)</f>
        <v>0</v>
      </c>
      <c r="AA167" s="4">
        <v>166</v>
      </c>
      <c r="AB167" s="4"/>
      <c r="AC167" s="220" t="e">
        <f>VLOOKUP(H167,[1]Sheet1!$D:$D,1,FALSE)</f>
        <v>#N/A</v>
      </c>
    </row>
    <row r="168" s="1" customFormat="1" spans="1:29">
      <c r="A168" s="3">
        <v>404</v>
      </c>
      <c r="B168" s="212" t="s">
        <v>28</v>
      </c>
      <c r="C168" s="118" t="s">
        <v>357</v>
      </c>
      <c r="D168" s="3">
        <v>0</v>
      </c>
      <c r="E168" s="221">
        <v>0</v>
      </c>
      <c r="F168" s="3">
        <v>0</v>
      </c>
      <c r="G168" s="3">
        <v>0</v>
      </c>
      <c r="H168" s="3">
        <v>3353489</v>
      </c>
      <c r="I168" s="4" t="s">
        <v>479</v>
      </c>
      <c r="J168" s="216">
        <v>200</v>
      </c>
      <c r="K168" s="4">
        <v>18993822596</v>
      </c>
      <c r="L168" s="4"/>
      <c r="M168" s="4" t="s">
        <v>480</v>
      </c>
      <c r="N168" s="4" t="s">
        <v>46</v>
      </c>
      <c r="O168" s="4">
        <v>18993822596</v>
      </c>
      <c r="P168" s="217">
        <f>--IFERROR(VLOOKUP(I168,'统计（数据库导出）'!A:C,2,FALSE),0)</f>
        <v>0</v>
      </c>
      <c r="Q168" s="217">
        <f>--IFERROR(VLOOKUP(I168,'统计（数据库导出）'!A:C,3,FALSE),0)</f>
        <v>10</v>
      </c>
      <c r="R168" s="219">
        <f t="shared" si="2"/>
        <v>0.05</v>
      </c>
      <c r="S168" s="217">
        <f>--IFERROR(VLOOKUP(I168,'统计（数据库导出）'!A:K,4,FALSE),0)</f>
        <v>0</v>
      </c>
      <c r="T168" s="217">
        <f>--IFERROR(VLOOKUP(I168,'统计（数据库导出）'!A:K,5,FALSE),0)</f>
        <v>0</v>
      </c>
      <c r="U168" s="217">
        <f>--IFERROR(VLOOKUP(I168,'统计（数据库导出）'!A:K,6,FALSE),0)</f>
        <v>0</v>
      </c>
      <c r="V168" s="217">
        <f>--IFERROR(VLOOKUP(I168,'统计（数据库导出）'!A:K,7,FALSE),0)</f>
        <v>0</v>
      </c>
      <c r="W168" s="217">
        <f>--IFERROR(VLOOKUP(I168,'统计（数据库导出）'!A:K,8,FALSE),0)</f>
        <v>0</v>
      </c>
      <c r="X168" s="217">
        <f>--IFERROR(VLOOKUP(I168,'统计（数据库导出）'!A:K,9,FALSE),0)</f>
        <v>0</v>
      </c>
      <c r="Y168" s="217">
        <f>--IFERROR(VLOOKUP(I168,'统计（数据库导出）'!A:K,10,FALSE),0)</f>
        <v>10</v>
      </c>
      <c r="Z168" s="217">
        <f>--IFERROR(VLOOKUP(I168,'统计（数据库导出）'!A:K,11,FALSE),0)</f>
        <v>0</v>
      </c>
      <c r="AA168" s="4">
        <v>167</v>
      </c>
      <c r="AB168" s="4"/>
      <c r="AC168" s="220" t="e">
        <f>VLOOKUP(H168,[1]Sheet1!$D:$D,1,FALSE)</f>
        <v>#N/A</v>
      </c>
    </row>
    <row r="169" s="1" customFormat="1" spans="1:29">
      <c r="A169" s="3">
        <v>405</v>
      </c>
      <c r="B169" s="212" t="s">
        <v>28</v>
      </c>
      <c r="C169" s="212" t="s">
        <v>357</v>
      </c>
      <c r="D169" s="3">
        <v>0</v>
      </c>
      <c r="E169" s="221">
        <v>0</v>
      </c>
      <c r="F169" s="3">
        <v>0</v>
      </c>
      <c r="G169" s="221" t="s">
        <v>481</v>
      </c>
      <c r="H169" s="3">
        <v>3353488</v>
      </c>
      <c r="I169" s="4" t="s">
        <v>482</v>
      </c>
      <c r="J169" s="216">
        <v>200</v>
      </c>
      <c r="K169" s="4">
        <v>18993822018</v>
      </c>
      <c r="L169" s="4"/>
      <c r="M169" s="4" t="s">
        <v>483</v>
      </c>
      <c r="N169" s="4" t="s">
        <v>46</v>
      </c>
      <c r="O169" s="4">
        <v>18993822018</v>
      </c>
      <c r="P169" s="217">
        <f>--IFERROR(VLOOKUP(I169,'统计（数据库导出）'!A:C,2,FALSE),0)</f>
        <v>0</v>
      </c>
      <c r="Q169" s="217">
        <f>--IFERROR(VLOOKUP(I169,'统计（数据库导出）'!A:C,3,FALSE),0)</f>
        <v>665.2</v>
      </c>
      <c r="R169" s="219">
        <f t="shared" si="2"/>
        <v>3.326</v>
      </c>
      <c r="S169" s="217">
        <f>--IFERROR(VLOOKUP(I169,'统计（数据库导出）'!A:K,4,FALSE),0)</f>
        <v>0</v>
      </c>
      <c r="T169" s="217">
        <f>--IFERROR(VLOOKUP(I169,'统计（数据库导出）'!A:K,5,FALSE),0)</f>
        <v>0</v>
      </c>
      <c r="U169" s="217">
        <f>--IFERROR(VLOOKUP(I169,'统计（数据库导出）'!A:K,6,FALSE),0)</f>
        <v>0</v>
      </c>
      <c r="V169" s="217">
        <f>--IFERROR(VLOOKUP(I169,'统计（数据库导出）'!A:K,7,FALSE),0)</f>
        <v>0</v>
      </c>
      <c r="W169" s="217">
        <f>--IFERROR(VLOOKUP(I169,'统计（数据库导出）'!A:K,8,FALSE),0)</f>
        <v>520</v>
      </c>
      <c r="X169" s="217">
        <f>--IFERROR(VLOOKUP(I169,'统计（数据库导出）'!A:K,9,FALSE),0)</f>
        <v>0</v>
      </c>
      <c r="Y169" s="217">
        <f>--IFERROR(VLOOKUP(I169,'统计（数据库导出）'!A:K,10,FALSE),0)</f>
        <v>145.2</v>
      </c>
      <c r="Z169" s="217">
        <f>--IFERROR(VLOOKUP(I169,'统计（数据库导出）'!A:K,11,FALSE),0)</f>
        <v>0</v>
      </c>
      <c r="AA169" s="4">
        <v>168</v>
      </c>
      <c r="AB169" s="4"/>
      <c r="AC169" s="220" t="e">
        <f>VLOOKUP(H169,[1]Sheet1!$D:$D,1,FALSE)</f>
        <v>#N/A</v>
      </c>
    </row>
    <row r="170" s="1" customFormat="1" spans="1:29">
      <c r="A170" s="3">
        <v>406</v>
      </c>
      <c r="B170" s="212" t="s">
        <v>28</v>
      </c>
      <c r="C170" s="212" t="s">
        <v>29</v>
      </c>
      <c r="D170" s="3" t="s">
        <v>30</v>
      </c>
      <c r="E170" s="221" t="s">
        <v>124</v>
      </c>
      <c r="F170" s="3" t="s">
        <v>88</v>
      </c>
      <c r="G170" s="3" t="s">
        <v>68</v>
      </c>
      <c r="H170" s="3">
        <v>3353490</v>
      </c>
      <c r="I170" s="4" t="s">
        <v>484</v>
      </c>
      <c r="J170" s="216">
        <v>1000</v>
      </c>
      <c r="K170" s="4">
        <v>18993822032</v>
      </c>
      <c r="L170" s="4"/>
      <c r="M170" s="4" t="s">
        <v>485</v>
      </c>
      <c r="N170" s="4" t="s">
        <v>46</v>
      </c>
      <c r="O170" s="4">
        <v>18993822032</v>
      </c>
      <c r="P170" s="217">
        <f>--IFERROR(VLOOKUP(I170,'统计（数据库导出）'!A:C,2,FALSE),0)</f>
        <v>0</v>
      </c>
      <c r="Q170" s="217">
        <f>--IFERROR(VLOOKUP(I170,'统计（数据库导出）'!A:C,3,FALSE),0)</f>
        <v>965.35</v>
      </c>
      <c r="R170" s="219">
        <f t="shared" si="2"/>
        <v>0.96535</v>
      </c>
      <c r="S170" s="217">
        <f>--IFERROR(VLOOKUP(I170,'统计（数据库导出）'!A:K,4,FALSE),0)</f>
        <v>0</v>
      </c>
      <c r="T170" s="217">
        <f>--IFERROR(VLOOKUP(I170,'统计（数据库导出）'!A:K,5,FALSE),0)</f>
        <v>0</v>
      </c>
      <c r="U170" s="217">
        <f>--IFERROR(VLOOKUP(I170,'统计（数据库导出）'!A:K,6,FALSE),0)</f>
        <v>0</v>
      </c>
      <c r="V170" s="217">
        <f>--IFERROR(VLOOKUP(I170,'统计（数据库导出）'!A:K,7,FALSE),0)</f>
        <v>0</v>
      </c>
      <c r="W170" s="217">
        <f>--IFERROR(VLOOKUP(I170,'统计（数据库导出）'!A:K,8,FALSE),0)</f>
        <v>581.8</v>
      </c>
      <c r="X170" s="217">
        <f>--IFERROR(VLOOKUP(I170,'统计（数据库导出）'!A:K,9,FALSE),0)</f>
        <v>-496.8</v>
      </c>
      <c r="Y170" s="217">
        <f>--IFERROR(VLOOKUP(I170,'统计（数据库导出）'!A:K,10,FALSE),0)</f>
        <v>383.55</v>
      </c>
      <c r="Z170" s="217">
        <f>--IFERROR(VLOOKUP(I170,'统计（数据库导出）'!A:K,11,FALSE),0)</f>
        <v>0</v>
      </c>
      <c r="AA170" s="4">
        <v>169</v>
      </c>
      <c r="AB170" s="4"/>
      <c r="AC170" s="220" t="e">
        <f>VLOOKUP(H170,[1]Sheet1!$D:$D,1,FALSE)</f>
        <v>#N/A</v>
      </c>
    </row>
    <row r="171" s="1" customFormat="1" spans="1:29">
      <c r="A171" s="3">
        <v>407</v>
      </c>
      <c r="B171" s="212" t="s">
        <v>28</v>
      </c>
      <c r="C171" s="118" t="s">
        <v>357</v>
      </c>
      <c r="D171" s="3">
        <v>0</v>
      </c>
      <c r="E171" s="221">
        <v>0</v>
      </c>
      <c r="F171" s="3">
        <v>0</v>
      </c>
      <c r="G171" s="3">
        <v>0</v>
      </c>
      <c r="H171" s="3">
        <v>3353491</v>
      </c>
      <c r="I171" s="4" t="s">
        <v>486</v>
      </c>
      <c r="J171" s="216">
        <v>200</v>
      </c>
      <c r="K171" s="4">
        <v>18993822015</v>
      </c>
      <c r="L171" s="4"/>
      <c r="M171" s="4" t="s">
        <v>487</v>
      </c>
      <c r="N171" s="4" t="s">
        <v>46</v>
      </c>
      <c r="O171" s="4">
        <v>18993822015</v>
      </c>
      <c r="P171" s="217">
        <f>--IFERROR(VLOOKUP(I171,'统计（数据库导出）'!A:C,2,FALSE),0)</f>
        <v>0</v>
      </c>
      <c r="Q171" s="217">
        <f>--IFERROR(VLOOKUP(I171,'统计（数据库导出）'!A:C,3,FALSE),0)</f>
        <v>0</v>
      </c>
      <c r="R171" s="219">
        <f t="shared" si="2"/>
        <v>0</v>
      </c>
      <c r="S171" s="217">
        <f>--IFERROR(VLOOKUP(I171,'统计（数据库导出）'!A:K,4,FALSE),0)</f>
        <v>0</v>
      </c>
      <c r="T171" s="217">
        <f>--IFERROR(VLOOKUP(I171,'统计（数据库导出）'!A:K,5,FALSE),0)</f>
        <v>0</v>
      </c>
      <c r="U171" s="217">
        <f>--IFERROR(VLOOKUP(I171,'统计（数据库导出）'!A:K,6,FALSE),0)</f>
        <v>0</v>
      </c>
      <c r="V171" s="217">
        <f>--IFERROR(VLOOKUP(I171,'统计（数据库导出）'!A:K,7,FALSE),0)</f>
        <v>0</v>
      </c>
      <c r="W171" s="217">
        <f>--IFERROR(VLOOKUP(I171,'统计（数据库导出）'!A:K,8,FALSE),0)</f>
        <v>0</v>
      </c>
      <c r="X171" s="217">
        <f>--IFERROR(VLOOKUP(I171,'统计（数据库导出）'!A:K,9,FALSE),0)</f>
        <v>0</v>
      </c>
      <c r="Y171" s="217">
        <f>--IFERROR(VLOOKUP(I171,'统计（数据库导出）'!A:K,10,FALSE),0)</f>
        <v>0</v>
      </c>
      <c r="Z171" s="217">
        <f>--IFERROR(VLOOKUP(I171,'统计（数据库导出）'!A:K,11,FALSE),0)</f>
        <v>0</v>
      </c>
      <c r="AA171" s="4">
        <v>170</v>
      </c>
      <c r="AB171" s="4"/>
      <c r="AC171" s="220" t="e">
        <f>VLOOKUP(H171,[1]Sheet1!$D:$D,1,FALSE)</f>
        <v>#N/A</v>
      </c>
    </row>
    <row r="172" s="1" customFormat="1" spans="1:29">
      <c r="A172" s="3">
        <v>408</v>
      </c>
      <c r="B172" s="212" t="s">
        <v>28</v>
      </c>
      <c r="C172" s="118" t="s">
        <v>37</v>
      </c>
      <c r="D172" s="3" t="s">
        <v>30</v>
      </c>
      <c r="E172" s="221" t="s">
        <v>124</v>
      </c>
      <c r="F172" s="3" t="s">
        <v>32</v>
      </c>
      <c r="G172" s="3" t="s">
        <v>68</v>
      </c>
      <c r="H172" s="3">
        <v>3353487</v>
      </c>
      <c r="I172" s="4" t="s">
        <v>488</v>
      </c>
      <c r="J172" s="216">
        <v>1000</v>
      </c>
      <c r="K172" s="4">
        <v>15352226801</v>
      </c>
      <c r="L172" s="4"/>
      <c r="M172" s="4" t="s">
        <v>489</v>
      </c>
      <c r="N172" s="4" t="s">
        <v>46</v>
      </c>
      <c r="O172" s="4">
        <v>15352226801</v>
      </c>
      <c r="P172" s="217">
        <f>--IFERROR(VLOOKUP(I172,'统计（数据库导出）'!A:C,2,FALSE),0)</f>
        <v>0</v>
      </c>
      <c r="Q172" s="217">
        <f>--IFERROR(VLOOKUP(I172,'统计（数据库导出）'!A:C,3,FALSE),0)</f>
        <v>53.1</v>
      </c>
      <c r="R172" s="219">
        <f t="shared" si="2"/>
        <v>0.0531</v>
      </c>
      <c r="S172" s="217">
        <f>--IFERROR(VLOOKUP(I172,'统计（数据库导出）'!A:K,4,FALSE),0)</f>
        <v>0</v>
      </c>
      <c r="T172" s="217">
        <f>--IFERROR(VLOOKUP(I172,'统计（数据库导出）'!A:K,5,FALSE),0)</f>
        <v>0</v>
      </c>
      <c r="U172" s="217">
        <f>--IFERROR(VLOOKUP(I172,'统计（数据库导出）'!A:K,6,FALSE),0)</f>
        <v>0</v>
      </c>
      <c r="V172" s="217">
        <f>--IFERROR(VLOOKUP(I172,'统计（数据库导出）'!A:K,7,FALSE),0)</f>
        <v>0</v>
      </c>
      <c r="W172" s="217">
        <f>--IFERROR(VLOOKUP(I172,'统计（数据库导出）'!A:K,8,FALSE),0)</f>
        <v>27.1</v>
      </c>
      <c r="X172" s="217">
        <f>--IFERROR(VLOOKUP(I172,'统计（数据库导出）'!A:K,9,FALSE),0)</f>
        <v>0</v>
      </c>
      <c r="Y172" s="217">
        <f>--IFERROR(VLOOKUP(I172,'统计（数据库导出）'!A:K,10,FALSE),0)</f>
        <v>26</v>
      </c>
      <c r="Z172" s="217">
        <f>--IFERROR(VLOOKUP(I172,'统计（数据库导出）'!A:K,11,FALSE),0)</f>
        <v>0</v>
      </c>
      <c r="AA172" s="4">
        <v>171</v>
      </c>
      <c r="AB172" s="4"/>
      <c r="AC172" s="220" t="e">
        <f>VLOOKUP(H172,[1]Sheet1!$D:$D,1,FALSE)</f>
        <v>#N/A</v>
      </c>
    </row>
    <row r="173" s="1" customFormat="1" spans="1:29">
      <c r="A173" s="3">
        <v>409</v>
      </c>
      <c r="B173" s="212" t="s">
        <v>28</v>
      </c>
      <c r="C173" s="212" t="s">
        <v>457</v>
      </c>
      <c r="D173" s="3">
        <v>0</v>
      </c>
      <c r="E173" s="221">
        <v>0</v>
      </c>
      <c r="F173" s="3">
        <v>0</v>
      </c>
      <c r="G173" s="3">
        <v>0</v>
      </c>
      <c r="H173" s="3">
        <v>3353492</v>
      </c>
      <c r="I173" s="4" t="s">
        <v>490</v>
      </c>
      <c r="J173" s="216">
        <v>200</v>
      </c>
      <c r="K173" s="4">
        <v>13359386822</v>
      </c>
      <c r="L173" s="4"/>
      <c r="M173" s="4" t="s">
        <v>491</v>
      </c>
      <c r="N173" s="4" t="s">
        <v>46</v>
      </c>
      <c r="O173" s="4">
        <v>13359386822</v>
      </c>
      <c r="P173" s="217">
        <f>--IFERROR(VLOOKUP(I173,'统计（数据库导出）'!A:C,2,FALSE),0)</f>
        <v>0</v>
      </c>
      <c r="Q173" s="217">
        <f>--IFERROR(VLOOKUP(I173,'统计（数据库导出）'!A:C,3,FALSE),0)</f>
        <v>0</v>
      </c>
      <c r="R173" s="219">
        <f t="shared" si="2"/>
        <v>0</v>
      </c>
      <c r="S173" s="217">
        <f>--IFERROR(VLOOKUP(I173,'统计（数据库导出）'!A:K,4,FALSE),0)</f>
        <v>0</v>
      </c>
      <c r="T173" s="217">
        <f>--IFERROR(VLOOKUP(I173,'统计（数据库导出）'!A:K,5,FALSE),0)</f>
        <v>0</v>
      </c>
      <c r="U173" s="217">
        <f>--IFERROR(VLOOKUP(I173,'统计（数据库导出）'!A:K,6,FALSE),0)</f>
        <v>0</v>
      </c>
      <c r="V173" s="217">
        <f>--IFERROR(VLOOKUP(I173,'统计（数据库导出）'!A:K,7,FALSE),0)</f>
        <v>0</v>
      </c>
      <c r="W173" s="217">
        <f>--IFERROR(VLOOKUP(I173,'统计（数据库导出）'!A:K,8,FALSE),0)</f>
        <v>0</v>
      </c>
      <c r="X173" s="217">
        <f>--IFERROR(VLOOKUP(I173,'统计（数据库导出）'!A:K,9,FALSE),0)</f>
        <v>0</v>
      </c>
      <c r="Y173" s="217">
        <f>--IFERROR(VLOOKUP(I173,'统计（数据库导出）'!A:K,10,FALSE),0)</f>
        <v>0</v>
      </c>
      <c r="Z173" s="217">
        <f>--IFERROR(VLOOKUP(I173,'统计（数据库导出）'!A:K,11,FALSE),0)</f>
        <v>0</v>
      </c>
      <c r="AA173" s="4">
        <v>172</v>
      </c>
      <c r="AB173" s="4"/>
      <c r="AC173" s="220" t="e">
        <f>VLOOKUP(H173,[1]Sheet1!$D:$D,1,FALSE)</f>
        <v>#N/A</v>
      </c>
    </row>
    <row r="174" s="1" customFormat="1" spans="1:29">
      <c r="A174" s="3">
        <v>410</v>
      </c>
      <c r="B174" s="212" t="s">
        <v>28</v>
      </c>
      <c r="C174" s="212" t="s">
        <v>457</v>
      </c>
      <c r="D174" s="3">
        <v>0</v>
      </c>
      <c r="E174" s="221">
        <v>0</v>
      </c>
      <c r="F174" s="3">
        <v>0</v>
      </c>
      <c r="G174" s="3">
        <v>0</v>
      </c>
      <c r="H174" s="3">
        <v>3353493</v>
      </c>
      <c r="I174" s="4" t="s">
        <v>492</v>
      </c>
      <c r="J174" s="216">
        <v>200</v>
      </c>
      <c r="K174" s="4">
        <v>18993822087</v>
      </c>
      <c r="L174" s="4"/>
      <c r="M174" s="4" t="s">
        <v>493</v>
      </c>
      <c r="N174" s="4" t="s">
        <v>46</v>
      </c>
      <c r="O174" s="4">
        <v>18993822087</v>
      </c>
      <c r="P174" s="217">
        <f>--IFERROR(VLOOKUP(I174,'统计（数据库导出）'!A:C,2,FALSE),0)</f>
        <v>0</v>
      </c>
      <c r="Q174" s="217">
        <f>--IFERROR(VLOOKUP(I174,'统计（数据库导出）'!A:C,3,FALSE),0)</f>
        <v>0</v>
      </c>
      <c r="R174" s="219">
        <f t="shared" si="2"/>
        <v>0</v>
      </c>
      <c r="S174" s="217">
        <f>--IFERROR(VLOOKUP(I174,'统计（数据库导出）'!A:K,4,FALSE),0)</f>
        <v>0</v>
      </c>
      <c r="T174" s="217">
        <f>--IFERROR(VLOOKUP(I174,'统计（数据库导出）'!A:K,5,FALSE),0)</f>
        <v>0</v>
      </c>
      <c r="U174" s="217">
        <f>--IFERROR(VLOOKUP(I174,'统计（数据库导出）'!A:K,6,FALSE),0)</f>
        <v>0</v>
      </c>
      <c r="V174" s="217">
        <f>--IFERROR(VLOOKUP(I174,'统计（数据库导出）'!A:K,7,FALSE),0)</f>
        <v>0</v>
      </c>
      <c r="W174" s="217">
        <f>--IFERROR(VLOOKUP(I174,'统计（数据库导出）'!A:K,8,FALSE),0)</f>
        <v>0</v>
      </c>
      <c r="X174" s="217">
        <f>--IFERROR(VLOOKUP(I174,'统计（数据库导出）'!A:K,9,FALSE),0)</f>
        <v>0</v>
      </c>
      <c r="Y174" s="217">
        <f>--IFERROR(VLOOKUP(I174,'统计（数据库导出）'!A:K,10,FALSE),0)</f>
        <v>0</v>
      </c>
      <c r="Z174" s="217">
        <f>--IFERROR(VLOOKUP(I174,'统计（数据库导出）'!A:K,11,FALSE),0)</f>
        <v>0</v>
      </c>
      <c r="AA174" s="4">
        <v>173</v>
      </c>
      <c r="AB174" s="4"/>
      <c r="AC174" s="220" t="e">
        <f>VLOOKUP(H174,[1]Sheet1!$D:$D,1,FALSE)</f>
        <v>#N/A</v>
      </c>
    </row>
    <row r="175" s="1" customFormat="1" spans="1:29">
      <c r="A175" s="3">
        <v>411</v>
      </c>
      <c r="B175" s="212" t="s">
        <v>28</v>
      </c>
      <c r="C175" s="212" t="s">
        <v>457</v>
      </c>
      <c r="D175" s="3">
        <v>0</v>
      </c>
      <c r="E175" s="221">
        <v>0</v>
      </c>
      <c r="F175" s="3">
        <v>0</v>
      </c>
      <c r="G175" s="3">
        <v>0</v>
      </c>
      <c r="H175" s="3">
        <v>3353494</v>
      </c>
      <c r="I175" s="4" t="s">
        <v>494</v>
      </c>
      <c r="J175" s="216">
        <v>200</v>
      </c>
      <c r="K175" s="4">
        <v>18993868819</v>
      </c>
      <c r="L175" s="4"/>
      <c r="M175" s="4" t="s">
        <v>495</v>
      </c>
      <c r="N175" s="4" t="s">
        <v>46</v>
      </c>
      <c r="O175" s="4">
        <v>18993868819</v>
      </c>
      <c r="P175" s="217">
        <f>--IFERROR(VLOOKUP(I175,'统计（数据库导出）'!A:C,2,FALSE),0)</f>
        <v>10</v>
      </c>
      <c r="Q175" s="217">
        <f>--IFERROR(VLOOKUP(I175,'统计（数据库导出）'!A:C,3,FALSE),0)</f>
        <v>16</v>
      </c>
      <c r="R175" s="219">
        <f t="shared" si="2"/>
        <v>0.08</v>
      </c>
      <c r="S175" s="217">
        <f>--IFERROR(VLOOKUP(I175,'统计（数据库导出）'!A:K,4,FALSE),0)</f>
        <v>0</v>
      </c>
      <c r="T175" s="217">
        <f>--IFERROR(VLOOKUP(I175,'统计（数据库导出）'!A:K,5,FALSE),0)</f>
        <v>0</v>
      </c>
      <c r="U175" s="217">
        <f>--IFERROR(VLOOKUP(I175,'统计（数据库导出）'!A:K,6,FALSE),0)</f>
        <v>10</v>
      </c>
      <c r="V175" s="217">
        <f>--IFERROR(VLOOKUP(I175,'统计（数据库导出）'!A:K,7,FALSE),0)</f>
        <v>0</v>
      </c>
      <c r="W175" s="217">
        <f>--IFERROR(VLOOKUP(I175,'统计（数据库导出）'!A:K,8,FALSE),0)</f>
        <v>0</v>
      </c>
      <c r="X175" s="217">
        <f>--IFERROR(VLOOKUP(I175,'统计（数据库导出）'!A:K,9,FALSE),0)</f>
        <v>0</v>
      </c>
      <c r="Y175" s="217">
        <f>--IFERROR(VLOOKUP(I175,'统计（数据库导出）'!A:K,10,FALSE),0)</f>
        <v>16</v>
      </c>
      <c r="Z175" s="217">
        <f>--IFERROR(VLOOKUP(I175,'统计（数据库导出）'!A:K,11,FALSE),0)</f>
        <v>0</v>
      </c>
      <c r="AA175" s="4">
        <v>174</v>
      </c>
      <c r="AB175" s="4"/>
      <c r="AC175" s="220" t="e">
        <f>VLOOKUP(H175,[1]Sheet1!$D:$D,1,FALSE)</f>
        <v>#N/A</v>
      </c>
    </row>
    <row r="176" s="1" customFormat="1" spans="1:29">
      <c r="A176" s="3">
        <v>412</v>
      </c>
      <c r="B176" s="212" t="s">
        <v>28</v>
      </c>
      <c r="C176" s="212" t="s">
        <v>457</v>
      </c>
      <c r="D176" s="3">
        <v>0</v>
      </c>
      <c r="E176" s="221">
        <v>0</v>
      </c>
      <c r="F176" s="3">
        <v>0</v>
      </c>
      <c r="G176" s="3">
        <v>0</v>
      </c>
      <c r="H176" s="3">
        <v>3353495</v>
      </c>
      <c r="I176" s="4" t="s">
        <v>496</v>
      </c>
      <c r="J176" s="216">
        <v>200</v>
      </c>
      <c r="K176" s="4">
        <v>19993836033</v>
      </c>
      <c r="L176" s="4"/>
      <c r="M176" s="4" t="s">
        <v>497</v>
      </c>
      <c r="N176" s="4" t="s">
        <v>46</v>
      </c>
      <c r="O176" s="4">
        <v>19993836033</v>
      </c>
      <c r="P176" s="217">
        <f>--IFERROR(VLOOKUP(I176,'统计（数据库导出）'!A:C,2,FALSE),0)</f>
        <v>10</v>
      </c>
      <c r="Q176" s="217">
        <f>--IFERROR(VLOOKUP(I176,'统计（数据库导出）'!A:C,3,FALSE),0)</f>
        <v>100</v>
      </c>
      <c r="R176" s="219">
        <f t="shared" si="2"/>
        <v>0.5</v>
      </c>
      <c r="S176" s="217">
        <f>--IFERROR(VLOOKUP(I176,'统计（数据库导出）'!A:K,4,FALSE),0)</f>
        <v>0</v>
      </c>
      <c r="T176" s="217">
        <f>--IFERROR(VLOOKUP(I176,'统计（数据库导出）'!A:K,5,FALSE),0)</f>
        <v>0</v>
      </c>
      <c r="U176" s="217">
        <f>--IFERROR(VLOOKUP(I176,'统计（数据库导出）'!A:K,6,FALSE),0)</f>
        <v>10</v>
      </c>
      <c r="V176" s="217">
        <f>--IFERROR(VLOOKUP(I176,'统计（数据库导出）'!A:K,7,FALSE),0)</f>
        <v>0</v>
      </c>
      <c r="W176" s="217">
        <f>--IFERROR(VLOOKUP(I176,'统计（数据库导出）'!A:K,8,FALSE),0)</f>
        <v>0</v>
      </c>
      <c r="X176" s="217">
        <f>--IFERROR(VLOOKUP(I176,'统计（数据库导出）'!A:K,9,FALSE),0)</f>
        <v>0</v>
      </c>
      <c r="Y176" s="217">
        <f>--IFERROR(VLOOKUP(I176,'统计（数据库导出）'!A:K,10,FALSE),0)</f>
        <v>100</v>
      </c>
      <c r="Z176" s="217">
        <f>--IFERROR(VLOOKUP(I176,'统计（数据库导出）'!A:K,11,FALSE),0)</f>
        <v>0</v>
      </c>
      <c r="AA176" s="4">
        <v>175</v>
      </c>
      <c r="AB176" s="4"/>
      <c r="AC176" s="220" t="e">
        <f>VLOOKUP(H176,[1]Sheet1!$D:$D,1,FALSE)</f>
        <v>#N/A</v>
      </c>
    </row>
    <row r="177" s="1" customFormat="1" spans="1:29">
      <c r="A177" s="3">
        <v>413</v>
      </c>
      <c r="B177" s="212" t="s">
        <v>28</v>
      </c>
      <c r="C177" s="118" t="s">
        <v>37</v>
      </c>
      <c r="D177" s="3" t="s">
        <v>30</v>
      </c>
      <c r="E177" s="221" t="s">
        <v>38</v>
      </c>
      <c r="F177" s="3" t="s">
        <v>32</v>
      </c>
      <c r="G177" s="3" t="s">
        <v>68</v>
      </c>
      <c r="H177" s="3">
        <v>3354866</v>
      </c>
      <c r="I177" s="4" t="s">
        <v>498</v>
      </c>
      <c r="J177" s="216">
        <v>1000</v>
      </c>
      <c r="K177" s="4">
        <v>18993869388</v>
      </c>
      <c r="L177" s="4"/>
      <c r="M177" s="4" t="s">
        <v>499</v>
      </c>
      <c r="N177" s="4" t="s">
        <v>46</v>
      </c>
      <c r="O177" s="4">
        <v>18993869388</v>
      </c>
      <c r="P177" s="217">
        <f>--IFERROR(VLOOKUP(I177,'统计（数据库导出）'!A:C,2,FALSE),0)</f>
        <v>0</v>
      </c>
      <c r="Q177" s="217">
        <f>--IFERROR(VLOOKUP(I177,'统计（数据库导出）'!A:C,3,FALSE),0)</f>
        <v>120</v>
      </c>
      <c r="R177" s="219">
        <f t="shared" si="2"/>
        <v>0.12</v>
      </c>
      <c r="S177" s="217">
        <f>--IFERROR(VLOOKUP(I177,'统计（数据库导出）'!A:K,4,FALSE),0)</f>
        <v>0</v>
      </c>
      <c r="T177" s="217">
        <f>--IFERROR(VLOOKUP(I177,'统计（数据库导出）'!A:K,5,FALSE),0)</f>
        <v>0</v>
      </c>
      <c r="U177" s="217">
        <f>--IFERROR(VLOOKUP(I177,'统计（数据库导出）'!A:K,6,FALSE),0)</f>
        <v>0</v>
      </c>
      <c r="V177" s="217">
        <f>--IFERROR(VLOOKUP(I177,'统计（数据库导出）'!A:K,7,FALSE),0)</f>
        <v>0</v>
      </c>
      <c r="W177" s="217">
        <f>--IFERROR(VLOOKUP(I177,'统计（数据库导出）'!A:K,8,FALSE),0)</f>
        <v>30</v>
      </c>
      <c r="X177" s="217">
        <f>--IFERROR(VLOOKUP(I177,'统计（数据库导出）'!A:K,9,FALSE),0)</f>
        <v>0</v>
      </c>
      <c r="Y177" s="217">
        <f>--IFERROR(VLOOKUP(I177,'统计（数据库导出）'!A:K,10,FALSE),0)</f>
        <v>90</v>
      </c>
      <c r="Z177" s="217">
        <f>--IFERROR(VLOOKUP(I177,'统计（数据库导出）'!A:K,11,FALSE),0)</f>
        <v>0</v>
      </c>
      <c r="AA177" s="4">
        <v>176</v>
      </c>
      <c r="AB177" s="4"/>
      <c r="AC177" s="220" t="e">
        <f>VLOOKUP(H177,[1]Sheet1!$D:$D,1,FALSE)</f>
        <v>#N/A</v>
      </c>
    </row>
    <row r="178" s="1" customFormat="1" spans="1:29">
      <c r="A178" s="3">
        <v>414</v>
      </c>
      <c r="B178" s="212" t="s">
        <v>28</v>
      </c>
      <c r="C178" s="212" t="s">
        <v>29</v>
      </c>
      <c r="D178" s="3" t="s">
        <v>30</v>
      </c>
      <c r="E178" s="221" t="s">
        <v>97</v>
      </c>
      <c r="F178" s="3" t="s">
        <v>88</v>
      </c>
      <c r="G178" s="3" t="s">
        <v>68</v>
      </c>
      <c r="H178" s="3">
        <v>3353451</v>
      </c>
      <c r="I178" s="4" t="s">
        <v>500</v>
      </c>
      <c r="J178" s="216">
        <v>1000</v>
      </c>
      <c r="K178" s="4">
        <v>17718624623</v>
      </c>
      <c r="L178" s="4"/>
      <c r="M178" s="4" t="s">
        <v>501</v>
      </c>
      <c r="N178" s="4" t="s">
        <v>46</v>
      </c>
      <c r="O178" s="4">
        <v>17718624623</v>
      </c>
      <c r="P178" s="217">
        <f>--IFERROR(VLOOKUP(I178,'统计（数据库导出）'!A:C,2,FALSE),0)</f>
        <v>17.1</v>
      </c>
      <c r="Q178" s="217">
        <f>--IFERROR(VLOOKUP(I178,'统计（数据库导出）'!A:C,3,FALSE),0)</f>
        <v>884.25</v>
      </c>
      <c r="R178" s="219">
        <f t="shared" si="2"/>
        <v>0.88425</v>
      </c>
      <c r="S178" s="217">
        <f>--IFERROR(VLOOKUP(I178,'统计（数据库导出）'!A:K,4,FALSE),0)</f>
        <v>17.1</v>
      </c>
      <c r="T178" s="217">
        <f>--IFERROR(VLOOKUP(I178,'统计（数据库导出）'!A:K,5,FALSE),0)</f>
        <v>0</v>
      </c>
      <c r="U178" s="217">
        <f>--IFERROR(VLOOKUP(I178,'统计（数据库导出）'!A:K,6,FALSE),0)</f>
        <v>0</v>
      </c>
      <c r="V178" s="217">
        <f>--IFERROR(VLOOKUP(I178,'统计（数据库导出）'!A:K,7,FALSE),0)</f>
        <v>0</v>
      </c>
      <c r="W178" s="217">
        <f>--IFERROR(VLOOKUP(I178,'统计（数据库导出）'!A:K,8,FALSE),0)</f>
        <v>734.3</v>
      </c>
      <c r="X178" s="217">
        <f>--IFERROR(VLOOKUP(I178,'统计（数据库导出）'!A:K,9,FALSE),0)</f>
        <v>-327</v>
      </c>
      <c r="Y178" s="217">
        <f>--IFERROR(VLOOKUP(I178,'统计（数据库导出）'!A:K,10,FALSE),0)</f>
        <v>149.95</v>
      </c>
      <c r="Z178" s="217">
        <f>--IFERROR(VLOOKUP(I178,'统计（数据库导出）'!A:K,11,FALSE),0)</f>
        <v>0</v>
      </c>
      <c r="AA178" s="4">
        <v>177</v>
      </c>
      <c r="AB178" s="4"/>
      <c r="AC178" s="220" t="e">
        <f>VLOOKUP(H178,[1]Sheet1!$D:$D,1,FALSE)</f>
        <v>#N/A</v>
      </c>
    </row>
    <row r="179" s="1" customFormat="1" spans="1:29">
      <c r="A179" s="3">
        <v>415</v>
      </c>
      <c r="B179" s="212" t="s">
        <v>28</v>
      </c>
      <c r="C179" s="118" t="s">
        <v>37</v>
      </c>
      <c r="D179" s="3" t="s">
        <v>30</v>
      </c>
      <c r="E179" s="221" t="s">
        <v>60</v>
      </c>
      <c r="F179" s="3" t="s">
        <v>32</v>
      </c>
      <c r="G179" s="3" t="s">
        <v>68</v>
      </c>
      <c r="H179" s="3">
        <v>3353441</v>
      </c>
      <c r="I179" s="4" t="s">
        <v>502</v>
      </c>
      <c r="J179" s="216">
        <v>1000</v>
      </c>
      <c r="K179" s="4">
        <v>18993822051</v>
      </c>
      <c r="L179" s="4"/>
      <c r="M179" s="4" t="s">
        <v>503</v>
      </c>
      <c r="N179" s="4" t="s">
        <v>46</v>
      </c>
      <c r="O179" s="4">
        <v>18993822051</v>
      </c>
      <c r="P179" s="217">
        <f>--IFERROR(VLOOKUP(I179,'统计（数据库导出）'!A:C,2,FALSE),0)</f>
        <v>97.1</v>
      </c>
      <c r="Q179" s="217">
        <f>--IFERROR(VLOOKUP(I179,'统计（数据库导出）'!A:C,3,FALSE),0)</f>
        <v>857.25</v>
      </c>
      <c r="R179" s="219">
        <f t="shared" si="2"/>
        <v>0.85725</v>
      </c>
      <c r="S179" s="217">
        <f>--IFERROR(VLOOKUP(I179,'统计（数据库导出）'!A:K,4,FALSE),0)</f>
        <v>17.1</v>
      </c>
      <c r="T179" s="217">
        <f>--IFERROR(VLOOKUP(I179,'统计（数据库导出）'!A:K,5,FALSE),0)</f>
        <v>0</v>
      </c>
      <c r="U179" s="217">
        <f>--IFERROR(VLOOKUP(I179,'统计（数据库导出）'!A:K,6,FALSE),0)</f>
        <v>80</v>
      </c>
      <c r="V179" s="217">
        <f>--IFERROR(VLOOKUP(I179,'统计（数据库导出）'!A:K,7,FALSE),0)</f>
        <v>0</v>
      </c>
      <c r="W179" s="217">
        <f>--IFERROR(VLOOKUP(I179,'统计（数据库导出）'!A:K,8,FALSE),0)</f>
        <v>222.2</v>
      </c>
      <c r="X179" s="217">
        <f>--IFERROR(VLOOKUP(I179,'统计（数据库导出）'!A:K,9,FALSE),0)</f>
        <v>-69</v>
      </c>
      <c r="Y179" s="217">
        <f>--IFERROR(VLOOKUP(I179,'统计（数据库导出）'!A:K,10,FALSE),0)</f>
        <v>635.05</v>
      </c>
      <c r="Z179" s="217">
        <f>--IFERROR(VLOOKUP(I179,'统计（数据库导出）'!A:K,11,FALSE),0)</f>
        <v>0</v>
      </c>
      <c r="AA179" s="4">
        <v>178</v>
      </c>
      <c r="AB179" s="4"/>
      <c r="AC179" s="220" t="e">
        <f>VLOOKUP(H179,[1]Sheet1!$D:$D,1,FALSE)</f>
        <v>#N/A</v>
      </c>
    </row>
    <row r="180" s="1" customFormat="1" spans="1:29">
      <c r="A180" s="3">
        <v>416</v>
      </c>
      <c r="B180" s="212" t="s">
        <v>28</v>
      </c>
      <c r="C180" s="212" t="s">
        <v>29</v>
      </c>
      <c r="D180" s="3" t="s">
        <v>30</v>
      </c>
      <c r="E180" s="221" t="s">
        <v>124</v>
      </c>
      <c r="F180" s="3" t="s">
        <v>32</v>
      </c>
      <c r="G180" s="3" t="s">
        <v>33</v>
      </c>
      <c r="H180" s="3">
        <v>3850478</v>
      </c>
      <c r="I180" s="4" t="s">
        <v>504</v>
      </c>
      <c r="J180" s="216">
        <v>1200</v>
      </c>
      <c r="K180" s="4">
        <v>18919231733</v>
      </c>
      <c r="L180" s="4"/>
      <c r="M180" s="4" t="s">
        <v>279</v>
      </c>
      <c r="N180" s="4" t="s">
        <v>505</v>
      </c>
      <c r="O180" s="4">
        <v>18919231733</v>
      </c>
      <c r="P180" s="217">
        <f>--IFERROR(VLOOKUP(I180,'统计（数据库导出）'!A:C,2,FALSE),0)</f>
        <v>0</v>
      </c>
      <c r="Q180" s="217">
        <f>--IFERROR(VLOOKUP(I180,'统计（数据库导出）'!A:C,3,FALSE),0)</f>
        <v>0</v>
      </c>
      <c r="R180" s="219">
        <f t="shared" si="2"/>
        <v>0</v>
      </c>
      <c r="S180" s="217">
        <f>--IFERROR(VLOOKUP(I180,'统计（数据库导出）'!A:K,4,FALSE),0)</f>
        <v>0</v>
      </c>
      <c r="T180" s="217">
        <f>--IFERROR(VLOOKUP(I180,'统计（数据库导出）'!A:K,5,FALSE),0)</f>
        <v>0</v>
      </c>
      <c r="U180" s="217">
        <f>--IFERROR(VLOOKUP(I180,'统计（数据库导出）'!A:K,6,FALSE),0)</f>
        <v>0</v>
      </c>
      <c r="V180" s="217">
        <f>--IFERROR(VLOOKUP(I180,'统计（数据库导出）'!A:K,7,FALSE),0)</f>
        <v>0</v>
      </c>
      <c r="W180" s="217">
        <f>--IFERROR(VLOOKUP(I180,'统计（数据库导出）'!A:K,8,FALSE),0)</f>
        <v>0</v>
      </c>
      <c r="X180" s="217">
        <f>--IFERROR(VLOOKUP(I180,'统计（数据库导出）'!A:K,9,FALSE),0)</f>
        <v>0</v>
      </c>
      <c r="Y180" s="217">
        <f>--IFERROR(VLOOKUP(I180,'统计（数据库导出）'!A:K,10,FALSE),0)</f>
        <v>0</v>
      </c>
      <c r="Z180" s="217">
        <f>--IFERROR(VLOOKUP(I180,'统计（数据库导出）'!A:K,11,FALSE),0)</f>
        <v>0</v>
      </c>
      <c r="AA180" s="4">
        <v>179</v>
      </c>
      <c r="AB180" s="4"/>
      <c r="AC180" s="220" t="e">
        <f>VLOOKUP(H180,[1]Sheet1!$D:$D,1,FALSE)</f>
        <v>#N/A</v>
      </c>
    </row>
    <row r="181" s="1" customFormat="1" spans="1:29">
      <c r="A181" s="3">
        <v>417</v>
      </c>
      <c r="B181" s="212" t="s">
        <v>28</v>
      </c>
      <c r="C181" s="212" t="s">
        <v>29</v>
      </c>
      <c r="D181" s="3" t="s">
        <v>335</v>
      </c>
      <c r="E181" s="221" t="s">
        <v>345</v>
      </c>
      <c r="F181" s="3">
        <v>0</v>
      </c>
      <c r="G181" s="3" t="s">
        <v>342</v>
      </c>
      <c r="H181" s="3">
        <v>3353368</v>
      </c>
      <c r="I181" s="4" t="s">
        <v>506</v>
      </c>
      <c r="J181" s="216">
        <v>200</v>
      </c>
      <c r="K181" s="4">
        <v>18993822070</v>
      </c>
      <c r="L181" s="4"/>
      <c r="M181" s="4" t="s">
        <v>507</v>
      </c>
      <c r="N181" s="4" t="s">
        <v>46</v>
      </c>
      <c r="O181" s="4">
        <v>18993822070</v>
      </c>
      <c r="P181" s="217">
        <f>--IFERROR(VLOOKUP(I181,'统计（数据库导出）'!A:C,2,FALSE),0)</f>
        <v>-69</v>
      </c>
      <c r="Q181" s="217">
        <f>--IFERROR(VLOOKUP(I181,'统计（数据库导出）'!A:C,3,FALSE),0)</f>
        <v>8.65</v>
      </c>
      <c r="R181" s="219">
        <f t="shared" si="2"/>
        <v>0.04325</v>
      </c>
      <c r="S181" s="217">
        <f>--IFERROR(VLOOKUP(I181,'统计（数据库导出）'!A:K,4,FALSE),0)</f>
        <v>-69</v>
      </c>
      <c r="T181" s="217">
        <f>--IFERROR(VLOOKUP(I181,'统计（数据库导出）'!A:K,5,FALSE),0)</f>
        <v>-69</v>
      </c>
      <c r="U181" s="217">
        <f>--IFERROR(VLOOKUP(I181,'统计（数据库导出）'!A:K,6,FALSE),0)</f>
        <v>0</v>
      </c>
      <c r="V181" s="217">
        <f>--IFERROR(VLOOKUP(I181,'统计（数据库导出）'!A:K,7,FALSE),0)</f>
        <v>0</v>
      </c>
      <c r="W181" s="217">
        <f>--IFERROR(VLOOKUP(I181,'统计（数据库导出）'!A:K,8,FALSE),0)</f>
        <v>8</v>
      </c>
      <c r="X181" s="217">
        <f>--IFERROR(VLOOKUP(I181,'统计（数据库导出）'!A:K,9,FALSE),0)</f>
        <v>-69</v>
      </c>
      <c r="Y181" s="217">
        <f>--IFERROR(VLOOKUP(I181,'统计（数据库导出）'!A:K,10,FALSE),0)</f>
        <v>0.65</v>
      </c>
      <c r="Z181" s="217">
        <f>--IFERROR(VLOOKUP(I181,'统计（数据库导出）'!A:K,11,FALSE),0)</f>
        <v>0</v>
      </c>
      <c r="AA181" s="4">
        <v>180</v>
      </c>
      <c r="AB181" s="4"/>
      <c r="AC181" s="220" t="e">
        <f>VLOOKUP(H181,[1]Sheet1!$D:$D,1,FALSE)</f>
        <v>#N/A</v>
      </c>
    </row>
    <row r="182" s="1" customFormat="1" spans="1:29">
      <c r="A182" s="3">
        <v>418</v>
      </c>
      <c r="B182" s="212" t="s">
        <v>28</v>
      </c>
      <c r="C182" s="212" t="s">
        <v>357</v>
      </c>
      <c r="D182" s="3">
        <v>0</v>
      </c>
      <c r="E182" s="221">
        <v>0</v>
      </c>
      <c r="F182" s="3">
        <v>0</v>
      </c>
      <c r="G182" s="221" t="s">
        <v>481</v>
      </c>
      <c r="H182" s="3">
        <v>3353388</v>
      </c>
      <c r="I182" s="4" t="s">
        <v>508</v>
      </c>
      <c r="J182" s="216">
        <v>200</v>
      </c>
      <c r="K182" s="4">
        <v>17793821314</v>
      </c>
      <c r="L182" s="4"/>
      <c r="M182" s="4" t="s">
        <v>509</v>
      </c>
      <c r="N182" s="4" t="s">
        <v>46</v>
      </c>
      <c r="O182" s="4">
        <v>17793821314</v>
      </c>
      <c r="P182" s="217">
        <f>--IFERROR(VLOOKUP(I182,'统计（数据库导出）'!A:C,2,FALSE),0)</f>
        <v>15.6</v>
      </c>
      <c r="Q182" s="217">
        <f>--IFERROR(VLOOKUP(I182,'统计（数据库导出）'!A:C,3,FALSE),0)</f>
        <v>15.6</v>
      </c>
      <c r="R182" s="219">
        <f t="shared" si="2"/>
        <v>0.078</v>
      </c>
      <c r="S182" s="217">
        <f>--IFERROR(VLOOKUP(I182,'统计（数据库导出）'!A:K,4,FALSE),0)</f>
        <v>0</v>
      </c>
      <c r="T182" s="217">
        <f>--IFERROR(VLOOKUP(I182,'统计（数据库导出）'!A:K,5,FALSE),0)</f>
        <v>0</v>
      </c>
      <c r="U182" s="217">
        <f>--IFERROR(VLOOKUP(I182,'统计（数据库导出）'!A:K,6,FALSE),0)</f>
        <v>15.6</v>
      </c>
      <c r="V182" s="217">
        <f>--IFERROR(VLOOKUP(I182,'统计（数据库导出）'!A:K,7,FALSE),0)</f>
        <v>0</v>
      </c>
      <c r="W182" s="217">
        <f>--IFERROR(VLOOKUP(I182,'统计（数据库导出）'!A:K,8,FALSE),0)</f>
        <v>0</v>
      </c>
      <c r="X182" s="217">
        <f>--IFERROR(VLOOKUP(I182,'统计（数据库导出）'!A:K,9,FALSE),0)</f>
        <v>0</v>
      </c>
      <c r="Y182" s="217">
        <f>--IFERROR(VLOOKUP(I182,'统计（数据库导出）'!A:K,10,FALSE),0)</f>
        <v>15.6</v>
      </c>
      <c r="Z182" s="217">
        <f>--IFERROR(VLOOKUP(I182,'统计（数据库导出）'!A:K,11,FALSE),0)</f>
        <v>0</v>
      </c>
      <c r="AA182" s="4">
        <v>181</v>
      </c>
      <c r="AB182" s="4"/>
      <c r="AC182" s="220" t="e">
        <f>VLOOKUP(H182,[1]Sheet1!$D:$D,1,FALSE)</f>
        <v>#N/A</v>
      </c>
    </row>
    <row r="183" s="1" customFormat="1" spans="1:29">
      <c r="A183" s="3">
        <v>419</v>
      </c>
      <c r="B183" s="212" t="s">
        <v>28</v>
      </c>
      <c r="C183" s="212" t="s">
        <v>457</v>
      </c>
      <c r="D183" s="3">
        <v>0</v>
      </c>
      <c r="E183" s="221">
        <v>0</v>
      </c>
      <c r="F183" s="3">
        <v>0</v>
      </c>
      <c r="G183" s="3">
        <v>0</v>
      </c>
      <c r="H183" s="3">
        <v>3353351</v>
      </c>
      <c r="I183" s="4" t="s">
        <v>510</v>
      </c>
      <c r="J183" s="216">
        <v>200</v>
      </c>
      <c r="K183" s="4">
        <v>18093895436</v>
      </c>
      <c r="L183" s="4"/>
      <c r="M183" s="4" t="s">
        <v>511</v>
      </c>
      <c r="N183" s="4" t="s">
        <v>46</v>
      </c>
      <c r="O183" s="4">
        <v>18093895436</v>
      </c>
      <c r="P183" s="217">
        <f>--IFERROR(VLOOKUP(I183,'统计（数据库导出）'!A:C,2,FALSE),0)</f>
        <v>0</v>
      </c>
      <c r="Q183" s="217">
        <f>--IFERROR(VLOOKUP(I183,'统计（数据库导出）'!A:C,3,FALSE),0)</f>
        <v>0</v>
      </c>
      <c r="R183" s="219">
        <f t="shared" si="2"/>
        <v>0</v>
      </c>
      <c r="S183" s="217">
        <f>--IFERROR(VLOOKUP(I183,'统计（数据库导出）'!A:K,4,FALSE),0)</f>
        <v>0</v>
      </c>
      <c r="T183" s="217">
        <f>--IFERROR(VLOOKUP(I183,'统计（数据库导出）'!A:K,5,FALSE),0)</f>
        <v>0</v>
      </c>
      <c r="U183" s="217">
        <f>--IFERROR(VLOOKUP(I183,'统计（数据库导出）'!A:K,6,FALSE),0)</f>
        <v>0</v>
      </c>
      <c r="V183" s="217">
        <f>--IFERROR(VLOOKUP(I183,'统计（数据库导出）'!A:K,7,FALSE),0)</f>
        <v>0</v>
      </c>
      <c r="W183" s="217">
        <f>--IFERROR(VLOOKUP(I183,'统计（数据库导出）'!A:K,8,FALSE),0)</f>
        <v>0</v>
      </c>
      <c r="X183" s="217">
        <f>--IFERROR(VLOOKUP(I183,'统计（数据库导出）'!A:K,9,FALSE),0)</f>
        <v>0</v>
      </c>
      <c r="Y183" s="217">
        <f>--IFERROR(VLOOKUP(I183,'统计（数据库导出）'!A:K,10,FALSE),0)</f>
        <v>0</v>
      </c>
      <c r="Z183" s="217">
        <f>--IFERROR(VLOOKUP(I183,'统计（数据库导出）'!A:K,11,FALSE),0)</f>
        <v>0</v>
      </c>
      <c r="AA183" s="4">
        <v>182</v>
      </c>
      <c r="AB183" s="4"/>
      <c r="AC183" s="220" t="e">
        <f>VLOOKUP(H183,[1]Sheet1!$D:$D,1,FALSE)</f>
        <v>#N/A</v>
      </c>
    </row>
    <row r="184" s="1" customFormat="1" spans="1:29">
      <c r="A184" s="3">
        <v>421</v>
      </c>
      <c r="B184" s="212" t="s">
        <v>28</v>
      </c>
      <c r="C184" s="118" t="s">
        <v>37</v>
      </c>
      <c r="D184" s="3" t="s">
        <v>30</v>
      </c>
      <c r="E184" s="221" t="s">
        <v>42</v>
      </c>
      <c r="F184" s="3" t="s">
        <v>32</v>
      </c>
      <c r="G184" s="3" t="s">
        <v>68</v>
      </c>
      <c r="H184" s="3">
        <v>3353524</v>
      </c>
      <c r="I184" s="4" t="s">
        <v>512</v>
      </c>
      <c r="J184" s="216">
        <v>1000</v>
      </c>
      <c r="K184" s="4">
        <v>15379385040</v>
      </c>
      <c r="L184" s="4"/>
      <c r="M184" s="4" t="s">
        <v>513</v>
      </c>
      <c r="N184" s="4" t="s">
        <v>46</v>
      </c>
      <c r="O184" s="4">
        <v>15379385040</v>
      </c>
      <c r="P184" s="217">
        <f>--IFERROR(VLOOKUP(I184,'统计（数据库导出）'!A:C,2,FALSE),0)</f>
        <v>69.2</v>
      </c>
      <c r="Q184" s="217">
        <f>--IFERROR(VLOOKUP(I184,'统计（数据库导出）'!A:C,3,FALSE),0)</f>
        <v>859.9</v>
      </c>
      <c r="R184" s="219">
        <f t="shared" si="2"/>
        <v>0.8599</v>
      </c>
      <c r="S184" s="217">
        <f>--IFERROR(VLOOKUP(I184,'统计（数据库导出）'!A:K,4,FALSE),0)</f>
        <v>64.2</v>
      </c>
      <c r="T184" s="217">
        <f>--IFERROR(VLOOKUP(I184,'统计（数据库导出）'!A:K,5,FALSE),0)</f>
        <v>0</v>
      </c>
      <c r="U184" s="217">
        <f>--IFERROR(VLOOKUP(I184,'统计（数据库导出）'!A:K,6,FALSE),0)</f>
        <v>5</v>
      </c>
      <c r="V184" s="217">
        <f>--IFERROR(VLOOKUP(I184,'统计（数据库导出）'!A:K,7,FALSE),0)</f>
        <v>0</v>
      </c>
      <c r="W184" s="217">
        <f>--IFERROR(VLOOKUP(I184,'统计（数据库导出）'!A:K,8,FALSE),0)</f>
        <v>669.6</v>
      </c>
      <c r="X184" s="217">
        <f>--IFERROR(VLOOKUP(I184,'统计（数据库导出）'!A:K,9,FALSE),0)</f>
        <v>0</v>
      </c>
      <c r="Y184" s="217">
        <f>--IFERROR(VLOOKUP(I184,'统计（数据库导出）'!A:K,10,FALSE),0)</f>
        <v>190.3</v>
      </c>
      <c r="Z184" s="217">
        <f>--IFERROR(VLOOKUP(I184,'统计（数据库导出）'!A:K,11,FALSE),0)</f>
        <v>0</v>
      </c>
      <c r="AA184" s="4">
        <v>183</v>
      </c>
      <c r="AB184" s="4"/>
      <c r="AC184" s="220" t="e">
        <f>VLOOKUP(H184,[1]Sheet1!$D:$D,1,FALSE)</f>
        <v>#N/A</v>
      </c>
    </row>
    <row r="185" s="1" customFormat="1" spans="1:29">
      <c r="A185" s="3">
        <v>422</v>
      </c>
      <c r="B185" s="212" t="s">
        <v>28</v>
      </c>
      <c r="C185" s="212" t="s">
        <v>29</v>
      </c>
      <c r="D185" s="3" t="s">
        <v>30</v>
      </c>
      <c r="E185" s="221" t="s">
        <v>248</v>
      </c>
      <c r="F185" s="3" t="s">
        <v>88</v>
      </c>
      <c r="G185" s="3" t="s">
        <v>43</v>
      </c>
      <c r="H185" s="3">
        <v>3353461</v>
      </c>
      <c r="I185" s="4" t="s">
        <v>514</v>
      </c>
      <c r="J185" s="216">
        <v>1200</v>
      </c>
      <c r="K185" s="4">
        <v>18193835135</v>
      </c>
      <c r="L185" s="4"/>
      <c r="M185" s="4" t="s">
        <v>515</v>
      </c>
      <c r="N185" s="4" t="s">
        <v>46</v>
      </c>
      <c r="O185" s="4">
        <v>18193835135</v>
      </c>
      <c r="P185" s="217">
        <f>--IFERROR(VLOOKUP(I185,'统计（数据库导出）'!A:C,2,FALSE),0)</f>
        <v>191.09</v>
      </c>
      <c r="Q185" s="217">
        <f>--IFERROR(VLOOKUP(I185,'统计（数据库导出）'!A:C,3,FALSE),0)</f>
        <v>466.19</v>
      </c>
      <c r="R185" s="219">
        <f t="shared" si="2"/>
        <v>0.388491666666667</v>
      </c>
      <c r="S185" s="217">
        <f>--IFERROR(VLOOKUP(I185,'统计（数据库导出）'!A:K,4,FALSE),0)</f>
        <v>181.09</v>
      </c>
      <c r="T185" s="217">
        <f>--IFERROR(VLOOKUP(I185,'统计（数据库导出）'!A:K,5,FALSE),0)</f>
        <v>0</v>
      </c>
      <c r="U185" s="217">
        <f>--IFERROR(VLOOKUP(I185,'统计（数据库导出）'!A:K,6,FALSE),0)</f>
        <v>10</v>
      </c>
      <c r="V185" s="217">
        <f>--IFERROR(VLOOKUP(I185,'统计（数据库导出）'!A:K,7,FALSE),0)</f>
        <v>0</v>
      </c>
      <c r="W185" s="217">
        <f>--IFERROR(VLOOKUP(I185,'统计（数据库导出）'!A:K,8,FALSE),0)</f>
        <v>395.19</v>
      </c>
      <c r="X185" s="217">
        <f>--IFERROR(VLOOKUP(I185,'统计（数据库导出）'!A:K,9,FALSE),0)</f>
        <v>0</v>
      </c>
      <c r="Y185" s="217">
        <f>--IFERROR(VLOOKUP(I185,'统计（数据库导出）'!A:K,10,FALSE),0)</f>
        <v>71</v>
      </c>
      <c r="Z185" s="217">
        <f>--IFERROR(VLOOKUP(I185,'统计（数据库导出）'!A:K,11,FALSE),0)</f>
        <v>0</v>
      </c>
      <c r="AA185" s="4">
        <v>184</v>
      </c>
      <c r="AB185" s="4"/>
      <c r="AC185" s="220" t="e">
        <f>VLOOKUP(H185,[1]Sheet1!$D:$D,1,FALSE)</f>
        <v>#N/A</v>
      </c>
    </row>
    <row r="186" s="1" customFormat="1" spans="1:29">
      <c r="A186" s="3">
        <v>423</v>
      </c>
      <c r="B186" s="212" t="s">
        <v>28</v>
      </c>
      <c r="C186" s="212" t="s">
        <v>29</v>
      </c>
      <c r="D186" s="3" t="s">
        <v>335</v>
      </c>
      <c r="E186" s="221" t="s">
        <v>345</v>
      </c>
      <c r="F186" s="3">
        <v>0</v>
      </c>
      <c r="G186" s="3" t="s">
        <v>68</v>
      </c>
      <c r="H186" s="3">
        <v>3353052</v>
      </c>
      <c r="I186" s="4" t="s">
        <v>516</v>
      </c>
      <c r="J186" s="216">
        <v>600</v>
      </c>
      <c r="K186" s="4">
        <v>18993822072</v>
      </c>
      <c r="L186" s="4"/>
      <c r="M186" s="4" t="s">
        <v>517</v>
      </c>
      <c r="N186" s="4" t="s">
        <v>46</v>
      </c>
      <c r="O186" s="4">
        <v>18993822072</v>
      </c>
      <c r="P186" s="217">
        <f>--IFERROR(VLOOKUP(I186,'统计（数据库导出）'!A:C,2,FALSE),0)</f>
        <v>0</v>
      </c>
      <c r="Q186" s="217">
        <f>--IFERROR(VLOOKUP(I186,'统计（数据库导出）'!A:C,3,FALSE),0)</f>
        <v>0</v>
      </c>
      <c r="R186" s="219">
        <f t="shared" si="2"/>
        <v>0</v>
      </c>
      <c r="S186" s="217">
        <f>--IFERROR(VLOOKUP(I186,'统计（数据库导出）'!A:K,4,FALSE),0)</f>
        <v>0</v>
      </c>
      <c r="T186" s="217">
        <f>--IFERROR(VLOOKUP(I186,'统计（数据库导出）'!A:K,5,FALSE),0)</f>
        <v>0</v>
      </c>
      <c r="U186" s="217">
        <f>--IFERROR(VLOOKUP(I186,'统计（数据库导出）'!A:K,6,FALSE),0)</f>
        <v>0</v>
      </c>
      <c r="V186" s="217">
        <f>--IFERROR(VLOOKUP(I186,'统计（数据库导出）'!A:K,7,FALSE),0)</f>
        <v>0</v>
      </c>
      <c r="W186" s="217">
        <f>--IFERROR(VLOOKUP(I186,'统计（数据库导出）'!A:K,8,FALSE),0)</f>
        <v>0</v>
      </c>
      <c r="X186" s="217">
        <f>--IFERROR(VLOOKUP(I186,'统计（数据库导出）'!A:K,9,FALSE),0)</f>
        <v>0</v>
      </c>
      <c r="Y186" s="217">
        <f>--IFERROR(VLOOKUP(I186,'统计（数据库导出）'!A:K,10,FALSE),0)</f>
        <v>0</v>
      </c>
      <c r="Z186" s="217">
        <f>--IFERROR(VLOOKUP(I186,'统计（数据库导出）'!A:K,11,FALSE),0)</f>
        <v>0</v>
      </c>
      <c r="AA186" s="4">
        <v>185</v>
      </c>
      <c r="AB186" s="4"/>
      <c r="AC186" s="220" t="e">
        <f>VLOOKUP(H186,[1]Sheet1!$D:$D,1,FALSE)</f>
        <v>#N/A</v>
      </c>
    </row>
    <row r="187" s="1" customFormat="1" spans="1:29">
      <c r="A187" s="3">
        <v>424</v>
      </c>
      <c r="B187" s="212" t="s">
        <v>28</v>
      </c>
      <c r="C187" s="212" t="s">
        <v>29</v>
      </c>
      <c r="D187" s="3" t="s">
        <v>30</v>
      </c>
      <c r="E187" s="221" t="s">
        <v>248</v>
      </c>
      <c r="F187" s="3" t="s">
        <v>88</v>
      </c>
      <c r="G187" s="3" t="s">
        <v>68</v>
      </c>
      <c r="H187" s="3">
        <v>3353856</v>
      </c>
      <c r="I187" s="4" t="s">
        <v>518</v>
      </c>
      <c r="J187" s="216">
        <v>1000</v>
      </c>
      <c r="K187" s="4">
        <v>18919385851</v>
      </c>
      <c r="L187" s="4"/>
      <c r="M187" s="4" t="s">
        <v>519</v>
      </c>
      <c r="N187" s="4" t="s">
        <v>46</v>
      </c>
      <c r="O187" s="4">
        <v>18919385851</v>
      </c>
      <c r="P187" s="217">
        <f>--IFERROR(VLOOKUP(I187,'统计（数据库导出）'!A:C,2,FALSE),0)</f>
        <v>10</v>
      </c>
      <c r="Q187" s="217">
        <f>--IFERROR(VLOOKUP(I187,'统计（数据库导出）'!A:C,3,FALSE),0)</f>
        <v>697.99</v>
      </c>
      <c r="R187" s="219">
        <f t="shared" si="2"/>
        <v>0.69799</v>
      </c>
      <c r="S187" s="217">
        <f>--IFERROR(VLOOKUP(I187,'统计（数据库导出）'!A:K,4,FALSE),0)</f>
        <v>10</v>
      </c>
      <c r="T187" s="217">
        <f>--IFERROR(VLOOKUP(I187,'统计（数据库导出）'!A:K,5,FALSE),0)</f>
        <v>0</v>
      </c>
      <c r="U187" s="217">
        <f>--IFERROR(VLOOKUP(I187,'统计（数据库导出）'!A:K,6,FALSE),0)</f>
        <v>0</v>
      </c>
      <c r="V187" s="217">
        <f>--IFERROR(VLOOKUP(I187,'统计（数据库导出）'!A:K,7,FALSE),0)</f>
        <v>0</v>
      </c>
      <c r="W187" s="217">
        <f>--IFERROR(VLOOKUP(I187,'统计（数据库导出）'!A:K,8,FALSE),0)</f>
        <v>520.69</v>
      </c>
      <c r="X187" s="217">
        <f>--IFERROR(VLOOKUP(I187,'统计（数据库导出）'!A:K,9,FALSE),0)</f>
        <v>-267</v>
      </c>
      <c r="Y187" s="217">
        <f>--IFERROR(VLOOKUP(I187,'统计（数据库导出）'!A:K,10,FALSE),0)</f>
        <v>177.3</v>
      </c>
      <c r="Z187" s="217">
        <f>--IFERROR(VLOOKUP(I187,'统计（数据库导出）'!A:K,11,FALSE),0)</f>
        <v>0</v>
      </c>
      <c r="AA187" s="4">
        <v>186</v>
      </c>
      <c r="AB187" s="4"/>
      <c r="AC187" s="220" t="e">
        <f>VLOOKUP(H187,[1]Sheet1!$D:$D,1,FALSE)</f>
        <v>#N/A</v>
      </c>
    </row>
    <row r="188" s="1" customFormat="1" spans="1:29">
      <c r="A188" s="3">
        <v>425</v>
      </c>
      <c r="B188" s="212" t="s">
        <v>28</v>
      </c>
      <c r="C188" s="212" t="s">
        <v>29</v>
      </c>
      <c r="D188" s="3" t="s">
        <v>53</v>
      </c>
      <c r="E188" s="221">
        <v>0</v>
      </c>
      <c r="F188" s="3">
        <v>0</v>
      </c>
      <c r="G188" s="3" t="s">
        <v>68</v>
      </c>
      <c r="H188" s="3">
        <v>38352363</v>
      </c>
      <c r="I188" s="4" t="s">
        <v>520</v>
      </c>
      <c r="J188" s="216">
        <v>1000</v>
      </c>
      <c r="K188" s="4">
        <v>17393800937</v>
      </c>
      <c r="L188" s="4"/>
      <c r="M188" s="4" t="s">
        <v>521</v>
      </c>
      <c r="N188" s="4" t="s">
        <v>46</v>
      </c>
      <c r="O188" s="4">
        <v>17393800937</v>
      </c>
      <c r="P188" s="217">
        <f>--IFERROR(VLOOKUP(I188,'统计（数据库导出）'!A:C,2,FALSE),0)</f>
        <v>154.8</v>
      </c>
      <c r="Q188" s="217">
        <f>--IFERROR(VLOOKUP(I188,'统计（数据库导出）'!A:C,3,FALSE),0)</f>
        <v>187.8</v>
      </c>
      <c r="R188" s="219">
        <f t="shared" si="2"/>
        <v>0.1878</v>
      </c>
      <c r="S188" s="217">
        <f>--IFERROR(VLOOKUP(I188,'统计（数据库导出）'!A:K,4,FALSE),0)</f>
        <v>154.8</v>
      </c>
      <c r="T188" s="217">
        <f>--IFERROR(VLOOKUP(I188,'统计（数据库导出）'!A:K,5,FALSE),0)</f>
        <v>0</v>
      </c>
      <c r="U188" s="217">
        <f>--IFERROR(VLOOKUP(I188,'统计（数据库导出）'!A:K,6,FALSE),0)</f>
        <v>0</v>
      </c>
      <c r="V188" s="217">
        <f>--IFERROR(VLOOKUP(I188,'统计（数据库导出）'!A:K,7,FALSE),0)</f>
        <v>0</v>
      </c>
      <c r="W188" s="217">
        <f>--IFERROR(VLOOKUP(I188,'统计（数据库导出）'!A:K,8,FALSE),0)</f>
        <v>187.8</v>
      </c>
      <c r="X188" s="217">
        <f>--IFERROR(VLOOKUP(I188,'统计（数据库导出）'!A:K,9,FALSE),0)</f>
        <v>0</v>
      </c>
      <c r="Y188" s="217">
        <f>--IFERROR(VLOOKUP(I188,'统计（数据库导出）'!A:K,10,FALSE),0)</f>
        <v>0</v>
      </c>
      <c r="Z188" s="217">
        <f>--IFERROR(VLOOKUP(I188,'统计（数据库导出）'!A:K,11,FALSE),0)</f>
        <v>0</v>
      </c>
      <c r="AA188" s="4">
        <v>187</v>
      </c>
      <c r="AB188" s="4"/>
      <c r="AC188" s="220" t="e">
        <f>VLOOKUP(H188,[1]Sheet1!$D:$D,1,FALSE)</f>
        <v>#N/A</v>
      </c>
    </row>
    <row r="189" s="1" customFormat="1" spans="1:29">
      <c r="A189" s="3">
        <v>426</v>
      </c>
      <c r="B189" s="212" t="s">
        <v>28</v>
      </c>
      <c r="C189" s="118" t="s">
        <v>37</v>
      </c>
      <c r="D189" s="3" t="s">
        <v>30</v>
      </c>
      <c r="E189" s="221" t="s">
        <v>42</v>
      </c>
      <c r="F189" s="3" t="s">
        <v>32</v>
      </c>
      <c r="G189" s="3" t="s">
        <v>68</v>
      </c>
      <c r="H189" s="3">
        <v>3353337</v>
      </c>
      <c r="I189" s="4" t="s">
        <v>522</v>
      </c>
      <c r="J189" s="216">
        <v>1000</v>
      </c>
      <c r="K189" s="4">
        <v>18993822053</v>
      </c>
      <c r="L189" s="4"/>
      <c r="M189" s="4" t="s">
        <v>523</v>
      </c>
      <c r="N189" s="4" t="s">
        <v>46</v>
      </c>
      <c r="O189" s="4">
        <v>18993822053</v>
      </c>
      <c r="P189" s="217">
        <f>--IFERROR(VLOOKUP(I189,'统计（数据库导出）'!A:C,2,FALSE),0)</f>
        <v>0</v>
      </c>
      <c r="Q189" s="217">
        <f>--IFERROR(VLOOKUP(I189,'统计（数据库导出）'!A:C,3,FALSE),0)</f>
        <v>60.1</v>
      </c>
      <c r="R189" s="219">
        <f t="shared" si="2"/>
        <v>0.0601</v>
      </c>
      <c r="S189" s="217">
        <f>--IFERROR(VLOOKUP(I189,'统计（数据库导出）'!A:K,4,FALSE),0)</f>
        <v>0</v>
      </c>
      <c r="T189" s="217">
        <f>--IFERROR(VLOOKUP(I189,'统计（数据库导出）'!A:K,5,FALSE),0)</f>
        <v>0</v>
      </c>
      <c r="U189" s="217">
        <f>--IFERROR(VLOOKUP(I189,'统计（数据库导出）'!A:K,6,FALSE),0)</f>
        <v>0</v>
      </c>
      <c r="V189" s="217">
        <f>--IFERROR(VLOOKUP(I189,'统计（数据库导出）'!A:K,7,FALSE),0)</f>
        <v>0</v>
      </c>
      <c r="W189" s="217">
        <f>--IFERROR(VLOOKUP(I189,'统计（数据库导出）'!A:K,8,FALSE),0)</f>
        <v>17.1</v>
      </c>
      <c r="X189" s="217">
        <f>--IFERROR(VLOOKUP(I189,'统计（数据库导出）'!A:K,9,FALSE),0)</f>
        <v>0</v>
      </c>
      <c r="Y189" s="217">
        <f>--IFERROR(VLOOKUP(I189,'统计（数据库导出）'!A:K,10,FALSE),0)</f>
        <v>43</v>
      </c>
      <c r="Z189" s="217">
        <f>--IFERROR(VLOOKUP(I189,'统计（数据库导出）'!A:K,11,FALSE),0)</f>
        <v>0</v>
      </c>
      <c r="AA189" s="4">
        <v>188</v>
      </c>
      <c r="AB189" s="4"/>
      <c r="AC189" s="220" t="e">
        <f>VLOOKUP(H189,[1]Sheet1!$D:$D,1,FALSE)</f>
        <v>#N/A</v>
      </c>
    </row>
    <row r="190" s="1" customFormat="1" spans="1:29">
      <c r="A190" s="3">
        <v>427</v>
      </c>
      <c r="B190" s="212" t="s">
        <v>28</v>
      </c>
      <c r="C190" s="212" t="s">
        <v>457</v>
      </c>
      <c r="D190" s="3">
        <v>0</v>
      </c>
      <c r="E190" s="221">
        <v>0</v>
      </c>
      <c r="F190" s="3">
        <v>0</v>
      </c>
      <c r="G190" s="3">
        <v>0</v>
      </c>
      <c r="H190" s="3">
        <v>3353334</v>
      </c>
      <c r="I190" s="4" t="s">
        <v>524</v>
      </c>
      <c r="J190" s="216">
        <v>200</v>
      </c>
      <c r="K190" s="4">
        <v>18993822050</v>
      </c>
      <c r="L190" s="4"/>
      <c r="M190" s="4" t="s">
        <v>525</v>
      </c>
      <c r="N190" s="4" t="s">
        <v>46</v>
      </c>
      <c r="O190" s="4">
        <v>18993822050</v>
      </c>
      <c r="P190" s="217">
        <f>--IFERROR(VLOOKUP(I190,'统计（数据库导出）'!A:C,2,FALSE),0)</f>
        <v>0</v>
      </c>
      <c r="Q190" s="217">
        <f>--IFERROR(VLOOKUP(I190,'统计（数据库导出）'!A:C,3,FALSE),0)</f>
        <v>0</v>
      </c>
      <c r="R190" s="219">
        <f t="shared" si="2"/>
        <v>0</v>
      </c>
      <c r="S190" s="217">
        <f>--IFERROR(VLOOKUP(I190,'统计（数据库导出）'!A:K,4,FALSE),0)</f>
        <v>0</v>
      </c>
      <c r="T190" s="217">
        <f>--IFERROR(VLOOKUP(I190,'统计（数据库导出）'!A:K,5,FALSE),0)</f>
        <v>0</v>
      </c>
      <c r="U190" s="217">
        <f>--IFERROR(VLOOKUP(I190,'统计（数据库导出）'!A:K,6,FALSE),0)</f>
        <v>0</v>
      </c>
      <c r="V190" s="217">
        <f>--IFERROR(VLOOKUP(I190,'统计（数据库导出）'!A:K,7,FALSE),0)</f>
        <v>0</v>
      </c>
      <c r="W190" s="217">
        <f>--IFERROR(VLOOKUP(I190,'统计（数据库导出）'!A:K,8,FALSE),0)</f>
        <v>0</v>
      </c>
      <c r="X190" s="217">
        <f>--IFERROR(VLOOKUP(I190,'统计（数据库导出）'!A:K,9,FALSE),0)</f>
        <v>0</v>
      </c>
      <c r="Y190" s="217">
        <f>--IFERROR(VLOOKUP(I190,'统计（数据库导出）'!A:K,10,FALSE),0)</f>
        <v>0</v>
      </c>
      <c r="Z190" s="217">
        <f>--IFERROR(VLOOKUP(I190,'统计（数据库导出）'!A:K,11,FALSE),0)</f>
        <v>0</v>
      </c>
      <c r="AA190" s="4">
        <v>189</v>
      </c>
      <c r="AB190" s="4"/>
      <c r="AC190" s="220" t="e">
        <f>VLOOKUP(H190,[1]Sheet1!$D:$D,1,FALSE)</f>
        <v>#N/A</v>
      </c>
    </row>
    <row r="191" s="1" customFormat="1" spans="1:29">
      <c r="A191" s="3">
        <v>428</v>
      </c>
      <c r="B191" s="212" t="s">
        <v>28</v>
      </c>
      <c r="C191" s="212" t="s">
        <v>29</v>
      </c>
      <c r="D191" s="3" t="s">
        <v>30</v>
      </c>
      <c r="E191" s="221" t="s">
        <v>31</v>
      </c>
      <c r="F191" s="3" t="s">
        <v>88</v>
      </c>
      <c r="G191" s="3" t="s">
        <v>68</v>
      </c>
      <c r="H191" s="3">
        <v>3353462</v>
      </c>
      <c r="I191" s="4" t="s">
        <v>526</v>
      </c>
      <c r="J191" s="216">
        <v>1000</v>
      </c>
      <c r="K191" s="4">
        <v>18993822056</v>
      </c>
      <c r="L191" s="4"/>
      <c r="M191" s="4" t="s">
        <v>527</v>
      </c>
      <c r="N191" s="4" t="s">
        <v>46</v>
      </c>
      <c r="O191" s="4">
        <v>18993822056</v>
      </c>
      <c r="P191" s="217">
        <f>--IFERROR(VLOOKUP(I191,'统计（数据库导出）'!A:C,2,FALSE),0)</f>
        <v>0</v>
      </c>
      <c r="Q191" s="217">
        <f>--IFERROR(VLOOKUP(I191,'统计（数据库导出）'!A:C,3,FALSE),0)</f>
        <v>43</v>
      </c>
      <c r="R191" s="219">
        <f t="shared" si="2"/>
        <v>0.043</v>
      </c>
      <c r="S191" s="217">
        <f>--IFERROR(VLOOKUP(I191,'统计（数据库导出）'!A:K,4,FALSE),0)</f>
        <v>0</v>
      </c>
      <c r="T191" s="217">
        <f>--IFERROR(VLOOKUP(I191,'统计（数据库导出）'!A:K,5,FALSE),0)</f>
        <v>0</v>
      </c>
      <c r="U191" s="217">
        <f>--IFERROR(VLOOKUP(I191,'统计（数据库导出）'!A:K,6,FALSE),0)</f>
        <v>0</v>
      </c>
      <c r="V191" s="217">
        <f>--IFERROR(VLOOKUP(I191,'统计（数据库导出）'!A:K,7,FALSE),0)</f>
        <v>0</v>
      </c>
      <c r="W191" s="217">
        <f>--IFERROR(VLOOKUP(I191,'统计（数据库导出）'!A:K,8,FALSE),0)</f>
        <v>15</v>
      </c>
      <c r="X191" s="217">
        <f>--IFERROR(VLOOKUP(I191,'统计（数据库导出）'!A:K,9,FALSE),0)</f>
        <v>0</v>
      </c>
      <c r="Y191" s="217">
        <f>--IFERROR(VLOOKUP(I191,'统计（数据库导出）'!A:K,10,FALSE),0)</f>
        <v>28</v>
      </c>
      <c r="Z191" s="217">
        <f>--IFERROR(VLOOKUP(I191,'统计（数据库导出）'!A:K,11,FALSE),0)</f>
        <v>-10</v>
      </c>
      <c r="AA191" s="4">
        <v>190</v>
      </c>
      <c r="AB191" s="4"/>
      <c r="AC191" s="220" t="e">
        <f>VLOOKUP(H191,[1]Sheet1!$D:$D,1,FALSE)</f>
        <v>#N/A</v>
      </c>
    </row>
    <row r="192" s="1" customFormat="1" spans="1:29">
      <c r="A192" s="3">
        <v>429</v>
      </c>
      <c r="B192" s="212" t="s">
        <v>28</v>
      </c>
      <c r="C192" s="212" t="s">
        <v>29</v>
      </c>
      <c r="D192" s="3" t="s">
        <v>30</v>
      </c>
      <c r="E192" s="221" t="s">
        <v>93</v>
      </c>
      <c r="F192" s="3" t="s">
        <v>88</v>
      </c>
      <c r="G192" s="3" t="s">
        <v>68</v>
      </c>
      <c r="H192" s="3">
        <v>3353465</v>
      </c>
      <c r="I192" s="4" t="s">
        <v>528</v>
      </c>
      <c r="J192" s="216">
        <v>1100</v>
      </c>
      <c r="K192" s="4">
        <v>18993822023</v>
      </c>
      <c r="L192" s="4"/>
      <c r="M192" s="4" t="s">
        <v>529</v>
      </c>
      <c r="N192" s="4" t="s">
        <v>46</v>
      </c>
      <c r="O192" s="4">
        <v>18993822023</v>
      </c>
      <c r="P192" s="217">
        <f>--IFERROR(VLOOKUP(I192,'统计（数据库导出）'!A:C,2,FALSE),0)</f>
        <v>0</v>
      </c>
      <c r="Q192" s="217">
        <f>--IFERROR(VLOOKUP(I192,'统计（数据库导出）'!A:C,3,FALSE),0)</f>
        <v>329.75</v>
      </c>
      <c r="R192" s="219">
        <f t="shared" si="2"/>
        <v>0.299772727272727</v>
      </c>
      <c r="S192" s="217">
        <f>--IFERROR(VLOOKUP(I192,'统计（数据库导出）'!A:K,4,FALSE),0)</f>
        <v>0</v>
      </c>
      <c r="T192" s="217">
        <f>--IFERROR(VLOOKUP(I192,'统计（数据库导出）'!A:K,5,FALSE),0)</f>
        <v>0</v>
      </c>
      <c r="U192" s="217">
        <f>--IFERROR(VLOOKUP(I192,'统计（数据库导出）'!A:K,6,FALSE),0)</f>
        <v>0</v>
      </c>
      <c r="V192" s="217">
        <f>--IFERROR(VLOOKUP(I192,'统计（数据库导出）'!A:K,7,FALSE),0)</f>
        <v>0</v>
      </c>
      <c r="W192" s="217">
        <f>--IFERROR(VLOOKUP(I192,'统计（数据库导出）'!A:K,8,FALSE),0)</f>
        <v>309.1</v>
      </c>
      <c r="X192" s="217">
        <f>--IFERROR(VLOOKUP(I192,'统计（数据库导出）'!A:K,9,FALSE),0)</f>
        <v>-129</v>
      </c>
      <c r="Y192" s="217">
        <f>--IFERROR(VLOOKUP(I192,'统计（数据库导出）'!A:K,10,FALSE),0)</f>
        <v>20.65</v>
      </c>
      <c r="Z192" s="217">
        <f>--IFERROR(VLOOKUP(I192,'统计（数据库导出）'!A:K,11,FALSE),0)</f>
        <v>0</v>
      </c>
      <c r="AA192" s="4">
        <v>191</v>
      </c>
      <c r="AB192" s="4"/>
      <c r="AC192" s="220" t="e">
        <f>VLOOKUP(H192,[1]Sheet1!$D:$D,1,FALSE)</f>
        <v>#N/A</v>
      </c>
    </row>
    <row r="193" s="1" customFormat="1" spans="1:29">
      <c r="A193" s="3">
        <v>430</v>
      </c>
      <c r="B193" s="212" t="s">
        <v>28</v>
      </c>
      <c r="C193" s="118" t="s">
        <v>29</v>
      </c>
      <c r="D193" s="3" t="s">
        <v>30</v>
      </c>
      <c r="E193" s="221" t="s">
        <v>137</v>
      </c>
      <c r="F193" s="3" t="s">
        <v>32</v>
      </c>
      <c r="G193" s="3" t="s">
        <v>102</v>
      </c>
      <c r="H193" s="3">
        <v>3353455</v>
      </c>
      <c r="I193" s="4" t="s">
        <v>530</v>
      </c>
      <c r="J193" s="216">
        <v>650</v>
      </c>
      <c r="K193" s="4">
        <v>18193868949</v>
      </c>
      <c r="L193" s="4"/>
      <c r="M193" s="4" t="s">
        <v>531</v>
      </c>
      <c r="N193" s="4" t="s">
        <v>532</v>
      </c>
      <c r="O193" s="4">
        <v>18193868949</v>
      </c>
      <c r="P193" s="217">
        <f>--IFERROR(VLOOKUP(I193,'统计（数据库导出）'!A:C,2,FALSE),0)</f>
        <v>0</v>
      </c>
      <c r="Q193" s="217">
        <f>--IFERROR(VLOOKUP(I193,'统计（数据库导出）'!A:C,3,FALSE),0)</f>
        <v>320.7</v>
      </c>
      <c r="R193" s="219">
        <f t="shared" si="2"/>
        <v>0.493384615384615</v>
      </c>
      <c r="S193" s="217">
        <f>--IFERROR(VLOOKUP(I193,'统计（数据库导出）'!A:K,4,FALSE),0)</f>
        <v>0</v>
      </c>
      <c r="T193" s="217">
        <f>--IFERROR(VLOOKUP(I193,'统计（数据库导出）'!A:K,5,FALSE),0)</f>
        <v>0</v>
      </c>
      <c r="U193" s="217">
        <f>--IFERROR(VLOOKUP(I193,'统计（数据库导出）'!A:K,6,FALSE),0)</f>
        <v>0</v>
      </c>
      <c r="V193" s="217">
        <f>--IFERROR(VLOOKUP(I193,'统计（数据库导出）'!A:K,7,FALSE),0)</f>
        <v>0</v>
      </c>
      <c r="W193" s="217">
        <f>--IFERROR(VLOOKUP(I193,'统计（数据库导出）'!A:K,8,FALSE),0)</f>
        <v>290.7</v>
      </c>
      <c r="X193" s="217">
        <f>--IFERROR(VLOOKUP(I193,'统计（数据库导出）'!A:K,9,FALSE),0)</f>
        <v>0</v>
      </c>
      <c r="Y193" s="217">
        <f>--IFERROR(VLOOKUP(I193,'统计（数据库导出）'!A:K,10,FALSE),0)</f>
        <v>30</v>
      </c>
      <c r="Z193" s="217">
        <f>--IFERROR(VLOOKUP(I193,'统计（数据库导出）'!A:K,11,FALSE),0)</f>
        <v>0</v>
      </c>
      <c r="AA193" s="4">
        <v>192</v>
      </c>
      <c r="AB193" s="4"/>
      <c r="AC193" s="220" t="e">
        <f>VLOOKUP(H193,[1]Sheet1!$D:$D,1,FALSE)</f>
        <v>#N/A</v>
      </c>
    </row>
    <row r="194" s="1" customFormat="1" spans="1:29">
      <c r="A194" s="3">
        <v>431</v>
      </c>
      <c r="B194" s="212" t="s">
        <v>28</v>
      </c>
      <c r="C194" s="212" t="s">
        <v>457</v>
      </c>
      <c r="D194" s="3">
        <v>0</v>
      </c>
      <c r="E194" s="221">
        <v>0</v>
      </c>
      <c r="F194" s="3">
        <v>0</v>
      </c>
      <c r="G194" s="3">
        <v>0</v>
      </c>
      <c r="H194" s="3">
        <v>3353457</v>
      </c>
      <c r="I194" s="4" t="s">
        <v>533</v>
      </c>
      <c r="J194" s="216">
        <v>200</v>
      </c>
      <c r="K194" s="4">
        <v>18993822092</v>
      </c>
      <c r="L194" s="4"/>
      <c r="M194" s="4" t="s">
        <v>534</v>
      </c>
      <c r="N194" s="4" t="s">
        <v>46</v>
      </c>
      <c r="O194" s="4">
        <v>18993822092</v>
      </c>
      <c r="P194" s="217">
        <f>--IFERROR(VLOOKUP(I194,'统计（数据库导出）'!A:C,2,FALSE),0)</f>
        <v>0</v>
      </c>
      <c r="Q194" s="217">
        <f>--IFERROR(VLOOKUP(I194,'统计（数据库导出）'!A:C,3,FALSE),0)</f>
        <v>152</v>
      </c>
      <c r="R194" s="219">
        <f t="shared" ref="R194:R257" si="3">IFERROR(Q194/J194,0)</f>
        <v>0.76</v>
      </c>
      <c r="S194" s="217">
        <f>--IFERROR(VLOOKUP(I194,'统计（数据库导出）'!A:K,4,FALSE),0)</f>
        <v>0</v>
      </c>
      <c r="T194" s="217">
        <f>--IFERROR(VLOOKUP(I194,'统计（数据库导出）'!A:K,5,FALSE),0)</f>
        <v>0</v>
      </c>
      <c r="U194" s="217">
        <f>--IFERROR(VLOOKUP(I194,'统计（数据库导出）'!A:K,6,FALSE),0)</f>
        <v>0</v>
      </c>
      <c r="V194" s="217">
        <f>--IFERROR(VLOOKUP(I194,'统计（数据库导出）'!A:K,7,FALSE),0)</f>
        <v>0</v>
      </c>
      <c r="W194" s="217">
        <f>--IFERROR(VLOOKUP(I194,'统计（数据库导出）'!A:K,8,FALSE),0)</f>
        <v>132</v>
      </c>
      <c r="X194" s="217">
        <f>--IFERROR(VLOOKUP(I194,'统计（数据库导出）'!A:K,9,FALSE),0)</f>
        <v>0</v>
      </c>
      <c r="Y194" s="217">
        <f>--IFERROR(VLOOKUP(I194,'统计（数据库导出）'!A:K,10,FALSE),0)</f>
        <v>20</v>
      </c>
      <c r="Z194" s="217">
        <f>--IFERROR(VLOOKUP(I194,'统计（数据库导出）'!A:K,11,FALSE),0)</f>
        <v>0</v>
      </c>
      <c r="AA194" s="4">
        <v>193</v>
      </c>
      <c r="AB194" s="4"/>
      <c r="AC194" s="220" t="e">
        <f>VLOOKUP(H194,[1]Sheet1!$D:$D,1,FALSE)</f>
        <v>#N/A</v>
      </c>
    </row>
    <row r="195" s="1" customFormat="1" spans="1:29">
      <c r="A195" s="3">
        <v>432</v>
      </c>
      <c r="B195" s="212" t="s">
        <v>28</v>
      </c>
      <c r="C195" s="212" t="s">
        <v>57</v>
      </c>
      <c r="D195" s="3">
        <v>0</v>
      </c>
      <c r="E195" s="212" t="s">
        <v>29</v>
      </c>
      <c r="F195" s="3">
        <v>0</v>
      </c>
      <c r="G195" s="3">
        <v>0</v>
      </c>
      <c r="H195" s="3">
        <v>3353452</v>
      </c>
      <c r="I195" s="4" t="s">
        <v>535</v>
      </c>
      <c r="J195" s="216">
        <v>200</v>
      </c>
      <c r="K195" s="4">
        <v>18993822085</v>
      </c>
      <c r="L195" s="4"/>
      <c r="M195" s="4" t="s">
        <v>536</v>
      </c>
      <c r="N195" s="4" t="s">
        <v>46</v>
      </c>
      <c r="O195" s="4">
        <v>18993822085</v>
      </c>
      <c r="P195" s="217">
        <f>--IFERROR(VLOOKUP(I195,'统计（数据库导出）'!A:C,2,FALSE),0)</f>
        <v>34.2</v>
      </c>
      <c r="Q195" s="217">
        <f>--IFERROR(VLOOKUP(I195,'统计（数据库导出）'!A:C,3,FALSE),0)</f>
        <v>46.2</v>
      </c>
      <c r="R195" s="219">
        <f t="shared" si="3"/>
        <v>0.231</v>
      </c>
      <c r="S195" s="217">
        <f>--IFERROR(VLOOKUP(I195,'统计（数据库导出）'!A:K,4,FALSE),0)</f>
        <v>34.2</v>
      </c>
      <c r="T195" s="217">
        <f>--IFERROR(VLOOKUP(I195,'统计（数据库导出）'!A:K,5,FALSE),0)</f>
        <v>0</v>
      </c>
      <c r="U195" s="217">
        <f>--IFERROR(VLOOKUP(I195,'统计（数据库导出）'!A:K,6,FALSE),0)</f>
        <v>0</v>
      </c>
      <c r="V195" s="217">
        <f>--IFERROR(VLOOKUP(I195,'统计（数据库导出）'!A:K,7,FALSE),0)</f>
        <v>0</v>
      </c>
      <c r="W195" s="217">
        <f>--IFERROR(VLOOKUP(I195,'统计（数据库导出）'!A:K,8,FALSE),0)</f>
        <v>34.2</v>
      </c>
      <c r="X195" s="217">
        <f>--IFERROR(VLOOKUP(I195,'统计（数据库导出）'!A:K,9,FALSE),0)</f>
        <v>0</v>
      </c>
      <c r="Y195" s="217">
        <f>--IFERROR(VLOOKUP(I195,'统计（数据库导出）'!A:K,10,FALSE),0)</f>
        <v>12</v>
      </c>
      <c r="Z195" s="217">
        <f>--IFERROR(VLOOKUP(I195,'统计（数据库导出）'!A:K,11,FALSE),0)</f>
        <v>0</v>
      </c>
      <c r="AA195" s="4">
        <v>194</v>
      </c>
      <c r="AB195" s="4"/>
      <c r="AC195" s="220" t="e">
        <f>VLOOKUP(H195,[1]Sheet1!$D:$D,1,FALSE)</f>
        <v>#N/A</v>
      </c>
    </row>
    <row r="196" s="1" customFormat="1" spans="1:29">
      <c r="A196" s="3">
        <v>433</v>
      </c>
      <c r="B196" s="212" t="s">
        <v>28</v>
      </c>
      <c r="C196" s="212" t="s">
        <v>457</v>
      </c>
      <c r="D196" s="3">
        <v>0</v>
      </c>
      <c r="E196" s="221">
        <v>0</v>
      </c>
      <c r="F196" s="3">
        <v>0</v>
      </c>
      <c r="G196" s="3">
        <v>0</v>
      </c>
      <c r="H196" s="3">
        <v>3353459</v>
      </c>
      <c r="I196" s="4" t="s">
        <v>537</v>
      </c>
      <c r="J196" s="216">
        <v>200</v>
      </c>
      <c r="K196" s="4">
        <v>18993829982</v>
      </c>
      <c r="L196" s="4"/>
      <c r="M196" s="4" t="s">
        <v>538</v>
      </c>
      <c r="N196" s="4" t="s">
        <v>46</v>
      </c>
      <c r="O196" s="4">
        <v>18993829982</v>
      </c>
      <c r="P196" s="217">
        <f>--IFERROR(VLOOKUP(I196,'统计（数据库导出）'!A:C,2,FALSE),0)</f>
        <v>0</v>
      </c>
      <c r="Q196" s="217">
        <f>--IFERROR(VLOOKUP(I196,'统计（数据库导出）'!A:C,3,FALSE),0)</f>
        <v>10</v>
      </c>
      <c r="R196" s="219">
        <f t="shared" si="3"/>
        <v>0.05</v>
      </c>
      <c r="S196" s="217">
        <f>--IFERROR(VLOOKUP(I196,'统计（数据库导出）'!A:K,4,FALSE),0)</f>
        <v>0</v>
      </c>
      <c r="T196" s="217">
        <f>--IFERROR(VLOOKUP(I196,'统计（数据库导出）'!A:K,5,FALSE),0)</f>
        <v>0</v>
      </c>
      <c r="U196" s="217">
        <f>--IFERROR(VLOOKUP(I196,'统计（数据库导出）'!A:K,6,FALSE),0)</f>
        <v>0</v>
      </c>
      <c r="V196" s="217">
        <f>--IFERROR(VLOOKUP(I196,'统计（数据库导出）'!A:K,7,FALSE),0)</f>
        <v>0</v>
      </c>
      <c r="W196" s="217">
        <f>--IFERROR(VLOOKUP(I196,'统计（数据库导出）'!A:K,8,FALSE),0)</f>
        <v>0</v>
      </c>
      <c r="X196" s="217">
        <f>--IFERROR(VLOOKUP(I196,'统计（数据库导出）'!A:K,9,FALSE),0)</f>
        <v>0</v>
      </c>
      <c r="Y196" s="217">
        <f>--IFERROR(VLOOKUP(I196,'统计（数据库导出）'!A:K,10,FALSE),0)</f>
        <v>10</v>
      </c>
      <c r="Z196" s="217">
        <f>--IFERROR(VLOOKUP(I196,'统计（数据库导出）'!A:K,11,FALSE),0)</f>
        <v>0</v>
      </c>
      <c r="AA196" s="4">
        <v>195</v>
      </c>
      <c r="AB196" s="4"/>
      <c r="AC196" s="220" t="e">
        <f>VLOOKUP(H196,[1]Sheet1!$D:$D,1,FALSE)</f>
        <v>#N/A</v>
      </c>
    </row>
    <row r="197" s="1" customFormat="1" spans="1:29">
      <c r="A197" s="3">
        <v>434</v>
      </c>
      <c r="B197" s="212" t="s">
        <v>28</v>
      </c>
      <c r="C197" s="212" t="s">
        <v>29</v>
      </c>
      <c r="D197" s="3" t="s">
        <v>53</v>
      </c>
      <c r="E197" s="221">
        <v>0</v>
      </c>
      <c r="F197" s="3">
        <v>0</v>
      </c>
      <c r="G197" s="3" t="s">
        <v>33</v>
      </c>
      <c r="H197" s="3">
        <v>3353110</v>
      </c>
      <c r="I197" s="4" t="s">
        <v>539</v>
      </c>
      <c r="J197" s="216">
        <v>1200</v>
      </c>
      <c r="K197" s="4">
        <v>19996087556</v>
      </c>
      <c r="L197" s="4"/>
      <c r="M197" s="4" t="s">
        <v>540</v>
      </c>
      <c r="N197" s="4" t="s">
        <v>541</v>
      </c>
      <c r="O197" s="4">
        <v>19996087556</v>
      </c>
      <c r="P197" s="217">
        <f>--IFERROR(VLOOKUP(I197,'统计（数据库导出）'!A:C,2,FALSE),0)</f>
        <v>0</v>
      </c>
      <c r="Q197" s="217">
        <f>--IFERROR(VLOOKUP(I197,'统计（数据库导出）'!A:C,3,FALSE),0)</f>
        <v>-2049</v>
      </c>
      <c r="R197" s="219">
        <f t="shared" si="3"/>
        <v>-1.7075</v>
      </c>
      <c r="S197" s="217">
        <f>--IFERROR(VLOOKUP(I197,'统计（数据库导出）'!A:K,4,FALSE),0)</f>
        <v>0</v>
      </c>
      <c r="T197" s="217">
        <f>--IFERROR(VLOOKUP(I197,'统计（数据库导出）'!A:K,5,FALSE),0)</f>
        <v>0</v>
      </c>
      <c r="U197" s="217">
        <f>--IFERROR(VLOOKUP(I197,'统计（数据库导出）'!A:K,6,FALSE),0)</f>
        <v>0</v>
      </c>
      <c r="V197" s="217">
        <f>--IFERROR(VLOOKUP(I197,'统计（数据库导出）'!A:K,7,FALSE),0)</f>
        <v>0</v>
      </c>
      <c r="W197" s="217">
        <f>--IFERROR(VLOOKUP(I197,'统计（数据库导出）'!A:K,8,FALSE),0)</f>
        <v>-2049</v>
      </c>
      <c r="X197" s="217">
        <f>--IFERROR(VLOOKUP(I197,'统计（数据库导出）'!A:K,9,FALSE),0)</f>
        <v>-2049</v>
      </c>
      <c r="Y197" s="217">
        <f>--IFERROR(VLOOKUP(I197,'统计（数据库导出）'!A:K,10,FALSE),0)</f>
        <v>0</v>
      </c>
      <c r="Z197" s="217">
        <f>--IFERROR(VLOOKUP(I197,'统计（数据库导出）'!A:K,11,FALSE),0)</f>
        <v>0</v>
      </c>
      <c r="AA197" s="4">
        <v>196</v>
      </c>
      <c r="AB197" s="4"/>
      <c r="AC197" s="220" t="e">
        <f>VLOOKUP(H197,[1]Sheet1!$D:$D,1,FALSE)</f>
        <v>#N/A</v>
      </c>
    </row>
    <row r="198" s="1" customFormat="1" spans="1:29">
      <c r="A198" s="3">
        <v>435</v>
      </c>
      <c r="B198" s="212" t="s">
        <v>28</v>
      </c>
      <c r="C198" s="118" t="s">
        <v>37</v>
      </c>
      <c r="D198" s="3" t="s">
        <v>30</v>
      </c>
      <c r="E198" s="221" t="s">
        <v>60</v>
      </c>
      <c r="F198" s="3" t="s">
        <v>32</v>
      </c>
      <c r="G198" s="3" t="s">
        <v>102</v>
      </c>
      <c r="H198" s="3">
        <v>3353122</v>
      </c>
      <c r="I198" s="4" t="s">
        <v>542</v>
      </c>
      <c r="J198" s="216">
        <v>650</v>
      </c>
      <c r="K198" s="4">
        <v>18993822061</v>
      </c>
      <c r="L198" s="4"/>
      <c r="M198" s="4" t="s">
        <v>543</v>
      </c>
      <c r="N198" s="4" t="s">
        <v>166</v>
      </c>
      <c r="O198" s="4">
        <v>18993822061</v>
      </c>
      <c r="P198" s="217">
        <f>--IFERROR(VLOOKUP(I198,'统计（数据库导出）'!A:C,2,FALSE),0)</f>
        <v>0</v>
      </c>
      <c r="Q198" s="217">
        <f>--IFERROR(VLOOKUP(I198,'统计（数据库导出）'!A:C,3,FALSE),0)</f>
        <v>183.3</v>
      </c>
      <c r="R198" s="219">
        <f t="shared" si="3"/>
        <v>0.282</v>
      </c>
      <c r="S198" s="217">
        <f>--IFERROR(VLOOKUP(I198,'统计（数据库导出）'!A:K,4,FALSE),0)</f>
        <v>0</v>
      </c>
      <c r="T198" s="217">
        <f>--IFERROR(VLOOKUP(I198,'统计（数据库导出）'!A:K,5,FALSE),0)</f>
        <v>0</v>
      </c>
      <c r="U198" s="217">
        <f>--IFERROR(VLOOKUP(I198,'统计（数据库导出）'!A:K,6,FALSE),0)</f>
        <v>0</v>
      </c>
      <c r="V198" s="217">
        <f>--IFERROR(VLOOKUP(I198,'统计（数据库导出）'!A:K,7,FALSE),0)</f>
        <v>0</v>
      </c>
      <c r="W198" s="217">
        <f>--IFERROR(VLOOKUP(I198,'统计（数据库导出）'!A:K,8,FALSE),0)</f>
        <v>72.3</v>
      </c>
      <c r="X198" s="217">
        <f>--IFERROR(VLOOKUP(I198,'统计（数据库导出）'!A:K,9,FALSE),0)</f>
        <v>0</v>
      </c>
      <c r="Y198" s="217">
        <f>--IFERROR(VLOOKUP(I198,'统计（数据库导出）'!A:K,10,FALSE),0)</f>
        <v>111</v>
      </c>
      <c r="Z198" s="217">
        <f>--IFERROR(VLOOKUP(I198,'统计（数据库导出）'!A:K,11,FALSE),0)</f>
        <v>0</v>
      </c>
      <c r="AA198" s="4">
        <v>197</v>
      </c>
      <c r="AB198" s="4"/>
      <c r="AC198" s="220" t="e">
        <f>VLOOKUP(H198,[1]Sheet1!$D:$D,1,FALSE)</f>
        <v>#N/A</v>
      </c>
    </row>
    <row r="199" s="1" customFormat="1" spans="1:29">
      <c r="A199" s="3">
        <v>436</v>
      </c>
      <c r="B199" s="212" t="s">
        <v>28</v>
      </c>
      <c r="C199" s="212" t="s">
        <v>29</v>
      </c>
      <c r="D199" s="3" t="s">
        <v>99</v>
      </c>
      <c r="E199" s="221">
        <v>0</v>
      </c>
      <c r="F199" s="3">
        <v>0</v>
      </c>
      <c r="G199" s="3" t="s">
        <v>110</v>
      </c>
      <c r="H199" s="3">
        <v>3353069</v>
      </c>
      <c r="I199" s="4" t="s">
        <v>544</v>
      </c>
      <c r="J199" s="216">
        <v>3000</v>
      </c>
      <c r="K199" s="4">
        <v>18993822063</v>
      </c>
      <c r="L199" s="4" t="s">
        <v>99</v>
      </c>
      <c r="M199" s="4" t="s">
        <v>545</v>
      </c>
      <c r="N199" s="4" t="s">
        <v>546</v>
      </c>
      <c r="O199" s="4">
        <v>18993822063</v>
      </c>
      <c r="P199" s="217">
        <f>--IFERROR(VLOOKUP(I199,'统计（数据库导出）'!A:C,2,FALSE),0)</f>
        <v>17.1</v>
      </c>
      <c r="Q199" s="217">
        <f>--IFERROR(VLOOKUP(I199,'统计（数据库导出）'!A:C,3,FALSE),0)</f>
        <v>392.16</v>
      </c>
      <c r="R199" s="219">
        <f t="shared" si="3"/>
        <v>0.13072</v>
      </c>
      <c r="S199" s="217">
        <f>--IFERROR(VLOOKUP(I199,'统计（数据库导出）'!A:K,4,FALSE),0)</f>
        <v>17.1</v>
      </c>
      <c r="T199" s="217">
        <f>--IFERROR(VLOOKUP(I199,'统计（数据库导出）'!A:K,5,FALSE),0)</f>
        <v>0</v>
      </c>
      <c r="U199" s="217">
        <f>--IFERROR(VLOOKUP(I199,'统计（数据库导出）'!A:K,6,FALSE),0)</f>
        <v>0</v>
      </c>
      <c r="V199" s="217">
        <f>--IFERROR(VLOOKUP(I199,'统计（数据库导出）'!A:K,7,FALSE),0)</f>
        <v>0</v>
      </c>
      <c r="W199" s="217">
        <f>--IFERROR(VLOOKUP(I199,'统计（数据库导出）'!A:K,8,FALSE),0)</f>
        <v>250.51</v>
      </c>
      <c r="X199" s="217">
        <f>--IFERROR(VLOOKUP(I199,'统计（数据库导出）'!A:K,9,FALSE),0)</f>
        <v>-343.7</v>
      </c>
      <c r="Y199" s="217">
        <f>--IFERROR(VLOOKUP(I199,'统计（数据库导出）'!A:K,10,FALSE),0)</f>
        <v>141.65</v>
      </c>
      <c r="Z199" s="217">
        <f>--IFERROR(VLOOKUP(I199,'统计（数据库导出）'!A:K,11,FALSE),0)</f>
        <v>0</v>
      </c>
      <c r="AA199" s="4">
        <v>198</v>
      </c>
      <c r="AB199" s="4"/>
      <c r="AC199" s="220" t="e">
        <f>VLOOKUP(H199,[1]Sheet1!$D:$D,1,FALSE)</f>
        <v>#N/A</v>
      </c>
    </row>
    <row r="200" s="1" customFormat="1" spans="1:29">
      <c r="A200" s="3">
        <v>437</v>
      </c>
      <c r="B200" s="212" t="s">
        <v>28</v>
      </c>
      <c r="C200" s="212" t="s">
        <v>357</v>
      </c>
      <c r="D200" s="3">
        <v>0</v>
      </c>
      <c r="E200" s="221">
        <v>0</v>
      </c>
      <c r="F200" s="3">
        <v>0</v>
      </c>
      <c r="G200" s="221" t="s">
        <v>481</v>
      </c>
      <c r="H200" s="3">
        <v>380277</v>
      </c>
      <c r="I200" s="4" t="s">
        <v>547</v>
      </c>
      <c r="J200" s="216">
        <v>200</v>
      </c>
      <c r="K200" s="4">
        <v>18993822019</v>
      </c>
      <c r="L200" s="4"/>
      <c r="M200" s="4" t="s">
        <v>548</v>
      </c>
      <c r="N200" s="4" t="s">
        <v>549</v>
      </c>
      <c r="O200" s="4">
        <v>18993820092</v>
      </c>
      <c r="P200" s="217">
        <f>--IFERROR(VLOOKUP(I200,'统计（数据库导出）'!A:C,2,FALSE),0)</f>
        <v>0</v>
      </c>
      <c r="Q200" s="217">
        <f>--IFERROR(VLOOKUP(I200,'统计（数据库导出）'!A:C,3,FALSE),0)</f>
        <v>0</v>
      </c>
      <c r="R200" s="219">
        <f t="shared" si="3"/>
        <v>0</v>
      </c>
      <c r="S200" s="217">
        <f>--IFERROR(VLOOKUP(I200,'统计（数据库导出）'!A:K,4,FALSE),0)</f>
        <v>0</v>
      </c>
      <c r="T200" s="217">
        <f>--IFERROR(VLOOKUP(I200,'统计（数据库导出）'!A:K,5,FALSE),0)</f>
        <v>0</v>
      </c>
      <c r="U200" s="217">
        <f>--IFERROR(VLOOKUP(I200,'统计（数据库导出）'!A:K,6,FALSE),0)</f>
        <v>0</v>
      </c>
      <c r="V200" s="217">
        <f>--IFERROR(VLOOKUP(I200,'统计（数据库导出）'!A:K,7,FALSE),0)</f>
        <v>0</v>
      </c>
      <c r="W200" s="217">
        <f>--IFERROR(VLOOKUP(I200,'统计（数据库导出）'!A:K,8,FALSE),0)</f>
        <v>0</v>
      </c>
      <c r="X200" s="217">
        <f>--IFERROR(VLOOKUP(I200,'统计（数据库导出）'!A:K,9,FALSE),0)</f>
        <v>0</v>
      </c>
      <c r="Y200" s="217">
        <f>--IFERROR(VLOOKUP(I200,'统计（数据库导出）'!A:K,10,FALSE),0)</f>
        <v>0</v>
      </c>
      <c r="Z200" s="217">
        <f>--IFERROR(VLOOKUP(I200,'统计（数据库导出）'!A:K,11,FALSE),0)</f>
        <v>0</v>
      </c>
      <c r="AA200" s="4">
        <v>199</v>
      </c>
      <c r="AB200" s="4"/>
      <c r="AC200" s="220" t="e">
        <f>VLOOKUP(H200,[1]Sheet1!$D:$D,1,FALSE)</f>
        <v>#N/A</v>
      </c>
    </row>
    <row r="201" s="1" customFormat="1" spans="1:29">
      <c r="A201" s="3">
        <v>438</v>
      </c>
      <c r="B201" s="212" t="s">
        <v>28</v>
      </c>
      <c r="C201" s="212" t="s">
        <v>357</v>
      </c>
      <c r="D201" s="3">
        <v>0</v>
      </c>
      <c r="E201" s="221">
        <v>0</v>
      </c>
      <c r="F201" s="3">
        <v>0</v>
      </c>
      <c r="G201" s="221" t="s">
        <v>481</v>
      </c>
      <c r="H201" s="3">
        <v>3851766</v>
      </c>
      <c r="I201" s="4" t="s">
        <v>550</v>
      </c>
      <c r="J201" s="216">
        <v>200</v>
      </c>
      <c r="K201" s="4">
        <v>18993821236</v>
      </c>
      <c r="L201" s="4"/>
      <c r="M201" s="4" t="s">
        <v>551</v>
      </c>
      <c r="N201" s="4" t="s">
        <v>552</v>
      </c>
      <c r="O201" s="4">
        <v>17793826132</v>
      </c>
      <c r="P201" s="217">
        <f>--IFERROR(VLOOKUP(I201,'统计（数据库导出）'!A:C,2,FALSE),0)</f>
        <v>0</v>
      </c>
      <c r="Q201" s="217">
        <f>--IFERROR(VLOOKUP(I201,'统计（数据库导出）'!A:C,3,FALSE),0)</f>
        <v>718.363333333333</v>
      </c>
      <c r="R201" s="219">
        <f t="shared" si="3"/>
        <v>3.59181666666666</v>
      </c>
      <c r="S201" s="217">
        <f>--IFERROR(VLOOKUP(I201,'统计（数据库导出）'!A:K,4,FALSE),0)</f>
        <v>0</v>
      </c>
      <c r="T201" s="217">
        <f>--IFERROR(VLOOKUP(I201,'统计（数据库导出）'!A:K,5,FALSE),0)</f>
        <v>0</v>
      </c>
      <c r="U201" s="217">
        <f>--IFERROR(VLOOKUP(I201,'统计（数据库导出）'!A:K,6,FALSE),0)</f>
        <v>0</v>
      </c>
      <c r="V201" s="217">
        <f>--IFERROR(VLOOKUP(I201,'统计（数据库导出）'!A:K,7,FALSE),0)</f>
        <v>0</v>
      </c>
      <c r="W201" s="217">
        <f>--IFERROR(VLOOKUP(I201,'统计（数据库导出）'!A:K,8,FALSE),0)</f>
        <v>483.33</v>
      </c>
      <c r="X201" s="217">
        <f>--IFERROR(VLOOKUP(I201,'统计（数据库导出）'!A:K,9,FALSE),0)</f>
        <v>-39</v>
      </c>
      <c r="Y201" s="217">
        <f>--IFERROR(VLOOKUP(I201,'统计（数据库导出）'!A:K,10,FALSE),0)</f>
        <v>235.033333333333</v>
      </c>
      <c r="Z201" s="217">
        <f>--IFERROR(VLOOKUP(I201,'统计（数据库导出）'!A:K,11,FALSE),0)</f>
        <v>0</v>
      </c>
      <c r="AA201" s="4">
        <v>200</v>
      </c>
      <c r="AB201" s="4"/>
      <c r="AC201" s="220" t="e">
        <f>VLOOKUP(H201,[1]Sheet1!$D:$D,1,FALSE)</f>
        <v>#N/A</v>
      </c>
    </row>
    <row r="202" s="1" customFormat="1" spans="1:29">
      <c r="A202" s="3">
        <v>439</v>
      </c>
      <c r="B202" s="212" t="s">
        <v>28</v>
      </c>
      <c r="C202" s="212" t="s">
        <v>357</v>
      </c>
      <c r="D202" s="3">
        <v>0</v>
      </c>
      <c r="E202" s="221">
        <v>0</v>
      </c>
      <c r="F202" s="3">
        <v>0</v>
      </c>
      <c r="G202" s="221" t="s">
        <v>481</v>
      </c>
      <c r="H202" s="3">
        <v>3846729</v>
      </c>
      <c r="I202" s="4" t="s">
        <v>553</v>
      </c>
      <c r="J202" s="216">
        <v>200</v>
      </c>
      <c r="K202" s="4">
        <v>18993823678</v>
      </c>
      <c r="L202" s="4"/>
      <c r="M202" s="4" t="s">
        <v>554</v>
      </c>
      <c r="N202" s="4" t="s">
        <v>444</v>
      </c>
      <c r="O202" s="4">
        <v>18993823678</v>
      </c>
      <c r="P202" s="217">
        <f>--IFERROR(VLOOKUP(I202,'统计（数据库导出）'!A:C,2,FALSE),0)</f>
        <v>0</v>
      </c>
      <c r="Q202" s="217">
        <f>--IFERROR(VLOOKUP(I202,'统计（数据库导出）'!A:C,3,FALSE),0)</f>
        <v>214</v>
      </c>
      <c r="R202" s="219">
        <f t="shared" si="3"/>
        <v>1.07</v>
      </c>
      <c r="S202" s="217">
        <f>--IFERROR(VLOOKUP(I202,'统计（数据库导出）'!A:K,4,FALSE),0)</f>
        <v>0</v>
      </c>
      <c r="T202" s="217">
        <f>--IFERROR(VLOOKUP(I202,'统计（数据库导出）'!A:K,5,FALSE),0)</f>
        <v>0</v>
      </c>
      <c r="U202" s="217">
        <f>--IFERROR(VLOOKUP(I202,'统计（数据库导出）'!A:K,6,FALSE),0)</f>
        <v>0</v>
      </c>
      <c r="V202" s="217">
        <f>--IFERROR(VLOOKUP(I202,'统计（数据库导出）'!A:K,7,FALSE),0)</f>
        <v>0</v>
      </c>
      <c r="W202" s="217">
        <f>--IFERROR(VLOOKUP(I202,'统计（数据库导出）'!A:K,8,FALSE),0)</f>
        <v>194</v>
      </c>
      <c r="X202" s="217">
        <f>--IFERROR(VLOOKUP(I202,'统计（数据库导出）'!A:K,9,FALSE),0)</f>
        <v>-50.7</v>
      </c>
      <c r="Y202" s="217">
        <f>--IFERROR(VLOOKUP(I202,'统计（数据库导出）'!A:K,10,FALSE),0)</f>
        <v>20</v>
      </c>
      <c r="Z202" s="217">
        <f>--IFERROR(VLOOKUP(I202,'统计（数据库导出）'!A:K,11,FALSE),0)</f>
        <v>0</v>
      </c>
      <c r="AA202" s="4">
        <v>201</v>
      </c>
      <c r="AB202" s="4"/>
      <c r="AC202" s="220" t="e">
        <f>VLOOKUP(H202,[1]Sheet1!$D:$D,1,FALSE)</f>
        <v>#N/A</v>
      </c>
    </row>
    <row r="203" s="1" customFormat="1" spans="1:29">
      <c r="A203" s="3">
        <v>440</v>
      </c>
      <c r="B203" s="212" t="s">
        <v>28</v>
      </c>
      <c r="C203" s="212" t="s">
        <v>29</v>
      </c>
      <c r="D203" s="3" t="s">
        <v>30</v>
      </c>
      <c r="E203" s="221" t="s">
        <v>555</v>
      </c>
      <c r="F203" s="3" t="s">
        <v>32</v>
      </c>
      <c r="G203" s="3" t="s">
        <v>102</v>
      </c>
      <c r="H203" s="3">
        <v>3852790</v>
      </c>
      <c r="I203" s="4" t="s">
        <v>556</v>
      </c>
      <c r="J203" s="216">
        <v>200</v>
      </c>
      <c r="K203" s="4">
        <v>18993822078</v>
      </c>
      <c r="L203" s="4"/>
      <c r="M203" s="4" t="s">
        <v>557</v>
      </c>
      <c r="N203" s="4" t="e">
        <v>#N/A</v>
      </c>
      <c r="O203" s="4">
        <v>17389588776</v>
      </c>
      <c r="P203" s="217">
        <f>--IFERROR(VLOOKUP(I203,'统计（数据库导出）'!A:C,2,FALSE),0)</f>
        <v>0</v>
      </c>
      <c r="Q203" s="217">
        <f>--IFERROR(VLOOKUP(I203,'统计（数据库导出）'!A:C,3,FALSE),0)</f>
        <v>0</v>
      </c>
      <c r="R203" s="219">
        <f t="shared" si="3"/>
        <v>0</v>
      </c>
      <c r="S203" s="217">
        <f>--IFERROR(VLOOKUP(I203,'统计（数据库导出）'!A:K,4,FALSE),0)</f>
        <v>0</v>
      </c>
      <c r="T203" s="217">
        <f>--IFERROR(VLOOKUP(I203,'统计（数据库导出）'!A:K,5,FALSE),0)</f>
        <v>0</v>
      </c>
      <c r="U203" s="217">
        <f>--IFERROR(VLOOKUP(I203,'统计（数据库导出）'!A:K,6,FALSE),0)</f>
        <v>0</v>
      </c>
      <c r="V203" s="217">
        <f>--IFERROR(VLOOKUP(I203,'统计（数据库导出）'!A:K,7,FALSE),0)</f>
        <v>0</v>
      </c>
      <c r="W203" s="217">
        <f>--IFERROR(VLOOKUP(I203,'统计（数据库导出）'!A:K,8,FALSE),0)</f>
        <v>0</v>
      </c>
      <c r="X203" s="217">
        <f>--IFERROR(VLOOKUP(I203,'统计（数据库导出）'!A:K,9,FALSE),0)</f>
        <v>0</v>
      </c>
      <c r="Y203" s="217">
        <f>--IFERROR(VLOOKUP(I203,'统计（数据库导出）'!A:K,10,FALSE),0)</f>
        <v>0</v>
      </c>
      <c r="Z203" s="217">
        <f>--IFERROR(VLOOKUP(I203,'统计（数据库导出）'!A:K,11,FALSE),0)</f>
        <v>0</v>
      </c>
      <c r="AA203" s="4">
        <v>202</v>
      </c>
      <c r="AB203" s="4"/>
      <c r="AC203" s="220" t="e">
        <f>VLOOKUP(H203,[1]Sheet1!$D:$D,1,FALSE)</f>
        <v>#N/A</v>
      </c>
    </row>
    <row r="204" s="1" customFormat="1" spans="1:29">
      <c r="A204" s="3">
        <v>914</v>
      </c>
      <c r="B204" s="118" t="s">
        <v>558</v>
      </c>
      <c r="C204" s="118" t="s">
        <v>29</v>
      </c>
      <c r="D204" s="118" t="s">
        <v>30</v>
      </c>
      <c r="E204" s="118" t="s">
        <v>555</v>
      </c>
      <c r="F204" s="3" t="s">
        <v>32</v>
      </c>
      <c r="G204" s="3" t="s">
        <v>33</v>
      </c>
      <c r="H204" s="3">
        <v>3851184</v>
      </c>
      <c r="I204" s="4" t="s">
        <v>559</v>
      </c>
      <c r="J204" s="216">
        <v>1050</v>
      </c>
      <c r="K204" s="4">
        <v>15378848688</v>
      </c>
      <c r="L204" s="4"/>
      <c r="M204" s="4" t="s">
        <v>560</v>
      </c>
      <c r="N204" s="4" t="s">
        <v>561</v>
      </c>
      <c r="O204" s="4">
        <v>15378848688</v>
      </c>
      <c r="P204" s="217">
        <f>--IFERROR(VLOOKUP(I204,'统计（数据库导出）'!A:C,2,FALSE),0)</f>
        <v>56</v>
      </c>
      <c r="Q204" s="217">
        <f>--IFERROR(VLOOKUP(I204,'统计（数据库导出）'!A:C,3,FALSE),0)</f>
        <v>394.36</v>
      </c>
      <c r="R204" s="219">
        <f t="shared" si="3"/>
        <v>0.375580952380952</v>
      </c>
      <c r="S204" s="217">
        <f>--IFERROR(VLOOKUP(I204,'统计（数据库导出）'!A:K,4,FALSE),0)</f>
        <v>0</v>
      </c>
      <c r="T204" s="217">
        <f>--IFERROR(VLOOKUP(I204,'统计（数据库导出）'!A:K,5,FALSE),0)</f>
        <v>0</v>
      </c>
      <c r="U204" s="217">
        <f>--IFERROR(VLOOKUP(I204,'统计（数据库导出）'!A:K,6,FALSE),0)</f>
        <v>56</v>
      </c>
      <c r="V204" s="217">
        <f>--IFERROR(VLOOKUP(I204,'统计（数据库导出）'!A:K,7,FALSE),0)</f>
        <v>0</v>
      </c>
      <c r="W204" s="217">
        <f>--IFERROR(VLOOKUP(I204,'统计（数据库导出）'!A:K,8,FALSE),0)</f>
        <v>-85.59</v>
      </c>
      <c r="X204" s="217">
        <f>--IFERROR(VLOOKUP(I204,'统计（数据库导出）'!A:K,9,FALSE),0)</f>
        <v>-1314</v>
      </c>
      <c r="Y204" s="217">
        <f>--IFERROR(VLOOKUP(I204,'统计（数据库导出）'!A:K,10,FALSE),0)</f>
        <v>479.95</v>
      </c>
      <c r="Z204" s="217">
        <f>--IFERROR(VLOOKUP(I204,'统计（数据库导出）'!A:K,11,FALSE),0)</f>
        <v>-5</v>
      </c>
      <c r="AA204" s="4">
        <v>203</v>
      </c>
      <c r="AB204" s="4"/>
      <c r="AC204" s="220" t="e">
        <f>VLOOKUP(H204,[1]Sheet1!$D:$D,1,FALSE)</f>
        <v>#N/A</v>
      </c>
    </row>
    <row r="205" s="1" customFormat="1" spans="1:29">
      <c r="A205" s="3">
        <v>915</v>
      </c>
      <c r="B205" s="118" t="s">
        <v>558</v>
      </c>
      <c r="C205" s="118" t="s">
        <v>29</v>
      </c>
      <c r="D205" s="118" t="s">
        <v>30</v>
      </c>
      <c r="E205" s="118" t="s">
        <v>555</v>
      </c>
      <c r="F205" s="3" t="s">
        <v>32</v>
      </c>
      <c r="G205" s="3" t="s">
        <v>33</v>
      </c>
      <c r="H205" s="3">
        <v>38381996</v>
      </c>
      <c r="I205" s="4" t="s">
        <v>562</v>
      </c>
      <c r="J205" s="216">
        <v>1050</v>
      </c>
      <c r="K205" s="4">
        <v>15339782102</v>
      </c>
      <c r="L205" s="4"/>
      <c r="M205" s="4" t="s">
        <v>563</v>
      </c>
      <c r="N205" s="4" t="s">
        <v>564</v>
      </c>
      <c r="O205" s="4">
        <v>15339782102</v>
      </c>
      <c r="P205" s="217">
        <f>--IFERROR(VLOOKUP(I205,'统计（数据库导出）'!A:C,2,FALSE),0)</f>
        <v>171.9</v>
      </c>
      <c r="Q205" s="217">
        <f>--IFERROR(VLOOKUP(I205,'统计（数据库导出）'!A:C,3,FALSE),0)</f>
        <v>2562.915</v>
      </c>
      <c r="R205" s="219">
        <f t="shared" si="3"/>
        <v>2.44087142857143</v>
      </c>
      <c r="S205" s="217">
        <f>--IFERROR(VLOOKUP(I205,'统计（数据库导出）'!A:K,4,FALSE),0)</f>
        <v>91.9</v>
      </c>
      <c r="T205" s="217">
        <f>--IFERROR(VLOOKUP(I205,'统计（数据库导出）'!A:K,5,FALSE),0)</f>
        <v>0</v>
      </c>
      <c r="U205" s="217">
        <f>--IFERROR(VLOOKUP(I205,'统计（数据库导出）'!A:K,6,FALSE),0)</f>
        <v>80</v>
      </c>
      <c r="V205" s="217">
        <f>--IFERROR(VLOOKUP(I205,'统计（数据库导出）'!A:K,7,FALSE),0)</f>
        <v>0</v>
      </c>
      <c r="W205" s="217">
        <f>--IFERROR(VLOOKUP(I205,'统计（数据库导出）'!A:K,8,FALSE),0)</f>
        <v>1117</v>
      </c>
      <c r="X205" s="217">
        <f>--IFERROR(VLOOKUP(I205,'统计（数据库导出）'!A:K,9,FALSE),0)</f>
        <v>-663</v>
      </c>
      <c r="Y205" s="217">
        <f>--IFERROR(VLOOKUP(I205,'统计（数据库导出）'!A:K,10,FALSE),0)</f>
        <v>1445.915</v>
      </c>
      <c r="Z205" s="217">
        <f>--IFERROR(VLOOKUP(I205,'统计（数据库导出）'!A:K,11,FALSE),0)</f>
        <v>-10</v>
      </c>
      <c r="AA205" s="4">
        <v>204</v>
      </c>
      <c r="AB205" s="4"/>
      <c r="AC205" s="220" t="e">
        <f>VLOOKUP(H205,[1]Sheet1!$D:$D,1,FALSE)</f>
        <v>#N/A</v>
      </c>
    </row>
    <row r="206" s="1" customFormat="1" spans="1:29">
      <c r="A206" s="3">
        <v>916</v>
      </c>
      <c r="B206" s="118" t="s">
        <v>558</v>
      </c>
      <c r="C206" s="118" t="s">
        <v>29</v>
      </c>
      <c r="D206" s="118" t="s">
        <v>30</v>
      </c>
      <c r="E206" s="118" t="s">
        <v>555</v>
      </c>
      <c r="F206" s="3" t="s">
        <v>32</v>
      </c>
      <c r="G206" s="3" t="s">
        <v>43</v>
      </c>
      <c r="H206" s="3">
        <v>3851540</v>
      </c>
      <c r="I206" s="4" t="s">
        <v>565</v>
      </c>
      <c r="J206" s="216">
        <v>1200</v>
      </c>
      <c r="K206" s="4">
        <v>19993815966</v>
      </c>
      <c r="L206" s="4"/>
      <c r="M206" s="4" t="s">
        <v>566</v>
      </c>
      <c r="N206" s="4" t="s">
        <v>567</v>
      </c>
      <c r="O206" s="4">
        <v>17361528050</v>
      </c>
      <c r="P206" s="217">
        <f>--IFERROR(VLOOKUP(I206,'统计（数据库导出）'!A:C,2,FALSE),0)</f>
        <v>89.9</v>
      </c>
      <c r="Q206" s="217">
        <f>--IFERROR(VLOOKUP(I206,'统计（数据库导出）'!A:C,3,FALSE),0)</f>
        <v>-331.7</v>
      </c>
      <c r="R206" s="219">
        <f t="shared" si="3"/>
        <v>-0.276416666666667</v>
      </c>
      <c r="S206" s="217">
        <f>--IFERROR(VLOOKUP(I206,'统计（数据库导出）'!A:K,4,FALSE),0)</f>
        <v>83.9</v>
      </c>
      <c r="T206" s="217">
        <f>--IFERROR(VLOOKUP(I206,'统计（数据库导出）'!A:K,5,FALSE),0)</f>
        <v>0</v>
      </c>
      <c r="U206" s="217">
        <f>--IFERROR(VLOOKUP(I206,'统计（数据库导出）'!A:K,6,FALSE),0)</f>
        <v>6</v>
      </c>
      <c r="V206" s="217">
        <f>--IFERROR(VLOOKUP(I206,'统计（数据库导出）'!A:K,7,FALSE),0)</f>
        <v>0</v>
      </c>
      <c r="W206" s="217">
        <f>--IFERROR(VLOOKUP(I206,'统计（数据库导出）'!A:K,8,FALSE),0)</f>
        <v>-388.7</v>
      </c>
      <c r="X206" s="217">
        <f>--IFERROR(VLOOKUP(I206,'统计（数据库导出）'!A:K,9,FALSE),0)</f>
        <v>-1216</v>
      </c>
      <c r="Y206" s="217">
        <f>--IFERROR(VLOOKUP(I206,'统计（数据库导出）'!A:K,10,FALSE),0)</f>
        <v>57</v>
      </c>
      <c r="Z206" s="217">
        <f>--IFERROR(VLOOKUP(I206,'统计（数据库导出）'!A:K,11,FALSE),0)</f>
        <v>0</v>
      </c>
      <c r="AA206" s="4">
        <v>205</v>
      </c>
      <c r="AB206" s="4"/>
      <c r="AC206" s="220" t="e">
        <f>VLOOKUP(H206,[1]Sheet1!$D:$D,1,FALSE)</f>
        <v>#N/A</v>
      </c>
    </row>
    <row r="207" s="1" customFormat="1" spans="1:29">
      <c r="A207" s="3">
        <v>917</v>
      </c>
      <c r="B207" s="118" t="s">
        <v>558</v>
      </c>
      <c r="C207" s="118" t="s">
        <v>29</v>
      </c>
      <c r="D207" s="118" t="s">
        <v>30</v>
      </c>
      <c r="E207" s="118" t="s">
        <v>555</v>
      </c>
      <c r="F207" s="3" t="s">
        <v>32</v>
      </c>
      <c r="G207" s="3" t="s">
        <v>43</v>
      </c>
      <c r="H207" s="3">
        <v>3852928</v>
      </c>
      <c r="I207" s="4" t="s">
        <v>568</v>
      </c>
      <c r="J207" s="216">
        <v>0</v>
      </c>
      <c r="K207" s="4">
        <v>0</v>
      </c>
      <c r="L207" s="4"/>
      <c r="M207" s="4" t="s">
        <v>566</v>
      </c>
      <c r="N207" s="4" t="s">
        <v>567</v>
      </c>
      <c r="O207" s="4">
        <v>17789409195</v>
      </c>
      <c r="P207" s="217">
        <f>--IFERROR(VLOOKUP(I207,'统计（数据库导出）'!A:C,2,FALSE),0)</f>
        <v>0</v>
      </c>
      <c r="Q207" s="217">
        <f>--IFERROR(VLOOKUP(I207,'统计（数据库导出）'!A:C,3,FALSE),0)</f>
        <v>-38</v>
      </c>
      <c r="R207" s="219">
        <f t="shared" si="3"/>
        <v>0</v>
      </c>
      <c r="S207" s="217">
        <f>--IFERROR(VLOOKUP(I207,'统计（数据库导出）'!A:K,4,FALSE),0)</f>
        <v>0</v>
      </c>
      <c r="T207" s="217">
        <f>--IFERROR(VLOOKUP(I207,'统计（数据库导出）'!A:K,5,FALSE),0)</f>
        <v>0</v>
      </c>
      <c r="U207" s="217">
        <f>--IFERROR(VLOOKUP(I207,'统计（数据库导出）'!A:K,6,FALSE),0)</f>
        <v>0</v>
      </c>
      <c r="V207" s="217">
        <f>--IFERROR(VLOOKUP(I207,'统计（数据库导出）'!A:K,7,FALSE),0)</f>
        <v>0</v>
      </c>
      <c r="W207" s="217">
        <f>--IFERROR(VLOOKUP(I207,'统计（数据库导出）'!A:K,8,FALSE),0)</f>
        <v>-38</v>
      </c>
      <c r="X207" s="217">
        <f>--IFERROR(VLOOKUP(I207,'统计（数据库导出）'!A:K,9,FALSE),0)</f>
        <v>-38</v>
      </c>
      <c r="Y207" s="217">
        <f>--IFERROR(VLOOKUP(I207,'统计（数据库导出）'!A:K,10,FALSE),0)</f>
        <v>0</v>
      </c>
      <c r="Z207" s="217">
        <f>--IFERROR(VLOOKUP(I207,'统计（数据库导出）'!A:K,11,FALSE),0)</f>
        <v>0</v>
      </c>
      <c r="AA207" s="4">
        <v>206</v>
      </c>
      <c r="AB207" s="4"/>
      <c r="AC207" s="220" t="e">
        <f>VLOOKUP(H207,[1]Sheet1!$D:$D,1,FALSE)</f>
        <v>#N/A</v>
      </c>
    </row>
    <row r="208" s="1" customFormat="1" spans="1:29">
      <c r="A208" s="3">
        <v>918</v>
      </c>
      <c r="B208" s="118" t="s">
        <v>558</v>
      </c>
      <c r="C208" s="118" t="s">
        <v>29</v>
      </c>
      <c r="D208" s="118" t="s">
        <v>30</v>
      </c>
      <c r="E208" s="212" t="s">
        <v>555</v>
      </c>
      <c r="F208" s="3" t="s">
        <v>32</v>
      </c>
      <c r="G208" s="3">
        <v>0</v>
      </c>
      <c r="H208" s="4">
        <v>3852295</v>
      </c>
      <c r="I208" s="4" t="s">
        <v>569</v>
      </c>
      <c r="J208" s="216">
        <v>0</v>
      </c>
      <c r="K208" s="4">
        <v>0</v>
      </c>
      <c r="L208" s="4"/>
      <c r="M208" s="4" t="s">
        <v>570</v>
      </c>
      <c r="N208" s="4" t="s">
        <v>571</v>
      </c>
      <c r="O208" s="4">
        <v>19993828013</v>
      </c>
      <c r="P208" s="217">
        <f>--IFERROR(VLOOKUP(I208,'统计（数据库导出）'!A:C,2,FALSE),0)</f>
        <v>0</v>
      </c>
      <c r="Q208" s="217">
        <f>--IFERROR(VLOOKUP(I208,'统计（数据库导出）'!A:C,3,FALSE),0)</f>
        <v>-38</v>
      </c>
      <c r="R208" s="219">
        <f t="shared" si="3"/>
        <v>0</v>
      </c>
      <c r="S208" s="217">
        <f>--IFERROR(VLOOKUP(I208,'统计（数据库导出）'!A:K,4,FALSE),0)</f>
        <v>0</v>
      </c>
      <c r="T208" s="217">
        <f>--IFERROR(VLOOKUP(I208,'统计（数据库导出）'!A:K,5,FALSE),0)</f>
        <v>0</v>
      </c>
      <c r="U208" s="217">
        <f>--IFERROR(VLOOKUP(I208,'统计（数据库导出）'!A:K,6,FALSE),0)</f>
        <v>0</v>
      </c>
      <c r="V208" s="217">
        <f>--IFERROR(VLOOKUP(I208,'统计（数据库导出）'!A:K,7,FALSE),0)</f>
        <v>0</v>
      </c>
      <c r="W208" s="217">
        <f>--IFERROR(VLOOKUP(I208,'统计（数据库导出）'!A:K,8,FALSE),0)</f>
        <v>-38</v>
      </c>
      <c r="X208" s="217">
        <f>--IFERROR(VLOOKUP(I208,'统计（数据库导出）'!A:K,9,FALSE),0)</f>
        <v>-38</v>
      </c>
      <c r="Y208" s="217">
        <f>--IFERROR(VLOOKUP(I208,'统计（数据库导出）'!A:K,10,FALSE),0)</f>
        <v>0</v>
      </c>
      <c r="Z208" s="217">
        <f>--IFERROR(VLOOKUP(I208,'统计（数据库导出）'!A:K,11,FALSE),0)</f>
        <v>0</v>
      </c>
      <c r="AA208" s="4">
        <v>207</v>
      </c>
      <c r="AB208" s="4"/>
      <c r="AC208" s="220" t="e">
        <f>VLOOKUP(H208,[1]Sheet1!$D:$D,1,FALSE)</f>
        <v>#N/A</v>
      </c>
    </row>
    <row r="209" s="1" customFormat="1" spans="1:29">
      <c r="A209" s="3">
        <v>919</v>
      </c>
      <c r="B209" s="118" t="s">
        <v>558</v>
      </c>
      <c r="C209" s="118" t="s">
        <v>29</v>
      </c>
      <c r="D209" s="118" t="s">
        <v>30</v>
      </c>
      <c r="E209" s="212" t="s">
        <v>555</v>
      </c>
      <c r="F209" s="3" t="s">
        <v>32</v>
      </c>
      <c r="G209" s="3" t="s">
        <v>68</v>
      </c>
      <c r="H209" s="4">
        <v>3853350</v>
      </c>
      <c r="I209" s="4" t="s">
        <v>572</v>
      </c>
      <c r="J209" s="216">
        <v>1366</v>
      </c>
      <c r="K209" s="4">
        <v>17789404900</v>
      </c>
      <c r="L209" s="4"/>
      <c r="M209" s="4" t="s">
        <v>573</v>
      </c>
      <c r="N209" s="4" t="s">
        <v>574</v>
      </c>
      <c r="O209" s="4">
        <v>17789404900</v>
      </c>
      <c r="P209" s="217">
        <f>--IFERROR(VLOOKUP(I209,'统计（数据库导出）'!A:C,2,FALSE),0)</f>
        <v>100</v>
      </c>
      <c r="Q209" s="217">
        <f>--IFERROR(VLOOKUP(I209,'统计（数据库导出）'!A:C,3,FALSE),0)</f>
        <v>1213.55</v>
      </c>
      <c r="R209" s="219">
        <f t="shared" si="3"/>
        <v>0.888396778916545</v>
      </c>
      <c r="S209" s="217">
        <f>--IFERROR(VLOOKUP(I209,'统计（数据库导出）'!A:K,4,FALSE),0)</f>
        <v>3</v>
      </c>
      <c r="T209" s="217">
        <f>--IFERROR(VLOOKUP(I209,'统计（数据库导出）'!A:K,5,FALSE),0)</f>
        <v>0</v>
      </c>
      <c r="U209" s="217">
        <f>--IFERROR(VLOOKUP(I209,'统计（数据库导出）'!A:K,6,FALSE),0)</f>
        <v>97</v>
      </c>
      <c r="V209" s="217">
        <f>--IFERROR(VLOOKUP(I209,'统计（数据库导出）'!A:K,7,FALSE),0)</f>
        <v>0</v>
      </c>
      <c r="W209" s="217">
        <f>--IFERROR(VLOOKUP(I209,'统计（数据库导出）'!A:K,8,FALSE),0)</f>
        <v>442</v>
      </c>
      <c r="X209" s="217">
        <f>--IFERROR(VLOOKUP(I209,'统计（数据库导出）'!A:K,9,FALSE),0)</f>
        <v>-55.1</v>
      </c>
      <c r="Y209" s="217">
        <f>--IFERROR(VLOOKUP(I209,'统计（数据库导出）'!A:K,10,FALSE),0)</f>
        <v>771.55</v>
      </c>
      <c r="Z209" s="217">
        <f>--IFERROR(VLOOKUP(I209,'统计（数据库导出）'!A:K,11,FALSE),0)</f>
        <v>0</v>
      </c>
      <c r="AA209" s="4">
        <v>208</v>
      </c>
      <c r="AB209" s="4"/>
      <c r="AC209" s="220" t="e">
        <f>VLOOKUP(H209,[1]Sheet1!$D:$D,1,FALSE)</f>
        <v>#N/A</v>
      </c>
    </row>
    <row r="210" s="1" customFormat="1" spans="1:29">
      <c r="A210" s="3">
        <v>920</v>
      </c>
      <c r="B210" s="118" t="s">
        <v>558</v>
      </c>
      <c r="C210" s="118" t="s">
        <v>29</v>
      </c>
      <c r="D210" s="118" t="s">
        <v>30</v>
      </c>
      <c r="E210" s="212" t="s">
        <v>555</v>
      </c>
      <c r="F210" s="3" t="s">
        <v>32</v>
      </c>
      <c r="G210" s="3">
        <v>0</v>
      </c>
      <c r="H210" s="4">
        <v>3853080</v>
      </c>
      <c r="I210" s="4" t="s">
        <v>575</v>
      </c>
      <c r="J210" s="216">
        <v>0</v>
      </c>
      <c r="K210" s="4">
        <v>0</v>
      </c>
      <c r="L210" s="4"/>
      <c r="M210" s="4" t="s">
        <v>563</v>
      </c>
      <c r="N210" s="4" t="s">
        <v>576</v>
      </c>
      <c r="O210" s="4">
        <v>17793822102</v>
      </c>
      <c r="P210" s="217">
        <f>--IFERROR(VLOOKUP(I210,'统计（数据库导出）'!A:C,2,FALSE),0)</f>
        <v>0</v>
      </c>
      <c r="Q210" s="217">
        <f>--IFERROR(VLOOKUP(I210,'统计（数据库导出）'!A:C,3,FALSE),0)</f>
        <v>0</v>
      </c>
      <c r="R210" s="219">
        <f t="shared" si="3"/>
        <v>0</v>
      </c>
      <c r="S210" s="217">
        <f>--IFERROR(VLOOKUP(I210,'统计（数据库导出）'!A:K,4,FALSE),0)</f>
        <v>0</v>
      </c>
      <c r="T210" s="217">
        <f>--IFERROR(VLOOKUP(I210,'统计（数据库导出）'!A:K,5,FALSE),0)</f>
        <v>0</v>
      </c>
      <c r="U210" s="217">
        <f>--IFERROR(VLOOKUP(I210,'统计（数据库导出）'!A:K,6,FALSE),0)</f>
        <v>0</v>
      </c>
      <c r="V210" s="217">
        <f>--IFERROR(VLOOKUP(I210,'统计（数据库导出）'!A:K,7,FALSE),0)</f>
        <v>0</v>
      </c>
      <c r="W210" s="217">
        <f>--IFERROR(VLOOKUP(I210,'统计（数据库导出）'!A:K,8,FALSE),0)</f>
        <v>0</v>
      </c>
      <c r="X210" s="217">
        <f>--IFERROR(VLOOKUP(I210,'统计（数据库导出）'!A:K,9,FALSE),0)</f>
        <v>0</v>
      </c>
      <c r="Y210" s="217">
        <f>--IFERROR(VLOOKUP(I210,'统计（数据库导出）'!A:K,10,FALSE),0)</f>
        <v>0</v>
      </c>
      <c r="Z210" s="217">
        <f>--IFERROR(VLOOKUP(I210,'统计（数据库导出）'!A:K,11,FALSE),0)</f>
        <v>0</v>
      </c>
      <c r="AA210" s="4">
        <v>209</v>
      </c>
      <c r="AB210" s="4"/>
      <c r="AC210" s="220" t="e">
        <f>VLOOKUP(H210,[1]Sheet1!$D:$D,1,FALSE)</f>
        <v>#N/A</v>
      </c>
    </row>
    <row r="211" s="1" customFormat="1" spans="1:29">
      <c r="A211" s="3">
        <v>921</v>
      </c>
      <c r="B211" s="118" t="s">
        <v>558</v>
      </c>
      <c r="C211" s="118" t="s">
        <v>29</v>
      </c>
      <c r="D211" s="220" t="s">
        <v>99</v>
      </c>
      <c r="E211" s="118" t="s">
        <v>29</v>
      </c>
      <c r="F211" s="3">
        <v>0</v>
      </c>
      <c r="G211" s="3">
        <v>0</v>
      </c>
      <c r="H211" s="3">
        <v>3852468</v>
      </c>
      <c r="I211" s="4" t="s">
        <v>577</v>
      </c>
      <c r="J211" s="216">
        <v>3000</v>
      </c>
      <c r="K211" s="4">
        <v>18193855002</v>
      </c>
      <c r="L211" s="4" t="s">
        <v>99</v>
      </c>
      <c r="M211" s="222" t="s">
        <v>190</v>
      </c>
      <c r="N211" s="4" t="s">
        <v>578</v>
      </c>
      <c r="O211" s="4">
        <v>13369380008</v>
      </c>
      <c r="P211" s="217">
        <f>--IFERROR(VLOOKUP(I211,'统计（数据库导出）'!A:C,2,FALSE),0)</f>
        <v>110.96</v>
      </c>
      <c r="Q211" s="217">
        <f>--IFERROR(VLOOKUP(I211,'统计（数据库导出）'!A:C,3,FALSE),0)</f>
        <v>1522.3</v>
      </c>
      <c r="R211" s="219">
        <f t="shared" si="3"/>
        <v>0.507433333333333</v>
      </c>
      <c r="S211" s="217">
        <f>--IFERROR(VLOOKUP(I211,'统计（数据库导出）'!A:K,4,FALSE),0)</f>
        <v>105.96</v>
      </c>
      <c r="T211" s="217">
        <f>--IFERROR(VLOOKUP(I211,'统计（数据库导出）'!A:K,5,FALSE),0)</f>
        <v>0</v>
      </c>
      <c r="U211" s="217">
        <f>--IFERROR(VLOOKUP(I211,'统计（数据库导出）'!A:K,6,FALSE),0)</f>
        <v>5</v>
      </c>
      <c r="V211" s="217">
        <f>--IFERROR(VLOOKUP(I211,'统计（数据库导出）'!A:K,7,FALSE),0)</f>
        <v>0</v>
      </c>
      <c r="W211" s="217">
        <f>--IFERROR(VLOOKUP(I211,'统计（数据库导出）'!A:K,8,FALSE),0)</f>
        <v>1317.15</v>
      </c>
      <c r="X211" s="217">
        <f>--IFERROR(VLOOKUP(I211,'统计（数据库导出）'!A:K,9,FALSE),0)</f>
        <v>-947</v>
      </c>
      <c r="Y211" s="217">
        <f>--IFERROR(VLOOKUP(I211,'统计（数据库导出）'!A:K,10,FALSE),0)</f>
        <v>205.15</v>
      </c>
      <c r="Z211" s="217">
        <f>--IFERROR(VLOOKUP(I211,'统计（数据库导出）'!A:K,11,FALSE),0)</f>
        <v>0</v>
      </c>
      <c r="AA211" s="4">
        <v>210</v>
      </c>
      <c r="AB211" s="4"/>
      <c r="AC211" s="220" t="e">
        <f>VLOOKUP(H211,[1]Sheet1!$D:$D,1,FALSE)</f>
        <v>#N/A</v>
      </c>
    </row>
    <row r="212" s="1" customFormat="1" spans="1:29">
      <c r="A212" s="3">
        <v>922</v>
      </c>
      <c r="B212" s="118" t="s">
        <v>558</v>
      </c>
      <c r="C212" s="118" t="s">
        <v>57</v>
      </c>
      <c r="D212" s="118" t="s">
        <v>29</v>
      </c>
      <c r="E212" s="118" t="s">
        <v>29</v>
      </c>
      <c r="F212" s="3">
        <v>0</v>
      </c>
      <c r="G212" s="3">
        <v>0</v>
      </c>
      <c r="H212" s="3">
        <v>3852656</v>
      </c>
      <c r="I212" s="4" t="s">
        <v>579</v>
      </c>
      <c r="J212" s="216">
        <v>300</v>
      </c>
      <c r="K212" s="4">
        <v>18993827885</v>
      </c>
      <c r="L212" s="4"/>
      <c r="M212" s="4" t="s">
        <v>580</v>
      </c>
      <c r="N212" s="4" t="s">
        <v>581</v>
      </c>
      <c r="O212" s="4">
        <v>18993827885</v>
      </c>
      <c r="P212" s="217">
        <f>--IFERROR(VLOOKUP(I212,'统计（数据库导出）'!A:C,2,FALSE),0)</f>
        <v>0</v>
      </c>
      <c r="Q212" s="217">
        <f>--IFERROR(VLOOKUP(I212,'统计（数据库导出）'!A:C,3,FALSE),0)</f>
        <v>0</v>
      </c>
      <c r="R212" s="219">
        <f t="shared" si="3"/>
        <v>0</v>
      </c>
      <c r="S212" s="217">
        <f>--IFERROR(VLOOKUP(I212,'统计（数据库导出）'!A:K,4,FALSE),0)</f>
        <v>0</v>
      </c>
      <c r="T212" s="217">
        <f>--IFERROR(VLOOKUP(I212,'统计（数据库导出）'!A:K,5,FALSE),0)</f>
        <v>0</v>
      </c>
      <c r="U212" s="217">
        <f>--IFERROR(VLOOKUP(I212,'统计（数据库导出）'!A:K,6,FALSE),0)</f>
        <v>0</v>
      </c>
      <c r="V212" s="217">
        <f>--IFERROR(VLOOKUP(I212,'统计（数据库导出）'!A:K,7,FALSE),0)</f>
        <v>0</v>
      </c>
      <c r="W212" s="217">
        <f>--IFERROR(VLOOKUP(I212,'统计（数据库导出）'!A:K,8,FALSE),0)</f>
        <v>0</v>
      </c>
      <c r="X212" s="217">
        <f>--IFERROR(VLOOKUP(I212,'统计（数据库导出）'!A:K,9,FALSE),0)</f>
        <v>0</v>
      </c>
      <c r="Y212" s="217">
        <f>--IFERROR(VLOOKUP(I212,'统计（数据库导出）'!A:K,10,FALSE),0)</f>
        <v>0</v>
      </c>
      <c r="Z212" s="217">
        <f>--IFERROR(VLOOKUP(I212,'统计（数据库导出）'!A:K,11,FALSE),0)</f>
        <v>0</v>
      </c>
      <c r="AA212" s="4">
        <v>211</v>
      </c>
      <c r="AB212" s="4"/>
      <c r="AC212" s="220" t="e">
        <f>VLOOKUP(H212,[1]Sheet1!$D:$D,1,FALSE)</f>
        <v>#N/A</v>
      </c>
    </row>
    <row r="213" s="1" customFormat="1" spans="1:29">
      <c r="A213" s="3">
        <v>923</v>
      </c>
      <c r="B213" s="118" t="s">
        <v>558</v>
      </c>
      <c r="C213" s="118" t="s">
        <v>57</v>
      </c>
      <c r="D213" s="118" t="s">
        <v>29</v>
      </c>
      <c r="E213" s="118" t="s">
        <v>29</v>
      </c>
      <c r="F213" s="3">
        <v>0</v>
      </c>
      <c r="G213" s="3">
        <v>0</v>
      </c>
      <c r="H213" s="3">
        <v>381860</v>
      </c>
      <c r="I213" s="4" t="s">
        <v>582</v>
      </c>
      <c r="J213" s="216">
        <v>0</v>
      </c>
      <c r="K213" s="4">
        <v>0</v>
      </c>
      <c r="L213" s="4"/>
      <c r="M213" s="4" t="s">
        <v>583</v>
      </c>
      <c r="N213" s="4" t="s">
        <v>581</v>
      </c>
      <c r="O213" s="4">
        <v>18093835126</v>
      </c>
      <c r="P213" s="217">
        <f>--IFERROR(VLOOKUP(I213,'统计（数据库导出）'!A:C,2,FALSE),0)</f>
        <v>0</v>
      </c>
      <c r="Q213" s="217">
        <f>--IFERROR(VLOOKUP(I213,'统计（数据库导出）'!A:C,3,FALSE),0)</f>
        <v>0</v>
      </c>
      <c r="R213" s="219">
        <f t="shared" si="3"/>
        <v>0</v>
      </c>
      <c r="S213" s="217">
        <f>--IFERROR(VLOOKUP(I213,'统计（数据库导出）'!A:K,4,FALSE),0)</f>
        <v>0</v>
      </c>
      <c r="T213" s="217">
        <f>--IFERROR(VLOOKUP(I213,'统计（数据库导出）'!A:K,5,FALSE),0)</f>
        <v>0</v>
      </c>
      <c r="U213" s="217">
        <f>--IFERROR(VLOOKUP(I213,'统计（数据库导出）'!A:K,6,FALSE),0)</f>
        <v>0</v>
      </c>
      <c r="V213" s="217">
        <f>--IFERROR(VLOOKUP(I213,'统计（数据库导出）'!A:K,7,FALSE),0)</f>
        <v>0</v>
      </c>
      <c r="W213" s="217">
        <f>--IFERROR(VLOOKUP(I213,'统计（数据库导出）'!A:K,8,FALSE),0)</f>
        <v>0</v>
      </c>
      <c r="X213" s="217">
        <f>--IFERROR(VLOOKUP(I213,'统计（数据库导出）'!A:K,9,FALSE),0)</f>
        <v>0</v>
      </c>
      <c r="Y213" s="217">
        <f>--IFERROR(VLOOKUP(I213,'统计（数据库导出）'!A:K,10,FALSE),0)</f>
        <v>0</v>
      </c>
      <c r="Z213" s="217">
        <f>--IFERROR(VLOOKUP(I213,'统计（数据库导出）'!A:K,11,FALSE),0)</f>
        <v>0</v>
      </c>
      <c r="AA213" s="4">
        <v>212</v>
      </c>
      <c r="AB213" s="4"/>
      <c r="AC213" s="220" t="e">
        <f>VLOOKUP(H213,[1]Sheet1!$D:$D,1,FALSE)</f>
        <v>#N/A</v>
      </c>
    </row>
    <row r="214" s="1" customFormat="1" spans="1:29">
      <c r="A214" s="3">
        <v>924</v>
      </c>
      <c r="B214" s="118" t="s">
        <v>558</v>
      </c>
      <c r="C214" s="118" t="s">
        <v>29</v>
      </c>
      <c r="D214" s="118" t="s">
        <v>372</v>
      </c>
      <c r="E214" s="118" t="s">
        <v>29</v>
      </c>
      <c r="F214" s="3">
        <v>0</v>
      </c>
      <c r="G214" s="3">
        <v>0</v>
      </c>
      <c r="H214" s="3">
        <v>380134</v>
      </c>
      <c r="I214" s="4" t="s">
        <v>584</v>
      </c>
      <c r="J214" s="216">
        <v>3000</v>
      </c>
      <c r="K214" s="4">
        <v>18993827835</v>
      </c>
      <c r="L214" s="4"/>
      <c r="M214" s="4" t="s">
        <v>585</v>
      </c>
      <c r="N214" s="4" t="s">
        <v>586</v>
      </c>
      <c r="O214" s="4">
        <v>18993827835</v>
      </c>
      <c r="P214" s="217">
        <f>--IFERROR(VLOOKUP(I214,'统计（数据库导出）'!A:C,2,FALSE),0)</f>
        <v>0</v>
      </c>
      <c r="Q214" s="217">
        <f>--IFERROR(VLOOKUP(I214,'统计（数据库导出）'!A:C,3,FALSE),0)</f>
        <v>550.52415</v>
      </c>
      <c r="R214" s="219">
        <f t="shared" si="3"/>
        <v>0.18350805</v>
      </c>
      <c r="S214" s="217">
        <f>--IFERROR(VLOOKUP(I214,'统计（数据库导出）'!A:K,4,FALSE),0)</f>
        <v>0</v>
      </c>
      <c r="T214" s="217">
        <f>--IFERROR(VLOOKUP(I214,'统计（数据库导出）'!A:K,5,FALSE),0)</f>
        <v>0</v>
      </c>
      <c r="U214" s="217">
        <f>--IFERROR(VLOOKUP(I214,'统计（数据库导出）'!A:K,6,FALSE),0)</f>
        <v>0</v>
      </c>
      <c r="V214" s="217">
        <f>--IFERROR(VLOOKUP(I214,'统计（数据库导出）'!A:K,7,FALSE),0)</f>
        <v>0</v>
      </c>
      <c r="W214" s="217">
        <f>--IFERROR(VLOOKUP(I214,'统计（数据库导出）'!A:K,8,FALSE),0)</f>
        <v>-39</v>
      </c>
      <c r="X214" s="217">
        <f>--IFERROR(VLOOKUP(I214,'统计（数据库导出）'!A:K,9,FALSE),0)</f>
        <v>-427.2</v>
      </c>
      <c r="Y214" s="217">
        <f>--IFERROR(VLOOKUP(I214,'统计（数据库导出）'!A:K,10,FALSE),0)</f>
        <v>589.52415</v>
      </c>
      <c r="Z214" s="217">
        <f>--IFERROR(VLOOKUP(I214,'统计（数据库导出）'!A:K,11,FALSE),0)</f>
        <v>0</v>
      </c>
      <c r="AA214" s="4">
        <v>213</v>
      </c>
      <c r="AB214" s="4"/>
      <c r="AC214" s="220" t="e">
        <f>VLOOKUP(H214,[1]Sheet1!$D:$D,1,FALSE)</f>
        <v>#N/A</v>
      </c>
    </row>
    <row r="215" s="1" customFormat="1" spans="1:29">
      <c r="A215" s="3">
        <v>925</v>
      </c>
      <c r="B215" s="118" t="s">
        <v>558</v>
      </c>
      <c r="C215" s="118" t="s">
        <v>29</v>
      </c>
      <c r="D215" s="118" t="s">
        <v>372</v>
      </c>
      <c r="E215" s="118" t="s">
        <v>29</v>
      </c>
      <c r="F215" s="3">
        <v>0</v>
      </c>
      <c r="G215" s="3">
        <v>0</v>
      </c>
      <c r="H215" s="3">
        <v>3852936</v>
      </c>
      <c r="I215" s="4" t="s">
        <v>587</v>
      </c>
      <c r="J215" s="216">
        <v>3000</v>
      </c>
      <c r="K215" s="4">
        <v>13369380008</v>
      </c>
      <c r="L215" s="4"/>
      <c r="M215" s="4" t="s">
        <v>190</v>
      </c>
      <c r="N215" s="4" t="s">
        <v>588</v>
      </c>
      <c r="O215" s="4">
        <v>13369380008</v>
      </c>
      <c r="P215" s="217">
        <f>--IFERROR(VLOOKUP(I215,'统计（数据库导出）'!A:C,2,FALSE),0)</f>
        <v>0</v>
      </c>
      <c r="Q215" s="217">
        <f>--IFERROR(VLOOKUP(I215,'统计（数据库导出）'!A:C,3,FALSE),0)</f>
        <v>155.7</v>
      </c>
      <c r="R215" s="219">
        <f t="shared" si="3"/>
        <v>0.0519</v>
      </c>
      <c r="S215" s="217">
        <f>--IFERROR(VLOOKUP(I215,'统计（数据库导出）'!A:K,4,FALSE),0)</f>
        <v>0</v>
      </c>
      <c r="T215" s="217">
        <f>--IFERROR(VLOOKUP(I215,'统计（数据库导出）'!A:K,5,FALSE),0)</f>
        <v>0</v>
      </c>
      <c r="U215" s="217">
        <f>--IFERROR(VLOOKUP(I215,'统计（数据库导出）'!A:K,6,FALSE),0)</f>
        <v>0</v>
      </c>
      <c r="V215" s="217">
        <f>--IFERROR(VLOOKUP(I215,'统计（数据库导出）'!A:K,7,FALSE),0)</f>
        <v>0</v>
      </c>
      <c r="W215" s="217">
        <f>--IFERROR(VLOOKUP(I215,'统计（数据库导出）'!A:K,8,FALSE),0)</f>
        <v>-85.3</v>
      </c>
      <c r="X215" s="217">
        <f>--IFERROR(VLOOKUP(I215,'统计（数据库导出）'!A:K,9,FALSE),0)</f>
        <v>-347</v>
      </c>
      <c r="Y215" s="217">
        <f>--IFERROR(VLOOKUP(I215,'统计（数据库导出）'!A:K,10,FALSE),0)</f>
        <v>241</v>
      </c>
      <c r="Z215" s="217">
        <f>--IFERROR(VLOOKUP(I215,'统计（数据库导出）'!A:K,11,FALSE),0)</f>
        <v>0</v>
      </c>
      <c r="AA215" s="4">
        <v>214</v>
      </c>
      <c r="AB215" s="4"/>
      <c r="AC215" s="220" t="e">
        <f>VLOOKUP(H215,[1]Sheet1!$D:$D,1,FALSE)</f>
        <v>#N/A</v>
      </c>
    </row>
    <row r="216" s="1" customFormat="1" spans="1:29">
      <c r="A216" s="3">
        <v>926</v>
      </c>
      <c r="B216" s="118" t="s">
        <v>558</v>
      </c>
      <c r="C216" s="118" t="s">
        <v>29</v>
      </c>
      <c r="D216" s="118" t="s">
        <v>109</v>
      </c>
      <c r="E216" s="118" t="s">
        <v>29</v>
      </c>
      <c r="F216" s="3">
        <v>0</v>
      </c>
      <c r="G216" s="3">
        <v>0</v>
      </c>
      <c r="H216" s="3">
        <v>3852935</v>
      </c>
      <c r="I216" s="4" t="s">
        <v>589</v>
      </c>
      <c r="J216" s="216">
        <v>3000</v>
      </c>
      <c r="K216" s="4">
        <v>17393898001</v>
      </c>
      <c r="L216" s="4"/>
      <c r="M216" s="4" t="s">
        <v>590</v>
      </c>
      <c r="N216" s="4" t="s">
        <v>591</v>
      </c>
      <c r="O216" s="4">
        <v>17393898001</v>
      </c>
      <c r="P216" s="217">
        <f>--IFERROR(VLOOKUP(I216,'统计（数据库导出）'!A:C,2,FALSE),0)</f>
        <v>-116.25</v>
      </c>
      <c r="Q216" s="217">
        <f>--IFERROR(VLOOKUP(I216,'统计（数据库导出）'!A:C,3,FALSE),0)</f>
        <v>10302.2958166667</v>
      </c>
      <c r="R216" s="219">
        <f t="shared" si="3"/>
        <v>3.43409860555557</v>
      </c>
      <c r="S216" s="217">
        <f>--IFERROR(VLOOKUP(I216,'统计（数据库导出）'!A:K,4,FALSE),0)</f>
        <v>-202.8</v>
      </c>
      <c r="T216" s="217">
        <f>--IFERROR(VLOOKUP(I216,'统计（数据库导出）'!A:K,5,FALSE),0)</f>
        <v>-237</v>
      </c>
      <c r="U216" s="217">
        <f>--IFERROR(VLOOKUP(I216,'统计（数据库导出）'!A:K,6,FALSE),0)</f>
        <v>86.55</v>
      </c>
      <c r="V216" s="217">
        <f>--IFERROR(VLOOKUP(I216,'统计（数据库导出）'!A:K,7,FALSE),0)</f>
        <v>0</v>
      </c>
      <c r="W216" s="217">
        <f>--IFERROR(VLOOKUP(I216,'统计（数据库导出）'!A:K,8,FALSE),0)</f>
        <v>9573.5</v>
      </c>
      <c r="X216" s="217">
        <f>--IFERROR(VLOOKUP(I216,'统计（数据库导出）'!A:K,9,FALSE),0)</f>
        <v>-642</v>
      </c>
      <c r="Y216" s="217">
        <f>--IFERROR(VLOOKUP(I216,'统计（数据库导出）'!A:K,10,FALSE),0)</f>
        <v>728.795816666667</v>
      </c>
      <c r="Z216" s="217">
        <f>--IFERROR(VLOOKUP(I216,'统计（数据库导出）'!A:K,11,FALSE),0)</f>
        <v>10</v>
      </c>
      <c r="AA216" s="4">
        <v>215</v>
      </c>
      <c r="AB216" s="4"/>
      <c r="AC216" s="220" t="e">
        <f>VLOOKUP(H216,[1]Sheet1!$D:$D,1,FALSE)</f>
        <v>#N/A</v>
      </c>
    </row>
    <row r="217" s="1" customFormat="1" spans="1:29">
      <c r="A217" s="3">
        <v>927</v>
      </c>
      <c r="B217" s="118" t="s">
        <v>558</v>
      </c>
      <c r="C217" s="118" t="s">
        <v>57</v>
      </c>
      <c r="D217" s="118" t="s">
        <v>29</v>
      </c>
      <c r="E217" s="118" t="s">
        <v>29</v>
      </c>
      <c r="F217" s="3">
        <v>0</v>
      </c>
      <c r="G217" s="3">
        <v>0</v>
      </c>
      <c r="H217" s="3">
        <v>3851740</v>
      </c>
      <c r="I217" s="4" t="s">
        <v>592</v>
      </c>
      <c r="J217" s="216">
        <v>300</v>
      </c>
      <c r="K217" s="4">
        <v>18093855126</v>
      </c>
      <c r="L217" s="4"/>
      <c r="M217" s="4" t="s">
        <v>583</v>
      </c>
      <c r="N217" s="4" t="s">
        <v>581</v>
      </c>
      <c r="O217" s="4">
        <v>13321386992</v>
      </c>
      <c r="P217" s="217">
        <f>--IFERROR(VLOOKUP(I217,'统计（数据库导出）'!A:C,2,FALSE),0)</f>
        <v>0</v>
      </c>
      <c r="Q217" s="217">
        <f>--IFERROR(VLOOKUP(I217,'统计（数据库导出）'!A:C,3,FALSE),0)</f>
        <v>95</v>
      </c>
      <c r="R217" s="219">
        <f t="shared" si="3"/>
        <v>0.316666666666667</v>
      </c>
      <c r="S217" s="217">
        <f>--IFERROR(VLOOKUP(I217,'统计（数据库导出）'!A:K,4,FALSE),0)</f>
        <v>0</v>
      </c>
      <c r="T217" s="217">
        <f>--IFERROR(VLOOKUP(I217,'统计（数据库导出）'!A:K,5,FALSE),0)</f>
        <v>0</v>
      </c>
      <c r="U217" s="217">
        <f>--IFERROR(VLOOKUP(I217,'统计（数据库导出）'!A:K,6,FALSE),0)</f>
        <v>0</v>
      </c>
      <c r="V217" s="217">
        <f>--IFERROR(VLOOKUP(I217,'统计（数据库导出）'!A:K,7,FALSE),0)</f>
        <v>0</v>
      </c>
      <c r="W217" s="217">
        <f>--IFERROR(VLOOKUP(I217,'统计（数据库导出）'!A:K,8,FALSE),0)</f>
        <v>48</v>
      </c>
      <c r="X217" s="217">
        <f>--IFERROR(VLOOKUP(I217,'统计（数据库导出）'!A:K,9,FALSE),0)</f>
        <v>0</v>
      </c>
      <c r="Y217" s="217">
        <f>--IFERROR(VLOOKUP(I217,'统计（数据库导出）'!A:K,10,FALSE),0)</f>
        <v>47</v>
      </c>
      <c r="Z217" s="217">
        <f>--IFERROR(VLOOKUP(I217,'统计（数据库导出）'!A:K,11,FALSE),0)</f>
        <v>0</v>
      </c>
      <c r="AA217" s="4">
        <v>216</v>
      </c>
      <c r="AB217" s="4"/>
      <c r="AC217" s="220" t="e">
        <f>VLOOKUP(H217,[1]Sheet1!$D:$D,1,FALSE)</f>
        <v>#N/A</v>
      </c>
    </row>
    <row r="218" s="1" customFormat="1" spans="1:29">
      <c r="A218" s="3">
        <v>928</v>
      </c>
      <c r="B218" s="118" t="s">
        <v>558</v>
      </c>
      <c r="C218" s="118" t="s">
        <v>29</v>
      </c>
      <c r="D218" s="3" t="s">
        <v>99</v>
      </c>
      <c r="E218" s="118" t="s">
        <v>29</v>
      </c>
      <c r="F218" s="3">
        <v>0</v>
      </c>
      <c r="G218" s="3">
        <v>0</v>
      </c>
      <c r="H218" s="3">
        <v>3850518</v>
      </c>
      <c r="I218" s="4" t="s">
        <v>593</v>
      </c>
      <c r="J218" s="216">
        <v>0</v>
      </c>
      <c r="K218" s="4">
        <v>0</v>
      </c>
      <c r="L218" s="4" t="s">
        <v>99</v>
      </c>
      <c r="M218" s="4" t="s">
        <v>190</v>
      </c>
      <c r="N218" s="4" t="s">
        <v>594</v>
      </c>
      <c r="O218" s="4">
        <v>15346789991</v>
      </c>
      <c r="P218" s="217">
        <f>--IFERROR(VLOOKUP(I218,'统计（数据库导出）'!A:C,2,FALSE),0)</f>
        <v>0</v>
      </c>
      <c r="Q218" s="217">
        <f>--IFERROR(VLOOKUP(I218,'统计（数据库导出）'!A:C,3,FALSE),0)</f>
        <v>-493.7</v>
      </c>
      <c r="R218" s="219">
        <f t="shared" si="3"/>
        <v>0</v>
      </c>
      <c r="S218" s="217">
        <f>--IFERROR(VLOOKUP(I218,'统计（数据库导出）'!A:K,4,FALSE),0)</f>
        <v>0</v>
      </c>
      <c r="T218" s="217">
        <f>--IFERROR(VLOOKUP(I218,'统计（数据库导出）'!A:K,5,FALSE),0)</f>
        <v>0</v>
      </c>
      <c r="U218" s="217">
        <f>--IFERROR(VLOOKUP(I218,'统计（数据库导出）'!A:K,6,FALSE),0)</f>
        <v>0</v>
      </c>
      <c r="V218" s="217">
        <f>--IFERROR(VLOOKUP(I218,'统计（数据库导出）'!A:K,7,FALSE),0)</f>
        <v>0</v>
      </c>
      <c r="W218" s="217">
        <f>--IFERROR(VLOOKUP(I218,'统计（数据库导出）'!A:K,8,FALSE),0)</f>
        <v>-493.7</v>
      </c>
      <c r="X218" s="217">
        <f>--IFERROR(VLOOKUP(I218,'统计（数据库导出）'!A:K,9,FALSE),0)</f>
        <v>-493.7</v>
      </c>
      <c r="Y218" s="217">
        <f>--IFERROR(VLOOKUP(I218,'统计（数据库导出）'!A:K,10,FALSE),0)</f>
        <v>0</v>
      </c>
      <c r="Z218" s="217">
        <f>--IFERROR(VLOOKUP(I218,'统计（数据库导出）'!A:K,11,FALSE),0)</f>
        <v>0</v>
      </c>
      <c r="AA218" s="4">
        <v>217</v>
      </c>
      <c r="AB218" s="4"/>
      <c r="AC218" s="220" t="e">
        <f>VLOOKUP(H218,[1]Sheet1!$D:$D,1,FALSE)</f>
        <v>#N/A</v>
      </c>
    </row>
    <row r="219" s="1" customFormat="1" spans="1:29">
      <c r="A219" s="3">
        <v>929</v>
      </c>
      <c r="B219" s="118" t="s">
        <v>558</v>
      </c>
      <c r="C219" s="118" t="s">
        <v>29</v>
      </c>
      <c r="D219" s="118" t="s">
        <v>157</v>
      </c>
      <c r="E219" s="118" t="s">
        <v>29</v>
      </c>
      <c r="F219" s="3">
        <v>0</v>
      </c>
      <c r="G219" s="3">
        <v>0</v>
      </c>
      <c r="H219" s="3">
        <v>3835329</v>
      </c>
      <c r="I219" s="4" t="s">
        <v>595</v>
      </c>
      <c r="J219" s="216">
        <v>3000</v>
      </c>
      <c r="K219" s="4">
        <v>19958593727</v>
      </c>
      <c r="L219" s="4"/>
      <c r="M219" s="4" t="s">
        <v>596</v>
      </c>
      <c r="N219" s="4" t="s">
        <v>597</v>
      </c>
      <c r="O219" s="4">
        <v>19958593727</v>
      </c>
      <c r="P219" s="217">
        <f>--IFERROR(VLOOKUP(I219,'统计（数据库导出）'!A:C,2,FALSE),0)</f>
        <v>91.35</v>
      </c>
      <c r="Q219" s="217">
        <f>--IFERROR(VLOOKUP(I219,'统计（数据库导出）'!A:C,3,FALSE),0)</f>
        <v>2462.6</v>
      </c>
      <c r="R219" s="219">
        <f t="shared" si="3"/>
        <v>0.820866666666667</v>
      </c>
      <c r="S219" s="217">
        <f>--IFERROR(VLOOKUP(I219,'统计（数据库导出）'!A:K,4,FALSE),0)</f>
        <v>8</v>
      </c>
      <c r="T219" s="217">
        <f>--IFERROR(VLOOKUP(I219,'统计（数据库导出）'!A:K,5,FALSE),0)</f>
        <v>0</v>
      </c>
      <c r="U219" s="217">
        <f>--IFERROR(VLOOKUP(I219,'统计（数据库导出）'!A:K,6,FALSE),0)</f>
        <v>83.35</v>
      </c>
      <c r="V219" s="217">
        <f>--IFERROR(VLOOKUP(I219,'统计（数据库导出）'!A:K,7,FALSE),0)</f>
        <v>0</v>
      </c>
      <c r="W219" s="217">
        <f>--IFERROR(VLOOKUP(I219,'统计（数据库导出）'!A:K,8,FALSE),0)</f>
        <v>1421.8</v>
      </c>
      <c r="X219" s="217">
        <f>--IFERROR(VLOOKUP(I219,'统计（数据库导出）'!A:K,9,FALSE),0)</f>
        <v>-739.8</v>
      </c>
      <c r="Y219" s="217">
        <f>--IFERROR(VLOOKUP(I219,'统计（数据库导出）'!A:K,10,FALSE),0)</f>
        <v>1040.8</v>
      </c>
      <c r="Z219" s="217">
        <f>--IFERROR(VLOOKUP(I219,'统计（数据库导出）'!A:K,11,FALSE),0)</f>
        <v>-3</v>
      </c>
      <c r="AA219" s="4">
        <v>218</v>
      </c>
      <c r="AB219" s="4"/>
      <c r="AC219" s="220" t="e">
        <f>VLOOKUP(H219,[1]Sheet1!$D:$D,1,FALSE)</f>
        <v>#N/A</v>
      </c>
    </row>
    <row r="220" s="1" customFormat="1" spans="1:29">
      <c r="A220" s="3">
        <v>930</v>
      </c>
      <c r="B220" s="118" t="s">
        <v>558</v>
      </c>
      <c r="C220" s="118" t="s">
        <v>57</v>
      </c>
      <c r="D220" s="118" t="s">
        <v>29</v>
      </c>
      <c r="E220" s="118" t="s">
        <v>29</v>
      </c>
      <c r="F220" s="3">
        <v>0</v>
      </c>
      <c r="G220" s="3">
        <v>0</v>
      </c>
      <c r="H220" s="3">
        <v>3835429</v>
      </c>
      <c r="I220" s="4" t="s">
        <v>598</v>
      </c>
      <c r="J220" s="216">
        <v>300</v>
      </c>
      <c r="K220" s="4">
        <v>18993827880</v>
      </c>
      <c r="L220" s="4"/>
      <c r="M220" s="4" t="s">
        <v>599</v>
      </c>
      <c r="N220" s="4" t="s">
        <v>581</v>
      </c>
      <c r="O220" s="4">
        <v>18993827880</v>
      </c>
      <c r="P220" s="217">
        <f>--IFERROR(VLOOKUP(I220,'统计（数据库导出）'!A:C,2,FALSE),0)</f>
        <v>0</v>
      </c>
      <c r="Q220" s="217">
        <f>--IFERROR(VLOOKUP(I220,'统计（数据库导出）'!A:C,3,FALSE),0)</f>
        <v>0</v>
      </c>
      <c r="R220" s="219">
        <f t="shared" si="3"/>
        <v>0</v>
      </c>
      <c r="S220" s="217">
        <f>--IFERROR(VLOOKUP(I220,'统计（数据库导出）'!A:K,4,FALSE),0)</f>
        <v>0</v>
      </c>
      <c r="T220" s="217">
        <f>--IFERROR(VLOOKUP(I220,'统计（数据库导出）'!A:K,5,FALSE),0)</f>
        <v>0</v>
      </c>
      <c r="U220" s="217">
        <f>--IFERROR(VLOOKUP(I220,'统计（数据库导出）'!A:K,6,FALSE),0)</f>
        <v>0</v>
      </c>
      <c r="V220" s="217">
        <f>--IFERROR(VLOOKUP(I220,'统计（数据库导出）'!A:K,7,FALSE),0)</f>
        <v>0</v>
      </c>
      <c r="W220" s="217">
        <f>--IFERROR(VLOOKUP(I220,'统计（数据库导出）'!A:K,8,FALSE),0)</f>
        <v>0</v>
      </c>
      <c r="X220" s="217">
        <f>--IFERROR(VLOOKUP(I220,'统计（数据库导出）'!A:K,9,FALSE),0)</f>
        <v>0</v>
      </c>
      <c r="Y220" s="217">
        <f>--IFERROR(VLOOKUP(I220,'统计（数据库导出）'!A:K,10,FALSE),0)</f>
        <v>0</v>
      </c>
      <c r="Z220" s="217">
        <f>--IFERROR(VLOOKUP(I220,'统计（数据库导出）'!A:K,11,FALSE),0)</f>
        <v>0</v>
      </c>
      <c r="AA220" s="4">
        <v>219</v>
      </c>
      <c r="AB220" s="4"/>
      <c r="AC220" s="220" t="e">
        <f>VLOOKUP(H220,[1]Sheet1!$D:$D,1,FALSE)</f>
        <v>#N/A</v>
      </c>
    </row>
    <row r="221" s="1" customFormat="1" spans="1:29">
      <c r="A221" s="3">
        <v>931</v>
      </c>
      <c r="B221" s="118" t="s">
        <v>558</v>
      </c>
      <c r="C221" s="118" t="s">
        <v>29</v>
      </c>
      <c r="D221" s="118" t="s">
        <v>372</v>
      </c>
      <c r="E221" s="118" t="s">
        <v>29</v>
      </c>
      <c r="F221" s="3">
        <v>0</v>
      </c>
      <c r="G221" s="3">
        <v>0</v>
      </c>
      <c r="H221" s="3">
        <v>3827130</v>
      </c>
      <c r="I221" s="4" t="s">
        <v>600</v>
      </c>
      <c r="J221" s="216">
        <v>3000</v>
      </c>
      <c r="K221" s="4">
        <v>18993827889</v>
      </c>
      <c r="L221" s="4"/>
      <c r="M221" s="4" t="s">
        <v>601</v>
      </c>
      <c r="N221" s="4" t="s">
        <v>602</v>
      </c>
      <c r="O221" s="4">
        <v>18993827889</v>
      </c>
      <c r="P221" s="217">
        <f>--IFERROR(VLOOKUP(I221,'统计（数据库导出）'!A:C,2,FALSE),0)</f>
        <v>25</v>
      </c>
      <c r="Q221" s="217">
        <f>--IFERROR(VLOOKUP(I221,'统计（数据库导出）'!A:C,3,FALSE),0)</f>
        <v>493.95</v>
      </c>
      <c r="R221" s="219">
        <f t="shared" si="3"/>
        <v>0.16465</v>
      </c>
      <c r="S221" s="217">
        <f>--IFERROR(VLOOKUP(I221,'统计（数据库导出）'!A:K,4,FALSE),0)</f>
        <v>0</v>
      </c>
      <c r="T221" s="217">
        <f>--IFERROR(VLOOKUP(I221,'统计（数据库导出）'!A:K,5,FALSE),0)</f>
        <v>0</v>
      </c>
      <c r="U221" s="217">
        <f>--IFERROR(VLOOKUP(I221,'统计（数据库导出）'!A:K,6,FALSE),0)</f>
        <v>25</v>
      </c>
      <c r="V221" s="217">
        <f>--IFERROR(VLOOKUP(I221,'统计（数据库导出）'!A:K,7,FALSE),0)</f>
        <v>0</v>
      </c>
      <c r="W221" s="217">
        <f>--IFERROR(VLOOKUP(I221,'统计（数据库导出）'!A:K,8,FALSE),0)</f>
        <v>294.3</v>
      </c>
      <c r="X221" s="217">
        <f>--IFERROR(VLOOKUP(I221,'统计（数据库导出）'!A:K,9,FALSE),0)</f>
        <v>-598</v>
      </c>
      <c r="Y221" s="217">
        <f>--IFERROR(VLOOKUP(I221,'统计（数据库导出）'!A:K,10,FALSE),0)</f>
        <v>199.65</v>
      </c>
      <c r="Z221" s="217">
        <f>--IFERROR(VLOOKUP(I221,'统计（数据库导出）'!A:K,11,FALSE),0)</f>
        <v>0</v>
      </c>
      <c r="AA221" s="4">
        <v>220</v>
      </c>
      <c r="AB221" s="4"/>
      <c r="AC221" s="220" t="e">
        <f>VLOOKUP(H221,[1]Sheet1!$D:$D,1,FALSE)</f>
        <v>#N/A</v>
      </c>
    </row>
    <row r="222" s="1" customFormat="1" spans="1:29">
      <c r="A222" s="3">
        <v>932</v>
      </c>
      <c r="B222" s="118" t="s">
        <v>558</v>
      </c>
      <c r="C222" s="118" t="s">
        <v>57</v>
      </c>
      <c r="D222" s="118" t="s">
        <v>29</v>
      </c>
      <c r="E222" s="118" t="s">
        <v>29</v>
      </c>
      <c r="F222" s="3">
        <v>0</v>
      </c>
      <c r="G222" s="3">
        <v>0</v>
      </c>
      <c r="H222" s="3">
        <v>3829031</v>
      </c>
      <c r="I222" s="4" t="s">
        <v>603</v>
      </c>
      <c r="J222" s="216">
        <v>300</v>
      </c>
      <c r="K222" s="4">
        <v>18993827802</v>
      </c>
      <c r="L222" s="4"/>
      <c r="M222" s="4" t="s">
        <v>604</v>
      </c>
      <c r="N222" s="4" t="s">
        <v>581</v>
      </c>
      <c r="O222" s="4">
        <v>18993827802</v>
      </c>
      <c r="P222" s="217">
        <f>--IFERROR(VLOOKUP(I222,'统计（数据库导出）'!A:C,2,FALSE),0)</f>
        <v>0</v>
      </c>
      <c r="Q222" s="217">
        <f>--IFERROR(VLOOKUP(I222,'统计（数据库导出）'!A:C,3,FALSE),0)</f>
        <v>316.96</v>
      </c>
      <c r="R222" s="219">
        <f t="shared" si="3"/>
        <v>1.05653333333333</v>
      </c>
      <c r="S222" s="217">
        <f>--IFERROR(VLOOKUP(I222,'统计（数据库导出）'!A:K,4,FALSE),0)</f>
        <v>0</v>
      </c>
      <c r="T222" s="217">
        <f>--IFERROR(VLOOKUP(I222,'统计（数据库导出）'!A:K,5,FALSE),0)</f>
        <v>0</v>
      </c>
      <c r="U222" s="217">
        <f>--IFERROR(VLOOKUP(I222,'统计（数据库导出）'!A:K,6,FALSE),0)</f>
        <v>0</v>
      </c>
      <c r="V222" s="217">
        <f>--IFERROR(VLOOKUP(I222,'统计（数据库导出）'!A:K,7,FALSE),0)</f>
        <v>0</v>
      </c>
      <c r="W222" s="217">
        <f>--IFERROR(VLOOKUP(I222,'统计（数据库导出）'!A:K,8,FALSE),0)</f>
        <v>191.96</v>
      </c>
      <c r="X222" s="217">
        <f>--IFERROR(VLOOKUP(I222,'统计（数据库导出）'!A:K,9,FALSE),0)</f>
        <v>0</v>
      </c>
      <c r="Y222" s="217">
        <f>--IFERROR(VLOOKUP(I222,'统计（数据库导出）'!A:K,10,FALSE),0)</f>
        <v>125</v>
      </c>
      <c r="Z222" s="217">
        <f>--IFERROR(VLOOKUP(I222,'统计（数据库导出）'!A:K,11,FALSE),0)</f>
        <v>0</v>
      </c>
      <c r="AA222" s="4">
        <v>221</v>
      </c>
      <c r="AB222" s="4"/>
      <c r="AC222" s="220" t="e">
        <f>VLOOKUP(H222,[1]Sheet1!$D:$D,1,FALSE)</f>
        <v>#N/A</v>
      </c>
    </row>
    <row r="223" s="1" customFormat="1" spans="1:29">
      <c r="A223" s="3">
        <v>933</v>
      </c>
      <c r="B223" s="118" t="s">
        <v>558</v>
      </c>
      <c r="C223" s="118" t="s">
        <v>57</v>
      </c>
      <c r="D223" s="118" t="s">
        <v>29</v>
      </c>
      <c r="E223" s="118" t="s">
        <v>29</v>
      </c>
      <c r="F223" s="3">
        <v>0</v>
      </c>
      <c r="G223" s="3">
        <v>0</v>
      </c>
      <c r="H223" s="3">
        <v>3829436</v>
      </c>
      <c r="I223" s="4" t="s">
        <v>605</v>
      </c>
      <c r="J223" s="216">
        <v>1000</v>
      </c>
      <c r="K223" s="4">
        <v>18919209980</v>
      </c>
      <c r="L223" s="4"/>
      <c r="M223" s="4" t="s">
        <v>606</v>
      </c>
      <c r="N223" s="4" t="s">
        <v>581</v>
      </c>
      <c r="O223" s="4">
        <v>18919209980</v>
      </c>
      <c r="P223" s="217">
        <f>--IFERROR(VLOOKUP(I223,'统计（数据库导出）'!A:C,2,FALSE),0)</f>
        <v>119.79</v>
      </c>
      <c r="Q223" s="217">
        <f>--IFERROR(VLOOKUP(I223,'统计（数据库导出）'!A:C,3,FALSE),0)</f>
        <v>1006.34005</v>
      </c>
      <c r="R223" s="219">
        <f t="shared" si="3"/>
        <v>1.00634005</v>
      </c>
      <c r="S223" s="217">
        <f>--IFERROR(VLOOKUP(I223,'统计（数据库导出）'!A:K,4,FALSE),0)</f>
        <v>114.79</v>
      </c>
      <c r="T223" s="217">
        <f>--IFERROR(VLOOKUP(I223,'统计（数据库导出）'!A:K,5,FALSE),0)</f>
        <v>0</v>
      </c>
      <c r="U223" s="217">
        <f>--IFERROR(VLOOKUP(I223,'统计（数据库导出）'!A:K,6,FALSE),0)</f>
        <v>5</v>
      </c>
      <c r="V223" s="217">
        <f>--IFERROR(VLOOKUP(I223,'统计（数据库导出）'!A:K,7,FALSE),0)</f>
        <v>0</v>
      </c>
      <c r="W223" s="217">
        <f>--IFERROR(VLOOKUP(I223,'统计（数据库导出）'!A:K,8,FALSE),0)</f>
        <v>679.89</v>
      </c>
      <c r="X223" s="217">
        <f>--IFERROR(VLOOKUP(I223,'统计（数据库导出）'!A:K,9,FALSE),0)</f>
        <v>-158</v>
      </c>
      <c r="Y223" s="217">
        <f>--IFERROR(VLOOKUP(I223,'统计（数据库导出）'!A:K,10,FALSE),0)</f>
        <v>326.45005</v>
      </c>
      <c r="Z223" s="217">
        <f>--IFERROR(VLOOKUP(I223,'统计（数据库导出）'!A:K,11,FALSE),0)</f>
        <v>0</v>
      </c>
      <c r="AA223" s="4">
        <v>222</v>
      </c>
      <c r="AB223" s="4"/>
      <c r="AC223" s="220" t="e">
        <f>VLOOKUP(H223,[1]Sheet1!$D:$D,1,FALSE)</f>
        <v>#N/A</v>
      </c>
    </row>
    <row r="224" s="1" customFormat="1" spans="1:29">
      <c r="A224" s="3">
        <v>934</v>
      </c>
      <c r="B224" s="118" t="s">
        <v>558</v>
      </c>
      <c r="C224" s="118" t="s">
        <v>57</v>
      </c>
      <c r="D224" s="118" t="s">
        <v>29</v>
      </c>
      <c r="E224" s="118" t="s">
        <v>29</v>
      </c>
      <c r="F224" s="3">
        <v>0</v>
      </c>
      <c r="G224" s="3">
        <v>0</v>
      </c>
      <c r="H224" s="3">
        <v>3830229</v>
      </c>
      <c r="I224" s="4" t="s">
        <v>607</v>
      </c>
      <c r="J224" s="216">
        <v>1000</v>
      </c>
      <c r="K224" s="4">
        <v>19993818557</v>
      </c>
      <c r="L224" s="4"/>
      <c r="M224" s="4" t="s">
        <v>608</v>
      </c>
      <c r="N224" s="4" t="s">
        <v>581</v>
      </c>
      <c r="O224" s="4">
        <v>18993827823</v>
      </c>
      <c r="P224" s="217">
        <f>--IFERROR(VLOOKUP(I224,'统计（数据库导出）'!A:C,2,FALSE),0)</f>
        <v>20</v>
      </c>
      <c r="Q224" s="217">
        <f>--IFERROR(VLOOKUP(I224,'统计（数据库导出）'!A:C,3,FALSE),0)</f>
        <v>143</v>
      </c>
      <c r="R224" s="219">
        <f t="shared" si="3"/>
        <v>0.143</v>
      </c>
      <c r="S224" s="217">
        <f>--IFERROR(VLOOKUP(I224,'统计（数据库导出）'!A:K,4,FALSE),0)</f>
        <v>0</v>
      </c>
      <c r="T224" s="217">
        <f>--IFERROR(VLOOKUP(I224,'统计（数据库导出）'!A:K,5,FALSE),0)</f>
        <v>0</v>
      </c>
      <c r="U224" s="217">
        <f>--IFERROR(VLOOKUP(I224,'统计（数据库导出）'!A:K,6,FALSE),0)</f>
        <v>20</v>
      </c>
      <c r="V224" s="217">
        <f>--IFERROR(VLOOKUP(I224,'统计（数据库导出）'!A:K,7,FALSE),0)</f>
        <v>0</v>
      </c>
      <c r="W224" s="217">
        <f>--IFERROR(VLOOKUP(I224,'统计（数据库导出）'!A:K,8,FALSE),0)</f>
        <v>0</v>
      </c>
      <c r="X224" s="217">
        <f>--IFERROR(VLOOKUP(I224,'统计（数据库导出）'!A:K,9,FALSE),0)</f>
        <v>0</v>
      </c>
      <c r="Y224" s="217">
        <f>--IFERROR(VLOOKUP(I224,'统计（数据库导出）'!A:K,10,FALSE),0)</f>
        <v>143</v>
      </c>
      <c r="Z224" s="217">
        <f>--IFERROR(VLOOKUP(I224,'统计（数据库导出）'!A:K,11,FALSE),0)</f>
        <v>0</v>
      </c>
      <c r="AA224" s="4">
        <v>223</v>
      </c>
      <c r="AB224" s="4"/>
      <c r="AC224" s="220" t="e">
        <f>VLOOKUP(H224,[1]Sheet1!$D:$D,1,FALSE)</f>
        <v>#N/A</v>
      </c>
    </row>
    <row r="225" s="1" customFormat="1" spans="1:29">
      <c r="A225" s="3">
        <v>935</v>
      </c>
      <c r="B225" s="118" t="s">
        <v>558</v>
      </c>
      <c r="C225" s="118" t="s">
        <v>57</v>
      </c>
      <c r="D225" s="118" t="s">
        <v>29</v>
      </c>
      <c r="E225" s="118" t="s">
        <v>29</v>
      </c>
      <c r="F225" s="3">
        <v>0</v>
      </c>
      <c r="G225" s="3">
        <v>0</v>
      </c>
      <c r="H225" s="3">
        <v>3852933</v>
      </c>
      <c r="I225" s="4" t="s">
        <v>609</v>
      </c>
      <c r="J225" s="216">
        <v>1000</v>
      </c>
      <c r="K225" s="4">
        <v>18993827850</v>
      </c>
      <c r="L225" s="4"/>
      <c r="M225" s="4" t="s">
        <v>610</v>
      </c>
      <c r="N225" s="4" t="s">
        <v>581</v>
      </c>
      <c r="O225" s="4">
        <v>18993827850</v>
      </c>
      <c r="P225" s="217">
        <f>--IFERROR(VLOOKUP(I225,'统计（数据库导出）'!A:C,2,FALSE),0)</f>
        <v>0</v>
      </c>
      <c r="Q225" s="217">
        <f>--IFERROR(VLOOKUP(I225,'统计（数据库导出）'!A:C,3,FALSE),0)</f>
        <v>668.05</v>
      </c>
      <c r="R225" s="219">
        <f t="shared" si="3"/>
        <v>0.66805</v>
      </c>
      <c r="S225" s="217">
        <f>--IFERROR(VLOOKUP(I225,'统计（数据库导出）'!A:K,4,FALSE),0)</f>
        <v>0</v>
      </c>
      <c r="T225" s="217">
        <f>--IFERROR(VLOOKUP(I225,'统计（数据库导出）'!A:K,5,FALSE),0)</f>
        <v>0</v>
      </c>
      <c r="U225" s="217">
        <f>--IFERROR(VLOOKUP(I225,'统计（数据库导出）'!A:K,6,FALSE),0)</f>
        <v>0</v>
      </c>
      <c r="V225" s="217">
        <f>--IFERROR(VLOOKUP(I225,'统计（数据库导出）'!A:K,7,FALSE),0)</f>
        <v>0</v>
      </c>
      <c r="W225" s="217">
        <f>--IFERROR(VLOOKUP(I225,'统计（数据库导出）'!A:K,8,FALSE),0)</f>
        <v>384.9</v>
      </c>
      <c r="X225" s="217">
        <f>--IFERROR(VLOOKUP(I225,'统计（数据库导出）'!A:K,9,FALSE),0)</f>
        <v>-269.1</v>
      </c>
      <c r="Y225" s="217">
        <f>--IFERROR(VLOOKUP(I225,'统计（数据库导出）'!A:K,10,FALSE),0)</f>
        <v>283.15</v>
      </c>
      <c r="Z225" s="217">
        <f>--IFERROR(VLOOKUP(I225,'统计（数据库导出）'!A:K,11,FALSE),0)</f>
        <v>-15</v>
      </c>
      <c r="AA225" s="4">
        <v>224</v>
      </c>
      <c r="AB225" s="4"/>
      <c r="AC225" s="220" t="e">
        <f>VLOOKUP(H225,[1]Sheet1!$D:$D,1,FALSE)</f>
        <v>#N/A</v>
      </c>
    </row>
    <row r="226" s="1" customFormat="1" spans="1:29">
      <c r="A226" s="3">
        <v>936</v>
      </c>
      <c r="B226" s="118" t="s">
        <v>558</v>
      </c>
      <c r="C226" s="118" t="s">
        <v>29</v>
      </c>
      <c r="D226" s="118" t="s">
        <v>153</v>
      </c>
      <c r="E226" s="118" t="s">
        <v>29</v>
      </c>
      <c r="F226" s="3">
        <v>0</v>
      </c>
      <c r="G226" s="3">
        <v>0</v>
      </c>
      <c r="H226" s="3">
        <v>3852929</v>
      </c>
      <c r="I226" s="4" t="s">
        <v>611</v>
      </c>
      <c r="J226" s="216">
        <v>3000</v>
      </c>
      <c r="K226" s="4">
        <v>18993827839</v>
      </c>
      <c r="L226" s="4"/>
      <c r="M226" s="4" t="s">
        <v>612</v>
      </c>
      <c r="N226" s="4" t="s">
        <v>613</v>
      </c>
      <c r="O226" s="4">
        <v>18993827839</v>
      </c>
      <c r="P226" s="217">
        <f>--IFERROR(VLOOKUP(I226,'统计（数据库导出）'!A:C,2,FALSE),0)</f>
        <v>0</v>
      </c>
      <c r="Q226" s="217">
        <f>--IFERROR(VLOOKUP(I226,'统计（数据库导出）'!A:C,3,FALSE),0)</f>
        <v>568.39</v>
      </c>
      <c r="R226" s="219">
        <f t="shared" si="3"/>
        <v>0.189463333333333</v>
      </c>
      <c r="S226" s="217">
        <f>--IFERROR(VLOOKUP(I226,'统计（数据库导出）'!A:K,4,FALSE),0)</f>
        <v>0</v>
      </c>
      <c r="T226" s="217">
        <f>--IFERROR(VLOOKUP(I226,'统计（数据库导出）'!A:K,5,FALSE),0)</f>
        <v>0</v>
      </c>
      <c r="U226" s="217">
        <f>--IFERROR(VLOOKUP(I226,'统计（数据库导出）'!A:K,6,FALSE),0)</f>
        <v>0</v>
      </c>
      <c r="V226" s="217">
        <f>--IFERROR(VLOOKUP(I226,'统计（数据库导出）'!A:K,7,FALSE),0)</f>
        <v>0</v>
      </c>
      <c r="W226" s="217">
        <f>--IFERROR(VLOOKUP(I226,'统计（数据库导出）'!A:K,8,FALSE),0)</f>
        <v>319.69</v>
      </c>
      <c r="X226" s="217">
        <f>--IFERROR(VLOOKUP(I226,'统计（数据库导出）'!A:K,9,FALSE),0)</f>
        <v>-691</v>
      </c>
      <c r="Y226" s="217">
        <f>--IFERROR(VLOOKUP(I226,'统计（数据库导出）'!A:K,10,FALSE),0)</f>
        <v>248.7</v>
      </c>
      <c r="Z226" s="217">
        <f>--IFERROR(VLOOKUP(I226,'统计（数据库导出）'!A:K,11,FALSE),0)</f>
        <v>0</v>
      </c>
      <c r="AA226" s="4">
        <v>225</v>
      </c>
      <c r="AB226" s="4"/>
      <c r="AC226" s="220" t="e">
        <f>VLOOKUP(H226,[1]Sheet1!$D:$D,1,FALSE)</f>
        <v>#N/A</v>
      </c>
    </row>
    <row r="227" s="1" customFormat="1" spans="1:29">
      <c r="A227" s="3">
        <v>937</v>
      </c>
      <c r="B227" s="118" t="s">
        <v>558</v>
      </c>
      <c r="C227" s="118" t="s">
        <v>57</v>
      </c>
      <c r="D227" s="118" t="s">
        <v>29</v>
      </c>
      <c r="E227" s="118" t="s">
        <v>29</v>
      </c>
      <c r="F227" s="3">
        <v>0</v>
      </c>
      <c r="G227" s="3">
        <v>0</v>
      </c>
      <c r="H227" s="4">
        <v>3853799</v>
      </c>
      <c r="I227" s="4" t="s">
        <v>614</v>
      </c>
      <c r="J227" s="216">
        <v>300</v>
      </c>
      <c r="K227" s="4">
        <v>18293678700</v>
      </c>
      <c r="L227" s="4"/>
      <c r="M227" s="4" t="s">
        <v>615</v>
      </c>
      <c r="N227" s="4" t="s">
        <v>581</v>
      </c>
      <c r="O227" s="4">
        <v>18293678700</v>
      </c>
      <c r="P227" s="217">
        <f>--IFERROR(VLOOKUP(I227,'统计（数据库导出）'!A:C,2,FALSE),0)</f>
        <v>0</v>
      </c>
      <c r="Q227" s="217">
        <f>--IFERROR(VLOOKUP(I227,'统计（数据库导出）'!A:C,3,FALSE),0)</f>
        <v>125.6</v>
      </c>
      <c r="R227" s="219">
        <f t="shared" si="3"/>
        <v>0.418666666666667</v>
      </c>
      <c r="S227" s="217">
        <f>--IFERROR(VLOOKUP(I227,'统计（数据库导出）'!A:K,4,FALSE),0)</f>
        <v>0</v>
      </c>
      <c r="T227" s="217">
        <f>--IFERROR(VLOOKUP(I227,'统计（数据库导出）'!A:K,5,FALSE),0)</f>
        <v>0</v>
      </c>
      <c r="U227" s="217">
        <f>--IFERROR(VLOOKUP(I227,'统计（数据库导出）'!A:K,6,FALSE),0)</f>
        <v>0</v>
      </c>
      <c r="V227" s="217">
        <f>--IFERROR(VLOOKUP(I227,'统计（数据库导出）'!A:K,7,FALSE),0)</f>
        <v>0</v>
      </c>
      <c r="W227" s="217">
        <f>--IFERROR(VLOOKUP(I227,'统计（数据库导出）'!A:K,8,FALSE),0)</f>
        <v>51.3</v>
      </c>
      <c r="X227" s="217">
        <f>--IFERROR(VLOOKUP(I227,'统计（数据库导出）'!A:K,9,FALSE),0)</f>
        <v>-38</v>
      </c>
      <c r="Y227" s="217">
        <f>--IFERROR(VLOOKUP(I227,'统计（数据库导出）'!A:K,10,FALSE),0)</f>
        <v>74.3</v>
      </c>
      <c r="Z227" s="217">
        <f>--IFERROR(VLOOKUP(I227,'统计（数据库导出）'!A:K,11,FALSE),0)</f>
        <v>0</v>
      </c>
      <c r="AA227" s="4">
        <v>226</v>
      </c>
      <c r="AB227" s="4"/>
      <c r="AC227" s="220" t="e">
        <f>VLOOKUP(H227,[1]Sheet1!$D:$D,1,FALSE)</f>
        <v>#N/A</v>
      </c>
    </row>
    <row r="228" s="1" customFormat="1" spans="1:29">
      <c r="A228" s="3">
        <v>938</v>
      </c>
      <c r="B228" s="118" t="s">
        <v>558</v>
      </c>
      <c r="C228" s="118" t="s">
        <v>57</v>
      </c>
      <c r="D228" s="118" t="s">
        <v>29</v>
      </c>
      <c r="E228" s="118" t="s">
        <v>29</v>
      </c>
      <c r="F228" s="3">
        <v>0</v>
      </c>
      <c r="G228" s="3">
        <v>0</v>
      </c>
      <c r="H228" s="4">
        <v>3852467</v>
      </c>
      <c r="I228" s="4" t="s">
        <v>616</v>
      </c>
      <c r="J228" s="216">
        <v>0</v>
      </c>
      <c r="K228" s="4">
        <v>0</v>
      </c>
      <c r="L228" s="4"/>
      <c r="M228" s="4" t="s">
        <v>590</v>
      </c>
      <c r="N228" s="4" t="s">
        <v>594</v>
      </c>
      <c r="O228" s="4">
        <v>15393085528</v>
      </c>
      <c r="P228" s="217">
        <f>--IFERROR(VLOOKUP(I228,'统计（数据库导出）'!A:C,2,FALSE),0)</f>
        <v>0</v>
      </c>
      <c r="Q228" s="217">
        <f>--IFERROR(VLOOKUP(I228,'统计（数据库导出）'!A:C,3,FALSE),0)</f>
        <v>0</v>
      </c>
      <c r="R228" s="219">
        <f t="shared" si="3"/>
        <v>0</v>
      </c>
      <c r="S228" s="217">
        <f>--IFERROR(VLOOKUP(I228,'统计（数据库导出）'!A:K,4,FALSE),0)</f>
        <v>0</v>
      </c>
      <c r="T228" s="217">
        <f>--IFERROR(VLOOKUP(I228,'统计（数据库导出）'!A:K,5,FALSE),0)</f>
        <v>0</v>
      </c>
      <c r="U228" s="217">
        <f>--IFERROR(VLOOKUP(I228,'统计（数据库导出）'!A:K,6,FALSE),0)</f>
        <v>0</v>
      </c>
      <c r="V228" s="217">
        <f>--IFERROR(VLOOKUP(I228,'统计（数据库导出）'!A:K,7,FALSE),0)</f>
        <v>0</v>
      </c>
      <c r="W228" s="217">
        <f>--IFERROR(VLOOKUP(I228,'统计（数据库导出）'!A:K,8,FALSE),0)</f>
        <v>0</v>
      </c>
      <c r="X228" s="217">
        <f>--IFERROR(VLOOKUP(I228,'统计（数据库导出）'!A:K,9,FALSE),0)</f>
        <v>0</v>
      </c>
      <c r="Y228" s="217">
        <f>--IFERROR(VLOOKUP(I228,'统计（数据库导出）'!A:K,10,FALSE),0)</f>
        <v>0</v>
      </c>
      <c r="Z228" s="217">
        <f>--IFERROR(VLOOKUP(I228,'统计（数据库导出）'!A:K,11,FALSE),0)</f>
        <v>0</v>
      </c>
      <c r="AA228" s="4">
        <v>227</v>
      </c>
      <c r="AB228" s="4"/>
      <c r="AC228" s="220" t="e">
        <f>VLOOKUP(H228,[1]Sheet1!$D:$D,1,FALSE)</f>
        <v>#N/A</v>
      </c>
    </row>
    <row r="229" s="1" customFormat="1" spans="1:29">
      <c r="A229" s="3">
        <v>939</v>
      </c>
      <c r="B229" s="118" t="s">
        <v>558</v>
      </c>
      <c r="C229" s="118" t="s">
        <v>57</v>
      </c>
      <c r="D229" s="212" t="s">
        <v>29</v>
      </c>
      <c r="E229" s="118" t="s">
        <v>29</v>
      </c>
      <c r="F229" s="3">
        <v>0</v>
      </c>
      <c r="G229" s="3">
        <v>0</v>
      </c>
      <c r="H229" s="4">
        <v>3853389</v>
      </c>
      <c r="I229" s="4" t="s">
        <v>617</v>
      </c>
      <c r="J229" s="216">
        <v>600</v>
      </c>
      <c r="K229" s="4">
        <v>18993827806</v>
      </c>
      <c r="L229" s="4"/>
      <c r="M229" s="4" t="s">
        <v>618</v>
      </c>
      <c r="N229" s="4" t="s">
        <v>581</v>
      </c>
      <c r="O229" s="4">
        <v>18993827806</v>
      </c>
      <c r="P229" s="217">
        <f>--IFERROR(VLOOKUP(I229,'统计（数据库导出）'!A:C,2,FALSE),0)</f>
        <v>0</v>
      </c>
      <c r="Q229" s="217">
        <f>--IFERROR(VLOOKUP(I229,'统计（数据库导出）'!A:C,3,FALSE),0)</f>
        <v>18</v>
      </c>
      <c r="R229" s="219">
        <f t="shared" si="3"/>
        <v>0.03</v>
      </c>
      <c r="S229" s="217">
        <f>--IFERROR(VLOOKUP(I229,'统计（数据库导出）'!A:K,4,FALSE),0)</f>
        <v>0</v>
      </c>
      <c r="T229" s="217">
        <f>--IFERROR(VLOOKUP(I229,'统计（数据库导出）'!A:K,5,FALSE),0)</f>
        <v>0</v>
      </c>
      <c r="U229" s="217">
        <f>--IFERROR(VLOOKUP(I229,'统计（数据库导出）'!A:K,6,FALSE),0)</f>
        <v>0</v>
      </c>
      <c r="V229" s="217">
        <f>--IFERROR(VLOOKUP(I229,'统计（数据库导出）'!A:K,7,FALSE),0)</f>
        <v>0</v>
      </c>
      <c r="W229" s="217">
        <f>--IFERROR(VLOOKUP(I229,'统计（数据库导出）'!A:K,8,FALSE),0)</f>
        <v>0</v>
      </c>
      <c r="X229" s="217">
        <f>--IFERROR(VLOOKUP(I229,'统计（数据库导出）'!A:K,9,FALSE),0)</f>
        <v>0</v>
      </c>
      <c r="Y229" s="217">
        <f>--IFERROR(VLOOKUP(I229,'统计（数据库导出）'!A:K,10,FALSE),0)</f>
        <v>18</v>
      </c>
      <c r="Z229" s="217">
        <f>--IFERROR(VLOOKUP(I229,'统计（数据库导出）'!A:K,11,FALSE),0)</f>
        <v>0</v>
      </c>
      <c r="AA229" s="4">
        <v>228</v>
      </c>
      <c r="AB229" s="4"/>
      <c r="AC229" s="220" t="e">
        <f>VLOOKUP(H229,[1]Sheet1!$D:$D,1,FALSE)</f>
        <v>#N/A</v>
      </c>
    </row>
    <row r="230" s="1" customFormat="1" spans="1:29">
      <c r="A230" s="3">
        <v>940</v>
      </c>
      <c r="B230" s="118" t="s">
        <v>558</v>
      </c>
      <c r="C230" s="118" t="s">
        <v>57</v>
      </c>
      <c r="D230" s="212" t="s">
        <v>29</v>
      </c>
      <c r="E230" s="118" t="s">
        <v>29</v>
      </c>
      <c r="F230" s="3">
        <v>0</v>
      </c>
      <c r="G230" s="3">
        <v>0</v>
      </c>
      <c r="H230" s="4">
        <v>3853201</v>
      </c>
      <c r="I230" s="4" t="s">
        <v>619</v>
      </c>
      <c r="J230" s="216">
        <v>866</v>
      </c>
      <c r="K230" s="4">
        <v>15393087214</v>
      </c>
      <c r="L230" s="4"/>
      <c r="M230" s="4" t="s">
        <v>620</v>
      </c>
      <c r="N230" s="4" t="s">
        <v>621</v>
      </c>
      <c r="O230" s="4">
        <v>15393087214</v>
      </c>
      <c r="P230" s="217">
        <f>--IFERROR(VLOOKUP(I230,'统计（数据库导出）'!A:C,2,FALSE),0)</f>
        <v>0</v>
      </c>
      <c r="Q230" s="217">
        <f>--IFERROR(VLOOKUP(I230,'统计（数据库导出）'!A:C,3,FALSE),0)</f>
        <v>-266</v>
      </c>
      <c r="R230" s="219">
        <f t="shared" si="3"/>
        <v>-0.30715935334873</v>
      </c>
      <c r="S230" s="217">
        <f>--IFERROR(VLOOKUP(I230,'统计（数据库导出）'!A:K,4,FALSE),0)</f>
        <v>0</v>
      </c>
      <c r="T230" s="217">
        <f>--IFERROR(VLOOKUP(I230,'统计（数据库导出）'!A:K,5,FALSE),0)</f>
        <v>0</v>
      </c>
      <c r="U230" s="217">
        <f>--IFERROR(VLOOKUP(I230,'统计（数据库导出）'!A:K,6,FALSE),0)</f>
        <v>0</v>
      </c>
      <c r="V230" s="217">
        <f>--IFERROR(VLOOKUP(I230,'统计（数据库导出）'!A:K,7,FALSE),0)</f>
        <v>0</v>
      </c>
      <c r="W230" s="217">
        <f>--IFERROR(VLOOKUP(I230,'统计（数据库导出）'!A:K,8,FALSE),0)</f>
        <v>-266</v>
      </c>
      <c r="X230" s="217">
        <f>--IFERROR(VLOOKUP(I230,'统计（数据库导出）'!A:K,9,FALSE),0)</f>
        <v>-266</v>
      </c>
      <c r="Y230" s="217">
        <f>--IFERROR(VLOOKUP(I230,'统计（数据库导出）'!A:K,10,FALSE),0)</f>
        <v>0</v>
      </c>
      <c r="Z230" s="217">
        <f>--IFERROR(VLOOKUP(I230,'统计（数据库导出）'!A:K,11,FALSE),0)</f>
        <v>0</v>
      </c>
      <c r="AA230" s="4">
        <v>229</v>
      </c>
      <c r="AB230" s="4"/>
      <c r="AC230" s="220" t="e">
        <f>VLOOKUP(H230,[1]Sheet1!$D:$D,1,FALSE)</f>
        <v>#N/A</v>
      </c>
    </row>
    <row r="231" s="1" customFormat="1" spans="1:29">
      <c r="A231" s="3">
        <v>941</v>
      </c>
      <c r="B231" s="118" t="s">
        <v>558</v>
      </c>
      <c r="C231" s="118" t="s">
        <v>29</v>
      </c>
      <c r="D231" s="118" t="s">
        <v>53</v>
      </c>
      <c r="E231" s="118" t="s">
        <v>29</v>
      </c>
      <c r="F231" s="3">
        <v>0</v>
      </c>
      <c r="G231" s="3">
        <v>0</v>
      </c>
      <c r="H231" s="3">
        <v>3852208</v>
      </c>
      <c r="I231" s="4" t="s">
        <v>622</v>
      </c>
      <c r="J231" s="216">
        <v>1000</v>
      </c>
      <c r="K231" s="4">
        <v>18093867454</v>
      </c>
      <c r="L231" s="4"/>
      <c r="M231" s="4" t="s">
        <v>623</v>
      </c>
      <c r="N231" s="4" t="s">
        <v>624</v>
      </c>
      <c r="O231" s="4">
        <v>18093867454</v>
      </c>
      <c r="P231" s="217">
        <f>--IFERROR(VLOOKUP(I231,'统计（数据库导出）'!A:C,2,FALSE),0)</f>
        <v>0</v>
      </c>
      <c r="Q231" s="217">
        <f>--IFERROR(VLOOKUP(I231,'统计（数据库导出）'!A:C,3,FALSE),0)</f>
        <v>-67</v>
      </c>
      <c r="R231" s="219">
        <f t="shared" si="3"/>
        <v>-0.067</v>
      </c>
      <c r="S231" s="217">
        <f>--IFERROR(VLOOKUP(I231,'统计（数据库导出）'!A:K,4,FALSE),0)</f>
        <v>0</v>
      </c>
      <c r="T231" s="217">
        <f>--IFERROR(VLOOKUP(I231,'统计（数据库导出）'!A:K,5,FALSE),0)</f>
        <v>0</v>
      </c>
      <c r="U231" s="217">
        <f>--IFERROR(VLOOKUP(I231,'统计（数据库导出）'!A:K,6,FALSE),0)</f>
        <v>0</v>
      </c>
      <c r="V231" s="217">
        <f>--IFERROR(VLOOKUP(I231,'统计（数据库导出）'!A:K,7,FALSE),0)</f>
        <v>0</v>
      </c>
      <c r="W231" s="217">
        <f>--IFERROR(VLOOKUP(I231,'统计（数据库导出）'!A:K,8,FALSE),0)</f>
        <v>-67</v>
      </c>
      <c r="X231" s="217">
        <f>--IFERROR(VLOOKUP(I231,'统计（数据库导出）'!A:K,9,FALSE),0)</f>
        <v>-67</v>
      </c>
      <c r="Y231" s="217">
        <f>--IFERROR(VLOOKUP(I231,'统计（数据库导出）'!A:K,10,FALSE),0)</f>
        <v>0</v>
      </c>
      <c r="Z231" s="217">
        <f>--IFERROR(VLOOKUP(I231,'统计（数据库导出）'!A:K,11,FALSE),0)</f>
        <v>0</v>
      </c>
      <c r="AA231" s="4">
        <v>230</v>
      </c>
      <c r="AB231" s="4"/>
      <c r="AC231" s="220" t="e">
        <f>VLOOKUP(H231,[1]Sheet1!$D:$D,1,FALSE)</f>
        <v>#N/A</v>
      </c>
    </row>
    <row r="232" s="1" customFormat="1" spans="1:29">
      <c r="A232" s="3">
        <v>942</v>
      </c>
      <c r="B232" s="118" t="s">
        <v>558</v>
      </c>
      <c r="C232" s="118" t="s">
        <v>29</v>
      </c>
      <c r="D232" s="118" t="s">
        <v>53</v>
      </c>
      <c r="E232" s="118" t="s">
        <v>29</v>
      </c>
      <c r="F232" s="3">
        <v>0</v>
      </c>
      <c r="G232" s="3">
        <v>0</v>
      </c>
      <c r="H232" s="3">
        <v>3853313</v>
      </c>
      <c r="I232" s="4" t="s">
        <v>625</v>
      </c>
      <c r="J232" s="216">
        <v>1000</v>
      </c>
      <c r="K232" s="4">
        <v>19958567482</v>
      </c>
      <c r="L232" s="4"/>
      <c r="M232" s="4" t="s">
        <v>626</v>
      </c>
      <c r="N232" s="4" t="s">
        <v>624</v>
      </c>
      <c r="O232" s="4">
        <v>19958567482</v>
      </c>
      <c r="P232" s="217">
        <f>--IFERROR(VLOOKUP(I232,'统计（数据库导出）'!A:C,2,FALSE),0)</f>
        <v>0</v>
      </c>
      <c r="Q232" s="217">
        <f>--IFERROR(VLOOKUP(I232,'统计（数据库导出）'!A:C,3,FALSE),0)</f>
        <v>0</v>
      </c>
      <c r="R232" s="219">
        <f t="shared" si="3"/>
        <v>0</v>
      </c>
      <c r="S232" s="217">
        <f>--IFERROR(VLOOKUP(I232,'统计（数据库导出）'!A:K,4,FALSE),0)</f>
        <v>0</v>
      </c>
      <c r="T232" s="217">
        <f>--IFERROR(VLOOKUP(I232,'统计（数据库导出）'!A:K,5,FALSE),0)</f>
        <v>0</v>
      </c>
      <c r="U232" s="217">
        <f>--IFERROR(VLOOKUP(I232,'统计（数据库导出）'!A:K,6,FALSE),0)</f>
        <v>0</v>
      </c>
      <c r="V232" s="217">
        <f>--IFERROR(VLOOKUP(I232,'统计（数据库导出）'!A:K,7,FALSE),0)</f>
        <v>0</v>
      </c>
      <c r="W232" s="217">
        <f>--IFERROR(VLOOKUP(I232,'统计（数据库导出）'!A:K,8,FALSE),0)</f>
        <v>0</v>
      </c>
      <c r="X232" s="217">
        <f>--IFERROR(VLOOKUP(I232,'统计（数据库导出）'!A:K,9,FALSE),0)</f>
        <v>0</v>
      </c>
      <c r="Y232" s="217">
        <f>--IFERROR(VLOOKUP(I232,'统计（数据库导出）'!A:K,10,FALSE),0)</f>
        <v>0</v>
      </c>
      <c r="Z232" s="217">
        <f>--IFERROR(VLOOKUP(I232,'统计（数据库导出）'!A:K,11,FALSE),0)</f>
        <v>0</v>
      </c>
      <c r="AA232" s="4">
        <v>231</v>
      </c>
      <c r="AB232" s="4"/>
      <c r="AC232" s="220" t="e">
        <f>VLOOKUP(H232,[1]Sheet1!$D:$D,1,FALSE)</f>
        <v>#N/A</v>
      </c>
    </row>
    <row r="233" s="1" customFormat="1" spans="1:29">
      <c r="A233" s="3">
        <v>943</v>
      </c>
      <c r="B233" s="118" t="s">
        <v>558</v>
      </c>
      <c r="C233" s="118" t="s">
        <v>29</v>
      </c>
      <c r="D233" s="118" t="s">
        <v>53</v>
      </c>
      <c r="E233" s="118" t="s">
        <v>29</v>
      </c>
      <c r="F233" s="3">
        <v>0</v>
      </c>
      <c r="G233" s="3" t="s">
        <v>110</v>
      </c>
      <c r="H233" s="3">
        <v>3852211</v>
      </c>
      <c r="I233" s="4" t="s">
        <v>627</v>
      </c>
      <c r="J233" s="216">
        <v>2200</v>
      </c>
      <c r="K233" s="4">
        <v>17793813198</v>
      </c>
      <c r="L233" s="4"/>
      <c r="M233" s="4" t="s">
        <v>628</v>
      </c>
      <c r="N233" s="4" t="s">
        <v>629</v>
      </c>
      <c r="O233" s="4">
        <v>17793813198</v>
      </c>
      <c r="P233" s="217">
        <f>--IFERROR(VLOOKUP(I233,'统计（数据库导出）'!A:C,2,FALSE),0)</f>
        <v>129.79</v>
      </c>
      <c r="Q233" s="217">
        <f>--IFERROR(VLOOKUP(I233,'统计（数据库导出）'!A:C,3,FALSE),0)</f>
        <v>-436.8377</v>
      </c>
      <c r="R233" s="219">
        <f t="shared" si="3"/>
        <v>-0.198562590909091</v>
      </c>
      <c r="S233" s="217">
        <f>--IFERROR(VLOOKUP(I233,'统计（数据库导出）'!A:K,4,FALSE),0)</f>
        <v>129.79</v>
      </c>
      <c r="T233" s="217">
        <f>--IFERROR(VLOOKUP(I233,'统计（数据库导出）'!A:K,5,FALSE),0)</f>
        <v>0</v>
      </c>
      <c r="U233" s="217">
        <f>--IFERROR(VLOOKUP(I233,'统计（数据库导出）'!A:K,6,FALSE),0)</f>
        <v>0</v>
      </c>
      <c r="V233" s="217">
        <f>--IFERROR(VLOOKUP(I233,'统计（数据库导出）'!A:K,7,FALSE),0)</f>
        <v>0</v>
      </c>
      <c r="W233" s="217">
        <f>--IFERROR(VLOOKUP(I233,'统计（数据库导出）'!A:K,8,FALSE),0)</f>
        <v>-820.45</v>
      </c>
      <c r="X233" s="217">
        <f>--IFERROR(VLOOKUP(I233,'统计（数据库导出）'!A:K,9,FALSE),0)</f>
        <v>-1699.4</v>
      </c>
      <c r="Y233" s="217">
        <f>--IFERROR(VLOOKUP(I233,'统计（数据库导出）'!A:K,10,FALSE),0)</f>
        <v>383.6123</v>
      </c>
      <c r="Z233" s="217">
        <f>--IFERROR(VLOOKUP(I233,'统计（数据库导出）'!A:K,11,FALSE),0)</f>
        <v>0</v>
      </c>
      <c r="AA233" s="4">
        <v>232</v>
      </c>
      <c r="AB233" s="4"/>
      <c r="AC233" s="220" t="e">
        <f>VLOOKUP(H233,[1]Sheet1!$D:$D,1,FALSE)</f>
        <v>#N/A</v>
      </c>
    </row>
    <row r="234" s="1" customFormat="1" spans="1:29">
      <c r="A234" s="3">
        <v>944</v>
      </c>
      <c r="B234" s="118" t="s">
        <v>558</v>
      </c>
      <c r="C234" s="118" t="s">
        <v>29</v>
      </c>
      <c r="D234" s="118" t="s">
        <v>53</v>
      </c>
      <c r="E234" s="118" t="s">
        <v>29</v>
      </c>
      <c r="F234" s="3">
        <v>0</v>
      </c>
      <c r="G234" s="3">
        <v>0</v>
      </c>
      <c r="H234" s="3">
        <v>3853286</v>
      </c>
      <c r="I234" s="4" t="s">
        <v>630</v>
      </c>
      <c r="J234" s="216">
        <v>1000</v>
      </c>
      <c r="K234" s="4">
        <v>13399388996</v>
      </c>
      <c r="L234" s="4"/>
      <c r="M234" s="4" t="s">
        <v>631</v>
      </c>
      <c r="N234" s="4" t="s">
        <v>632</v>
      </c>
      <c r="O234" s="4">
        <v>18093891333</v>
      </c>
      <c r="P234" s="217">
        <f>--IFERROR(VLOOKUP(I234,'统计（数据库导出）'!A:C,2,FALSE),0)</f>
        <v>78.8</v>
      </c>
      <c r="Q234" s="217">
        <f>--IFERROR(VLOOKUP(I234,'统计（数据库导出）'!A:C,3,FALSE),0)</f>
        <v>2239.86666666667</v>
      </c>
      <c r="R234" s="219">
        <f t="shared" si="3"/>
        <v>2.23986666666667</v>
      </c>
      <c r="S234" s="217">
        <f>--IFERROR(VLOOKUP(I234,'统计（数据库导出）'!A:K,4,FALSE),0)</f>
        <v>53</v>
      </c>
      <c r="T234" s="217">
        <f>--IFERROR(VLOOKUP(I234,'统计（数据库导出）'!A:K,5,FALSE),0)</f>
        <v>0</v>
      </c>
      <c r="U234" s="217">
        <f>--IFERROR(VLOOKUP(I234,'统计（数据库导出）'!A:K,6,FALSE),0)</f>
        <v>25.8</v>
      </c>
      <c r="V234" s="217">
        <f>--IFERROR(VLOOKUP(I234,'统计（数据库导出）'!A:K,7,FALSE),0)</f>
        <v>0</v>
      </c>
      <c r="W234" s="217">
        <f>--IFERROR(VLOOKUP(I234,'统计（数据库导出）'!A:K,8,FALSE),0)</f>
        <v>1710.4</v>
      </c>
      <c r="X234" s="217">
        <f>--IFERROR(VLOOKUP(I234,'统计（数据库导出）'!A:K,9,FALSE),0)</f>
        <v>-267</v>
      </c>
      <c r="Y234" s="217">
        <f>--IFERROR(VLOOKUP(I234,'统计（数据库导出）'!A:K,10,FALSE),0)</f>
        <v>529.466666666667</v>
      </c>
      <c r="Z234" s="217">
        <f>--IFERROR(VLOOKUP(I234,'统计（数据库导出）'!A:K,11,FALSE),0)</f>
        <v>-10</v>
      </c>
      <c r="AA234" s="4">
        <v>233</v>
      </c>
      <c r="AB234" s="4"/>
      <c r="AC234" s="220" t="e">
        <f>VLOOKUP(H234,[1]Sheet1!$D:$D,1,FALSE)</f>
        <v>#N/A</v>
      </c>
    </row>
    <row r="235" s="1" customFormat="1" spans="1:29">
      <c r="A235" s="3">
        <v>945</v>
      </c>
      <c r="B235" s="118" t="s">
        <v>558</v>
      </c>
      <c r="C235" s="118" t="s">
        <v>29</v>
      </c>
      <c r="D235" s="118" t="s">
        <v>30</v>
      </c>
      <c r="E235" s="118" t="s">
        <v>633</v>
      </c>
      <c r="F235" s="3" t="s">
        <v>88</v>
      </c>
      <c r="G235" s="3" t="s">
        <v>102</v>
      </c>
      <c r="H235" s="3">
        <v>38382153</v>
      </c>
      <c r="I235" s="4" t="s">
        <v>634</v>
      </c>
      <c r="J235" s="216">
        <v>3500</v>
      </c>
      <c r="K235" s="4">
        <v>18993827882</v>
      </c>
      <c r="L235" s="4"/>
      <c r="M235" s="4" t="s">
        <v>635</v>
      </c>
      <c r="N235" s="4" t="s">
        <v>636</v>
      </c>
      <c r="O235" s="4">
        <v>18993827882</v>
      </c>
      <c r="P235" s="217">
        <f>--IFERROR(VLOOKUP(I235,'统计（数据库导出）'!A:C,2,FALSE),0)</f>
        <v>291.55</v>
      </c>
      <c r="Q235" s="217">
        <f>--IFERROR(VLOOKUP(I235,'统计（数据库导出）'!A:C,3,FALSE),0)</f>
        <v>2897.343</v>
      </c>
      <c r="R235" s="219">
        <f t="shared" si="3"/>
        <v>0.827812285714286</v>
      </c>
      <c r="S235" s="217">
        <f>--IFERROR(VLOOKUP(I235,'统计（数据库导出）'!A:K,4,FALSE),0)</f>
        <v>275.9</v>
      </c>
      <c r="T235" s="217">
        <f>--IFERROR(VLOOKUP(I235,'统计（数据库导出）'!A:K,5,FALSE),0)</f>
        <v>-69</v>
      </c>
      <c r="U235" s="217">
        <f>--IFERROR(VLOOKUP(I235,'统计（数据库导出）'!A:K,6,FALSE),0)</f>
        <v>15.65</v>
      </c>
      <c r="V235" s="217">
        <f>--IFERROR(VLOOKUP(I235,'统计（数据库导出）'!A:K,7,FALSE),0)</f>
        <v>0</v>
      </c>
      <c r="W235" s="217">
        <f>--IFERROR(VLOOKUP(I235,'统计（数据库导出）'!A:K,8,FALSE),0)</f>
        <v>1604.55</v>
      </c>
      <c r="X235" s="217">
        <f>--IFERROR(VLOOKUP(I235,'统计（数据库导出）'!A:K,9,FALSE),0)</f>
        <v>-1795.1</v>
      </c>
      <c r="Y235" s="217">
        <f>--IFERROR(VLOOKUP(I235,'统计（数据库导出）'!A:K,10,FALSE),0)</f>
        <v>1292.793</v>
      </c>
      <c r="Z235" s="217">
        <f>--IFERROR(VLOOKUP(I235,'统计（数据库导出）'!A:K,11,FALSE),0)</f>
        <v>-5</v>
      </c>
      <c r="AA235" s="4">
        <v>234</v>
      </c>
      <c r="AB235" s="4"/>
      <c r="AC235" s="220" t="e">
        <f>VLOOKUP(H235,[1]Sheet1!$D:$D,1,FALSE)</f>
        <v>#N/A</v>
      </c>
    </row>
    <row r="236" s="1" customFormat="1" spans="1:29">
      <c r="A236" s="3">
        <v>946</v>
      </c>
      <c r="B236" s="118" t="s">
        <v>558</v>
      </c>
      <c r="C236" s="118" t="s">
        <v>29</v>
      </c>
      <c r="D236" s="118" t="s">
        <v>30</v>
      </c>
      <c r="E236" s="118" t="s">
        <v>633</v>
      </c>
      <c r="F236" s="3" t="s">
        <v>88</v>
      </c>
      <c r="G236" s="3">
        <v>0</v>
      </c>
      <c r="H236" s="3">
        <v>3353055</v>
      </c>
      <c r="I236" s="4" t="s">
        <v>637</v>
      </c>
      <c r="J236" s="216">
        <v>0</v>
      </c>
      <c r="K236" s="4">
        <v>0</v>
      </c>
      <c r="L236" s="4"/>
      <c r="M236" s="4" t="s">
        <v>638</v>
      </c>
      <c r="N236" s="4" t="s">
        <v>636</v>
      </c>
      <c r="O236" s="4">
        <v>13309381662</v>
      </c>
      <c r="P236" s="217">
        <f>--IFERROR(VLOOKUP(I236,'统计（数据库导出）'!A:C,2,FALSE),0)</f>
        <v>0</v>
      </c>
      <c r="Q236" s="217">
        <f>--IFERROR(VLOOKUP(I236,'统计（数据库导出）'!A:C,3,FALSE),0)</f>
        <v>0</v>
      </c>
      <c r="R236" s="219">
        <f t="shared" si="3"/>
        <v>0</v>
      </c>
      <c r="S236" s="217">
        <f>--IFERROR(VLOOKUP(I236,'统计（数据库导出）'!A:K,4,FALSE),0)</f>
        <v>0</v>
      </c>
      <c r="T236" s="217">
        <f>--IFERROR(VLOOKUP(I236,'统计（数据库导出）'!A:K,5,FALSE),0)</f>
        <v>0</v>
      </c>
      <c r="U236" s="217">
        <f>--IFERROR(VLOOKUP(I236,'统计（数据库导出）'!A:K,6,FALSE),0)</f>
        <v>0</v>
      </c>
      <c r="V236" s="217">
        <f>--IFERROR(VLOOKUP(I236,'统计（数据库导出）'!A:K,7,FALSE),0)</f>
        <v>0</v>
      </c>
      <c r="W236" s="217">
        <f>--IFERROR(VLOOKUP(I236,'统计（数据库导出）'!A:K,8,FALSE),0)</f>
        <v>0</v>
      </c>
      <c r="X236" s="217">
        <f>--IFERROR(VLOOKUP(I236,'统计（数据库导出）'!A:K,9,FALSE),0)</f>
        <v>0</v>
      </c>
      <c r="Y236" s="217">
        <f>--IFERROR(VLOOKUP(I236,'统计（数据库导出）'!A:K,10,FALSE),0)</f>
        <v>0</v>
      </c>
      <c r="Z236" s="217">
        <f>--IFERROR(VLOOKUP(I236,'统计（数据库导出）'!A:K,11,FALSE),0)</f>
        <v>0</v>
      </c>
      <c r="AA236" s="4">
        <v>235</v>
      </c>
      <c r="AB236" s="4"/>
      <c r="AC236" s="220" t="e">
        <f>VLOOKUP(H236,[1]Sheet1!$D:$D,1,FALSE)</f>
        <v>#N/A</v>
      </c>
    </row>
    <row r="237" s="1" customFormat="1" spans="1:29">
      <c r="A237" s="3">
        <v>947</v>
      </c>
      <c r="B237" s="118" t="s">
        <v>558</v>
      </c>
      <c r="C237" s="118" t="s">
        <v>29</v>
      </c>
      <c r="D237" s="118" t="s">
        <v>30</v>
      </c>
      <c r="E237" s="118" t="s">
        <v>633</v>
      </c>
      <c r="F237" s="3" t="s">
        <v>88</v>
      </c>
      <c r="G237" s="3" t="s">
        <v>43</v>
      </c>
      <c r="H237" s="3">
        <v>3852880</v>
      </c>
      <c r="I237" s="4" t="s">
        <v>639</v>
      </c>
      <c r="J237" s="216">
        <v>500</v>
      </c>
      <c r="K237" s="4">
        <v>17789408200</v>
      </c>
      <c r="L237" s="4"/>
      <c r="M237" s="4" t="s">
        <v>640</v>
      </c>
      <c r="N237" s="4" t="s">
        <v>581</v>
      </c>
      <c r="O237" s="4">
        <v>15393087758</v>
      </c>
      <c r="P237" s="217">
        <f>--IFERROR(VLOOKUP(I237,'统计（数据库导出）'!A:C,2,FALSE),0)</f>
        <v>0</v>
      </c>
      <c r="Q237" s="217">
        <f>--IFERROR(VLOOKUP(I237,'统计（数据库导出）'!A:C,3,FALSE),0)</f>
        <v>-20</v>
      </c>
      <c r="R237" s="219">
        <f t="shared" si="3"/>
        <v>-0.04</v>
      </c>
      <c r="S237" s="217">
        <f>--IFERROR(VLOOKUP(I237,'统计（数据库导出）'!A:K,4,FALSE),0)</f>
        <v>0</v>
      </c>
      <c r="T237" s="217">
        <f>--IFERROR(VLOOKUP(I237,'统计（数据库导出）'!A:K,5,FALSE),0)</f>
        <v>0</v>
      </c>
      <c r="U237" s="217">
        <f>--IFERROR(VLOOKUP(I237,'统计（数据库导出）'!A:K,6,FALSE),0)</f>
        <v>0</v>
      </c>
      <c r="V237" s="217">
        <f>--IFERROR(VLOOKUP(I237,'统计（数据库导出）'!A:K,7,FALSE),0)</f>
        <v>0</v>
      </c>
      <c r="W237" s="217">
        <f>--IFERROR(VLOOKUP(I237,'统计（数据库导出）'!A:K,8,FALSE),0)</f>
        <v>-20</v>
      </c>
      <c r="X237" s="217">
        <f>--IFERROR(VLOOKUP(I237,'统计（数据库导出）'!A:K,9,FALSE),0)</f>
        <v>-30</v>
      </c>
      <c r="Y237" s="217">
        <f>--IFERROR(VLOOKUP(I237,'统计（数据库导出）'!A:K,10,FALSE),0)</f>
        <v>0</v>
      </c>
      <c r="Z237" s="217">
        <f>--IFERROR(VLOOKUP(I237,'统计（数据库导出）'!A:K,11,FALSE),0)</f>
        <v>0</v>
      </c>
      <c r="AA237" s="4">
        <v>236</v>
      </c>
      <c r="AB237" s="4"/>
      <c r="AC237" s="220" t="e">
        <f>VLOOKUP(H237,[1]Sheet1!$D:$D,1,FALSE)</f>
        <v>#N/A</v>
      </c>
    </row>
    <row r="238" s="1" customFormat="1" spans="1:29">
      <c r="A238" s="3">
        <v>948</v>
      </c>
      <c r="B238" s="118" t="s">
        <v>558</v>
      </c>
      <c r="C238" s="118" t="s">
        <v>29</v>
      </c>
      <c r="D238" s="118" t="s">
        <v>30</v>
      </c>
      <c r="E238" s="118" t="s">
        <v>633</v>
      </c>
      <c r="F238" s="3" t="s">
        <v>88</v>
      </c>
      <c r="G238" s="3" t="s">
        <v>33</v>
      </c>
      <c r="H238" s="3">
        <v>3853400</v>
      </c>
      <c r="I238" s="4" t="s">
        <v>641</v>
      </c>
      <c r="J238" s="216">
        <v>1000</v>
      </c>
      <c r="K238" s="4">
        <v>19909387882</v>
      </c>
      <c r="L238" s="4"/>
      <c r="M238" s="4" t="s">
        <v>642</v>
      </c>
      <c r="N238" s="4" t="s">
        <v>636</v>
      </c>
      <c r="O238" s="4">
        <v>17389567689</v>
      </c>
      <c r="P238" s="217">
        <f>--IFERROR(VLOOKUP(I238,'统计（数据库导出）'!A:C,2,FALSE),0)</f>
        <v>211.75315</v>
      </c>
      <c r="Q238" s="217">
        <f>--IFERROR(VLOOKUP(I238,'统计（数据库导出）'!A:C,3,FALSE),0)</f>
        <v>2535.37535</v>
      </c>
      <c r="R238" s="219">
        <f t="shared" si="3"/>
        <v>2.53537535</v>
      </c>
      <c r="S238" s="217">
        <f>--IFERROR(VLOOKUP(I238,'统计（数据库导出）'!A:K,4,FALSE),0)</f>
        <v>129</v>
      </c>
      <c r="T238" s="217">
        <f>--IFERROR(VLOOKUP(I238,'统计（数据库导出）'!A:K,5,FALSE),0)</f>
        <v>0</v>
      </c>
      <c r="U238" s="217">
        <f>--IFERROR(VLOOKUP(I238,'统计（数据库导出）'!A:K,6,FALSE),0)</f>
        <v>82.75315</v>
      </c>
      <c r="V238" s="217">
        <f>--IFERROR(VLOOKUP(I238,'统计（数据库导出）'!A:K,7,FALSE),0)</f>
        <v>0</v>
      </c>
      <c r="W238" s="217">
        <f>--IFERROR(VLOOKUP(I238,'统计（数据库导出）'!A:K,8,FALSE),0)</f>
        <v>1758.8</v>
      </c>
      <c r="X238" s="217">
        <f>--IFERROR(VLOOKUP(I238,'统计（数据库导出）'!A:K,9,FALSE),0)</f>
        <v>-354.1</v>
      </c>
      <c r="Y238" s="217">
        <f>--IFERROR(VLOOKUP(I238,'统计（数据库导出）'!A:K,10,FALSE),0)</f>
        <v>776.57535</v>
      </c>
      <c r="Z238" s="217">
        <f>--IFERROR(VLOOKUP(I238,'统计（数据库导出）'!A:K,11,FALSE),0)</f>
        <v>0</v>
      </c>
      <c r="AA238" s="4">
        <v>237</v>
      </c>
      <c r="AB238" s="4"/>
      <c r="AC238" s="220" t="e">
        <f>VLOOKUP(H238,[1]Sheet1!$D:$D,1,FALSE)</f>
        <v>#N/A</v>
      </c>
    </row>
    <row r="239" s="1" customFormat="1" spans="1:29">
      <c r="A239" s="3">
        <v>949</v>
      </c>
      <c r="B239" s="118" t="s">
        <v>558</v>
      </c>
      <c r="C239" s="118" t="s">
        <v>457</v>
      </c>
      <c r="D239" s="118" t="s">
        <v>29</v>
      </c>
      <c r="E239" s="118" t="s">
        <v>29</v>
      </c>
      <c r="F239" s="3">
        <v>0</v>
      </c>
      <c r="G239" s="3">
        <v>0</v>
      </c>
      <c r="H239" s="3">
        <v>380208</v>
      </c>
      <c r="I239" s="4" t="s">
        <v>643</v>
      </c>
      <c r="J239" s="216">
        <v>200</v>
      </c>
      <c r="K239" s="4">
        <v>15352219888</v>
      </c>
      <c r="L239" s="4"/>
      <c r="M239" s="4" t="s">
        <v>644</v>
      </c>
      <c r="N239" s="4" t="s">
        <v>645</v>
      </c>
      <c r="O239" s="4">
        <v>15352219888</v>
      </c>
      <c r="P239" s="217">
        <f>--IFERROR(VLOOKUP(I239,'统计（数据库导出）'!A:C,2,FALSE),0)</f>
        <v>0</v>
      </c>
      <c r="Q239" s="217">
        <f>--IFERROR(VLOOKUP(I239,'统计（数据库导出）'!A:C,3,FALSE),0)</f>
        <v>0</v>
      </c>
      <c r="R239" s="219">
        <f t="shared" si="3"/>
        <v>0</v>
      </c>
      <c r="S239" s="217">
        <f>--IFERROR(VLOOKUP(I239,'统计（数据库导出）'!A:K,4,FALSE),0)</f>
        <v>0</v>
      </c>
      <c r="T239" s="217">
        <f>--IFERROR(VLOOKUP(I239,'统计（数据库导出）'!A:K,5,FALSE),0)</f>
        <v>0</v>
      </c>
      <c r="U239" s="217">
        <f>--IFERROR(VLOOKUP(I239,'统计（数据库导出）'!A:K,6,FALSE),0)</f>
        <v>0</v>
      </c>
      <c r="V239" s="217">
        <f>--IFERROR(VLOOKUP(I239,'统计（数据库导出）'!A:K,7,FALSE),0)</f>
        <v>0</v>
      </c>
      <c r="W239" s="217">
        <f>--IFERROR(VLOOKUP(I239,'统计（数据库导出）'!A:K,8,FALSE),0)</f>
        <v>0</v>
      </c>
      <c r="X239" s="217">
        <f>--IFERROR(VLOOKUP(I239,'统计（数据库导出）'!A:K,9,FALSE),0)</f>
        <v>0</v>
      </c>
      <c r="Y239" s="217">
        <f>--IFERROR(VLOOKUP(I239,'统计（数据库导出）'!A:K,10,FALSE),0)</f>
        <v>0</v>
      </c>
      <c r="Z239" s="217">
        <f>--IFERROR(VLOOKUP(I239,'统计（数据库导出）'!A:K,11,FALSE),0)</f>
        <v>0</v>
      </c>
      <c r="AA239" s="4">
        <v>238</v>
      </c>
      <c r="AB239" s="4"/>
      <c r="AC239" s="220" t="e">
        <f>VLOOKUP(H239,[1]Sheet1!$D:$D,1,FALSE)</f>
        <v>#N/A</v>
      </c>
    </row>
    <row r="240" s="1" customFormat="1" spans="1:29">
      <c r="A240" s="3">
        <v>950</v>
      </c>
      <c r="B240" s="118" t="s">
        <v>558</v>
      </c>
      <c r="C240" s="118" t="s">
        <v>457</v>
      </c>
      <c r="D240" s="118" t="s">
        <v>29</v>
      </c>
      <c r="E240" s="118" t="s">
        <v>29</v>
      </c>
      <c r="F240" s="3">
        <v>0</v>
      </c>
      <c r="G240" s="3">
        <v>0</v>
      </c>
      <c r="H240" s="3">
        <v>3850498</v>
      </c>
      <c r="I240" s="4" t="s">
        <v>646</v>
      </c>
      <c r="J240" s="216">
        <v>0</v>
      </c>
      <c r="K240" s="4">
        <v>0</v>
      </c>
      <c r="L240" s="4"/>
      <c r="M240" s="4" t="s">
        <v>647</v>
      </c>
      <c r="N240" s="4" t="s">
        <v>648</v>
      </c>
      <c r="O240" s="4">
        <v>18193856491</v>
      </c>
      <c r="P240" s="217">
        <f>--IFERROR(VLOOKUP(I240,'统计（数据库导出）'!A:C,2,FALSE),0)</f>
        <v>0</v>
      </c>
      <c r="Q240" s="217">
        <f>--IFERROR(VLOOKUP(I240,'统计（数据库导出）'!A:C,3,FALSE),0)</f>
        <v>0</v>
      </c>
      <c r="R240" s="219">
        <f t="shared" si="3"/>
        <v>0</v>
      </c>
      <c r="S240" s="217">
        <f>--IFERROR(VLOOKUP(I240,'统计（数据库导出）'!A:K,4,FALSE),0)</f>
        <v>0</v>
      </c>
      <c r="T240" s="217">
        <f>--IFERROR(VLOOKUP(I240,'统计（数据库导出）'!A:K,5,FALSE),0)</f>
        <v>0</v>
      </c>
      <c r="U240" s="217">
        <f>--IFERROR(VLOOKUP(I240,'统计（数据库导出）'!A:K,6,FALSE),0)</f>
        <v>0</v>
      </c>
      <c r="V240" s="217">
        <f>--IFERROR(VLOOKUP(I240,'统计（数据库导出）'!A:K,7,FALSE),0)</f>
        <v>0</v>
      </c>
      <c r="W240" s="217">
        <f>--IFERROR(VLOOKUP(I240,'统计（数据库导出）'!A:K,8,FALSE),0)</f>
        <v>0</v>
      </c>
      <c r="X240" s="217">
        <f>--IFERROR(VLOOKUP(I240,'统计（数据库导出）'!A:K,9,FALSE),0)</f>
        <v>0</v>
      </c>
      <c r="Y240" s="217">
        <f>--IFERROR(VLOOKUP(I240,'统计（数据库导出）'!A:K,10,FALSE),0)</f>
        <v>0</v>
      </c>
      <c r="Z240" s="217">
        <f>--IFERROR(VLOOKUP(I240,'统计（数据库导出）'!A:K,11,FALSE),0)</f>
        <v>0</v>
      </c>
      <c r="AA240" s="4">
        <v>239</v>
      </c>
      <c r="AB240" s="4"/>
      <c r="AC240" s="220" t="e">
        <f>VLOOKUP(H240,[1]Sheet1!$D:$D,1,FALSE)</f>
        <v>#N/A</v>
      </c>
    </row>
    <row r="241" s="1" customFormat="1" spans="1:29">
      <c r="A241" s="3">
        <v>951</v>
      </c>
      <c r="B241" s="118" t="s">
        <v>558</v>
      </c>
      <c r="C241" s="118" t="s">
        <v>457</v>
      </c>
      <c r="D241" s="118" t="s">
        <v>29</v>
      </c>
      <c r="E241" s="118" t="s">
        <v>29</v>
      </c>
      <c r="F241" s="3">
        <v>0</v>
      </c>
      <c r="G241" s="3">
        <v>0</v>
      </c>
      <c r="H241" s="3">
        <v>3811781</v>
      </c>
      <c r="I241" s="4" t="s">
        <v>649</v>
      </c>
      <c r="J241" s="216">
        <v>0</v>
      </c>
      <c r="K241" s="4">
        <v>0</v>
      </c>
      <c r="L241" s="4"/>
      <c r="M241" s="4" t="s">
        <v>650</v>
      </c>
      <c r="N241" s="4" t="s">
        <v>648</v>
      </c>
      <c r="O241" s="4">
        <v>15378886500</v>
      </c>
      <c r="P241" s="217">
        <f>--IFERROR(VLOOKUP(I241,'统计（数据库导出）'!A:C,2,FALSE),0)</f>
        <v>0</v>
      </c>
      <c r="Q241" s="217">
        <f>--IFERROR(VLOOKUP(I241,'统计（数据库导出）'!A:C,3,FALSE),0)</f>
        <v>0</v>
      </c>
      <c r="R241" s="219">
        <f t="shared" si="3"/>
        <v>0</v>
      </c>
      <c r="S241" s="217">
        <f>--IFERROR(VLOOKUP(I241,'统计（数据库导出）'!A:K,4,FALSE),0)</f>
        <v>0</v>
      </c>
      <c r="T241" s="217">
        <f>--IFERROR(VLOOKUP(I241,'统计（数据库导出）'!A:K,5,FALSE),0)</f>
        <v>0</v>
      </c>
      <c r="U241" s="217">
        <f>--IFERROR(VLOOKUP(I241,'统计（数据库导出）'!A:K,6,FALSE),0)</f>
        <v>0</v>
      </c>
      <c r="V241" s="217">
        <f>--IFERROR(VLOOKUP(I241,'统计（数据库导出）'!A:K,7,FALSE),0)</f>
        <v>0</v>
      </c>
      <c r="W241" s="217">
        <f>--IFERROR(VLOOKUP(I241,'统计（数据库导出）'!A:K,8,FALSE),0)</f>
        <v>0</v>
      </c>
      <c r="X241" s="217">
        <f>--IFERROR(VLOOKUP(I241,'统计（数据库导出）'!A:K,9,FALSE),0)</f>
        <v>0</v>
      </c>
      <c r="Y241" s="217">
        <f>--IFERROR(VLOOKUP(I241,'统计（数据库导出）'!A:K,10,FALSE),0)</f>
        <v>0</v>
      </c>
      <c r="Z241" s="217">
        <f>--IFERROR(VLOOKUP(I241,'统计（数据库导出）'!A:K,11,FALSE),0)</f>
        <v>0</v>
      </c>
      <c r="AA241" s="4">
        <v>240</v>
      </c>
      <c r="AB241" s="4"/>
      <c r="AC241" s="220" t="e">
        <f>VLOOKUP(H241,[1]Sheet1!$D:$D,1,FALSE)</f>
        <v>#N/A</v>
      </c>
    </row>
    <row r="242" s="1" customFormat="1" spans="1:29">
      <c r="A242" s="3">
        <v>952</v>
      </c>
      <c r="B242" s="118" t="s">
        <v>558</v>
      </c>
      <c r="C242" s="118" t="s">
        <v>457</v>
      </c>
      <c r="D242" s="118" t="s">
        <v>29</v>
      </c>
      <c r="E242" s="118" t="s">
        <v>29</v>
      </c>
      <c r="F242" s="3">
        <v>0</v>
      </c>
      <c r="G242" s="3">
        <v>0</v>
      </c>
      <c r="H242" s="3">
        <v>3811782</v>
      </c>
      <c r="I242" s="4" t="s">
        <v>651</v>
      </c>
      <c r="J242" s="216">
        <v>0</v>
      </c>
      <c r="K242" s="4">
        <v>0</v>
      </c>
      <c r="L242" s="4"/>
      <c r="M242" s="4" t="s">
        <v>652</v>
      </c>
      <c r="N242" s="4" t="s">
        <v>648</v>
      </c>
      <c r="O242" s="4">
        <v>18993812556</v>
      </c>
      <c r="P242" s="217">
        <f>--IFERROR(VLOOKUP(I242,'统计（数据库导出）'!A:C,2,FALSE),0)</f>
        <v>0</v>
      </c>
      <c r="Q242" s="217">
        <f>--IFERROR(VLOOKUP(I242,'统计（数据库导出）'!A:C,3,FALSE),0)</f>
        <v>0</v>
      </c>
      <c r="R242" s="219">
        <f t="shared" si="3"/>
        <v>0</v>
      </c>
      <c r="S242" s="217">
        <f>--IFERROR(VLOOKUP(I242,'统计（数据库导出）'!A:K,4,FALSE),0)</f>
        <v>0</v>
      </c>
      <c r="T242" s="217">
        <f>--IFERROR(VLOOKUP(I242,'统计（数据库导出）'!A:K,5,FALSE),0)</f>
        <v>0</v>
      </c>
      <c r="U242" s="217">
        <f>--IFERROR(VLOOKUP(I242,'统计（数据库导出）'!A:K,6,FALSE),0)</f>
        <v>0</v>
      </c>
      <c r="V242" s="217">
        <f>--IFERROR(VLOOKUP(I242,'统计（数据库导出）'!A:K,7,FALSE),0)</f>
        <v>0</v>
      </c>
      <c r="W242" s="217">
        <f>--IFERROR(VLOOKUP(I242,'统计（数据库导出）'!A:K,8,FALSE),0)</f>
        <v>0</v>
      </c>
      <c r="X242" s="217">
        <f>--IFERROR(VLOOKUP(I242,'统计（数据库导出）'!A:K,9,FALSE),0)</f>
        <v>0</v>
      </c>
      <c r="Y242" s="217">
        <f>--IFERROR(VLOOKUP(I242,'统计（数据库导出）'!A:K,10,FALSE),0)</f>
        <v>0</v>
      </c>
      <c r="Z242" s="217">
        <f>--IFERROR(VLOOKUP(I242,'统计（数据库导出）'!A:K,11,FALSE),0)</f>
        <v>0</v>
      </c>
      <c r="AA242" s="4">
        <v>241</v>
      </c>
      <c r="AB242" s="4"/>
      <c r="AC242" s="220" t="e">
        <f>VLOOKUP(H242,[1]Sheet1!$D:$D,1,FALSE)</f>
        <v>#N/A</v>
      </c>
    </row>
    <row r="243" s="1" customFormat="1" spans="1:29">
      <c r="A243" s="3">
        <v>953</v>
      </c>
      <c r="B243" s="118" t="s">
        <v>558</v>
      </c>
      <c r="C243" s="118" t="s">
        <v>457</v>
      </c>
      <c r="D243" s="118" t="s">
        <v>29</v>
      </c>
      <c r="E243" s="118" t="s">
        <v>29</v>
      </c>
      <c r="F243" s="3">
        <v>0</v>
      </c>
      <c r="G243" s="3">
        <v>0</v>
      </c>
      <c r="H243" s="3">
        <v>3829030</v>
      </c>
      <c r="I243" s="4" t="s">
        <v>653</v>
      </c>
      <c r="J243" s="216">
        <v>200</v>
      </c>
      <c r="K243" s="4">
        <v>18993827886</v>
      </c>
      <c r="L243" s="4"/>
      <c r="M243" s="4" t="s">
        <v>654</v>
      </c>
      <c r="N243" s="4" t="s">
        <v>581</v>
      </c>
      <c r="O243" s="4">
        <v>18993827886</v>
      </c>
      <c r="P243" s="217">
        <f>--IFERROR(VLOOKUP(I243,'统计（数据库导出）'!A:C,2,FALSE),0)</f>
        <v>0</v>
      </c>
      <c r="Q243" s="217">
        <f>--IFERROR(VLOOKUP(I243,'统计（数据库导出）'!A:C,3,FALSE),0)</f>
        <v>23</v>
      </c>
      <c r="R243" s="219">
        <f t="shared" si="3"/>
        <v>0.115</v>
      </c>
      <c r="S243" s="217">
        <f>--IFERROR(VLOOKUP(I243,'统计（数据库导出）'!A:K,4,FALSE),0)</f>
        <v>0</v>
      </c>
      <c r="T243" s="217">
        <f>--IFERROR(VLOOKUP(I243,'统计（数据库导出）'!A:K,5,FALSE),0)</f>
        <v>0</v>
      </c>
      <c r="U243" s="217">
        <f>--IFERROR(VLOOKUP(I243,'统计（数据库导出）'!A:K,6,FALSE),0)</f>
        <v>0</v>
      </c>
      <c r="V243" s="217">
        <f>--IFERROR(VLOOKUP(I243,'统计（数据库导出）'!A:K,7,FALSE),0)</f>
        <v>0</v>
      </c>
      <c r="W243" s="217">
        <f>--IFERROR(VLOOKUP(I243,'统计（数据库导出）'!A:K,8,FALSE),0)</f>
        <v>3</v>
      </c>
      <c r="X243" s="217">
        <f>--IFERROR(VLOOKUP(I243,'统计（数据库导出）'!A:K,9,FALSE),0)</f>
        <v>0</v>
      </c>
      <c r="Y243" s="217">
        <f>--IFERROR(VLOOKUP(I243,'统计（数据库导出）'!A:K,10,FALSE),0)</f>
        <v>20</v>
      </c>
      <c r="Z243" s="217">
        <f>--IFERROR(VLOOKUP(I243,'统计（数据库导出）'!A:K,11,FALSE),0)</f>
        <v>0</v>
      </c>
      <c r="AA243" s="4">
        <v>242</v>
      </c>
      <c r="AB243" s="4"/>
      <c r="AC243" s="220" t="e">
        <f>VLOOKUP(H243,[1]Sheet1!$D:$D,1,FALSE)</f>
        <v>#N/A</v>
      </c>
    </row>
    <row r="244" s="1" customFormat="1" spans="1:29">
      <c r="A244" s="3">
        <v>954</v>
      </c>
      <c r="B244" s="118" t="s">
        <v>558</v>
      </c>
      <c r="C244" s="118" t="s">
        <v>457</v>
      </c>
      <c r="D244" s="118" t="s">
        <v>29</v>
      </c>
      <c r="E244" s="118" t="s">
        <v>29</v>
      </c>
      <c r="F244" s="3">
        <v>0</v>
      </c>
      <c r="G244" s="3">
        <v>0</v>
      </c>
      <c r="H244" s="3">
        <v>3829034</v>
      </c>
      <c r="I244" s="4" t="s">
        <v>655</v>
      </c>
      <c r="J244" s="216">
        <v>200</v>
      </c>
      <c r="K244" s="4">
        <v>18993827829</v>
      </c>
      <c r="L244" s="4"/>
      <c r="M244" s="4" t="s">
        <v>656</v>
      </c>
      <c r="N244" s="4" t="s">
        <v>581</v>
      </c>
      <c r="O244" s="4">
        <v>18993827819</v>
      </c>
      <c r="P244" s="217">
        <f>--IFERROR(VLOOKUP(I244,'统计（数据库导出）'!A:C,2,FALSE),0)</f>
        <v>0</v>
      </c>
      <c r="Q244" s="217">
        <f>--IFERROR(VLOOKUP(I244,'统计（数据库导出）'!A:C,3,FALSE),0)</f>
        <v>0</v>
      </c>
      <c r="R244" s="219">
        <f t="shared" si="3"/>
        <v>0</v>
      </c>
      <c r="S244" s="217">
        <f>--IFERROR(VLOOKUP(I244,'统计（数据库导出）'!A:K,4,FALSE),0)</f>
        <v>0</v>
      </c>
      <c r="T244" s="217">
        <f>--IFERROR(VLOOKUP(I244,'统计（数据库导出）'!A:K,5,FALSE),0)</f>
        <v>0</v>
      </c>
      <c r="U244" s="217">
        <f>--IFERROR(VLOOKUP(I244,'统计（数据库导出）'!A:K,6,FALSE),0)</f>
        <v>0</v>
      </c>
      <c r="V244" s="217">
        <f>--IFERROR(VLOOKUP(I244,'统计（数据库导出）'!A:K,7,FALSE),0)</f>
        <v>0</v>
      </c>
      <c r="W244" s="217">
        <f>--IFERROR(VLOOKUP(I244,'统计（数据库导出）'!A:K,8,FALSE),0)</f>
        <v>0</v>
      </c>
      <c r="X244" s="217">
        <f>--IFERROR(VLOOKUP(I244,'统计（数据库导出）'!A:K,9,FALSE),0)</f>
        <v>0</v>
      </c>
      <c r="Y244" s="217">
        <f>--IFERROR(VLOOKUP(I244,'统计（数据库导出）'!A:K,10,FALSE),0)</f>
        <v>0</v>
      </c>
      <c r="Z244" s="217">
        <f>--IFERROR(VLOOKUP(I244,'统计（数据库导出）'!A:K,11,FALSE),0)</f>
        <v>0</v>
      </c>
      <c r="AA244" s="4">
        <v>243</v>
      </c>
      <c r="AB244" s="4"/>
      <c r="AC244" s="220" t="e">
        <f>VLOOKUP(H244,[1]Sheet1!$D:$D,1,FALSE)</f>
        <v>#N/A</v>
      </c>
    </row>
    <row r="245" s="1" customFormat="1" spans="1:29">
      <c r="A245" s="3">
        <v>955</v>
      </c>
      <c r="B245" s="118" t="s">
        <v>558</v>
      </c>
      <c r="C245" s="118" t="s">
        <v>457</v>
      </c>
      <c r="D245" s="118" t="s">
        <v>29</v>
      </c>
      <c r="E245" s="118" t="s">
        <v>29</v>
      </c>
      <c r="F245" s="3">
        <v>0</v>
      </c>
      <c r="G245" s="3">
        <v>0</v>
      </c>
      <c r="H245" s="3">
        <v>3829429</v>
      </c>
      <c r="I245" s="4" t="s">
        <v>657</v>
      </c>
      <c r="J245" s="216">
        <v>200</v>
      </c>
      <c r="K245" s="4">
        <v>18993827819</v>
      </c>
      <c r="L245" s="4"/>
      <c r="M245" s="4" t="s">
        <v>658</v>
      </c>
      <c r="N245" s="4" t="s">
        <v>581</v>
      </c>
      <c r="O245" s="4">
        <v>18993827829</v>
      </c>
      <c r="P245" s="217">
        <f>--IFERROR(VLOOKUP(I245,'统计（数据库导出）'!A:C,2,FALSE),0)</f>
        <v>0</v>
      </c>
      <c r="Q245" s="217">
        <f>--IFERROR(VLOOKUP(I245,'统计（数据库导出）'!A:C,3,FALSE),0)</f>
        <v>14</v>
      </c>
      <c r="R245" s="219">
        <f t="shared" si="3"/>
        <v>0.07</v>
      </c>
      <c r="S245" s="217">
        <f>--IFERROR(VLOOKUP(I245,'统计（数据库导出）'!A:K,4,FALSE),0)</f>
        <v>0</v>
      </c>
      <c r="T245" s="217">
        <f>--IFERROR(VLOOKUP(I245,'统计（数据库导出）'!A:K,5,FALSE),0)</f>
        <v>0</v>
      </c>
      <c r="U245" s="217">
        <f>--IFERROR(VLOOKUP(I245,'统计（数据库导出）'!A:K,6,FALSE),0)</f>
        <v>0</v>
      </c>
      <c r="V245" s="217">
        <f>--IFERROR(VLOOKUP(I245,'统计（数据库导出）'!A:K,7,FALSE),0)</f>
        <v>0</v>
      </c>
      <c r="W245" s="217">
        <f>--IFERROR(VLOOKUP(I245,'统计（数据库导出）'!A:K,8,FALSE),0)</f>
        <v>0</v>
      </c>
      <c r="X245" s="217">
        <f>--IFERROR(VLOOKUP(I245,'统计（数据库导出）'!A:K,9,FALSE),0)</f>
        <v>0</v>
      </c>
      <c r="Y245" s="217">
        <f>--IFERROR(VLOOKUP(I245,'统计（数据库导出）'!A:K,10,FALSE),0)</f>
        <v>14</v>
      </c>
      <c r="Z245" s="217">
        <f>--IFERROR(VLOOKUP(I245,'统计（数据库导出）'!A:K,11,FALSE),0)</f>
        <v>0</v>
      </c>
      <c r="AA245" s="4">
        <v>244</v>
      </c>
      <c r="AB245" s="4"/>
      <c r="AC245" s="220" t="e">
        <f>VLOOKUP(H245,[1]Sheet1!$D:$D,1,FALSE)</f>
        <v>#N/A</v>
      </c>
    </row>
    <row r="246" s="1" customFormat="1" spans="1:29">
      <c r="A246" s="3">
        <v>956</v>
      </c>
      <c r="B246" s="118" t="s">
        <v>558</v>
      </c>
      <c r="C246" s="118" t="s">
        <v>457</v>
      </c>
      <c r="D246" s="118" t="s">
        <v>29</v>
      </c>
      <c r="E246" s="118" t="s">
        <v>29</v>
      </c>
      <c r="F246" s="3">
        <v>0</v>
      </c>
      <c r="G246" s="3">
        <v>0</v>
      </c>
      <c r="H246" s="3">
        <v>3829430</v>
      </c>
      <c r="I246" s="4" t="s">
        <v>659</v>
      </c>
      <c r="J246" s="216">
        <v>200</v>
      </c>
      <c r="K246" s="4">
        <v>18993827883</v>
      </c>
      <c r="L246" s="4"/>
      <c r="M246" s="4" t="s">
        <v>660</v>
      </c>
      <c r="N246" s="4" t="s">
        <v>581</v>
      </c>
      <c r="O246" s="4">
        <v>18993827883</v>
      </c>
      <c r="P246" s="217">
        <f>--IFERROR(VLOOKUP(I246,'统计（数据库导出）'!A:C,2,FALSE),0)</f>
        <v>0</v>
      </c>
      <c r="Q246" s="217">
        <f>--IFERROR(VLOOKUP(I246,'统计（数据库导出）'!A:C,3,FALSE),0)</f>
        <v>0</v>
      </c>
      <c r="R246" s="219">
        <f t="shared" si="3"/>
        <v>0</v>
      </c>
      <c r="S246" s="217">
        <f>--IFERROR(VLOOKUP(I246,'统计（数据库导出）'!A:K,4,FALSE),0)</f>
        <v>0</v>
      </c>
      <c r="T246" s="217">
        <f>--IFERROR(VLOOKUP(I246,'统计（数据库导出）'!A:K,5,FALSE),0)</f>
        <v>0</v>
      </c>
      <c r="U246" s="217">
        <f>--IFERROR(VLOOKUP(I246,'统计（数据库导出）'!A:K,6,FALSE),0)</f>
        <v>0</v>
      </c>
      <c r="V246" s="217">
        <f>--IFERROR(VLOOKUP(I246,'统计（数据库导出）'!A:K,7,FALSE),0)</f>
        <v>0</v>
      </c>
      <c r="W246" s="217">
        <f>--IFERROR(VLOOKUP(I246,'统计（数据库导出）'!A:K,8,FALSE),0)</f>
        <v>0</v>
      </c>
      <c r="X246" s="217">
        <f>--IFERROR(VLOOKUP(I246,'统计（数据库导出）'!A:K,9,FALSE),0)</f>
        <v>0</v>
      </c>
      <c r="Y246" s="217">
        <f>--IFERROR(VLOOKUP(I246,'统计（数据库导出）'!A:K,10,FALSE),0)</f>
        <v>0</v>
      </c>
      <c r="Z246" s="217">
        <f>--IFERROR(VLOOKUP(I246,'统计（数据库导出）'!A:K,11,FALSE),0)</f>
        <v>0</v>
      </c>
      <c r="AA246" s="4">
        <v>245</v>
      </c>
      <c r="AB246" s="4"/>
      <c r="AC246" s="220" t="e">
        <f>VLOOKUP(H246,[1]Sheet1!$D:$D,1,FALSE)</f>
        <v>#N/A</v>
      </c>
    </row>
    <row r="247" s="1" customFormat="1" spans="1:29">
      <c r="A247" s="3">
        <v>957</v>
      </c>
      <c r="B247" s="118" t="s">
        <v>558</v>
      </c>
      <c r="C247" s="118" t="s">
        <v>457</v>
      </c>
      <c r="D247" s="118" t="s">
        <v>29</v>
      </c>
      <c r="E247" s="118" t="s">
        <v>29</v>
      </c>
      <c r="F247" s="3">
        <v>0</v>
      </c>
      <c r="G247" s="3">
        <v>0</v>
      </c>
      <c r="H247" s="3">
        <v>3829432</v>
      </c>
      <c r="I247" s="4" t="s">
        <v>661</v>
      </c>
      <c r="J247" s="216">
        <v>200</v>
      </c>
      <c r="K247" s="4">
        <v>18993827825</v>
      </c>
      <c r="L247" s="4"/>
      <c r="M247" s="4" t="s">
        <v>662</v>
      </c>
      <c r="N247" s="4" t="s">
        <v>581</v>
      </c>
      <c r="O247" s="4">
        <v>18993827825</v>
      </c>
      <c r="P247" s="217">
        <f>--IFERROR(VLOOKUP(I247,'统计（数据库导出）'!A:C,2,FALSE),0)</f>
        <v>0</v>
      </c>
      <c r="Q247" s="217">
        <f>--IFERROR(VLOOKUP(I247,'统计（数据库导出）'!A:C,3,FALSE),0)</f>
        <v>0</v>
      </c>
      <c r="R247" s="219">
        <f t="shared" si="3"/>
        <v>0</v>
      </c>
      <c r="S247" s="217">
        <f>--IFERROR(VLOOKUP(I247,'统计（数据库导出）'!A:K,4,FALSE),0)</f>
        <v>0</v>
      </c>
      <c r="T247" s="217">
        <f>--IFERROR(VLOOKUP(I247,'统计（数据库导出）'!A:K,5,FALSE),0)</f>
        <v>0</v>
      </c>
      <c r="U247" s="217">
        <f>--IFERROR(VLOOKUP(I247,'统计（数据库导出）'!A:K,6,FALSE),0)</f>
        <v>0</v>
      </c>
      <c r="V247" s="217">
        <f>--IFERROR(VLOOKUP(I247,'统计（数据库导出）'!A:K,7,FALSE),0)</f>
        <v>0</v>
      </c>
      <c r="W247" s="217">
        <f>--IFERROR(VLOOKUP(I247,'统计（数据库导出）'!A:K,8,FALSE),0)</f>
        <v>0</v>
      </c>
      <c r="X247" s="217">
        <f>--IFERROR(VLOOKUP(I247,'统计（数据库导出）'!A:K,9,FALSE),0)</f>
        <v>0</v>
      </c>
      <c r="Y247" s="217">
        <f>--IFERROR(VLOOKUP(I247,'统计（数据库导出）'!A:K,10,FALSE),0)</f>
        <v>0</v>
      </c>
      <c r="Z247" s="217">
        <f>--IFERROR(VLOOKUP(I247,'统计（数据库导出）'!A:K,11,FALSE),0)</f>
        <v>0</v>
      </c>
      <c r="AA247" s="4">
        <v>246</v>
      </c>
      <c r="AB247" s="4"/>
      <c r="AC247" s="220" t="e">
        <f>VLOOKUP(H247,[1]Sheet1!$D:$D,1,FALSE)</f>
        <v>#N/A</v>
      </c>
    </row>
    <row r="248" s="1" customFormat="1" spans="1:29">
      <c r="A248" s="3">
        <v>958</v>
      </c>
      <c r="B248" s="118" t="s">
        <v>558</v>
      </c>
      <c r="C248" s="118" t="s">
        <v>457</v>
      </c>
      <c r="D248" s="118" t="s">
        <v>29</v>
      </c>
      <c r="E248" s="118" t="s">
        <v>29</v>
      </c>
      <c r="F248" s="3">
        <v>0</v>
      </c>
      <c r="G248" s="3">
        <v>0</v>
      </c>
      <c r="H248" s="3">
        <v>3829433</v>
      </c>
      <c r="I248" s="4" t="s">
        <v>663</v>
      </c>
      <c r="J248" s="216">
        <v>1000</v>
      </c>
      <c r="K248" s="4">
        <v>18993827812</v>
      </c>
      <c r="L248" s="4"/>
      <c r="M248" s="4" t="s">
        <v>664</v>
      </c>
      <c r="N248" s="4" t="s">
        <v>581</v>
      </c>
      <c r="O248" s="4">
        <v>18993827812</v>
      </c>
      <c r="P248" s="217">
        <f>--IFERROR(VLOOKUP(I248,'统计（数据库导出）'!A:C,2,FALSE),0)</f>
        <v>0</v>
      </c>
      <c r="Q248" s="217">
        <f>--IFERROR(VLOOKUP(I248,'统计（数据库导出）'!A:C,3,FALSE),0)</f>
        <v>0</v>
      </c>
      <c r="R248" s="219">
        <f t="shared" si="3"/>
        <v>0</v>
      </c>
      <c r="S248" s="217">
        <f>--IFERROR(VLOOKUP(I248,'统计（数据库导出）'!A:K,4,FALSE),0)</f>
        <v>0</v>
      </c>
      <c r="T248" s="217">
        <f>--IFERROR(VLOOKUP(I248,'统计（数据库导出）'!A:K,5,FALSE),0)</f>
        <v>0</v>
      </c>
      <c r="U248" s="217">
        <f>--IFERROR(VLOOKUP(I248,'统计（数据库导出）'!A:K,6,FALSE),0)</f>
        <v>0</v>
      </c>
      <c r="V248" s="217">
        <f>--IFERROR(VLOOKUP(I248,'统计（数据库导出）'!A:K,7,FALSE),0)</f>
        <v>0</v>
      </c>
      <c r="W248" s="217">
        <f>--IFERROR(VLOOKUP(I248,'统计（数据库导出）'!A:K,8,FALSE),0)</f>
        <v>0</v>
      </c>
      <c r="X248" s="217">
        <f>--IFERROR(VLOOKUP(I248,'统计（数据库导出）'!A:K,9,FALSE),0)</f>
        <v>0</v>
      </c>
      <c r="Y248" s="217">
        <f>--IFERROR(VLOOKUP(I248,'统计（数据库导出）'!A:K,10,FALSE),0)</f>
        <v>0</v>
      </c>
      <c r="Z248" s="217">
        <f>--IFERROR(VLOOKUP(I248,'统计（数据库导出）'!A:K,11,FALSE),0)</f>
        <v>0</v>
      </c>
      <c r="AA248" s="4">
        <v>247</v>
      </c>
      <c r="AB248" s="4"/>
      <c r="AC248" s="220" t="e">
        <f>VLOOKUP(H248,[1]Sheet1!$D:$D,1,FALSE)</f>
        <v>#N/A</v>
      </c>
    </row>
    <row r="249" s="1" customFormat="1" spans="1:29">
      <c r="A249" s="3">
        <v>959</v>
      </c>
      <c r="B249" s="118" t="s">
        <v>558</v>
      </c>
      <c r="C249" s="118" t="s">
        <v>457</v>
      </c>
      <c r="D249" s="118" t="s">
        <v>29</v>
      </c>
      <c r="E249" s="118" t="s">
        <v>29</v>
      </c>
      <c r="F249" s="3">
        <v>0</v>
      </c>
      <c r="G249" s="3">
        <v>0</v>
      </c>
      <c r="H249" s="3">
        <v>3829438</v>
      </c>
      <c r="I249" s="4" t="s">
        <v>665</v>
      </c>
      <c r="J249" s="216">
        <v>0</v>
      </c>
      <c r="K249" s="4">
        <v>0</v>
      </c>
      <c r="L249" s="4"/>
      <c r="M249" s="4" t="s">
        <v>666</v>
      </c>
      <c r="N249" s="4" t="s">
        <v>581</v>
      </c>
      <c r="O249" s="4">
        <v>18993827815</v>
      </c>
      <c r="P249" s="217">
        <f>--IFERROR(VLOOKUP(I249,'统计（数据库导出）'!A:C,2,FALSE),0)</f>
        <v>0</v>
      </c>
      <c r="Q249" s="217">
        <f>--IFERROR(VLOOKUP(I249,'统计（数据库导出）'!A:C,3,FALSE),0)</f>
        <v>0</v>
      </c>
      <c r="R249" s="219">
        <f t="shared" si="3"/>
        <v>0</v>
      </c>
      <c r="S249" s="217">
        <f>--IFERROR(VLOOKUP(I249,'统计（数据库导出）'!A:K,4,FALSE),0)</f>
        <v>0</v>
      </c>
      <c r="T249" s="217">
        <f>--IFERROR(VLOOKUP(I249,'统计（数据库导出）'!A:K,5,FALSE),0)</f>
        <v>0</v>
      </c>
      <c r="U249" s="217">
        <f>--IFERROR(VLOOKUP(I249,'统计（数据库导出）'!A:K,6,FALSE),0)</f>
        <v>0</v>
      </c>
      <c r="V249" s="217">
        <f>--IFERROR(VLOOKUP(I249,'统计（数据库导出）'!A:K,7,FALSE),0)</f>
        <v>0</v>
      </c>
      <c r="W249" s="217">
        <f>--IFERROR(VLOOKUP(I249,'统计（数据库导出）'!A:K,8,FALSE),0)</f>
        <v>0</v>
      </c>
      <c r="X249" s="217">
        <f>--IFERROR(VLOOKUP(I249,'统计（数据库导出）'!A:K,9,FALSE),0)</f>
        <v>0</v>
      </c>
      <c r="Y249" s="217">
        <f>--IFERROR(VLOOKUP(I249,'统计（数据库导出）'!A:K,10,FALSE),0)</f>
        <v>0</v>
      </c>
      <c r="Z249" s="217">
        <f>--IFERROR(VLOOKUP(I249,'统计（数据库导出）'!A:K,11,FALSE),0)</f>
        <v>0</v>
      </c>
      <c r="AA249" s="4">
        <v>248</v>
      </c>
      <c r="AB249" s="4"/>
      <c r="AC249" s="220" t="e">
        <f>VLOOKUP(H249,[1]Sheet1!$D:$D,1,FALSE)</f>
        <v>#N/A</v>
      </c>
    </row>
    <row r="250" s="1" customFormat="1" spans="1:29">
      <c r="A250" s="3">
        <v>960</v>
      </c>
      <c r="B250" s="118" t="s">
        <v>558</v>
      </c>
      <c r="C250" s="118" t="s">
        <v>457</v>
      </c>
      <c r="D250" s="118" t="s">
        <v>29</v>
      </c>
      <c r="E250" s="118" t="s">
        <v>29</v>
      </c>
      <c r="F250" s="3">
        <v>0</v>
      </c>
      <c r="G250" s="3">
        <v>0</v>
      </c>
      <c r="H250" s="3">
        <v>3852871</v>
      </c>
      <c r="I250" s="4" t="s">
        <v>667</v>
      </c>
      <c r="J250" s="216">
        <v>500</v>
      </c>
      <c r="K250" s="4">
        <v>18919235695</v>
      </c>
      <c r="L250" s="4"/>
      <c r="M250" s="4" t="s">
        <v>668</v>
      </c>
      <c r="N250" s="4" t="s">
        <v>581</v>
      </c>
      <c r="O250" s="4">
        <v>18993853352</v>
      </c>
      <c r="P250" s="217">
        <f>--IFERROR(VLOOKUP(I250,'统计（数据库导出）'!A:C,2,FALSE),0)</f>
        <v>40</v>
      </c>
      <c r="Q250" s="217">
        <f>--IFERROR(VLOOKUP(I250,'统计（数据库导出）'!A:C,3,FALSE),0)</f>
        <v>214</v>
      </c>
      <c r="R250" s="219">
        <f t="shared" si="3"/>
        <v>0.428</v>
      </c>
      <c r="S250" s="217">
        <f>--IFERROR(VLOOKUP(I250,'统计（数据库导出）'!A:K,4,FALSE),0)</f>
        <v>15</v>
      </c>
      <c r="T250" s="217">
        <f>--IFERROR(VLOOKUP(I250,'统计（数据库导出）'!A:K,5,FALSE),0)</f>
        <v>0</v>
      </c>
      <c r="U250" s="217">
        <f>--IFERROR(VLOOKUP(I250,'统计（数据库导出）'!A:K,6,FALSE),0)</f>
        <v>25</v>
      </c>
      <c r="V250" s="217">
        <f>--IFERROR(VLOOKUP(I250,'统计（数据库导出）'!A:K,7,FALSE),0)</f>
        <v>0</v>
      </c>
      <c r="W250" s="217">
        <f>--IFERROR(VLOOKUP(I250,'统计（数据库导出）'!A:K,8,FALSE),0)</f>
        <v>104</v>
      </c>
      <c r="X250" s="217">
        <f>--IFERROR(VLOOKUP(I250,'统计（数据库导出）'!A:K,9,FALSE),0)</f>
        <v>-40</v>
      </c>
      <c r="Y250" s="217">
        <f>--IFERROR(VLOOKUP(I250,'统计（数据库导出）'!A:K,10,FALSE),0)</f>
        <v>110</v>
      </c>
      <c r="Z250" s="217">
        <f>--IFERROR(VLOOKUP(I250,'统计（数据库导出）'!A:K,11,FALSE),0)</f>
        <v>0</v>
      </c>
      <c r="AA250" s="4">
        <v>249</v>
      </c>
      <c r="AB250" s="4"/>
      <c r="AC250" s="220" t="e">
        <f>VLOOKUP(H250,[1]Sheet1!$D:$D,1,FALSE)</f>
        <v>#N/A</v>
      </c>
    </row>
    <row r="251" s="1" customFormat="1" spans="1:29">
      <c r="A251" s="3">
        <v>961</v>
      </c>
      <c r="B251" s="118" t="s">
        <v>558</v>
      </c>
      <c r="C251" s="118" t="s">
        <v>457</v>
      </c>
      <c r="D251" s="118" t="s">
        <v>29</v>
      </c>
      <c r="E251" s="118" t="s">
        <v>29</v>
      </c>
      <c r="F251" s="3">
        <v>0</v>
      </c>
      <c r="G251" s="3">
        <v>0</v>
      </c>
      <c r="H251" s="3">
        <v>3852879</v>
      </c>
      <c r="I251" s="4" t="s">
        <v>669</v>
      </c>
      <c r="J251" s="216">
        <v>500</v>
      </c>
      <c r="K251" s="4">
        <v>18993812556</v>
      </c>
      <c r="L251" s="4"/>
      <c r="M251" s="4" t="s">
        <v>652</v>
      </c>
      <c r="N251" s="4" t="s">
        <v>581</v>
      </c>
      <c r="O251" s="4">
        <v>17793822556</v>
      </c>
      <c r="P251" s="217">
        <f>--IFERROR(VLOOKUP(I251,'统计（数据库导出）'!A:C,2,FALSE),0)</f>
        <v>11</v>
      </c>
      <c r="Q251" s="217">
        <f>--IFERROR(VLOOKUP(I251,'统计（数据库导出）'!A:C,3,FALSE),0)</f>
        <v>76.5</v>
      </c>
      <c r="R251" s="219">
        <f t="shared" si="3"/>
        <v>0.153</v>
      </c>
      <c r="S251" s="217">
        <f>--IFERROR(VLOOKUP(I251,'统计（数据库导出）'!A:K,4,FALSE),0)</f>
        <v>0</v>
      </c>
      <c r="T251" s="217">
        <f>--IFERROR(VLOOKUP(I251,'统计（数据库导出）'!A:K,5,FALSE),0)</f>
        <v>0</v>
      </c>
      <c r="U251" s="217">
        <f>--IFERROR(VLOOKUP(I251,'统计（数据库导出）'!A:K,6,FALSE),0)</f>
        <v>11</v>
      </c>
      <c r="V251" s="217">
        <f>--IFERROR(VLOOKUP(I251,'统计（数据库导出）'!A:K,7,FALSE),0)</f>
        <v>0</v>
      </c>
      <c r="W251" s="217">
        <f>--IFERROR(VLOOKUP(I251,'统计（数据库导出）'!A:K,8,FALSE),0)</f>
        <v>10</v>
      </c>
      <c r="X251" s="217">
        <f>--IFERROR(VLOOKUP(I251,'统计（数据库导出）'!A:K,9,FALSE),0)</f>
        <v>-20</v>
      </c>
      <c r="Y251" s="217">
        <f>--IFERROR(VLOOKUP(I251,'统计（数据库导出）'!A:K,10,FALSE),0)</f>
        <v>66.5</v>
      </c>
      <c r="Z251" s="217">
        <f>--IFERROR(VLOOKUP(I251,'统计（数据库导出）'!A:K,11,FALSE),0)</f>
        <v>0</v>
      </c>
      <c r="AA251" s="4">
        <v>250</v>
      </c>
      <c r="AB251" s="4"/>
      <c r="AC251" s="220" t="e">
        <f>VLOOKUP(H251,[1]Sheet1!$D:$D,1,FALSE)</f>
        <v>#N/A</v>
      </c>
    </row>
    <row r="252" s="1" customFormat="1" spans="1:29">
      <c r="A252" s="3">
        <v>962</v>
      </c>
      <c r="B252" s="118" t="s">
        <v>558</v>
      </c>
      <c r="C252" s="118" t="s">
        <v>457</v>
      </c>
      <c r="D252" s="118" t="s">
        <v>29</v>
      </c>
      <c r="E252" s="118" t="s">
        <v>29</v>
      </c>
      <c r="F252" s="3">
        <v>0</v>
      </c>
      <c r="G252" s="3">
        <v>0</v>
      </c>
      <c r="H252" s="3">
        <v>3851527</v>
      </c>
      <c r="I252" s="4" t="s">
        <v>670</v>
      </c>
      <c r="J252" s="216">
        <v>200</v>
      </c>
      <c r="K252" s="4">
        <v>17793828109</v>
      </c>
      <c r="L252" s="4"/>
      <c r="M252" s="4" t="s">
        <v>671</v>
      </c>
      <c r="N252" s="4" t="s">
        <v>672</v>
      </c>
      <c r="O252" s="4">
        <v>17793828109</v>
      </c>
      <c r="P252" s="217">
        <f>--IFERROR(VLOOKUP(I252,'统计（数据库导出）'!A:C,2,FALSE),0)</f>
        <v>0</v>
      </c>
      <c r="Q252" s="217">
        <f>--IFERROR(VLOOKUP(I252,'统计（数据库导出）'!A:C,3,FALSE),0)</f>
        <v>0</v>
      </c>
      <c r="R252" s="219">
        <f t="shared" si="3"/>
        <v>0</v>
      </c>
      <c r="S252" s="217">
        <f>--IFERROR(VLOOKUP(I252,'统计（数据库导出）'!A:K,4,FALSE),0)</f>
        <v>0</v>
      </c>
      <c r="T252" s="217">
        <f>--IFERROR(VLOOKUP(I252,'统计（数据库导出）'!A:K,5,FALSE),0)</f>
        <v>0</v>
      </c>
      <c r="U252" s="217">
        <f>--IFERROR(VLOOKUP(I252,'统计（数据库导出）'!A:K,6,FALSE),0)</f>
        <v>0</v>
      </c>
      <c r="V252" s="217">
        <f>--IFERROR(VLOOKUP(I252,'统计（数据库导出）'!A:K,7,FALSE),0)</f>
        <v>0</v>
      </c>
      <c r="W252" s="217">
        <f>--IFERROR(VLOOKUP(I252,'统计（数据库导出）'!A:K,8,FALSE),0)</f>
        <v>0</v>
      </c>
      <c r="X252" s="217">
        <f>--IFERROR(VLOOKUP(I252,'统计（数据库导出）'!A:K,9,FALSE),0)</f>
        <v>0</v>
      </c>
      <c r="Y252" s="217">
        <f>--IFERROR(VLOOKUP(I252,'统计（数据库导出）'!A:K,10,FALSE),0)</f>
        <v>0</v>
      </c>
      <c r="Z252" s="217">
        <f>--IFERROR(VLOOKUP(I252,'统计（数据库导出）'!A:K,11,FALSE),0)</f>
        <v>0</v>
      </c>
      <c r="AA252" s="4">
        <v>251</v>
      </c>
      <c r="AB252" s="4" t="s">
        <v>673</v>
      </c>
      <c r="AC252" s="220">
        <f>VLOOKUP(H252,[1]Sheet1!$D:$D,1,FALSE)</f>
        <v>3851527</v>
      </c>
    </row>
    <row r="253" s="1" customFormat="1" spans="1:29">
      <c r="A253" s="3">
        <v>963</v>
      </c>
      <c r="B253" s="118" t="s">
        <v>558</v>
      </c>
      <c r="C253" s="118" t="s">
        <v>457</v>
      </c>
      <c r="D253" s="118" t="s">
        <v>29</v>
      </c>
      <c r="E253" s="118" t="s">
        <v>29</v>
      </c>
      <c r="F253" s="3">
        <v>0</v>
      </c>
      <c r="G253" s="3">
        <v>0</v>
      </c>
      <c r="H253" s="4">
        <v>3853701</v>
      </c>
      <c r="I253" s="4" t="s">
        <v>674</v>
      </c>
      <c r="J253" s="216">
        <v>200</v>
      </c>
      <c r="K253" s="4">
        <v>18193856491</v>
      </c>
      <c r="L253" s="4"/>
      <c r="M253" s="4" t="s">
        <v>647</v>
      </c>
      <c r="N253" s="4" t="s">
        <v>581</v>
      </c>
      <c r="O253" s="4">
        <v>18193856491</v>
      </c>
      <c r="P253" s="217">
        <f>--IFERROR(VLOOKUP(I253,'统计（数据库导出）'!A:C,2,FALSE),0)</f>
        <v>0</v>
      </c>
      <c r="Q253" s="217">
        <f>--IFERROR(VLOOKUP(I253,'统计（数据库导出）'!A:C,3,FALSE),0)</f>
        <v>173.95</v>
      </c>
      <c r="R253" s="219">
        <f t="shared" si="3"/>
        <v>0.86975</v>
      </c>
      <c r="S253" s="217">
        <f>--IFERROR(VLOOKUP(I253,'统计（数据库导出）'!A:K,4,FALSE),0)</f>
        <v>0</v>
      </c>
      <c r="T253" s="217">
        <f>--IFERROR(VLOOKUP(I253,'统计（数据库导出）'!A:K,5,FALSE),0)</f>
        <v>0</v>
      </c>
      <c r="U253" s="217">
        <f>--IFERROR(VLOOKUP(I253,'统计（数据库导出）'!A:K,6,FALSE),0)</f>
        <v>0</v>
      </c>
      <c r="V253" s="217">
        <f>--IFERROR(VLOOKUP(I253,'统计（数据库导出）'!A:K,7,FALSE),0)</f>
        <v>0</v>
      </c>
      <c r="W253" s="217">
        <f>--IFERROR(VLOOKUP(I253,'统计（数据库导出）'!A:K,8,FALSE),0)</f>
        <v>30</v>
      </c>
      <c r="X253" s="217">
        <f>--IFERROR(VLOOKUP(I253,'统计（数据库导出）'!A:K,9,FALSE),0)</f>
        <v>0</v>
      </c>
      <c r="Y253" s="217">
        <f>--IFERROR(VLOOKUP(I253,'统计（数据库导出）'!A:K,10,FALSE),0)</f>
        <v>143.95</v>
      </c>
      <c r="Z253" s="217">
        <f>--IFERROR(VLOOKUP(I253,'统计（数据库导出）'!A:K,11,FALSE),0)</f>
        <v>0</v>
      </c>
      <c r="AA253" s="4">
        <v>252</v>
      </c>
      <c r="AB253" s="4"/>
      <c r="AC253" s="220" t="e">
        <f>VLOOKUP(H253,[1]Sheet1!$D:$D,1,FALSE)</f>
        <v>#N/A</v>
      </c>
    </row>
    <row r="254" s="1" customFormat="1" spans="1:29">
      <c r="A254" s="3">
        <v>964</v>
      </c>
      <c r="B254" s="118" t="s">
        <v>558</v>
      </c>
      <c r="C254" s="118" t="s">
        <v>457</v>
      </c>
      <c r="D254" s="118" t="s">
        <v>29</v>
      </c>
      <c r="E254" s="118" t="s">
        <v>29</v>
      </c>
      <c r="F254" s="3">
        <v>0</v>
      </c>
      <c r="G254" s="3">
        <v>0</v>
      </c>
      <c r="H254" s="4">
        <v>380135</v>
      </c>
      <c r="I254" s="4" t="s">
        <v>675</v>
      </c>
      <c r="J254" s="216">
        <v>200</v>
      </c>
      <c r="K254" s="4">
        <v>18919211800</v>
      </c>
      <c r="L254" s="4"/>
      <c r="M254" s="4" t="s">
        <v>676</v>
      </c>
      <c r="N254" s="4" t="s">
        <v>581</v>
      </c>
      <c r="O254" s="4">
        <v>18919211800</v>
      </c>
      <c r="P254" s="217">
        <f>--IFERROR(VLOOKUP(I254,'统计（数据库导出）'!A:C,2,FALSE),0)</f>
        <v>0</v>
      </c>
      <c r="Q254" s="217">
        <f>--IFERROR(VLOOKUP(I254,'统计（数据库导出）'!A:C,3,FALSE),0)</f>
        <v>45</v>
      </c>
      <c r="R254" s="219">
        <f t="shared" si="3"/>
        <v>0.225</v>
      </c>
      <c r="S254" s="217">
        <f>--IFERROR(VLOOKUP(I254,'统计（数据库导出）'!A:K,4,FALSE),0)</f>
        <v>0</v>
      </c>
      <c r="T254" s="217">
        <f>--IFERROR(VLOOKUP(I254,'统计（数据库导出）'!A:K,5,FALSE),0)</f>
        <v>0</v>
      </c>
      <c r="U254" s="217">
        <f>--IFERROR(VLOOKUP(I254,'统计（数据库导出）'!A:K,6,FALSE),0)</f>
        <v>0</v>
      </c>
      <c r="V254" s="217">
        <f>--IFERROR(VLOOKUP(I254,'统计（数据库导出）'!A:K,7,FALSE),0)</f>
        <v>0</v>
      </c>
      <c r="W254" s="217">
        <f>--IFERROR(VLOOKUP(I254,'统计（数据库导出）'!A:K,8,FALSE),0)</f>
        <v>0</v>
      </c>
      <c r="X254" s="217">
        <f>--IFERROR(VLOOKUP(I254,'统计（数据库导出）'!A:K,9,FALSE),0)</f>
        <v>0</v>
      </c>
      <c r="Y254" s="217">
        <f>--IFERROR(VLOOKUP(I254,'统计（数据库导出）'!A:K,10,FALSE),0)</f>
        <v>45</v>
      </c>
      <c r="Z254" s="217">
        <f>--IFERROR(VLOOKUP(I254,'统计（数据库导出）'!A:K,11,FALSE),0)</f>
        <v>0</v>
      </c>
      <c r="AA254" s="4">
        <v>253</v>
      </c>
      <c r="AB254" s="4"/>
      <c r="AC254" s="220" t="e">
        <f>VLOOKUP(H254,[1]Sheet1!$D:$D,1,FALSE)</f>
        <v>#N/A</v>
      </c>
    </row>
    <row r="255" s="1" customFormat="1" spans="1:29">
      <c r="A255" s="3">
        <v>965</v>
      </c>
      <c r="B255" s="118" t="s">
        <v>558</v>
      </c>
      <c r="C255" s="118" t="s">
        <v>457</v>
      </c>
      <c r="D255" s="118" t="s">
        <v>29</v>
      </c>
      <c r="E255" s="118" t="s">
        <v>29</v>
      </c>
      <c r="F255" s="3">
        <v>0</v>
      </c>
      <c r="G255" s="3">
        <v>0</v>
      </c>
      <c r="H255" s="4">
        <v>3853736</v>
      </c>
      <c r="I255" s="4" t="s">
        <v>677</v>
      </c>
      <c r="J255" s="216">
        <v>200</v>
      </c>
      <c r="K255" s="4">
        <v>18993827836</v>
      </c>
      <c r="L255" s="4"/>
      <c r="M255" s="4" t="s">
        <v>678</v>
      </c>
      <c r="N255" s="4" t="s">
        <v>581</v>
      </c>
      <c r="O255" s="4">
        <v>18993827836</v>
      </c>
      <c r="P255" s="217">
        <f>--IFERROR(VLOOKUP(I255,'统计（数据库导出）'!A:C,2,FALSE),0)</f>
        <v>0</v>
      </c>
      <c r="Q255" s="217">
        <f>--IFERROR(VLOOKUP(I255,'统计（数据库导出）'!A:C,3,FALSE),0)</f>
        <v>76.55</v>
      </c>
      <c r="R255" s="219">
        <f t="shared" si="3"/>
        <v>0.38275</v>
      </c>
      <c r="S255" s="217">
        <f>--IFERROR(VLOOKUP(I255,'统计（数据库导出）'!A:K,4,FALSE),0)</f>
        <v>0</v>
      </c>
      <c r="T255" s="217">
        <f>--IFERROR(VLOOKUP(I255,'统计（数据库导出）'!A:K,5,FALSE),0)</f>
        <v>0</v>
      </c>
      <c r="U255" s="217">
        <f>--IFERROR(VLOOKUP(I255,'统计（数据库导出）'!A:K,6,FALSE),0)</f>
        <v>0</v>
      </c>
      <c r="V255" s="217">
        <f>--IFERROR(VLOOKUP(I255,'统计（数据库导出）'!A:K,7,FALSE),0)</f>
        <v>0</v>
      </c>
      <c r="W255" s="217">
        <f>--IFERROR(VLOOKUP(I255,'统计（数据库导出）'!A:K,8,FALSE),0)</f>
        <v>75.9</v>
      </c>
      <c r="X255" s="217">
        <f>--IFERROR(VLOOKUP(I255,'统计（数据库导出）'!A:K,9,FALSE),0)</f>
        <v>0</v>
      </c>
      <c r="Y255" s="217">
        <f>--IFERROR(VLOOKUP(I255,'统计（数据库导出）'!A:K,10,FALSE),0)</f>
        <v>0.65</v>
      </c>
      <c r="Z255" s="217">
        <f>--IFERROR(VLOOKUP(I255,'统计（数据库导出）'!A:K,11,FALSE),0)</f>
        <v>0</v>
      </c>
      <c r="AA255" s="4">
        <v>254</v>
      </c>
      <c r="AB255" s="4"/>
      <c r="AC255" s="220" t="e">
        <f>VLOOKUP(H255,[1]Sheet1!$D:$D,1,FALSE)</f>
        <v>#N/A</v>
      </c>
    </row>
    <row r="256" s="1" customFormat="1" spans="1:29">
      <c r="A256" s="3">
        <v>966</v>
      </c>
      <c r="B256" s="118" t="s">
        <v>558</v>
      </c>
      <c r="C256" s="118" t="s">
        <v>457</v>
      </c>
      <c r="D256" s="118" t="s">
        <v>29</v>
      </c>
      <c r="E256" s="118" t="s">
        <v>29</v>
      </c>
      <c r="F256" s="3">
        <v>0</v>
      </c>
      <c r="G256" s="3">
        <v>0</v>
      </c>
      <c r="H256" s="4">
        <v>3853388</v>
      </c>
      <c r="I256" s="4" t="s">
        <v>679</v>
      </c>
      <c r="J256" s="216">
        <v>200</v>
      </c>
      <c r="K256" s="4">
        <v>15352227995</v>
      </c>
      <c r="L256" s="4"/>
      <c r="M256" s="4" t="s">
        <v>680</v>
      </c>
      <c r="N256" s="4" t="s">
        <v>581</v>
      </c>
      <c r="O256" s="4">
        <v>15352227995</v>
      </c>
      <c r="P256" s="217">
        <f>--IFERROR(VLOOKUP(I256,'统计（数据库导出）'!A:C,2,FALSE),0)</f>
        <v>0</v>
      </c>
      <c r="Q256" s="217">
        <f>--IFERROR(VLOOKUP(I256,'统计（数据库导出）'!A:C,3,FALSE),0)</f>
        <v>0</v>
      </c>
      <c r="R256" s="219">
        <f t="shared" si="3"/>
        <v>0</v>
      </c>
      <c r="S256" s="217">
        <f>--IFERROR(VLOOKUP(I256,'统计（数据库导出）'!A:K,4,FALSE),0)</f>
        <v>0</v>
      </c>
      <c r="T256" s="217">
        <f>--IFERROR(VLOOKUP(I256,'统计（数据库导出）'!A:K,5,FALSE),0)</f>
        <v>0</v>
      </c>
      <c r="U256" s="217">
        <f>--IFERROR(VLOOKUP(I256,'统计（数据库导出）'!A:K,6,FALSE),0)</f>
        <v>0</v>
      </c>
      <c r="V256" s="217">
        <f>--IFERROR(VLOOKUP(I256,'统计（数据库导出）'!A:K,7,FALSE),0)</f>
        <v>0</v>
      </c>
      <c r="W256" s="217">
        <f>--IFERROR(VLOOKUP(I256,'统计（数据库导出）'!A:K,8,FALSE),0)</f>
        <v>0</v>
      </c>
      <c r="X256" s="217">
        <f>--IFERROR(VLOOKUP(I256,'统计（数据库导出）'!A:K,9,FALSE),0)</f>
        <v>0</v>
      </c>
      <c r="Y256" s="217">
        <f>--IFERROR(VLOOKUP(I256,'统计（数据库导出）'!A:K,10,FALSE),0)</f>
        <v>0</v>
      </c>
      <c r="Z256" s="217">
        <f>--IFERROR(VLOOKUP(I256,'统计（数据库导出）'!A:K,11,FALSE),0)</f>
        <v>0</v>
      </c>
      <c r="AA256" s="4">
        <v>255</v>
      </c>
      <c r="AB256" s="4"/>
      <c r="AC256" s="220" t="e">
        <f>VLOOKUP(H256,[1]Sheet1!$D:$D,1,FALSE)</f>
        <v>#N/A</v>
      </c>
    </row>
    <row r="257" s="1" customFormat="1" spans="1:29">
      <c r="A257" s="3">
        <v>967</v>
      </c>
      <c r="B257" s="118" t="s">
        <v>558</v>
      </c>
      <c r="C257" s="118" t="s">
        <v>457</v>
      </c>
      <c r="D257" s="118" t="s">
        <v>29</v>
      </c>
      <c r="E257" s="118" t="s">
        <v>29</v>
      </c>
      <c r="F257" s="3">
        <v>0</v>
      </c>
      <c r="G257" s="3">
        <v>0</v>
      </c>
      <c r="H257" s="4">
        <v>3853705</v>
      </c>
      <c r="I257" s="4" t="s">
        <v>681</v>
      </c>
      <c r="J257" s="216">
        <v>1000</v>
      </c>
      <c r="K257" s="4">
        <v>18993827699</v>
      </c>
      <c r="L257" s="4"/>
      <c r="M257" s="4" t="s">
        <v>682</v>
      </c>
      <c r="N257" s="4" t="s">
        <v>581</v>
      </c>
      <c r="O257" s="4">
        <v>18993827699</v>
      </c>
      <c r="P257" s="217">
        <f>--IFERROR(VLOOKUP(I257,'统计（数据库导出）'!A:C,2,FALSE),0)</f>
        <v>0</v>
      </c>
      <c r="Q257" s="217">
        <f>--IFERROR(VLOOKUP(I257,'统计（数据库导出）'!A:C,3,FALSE),0)</f>
        <v>0</v>
      </c>
      <c r="R257" s="219">
        <f t="shared" si="3"/>
        <v>0</v>
      </c>
      <c r="S257" s="217">
        <f>--IFERROR(VLOOKUP(I257,'统计（数据库导出）'!A:K,4,FALSE),0)</f>
        <v>0</v>
      </c>
      <c r="T257" s="217">
        <f>--IFERROR(VLOOKUP(I257,'统计（数据库导出）'!A:K,5,FALSE),0)</f>
        <v>0</v>
      </c>
      <c r="U257" s="217">
        <f>--IFERROR(VLOOKUP(I257,'统计（数据库导出）'!A:K,6,FALSE),0)</f>
        <v>0</v>
      </c>
      <c r="V257" s="217">
        <f>--IFERROR(VLOOKUP(I257,'统计（数据库导出）'!A:K,7,FALSE),0)</f>
        <v>0</v>
      </c>
      <c r="W257" s="217">
        <f>--IFERROR(VLOOKUP(I257,'统计（数据库导出）'!A:K,8,FALSE),0)</f>
        <v>0</v>
      </c>
      <c r="X257" s="217">
        <f>--IFERROR(VLOOKUP(I257,'统计（数据库导出）'!A:K,9,FALSE),0)</f>
        <v>0</v>
      </c>
      <c r="Y257" s="217">
        <f>--IFERROR(VLOOKUP(I257,'统计（数据库导出）'!A:K,10,FALSE),0)</f>
        <v>0</v>
      </c>
      <c r="Z257" s="217">
        <f>--IFERROR(VLOOKUP(I257,'统计（数据库导出）'!A:K,11,FALSE),0)</f>
        <v>0</v>
      </c>
      <c r="AA257" s="4">
        <v>256</v>
      </c>
      <c r="AB257" s="4"/>
      <c r="AC257" s="220" t="e">
        <f>VLOOKUP(H257,[1]Sheet1!$D:$D,1,FALSE)</f>
        <v>#N/A</v>
      </c>
    </row>
    <row r="258" s="1" customFormat="1" spans="1:29">
      <c r="A258" s="3">
        <v>968</v>
      </c>
      <c r="B258" s="118" t="s">
        <v>558</v>
      </c>
      <c r="C258" s="118" t="s">
        <v>457</v>
      </c>
      <c r="D258" s="118" t="s">
        <v>29</v>
      </c>
      <c r="E258" s="118" t="s">
        <v>29</v>
      </c>
      <c r="F258" s="3">
        <v>0</v>
      </c>
      <c r="G258" s="3">
        <v>0</v>
      </c>
      <c r="H258" s="4">
        <v>3853696</v>
      </c>
      <c r="I258" s="4" t="s">
        <v>683</v>
      </c>
      <c r="J258" s="216">
        <v>200</v>
      </c>
      <c r="K258" s="4">
        <v>18993827815</v>
      </c>
      <c r="L258" s="4"/>
      <c r="M258" s="4" t="s">
        <v>666</v>
      </c>
      <c r="N258" s="4" t="s">
        <v>581</v>
      </c>
      <c r="O258" s="4">
        <v>17793827815</v>
      </c>
      <c r="P258" s="217">
        <f>--IFERROR(VLOOKUP(I258,'统计（数据库导出）'!A:C,2,FALSE),0)</f>
        <v>0</v>
      </c>
      <c r="Q258" s="217">
        <f>--IFERROR(VLOOKUP(I258,'统计（数据库导出）'!A:C,3,FALSE),0)</f>
        <v>383.75</v>
      </c>
      <c r="R258" s="219">
        <f t="shared" ref="R258:R321" si="4">IFERROR(Q258/J258,0)</f>
        <v>1.91875</v>
      </c>
      <c r="S258" s="217">
        <f>--IFERROR(VLOOKUP(I258,'统计（数据库导出）'!A:K,4,FALSE),0)</f>
        <v>0</v>
      </c>
      <c r="T258" s="217">
        <f>--IFERROR(VLOOKUP(I258,'统计（数据库导出）'!A:K,5,FALSE),0)</f>
        <v>0</v>
      </c>
      <c r="U258" s="217">
        <f>--IFERROR(VLOOKUP(I258,'统计（数据库导出）'!A:K,6,FALSE),0)</f>
        <v>0</v>
      </c>
      <c r="V258" s="217">
        <f>--IFERROR(VLOOKUP(I258,'统计（数据库导出）'!A:K,7,FALSE),0)</f>
        <v>0</v>
      </c>
      <c r="W258" s="217">
        <f>--IFERROR(VLOOKUP(I258,'统计（数据库导出）'!A:K,8,FALSE),0)</f>
        <v>117.7</v>
      </c>
      <c r="X258" s="217">
        <f>--IFERROR(VLOOKUP(I258,'统计（数据库导出）'!A:K,9,FALSE),0)</f>
        <v>0</v>
      </c>
      <c r="Y258" s="217">
        <f>--IFERROR(VLOOKUP(I258,'统计（数据库导出）'!A:K,10,FALSE),0)</f>
        <v>266.05</v>
      </c>
      <c r="Z258" s="217">
        <f>--IFERROR(VLOOKUP(I258,'统计（数据库导出）'!A:K,11,FALSE),0)</f>
        <v>0</v>
      </c>
      <c r="AA258" s="4">
        <v>257</v>
      </c>
      <c r="AB258" s="4"/>
      <c r="AC258" s="220" t="e">
        <f>VLOOKUP(H258,[1]Sheet1!$D:$D,1,FALSE)</f>
        <v>#N/A</v>
      </c>
    </row>
    <row r="259" s="1" customFormat="1" spans="1:29">
      <c r="A259" s="3">
        <v>969</v>
      </c>
      <c r="B259" s="118" t="s">
        <v>558</v>
      </c>
      <c r="C259" s="118" t="s">
        <v>457</v>
      </c>
      <c r="D259" s="118" t="s">
        <v>29</v>
      </c>
      <c r="E259" s="118" t="s">
        <v>29</v>
      </c>
      <c r="F259" s="3">
        <v>0</v>
      </c>
      <c r="G259" s="3">
        <v>0</v>
      </c>
      <c r="H259" s="4">
        <v>3853698</v>
      </c>
      <c r="I259" s="4" t="s">
        <v>684</v>
      </c>
      <c r="J259" s="216">
        <v>200</v>
      </c>
      <c r="K259" s="4">
        <v>0</v>
      </c>
      <c r="L259" s="4"/>
      <c r="M259" s="4" t="s">
        <v>685</v>
      </c>
      <c r="N259" s="4" t="s">
        <v>581</v>
      </c>
      <c r="O259" s="4">
        <v>19996038962</v>
      </c>
      <c r="P259" s="217">
        <f>--IFERROR(VLOOKUP(I259,'统计（数据库导出）'!A:C,2,FALSE),0)</f>
        <v>0</v>
      </c>
      <c r="Q259" s="217">
        <f>--IFERROR(VLOOKUP(I259,'统计（数据库导出）'!A:C,3,FALSE),0)</f>
        <v>0</v>
      </c>
      <c r="R259" s="219">
        <f t="shared" si="4"/>
        <v>0</v>
      </c>
      <c r="S259" s="217">
        <f>--IFERROR(VLOOKUP(I259,'统计（数据库导出）'!A:K,4,FALSE),0)</f>
        <v>0</v>
      </c>
      <c r="T259" s="217">
        <f>--IFERROR(VLOOKUP(I259,'统计（数据库导出）'!A:K,5,FALSE),0)</f>
        <v>0</v>
      </c>
      <c r="U259" s="217">
        <f>--IFERROR(VLOOKUP(I259,'统计（数据库导出）'!A:K,6,FALSE),0)</f>
        <v>0</v>
      </c>
      <c r="V259" s="217">
        <f>--IFERROR(VLOOKUP(I259,'统计（数据库导出）'!A:K,7,FALSE),0)</f>
        <v>0</v>
      </c>
      <c r="W259" s="217">
        <f>--IFERROR(VLOOKUP(I259,'统计（数据库导出）'!A:K,8,FALSE),0)</f>
        <v>0</v>
      </c>
      <c r="X259" s="217">
        <f>--IFERROR(VLOOKUP(I259,'统计（数据库导出）'!A:K,9,FALSE),0)</f>
        <v>0</v>
      </c>
      <c r="Y259" s="217">
        <f>--IFERROR(VLOOKUP(I259,'统计（数据库导出）'!A:K,10,FALSE),0)</f>
        <v>0</v>
      </c>
      <c r="Z259" s="217">
        <f>--IFERROR(VLOOKUP(I259,'统计（数据库导出）'!A:K,11,FALSE),0)</f>
        <v>0</v>
      </c>
      <c r="AA259" s="4">
        <v>258</v>
      </c>
      <c r="AB259" s="4"/>
      <c r="AC259" s="220" t="e">
        <f>VLOOKUP(H259,[1]Sheet1!$D:$D,1,FALSE)</f>
        <v>#N/A</v>
      </c>
    </row>
    <row r="260" s="1" customFormat="1" spans="1:29">
      <c r="A260" s="3">
        <v>970</v>
      </c>
      <c r="B260" s="118" t="s">
        <v>558</v>
      </c>
      <c r="C260" s="118" t="s">
        <v>457</v>
      </c>
      <c r="D260" s="118" t="s">
        <v>29</v>
      </c>
      <c r="E260" s="118" t="s">
        <v>29</v>
      </c>
      <c r="F260" s="3">
        <v>0</v>
      </c>
      <c r="G260" s="3">
        <v>0</v>
      </c>
      <c r="H260" s="4">
        <v>3853700</v>
      </c>
      <c r="I260" s="4" t="s">
        <v>686</v>
      </c>
      <c r="J260" s="216">
        <v>200</v>
      </c>
      <c r="K260" s="4">
        <v>17370674836</v>
      </c>
      <c r="L260" s="4"/>
      <c r="M260" s="4" t="s">
        <v>687</v>
      </c>
      <c r="N260" s="4" t="s">
        <v>581</v>
      </c>
      <c r="O260" s="4">
        <v>17370674836</v>
      </c>
      <c r="P260" s="217">
        <f>--IFERROR(VLOOKUP(I260,'统计（数据库导出）'!A:C,2,FALSE),0)</f>
        <v>0</v>
      </c>
      <c r="Q260" s="217">
        <f>--IFERROR(VLOOKUP(I260,'统计（数据库导出）'!A:C,3,FALSE),0)</f>
        <v>349</v>
      </c>
      <c r="R260" s="219">
        <f t="shared" si="4"/>
        <v>1.745</v>
      </c>
      <c r="S260" s="217">
        <f>--IFERROR(VLOOKUP(I260,'统计（数据库导出）'!A:K,4,FALSE),0)</f>
        <v>0</v>
      </c>
      <c r="T260" s="217">
        <f>--IFERROR(VLOOKUP(I260,'统计（数据库导出）'!A:K,5,FALSE),0)</f>
        <v>0</v>
      </c>
      <c r="U260" s="217">
        <f>--IFERROR(VLOOKUP(I260,'统计（数据库导出）'!A:K,6,FALSE),0)</f>
        <v>0</v>
      </c>
      <c r="V260" s="217">
        <f>--IFERROR(VLOOKUP(I260,'统计（数据库导出）'!A:K,7,FALSE),0)</f>
        <v>0</v>
      </c>
      <c r="W260" s="217">
        <f>--IFERROR(VLOOKUP(I260,'统计（数据库导出）'!A:K,8,FALSE),0)</f>
        <v>169</v>
      </c>
      <c r="X260" s="217">
        <f>--IFERROR(VLOOKUP(I260,'统计（数据库导出）'!A:K,9,FALSE),0)</f>
        <v>0</v>
      </c>
      <c r="Y260" s="217">
        <f>--IFERROR(VLOOKUP(I260,'统计（数据库导出）'!A:K,10,FALSE),0)</f>
        <v>180</v>
      </c>
      <c r="Z260" s="217">
        <f>--IFERROR(VLOOKUP(I260,'统计（数据库导出）'!A:K,11,FALSE),0)</f>
        <v>0</v>
      </c>
      <c r="AA260" s="4">
        <v>259</v>
      </c>
      <c r="AB260" s="4"/>
      <c r="AC260" s="220" t="e">
        <f>VLOOKUP(H260,[1]Sheet1!$D:$D,1,FALSE)</f>
        <v>#N/A</v>
      </c>
    </row>
    <row r="261" s="1" customFormat="1" spans="1:29">
      <c r="A261" s="3">
        <v>972</v>
      </c>
      <c r="B261" s="118" t="s">
        <v>558</v>
      </c>
      <c r="C261" s="118" t="s">
        <v>29</v>
      </c>
      <c r="D261" s="118" t="s">
        <v>30</v>
      </c>
      <c r="E261" s="118" t="s">
        <v>688</v>
      </c>
      <c r="F261" s="3" t="s">
        <v>32</v>
      </c>
      <c r="G261" s="3" t="s">
        <v>43</v>
      </c>
      <c r="H261" s="3">
        <v>3853315</v>
      </c>
      <c r="I261" s="4" t="s">
        <v>689</v>
      </c>
      <c r="J261" s="216">
        <v>600</v>
      </c>
      <c r="K261" s="4">
        <v>15393072022</v>
      </c>
      <c r="L261" s="4"/>
      <c r="M261" s="4" t="s">
        <v>690</v>
      </c>
      <c r="N261" s="4" t="s">
        <v>691</v>
      </c>
      <c r="O261" s="4">
        <v>19996065355</v>
      </c>
      <c r="P261" s="217">
        <f>--IFERROR(VLOOKUP(I261,'统计（数据库导出）'!A:C,2,FALSE),0)</f>
        <v>194</v>
      </c>
      <c r="Q261" s="217">
        <f>--IFERROR(VLOOKUP(I261,'统计（数据库导出）'!A:C,3,FALSE),0)</f>
        <v>1755.76</v>
      </c>
      <c r="R261" s="219">
        <f t="shared" si="4"/>
        <v>2.92626666666667</v>
      </c>
      <c r="S261" s="217">
        <f>--IFERROR(VLOOKUP(I261,'统计（数据库导出）'!A:K,4,FALSE),0)</f>
        <v>159</v>
      </c>
      <c r="T261" s="217">
        <f>--IFERROR(VLOOKUP(I261,'统计（数据库导出）'!A:K,5,FALSE),0)</f>
        <v>0</v>
      </c>
      <c r="U261" s="217">
        <f>--IFERROR(VLOOKUP(I261,'统计（数据库导出）'!A:K,6,FALSE),0)</f>
        <v>35</v>
      </c>
      <c r="V261" s="217">
        <f>--IFERROR(VLOOKUP(I261,'统计（数据库导出）'!A:K,7,FALSE),0)</f>
        <v>0</v>
      </c>
      <c r="W261" s="217">
        <f>--IFERROR(VLOOKUP(I261,'统计（数据库导出）'!A:K,8,FALSE),0)</f>
        <v>1417.51</v>
      </c>
      <c r="X261" s="217">
        <f>--IFERROR(VLOOKUP(I261,'统计（数据库导出）'!A:K,9,FALSE),0)</f>
        <v>-157.3</v>
      </c>
      <c r="Y261" s="217">
        <f>--IFERROR(VLOOKUP(I261,'统计（数据库导出）'!A:K,10,FALSE),0)</f>
        <v>338.25</v>
      </c>
      <c r="Z261" s="217">
        <f>--IFERROR(VLOOKUP(I261,'统计（数据库导出）'!A:K,11,FALSE),0)</f>
        <v>0</v>
      </c>
      <c r="AA261" s="4">
        <v>260</v>
      </c>
      <c r="AB261" s="4"/>
      <c r="AC261" s="220" t="e">
        <f>VLOOKUP(H261,[1]Sheet1!$D:$D,1,FALSE)</f>
        <v>#N/A</v>
      </c>
    </row>
    <row r="262" s="1" customFormat="1" spans="1:29">
      <c r="A262" s="3">
        <v>973</v>
      </c>
      <c r="B262" s="118" t="s">
        <v>558</v>
      </c>
      <c r="C262" s="118" t="s">
        <v>29</v>
      </c>
      <c r="D262" s="118" t="s">
        <v>30</v>
      </c>
      <c r="E262" s="118" t="s">
        <v>688</v>
      </c>
      <c r="F262" s="3" t="s">
        <v>32</v>
      </c>
      <c r="G262" s="3">
        <v>0</v>
      </c>
      <c r="H262" s="3">
        <v>3852117</v>
      </c>
      <c r="I262" s="4" t="s">
        <v>692</v>
      </c>
      <c r="J262" s="216">
        <v>0</v>
      </c>
      <c r="K262" s="4">
        <v>0</v>
      </c>
      <c r="L262" s="4"/>
      <c r="M262" s="4" t="s">
        <v>693</v>
      </c>
      <c r="N262" s="4" t="s">
        <v>694</v>
      </c>
      <c r="O262" s="4">
        <v>19958588858</v>
      </c>
      <c r="P262" s="217">
        <f>--IFERROR(VLOOKUP(I262,'统计（数据库导出）'!A:C,2,FALSE),0)</f>
        <v>0</v>
      </c>
      <c r="Q262" s="217">
        <f>--IFERROR(VLOOKUP(I262,'统计（数据库导出）'!A:C,3,FALSE),0)</f>
        <v>-2249</v>
      </c>
      <c r="R262" s="219">
        <f t="shared" si="4"/>
        <v>0</v>
      </c>
      <c r="S262" s="217">
        <f>--IFERROR(VLOOKUP(I262,'统计（数据库导出）'!A:K,4,FALSE),0)</f>
        <v>0</v>
      </c>
      <c r="T262" s="217">
        <f>--IFERROR(VLOOKUP(I262,'统计（数据库导出）'!A:K,5,FALSE),0)</f>
        <v>0</v>
      </c>
      <c r="U262" s="217">
        <f>--IFERROR(VLOOKUP(I262,'统计（数据库导出）'!A:K,6,FALSE),0)</f>
        <v>0</v>
      </c>
      <c r="V262" s="217">
        <f>--IFERROR(VLOOKUP(I262,'统计（数据库导出）'!A:K,7,FALSE),0)</f>
        <v>0</v>
      </c>
      <c r="W262" s="217">
        <f>--IFERROR(VLOOKUP(I262,'统计（数据库导出）'!A:K,8,FALSE),0)</f>
        <v>-2249</v>
      </c>
      <c r="X262" s="217">
        <f>--IFERROR(VLOOKUP(I262,'统计（数据库导出）'!A:K,9,FALSE),0)</f>
        <v>-2249</v>
      </c>
      <c r="Y262" s="217">
        <f>--IFERROR(VLOOKUP(I262,'统计（数据库导出）'!A:K,10,FALSE),0)</f>
        <v>0</v>
      </c>
      <c r="Z262" s="217">
        <f>--IFERROR(VLOOKUP(I262,'统计（数据库导出）'!A:K,11,FALSE),0)</f>
        <v>0</v>
      </c>
      <c r="AA262" s="4">
        <v>261</v>
      </c>
      <c r="AB262" s="4"/>
      <c r="AC262" s="220" t="e">
        <f>VLOOKUP(H262,[1]Sheet1!$D:$D,1,FALSE)</f>
        <v>#N/A</v>
      </c>
    </row>
    <row r="263" s="1" customFormat="1" spans="1:29">
      <c r="A263" s="3">
        <v>974</v>
      </c>
      <c r="B263" s="118" t="s">
        <v>558</v>
      </c>
      <c r="C263" s="118" t="s">
        <v>29</v>
      </c>
      <c r="D263" s="118" t="s">
        <v>30</v>
      </c>
      <c r="E263" s="118" t="s">
        <v>688</v>
      </c>
      <c r="F263" s="3" t="s">
        <v>32</v>
      </c>
      <c r="G263" s="3" t="s">
        <v>33</v>
      </c>
      <c r="H263" s="3">
        <v>38381893</v>
      </c>
      <c r="I263" s="4" t="s">
        <v>695</v>
      </c>
      <c r="J263" s="216">
        <v>866</v>
      </c>
      <c r="K263" s="4">
        <v>13399389981</v>
      </c>
      <c r="L263" s="4"/>
      <c r="M263" s="4" t="s">
        <v>696</v>
      </c>
      <c r="N263" s="4" t="s">
        <v>697</v>
      </c>
      <c r="O263" s="4">
        <v>13369380996</v>
      </c>
      <c r="P263" s="217">
        <f>--IFERROR(VLOOKUP(I263,'统计（数据库导出）'!A:C,2,FALSE),0)</f>
        <v>0</v>
      </c>
      <c r="Q263" s="217">
        <f>--IFERROR(VLOOKUP(I263,'统计（数据库导出）'!A:C,3,FALSE),0)</f>
        <v>0</v>
      </c>
      <c r="R263" s="219">
        <f t="shared" si="4"/>
        <v>0</v>
      </c>
      <c r="S263" s="217">
        <f>--IFERROR(VLOOKUP(I263,'统计（数据库导出）'!A:K,4,FALSE),0)</f>
        <v>0</v>
      </c>
      <c r="T263" s="217">
        <f>--IFERROR(VLOOKUP(I263,'统计（数据库导出）'!A:K,5,FALSE),0)</f>
        <v>0</v>
      </c>
      <c r="U263" s="217">
        <f>--IFERROR(VLOOKUP(I263,'统计（数据库导出）'!A:K,6,FALSE),0)</f>
        <v>0</v>
      </c>
      <c r="V263" s="217">
        <f>--IFERROR(VLOOKUP(I263,'统计（数据库导出）'!A:K,7,FALSE),0)</f>
        <v>0</v>
      </c>
      <c r="W263" s="217">
        <f>--IFERROR(VLOOKUP(I263,'统计（数据库导出）'!A:K,8,FALSE),0)</f>
        <v>0</v>
      </c>
      <c r="X263" s="217">
        <f>--IFERROR(VLOOKUP(I263,'统计（数据库导出）'!A:K,9,FALSE),0)</f>
        <v>0</v>
      </c>
      <c r="Y263" s="217">
        <f>--IFERROR(VLOOKUP(I263,'统计（数据库导出）'!A:K,10,FALSE),0)</f>
        <v>0</v>
      </c>
      <c r="Z263" s="217">
        <f>--IFERROR(VLOOKUP(I263,'统计（数据库导出）'!A:K,11,FALSE),0)</f>
        <v>0</v>
      </c>
      <c r="AA263" s="4">
        <v>262</v>
      </c>
      <c r="AB263" s="4"/>
      <c r="AC263" s="220" t="e">
        <f>VLOOKUP(H263,[1]Sheet1!$D:$D,1,FALSE)</f>
        <v>#N/A</v>
      </c>
    </row>
    <row r="264" s="1" customFormat="1" spans="1:29">
      <c r="A264" s="3">
        <v>975</v>
      </c>
      <c r="B264" s="118" t="s">
        <v>558</v>
      </c>
      <c r="C264" s="118" t="s">
        <v>29</v>
      </c>
      <c r="D264" s="118" t="s">
        <v>30</v>
      </c>
      <c r="E264" s="118" t="s">
        <v>688</v>
      </c>
      <c r="F264" s="3" t="s">
        <v>32</v>
      </c>
      <c r="G264" s="3">
        <v>0</v>
      </c>
      <c r="H264" s="3">
        <v>38381979</v>
      </c>
      <c r="I264" s="4" t="s">
        <v>698</v>
      </c>
      <c r="J264" s="216">
        <v>800</v>
      </c>
      <c r="K264" s="4">
        <v>13369380996</v>
      </c>
      <c r="L264" s="4"/>
      <c r="M264" s="4" t="s">
        <v>699</v>
      </c>
      <c r="N264" s="4" t="s">
        <v>700</v>
      </c>
      <c r="O264" s="4">
        <v>13399389981</v>
      </c>
      <c r="P264" s="217">
        <f>--IFERROR(VLOOKUP(I264,'统计（数据库导出）'!A:C,2,FALSE),0)</f>
        <v>0</v>
      </c>
      <c r="Q264" s="217">
        <f>--IFERROR(VLOOKUP(I264,'统计（数据库导出）'!A:C,3,FALSE),0)</f>
        <v>1084.88</v>
      </c>
      <c r="R264" s="219">
        <f t="shared" si="4"/>
        <v>1.3561</v>
      </c>
      <c r="S264" s="217">
        <f>--IFERROR(VLOOKUP(I264,'统计（数据库导出）'!A:K,4,FALSE),0)</f>
        <v>0</v>
      </c>
      <c r="T264" s="217">
        <f>--IFERROR(VLOOKUP(I264,'统计（数据库导出）'!A:K,5,FALSE),0)</f>
        <v>0</v>
      </c>
      <c r="U264" s="217">
        <f>--IFERROR(VLOOKUP(I264,'统计（数据库导出）'!A:K,6,FALSE),0)</f>
        <v>0</v>
      </c>
      <c r="V264" s="217">
        <f>--IFERROR(VLOOKUP(I264,'统计（数据库导出）'!A:K,7,FALSE),0)</f>
        <v>0</v>
      </c>
      <c r="W264" s="217">
        <f>--IFERROR(VLOOKUP(I264,'统计（数据库导出）'!A:K,8,FALSE),0)</f>
        <v>544.23</v>
      </c>
      <c r="X264" s="217">
        <f>--IFERROR(VLOOKUP(I264,'统计（数据库导出）'!A:K,9,FALSE),0)</f>
        <v>-375.2</v>
      </c>
      <c r="Y264" s="217">
        <f>--IFERROR(VLOOKUP(I264,'统计（数据库导出）'!A:K,10,FALSE),0)</f>
        <v>540.65</v>
      </c>
      <c r="Z264" s="217">
        <f>--IFERROR(VLOOKUP(I264,'统计（数据库导出）'!A:K,11,FALSE),0)</f>
        <v>-5</v>
      </c>
      <c r="AA264" s="4">
        <v>263</v>
      </c>
      <c r="AB264" s="4"/>
      <c r="AC264" s="220" t="e">
        <f>VLOOKUP(H264,[1]Sheet1!$D:$D,1,FALSE)</f>
        <v>#N/A</v>
      </c>
    </row>
    <row r="265" s="1" customFormat="1" spans="1:29">
      <c r="A265" s="3">
        <v>976</v>
      </c>
      <c r="B265" s="118" t="s">
        <v>558</v>
      </c>
      <c r="C265" s="118" t="s">
        <v>29</v>
      </c>
      <c r="D265" s="3" t="s">
        <v>30</v>
      </c>
      <c r="E265" s="118" t="s">
        <v>688</v>
      </c>
      <c r="F265" s="3" t="s">
        <v>32</v>
      </c>
      <c r="G265" s="3" t="s">
        <v>102</v>
      </c>
      <c r="H265" s="3">
        <v>3851183</v>
      </c>
      <c r="I265" s="4" t="s">
        <v>701</v>
      </c>
      <c r="J265" s="216">
        <v>1668</v>
      </c>
      <c r="K265" s="4">
        <v>18093882883</v>
      </c>
      <c r="L265" s="4" t="s">
        <v>99</v>
      </c>
      <c r="M265" s="4" t="s">
        <v>702</v>
      </c>
      <c r="N265" s="4" t="s">
        <v>691</v>
      </c>
      <c r="O265" s="4">
        <v>18093882883</v>
      </c>
      <c r="P265" s="217">
        <f>--IFERROR(VLOOKUP(I265,'统计（数据库导出）'!A:C,2,FALSE),0)</f>
        <v>0</v>
      </c>
      <c r="Q265" s="217">
        <f>--IFERROR(VLOOKUP(I265,'统计（数据库导出）'!A:C,3,FALSE),0)</f>
        <v>739.52345</v>
      </c>
      <c r="R265" s="219">
        <f t="shared" si="4"/>
        <v>0.443359382494005</v>
      </c>
      <c r="S265" s="217">
        <f>--IFERROR(VLOOKUP(I265,'统计（数据库导出）'!A:K,4,FALSE),0)</f>
        <v>0</v>
      </c>
      <c r="T265" s="217">
        <f>--IFERROR(VLOOKUP(I265,'统计（数据库导出）'!A:K,5,FALSE),0)</f>
        <v>0</v>
      </c>
      <c r="U265" s="217">
        <f>--IFERROR(VLOOKUP(I265,'统计（数据库导出）'!A:K,6,FALSE),0)</f>
        <v>0</v>
      </c>
      <c r="V265" s="217">
        <f>--IFERROR(VLOOKUP(I265,'统计（数据库导出）'!A:K,7,FALSE),0)</f>
        <v>0</v>
      </c>
      <c r="W265" s="217">
        <f>--IFERROR(VLOOKUP(I265,'统计（数据库导出）'!A:K,8,FALSE),0)</f>
        <v>206.1</v>
      </c>
      <c r="X265" s="217">
        <f>--IFERROR(VLOOKUP(I265,'统计（数据库导出）'!A:K,9,FALSE),0)</f>
        <v>-107</v>
      </c>
      <c r="Y265" s="217">
        <f>--IFERROR(VLOOKUP(I265,'统计（数据库导出）'!A:K,10,FALSE),0)</f>
        <v>533.42345</v>
      </c>
      <c r="Z265" s="217">
        <f>--IFERROR(VLOOKUP(I265,'统计（数据库导出）'!A:K,11,FALSE),0)</f>
        <v>0</v>
      </c>
      <c r="AA265" s="4">
        <v>264</v>
      </c>
      <c r="AB265" s="4"/>
      <c r="AC265" s="220" t="e">
        <f>VLOOKUP(H265,[1]Sheet1!$D:$D,1,FALSE)</f>
        <v>#N/A</v>
      </c>
    </row>
    <row r="266" s="1" customFormat="1" spans="1:29">
      <c r="A266" s="3">
        <v>977</v>
      </c>
      <c r="B266" s="118" t="s">
        <v>558</v>
      </c>
      <c r="C266" s="118" t="s">
        <v>29</v>
      </c>
      <c r="D266" s="118" t="s">
        <v>30</v>
      </c>
      <c r="E266" s="118" t="s">
        <v>688</v>
      </c>
      <c r="F266" s="3" t="s">
        <v>32</v>
      </c>
      <c r="G266" s="3" t="s">
        <v>43</v>
      </c>
      <c r="H266" s="3">
        <v>3852944</v>
      </c>
      <c r="I266" s="4" t="s">
        <v>703</v>
      </c>
      <c r="J266" s="216">
        <v>0</v>
      </c>
      <c r="K266" s="4">
        <v>0</v>
      </c>
      <c r="L266" s="4"/>
      <c r="M266" s="4" t="s">
        <v>690</v>
      </c>
      <c r="N266" s="4" t="s">
        <v>581</v>
      </c>
      <c r="O266" s="4">
        <v>15393072022</v>
      </c>
      <c r="P266" s="217">
        <f>--IFERROR(VLOOKUP(I266,'统计（数据库导出）'!A:C,2,FALSE),0)</f>
        <v>0</v>
      </c>
      <c r="Q266" s="217">
        <f>--IFERROR(VLOOKUP(I266,'统计（数据库导出）'!A:C,3,FALSE),0)</f>
        <v>-261.5</v>
      </c>
      <c r="R266" s="219">
        <f t="shared" si="4"/>
        <v>0</v>
      </c>
      <c r="S266" s="217">
        <f>--IFERROR(VLOOKUP(I266,'统计（数据库导出）'!A:K,4,FALSE),0)</f>
        <v>0</v>
      </c>
      <c r="T266" s="217">
        <f>--IFERROR(VLOOKUP(I266,'统计（数据库导出）'!A:K,5,FALSE),0)</f>
        <v>0</v>
      </c>
      <c r="U266" s="217">
        <f>--IFERROR(VLOOKUP(I266,'统计（数据库导出）'!A:K,6,FALSE),0)</f>
        <v>0</v>
      </c>
      <c r="V266" s="217">
        <f>--IFERROR(VLOOKUP(I266,'统计（数据库导出）'!A:K,7,FALSE),0)</f>
        <v>0</v>
      </c>
      <c r="W266" s="217">
        <f>--IFERROR(VLOOKUP(I266,'统计（数据库导出）'!A:K,8,FALSE),0)</f>
        <v>-261.5</v>
      </c>
      <c r="X266" s="217">
        <f>--IFERROR(VLOOKUP(I266,'统计（数据库导出）'!A:K,9,FALSE),0)</f>
        <v>-266</v>
      </c>
      <c r="Y266" s="217">
        <f>--IFERROR(VLOOKUP(I266,'统计（数据库导出）'!A:K,10,FALSE),0)</f>
        <v>0</v>
      </c>
      <c r="Z266" s="217">
        <f>--IFERROR(VLOOKUP(I266,'统计（数据库导出）'!A:K,11,FALSE),0)</f>
        <v>0</v>
      </c>
      <c r="AA266" s="4">
        <v>265</v>
      </c>
      <c r="AB266" s="4"/>
      <c r="AC266" s="220" t="e">
        <f>VLOOKUP(H266,[1]Sheet1!$D:$D,1,FALSE)</f>
        <v>#N/A</v>
      </c>
    </row>
    <row r="267" s="1" customFormat="1" spans="1:29">
      <c r="A267" s="3">
        <v>978</v>
      </c>
      <c r="B267" s="118" t="s">
        <v>558</v>
      </c>
      <c r="C267" s="118" t="s">
        <v>29</v>
      </c>
      <c r="D267" s="118" t="s">
        <v>30</v>
      </c>
      <c r="E267" s="118" t="s">
        <v>688</v>
      </c>
      <c r="F267" s="3" t="s">
        <v>32</v>
      </c>
      <c r="G267" s="3" t="s">
        <v>43</v>
      </c>
      <c r="H267" s="3">
        <v>3852874</v>
      </c>
      <c r="I267" s="4" t="s">
        <v>704</v>
      </c>
      <c r="J267" s="216">
        <v>600</v>
      </c>
      <c r="K267" s="4">
        <v>18093869853</v>
      </c>
      <c r="L267" s="4"/>
      <c r="M267" s="4" t="s">
        <v>705</v>
      </c>
      <c r="N267" s="4" t="s">
        <v>691</v>
      </c>
      <c r="O267" s="4">
        <v>18093832782</v>
      </c>
      <c r="P267" s="217">
        <f>--IFERROR(VLOOKUP(I267,'统计（数据库导出）'!A:C,2,FALSE),0)</f>
        <v>0</v>
      </c>
      <c r="Q267" s="217">
        <f>--IFERROR(VLOOKUP(I267,'统计（数据库导出）'!A:C,3,FALSE),0)</f>
        <v>-120.5</v>
      </c>
      <c r="R267" s="219">
        <f t="shared" si="4"/>
        <v>-0.200833333333333</v>
      </c>
      <c r="S267" s="217">
        <f>--IFERROR(VLOOKUP(I267,'统计（数据库导出）'!A:K,4,FALSE),0)</f>
        <v>0</v>
      </c>
      <c r="T267" s="217">
        <f>--IFERROR(VLOOKUP(I267,'统计（数据库导出）'!A:K,5,FALSE),0)</f>
        <v>0</v>
      </c>
      <c r="U267" s="217">
        <f>--IFERROR(VLOOKUP(I267,'统计（数据库导出）'!A:K,6,FALSE),0)</f>
        <v>0</v>
      </c>
      <c r="V267" s="217">
        <f>--IFERROR(VLOOKUP(I267,'统计（数据库导出）'!A:K,7,FALSE),0)</f>
        <v>0</v>
      </c>
      <c r="W267" s="217">
        <f>--IFERROR(VLOOKUP(I267,'统计（数据库导出）'!A:K,8,FALSE),0)</f>
        <v>-120.5</v>
      </c>
      <c r="X267" s="217">
        <f>--IFERROR(VLOOKUP(I267,'统计（数据库导出）'!A:K,9,FALSE),0)</f>
        <v>-152</v>
      </c>
      <c r="Y267" s="217">
        <f>--IFERROR(VLOOKUP(I267,'统计（数据库导出）'!A:K,10,FALSE),0)</f>
        <v>0</v>
      </c>
      <c r="Z267" s="217">
        <f>--IFERROR(VLOOKUP(I267,'统计（数据库导出）'!A:K,11,FALSE),0)</f>
        <v>0</v>
      </c>
      <c r="AA267" s="4">
        <v>266</v>
      </c>
      <c r="AB267" s="4"/>
      <c r="AC267" s="220" t="e">
        <f>VLOOKUP(H267,[1]Sheet1!$D:$D,1,FALSE)</f>
        <v>#N/A</v>
      </c>
    </row>
    <row r="268" s="1" customFormat="1" spans="1:29">
      <c r="A268" s="3">
        <v>979</v>
      </c>
      <c r="B268" s="118" t="s">
        <v>558</v>
      </c>
      <c r="C268" s="118" t="s">
        <v>29</v>
      </c>
      <c r="D268" s="118" t="s">
        <v>30</v>
      </c>
      <c r="E268" s="118" t="s">
        <v>688</v>
      </c>
      <c r="F268" s="3" t="s">
        <v>32</v>
      </c>
      <c r="G268" s="3">
        <v>0</v>
      </c>
      <c r="H268" s="3">
        <v>3852876</v>
      </c>
      <c r="I268" s="4" t="s">
        <v>706</v>
      </c>
      <c r="J268" s="216">
        <v>0</v>
      </c>
      <c r="K268" s="4">
        <v>0</v>
      </c>
      <c r="L268" s="4"/>
      <c r="M268" s="4" t="s">
        <v>707</v>
      </c>
      <c r="N268" s="4" t="s">
        <v>691</v>
      </c>
      <c r="O268" s="4">
        <v>13369383796</v>
      </c>
      <c r="P268" s="217">
        <f>--IFERROR(VLOOKUP(I268,'统计（数据库导出）'!A:C,2,FALSE),0)</f>
        <v>0</v>
      </c>
      <c r="Q268" s="217">
        <f>--IFERROR(VLOOKUP(I268,'统计（数据库导出）'!A:C,3,FALSE),0)</f>
        <v>-86</v>
      </c>
      <c r="R268" s="219">
        <f t="shared" si="4"/>
        <v>0</v>
      </c>
      <c r="S268" s="217">
        <f>--IFERROR(VLOOKUP(I268,'统计（数据库导出）'!A:K,4,FALSE),0)</f>
        <v>0</v>
      </c>
      <c r="T268" s="217">
        <f>--IFERROR(VLOOKUP(I268,'统计（数据库导出）'!A:K,5,FALSE),0)</f>
        <v>0</v>
      </c>
      <c r="U268" s="217">
        <f>--IFERROR(VLOOKUP(I268,'统计（数据库导出）'!A:K,6,FALSE),0)</f>
        <v>0</v>
      </c>
      <c r="V268" s="217">
        <f>--IFERROR(VLOOKUP(I268,'统计（数据库导出）'!A:K,7,FALSE),0)</f>
        <v>0</v>
      </c>
      <c r="W268" s="217">
        <f>--IFERROR(VLOOKUP(I268,'统计（数据库导出）'!A:K,8,FALSE),0)</f>
        <v>-86</v>
      </c>
      <c r="X268" s="217">
        <f>--IFERROR(VLOOKUP(I268,'统计（数据库导出）'!A:K,9,FALSE),0)</f>
        <v>-86</v>
      </c>
      <c r="Y268" s="217">
        <f>--IFERROR(VLOOKUP(I268,'统计（数据库导出）'!A:K,10,FALSE),0)</f>
        <v>0</v>
      </c>
      <c r="Z268" s="217">
        <f>--IFERROR(VLOOKUP(I268,'统计（数据库导出）'!A:K,11,FALSE),0)</f>
        <v>0</v>
      </c>
      <c r="AA268" s="4">
        <v>267</v>
      </c>
      <c r="AB268" s="4"/>
      <c r="AC268" s="220" t="e">
        <f>VLOOKUP(H268,[1]Sheet1!$D:$D,1,FALSE)</f>
        <v>#N/A</v>
      </c>
    </row>
    <row r="269" s="1" customFormat="1" spans="1:29">
      <c r="A269" s="3">
        <v>980</v>
      </c>
      <c r="B269" s="118" t="s">
        <v>558</v>
      </c>
      <c r="C269" s="118" t="s">
        <v>29</v>
      </c>
      <c r="D269" s="118" t="s">
        <v>30</v>
      </c>
      <c r="E269" s="118" t="s">
        <v>688</v>
      </c>
      <c r="F269" s="3" t="s">
        <v>32</v>
      </c>
      <c r="G269" s="3">
        <v>0</v>
      </c>
      <c r="H269" s="3">
        <v>3835351</v>
      </c>
      <c r="I269" s="4" t="s">
        <v>708</v>
      </c>
      <c r="J269" s="216">
        <v>0</v>
      </c>
      <c r="K269" s="4">
        <v>0</v>
      </c>
      <c r="L269" s="4"/>
      <c r="M269" s="4" t="s">
        <v>705</v>
      </c>
      <c r="N269" s="4" t="s">
        <v>691</v>
      </c>
      <c r="O269" s="4">
        <v>18093869853</v>
      </c>
      <c r="P269" s="217">
        <f>--IFERROR(VLOOKUP(I269,'统计（数据库导出）'!A:C,2,FALSE),0)</f>
        <v>0</v>
      </c>
      <c r="Q269" s="217">
        <f>--IFERROR(VLOOKUP(I269,'统计（数据库导出）'!A:C,3,FALSE),0)</f>
        <v>0</v>
      </c>
      <c r="R269" s="219">
        <f t="shared" si="4"/>
        <v>0</v>
      </c>
      <c r="S269" s="217">
        <f>--IFERROR(VLOOKUP(I269,'统计（数据库导出）'!A:K,4,FALSE),0)</f>
        <v>0</v>
      </c>
      <c r="T269" s="217">
        <f>--IFERROR(VLOOKUP(I269,'统计（数据库导出）'!A:K,5,FALSE),0)</f>
        <v>0</v>
      </c>
      <c r="U269" s="217">
        <f>--IFERROR(VLOOKUP(I269,'统计（数据库导出）'!A:K,6,FALSE),0)</f>
        <v>0</v>
      </c>
      <c r="V269" s="217">
        <f>--IFERROR(VLOOKUP(I269,'统计（数据库导出）'!A:K,7,FALSE),0)</f>
        <v>0</v>
      </c>
      <c r="W269" s="217">
        <f>--IFERROR(VLOOKUP(I269,'统计（数据库导出）'!A:K,8,FALSE),0)</f>
        <v>0</v>
      </c>
      <c r="X269" s="217">
        <f>--IFERROR(VLOOKUP(I269,'统计（数据库导出）'!A:K,9,FALSE),0)</f>
        <v>0</v>
      </c>
      <c r="Y269" s="217">
        <f>--IFERROR(VLOOKUP(I269,'统计（数据库导出）'!A:K,10,FALSE),0)</f>
        <v>0</v>
      </c>
      <c r="Z269" s="217">
        <f>--IFERROR(VLOOKUP(I269,'统计（数据库导出）'!A:K,11,FALSE),0)</f>
        <v>0</v>
      </c>
      <c r="AA269" s="4">
        <v>268</v>
      </c>
      <c r="AB269" s="4"/>
      <c r="AC269" s="220" t="e">
        <f>VLOOKUP(H269,[1]Sheet1!$D:$D,1,FALSE)</f>
        <v>#N/A</v>
      </c>
    </row>
    <row r="270" s="1" customFormat="1" spans="1:29">
      <c r="A270" s="3">
        <v>981</v>
      </c>
      <c r="B270" s="118" t="s">
        <v>558</v>
      </c>
      <c r="C270" s="118" t="s">
        <v>29</v>
      </c>
      <c r="D270" s="118" t="s">
        <v>30</v>
      </c>
      <c r="E270" s="118" t="s">
        <v>688</v>
      </c>
      <c r="F270" s="3" t="s">
        <v>32</v>
      </c>
      <c r="G270" s="3" t="s">
        <v>43</v>
      </c>
      <c r="H270" s="3">
        <v>3835352</v>
      </c>
      <c r="I270" s="4" t="s">
        <v>709</v>
      </c>
      <c r="J270" s="216">
        <v>600</v>
      </c>
      <c r="K270" s="4">
        <v>15378848650</v>
      </c>
      <c r="L270" s="4"/>
      <c r="M270" s="4" t="s">
        <v>707</v>
      </c>
      <c r="N270" s="4" t="s">
        <v>691</v>
      </c>
      <c r="O270" s="4">
        <v>19996019701</v>
      </c>
      <c r="P270" s="217">
        <f>--IFERROR(VLOOKUP(I270,'统计（数据库导出）'!A:C,2,FALSE),0)</f>
        <v>0</v>
      </c>
      <c r="Q270" s="217">
        <f>--IFERROR(VLOOKUP(I270,'统计（数据库导出）'!A:C,3,FALSE),0)</f>
        <v>67.1</v>
      </c>
      <c r="R270" s="219">
        <f t="shared" si="4"/>
        <v>0.111833333333333</v>
      </c>
      <c r="S270" s="217">
        <f>--IFERROR(VLOOKUP(I270,'统计（数据库导出）'!A:K,4,FALSE),0)</f>
        <v>0</v>
      </c>
      <c r="T270" s="217">
        <f>--IFERROR(VLOOKUP(I270,'统计（数据库导出）'!A:K,5,FALSE),0)</f>
        <v>0</v>
      </c>
      <c r="U270" s="217">
        <f>--IFERROR(VLOOKUP(I270,'统计（数据库导出）'!A:K,6,FALSE),0)</f>
        <v>0</v>
      </c>
      <c r="V270" s="217">
        <f>--IFERROR(VLOOKUP(I270,'统计（数据库导出）'!A:K,7,FALSE),0)</f>
        <v>0</v>
      </c>
      <c r="W270" s="217">
        <f>--IFERROR(VLOOKUP(I270,'统计（数据库导出）'!A:K,8,FALSE),0)</f>
        <v>67.1</v>
      </c>
      <c r="X270" s="217">
        <f>--IFERROR(VLOOKUP(I270,'统计（数据库导出）'!A:K,9,FALSE),0)</f>
        <v>0</v>
      </c>
      <c r="Y270" s="217">
        <f>--IFERROR(VLOOKUP(I270,'统计（数据库导出）'!A:K,10,FALSE),0)</f>
        <v>0</v>
      </c>
      <c r="Z270" s="217">
        <f>--IFERROR(VLOOKUP(I270,'统计（数据库导出）'!A:K,11,FALSE),0)</f>
        <v>0</v>
      </c>
      <c r="AA270" s="4">
        <v>269</v>
      </c>
      <c r="AB270" s="4"/>
      <c r="AC270" s="220" t="e">
        <f>VLOOKUP(H270,[1]Sheet1!$D:$D,1,FALSE)</f>
        <v>#N/A</v>
      </c>
    </row>
    <row r="271" s="1" customFormat="1" spans="1:29">
      <c r="A271" s="3">
        <v>982</v>
      </c>
      <c r="B271" s="118" t="s">
        <v>558</v>
      </c>
      <c r="C271" s="118" t="s">
        <v>29</v>
      </c>
      <c r="D271" s="118" t="s">
        <v>30</v>
      </c>
      <c r="E271" s="118" t="s">
        <v>688</v>
      </c>
      <c r="F271" s="3" t="s">
        <v>32</v>
      </c>
      <c r="G271" s="3" t="s">
        <v>33</v>
      </c>
      <c r="H271" s="3">
        <v>3853309</v>
      </c>
      <c r="I271" s="4" t="s">
        <v>710</v>
      </c>
      <c r="J271" s="216">
        <v>866</v>
      </c>
      <c r="K271" s="4">
        <v>13399389981</v>
      </c>
      <c r="L271" s="4"/>
      <c r="M271" s="4" t="s">
        <v>696</v>
      </c>
      <c r="N271" s="4" t="s">
        <v>700</v>
      </c>
      <c r="O271" s="4">
        <v>13399382649</v>
      </c>
      <c r="P271" s="217">
        <f>--IFERROR(VLOOKUP(I271,'统计（数据库导出）'!A:C,2,FALSE),0)</f>
        <v>258.91</v>
      </c>
      <c r="Q271" s="217">
        <f>--IFERROR(VLOOKUP(I271,'统计（数据库导出）'!A:C,3,FALSE),0)</f>
        <v>1160.71</v>
      </c>
      <c r="R271" s="219">
        <f t="shared" si="4"/>
        <v>1.34031177829099</v>
      </c>
      <c r="S271" s="217">
        <f>--IFERROR(VLOOKUP(I271,'统计（数据库导出）'!A:K,4,FALSE),0)</f>
        <v>129.51</v>
      </c>
      <c r="T271" s="217">
        <f>--IFERROR(VLOOKUP(I271,'统计（数据库导出）'!A:K,5,FALSE),0)</f>
        <v>0</v>
      </c>
      <c r="U271" s="217">
        <f>--IFERROR(VLOOKUP(I271,'统计（数据库导出）'!A:K,6,FALSE),0)</f>
        <v>129.4</v>
      </c>
      <c r="V271" s="217">
        <f>--IFERROR(VLOOKUP(I271,'统计（数据库导出）'!A:K,7,FALSE),0)</f>
        <v>0</v>
      </c>
      <c r="W271" s="217">
        <f>--IFERROR(VLOOKUP(I271,'统计（数据库导出）'!A:K,8,FALSE),0)</f>
        <v>842.46</v>
      </c>
      <c r="X271" s="217">
        <f>--IFERROR(VLOOKUP(I271,'统计（数据库导出）'!A:K,9,FALSE),0)</f>
        <v>-340.1</v>
      </c>
      <c r="Y271" s="217">
        <f>--IFERROR(VLOOKUP(I271,'统计（数据库导出）'!A:K,10,FALSE),0)</f>
        <v>318.25</v>
      </c>
      <c r="Z271" s="217">
        <f>--IFERROR(VLOOKUP(I271,'统计（数据库导出）'!A:K,11,FALSE),0)</f>
        <v>0</v>
      </c>
      <c r="AA271" s="4">
        <v>270</v>
      </c>
      <c r="AB271" s="4"/>
      <c r="AC271" s="220" t="e">
        <f>VLOOKUP(H271,[1]Sheet1!$D:$D,1,FALSE)</f>
        <v>#N/A</v>
      </c>
    </row>
    <row r="272" s="1" customFormat="1" spans="1:29">
      <c r="A272" s="3">
        <v>983</v>
      </c>
      <c r="B272" s="118" t="s">
        <v>558</v>
      </c>
      <c r="C272" s="118" t="s">
        <v>29</v>
      </c>
      <c r="D272" s="3" t="s">
        <v>30</v>
      </c>
      <c r="E272" s="118" t="s">
        <v>688</v>
      </c>
      <c r="F272" s="3" t="s">
        <v>32</v>
      </c>
      <c r="G272" s="3">
        <v>0</v>
      </c>
      <c r="H272" s="3">
        <v>38382054</v>
      </c>
      <c r="I272" s="4" t="s">
        <v>711</v>
      </c>
      <c r="J272" s="216">
        <v>1500</v>
      </c>
      <c r="K272" s="4">
        <v>15378858099</v>
      </c>
      <c r="L272" s="4" t="s">
        <v>99</v>
      </c>
      <c r="M272" s="4" t="s">
        <v>712</v>
      </c>
      <c r="N272" s="4" t="s">
        <v>713</v>
      </c>
      <c r="O272" s="4">
        <v>15378858099</v>
      </c>
      <c r="P272" s="217">
        <f>--IFERROR(VLOOKUP(I272,'统计（数据库导出）'!A:C,2,FALSE),0)</f>
        <v>311.9</v>
      </c>
      <c r="Q272" s="217">
        <f>--IFERROR(VLOOKUP(I272,'统计（数据库导出）'!A:C,3,FALSE),0)</f>
        <v>3732.8743</v>
      </c>
      <c r="R272" s="219">
        <f t="shared" si="4"/>
        <v>2.48858286666667</v>
      </c>
      <c r="S272" s="217">
        <f>--IFERROR(VLOOKUP(I272,'统计（数据库导出）'!A:K,4,FALSE),0)</f>
        <v>231.9</v>
      </c>
      <c r="T272" s="217">
        <f>--IFERROR(VLOOKUP(I272,'统计（数据库导出）'!A:K,5,FALSE),0)</f>
        <v>-72</v>
      </c>
      <c r="U272" s="217">
        <f>--IFERROR(VLOOKUP(I272,'统计（数据库导出）'!A:K,6,FALSE),0)</f>
        <v>80</v>
      </c>
      <c r="V272" s="217">
        <f>--IFERROR(VLOOKUP(I272,'统计（数据库导出）'!A:K,7,FALSE),0)</f>
        <v>0</v>
      </c>
      <c r="W272" s="217">
        <f>--IFERROR(VLOOKUP(I272,'统计（数据库导出）'!A:K,8,FALSE),0)</f>
        <v>2097.1</v>
      </c>
      <c r="X272" s="217">
        <f>--IFERROR(VLOOKUP(I272,'统计（数据库导出）'!A:K,9,FALSE),0)</f>
        <v>-795</v>
      </c>
      <c r="Y272" s="217">
        <f>--IFERROR(VLOOKUP(I272,'统计（数据库导出）'!A:K,10,FALSE),0)</f>
        <v>1635.7743</v>
      </c>
      <c r="Z272" s="217">
        <f>--IFERROR(VLOOKUP(I272,'统计（数据库导出）'!A:K,11,FALSE),0)</f>
        <v>0</v>
      </c>
      <c r="AA272" s="4">
        <v>271</v>
      </c>
      <c r="AB272" s="4"/>
      <c r="AC272" s="220" t="e">
        <f>VLOOKUP(H272,[1]Sheet1!$D:$D,1,FALSE)</f>
        <v>#N/A</v>
      </c>
    </row>
    <row r="273" s="1" customFormat="1" spans="1:29">
      <c r="A273" s="3">
        <v>984</v>
      </c>
      <c r="B273" s="118" t="s">
        <v>558</v>
      </c>
      <c r="C273" s="118" t="s">
        <v>29</v>
      </c>
      <c r="D273" s="118" t="s">
        <v>30</v>
      </c>
      <c r="E273" s="212" t="s">
        <v>688</v>
      </c>
      <c r="F273" s="3" t="s">
        <v>32</v>
      </c>
      <c r="G273" s="3">
        <v>0</v>
      </c>
      <c r="H273" s="4">
        <v>3853679</v>
      </c>
      <c r="I273" s="4" t="s">
        <v>714</v>
      </c>
      <c r="J273" s="216">
        <v>0</v>
      </c>
      <c r="K273" s="4">
        <v>0</v>
      </c>
      <c r="L273" s="4"/>
      <c r="M273" s="4" t="s">
        <v>715</v>
      </c>
      <c r="N273" s="4" t="s">
        <v>691</v>
      </c>
      <c r="O273" s="4">
        <v>17393890797</v>
      </c>
      <c r="P273" s="217">
        <f>--IFERROR(VLOOKUP(I273,'统计（数据库导出）'!A:C,2,FALSE),0)</f>
        <v>0</v>
      </c>
      <c r="Q273" s="217">
        <f>--IFERROR(VLOOKUP(I273,'统计（数据库导出）'!A:C,3,FALSE),0)</f>
        <v>0</v>
      </c>
      <c r="R273" s="219">
        <f t="shared" si="4"/>
        <v>0</v>
      </c>
      <c r="S273" s="217">
        <f>--IFERROR(VLOOKUP(I273,'统计（数据库导出）'!A:K,4,FALSE),0)</f>
        <v>0</v>
      </c>
      <c r="T273" s="217">
        <f>--IFERROR(VLOOKUP(I273,'统计（数据库导出）'!A:K,5,FALSE),0)</f>
        <v>0</v>
      </c>
      <c r="U273" s="217">
        <f>--IFERROR(VLOOKUP(I273,'统计（数据库导出）'!A:K,6,FALSE),0)</f>
        <v>0</v>
      </c>
      <c r="V273" s="217">
        <f>--IFERROR(VLOOKUP(I273,'统计（数据库导出）'!A:K,7,FALSE),0)</f>
        <v>0</v>
      </c>
      <c r="W273" s="217">
        <f>--IFERROR(VLOOKUP(I273,'统计（数据库导出）'!A:K,8,FALSE),0)</f>
        <v>0</v>
      </c>
      <c r="X273" s="217">
        <f>--IFERROR(VLOOKUP(I273,'统计（数据库导出）'!A:K,9,FALSE),0)</f>
        <v>0</v>
      </c>
      <c r="Y273" s="217">
        <f>--IFERROR(VLOOKUP(I273,'统计（数据库导出）'!A:K,10,FALSE),0)</f>
        <v>0</v>
      </c>
      <c r="Z273" s="217">
        <f>--IFERROR(VLOOKUP(I273,'统计（数据库导出）'!A:K,11,FALSE),0)</f>
        <v>0</v>
      </c>
      <c r="AA273" s="4">
        <v>272</v>
      </c>
      <c r="AB273" s="4"/>
      <c r="AC273" s="220" t="e">
        <f>VLOOKUP(H273,[1]Sheet1!$D:$D,1,FALSE)</f>
        <v>#N/A</v>
      </c>
    </row>
    <row r="274" s="1" customFormat="1" spans="1:29">
      <c r="A274" s="3">
        <v>985</v>
      </c>
      <c r="B274" s="118" t="s">
        <v>558</v>
      </c>
      <c r="C274" s="118" t="s">
        <v>29</v>
      </c>
      <c r="D274" s="118" t="s">
        <v>30</v>
      </c>
      <c r="E274" s="118" t="s">
        <v>716</v>
      </c>
      <c r="F274" s="3" t="s">
        <v>32</v>
      </c>
      <c r="G274" s="3">
        <v>0</v>
      </c>
      <c r="H274" s="3">
        <v>3852943</v>
      </c>
      <c r="I274" s="4" t="s">
        <v>717</v>
      </c>
      <c r="J274" s="216">
        <v>0</v>
      </c>
      <c r="K274" s="4">
        <v>0</v>
      </c>
      <c r="L274" s="4"/>
      <c r="M274" s="4" t="s">
        <v>718</v>
      </c>
      <c r="N274" s="4" t="s">
        <v>581</v>
      </c>
      <c r="O274" s="4">
        <v>18919226896</v>
      </c>
      <c r="P274" s="217">
        <f>--IFERROR(VLOOKUP(I274,'统计（数据库导出）'!A:C,2,FALSE),0)</f>
        <v>0</v>
      </c>
      <c r="Q274" s="217">
        <f>--IFERROR(VLOOKUP(I274,'统计（数据库导出）'!A:C,3,FALSE),0)</f>
        <v>0</v>
      </c>
      <c r="R274" s="219">
        <f t="shared" si="4"/>
        <v>0</v>
      </c>
      <c r="S274" s="217">
        <f>--IFERROR(VLOOKUP(I274,'统计（数据库导出）'!A:K,4,FALSE),0)</f>
        <v>0</v>
      </c>
      <c r="T274" s="217">
        <f>--IFERROR(VLOOKUP(I274,'统计（数据库导出）'!A:K,5,FALSE),0)</f>
        <v>0</v>
      </c>
      <c r="U274" s="217">
        <f>--IFERROR(VLOOKUP(I274,'统计（数据库导出）'!A:K,6,FALSE),0)</f>
        <v>0</v>
      </c>
      <c r="V274" s="217">
        <f>--IFERROR(VLOOKUP(I274,'统计（数据库导出）'!A:K,7,FALSE),0)</f>
        <v>0</v>
      </c>
      <c r="W274" s="217">
        <f>--IFERROR(VLOOKUP(I274,'统计（数据库导出）'!A:K,8,FALSE),0)</f>
        <v>0</v>
      </c>
      <c r="X274" s="217">
        <f>--IFERROR(VLOOKUP(I274,'统计（数据库导出）'!A:K,9,FALSE),0)</f>
        <v>0</v>
      </c>
      <c r="Y274" s="217">
        <f>--IFERROR(VLOOKUP(I274,'统计（数据库导出）'!A:K,10,FALSE),0)</f>
        <v>0</v>
      </c>
      <c r="Z274" s="217">
        <f>--IFERROR(VLOOKUP(I274,'统计（数据库导出）'!A:K,11,FALSE),0)</f>
        <v>0</v>
      </c>
      <c r="AA274" s="4">
        <v>273</v>
      </c>
      <c r="AB274" s="4"/>
      <c r="AC274" s="220" t="e">
        <f>VLOOKUP(H274,[1]Sheet1!$D:$D,1,FALSE)</f>
        <v>#N/A</v>
      </c>
    </row>
    <row r="275" s="1" customFormat="1" spans="1:29">
      <c r="A275" s="3">
        <v>986</v>
      </c>
      <c r="B275" s="118" t="s">
        <v>558</v>
      </c>
      <c r="C275" s="118" t="s">
        <v>29</v>
      </c>
      <c r="D275" s="118" t="s">
        <v>30</v>
      </c>
      <c r="E275" s="118" t="s">
        <v>716</v>
      </c>
      <c r="F275" s="3" t="s">
        <v>32</v>
      </c>
      <c r="G275" s="3" t="s">
        <v>68</v>
      </c>
      <c r="H275" s="3">
        <v>3852333</v>
      </c>
      <c r="I275" s="4" t="s">
        <v>719</v>
      </c>
      <c r="J275" s="216">
        <v>1000</v>
      </c>
      <c r="K275" s="4">
        <v>17793874455</v>
      </c>
      <c r="L275" s="4"/>
      <c r="M275" s="4" t="s">
        <v>720</v>
      </c>
      <c r="N275" s="4" t="s">
        <v>721</v>
      </c>
      <c r="O275" s="4">
        <v>17793874455</v>
      </c>
      <c r="P275" s="217">
        <f>--IFERROR(VLOOKUP(I275,'统计（数据库导出）'!A:C,2,FALSE),0)</f>
        <v>56.55</v>
      </c>
      <c r="Q275" s="217">
        <f>--IFERROR(VLOOKUP(I275,'统计（数据库导出）'!A:C,3,FALSE),0)</f>
        <v>1494.56</v>
      </c>
      <c r="R275" s="219">
        <f t="shared" si="4"/>
        <v>1.49456</v>
      </c>
      <c r="S275" s="217">
        <f>--IFERROR(VLOOKUP(I275,'统计（数据库导出）'!A:K,4,FALSE),0)</f>
        <v>30.9</v>
      </c>
      <c r="T275" s="217">
        <f>--IFERROR(VLOOKUP(I275,'统计（数据库导出）'!A:K,5,FALSE),0)</f>
        <v>-60</v>
      </c>
      <c r="U275" s="217">
        <f>--IFERROR(VLOOKUP(I275,'统计（数据库导出）'!A:K,6,FALSE),0)</f>
        <v>25.65</v>
      </c>
      <c r="V275" s="217">
        <f>--IFERROR(VLOOKUP(I275,'统计（数据库导出）'!A:K,7,FALSE),0)</f>
        <v>0</v>
      </c>
      <c r="W275" s="217">
        <f>--IFERROR(VLOOKUP(I275,'统计（数据库导出）'!A:K,8,FALSE),0)</f>
        <v>915.01</v>
      </c>
      <c r="X275" s="217">
        <f>--IFERROR(VLOOKUP(I275,'统计（数据库导出）'!A:K,9,FALSE),0)</f>
        <v>-1415</v>
      </c>
      <c r="Y275" s="217">
        <f>--IFERROR(VLOOKUP(I275,'统计（数据库导出）'!A:K,10,FALSE),0)</f>
        <v>579.55</v>
      </c>
      <c r="Z275" s="217">
        <f>--IFERROR(VLOOKUP(I275,'统计（数据库导出）'!A:K,11,FALSE),0)</f>
        <v>0</v>
      </c>
      <c r="AA275" s="4">
        <v>274</v>
      </c>
      <c r="AB275" s="4"/>
      <c r="AC275" s="220" t="e">
        <f>VLOOKUP(H275,[1]Sheet1!$D:$D,1,FALSE)</f>
        <v>#N/A</v>
      </c>
    </row>
    <row r="276" s="1" customFormat="1" spans="1:29">
      <c r="A276" s="3">
        <v>987</v>
      </c>
      <c r="B276" s="118" t="s">
        <v>558</v>
      </c>
      <c r="C276" s="118" t="s">
        <v>29</v>
      </c>
      <c r="D276" s="118" t="s">
        <v>30</v>
      </c>
      <c r="E276" s="118" t="s">
        <v>716</v>
      </c>
      <c r="F276" s="3" t="s">
        <v>32</v>
      </c>
      <c r="G276" s="3" t="s">
        <v>43</v>
      </c>
      <c r="H276" s="3">
        <v>38381677</v>
      </c>
      <c r="I276" s="4" t="s">
        <v>722</v>
      </c>
      <c r="J276" s="216">
        <v>1500</v>
      </c>
      <c r="K276" s="4">
        <v>15339782091</v>
      </c>
      <c r="L276" s="4"/>
      <c r="M276" s="4" t="s">
        <v>723</v>
      </c>
      <c r="N276" s="4" t="s">
        <v>724</v>
      </c>
      <c r="O276" s="4">
        <v>15339782091</v>
      </c>
      <c r="P276" s="217">
        <f>--IFERROR(VLOOKUP(I276,'统计（数据库导出）'!A:C,2,FALSE),0)</f>
        <v>164</v>
      </c>
      <c r="Q276" s="217">
        <f>--IFERROR(VLOOKUP(I276,'统计（数据库导出）'!A:C,3,FALSE),0)</f>
        <v>1674.76</v>
      </c>
      <c r="R276" s="219">
        <f t="shared" si="4"/>
        <v>1.11650666666667</v>
      </c>
      <c r="S276" s="217">
        <f>--IFERROR(VLOOKUP(I276,'统计（数据库导出）'!A:K,4,FALSE),0)</f>
        <v>144</v>
      </c>
      <c r="T276" s="217">
        <f>--IFERROR(VLOOKUP(I276,'统计（数据库导出）'!A:K,5,FALSE),0)</f>
        <v>0</v>
      </c>
      <c r="U276" s="217">
        <f>--IFERROR(VLOOKUP(I276,'统计（数据库导出）'!A:K,6,FALSE),0)</f>
        <v>20</v>
      </c>
      <c r="V276" s="217">
        <f>--IFERROR(VLOOKUP(I276,'统计（数据库导出）'!A:K,7,FALSE),0)</f>
        <v>0</v>
      </c>
      <c r="W276" s="217">
        <f>--IFERROR(VLOOKUP(I276,'统计（数据库导出）'!A:K,8,FALSE),0)</f>
        <v>1015.31</v>
      </c>
      <c r="X276" s="217">
        <f>--IFERROR(VLOOKUP(I276,'统计（数据库导出）'!A:K,9,FALSE),0)</f>
        <v>-1065</v>
      </c>
      <c r="Y276" s="217">
        <f>--IFERROR(VLOOKUP(I276,'统计（数据库导出）'!A:K,10,FALSE),0)</f>
        <v>659.45</v>
      </c>
      <c r="Z276" s="217">
        <f>--IFERROR(VLOOKUP(I276,'统计（数据库导出）'!A:K,11,FALSE),0)</f>
        <v>0</v>
      </c>
      <c r="AA276" s="4">
        <v>275</v>
      </c>
      <c r="AB276" s="4"/>
      <c r="AC276" s="220" t="e">
        <f>VLOOKUP(H276,[1]Sheet1!$D:$D,1,FALSE)</f>
        <v>#N/A</v>
      </c>
    </row>
    <row r="277" s="1" customFormat="1" spans="1:29">
      <c r="A277" s="3">
        <v>988</v>
      </c>
      <c r="B277" s="118" t="s">
        <v>558</v>
      </c>
      <c r="C277" s="118" t="s">
        <v>29</v>
      </c>
      <c r="D277" s="118" t="s">
        <v>30</v>
      </c>
      <c r="E277" s="118" t="s">
        <v>716</v>
      </c>
      <c r="F277" s="3" t="s">
        <v>32</v>
      </c>
      <c r="G277" s="3" t="s">
        <v>43</v>
      </c>
      <c r="H277" s="3">
        <v>38381998</v>
      </c>
      <c r="I277" s="4" t="s">
        <v>725</v>
      </c>
      <c r="J277" s="216">
        <v>1500</v>
      </c>
      <c r="K277" s="4">
        <v>15339782126</v>
      </c>
      <c r="L277" s="4"/>
      <c r="M277" s="4" t="s">
        <v>726</v>
      </c>
      <c r="N277" s="4" t="s">
        <v>727</v>
      </c>
      <c r="O277" s="4">
        <v>15339782126</v>
      </c>
      <c r="P277" s="217">
        <f>--IFERROR(VLOOKUP(I277,'统计（数据库导出）'!A:C,2,FALSE),0)</f>
        <v>17.1</v>
      </c>
      <c r="Q277" s="217">
        <f>--IFERROR(VLOOKUP(I277,'统计（数据库导出）'!A:C,3,FALSE),0)</f>
        <v>1338.05</v>
      </c>
      <c r="R277" s="219">
        <f t="shared" si="4"/>
        <v>0.892033333333333</v>
      </c>
      <c r="S277" s="217">
        <f>--IFERROR(VLOOKUP(I277,'统计（数据库导出）'!A:K,4,FALSE),0)</f>
        <v>17.1</v>
      </c>
      <c r="T277" s="217">
        <f>--IFERROR(VLOOKUP(I277,'统计（数据库导出）'!A:K,5,FALSE),0)</f>
        <v>0</v>
      </c>
      <c r="U277" s="217">
        <f>--IFERROR(VLOOKUP(I277,'统计（数据库导出）'!A:K,6,FALSE),0)</f>
        <v>0</v>
      </c>
      <c r="V277" s="217">
        <f>--IFERROR(VLOOKUP(I277,'统计（数据库导出）'!A:K,7,FALSE),0)</f>
        <v>0</v>
      </c>
      <c r="W277" s="217">
        <f>--IFERROR(VLOOKUP(I277,'统计（数据库导出）'!A:K,8,FALSE),0)</f>
        <v>963.7</v>
      </c>
      <c r="X277" s="217">
        <f>--IFERROR(VLOOKUP(I277,'统计（数据库导出）'!A:K,9,FALSE),0)</f>
        <v>-295</v>
      </c>
      <c r="Y277" s="217">
        <f>--IFERROR(VLOOKUP(I277,'统计（数据库导出）'!A:K,10,FALSE),0)</f>
        <v>374.35</v>
      </c>
      <c r="Z277" s="217">
        <f>--IFERROR(VLOOKUP(I277,'统计（数据库导出）'!A:K,11,FALSE),0)</f>
        <v>0</v>
      </c>
      <c r="AA277" s="4">
        <v>276</v>
      </c>
      <c r="AB277" s="4"/>
      <c r="AC277" s="220" t="e">
        <f>VLOOKUP(H277,[1]Sheet1!$D:$D,1,FALSE)</f>
        <v>#N/A</v>
      </c>
    </row>
    <row r="278" s="1" customFormat="1" spans="1:29">
      <c r="A278" s="3">
        <v>989</v>
      </c>
      <c r="B278" s="118" t="s">
        <v>558</v>
      </c>
      <c r="C278" s="118" t="s">
        <v>29</v>
      </c>
      <c r="D278" s="3" t="s">
        <v>30</v>
      </c>
      <c r="E278" s="118" t="s">
        <v>716</v>
      </c>
      <c r="F278" s="3" t="s">
        <v>32</v>
      </c>
      <c r="G278" s="3" t="s">
        <v>68</v>
      </c>
      <c r="H278" s="3">
        <v>38381999</v>
      </c>
      <c r="I278" s="4" t="s">
        <v>728</v>
      </c>
      <c r="J278" s="216">
        <v>1000</v>
      </c>
      <c r="K278" s="4">
        <v>18919234066</v>
      </c>
      <c r="L278" s="4" t="s">
        <v>99</v>
      </c>
      <c r="M278" s="4" t="s">
        <v>729</v>
      </c>
      <c r="N278" s="4" t="s">
        <v>730</v>
      </c>
      <c r="O278" s="4">
        <v>18919234066</v>
      </c>
      <c r="P278" s="217">
        <f>--IFERROR(VLOOKUP(I278,'统计（数据库导出）'!A:C,2,FALSE),0)</f>
        <v>69.64015</v>
      </c>
      <c r="Q278" s="217">
        <f>--IFERROR(VLOOKUP(I278,'统计（数据库导出）'!A:C,3,FALSE),0)</f>
        <v>3868.42015</v>
      </c>
      <c r="R278" s="219">
        <f t="shared" si="4"/>
        <v>3.86842015</v>
      </c>
      <c r="S278" s="217">
        <f>--IFERROR(VLOOKUP(I278,'统计（数据库导出）'!A:K,4,FALSE),0)</f>
        <v>18.8</v>
      </c>
      <c r="T278" s="217">
        <f>--IFERROR(VLOOKUP(I278,'统计（数据库导出）'!A:K,5,FALSE),0)</f>
        <v>-72.1</v>
      </c>
      <c r="U278" s="217">
        <f>--IFERROR(VLOOKUP(I278,'统计（数据库导出）'!A:K,6,FALSE),0)</f>
        <v>50.84015</v>
      </c>
      <c r="V278" s="217">
        <f>--IFERROR(VLOOKUP(I278,'统计（数据库导出）'!A:K,7,FALSE),0)</f>
        <v>0</v>
      </c>
      <c r="W278" s="217">
        <f>--IFERROR(VLOOKUP(I278,'统计（数据库导出）'!A:K,8,FALSE),0)</f>
        <v>3147.53</v>
      </c>
      <c r="X278" s="217">
        <f>--IFERROR(VLOOKUP(I278,'统计（数据库导出）'!A:K,9,FALSE),0)</f>
        <v>-1539.4</v>
      </c>
      <c r="Y278" s="217">
        <f>--IFERROR(VLOOKUP(I278,'统计（数据库导出）'!A:K,10,FALSE),0)</f>
        <v>720.89015</v>
      </c>
      <c r="Z278" s="217">
        <f>--IFERROR(VLOOKUP(I278,'统计（数据库导出）'!A:K,11,FALSE),0)</f>
        <v>-25</v>
      </c>
      <c r="AA278" s="4">
        <v>277</v>
      </c>
      <c r="AB278" s="4"/>
      <c r="AC278" s="220" t="e">
        <f>VLOOKUP(H278,[1]Sheet1!$D:$D,1,FALSE)</f>
        <v>#N/A</v>
      </c>
    </row>
    <row r="279" s="1" customFormat="1" spans="1:29">
      <c r="A279" s="3">
        <v>990</v>
      </c>
      <c r="B279" s="118" t="s">
        <v>558</v>
      </c>
      <c r="C279" s="118" t="s">
        <v>29</v>
      </c>
      <c r="D279" s="118" t="s">
        <v>30</v>
      </c>
      <c r="E279" s="118" t="s">
        <v>716</v>
      </c>
      <c r="F279" s="3" t="s">
        <v>32</v>
      </c>
      <c r="G279" s="3" t="s">
        <v>43</v>
      </c>
      <c r="H279" s="3">
        <v>38382001</v>
      </c>
      <c r="I279" s="4" t="s">
        <v>731</v>
      </c>
      <c r="J279" s="216">
        <v>1000</v>
      </c>
      <c r="K279" s="4">
        <v>15337011802</v>
      </c>
      <c r="L279" s="4"/>
      <c r="M279" s="4" t="s">
        <v>732</v>
      </c>
      <c r="N279" s="4" t="s">
        <v>733</v>
      </c>
      <c r="O279" s="4">
        <v>15337011802</v>
      </c>
      <c r="P279" s="217">
        <f>--IFERROR(VLOOKUP(I279,'统计（数据库导出）'!A:C,2,FALSE),0)</f>
        <v>135.9</v>
      </c>
      <c r="Q279" s="217">
        <f>--IFERROR(VLOOKUP(I279,'统计（数据库导出）'!A:C,3,FALSE),0)</f>
        <v>2151.54</v>
      </c>
      <c r="R279" s="219">
        <f t="shared" si="4"/>
        <v>2.15154</v>
      </c>
      <c r="S279" s="217">
        <f>--IFERROR(VLOOKUP(I279,'统计（数据库导出）'!A:K,4,FALSE),0)</f>
        <v>95.9</v>
      </c>
      <c r="T279" s="217">
        <f>--IFERROR(VLOOKUP(I279,'统计（数据库导出）'!A:K,5,FALSE),0)</f>
        <v>0</v>
      </c>
      <c r="U279" s="217">
        <f>--IFERROR(VLOOKUP(I279,'统计（数据库导出）'!A:K,6,FALSE),0)</f>
        <v>40</v>
      </c>
      <c r="V279" s="217">
        <f>--IFERROR(VLOOKUP(I279,'统计（数据库导出）'!A:K,7,FALSE),0)</f>
        <v>0</v>
      </c>
      <c r="W279" s="217">
        <f>--IFERROR(VLOOKUP(I279,'统计（数据库导出）'!A:K,8,FALSE),0)</f>
        <v>1314.89</v>
      </c>
      <c r="X279" s="217">
        <f>--IFERROR(VLOOKUP(I279,'统计（数据库导出）'!A:K,9,FALSE),0)</f>
        <v>-486</v>
      </c>
      <c r="Y279" s="217">
        <f>--IFERROR(VLOOKUP(I279,'统计（数据库导出）'!A:K,10,FALSE),0)</f>
        <v>836.65</v>
      </c>
      <c r="Z279" s="217">
        <f>--IFERROR(VLOOKUP(I279,'统计（数据库导出）'!A:K,11,FALSE),0)</f>
        <v>0</v>
      </c>
      <c r="AA279" s="4">
        <v>278</v>
      </c>
      <c r="AB279" s="4"/>
      <c r="AC279" s="220" t="e">
        <f>VLOOKUP(H279,[1]Sheet1!$D:$D,1,FALSE)</f>
        <v>#N/A</v>
      </c>
    </row>
    <row r="280" s="1" customFormat="1" spans="1:29">
      <c r="A280" s="3">
        <v>991</v>
      </c>
      <c r="B280" s="118" t="s">
        <v>558</v>
      </c>
      <c r="C280" s="118" t="s">
        <v>29</v>
      </c>
      <c r="D280" s="118" t="s">
        <v>30</v>
      </c>
      <c r="E280" s="118" t="s">
        <v>716</v>
      </c>
      <c r="F280" s="3" t="s">
        <v>32</v>
      </c>
      <c r="G280" s="3">
        <v>0</v>
      </c>
      <c r="H280" s="3">
        <v>3809451</v>
      </c>
      <c r="I280" s="4" t="s">
        <v>734</v>
      </c>
      <c r="J280" s="216">
        <v>0</v>
      </c>
      <c r="K280" s="4">
        <v>0</v>
      </c>
      <c r="L280" s="4"/>
      <c r="M280" s="4" t="s">
        <v>735</v>
      </c>
      <c r="N280" s="4" t="s">
        <v>736</v>
      </c>
      <c r="O280" s="4">
        <v>15339782129</v>
      </c>
      <c r="P280" s="217">
        <f>--IFERROR(VLOOKUP(I280,'统计（数据库导出）'!A:C,2,FALSE),0)</f>
        <v>0</v>
      </c>
      <c r="Q280" s="217">
        <f>--IFERROR(VLOOKUP(I280,'统计（数据库导出）'!A:C,3,FALSE),0)</f>
        <v>-76</v>
      </c>
      <c r="R280" s="219">
        <f t="shared" si="4"/>
        <v>0</v>
      </c>
      <c r="S280" s="217">
        <f>--IFERROR(VLOOKUP(I280,'统计（数据库导出）'!A:K,4,FALSE),0)</f>
        <v>0</v>
      </c>
      <c r="T280" s="217">
        <f>--IFERROR(VLOOKUP(I280,'统计（数据库导出）'!A:K,5,FALSE),0)</f>
        <v>0</v>
      </c>
      <c r="U280" s="217">
        <f>--IFERROR(VLOOKUP(I280,'统计（数据库导出）'!A:K,6,FALSE),0)</f>
        <v>0</v>
      </c>
      <c r="V280" s="217">
        <f>--IFERROR(VLOOKUP(I280,'统计（数据库导出）'!A:K,7,FALSE),0)</f>
        <v>0</v>
      </c>
      <c r="W280" s="217">
        <f>--IFERROR(VLOOKUP(I280,'统计（数据库导出）'!A:K,8,FALSE),0)</f>
        <v>-76</v>
      </c>
      <c r="X280" s="217">
        <f>--IFERROR(VLOOKUP(I280,'统计（数据库导出）'!A:K,9,FALSE),0)</f>
        <v>-76</v>
      </c>
      <c r="Y280" s="217">
        <f>--IFERROR(VLOOKUP(I280,'统计（数据库导出）'!A:K,10,FALSE),0)</f>
        <v>0</v>
      </c>
      <c r="Z280" s="217">
        <f>--IFERROR(VLOOKUP(I280,'统计（数据库导出）'!A:K,11,FALSE),0)</f>
        <v>0</v>
      </c>
      <c r="AA280" s="4">
        <v>279</v>
      </c>
      <c r="AB280" s="4"/>
      <c r="AC280" s="220" t="e">
        <f>VLOOKUP(H280,[1]Sheet1!$D:$D,1,FALSE)</f>
        <v>#N/A</v>
      </c>
    </row>
    <row r="281" s="1" customFormat="1" spans="1:29">
      <c r="A281" s="3">
        <v>992</v>
      </c>
      <c r="B281" s="118" t="s">
        <v>558</v>
      </c>
      <c r="C281" s="118" t="s">
        <v>29</v>
      </c>
      <c r="D281" s="118" t="s">
        <v>30</v>
      </c>
      <c r="E281" s="118" t="s">
        <v>716</v>
      </c>
      <c r="F281" s="3" t="s">
        <v>32</v>
      </c>
      <c r="G281" s="3" t="s">
        <v>43</v>
      </c>
      <c r="H281" s="3">
        <v>3852881</v>
      </c>
      <c r="I281" s="4" t="s">
        <v>737</v>
      </c>
      <c r="J281" s="216">
        <v>600</v>
      </c>
      <c r="K281" s="4">
        <v>15337015861</v>
      </c>
      <c r="L281" s="4"/>
      <c r="M281" s="4" t="s">
        <v>738</v>
      </c>
      <c r="N281" s="4" t="s">
        <v>581</v>
      </c>
      <c r="O281" s="4">
        <v>15337015861</v>
      </c>
      <c r="P281" s="217">
        <f>--IFERROR(VLOOKUP(I281,'统计（数据库导出）'!A:C,2,FALSE),0)</f>
        <v>0</v>
      </c>
      <c r="Q281" s="217">
        <f>--IFERROR(VLOOKUP(I281,'统计（数据库导出）'!A:C,3,FALSE),0)</f>
        <v>0</v>
      </c>
      <c r="R281" s="219">
        <f t="shared" si="4"/>
        <v>0</v>
      </c>
      <c r="S281" s="217">
        <f>--IFERROR(VLOOKUP(I281,'统计（数据库导出）'!A:K,4,FALSE),0)</f>
        <v>0</v>
      </c>
      <c r="T281" s="217">
        <f>--IFERROR(VLOOKUP(I281,'统计（数据库导出）'!A:K,5,FALSE),0)</f>
        <v>0</v>
      </c>
      <c r="U281" s="217">
        <f>--IFERROR(VLOOKUP(I281,'统计（数据库导出）'!A:K,6,FALSE),0)</f>
        <v>0</v>
      </c>
      <c r="V281" s="217">
        <f>--IFERROR(VLOOKUP(I281,'统计（数据库导出）'!A:K,7,FALSE),0)</f>
        <v>0</v>
      </c>
      <c r="W281" s="217">
        <f>--IFERROR(VLOOKUP(I281,'统计（数据库导出）'!A:K,8,FALSE),0)</f>
        <v>0</v>
      </c>
      <c r="X281" s="217">
        <f>--IFERROR(VLOOKUP(I281,'统计（数据库导出）'!A:K,9,FALSE),0)</f>
        <v>0</v>
      </c>
      <c r="Y281" s="217">
        <f>--IFERROR(VLOOKUP(I281,'统计（数据库导出）'!A:K,10,FALSE),0)</f>
        <v>0</v>
      </c>
      <c r="Z281" s="217">
        <f>--IFERROR(VLOOKUP(I281,'统计（数据库导出）'!A:K,11,FALSE),0)</f>
        <v>0</v>
      </c>
      <c r="AA281" s="4">
        <v>280</v>
      </c>
      <c r="AB281" s="4"/>
      <c r="AC281" s="220" t="e">
        <f>VLOOKUP(H281,[1]Sheet1!$D:$D,1,FALSE)</f>
        <v>#N/A</v>
      </c>
    </row>
    <row r="282" s="1" customFormat="1" spans="1:29">
      <c r="A282" s="3">
        <v>993</v>
      </c>
      <c r="B282" s="118" t="s">
        <v>558</v>
      </c>
      <c r="C282" s="118" t="s">
        <v>29</v>
      </c>
      <c r="D282" s="118" t="s">
        <v>30</v>
      </c>
      <c r="E282" s="118" t="s">
        <v>716</v>
      </c>
      <c r="F282" s="3" t="s">
        <v>32</v>
      </c>
      <c r="G282" s="3" t="s">
        <v>33</v>
      </c>
      <c r="H282" s="3">
        <v>3853306</v>
      </c>
      <c r="I282" s="4" t="s">
        <v>739</v>
      </c>
      <c r="J282" s="216">
        <v>650</v>
      </c>
      <c r="K282" s="4">
        <v>18993843834</v>
      </c>
      <c r="L282" s="4"/>
      <c r="M282" s="4" t="s">
        <v>740</v>
      </c>
      <c r="N282" s="4" t="s">
        <v>741</v>
      </c>
      <c r="O282" s="4">
        <v>18993843834</v>
      </c>
      <c r="P282" s="217">
        <f>--IFERROR(VLOOKUP(I282,'统计（数据库导出）'!A:C,2,FALSE),0)</f>
        <v>0</v>
      </c>
      <c r="Q282" s="217">
        <f>--IFERROR(VLOOKUP(I282,'统计（数据库导出）'!A:C,3,FALSE),0)</f>
        <v>507.3</v>
      </c>
      <c r="R282" s="219">
        <f t="shared" si="4"/>
        <v>0.780461538461538</v>
      </c>
      <c r="S282" s="217">
        <f>--IFERROR(VLOOKUP(I282,'统计（数据库导出）'!A:K,4,FALSE),0)</f>
        <v>0</v>
      </c>
      <c r="T282" s="217">
        <f>--IFERROR(VLOOKUP(I282,'统计（数据库导出）'!A:K,5,FALSE),0)</f>
        <v>0</v>
      </c>
      <c r="U282" s="217">
        <f>--IFERROR(VLOOKUP(I282,'统计（数据库导出）'!A:K,6,FALSE),0)</f>
        <v>0</v>
      </c>
      <c r="V282" s="217">
        <f>--IFERROR(VLOOKUP(I282,'统计（数据库导出）'!A:K,7,FALSE),0)</f>
        <v>0</v>
      </c>
      <c r="W282" s="217">
        <f>--IFERROR(VLOOKUP(I282,'统计（数据库导出）'!A:K,8,FALSE),0)</f>
        <v>506</v>
      </c>
      <c r="X282" s="217">
        <f>--IFERROR(VLOOKUP(I282,'统计（数据库导出）'!A:K,9,FALSE),0)</f>
        <v>-207</v>
      </c>
      <c r="Y282" s="217">
        <f>--IFERROR(VLOOKUP(I282,'统计（数据库导出）'!A:K,10,FALSE),0)</f>
        <v>1.3</v>
      </c>
      <c r="Z282" s="217">
        <f>--IFERROR(VLOOKUP(I282,'统计（数据库导出）'!A:K,11,FALSE),0)</f>
        <v>0</v>
      </c>
      <c r="AA282" s="4">
        <v>281</v>
      </c>
      <c r="AB282" s="4"/>
      <c r="AC282" s="220" t="e">
        <f>VLOOKUP(H282,[1]Sheet1!$D:$D,1,FALSE)</f>
        <v>#N/A</v>
      </c>
    </row>
    <row r="283" s="1" customFormat="1" spans="1:29">
      <c r="A283" s="3">
        <v>994</v>
      </c>
      <c r="B283" s="118" t="s">
        <v>558</v>
      </c>
      <c r="C283" s="118" t="s">
        <v>29</v>
      </c>
      <c r="D283" s="118" t="s">
        <v>30</v>
      </c>
      <c r="E283" s="118" t="s">
        <v>716</v>
      </c>
      <c r="F283" s="3" t="s">
        <v>32</v>
      </c>
      <c r="G283" s="3">
        <v>0</v>
      </c>
      <c r="H283" s="3">
        <v>3853082</v>
      </c>
      <c r="I283" s="4" t="s">
        <v>742</v>
      </c>
      <c r="J283" s="216">
        <v>0</v>
      </c>
      <c r="K283" s="4">
        <v>0</v>
      </c>
      <c r="L283" s="4"/>
      <c r="M283" s="4" t="s">
        <v>726</v>
      </c>
      <c r="N283" s="4" t="s">
        <v>581</v>
      </c>
      <c r="O283" s="4">
        <v>17793820126</v>
      </c>
      <c r="P283" s="217">
        <f>--IFERROR(VLOOKUP(I283,'统计（数据库导出）'!A:C,2,FALSE),0)</f>
        <v>0</v>
      </c>
      <c r="Q283" s="217">
        <f>--IFERROR(VLOOKUP(I283,'统计（数据库导出）'!A:C,3,FALSE),0)</f>
        <v>-722</v>
      </c>
      <c r="R283" s="219">
        <f t="shared" si="4"/>
        <v>0</v>
      </c>
      <c r="S283" s="217">
        <f>--IFERROR(VLOOKUP(I283,'统计（数据库导出）'!A:K,4,FALSE),0)</f>
        <v>0</v>
      </c>
      <c r="T283" s="217">
        <f>--IFERROR(VLOOKUP(I283,'统计（数据库导出）'!A:K,5,FALSE),0)</f>
        <v>0</v>
      </c>
      <c r="U283" s="217">
        <f>--IFERROR(VLOOKUP(I283,'统计（数据库导出）'!A:K,6,FALSE),0)</f>
        <v>0</v>
      </c>
      <c r="V283" s="217">
        <f>--IFERROR(VLOOKUP(I283,'统计（数据库导出）'!A:K,7,FALSE),0)</f>
        <v>0</v>
      </c>
      <c r="W283" s="217">
        <f>--IFERROR(VLOOKUP(I283,'统计（数据库导出）'!A:K,8,FALSE),0)</f>
        <v>-722</v>
      </c>
      <c r="X283" s="217">
        <f>--IFERROR(VLOOKUP(I283,'统计（数据库导出）'!A:K,9,FALSE),0)</f>
        <v>-722</v>
      </c>
      <c r="Y283" s="217">
        <f>--IFERROR(VLOOKUP(I283,'统计（数据库导出）'!A:K,10,FALSE),0)</f>
        <v>0</v>
      </c>
      <c r="Z283" s="217">
        <f>--IFERROR(VLOOKUP(I283,'统计（数据库导出）'!A:K,11,FALSE),0)</f>
        <v>0</v>
      </c>
      <c r="AA283" s="4">
        <v>282</v>
      </c>
      <c r="AB283" s="4"/>
      <c r="AC283" s="220" t="e">
        <f>VLOOKUP(H283,[1]Sheet1!$D:$D,1,FALSE)</f>
        <v>#N/A</v>
      </c>
    </row>
    <row r="284" s="1" customFormat="1" spans="1:29">
      <c r="A284" s="3">
        <v>995</v>
      </c>
      <c r="B284" s="118" t="s">
        <v>558</v>
      </c>
      <c r="C284" s="118" t="s">
        <v>29</v>
      </c>
      <c r="D284" s="118" t="s">
        <v>30</v>
      </c>
      <c r="E284" s="118" t="s">
        <v>716</v>
      </c>
      <c r="F284" s="3" t="s">
        <v>32</v>
      </c>
      <c r="G284" s="3" t="s">
        <v>43</v>
      </c>
      <c r="H284" s="3">
        <v>3853326</v>
      </c>
      <c r="I284" s="4" t="s">
        <v>743</v>
      </c>
      <c r="J284" s="216">
        <v>1000</v>
      </c>
      <c r="K284" s="4">
        <v>19958564191</v>
      </c>
      <c r="L284" s="4"/>
      <c r="M284" s="4" t="s">
        <v>744</v>
      </c>
      <c r="N284" s="4" t="s">
        <v>745</v>
      </c>
      <c r="O284" s="4">
        <v>19958564191</v>
      </c>
      <c r="P284" s="217">
        <f>--IFERROR(VLOOKUP(I284,'统计（数据库导出）'!A:C,2,FALSE),0)</f>
        <v>74.2</v>
      </c>
      <c r="Q284" s="217">
        <f>--IFERROR(VLOOKUP(I284,'统计（数据库导出）'!A:C,3,FALSE),0)</f>
        <v>1647.35</v>
      </c>
      <c r="R284" s="219">
        <f t="shared" si="4"/>
        <v>1.64735</v>
      </c>
      <c r="S284" s="217">
        <f>--IFERROR(VLOOKUP(I284,'统计（数据库导出）'!A:K,4,FALSE),0)</f>
        <v>34.2</v>
      </c>
      <c r="T284" s="217">
        <f>--IFERROR(VLOOKUP(I284,'统计（数据库导出）'!A:K,5,FALSE),0)</f>
        <v>0</v>
      </c>
      <c r="U284" s="217">
        <f>--IFERROR(VLOOKUP(I284,'统计（数据库导出）'!A:K,6,FALSE),0)</f>
        <v>40</v>
      </c>
      <c r="V284" s="217">
        <f>--IFERROR(VLOOKUP(I284,'统计（数据库导出）'!A:K,7,FALSE),0)</f>
        <v>0</v>
      </c>
      <c r="W284" s="217">
        <f>--IFERROR(VLOOKUP(I284,'统计（数据库导出）'!A:K,8,FALSE),0)</f>
        <v>1146.9</v>
      </c>
      <c r="X284" s="217">
        <f>--IFERROR(VLOOKUP(I284,'统计（数据库导出）'!A:K,9,FALSE),0)</f>
        <v>-69</v>
      </c>
      <c r="Y284" s="217">
        <f>--IFERROR(VLOOKUP(I284,'统计（数据库导出）'!A:K,10,FALSE),0)</f>
        <v>500.45</v>
      </c>
      <c r="Z284" s="217">
        <f>--IFERROR(VLOOKUP(I284,'统计（数据库导出）'!A:K,11,FALSE),0)</f>
        <v>0</v>
      </c>
      <c r="AA284" s="4">
        <v>283</v>
      </c>
      <c r="AB284" s="4"/>
      <c r="AC284" s="220" t="e">
        <f>VLOOKUP(H284,[1]Sheet1!$D:$D,1,FALSE)</f>
        <v>#N/A</v>
      </c>
    </row>
    <row r="285" s="1" customFormat="1" spans="1:29">
      <c r="A285" s="3">
        <v>996</v>
      </c>
      <c r="B285" s="118" t="s">
        <v>558</v>
      </c>
      <c r="C285" s="118" t="s">
        <v>29</v>
      </c>
      <c r="D285" s="118" t="s">
        <v>30</v>
      </c>
      <c r="E285" s="118" t="s">
        <v>716</v>
      </c>
      <c r="F285" s="3" t="s">
        <v>32</v>
      </c>
      <c r="G285" s="3" t="s">
        <v>102</v>
      </c>
      <c r="H285" s="4">
        <v>3853777</v>
      </c>
      <c r="I285" s="4" t="s">
        <v>746</v>
      </c>
      <c r="J285" s="216">
        <v>650</v>
      </c>
      <c r="K285" s="4">
        <v>18993802000</v>
      </c>
      <c r="L285" s="4"/>
      <c r="M285" s="4" t="s">
        <v>747</v>
      </c>
      <c r="N285" s="4" t="s">
        <v>581</v>
      </c>
      <c r="O285" s="4">
        <v>18993802000</v>
      </c>
      <c r="P285" s="217">
        <f>--IFERROR(VLOOKUP(I285,'统计（数据库导出）'!A:C,2,FALSE),0)</f>
        <v>0</v>
      </c>
      <c r="Q285" s="217">
        <f>--IFERROR(VLOOKUP(I285,'统计（数据库导出）'!A:C,3,FALSE),0)</f>
        <v>20</v>
      </c>
      <c r="R285" s="219">
        <f t="shared" si="4"/>
        <v>0.0307692307692308</v>
      </c>
      <c r="S285" s="217">
        <f>--IFERROR(VLOOKUP(I285,'统计（数据库导出）'!A:K,4,FALSE),0)</f>
        <v>0</v>
      </c>
      <c r="T285" s="217">
        <f>--IFERROR(VLOOKUP(I285,'统计（数据库导出）'!A:K,5,FALSE),0)</f>
        <v>0</v>
      </c>
      <c r="U285" s="217">
        <f>--IFERROR(VLOOKUP(I285,'统计（数据库导出）'!A:K,6,FALSE),0)</f>
        <v>0</v>
      </c>
      <c r="V285" s="217">
        <f>--IFERROR(VLOOKUP(I285,'统计（数据库导出）'!A:K,7,FALSE),0)</f>
        <v>0</v>
      </c>
      <c r="W285" s="217">
        <f>--IFERROR(VLOOKUP(I285,'统计（数据库导出）'!A:K,8,FALSE),0)</f>
        <v>0</v>
      </c>
      <c r="X285" s="217">
        <f>--IFERROR(VLOOKUP(I285,'统计（数据库导出）'!A:K,9,FALSE),0)</f>
        <v>0</v>
      </c>
      <c r="Y285" s="217">
        <f>--IFERROR(VLOOKUP(I285,'统计（数据库导出）'!A:K,10,FALSE),0)</f>
        <v>20</v>
      </c>
      <c r="Z285" s="217">
        <f>--IFERROR(VLOOKUP(I285,'统计（数据库导出）'!A:K,11,FALSE),0)</f>
        <v>0</v>
      </c>
      <c r="AA285" s="4">
        <v>284</v>
      </c>
      <c r="AB285" s="4"/>
      <c r="AC285" s="220" t="e">
        <f>VLOOKUP(H285,[1]Sheet1!$D:$D,1,FALSE)</f>
        <v>#N/A</v>
      </c>
    </row>
    <row r="286" s="1" customFormat="1" spans="1:29">
      <c r="A286" s="3">
        <v>997</v>
      </c>
      <c r="B286" s="118" t="s">
        <v>558</v>
      </c>
      <c r="C286" s="118" t="s">
        <v>29</v>
      </c>
      <c r="D286" s="118" t="s">
        <v>30</v>
      </c>
      <c r="E286" s="212" t="s">
        <v>716</v>
      </c>
      <c r="F286" s="3" t="s">
        <v>32</v>
      </c>
      <c r="G286" s="3">
        <v>0</v>
      </c>
      <c r="H286" s="4">
        <v>3852922</v>
      </c>
      <c r="I286" s="4" t="s">
        <v>748</v>
      </c>
      <c r="J286" s="216">
        <v>0</v>
      </c>
      <c r="K286" s="4">
        <v>0</v>
      </c>
      <c r="L286" s="4"/>
      <c r="M286" s="4" t="s">
        <v>723</v>
      </c>
      <c r="N286" s="4" t="s">
        <v>724</v>
      </c>
      <c r="O286" s="4">
        <v>18993888993</v>
      </c>
      <c r="P286" s="217">
        <f>--IFERROR(VLOOKUP(I286,'统计（数据库导出）'!A:C,2,FALSE),0)</f>
        <v>0</v>
      </c>
      <c r="Q286" s="217">
        <f>--IFERROR(VLOOKUP(I286,'统计（数据库导出）'!A:C,3,FALSE),0)</f>
        <v>-237.9</v>
      </c>
      <c r="R286" s="219">
        <f t="shared" si="4"/>
        <v>0</v>
      </c>
      <c r="S286" s="217">
        <f>--IFERROR(VLOOKUP(I286,'统计（数据库导出）'!A:K,4,FALSE),0)</f>
        <v>0</v>
      </c>
      <c r="T286" s="217">
        <f>--IFERROR(VLOOKUP(I286,'统计（数据库导出）'!A:K,5,FALSE),0)</f>
        <v>0</v>
      </c>
      <c r="U286" s="217">
        <f>--IFERROR(VLOOKUP(I286,'统计（数据库导出）'!A:K,6,FALSE),0)</f>
        <v>0</v>
      </c>
      <c r="V286" s="217">
        <f>--IFERROR(VLOOKUP(I286,'统计（数据库导出）'!A:K,7,FALSE),0)</f>
        <v>0</v>
      </c>
      <c r="W286" s="217">
        <f>--IFERROR(VLOOKUP(I286,'统计（数据库导出）'!A:K,8,FALSE),0)</f>
        <v>-237.9</v>
      </c>
      <c r="X286" s="217">
        <f>--IFERROR(VLOOKUP(I286,'统计（数据库导出）'!A:K,9,FALSE),0)</f>
        <v>-237.9</v>
      </c>
      <c r="Y286" s="217">
        <f>--IFERROR(VLOOKUP(I286,'统计（数据库导出）'!A:K,10,FALSE),0)</f>
        <v>0</v>
      </c>
      <c r="Z286" s="217">
        <f>--IFERROR(VLOOKUP(I286,'统计（数据库导出）'!A:K,11,FALSE),0)</f>
        <v>0</v>
      </c>
      <c r="AA286" s="4">
        <v>285</v>
      </c>
      <c r="AB286" s="4"/>
      <c r="AC286" s="220" t="e">
        <f>VLOOKUP(H286,[1]Sheet1!$D:$D,1,FALSE)</f>
        <v>#N/A</v>
      </c>
    </row>
    <row r="287" s="1" customFormat="1" spans="1:29">
      <c r="A287" s="3">
        <v>998</v>
      </c>
      <c r="B287" s="118" t="s">
        <v>558</v>
      </c>
      <c r="C287" s="118" t="s">
        <v>29</v>
      </c>
      <c r="D287" s="118" t="s">
        <v>30</v>
      </c>
      <c r="E287" s="212" t="s">
        <v>716</v>
      </c>
      <c r="F287" s="3" t="s">
        <v>32</v>
      </c>
      <c r="G287" s="3" t="s">
        <v>43</v>
      </c>
      <c r="H287" s="4">
        <v>3852926</v>
      </c>
      <c r="I287" s="4" t="s">
        <v>749</v>
      </c>
      <c r="J287" s="216">
        <v>500</v>
      </c>
      <c r="K287" s="4">
        <v>15337011802</v>
      </c>
      <c r="L287" s="4"/>
      <c r="M287" s="4" t="s">
        <v>732</v>
      </c>
      <c r="N287" s="4" t="s">
        <v>581</v>
      </c>
      <c r="O287" s="4">
        <v>17793821802</v>
      </c>
      <c r="P287" s="217">
        <f>--IFERROR(VLOOKUP(I287,'统计（数据库导出）'!A:C,2,FALSE),0)</f>
        <v>0</v>
      </c>
      <c r="Q287" s="217">
        <f>--IFERROR(VLOOKUP(I287,'统计（数据库导出）'!A:C,3,FALSE),0)</f>
        <v>-19</v>
      </c>
      <c r="R287" s="219">
        <f t="shared" si="4"/>
        <v>-0.038</v>
      </c>
      <c r="S287" s="217">
        <f>--IFERROR(VLOOKUP(I287,'统计（数据库导出）'!A:K,4,FALSE),0)</f>
        <v>0</v>
      </c>
      <c r="T287" s="217">
        <f>--IFERROR(VLOOKUP(I287,'统计（数据库导出）'!A:K,5,FALSE),0)</f>
        <v>0</v>
      </c>
      <c r="U287" s="217">
        <f>--IFERROR(VLOOKUP(I287,'统计（数据库导出）'!A:K,6,FALSE),0)</f>
        <v>0</v>
      </c>
      <c r="V287" s="217">
        <f>--IFERROR(VLOOKUP(I287,'统计（数据库导出）'!A:K,7,FALSE),0)</f>
        <v>0</v>
      </c>
      <c r="W287" s="217">
        <f>--IFERROR(VLOOKUP(I287,'统计（数据库导出）'!A:K,8,FALSE),0)</f>
        <v>-19</v>
      </c>
      <c r="X287" s="217">
        <f>--IFERROR(VLOOKUP(I287,'统计（数据库导出）'!A:K,9,FALSE),0)</f>
        <v>-19</v>
      </c>
      <c r="Y287" s="217">
        <f>--IFERROR(VLOOKUP(I287,'统计（数据库导出）'!A:K,10,FALSE),0)</f>
        <v>0</v>
      </c>
      <c r="Z287" s="217">
        <f>--IFERROR(VLOOKUP(I287,'统计（数据库导出）'!A:K,11,FALSE),0)</f>
        <v>0</v>
      </c>
      <c r="AA287" s="4">
        <v>286</v>
      </c>
      <c r="AB287" s="4"/>
      <c r="AC287" s="220" t="e">
        <f>VLOOKUP(H287,[1]Sheet1!$D:$D,1,FALSE)</f>
        <v>#N/A</v>
      </c>
    </row>
    <row r="288" s="1" customFormat="1" spans="1:29">
      <c r="A288" s="3">
        <v>999</v>
      </c>
      <c r="B288" s="118" t="s">
        <v>558</v>
      </c>
      <c r="C288" s="118" t="s">
        <v>29</v>
      </c>
      <c r="D288" s="118" t="s">
        <v>30</v>
      </c>
      <c r="E288" s="212" t="s">
        <v>716</v>
      </c>
      <c r="F288" s="3" t="s">
        <v>32</v>
      </c>
      <c r="G288" s="3" t="s">
        <v>43</v>
      </c>
      <c r="H288" s="4">
        <v>3853095</v>
      </c>
      <c r="I288" s="4" t="s">
        <v>750</v>
      </c>
      <c r="J288" s="216">
        <v>500</v>
      </c>
      <c r="K288" s="4">
        <v>18919226896</v>
      </c>
      <c r="L288" s="4"/>
      <c r="M288" s="4" t="s">
        <v>718</v>
      </c>
      <c r="N288" s="4" t="s">
        <v>751</v>
      </c>
      <c r="O288" s="4">
        <v>15352446396</v>
      </c>
      <c r="P288" s="217">
        <f>--IFERROR(VLOOKUP(I288,'统计（数据库导出）'!A:C,2,FALSE),0)</f>
        <v>81.1</v>
      </c>
      <c r="Q288" s="217">
        <f>--IFERROR(VLOOKUP(I288,'统计（数据库导出）'!A:C,3,FALSE),0)</f>
        <v>955.15</v>
      </c>
      <c r="R288" s="219">
        <f t="shared" si="4"/>
        <v>1.9103</v>
      </c>
      <c r="S288" s="217">
        <f>--IFERROR(VLOOKUP(I288,'统计（数据库导出）'!A:K,4,FALSE),0)</f>
        <v>71.1</v>
      </c>
      <c r="T288" s="217">
        <f>--IFERROR(VLOOKUP(I288,'统计（数据库导出）'!A:K,5,FALSE),0)</f>
        <v>0</v>
      </c>
      <c r="U288" s="217">
        <f>--IFERROR(VLOOKUP(I288,'统计（数据库导出）'!A:K,6,FALSE),0)</f>
        <v>10</v>
      </c>
      <c r="V288" s="217">
        <f>--IFERROR(VLOOKUP(I288,'统计（数据库导出）'!A:K,7,FALSE),0)</f>
        <v>0</v>
      </c>
      <c r="W288" s="217">
        <f>--IFERROR(VLOOKUP(I288,'统计（数据库导出）'!A:K,8,FALSE),0)</f>
        <v>929.5</v>
      </c>
      <c r="X288" s="217">
        <f>--IFERROR(VLOOKUP(I288,'统计（数据库导出）'!A:K,9,FALSE),0)</f>
        <v>-405</v>
      </c>
      <c r="Y288" s="217">
        <f>--IFERROR(VLOOKUP(I288,'统计（数据库导出）'!A:K,10,FALSE),0)</f>
        <v>25.65</v>
      </c>
      <c r="Z288" s="217">
        <f>--IFERROR(VLOOKUP(I288,'统计（数据库导出）'!A:K,11,FALSE),0)</f>
        <v>0</v>
      </c>
      <c r="AA288" s="4">
        <v>287</v>
      </c>
      <c r="AB288" s="4"/>
      <c r="AC288" s="220" t="e">
        <f>VLOOKUP(H288,[1]Sheet1!$D:$D,1,FALSE)</f>
        <v>#N/A</v>
      </c>
    </row>
    <row r="289" s="1" customFormat="1" spans="1:29">
      <c r="A289" s="3">
        <v>1000</v>
      </c>
      <c r="B289" s="118" t="s">
        <v>558</v>
      </c>
      <c r="C289" s="118" t="s">
        <v>29</v>
      </c>
      <c r="D289" s="118" t="s">
        <v>335</v>
      </c>
      <c r="E289" s="118" t="s">
        <v>752</v>
      </c>
      <c r="F289" s="3">
        <v>0</v>
      </c>
      <c r="G289" s="3" t="s">
        <v>342</v>
      </c>
      <c r="H289" s="3">
        <v>3853289</v>
      </c>
      <c r="I289" s="4" t="s">
        <v>753</v>
      </c>
      <c r="J289" s="216">
        <v>10700</v>
      </c>
      <c r="K289" s="4">
        <v>13309381662</v>
      </c>
      <c r="L289" s="4"/>
      <c r="M289" s="4" t="s">
        <v>638</v>
      </c>
      <c r="N289" s="4" t="s">
        <v>752</v>
      </c>
      <c r="O289" s="4">
        <v>19958511662</v>
      </c>
      <c r="P289" s="217">
        <f>--IFERROR(VLOOKUP(I289,'统计（数据库导出）'!A:C,2,FALSE),0)</f>
        <v>369.25</v>
      </c>
      <c r="Q289" s="217">
        <f>--IFERROR(VLOOKUP(I289,'统计（数据库导出）'!A:C,3,FALSE),0)</f>
        <v>8728.11125</v>
      </c>
      <c r="R289" s="219">
        <f t="shared" si="4"/>
        <v>0.815711331775701</v>
      </c>
      <c r="S289" s="217">
        <f>--IFERROR(VLOOKUP(I289,'统计（数据库导出）'!A:K,4,FALSE),0)</f>
        <v>221.2</v>
      </c>
      <c r="T289" s="217">
        <f>--IFERROR(VLOOKUP(I289,'统计（数据库导出）'!A:K,5,FALSE),0)</f>
        <v>-169</v>
      </c>
      <c r="U289" s="217">
        <f>--IFERROR(VLOOKUP(I289,'统计（数据库导出）'!A:K,6,FALSE),0)</f>
        <v>148.05</v>
      </c>
      <c r="V289" s="217">
        <f>--IFERROR(VLOOKUP(I289,'统计（数据库导出）'!A:K,7,FALSE),0)</f>
        <v>0</v>
      </c>
      <c r="W289" s="217">
        <f>--IFERROR(VLOOKUP(I289,'统计（数据库导出）'!A:K,8,FALSE),0)</f>
        <v>5564.78</v>
      </c>
      <c r="X289" s="217">
        <f>--IFERROR(VLOOKUP(I289,'统计（数据库导出）'!A:K,9,FALSE),0)</f>
        <v>-2091</v>
      </c>
      <c r="Y289" s="217">
        <f>--IFERROR(VLOOKUP(I289,'统计（数据库导出）'!A:K,10,FALSE),0)</f>
        <v>3163.33125</v>
      </c>
      <c r="Z289" s="217">
        <f>--IFERROR(VLOOKUP(I289,'统计（数据库导出）'!A:K,11,FALSE),0)</f>
        <v>-3</v>
      </c>
      <c r="AA289" s="4">
        <v>288</v>
      </c>
      <c r="AB289" s="4"/>
      <c r="AC289" s="220" t="e">
        <f>VLOOKUP(H289,[1]Sheet1!$D:$D,1,FALSE)</f>
        <v>#N/A</v>
      </c>
    </row>
    <row r="290" s="1" customFormat="1" spans="1:29">
      <c r="A290" s="3">
        <v>1001</v>
      </c>
      <c r="B290" s="118" t="s">
        <v>558</v>
      </c>
      <c r="C290" s="118" t="s">
        <v>29</v>
      </c>
      <c r="D290" s="118" t="s">
        <v>335</v>
      </c>
      <c r="E290" s="118" t="s">
        <v>752</v>
      </c>
      <c r="F290" s="3">
        <v>0</v>
      </c>
      <c r="G290" s="3">
        <v>0</v>
      </c>
      <c r="H290" s="3">
        <v>3853122</v>
      </c>
      <c r="I290" s="4" t="s">
        <v>754</v>
      </c>
      <c r="J290" s="216">
        <v>0</v>
      </c>
      <c r="K290" s="4">
        <v>0</v>
      </c>
      <c r="L290" s="4"/>
      <c r="M290" s="4" t="s">
        <v>638</v>
      </c>
      <c r="N290" s="4" t="s">
        <v>755</v>
      </c>
      <c r="O290" s="4">
        <v>19996058896</v>
      </c>
      <c r="P290" s="217">
        <f>--IFERROR(VLOOKUP(I290,'统计（数据库导出）'!A:C,2,FALSE),0)</f>
        <v>0</v>
      </c>
      <c r="Q290" s="217">
        <f>--IFERROR(VLOOKUP(I290,'统计（数据库导出）'!A:C,3,FALSE),0)</f>
        <v>0</v>
      </c>
      <c r="R290" s="219">
        <f t="shared" si="4"/>
        <v>0</v>
      </c>
      <c r="S290" s="217">
        <f>--IFERROR(VLOOKUP(I290,'统计（数据库导出）'!A:K,4,FALSE),0)</f>
        <v>0</v>
      </c>
      <c r="T290" s="217">
        <f>--IFERROR(VLOOKUP(I290,'统计（数据库导出）'!A:K,5,FALSE),0)</f>
        <v>0</v>
      </c>
      <c r="U290" s="217">
        <f>--IFERROR(VLOOKUP(I290,'统计（数据库导出）'!A:K,6,FALSE),0)</f>
        <v>0</v>
      </c>
      <c r="V290" s="217">
        <f>--IFERROR(VLOOKUP(I290,'统计（数据库导出）'!A:K,7,FALSE),0)</f>
        <v>0</v>
      </c>
      <c r="W290" s="217">
        <f>--IFERROR(VLOOKUP(I290,'统计（数据库导出）'!A:K,8,FALSE),0)</f>
        <v>0</v>
      </c>
      <c r="X290" s="217">
        <f>--IFERROR(VLOOKUP(I290,'统计（数据库导出）'!A:K,9,FALSE),0)</f>
        <v>0</v>
      </c>
      <c r="Y290" s="217">
        <f>--IFERROR(VLOOKUP(I290,'统计（数据库导出）'!A:K,10,FALSE),0)</f>
        <v>0</v>
      </c>
      <c r="Z290" s="217">
        <f>--IFERROR(VLOOKUP(I290,'统计（数据库导出）'!A:K,11,FALSE),0)</f>
        <v>0</v>
      </c>
      <c r="AA290" s="4">
        <v>289</v>
      </c>
      <c r="AB290" s="4"/>
      <c r="AC290" s="220" t="e">
        <f>VLOOKUP(H290,[1]Sheet1!$D:$D,1,FALSE)</f>
        <v>#N/A</v>
      </c>
    </row>
    <row r="291" s="1" customFormat="1" spans="1:29">
      <c r="A291" s="3">
        <v>1002</v>
      </c>
      <c r="B291" s="118" t="s">
        <v>558</v>
      </c>
      <c r="C291" s="118" t="s">
        <v>29</v>
      </c>
      <c r="D291" s="118" t="s">
        <v>335</v>
      </c>
      <c r="E291" s="118" t="s">
        <v>752</v>
      </c>
      <c r="F291" s="3">
        <v>0</v>
      </c>
      <c r="G291" s="3">
        <v>0</v>
      </c>
      <c r="H291" s="3">
        <v>3852628</v>
      </c>
      <c r="I291" s="4" t="s">
        <v>756</v>
      </c>
      <c r="J291" s="216">
        <v>0</v>
      </c>
      <c r="K291" s="4">
        <v>0</v>
      </c>
      <c r="L291" s="4"/>
      <c r="M291" s="4" t="s">
        <v>757</v>
      </c>
      <c r="N291" s="4" t="s">
        <v>752</v>
      </c>
      <c r="O291" s="4">
        <v>17389563866</v>
      </c>
      <c r="P291" s="217">
        <f>--IFERROR(VLOOKUP(I291,'统计（数据库导出）'!A:C,2,FALSE),0)</f>
        <v>-10</v>
      </c>
      <c r="Q291" s="217">
        <f>--IFERROR(VLOOKUP(I291,'统计（数据库导出）'!A:C,3,FALSE),0)</f>
        <v>-1468.2</v>
      </c>
      <c r="R291" s="219">
        <f t="shared" si="4"/>
        <v>0</v>
      </c>
      <c r="S291" s="217">
        <f>--IFERROR(VLOOKUP(I291,'统计（数据库导出）'!A:K,4,FALSE),0)</f>
        <v>0</v>
      </c>
      <c r="T291" s="217">
        <f>--IFERROR(VLOOKUP(I291,'统计（数据库导出）'!A:K,5,FALSE),0)</f>
        <v>0</v>
      </c>
      <c r="U291" s="217">
        <f>--IFERROR(VLOOKUP(I291,'统计（数据库导出）'!A:K,6,FALSE),0)</f>
        <v>-10</v>
      </c>
      <c r="V291" s="217">
        <f>--IFERROR(VLOOKUP(I291,'统计（数据库导出）'!A:K,7,FALSE),0)</f>
        <v>-10</v>
      </c>
      <c r="W291" s="217">
        <f>--IFERROR(VLOOKUP(I291,'统计（数据库导出）'!A:K,8,FALSE),0)</f>
        <v>-1453.2</v>
      </c>
      <c r="X291" s="217">
        <f>--IFERROR(VLOOKUP(I291,'统计（数据库导出）'!A:K,9,FALSE),0)</f>
        <v>-1453.2</v>
      </c>
      <c r="Y291" s="217">
        <f>--IFERROR(VLOOKUP(I291,'统计（数据库导出）'!A:K,10,FALSE),0)</f>
        <v>-15</v>
      </c>
      <c r="Z291" s="217">
        <f>--IFERROR(VLOOKUP(I291,'统计（数据库导出）'!A:K,11,FALSE),0)</f>
        <v>-15</v>
      </c>
      <c r="AA291" s="4">
        <v>290</v>
      </c>
      <c r="AB291" s="4"/>
      <c r="AC291" s="220" t="e">
        <f>VLOOKUP(H291,[1]Sheet1!$D:$D,1,FALSE)</f>
        <v>#N/A</v>
      </c>
    </row>
    <row r="292" s="1" customFormat="1" spans="1:29">
      <c r="A292" s="3">
        <v>1003</v>
      </c>
      <c r="B292" s="118" t="s">
        <v>558</v>
      </c>
      <c r="C292" s="118" t="s">
        <v>29</v>
      </c>
      <c r="D292" s="118" t="s">
        <v>335</v>
      </c>
      <c r="E292" s="118" t="s">
        <v>752</v>
      </c>
      <c r="F292" s="3">
        <v>0</v>
      </c>
      <c r="G292" s="3">
        <v>0</v>
      </c>
      <c r="H292" s="3">
        <v>3853283</v>
      </c>
      <c r="I292" s="4" t="s">
        <v>758</v>
      </c>
      <c r="J292" s="216">
        <v>0</v>
      </c>
      <c r="K292" s="4">
        <v>0</v>
      </c>
      <c r="L292" s="4"/>
      <c r="M292" s="4" t="s">
        <v>759</v>
      </c>
      <c r="N292" s="4" t="s">
        <v>752</v>
      </c>
      <c r="O292" s="4">
        <v>17789682106</v>
      </c>
      <c r="P292" s="217">
        <f>--IFERROR(VLOOKUP(I292,'统计（数据库导出）'!A:C,2,FALSE),0)</f>
        <v>0</v>
      </c>
      <c r="Q292" s="217">
        <f>--IFERROR(VLOOKUP(I292,'统计（数据库导出）'!A:C,3,FALSE),0)</f>
        <v>0</v>
      </c>
      <c r="R292" s="219">
        <f t="shared" si="4"/>
        <v>0</v>
      </c>
      <c r="S292" s="217">
        <f>--IFERROR(VLOOKUP(I292,'统计（数据库导出）'!A:K,4,FALSE),0)</f>
        <v>0</v>
      </c>
      <c r="T292" s="217">
        <f>--IFERROR(VLOOKUP(I292,'统计（数据库导出）'!A:K,5,FALSE),0)</f>
        <v>0</v>
      </c>
      <c r="U292" s="217">
        <f>--IFERROR(VLOOKUP(I292,'统计（数据库导出）'!A:K,6,FALSE),0)</f>
        <v>0</v>
      </c>
      <c r="V292" s="217">
        <f>--IFERROR(VLOOKUP(I292,'统计（数据库导出）'!A:K,7,FALSE),0)</f>
        <v>0</v>
      </c>
      <c r="W292" s="217">
        <f>--IFERROR(VLOOKUP(I292,'统计（数据库导出）'!A:K,8,FALSE),0)</f>
        <v>0</v>
      </c>
      <c r="X292" s="217">
        <f>--IFERROR(VLOOKUP(I292,'统计（数据库导出）'!A:K,9,FALSE),0)</f>
        <v>0</v>
      </c>
      <c r="Y292" s="217">
        <f>--IFERROR(VLOOKUP(I292,'统计（数据库导出）'!A:K,10,FALSE),0)</f>
        <v>0</v>
      </c>
      <c r="Z292" s="217">
        <f>--IFERROR(VLOOKUP(I292,'统计（数据库导出）'!A:K,11,FALSE),0)</f>
        <v>0</v>
      </c>
      <c r="AA292" s="4">
        <v>291</v>
      </c>
      <c r="AB292" s="4"/>
      <c r="AC292" s="220" t="e">
        <f>VLOOKUP(H292,[1]Sheet1!$D:$D,1,FALSE)</f>
        <v>#N/A</v>
      </c>
    </row>
    <row r="293" s="1" customFormat="1" spans="1:29">
      <c r="A293" s="3">
        <v>1004</v>
      </c>
      <c r="B293" s="118" t="s">
        <v>558</v>
      </c>
      <c r="C293" s="118" t="s">
        <v>357</v>
      </c>
      <c r="D293" s="118" t="s">
        <v>29</v>
      </c>
      <c r="E293" s="118" t="s">
        <v>29</v>
      </c>
      <c r="F293" s="3">
        <v>0</v>
      </c>
      <c r="G293" s="3">
        <v>0</v>
      </c>
      <c r="H293" s="3">
        <v>3852221</v>
      </c>
      <c r="I293" s="4" t="s">
        <v>760</v>
      </c>
      <c r="J293" s="216">
        <v>200</v>
      </c>
      <c r="K293" s="4">
        <v>18993827895</v>
      </c>
      <c r="L293" s="4"/>
      <c r="M293" s="4" t="s">
        <v>761</v>
      </c>
      <c r="N293" s="4" t="s">
        <v>762</v>
      </c>
      <c r="O293" s="4">
        <v>18993827895</v>
      </c>
      <c r="P293" s="217">
        <f>--IFERROR(VLOOKUP(I293,'统计（数据库导出）'!A:C,2,FALSE),0)</f>
        <v>19</v>
      </c>
      <c r="Q293" s="217">
        <f>--IFERROR(VLOOKUP(I293,'统计（数据库导出）'!A:C,3,FALSE),0)</f>
        <v>41.66</v>
      </c>
      <c r="R293" s="219">
        <f t="shared" si="4"/>
        <v>0.2083</v>
      </c>
      <c r="S293" s="217">
        <f>--IFERROR(VLOOKUP(I293,'统计（数据库导出）'!A:K,4,FALSE),0)</f>
        <v>0</v>
      </c>
      <c r="T293" s="217">
        <f>--IFERROR(VLOOKUP(I293,'统计（数据库导出）'!A:K,5,FALSE),0)</f>
        <v>0</v>
      </c>
      <c r="U293" s="217">
        <f>--IFERROR(VLOOKUP(I293,'统计（数据库导出）'!A:K,6,FALSE),0)</f>
        <v>19</v>
      </c>
      <c r="V293" s="217">
        <f>--IFERROR(VLOOKUP(I293,'统计（数据库导出）'!A:K,7,FALSE),0)</f>
        <v>0</v>
      </c>
      <c r="W293" s="217">
        <f>--IFERROR(VLOOKUP(I293,'统计（数据库导出）'!A:K,8,FALSE),0)</f>
        <v>-20.34</v>
      </c>
      <c r="X293" s="217">
        <f>--IFERROR(VLOOKUP(I293,'统计（数据库导出）'!A:K,9,FALSE),0)</f>
        <v>-126.3</v>
      </c>
      <c r="Y293" s="217">
        <f>--IFERROR(VLOOKUP(I293,'统计（数据库导出）'!A:K,10,FALSE),0)</f>
        <v>62</v>
      </c>
      <c r="Z293" s="217">
        <f>--IFERROR(VLOOKUP(I293,'统计（数据库导出）'!A:K,11,FALSE),0)</f>
        <v>-5</v>
      </c>
      <c r="AA293" s="4">
        <v>292</v>
      </c>
      <c r="AB293" s="4"/>
      <c r="AC293" s="220" t="e">
        <f>VLOOKUP(H293,[1]Sheet1!$D:$D,1,FALSE)</f>
        <v>#N/A</v>
      </c>
    </row>
    <row r="294" s="1" customFormat="1" spans="1:29">
      <c r="A294" s="3">
        <v>1005</v>
      </c>
      <c r="B294" s="118" t="s">
        <v>558</v>
      </c>
      <c r="C294" s="118" t="s">
        <v>29</v>
      </c>
      <c r="D294" s="118" t="s">
        <v>335</v>
      </c>
      <c r="E294" s="118" t="s">
        <v>762</v>
      </c>
      <c r="F294" s="3">
        <v>0</v>
      </c>
      <c r="G294" s="3" t="s">
        <v>102</v>
      </c>
      <c r="H294" s="3">
        <v>3852297</v>
      </c>
      <c r="I294" s="4" t="s">
        <v>763</v>
      </c>
      <c r="J294" s="216">
        <v>0</v>
      </c>
      <c r="K294" s="4">
        <v>0</v>
      </c>
      <c r="L294" s="4"/>
      <c r="M294" s="4" t="s">
        <v>764</v>
      </c>
      <c r="N294" s="4" t="s">
        <v>765</v>
      </c>
      <c r="O294" s="4">
        <v>18093836688</v>
      </c>
      <c r="P294" s="217">
        <f>--IFERROR(VLOOKUP(I294,'统计（数据库导出）'!A:C,2,FALSE),0)</f>
        <v>0</v>
      </c>
      <c r="Q294" s="217">
        <f>--IFERROR(VLOOKUP(I294,'统计（数据库导出）'!A:C,3,FALSE),0)</f>
        <v>-1484.15</v>
      </c>
      <c r="R294" s="219">
        <f t="shared" si="4"/>
        <v>0</v>
      </c>
      <c r="S294" s="217">
        <f>--IFERROR(VLOOKUP(I294,'统计（数据库导出）'!A:K,4,FALSE),0)</f>
        <v>0</v>
      </c>
      <c r="T294" s="217">
        <f>--IFERROR(VLOOKUP(I294,'统计（数据库导出）'!A:K,5,FALSE),0)</f>
        <v>0</v>
      </c>
      <c r="U294" s="217">
        <f>--IFERROR(VLOOKUP(I294,'统计（数据库导出）'!A:K,6,FALSE),0)</f>
        <v>0</v>
      </c>
      <c r="V294" s="217">
        <f>--IFERROR(VLOOKUP(I294,'统计（数据库导出）'!A:K,7,FALSE),0)</f>
        <v>0</v>
      </c>
      <c r="W294" s="217">
        <f>--IFERROR(VLOOKUP(I294,'统计（数据库导出）'!A:K,8,FALSE),0)</f>
        <v>-1484.15</v>
      </c>
      <c r="X294" s="217">
        <f>--IFERROR(VLOOKUP(I294,'统计（数据库导出）'!A:K,9,FALSE),0)</f>
        <v>-1484.15</v>
      </c>
      <c r="Y294" s="217">
        <f>--IFERROR(VLOOKUP(I294,'统计（数据库导出）'!A:K,10,FALSE),0)</f>
        <v>0</v>
      </c>
      <c r="Z294" s="217">
        <f>--IFERROR(VLOOKUP(I294,'统计（数据库导出）'!A:K,11,FALSE),0)</f>
        <v>0</v>
      </c>
      <c r="AA294" s="4">
        <v>293</v>
      </c>
      <c r="AB294" s="4"/>
      <c r="AC294" s="220" t="e">
        <f>VLOOKUP(H294,[1]Sheet1!$D:$D,1,FALSE)</f>
        <v>#N/A</v>
      </c>
    </row>
    <row r="295" s="1" customFormat="1" spans="1:29">
      <c r="A295" s="3">
        <v>1006</v>
      </c>
      <c r="B295" s="118" t="s">
        <v>558</v>
      </c>
      <c r="C295" s="118" t="s">
        <v>29</v>
      </c>
      <c r="D295" s="118" t="s">
        <v>335</v>
      </c>
      <c r="E295" s="118" t="s">
        <v>762</v>
      </c>
      <c r="F295" s="3">
        <v>0</v>
      </c>
      <c r="G295" s="3">
        <v>0</v>
      </c>
      <c r="H295" s="3">
        <v>3852515</v>
      </c>
      <c r="I295" s="4" t="s">
        <v>766</v>
      </c>
      <c r="J295" s="216">
        <v>0</v>
      </c>
      <c r="K295" s="4">
        <v>0</v>
      </c>
      <c r="L295" s="4"/>
      <c r="M295" s="4" t="s">
        <v>767</v>
      </c>
      <c r="N295" s="4" t="s">
        <v>765</v>
      </c>
      <c r="O295" s="4">
        <v>15346980607</v>
      </c>
      <c r="P295" s="217">
        <f>--IFERROR(VLOOKUP(I295,'统计（数据库导出）'!A:C,2,FALSE),0)</f>
        <v>0</v>
      </c>
      <c r="Q295" s="217">
        <f>--IFERROR(VLOOKUP(I295,'统计（数据库导出）'!A:C,3,FALSE),0)</f>
        <v>0</v>
      </c>
      <c r="R295" s="219">
        <f t="shared" si="4"/>
        <v>0</v>
      </c>
      <c r="S295" s="217">
        <f>--IFERROR(VLOOKUP(I295,'统计（数据库导出）'!A:K,4,FALSE),0)</f>
        <v>0</v>
      </c>
      <c r="T295" s="217">
        <f>--IFERROR(VLOOKUP(I295,'统计（数据库导出）'!A:K,5,FALSE),0)</f>
        <v>0</v>
      </c>
      <c r="U295" s="217">
        <f>--IFERROR(VLOOKUP(I295,'统计（数据库导出）'!A:K,6,FALSE),0)</f>
        <v>0</v>
      </c>
      <c r="V295" s="217">
        <f>--IFERROR(VLOOKUP(I295,'统计（数据库导出）'!A:K,7,FALSE),0)</f>
        <v>0</v>
      </c>
      <c r="W295" s="217">
        <f>--IFERROR(VLOOKUP(I295,'统计（数据库导出）'!A:K,8,FALSE),0)</f>
        <v>0</v>
      </c>
      <c r="X295" s="217">
        <f>--IFERROR(VLOOKUP(I295,'统计（数据库导出）'!A:K,9,FALSE),0)</f>
        <v>0</v>
      </c>
      <c r="Y295" s="217">
        <f>--IFERROR(VLOOKUP(I295,'统计（数据库导出）'!A:K,10,FALSE),0)</f>
        <v>0</v>
      </c>
      <c r="Z295" s="217">
        <f>--IFERROR(VLOOKUP(I295,'统计（数据库导出）'!A:K,11,FALSE),0)</f>
        <v>0</v>
      </c>
      <c r="AA295" s="4">
        <v>294</v>
      </c>
      <c r="AB295" s="4"/>
      <c r="AC295" s="220" t="e">
        <f>VLOOKUP(H295,[1]Sheet1!$D:$D,1,FALSE)</f>
        <v>#N/A</v>
      </c>
    </row>
    <row r="296" s="1" customFormat="1" spans="1:29">
      <c r="A296" s="3">
        <v>1007</v>
      </c>
      <c r="B296" s="118" t="s">
        <v>558</v>
      </c>
      <c r="C296" s="118" t="s">
        <v>29</v>
      </c>
      <c r="D296" s="118" t="s">
        <v>335</v>
      </c>
      <c r="E296" s="118" t="s">
        <v>762</v>
      </c>
      <c r="F296" s="3">
        <v>0</v>
      </c>
      <c r="G296" s="3">
        <v>0</v>
      </c>
      <c r="H296" s="3">
        <v>3853106</v>
      </c>
      <c r="I296" s="4" t="s">
        <v>768</v>
      </c>
      <c r="J296" s="216">
        <v>0</v>
      </c>
      <c r="K296" s="4">
        <v>0</v>
      </c>
      <c r="L296" s="4"/>
      <c r="M296" s="4" t="s">
        <v>769</v>
      </c>
      <c r="N296" s="4" t="s">
        <v>770</v>
      </c>
      <c r="O296" s="4">
        <v>18093813536</v>
      </c>
      <c r="P296" s="217">
        <f>--IFERROR(VLOOKUP(I296,'统计（数据库导出）'!A:C,2,FALSE),0)</f>
        <v>0</v>
      </c>
      <c r="Q296" s="217">
        <f>--IFERROR(VLOOKUP(I296,'统计（数据库导出）'!A:C,3,FALSE),0)</f>
        <v>24</v>
      </c>
      <c r="R296" s="219">
        <f t="shared" si="4"/>
        <v>0</v>
      </c>
      <c r="S296" s="217">
        <f>--IFERROR(VLOOKUP(I296,'统计（数据库导出）'!A:K,4,FALSE),0)</f>
        <v>0</v>
      </c>
      <c r="T296" s="217">
        <f>--IFERROR(VLOOKUP(I296,'统计（数据库导出）'!A:K,5,FALSE),0)</f>
        <v>0</v>
      </c>
      <c r="U296" s="217">
        <f>--IFERROR(VLOOKUP(I296,'统计（数据库导出）'!A:K,6,FALSE),0)</f>
        <v>0</v>
      </c>
      <c r="V296" s="217">
        <f>--IFERROR(VLOOKUP(I296,'统计（数据库导出）'!A:K,7,FALSE),0)</f>
        <v>0</v>
      </c>
      <c r="W296" s="217">
        <f>--IFERROR(VLOOKUP(I296,'统计（数据库导出）'!A:K,8,FALSE),0)</f>
        <v>0</v>
      </c>
      <c r="X296" s="217">
        <f>--IFERROR(VLOOKUP(I296,'统计（数据库导出）'!A:K,9,FALSE),0)</f>
        <v>0</v>
      </c>
      <c r="Y296" s="217">
        <f>--IFERROR(VLOOKUP(I296,'统计（数据库导出）'!A:K,10,FALSE),0)</f>
        <v>24</v>
      </c>
      <c r="Z296" s="217">
        <f>--IFERROR(VLOOKUP(I296,'统计（数据库导出）'!A:K,11,FALSE),0)</f>
        <v>0</v>
      </c>
      <c r="AA296" s="4">
        <v>295</v>
      </c>
      <c r="AB296" s="4"/>
      <c r="AC296" s="220" t="e">
        <f>VLOOKUP(H296,[1]Sheet1!$D:$D,1,FALSE)</f>
        <v>#N/A</v>
      </c>
    </row>
    <row r="297" s="1" customFormat="1" spans="1:29">
      <c r="A297" s="3">
        <v>1008</v>
      </c>
      <c r="B297" s="118" t="s">
        <v>558</v>
      </c>
      <c r="C297" s="118" t="s">
        <v>57</v>
      </c>
      <c r="D297" s="118" t="s">
        <v>29</v>
      </c>
      <c r="E297" s="118" t="s">
        <v>29</v>
      </c>
      <c r="F297" s="3">
        <v>0</v>
      </c>
      <c r="G297" s="3">
        <v>0</v>
      </c>
      <c r="H297" s="3">
        <v>3852473</v>
      </c>
      <c r="I297" s="4" t="s">
        <v>771</v>
      </c>
      <c r="J297" s="216">
        <v>0</v>
      </c>
      <c r="K297" s="4">
        <v>0</v>
      </c>
      <c r="L297" s="4"/>
      <c r="M297" s="4" t="s">
        <v>761</v>
      </c>
      <c r="N297" s="4" t="s">
        <v>772</v>
      </c>
      <c r="O297" s="4">
        <v>19996061880</v>
      </c>
      <c r="P297" s="217">
        <f>--IFERROR(VLOOKUP(I297,'统计（数据库导出）'!A:C,2,FALSE),0)</f>
        <v>0</v>
      </c>
      <c r="Q297" s="217">
        <f>--IFERROR(VLOOKUP(I297,'统计（数据库导出）'!A:C,3,FALSE),0)</f>
        <v>9.75</v>
      </c>
      <c r="R297" s="219">
        <f t="shared" si="4"/>
        <v>0</v>
      </c>
      <c r="S297" s="217">
        <f>--IFERROR(VLOOKUP(I297,'统计（数据库导出）'!A:K,4,FALSE),0)</f>
        <v>0</v>
      </c>
      <c r="T297" s="217">
        <f>--IFERROR(VLOOKUP(I297,'统计（数据库导出）'!A:K,5,FALSE),0)</f>
        <v>0</v>
      </c>
      <c r="U297" s="217">
        <f>--IFERROR(VLOOKUP(I297,'统计（数据库导出）'!A:K,6,FALSE),0)</f>
        <v>0</v>
      </c>
      <c r="V297" s="217">
        <f>--IFERROR(VLOOKUP(I297,'统计（数据库导出）'!A:K,7,FALSE),0)</f>
        <v>0</v>
      </c>
      <c r="W297" s="217">
        <f>--IFERROR(VLOOKUP(I297,'统计（数据库导出）'!A:K,8,FALSE),0)</f>
        <v>-11.9</v>
      </c>
      <c r="X297" s="217">
        <f>--IFERROR(VLOOKUP(I297,'统计（数据库导出）'!A:K,9,FALSE),0)</f>
        <v>-138</v>
      </c>
      <c r="Y297" s="217">
        <f>--IFERROR(VLOOKUP(I297,'统计（数据库导出）'!A:K,10,FALSE),0)</f>
        <v>21.65</v>
      </c>
      <c r="Z297" s="217">
        <f>--IFERROR(VLOOKUP(I297,'统计（数据库导出）'!A:K,11,FALSE),0)</f>
        <v>0</v>
      </c>
      <c r="AA297" s="4">
        <v>296</v>
      </c>
      <c r="AB297" s="4"/>
      <c r="AC297" s="220" t="e">
        <f>VLOOKUP(H297,[1]Sheet1!$D:$D,1,FALSE)</f>
        <v>#N/A</v>
      </c>
    </row>
    <row r="298" s="1" customFormat="1" spans="1:29">
      <c r="A298" s="3">
        <v>1009</v>
      </c>
      <c r="B298" s="118" t="s">
        <v>558</v>
      </c>
      <c r="C298" s="118" t="s">
        <v>29</v>
      </c>
      <c r="D298" s="118" t="s">
        <v>53</v>
      </c>
      <c r="E298" s="118" t="s">
        <v>29</v>
      </c>
      <c r="F298" s="3">
        <v>0</v>
      </c>
      <c r="G298" s="3">
        <v>0</v>
      </c>
      <c r="H298" s="3">
        <v>3851709</v>
      </c>
      <c r="I298" s="4" t="s">
        <v>773</v>
      </c>
      <c r="J298" s="216">
        <v>0</v>
      </c>
      <c r="K298" s="4">
        <v>0</v>
      </c>
      <c r="L298" s="4"/>
      <c r="M298" s="4" t="s">
        <v>774</v>
      </c>
      <c r="N298" s="4" t="s">
        <v>775</v>
      </c>
      <c r="O298" s="4">
        <v>19993878186</v>
      </c>
      <c r="P298" s="217">
        <f>--IFERROR(VLOOKUP(I298,'统计（数据库导出）'!A:C,2,FALSE),0)</f>
        <v>10</v>
      </c>
      <c r="Q298" s="217">
        <f>--IFERROR(VLOOKUP(I298,'统计（数据库导出）'!A:C,3,FALSE),0)</f>
        <v>-1708.3</v>
      </c>
      <c r="R298" s="219">
        <f t="shared" si="4"/>
        <v>0</v>
      </c>
      <c r="S298" s="217">
        <f>--IFERROR(VLOOKUP(I298,'统计（数据库导出）'!A:K,4,FALSE),0)</f>
        <v>0</v>
      </c>
      <c r="T298" s="217">
        <f>--IFERROR(VLOOKUP(I298,'统计（数据库导出）'!A:K,5,FALSE),0)</f>
        <v>0</v>
      </c>
      <c r="U298" s="217">
        <f>--IFERROR(VLOOKUP(I298,'统计（数据库导出）'!A:K,6,FALSE),0)</f>
        <v>10</v>
      </c>
      <c r="V298" s="217">
        <f>--IFERROR(VLOOKUP(I298,'统计（数据库导出）'!A:K,7,FALSE),0)</f>
        <v>0</v>
      </c>
      <c r="W298" s="217">
        <f>--IFERROR(VLOOKUP(I298,'统计（数据库导出）'!A:K,8,FALSE),0)</f>
        <v>-1713.3</v>
      </c>
      <c r="X298" s="217">
        <f>--IFERROR(VLOOKUP(I298,'统计（数据库导出）'!A:K,9,FALSE),0)</f>
        <v>-1730.4</v>
      </c>
      <c r="Y298" s="217">
        <f>--IFERROR(VLOOKUP(I298,'统计（数据库导出）'!A:K,10,FALSE),0)</f>
        <v>5</v>
      </c>
      <c r="Z298" s="217">
        <f>--IFERROR(VLOOKUP(I298,'统计（数据库导出）'!A:K,11,FALSE),0)</f>
        <v>-75</v>
      </c>
      <c r="AA298" s="4">
        <v>297</v>
      </c>
      <c r="AB298" s="4"/>
      <c r="AC298" s="220" t="e">
        <f>VLOOKUP(H298,[1]Sheet1!$D:$D,1,FALSE)</f>
        <v>#N/A</v>
      </c>
    </row>
    <row r="299" s="1" customFormat="1" spans="1:29">
      <c r="A299" s="3">
        <v>1010</v>
      </c>
      <c r="B299" s="118" t="s">
        <v>558</v>
      </c>
      <c r="C299" s="118" t="s">
        <v>29</v>
      </c>
      <c r="D299" s="118" t="s">
        <v>53</v>
      </c>
      <c r="E299" s="118" t="s">
        <v>29</v>
      </c>
      <c r="F299" s="3">
        <v>0</v>
      </c>
      <c r="G299" s="3">
        <v>0</v>
      </c>
      <c r="H299" s="3">
        <v>3853113</v>
      </c>
      <c r="I299" s="4" t="s">
        <v>776</v>
      </c>
      <c r="J299" s="216">
        <v>0</v>
      </c>
      <c r="K299" s="4">
        <v>0</v>
      </c>
      <c r="L299" s="4"/>
      <c r="M299" s="4" t="s">
        <v>777</v>
      </c>
      <c r="N299" s="4" t="s">
        <v>778</v>
      </c>
      <c r="O299" s="4">
        <v>18919216555</v>
      </c>
      <c r="P299" s="217">
        <f>--IFERROR(VLOOKUP(I299,'统计（数据库导出）'!A:C,2,FALSE),0)</f>
        <v>0</v>
      </c>
      <c r="Q299" s="217">
        <f>--IFERROR(VLOOKUP(I299,'统计（数据库导出）'!A:C,3,FALSE),0)</f>
        <v>0</v>
      </c>
      <c r="R299" s="219">
        <f t="shared" si="4"/>
        <v>0</v>
      </c>
      <c r="S299" s="217">
        <f>--IFERROR(VLOOKUP(I299,'统计（数据库导出）'!A:K,4,FALSE),0)</f>
        <v>0</v>
      </c>
      <c r="T299" s="217">
        <f>--IFERROR(VLOOKUP(I299,'统计（数据库导出）'!A:K,5,FALSE),0)</f>
        <v>0</v>
      </c>
      <c r="U299" s="217">
        <f>--IFERROR(VLOOKUP(I299,'统计（数据库导出）'!A:K,6,FALSE),0)</f>
        <v>0</v>
      </c>
      <c r="V299" s="217">
        <f>--IFERROR(VLOOKUP(I299,'统计（数据库导出）'!A:K,7,FALSE),0)</f>
        <v>0</v>
      </c>
      <c r="W299" s="217">
        <f>--IFERROR(VLOOKUP(I299,'统计（数据库导出）'!A:K,8,FALSE),0)</f>
        <v>0</v>
      </c>
      <c r="X299" s="217">
        <f>--IFERROR(VLOOKUP(I299,'统计（数据库导出）'!A:K,9,FALSE),0)</f>
        <v>0</v>
      </c>
      <c r="Y299" s="217">
        <f>--IFERROR(VLOOKUP(I299,'统计（数据库导出）'!A:K,10,FALSE),0)</f>
        <v>0</v>
      </c>
      <c r="Z299" s="217">
        <f>--IFERROR(VLOOKUP(I299,'统计（数据库导出）'!A:K,11,FALSE),0)</f>
        <v>0</v>
      </c>
      <c r="AA299" s="4">
        <v>298</v>
      </c>
      <c r="AB299" s="4"/>
      <c r="AC299" s="220" t="e">
        <f>VLOOKUP(H299,[1]Sheet1!$D:$D,1,FALSE)</f>
        <v>#N/A</v>
      </c>
    </row>
    <row r="300" s="1" customFormat="1" spans="1:29">
      <c r="A300" s="3">
        <v>1011</v>
      </c>
      <c r="B300" s="118" t="s">
        <v>558</v>
      </c>
      <c r="C300" s="118" t="s">
        <v>29</v>
      </c>
      <c r="D300" s="118" t="s">
        <v>335</v>
      </c>
      <c r="E300" s="118" t="s">
        <v>762</v>
      </c>
      <c r="F300" s="3">
        <v>0</v>
      </c>
      <c r="G300" s="3">
        <v>0</v>
      </c>
      <c r="H300" s="3">
        <v>3829645</v>
      </c>
      <c r="I300" s="4" t="s">
        <v>779</v>
      </c>
      <c r="J300" s="216">
        <v>600</v>
      </c>
      <c r="K300" s="4">
        <v>18993827803</v>
      </c>
      <c r="L300" s="4"/>
      <c r="M300" s="4" t="s">
        <v>780</v>
      </c>
      <c r="N300" s="4" t="s">
        <v>581</v>
      </c>
      <c r="O300" s="4">
        <v>18993827803</v>
      </c>
      <c r="P300" s="217">
        <f>--IFERROR(VLOOKUP(I300,'统计（数据库导出）'!A:C,2,FALSE),0)</f>
        <v>0</v>
      </c>
      <c r="Q300" s="217">
        <f>--IFERROR(VLOOKUP(I300,'统计（数据库导出）'!A:C,3,FALSE),0)</f>
        <v>0</v>
      </c>
      <c r="R300" s="219">
        <f t="shared" si="4"/>
        <v>0</v>
      </c>
      <c r="S300" s="217">
        <f>--IFERROR(VLOOKUP(I300,'统计（数据库导出）'!A:K,4,FALSE),0)</f>
        <v>0</v>
      </c>
      <c r="T300" s="217">
        <f>--IFERROR(VLOOKUP(I300,'统计（数据库导出）'!A:K,5,FALSE),0)</f>
        <v>0</v>
      </c>
      <c r="U300" s="217">
        <f>--IFERROR(VLOOKUP(I300,'统计（数据库导出）'!A:K,6,FALSE),0)</f>
        <v>0</v>
      </c>
      <c r="V300" s="217">
        <f>--IFERROR(VLOOKUP(I300,'统计（数据库导出）'!A:K,7,FALSE),0)</f>
        <v>0</v>
      </c>
      <c r="W300" s="217">
        <f>--IFERROR(VLOOKUP(I300,'统计（数据库导出）'!A:K,8,FALSE),0)</f>
        <v>0</v>
      </c>
      <c r="X300" s="217">
        <f>--IFERROR(VLOOKUP(I300,'统计（数据库导出）'!A:K,9,FALSE),0)</f>
        <v>0</v>
      </c>
      <c r="Y300" s="217">
        <f>--IFERROR(VLOOKUP(I300,'统计（数据库导出）'!A:K,10,FALSE),0)</f>
        <v>0</v>
      </c>
      <c r="Z300" s="217">
        <f>--IFERROR(VLOOKUP(I300,'统计（数据库导出）'!A:K,11,FALSE),0)</f>
        <v>0</v>
      </c>
      <c r="AA300" s="4">
        <v>299</v>
      </c>
      <c r="AB300" s="4"/>
      <c r="AC300" s="220" t="e">
        <f>VLOOKUP(H300,[1]Sheet1!$D:$D,1,FALSE)</f>
        <v>#N/A</v>
      </c>
    </row>
    <row r="301" s="1" customFormat="1" spans="1:29">
      <c r="A301" s="3">
        <v>1012</v>
      </c>
      <c r="B301" s="118" t="s">
        <v>558</v>
      </c>
      <c r="C301" s="118" t="s">
        <v>29</v>
      </c>
      <c r="D301" s="118" t="s">
        <v>335</v>
      </c>
      <c r="E301" s="118" t="s">
        <v>762</v>
      </c>
      <c r="F301" s="3">
        <v>0</v>
      </c>
      <c r="G301" s="3" t="s">
        <v>339</v>
      </c>
      <c r="H301" s="3">
        <v>3852516</v>
      </c>
      <c r="I301" s="4" t="s">
        <v>781</v>
      </c>
      <c r="J301" s="216">
        <v>14500</v>
      </c>
      <c r="K301" s="4">
        <v>18141581878</v>
      </c>
      <c r="L301" s="4"/>
      <c r="M301" s="4" t="s">
        <v>782</v>
      </c>
      <c r="N301" s="4" t="s">
        <v>765</v>
      </c>
      <c r="O301" s="4">
        <v>18141581878</v>
      </c>
      <c r="P301" s="217">
        <f>--IFERROR(VLOOKUP(I301,'统计（数据库导出）'!A:C,2,FALSE),0)</f>
        <v>240.574966666667</v>
      </c>
      <c r="Q301" s="217">
        <f>--IFERROR(VLOOKUP(I301,'统计（数据库导出）'!A:C,3,FALSE),0)</f>
        <v>12147.06895</v>
      </c>
      <c r="R301" s="219">
        <f t="shared" si="4"/>
        <v>0.837728893103448</v>
      </c>
      <c r="S301" s="217">
        <f>--IFERROR(VLOOKUP(I301,'统计（数据库导出）'!A:K,4,FALSE),0)</f>
        <v>166</v>
      </c>
      <c r="T301" s="217">
        <f>--IFERROR(VLOOKUP(I301,'统计（数据库导出）'!A:K,5,FALSE),0)</f>
        <v>0</v>
      </c>
      <c r="U301" s="217">
        <f>--IFERROR(VLOOKUP(I301,'统计（数据库导出）'!A:K,6,FALSE),0)</f>
        <v>74.5749666666666</v>
      </c>
      <c r="V301" s="217">
        <f>--IFERROR(VLOOKUP(I301,'统计（数据库导出）'!A:K,7,FALSE),0)</f>
        <v>0</v>
      </c>
      <c r="W301" s="217">
        <f>--IFERROR(VLOOKUP(I301,'统计（数据库导出）'!A:K,8,FALSE),0)</f>
        <v>8583.15</v>
      </c>
      <c r="X301" s="217">
        <f>--IFERROR(VLOOKUP(I301,'统计（数据库导出）'!A:K,9,FALSE),0)</f>
        <v>-2719.3</v>
      </c>
      <c r="Y301" s="217">
        <f>--IFERROR(VLOOKUP(I301,'统计（数据库导出）'!A:K,10,FALSE),0)</f>
        <v>3563.91895</v>
      </c>
      <c r="Z301" s="217">
        <f>--IFERROR(VLOOKUP(I301,'统计（数据库导出）'!A:K,11,FALSE),0)</f>
        <v>-64.3666666666667</v>
      </c>
      <c r="AA301" s="4">
        <v>300</v>
      </c>
      <c r="AB301" s="4"/>
      <c r="AC301" s="220" t="e">
        <f>VLOOKUP(H301,[1]Sheet1!$D:$D,1,FALSE)</f>
        <v>#N/A</v>
      </c>
    </row>
    <row r="302" s="1" customFormat="1" spans="1:29">
      <c r="A302" s="3">
        <v>1013</v>
      </c>
      <c r="B302" s="118" t="s">
        <v>558</v>
      </c>
      <c r="C302" s="118" t="s">
        <v>29</v>
      </c>
      <c r="D302" s="118" t="s">
        <v>30</v>
      </c>
      <c r="E302" s="118" t="s">
        <v>783</v>
      </c>
      <c r="F302" s="3" t="s">
        <v>32</v>
      </c>
      <c r="G302" s="3">
        <v>0</v>
      </c>
      <c r="H302" s="3">
        <v>3851369</v>
      </c>
      <c r="I302" s="4" t="s">
        <v>784</v>
      </c>
      <c r="J302" s="216">
        <v>0</v>
      </c>
      <c r="K302" s="4">
        <v>0</v>
      </c>
      <c r="L302" s="4"/>
      <c r="M302" s="4" t="s">
        <v>785</v>
      </c>
      <c r="N302" s="4" t="s">
        <v>786</v>
      </c>
      <c r="O302" s="4">
        <v>18919208091</v>
      </c>
      <c r="P302" s="217">
        <f>--IFERROR(VLOOKUP(I302,'统计（数据库导出）'!A:C,2,FALSE),0)</f>
        <v>0</v>
      </c>
      <c r="Q302" s="217">
        <f>--IFERROR(VLOOKUP(I302,'统计（数据库导出）'!A:C,3,FALSE),0)</f>
        <v>0</v>
      </c>
      <c r="R302" s="219">
        <f t="shared" si="4"/>
        <v>0</v>
      </c>
      <c r="S302" s="217">
        <f>--IFERROR(VLOOKUP(I302,'统计（数据库导出）'!A:K,4,FALSE),0)</f>
        <v>0</v>
      </c>
      <c r="T302" s="217">
        <f>--IFERROR(VLOOKUP(I302,'统计（数据库导出）'!A:K,5,FALSE),0)</f>
        <v>0</v>
      </c>
      <c r="U302" s="217">
        <f>--IFERROR(VLOOKUP(I302,'统计（数据库导出）'!A:K,6,FALSE),0)</f>
        <v>0</v>
      </c>
      <c r="V302" s="217">
        <f>--IFERROR(VLOOKUP(I302,'统计（数据库导出）'!A:K,7,FALSE),0)</f>
        <v>0</v>
      </c>
      <c r="W302" s="217">
        <f>--IFERROR(VLOOKUP(I302,'统计（数据库导出）'!A:K,8,FALSE),0)</f>
        <v>0</v>
      </c>
      <c r="X302" s="217">
        <f>--IFERROR(VLOOKUP(I302,'统计（数据库导出）'!A:K,9,FALSE),0)</f>
        <v>0</v>
      </c>
      <c r="Y302" s="217">
        <f>--IFERROR(VLOOKUP(I302,'统计（数据库导出）'!A:K,10,FALSE),0)</f>
        <v>0</v>
      </c>
      <c r="Z302" s="217">
        <f>--IFERROR(VLOOKUP(I302,'统计（数据库导出）'!A:K,11,FALSE),0)</f>
        <v>0</v>
      </c>
      <c r="AA302" s="4">
        <v>301</v>
      </c>
      <c r="AB302" s="4"/>
      <c r="AC302" s="220" t="e">
        <f>VLOOKUP(H302,[1]Sheet1!$D:$D,1,FALSE)</f>
        <v>#N/A</v>
      </c>
    </row>
    <row r="303" s="1" customFormat="1" spans="1:29">
      <c r="A303" s="3">
        <v>1014</v>
      </c>
      <c r="B303" s="118" t="s">
        <v>558</v>
      </c>
      <c r="C303" s="118" t="s">
        <v>29</v>
      </c>
      <c r="D303" s="118" t="s">
        <v>30</v>
      </c>
      <c r="E303" s="118" t="s">
        <v>783</v>
      </c>
      <c r="F303" s="3" t="s">
        <v>32</v>
      </c>
      <c r="G303" s="3" t="s">
        <v>102</v>
      </c>
      <c r="H303" s="3">
        <v>381370</v>
      </c>
      <c r="I303" s="4" t="s">
        <v>787</v>
      </c>
      <c r="J303" s="216">
        <v>0</v>
      </c>
      <c r="K303" s="4">
        <v>0</v>
      </c>
      <c r="L303" s="4"/>
      <c r="M303" s="4" t="s">
        <v>788</v>
      </c>
      <c r="N303" s="4" t="s">
        <v>789</v>
      </c>
      <c r="O303" s="4">
        <v>19996018001</v>
      </c>
      <c r="P303" s="217">
        <f>--IFERROR(VLOOKUP(I303,'统计（数据库导出）'!A:C,2,FALSE),0)</f>
        <v>0</v>
      </c>
      <c r="Q303" s="217">
        <f>--IFERROR(VLOOKUP(I303,'统计（数据库导出）'!A:C,3,FALSE),0)</f>
        <v>0</v>
      </c>
      <c r="R303" s="219">
        <f t="shared" si="4"/>
        <v>0</v>
      </c>
      <c r="S303" s="217">
        <f>--IFERROR(VLOOKUP(I303,'统计（数据库导出）'!A:K,4,FALSE),0)</f>
        <v>0</v>
      </c>
      <c r="T303" s="217">
        <f>--IFERROR(VLOOKUP(I303,'统计（数据库导出）'!A:K,5,FALSE),0)</f>
        <v>0</v>
      </c>
      <c r="U303" s="217">
        <f>--IFERROR(VLOOKUP(I303,'统计（数据库导出）'!A:K,6,FALSE),0)</f>
        <v>0</v>
      </c>
      <c r="V303" s="217">
        <f>--IFERROR(VLOOKUP(I303,'统计（数据库导出）'!A:K,7,FALSE),0)</f>
        <v>0</v>
      </c>
      <c r="W303" s="217">
        <f>--IFERROR(VLOOKUP(I303,'统计（数据库导出）'!A:K,8,FALSE),0)</f>
        <v>0</v>
      </c>
      <c r="X303" s="217">
        <f>--IFERROR(VLOOKUP(I303,'统计（数据库导出）'!A:K,9,FALSE),0)</f>
        <v>0</v>
      </c>
      <c r="Y303" s="217">
        <f>--IFERROR(VLOOKUP(I303,'统计（数据库导出）'!A:K,10,FALSE),0)</f>
        <v>0</v>
      </c>
      <c r="Z303" s="217">
        <f>--IFERROR(VLOOKUP(I303,'统计（数据库导出）'!A:K,11,FALSE),0)</f>
        <v>0</v>
      </c>
      <c r="AA303" s="4">
        <v>302</v>
      </c>
      <c r="AB303" s="4"/>
      <c r="AC303" s="220" t="e">
        <f>VLOOKUP(H303,[1]Sheet1!$D:$D,1,FALSE)</f>
        <v>#N/A</v>
      </c>
    </row>
    <row r="304" s="1" customFormat="1" spans="1:29">
      <c r="A304" s="3">
        <v>1015</v>
      </c>
      <c r="B304" s="118" t="s">
        <v>558</v>
      </c>
      <c r="C304" s="118" t="s">
        <v>29</v>
      </c>
      <c r="D304" s="3" t="s">
        <v>30</v>
      </c>
      <c r="E304" s="118" t="s">
        <v>783</v>
      </c>
      <c r="F304" s="3" t="s">
        <v>32</v>
      </c>
      <c r="G304" s="3">
        <v>0</v>
      </c>
      <c r="H304" s="3">
        <v>3850701</v>
      </c>
      <c r="I304" s="4" t="s">
        <v>790</v>
      </c>
      <c r="J304" s="216">
        <v>0</v>
      </c>
      <c r="K304" s="4">
        <v>0</v>
      </c>
      <c r="L304" s="4" t="s">
        <v>99</v>
      </c>
      <c r="M304" s="4" t="s">
        <v>788</v>
      </c>
      <c r="N304" s="4" t="s">
        <v>791</v>
      </c>
      <c r="O304" s="4">
        <v>18993853936</v>
      </c>
      <c r="P304" s="217">
        <f>--IFERROR(VLOOKUP(I304,'统计（数据库导出）'!A:C,2,FALSE),0)</f>
        <v>0</v>
      </c>
      <c r="Q304" s="217">
        <f>--IFERROR(VLOOKUP(I304,'统计（数据库导出）'!A:C,3,FALSE),0)</f>
        <v>-831.2</v>
      </c>
      <c r="R304" s="219">
        <f t="shared" si="4"/>
        <v>0</v>
      </c>
      <c r="S304" s="217">
        <f>--IFERROR(VLOOKUP(I304,'统计（数据库导出）'!A:K,4,FALSE),0)</f>
        <v>0</v>
      </c>
      <c r="T304" s="217">
        <f>--IFERROR(VLOOKUP(I304,'统计（数据库导出）'!A:K,5,FALSE),0)</f>
        <v>0</v>
      </c>
      <c r="U304" s="217">
        <f>--IFERROR(VLOOKUP(I304,'统计（数据库导出）'!A:K,6,FALSE),0)</f>
        <v>0</v>
      </c>
      <c r="V304" s="217">
        <f>--IFERROR(VLOOKUP(I304,'统计（数据库导出）'!A:K,7,FALSE),0)</f>
        <v>0</v>
      </c>
      <c r="W304" s="217">
        <f>--IFERROR(VLOOKUP(I304,'统计（数据库导出）'!A:K,8,FALSE),0)</f>
        <v>-1088.2</v>
      </c>
      <c r="X304" s="217">
        <f>--IFERROR(VLOOKUP(I304,'统计（数据库导出）'!A:K,9,FALSE),0)</f>
        <v>-1312</v>
      </c>
      <c r="Y304" s="217">
        <f>--IFERROR(VLOOKUP(I304,'统计（数据库导出）'!A:K,10,FALSE),0)</f>
        <v>257</v>
      </c>
      <c r="Z304" s="217">
        <f>--IFERROR(VLOOKUP(I304,'统计（数据库导出）'!A:K,11,FALSE),0)</f>
        <v>-5</v>
      </c>
      <c r="AA304" s="4">
        <v>303</v>
      </c>
      <c r="AB304" s="4"/>
      <c r="AC304" s="220" t="e">
        <f>VLOOKUP(H304,[1]Sheet1!$D:$D,1,FALSE)</f>
        <v>#N/A</v>
      </c>
    </row>
    <row r="305" s="1" customFormat="1" spans="1:29">
      <c r="A305" s="3">
        <v>1016</v>
      </c>
      <c r="B305" s="118" t="s">
        <v>558</v>
      </c>
      <c r="C305" s="118" t="s">
        <v>29</v>
      </c>
      <c r="D305" s="118" t="s">
        <v>30</v>
      </c>
      <c r="E305" s="118" t="s">
        <v>783</v>
      </c>
      <c r="F305" s="3" t="s">
        <v>32</v>
      </c>
      <c r="G305" s="3" t="s">
        <v>33</v>
      </c>
      <c r="H305" s="3">
        <v>3851639</v>
      </c>
      <c r="I305" s="4" t="s">
        <v>792</v>
      </c>
      <c r="J305" s="216">
        <v>900</v>
      </c>
      <c r="K305" s="4">
        <v>18109388762</v>
      </c>
      <c r="L305" s="4"/>
      <c r="M305" s="4" t="s">
        <v>793</v>
      </c>
      <c r="N305" s="4" t="s">
        <v>794</v>
      </c>
      <c r="O305" s="4">
        <v>18109388762</v>
      </c>
      <c r="P305" s="217">
        <f>--IFERROR(VLOOKUP(I305,'统计（数据库导出）'!A:C,2,FALSE),0)</f>
        <v>17.1</v>
      </c>
      <c r="Q305" s="217">
        <f>--IFERROR(VLOOKUP(I305,'统计（数据库导出）'!A:C,3,FALSE),0)</f>
        <v>-480.55</v>
      </c>
      <c r="R305" s="219">
        <f t="shared" si="4"/>
        <v>-0.533944444444444</v>
      </c>
      <c r="S305" s="217">
        <f>--IFERROR(VLOOKUP(I305,'统计（数据库导出）'!A:K,4,FALSE),0)</f>
        <v>17.1</v>
      </c>
      <c r="T305" s="217">
        <f>--IFERROR(VLOOKUP(I305,'统计（数据库导出）'!A:K,5,FALSE),0)</f>
        <v>0</v>
      </c>
      <c r="U305" s="217">
        <f>--IFERROR(VLOOKUP(I305,'统计（数据库导出）'!A:K,6,FALSE),0)</f>
        <v>0</v>
      </c>
      <c r="V305" s="217">
        <f>--IFERROR(VLOOKUP(I305,'统计（数据库导出）'!A:K,7,FALSE),0)</f>
        <v>0</v>
      </c>
      <c r="W305" s="217">
        <f>--IFERROR(VLOOKUP(I305,'统计（数据库导出）'!A:K,8,FALSE),0)</f>
        <v>-822.5</v>
      </c>
      <c r="X305" s="217">
        <f>--IFERROR(VLOOKUP(I305,'统计（数据库导出）'!A:K,9,FALSE),0)</f>
        <v>-1549.1</v>
      </c>
      <c r="Y305" s="217">
        <f>--IFERROR(VLOOKUP(I305,'统计（数据库导出）'!A:K,10,FALSE),0)</f>
        <v>341.95</v>
      </c>
      <c r="Z305" s="217">
        <f>--IFERROR(VLOOKUP(I305,'统计（数据库导出）'!A:K,11,FALSE),0)</f>
        <v>-3</v>
      </c>
      <c r="AA305" s="4">
        <v>304</v>
      </c>
      <c r="AB305" s="4"/>
      <c r="AC305" s="220" t="e">
        <f>VLOOKUP(H305,[1]Sheet1!$D:$D,1,FALSE)</f>
        <v>#N/A</v>
      </c>
    </row>
    <row r="306" s="1" customFormat="1" spans="1:29">
      <c r="A306" s="3">
        <v>1017</v>
      </c>
      <c r="B306" s="118" t="s">
        <v>558</v>
      </c>
      <c r="C306" s="118" t="s">
        <v>29</v>
      </c>
      <c r="D306" s="118" t="s">
        <v>30</v>
      </c>
      <c r="E306" s="118" t="s">
        <v>783</v>
      </c>
      <c r="F306" s="3" t="s">
        <v>32</v>
      </c>
      <c r="G306" s="3">
        <v>0</v>
      </c>
      <c r="H306" s="3">
        <v>3853109</v>
      </c>
      <c r="I306" s="4" t="s">
        <v>795</v>
      </c>
      <c r="J306" s="216">
        <v>0</v>
      </c>
      <c r="K306" s="4">
        <v>0</v>
      </c>
      <c r="L306" s="4"/>
      <c r="M306" s="4" t="s">
        <v>796</v>
      </c>
      <c r="N306" s="4" t="s">
        <v>797</v>
      </c>
      <c r="O306" s="4">
        <v>18193824392</v>
      </c>
      <c r="P306" s="217">
        <f>--IFERROR(VLOOKUP(I306,'统计（数据库导出）'!A:C,2,FALSE),0)</f>
        <v>0</v>
      </c>
      <c r="Q306" s="217">
        <f>--IFERROR(VLOOKUP(I306,'统计（数据库导出）'!A:C,3,FALSE),0)</f>
        <v>-76</v>
      </c>
      <c r="R306" s="219">
        <f t="shared" si="4"/>
        <v>0</v>
      </c>
      <c r="S306" s="217">
        <f>--IFERROR(VLOOKUP(I306,'统计（数据库导出）'!A:K,4,FALSE),0)</f>
        <v>0</v>
      </c>
      <c r="T306" s="217">
        <f>--IFERROR(VLOOKUP(I306,'统计（数据库导出）'!A:K,5,FALSE),0)</f>
        <v>0</v>
      </c>
      <c r="U306" s="217">
        <f>--IFERROR(VLOOKUP(I306,'统计（数据库导出）'!A:K,6,FALSE),0)</f>
        <v>0</v>
      </c>
      <c r="V306" s="217">
        <f>--IFERROR(VLOOKUP(I306,'统计（数据库导出）'!A:K,7,FALSE),0)</f>
        <v>0</v>
      </c>
      <c r="W306" s="217">
        <f>--IFERROR(VLOOKUP(I306,'统计（数据库导出）'!A:K,8,FALSE),0)</f>
        <v>-76</v>
      </c>
      <c r="X306" s="217">
        <f>--IFERROR(VLOOKUP(I306,'统计（数据库导出）'!A:K,9,FALSE),0)</f>
        <v>-76</v>
      </c>
      <c r="Y306" s="217">
        <f>--IFERROR(VLOOKUP(I306,'统计（数据库导出）'!A:K,10,FALSE),0)</f>
        <v>0</v>
      </c>
      <c r="Z306" s="217">
        <f>--IFERROR(VLOOKUP(I306,'统计（数据库导出）'!A:K,11,FALSE),0)</f>
        <v>0</v>
      </c>
      <c r="AA306" s="4">
        <v>305</v>
      </c>
      <c r="AB306" s="4"/>
      <c r="AC306" s="220" t="e">
        <f>VLOOKUP(H306,[1]Sheet1!$D:$D,1,FALSE)</f>
        <v>#N/A</v>
      </c>
    </row>
    <row r="307" s="1" customFormat="1" spans="1:29">
      <c r="A307" s="3">
        <v>1018</v>
      </c>
      <c r="B307" s="118" t="s">
        <v>558</v>
      </c>
      <c r="C307" s="118" t="s">
        <v>29</v>
      </c>
      <c r="D307" s="118" t="s">
        <v>30</v>
      </c>
      <c r="E307" s="212" t="s">
        <v>783</v>
      </c>
      <c r="F307" s="3" t="s">
        <v>32</v>
      </c>
      <c r="G307" s="3" t="s">
        <v>68</v>
      </c>
      <c r="H307" s="4">
        <v>3853706</v>
      </c>
      <c r="I307" s="4" t="s">
        <v>798</v>
      </c>
      <c r="J307" s="216">
        <v>1033</v>
      </c>
      <c r="K307" s="4">
        <v>18993830157</v>
      </c>
      <c r="L307" s="4"/>
      <c r="M307" s="4" t="s">
        <v>799</v>
      </c>
      <c r="N307" s="4" t="s">
        <v>800</v>
      </c>
      <c r="O307" s="4">
        <v>18993830157</v>
      </c>
      <c r="P307" s="217">
        <f>--IFERROR(VLOOKUP(I307,'统计（数据库导出）'!A:C,2,FALSE),0)</f>
        <v>195.55</v>
      </c>
      <c r="Q307" s="217">
        <f>--IFERROR(VLOOKUP(I307,'统计（数据库导出）'!A:C,3,FALSE),0)</f>
        <v>3406.9511</v>
      </c>
      <c r="R307" s="219">
        <f t="shared" si="4"/>
        <v>3.29811335914811</v>
      </c>
      <c r="S307" s="217">
        <f>--IFERROR(VLOOKUP(I307,'统计（数据库导出）'!A:K,4,FALSE),0)</f>
        <v>108.9</v>
      </c>
      <c r="T307" s="217">
        <f>--IFERROR(VLOOKUP(I307,'统计（数据库导出）'!A:K,5,FALSE),0)</f>
        <v>0</v>
      </c>
      <c r="U307" s="217">
        <f>--IFERROR(VLOOKUP(I307,'统计（数据库导出）'!A:K,6,FALSE),0)</f>
        <v>86.65</v>
      </c>
      <c r="V307" s="217">
        <f>--IFERROR(VLOOKUP(I307,'统计（数据库导出）'!A:K,7,FALSE),0)</f>
        <v>0</v>
      </c>
      <c r="W307" s="217">
        <f>--IFERROR(VLOOKUP(I307,'统计（数据库导出）'!A:K,8,FALSE),0)</f>
        <v>2049.51</v>
      </c>
      <c r="X307" s="217">
        <f>--IFERROR(VLOOKUP(I307,'统计（数据库导出）'!A:K,9,FALSE),0)</f>
        <v>-981</v>
      </c>
      <c r="Y307" s="217">
        <f>--IFERROR(VLOOKUP(I307,'统计（数据库导出）'!A:K,10,FALSE),0)</f>
        <v>1357.4411</v>
      </c>
      <c r="Z307" s="217">
        <f>--IFERROR(VLOOKUP(I307,'统计（数据库导出）'!A:K,11,FALSE),0)</f>
        <v>0</v>
      </c>
      <c r="AA307" s="4">
        <v>306</v>
      </c>
      <c r="AB307" s="4"/>
      <c r="AC307" s="220" t="e">
        <f>VLOOKUP(H307,[1]Sheet1!$D:$D,1,FALSE)</f>
        <v>#N/A</v>
      </c>
    </row>
    <row r="308" s="1" customFormat="1" spans="1:29">
      <c r="A308" s="3">
        <v>1019</v>
      </c>
      <c r="B308" s="118" t="s">
        <v>558</v>
      </c>
      <c r="C308" s="118" t="s">
        <v>29</v>
      </c>
      <c r="D308" s="118" t="s">
        <v>30</v>
      </c>
      <c r="E308" s="212" t="s">
        <v>783</v>
      </c>
      <c r="F308" s="3" t="s">
        <v>32</v>
      </c>
      <c r="G308" s="3" t="s">
        <v>102</v>
      </c>
      <c r="H308" s="4">
        <v>3853708</v>
      </c>
      <c r="I308" s="4" t="s">
        <v>801</v>
      </c>
      <c r="J308" s="216">
        <v>650</v>
      </c>
      <c r="K308" s="4">
        <v>18993853936</v>
      </c>
      <c r="L308" s="4"/>
      <c r="M308" s="4" t="s">
        <v>788</v>
      </c>
      <c r="N308" s="4" t="s">
        <v>800</v>
      </c>
      <c r="O308" s="4">
        <v>18193842122</v>
      </c>
      <c r="P308" s="217">
        <f>--IFERROR(VLOOKUP(I308,'统计（数据库导出）'!A:C,2,FALSE),0)</f>
        <v>0</v>
      </c>
      <c r="Q308" s="217">
        <f>--IFERROR(VLOOKUP(I308,'统计（数据库导出）'!A:C,3,FALSE),0)</f>
        <v>0</v>
      </c>
      <c r="R308" s="219">
        <f t="shared" si="4"/>
        <v>0</v>
      </c>
      <c r="S308" s="217">
        <f>--IFERROR(VLOOKUP(I308,'统计（数据库导出）'!A:K,4,FALSE),0)</f>
        <v>0</v>
      </c>
      <c r="T308" s="217">
        <f>--IFERROR(VLOOKUP(I308,'统计（数据库导出）'!A:K,5,FALSE),0)</f>
        <v>0</v>
      </c>
      <c r="U308" s="217">
        <f>--IFERROR(VLOOKUP(I308,'统计（数据库导出）'!A:K,6,FALSE),0)</f>
        <v>0</v>
      </c>
      <c r="V308" s="217">
        <f>--IFERROR(VLOOKUP(I308,'统计（数据库导出）'!A:K,7,FALSE),0)</f>
        <v>0</v>
      </c>
      <c r="W308" s="217">
        <f>--IFERROR(VLOOKUP(I308,'统计（数据库导出）'!A:K,8,FALSE),0)</f>
        <v>0</v>
      </c>
      <c r="X308" s="217">
        <f>--IFERROR(VLOOKUP(I308,'统计（数据库导出）'!A:K,9,FALSE),0)</f>
        <v>0</v>
      </c>
      <c r="Y308" s="217">
        <f>--IFERROR(VLOOKUP(I308,'统计（数据库导出）'!A:K,10,FALSE),0)</f>
        <v>0</v>
      </c>
      <c r="Z308" s="217">
        <f>--IFERROR(VLOOKUP(I308,'统计（数据库导出）'!A:K,11,FALSE),0)</f>
        <v>0</v>
      </c>
      <c r="AA308" s="4">
        <v>307</v>
      </c>
      <c r="AB308" s="4"/>
      <c r="AC308" s="220" t="e">
        <f>VLOOKUP(H308,[1]Sheet1!$D:$D,1,FALSE)</f>
        <v>#N/A</v>
      </c>
    </row>
    <row r="309" s="1" customFormat="1" spans="1:29">
      <c r="A309" s="3">
        <v>1020</v>
      </c>
      <c r="B309" s="118" t="s">
        <v>558</v>
      </c>
      <c r="C309" s="118" t="s">
        <v>29</v>
      </c>
      <c r="D309" s="118" t="s">
        <v>30</v>
      </c>
      <c r="E309" s="212" t="s">
        <v>783</v>
      </c>
      <c r="F309" s="3" t="s">
        <v>32</v>
      </c>
      <c r="G309" s="3">
        <v>0</v>
      </c>
      <c r="H309" s="4">
        <v>3852744</v>
      </c>
      <c r="I309" s="4" t="s">
        <v>802</v>
      </c>
      <c r="J309" s="216">
        <v>0</v>
      </c>
      <c r="K309" s="4">
        <v>0</v>
      </c>
      <c r="L309" s="4"/>
      <c r="M309" s="4" t="s">
        <v>803</v>
      </c>
      <c r="N309" s="4" t="s">
        <v>804</v>
      </c>
      <c r="O309" s="4">
        <v>18198098898</v>
      </c>
      <c r="P309" s="217">
        <f>--IFERROR(VLOOKUP(I309,'统计（数据库导出）'!A:C,2,FALSE),0)</f>
        <v>0</v>
      </c>
      <c r="Q309" s="217">
        <f>--IFERROR(VLOOKUP(I309,'统计（数据库导出）'!A:C,3,FALSE),0)</f>
        <v>-38</v>
      </c>
      <c r="R309" s="219">
        <f t="shared" si="4"/>
        <v>0</v>
      </c>
      <c r="S309" s="217">
        <f>--IFERROR(VLOOKUP(I309,'统计（数据库导出）'!A:K,4,FALSE),0)</f>
        <v>0</v>
      </c>
      <c r="T309" s="217">
        <f>--IFERROR(VLOOKUP(I309,'统计（数据库导出）'!A:K,5,FALSE),0)</f>
        <v>0</v>
      </c>
      <c r="U309" s="217">
        <f>--IFERROR(VLOOKUP(I309,'统计（数据库导出）'!A:K,6,FALSE),0)</f>
        <v>0</v>
      </c>
      <c r="V309" s="217">
        <f>--IFERROR(VLOOKUP(I309,'统计（数据库导出）'!A:K,7,FALSE),0)</f>
        <v>0</v>
      </c>
      <c r="W309" s="217">
        <f>--IFERROR(VLOOKUP(I309,'统计（数据库导出）'!A:K,8,FALSE),0)</f>
        <v>-38</v>
      </c>
      <c r="X309" s="217">
        <f>--IFERROR(VLOOKUP(I309,'统计（数据库导出）'!A:K,9,FALSE),0)</f>
        <v>-38</v>
      </c>
      <c r="Y309" s="217">
        <f>--IFERROR(VLOOKUP(I309,'统计（数据库导出）'!A:K,10,FALSE),0)</f>
        <v>0</v>
      </c>
      <c r="Z309" s="217">
        <f>--IFERROR(VLOOKUP(I309,'统计（数据库导出）'!A:K,11,FALSE),0)</f>
        <v>0</v>
      </c>
      <c r="AA309" s="4">
        <v>308</v>
      </c>
      <c r="AB309" s="4"/>
      <c r="AC309" s="220" t="e">
        <f>VLOOKUP(H309,[1]Sheet1!$D:$D,1,FALSE)</f>
        <v>#N/A</v>
      </c>
    </row>
    <row r="310" s="1" customFormat="1" spans="1:29">
      <c r="A310" s="3">
        <v>1021</v>
      </c>
      <c r="B310" s="118" t="s">
        <v>558</v>
      </c>
      <c r="C310" s="118" t="s">
        <v>29</v>
      </c>
      <c r="D310" s="118" t="s">
        <v>30</v>
      </c>
      <c r="E310" s="212" t="s">
        <v>783</v>
      </c>
      <c r="F310" s="3" t="s">
        <v>32</v>
      </c>
      <c r="G310" s="3">
        <v>0</v>
      </c>
      <c r="H310" s="4">
        <v>3853096</v>
      </c>
      <c r="I310" s="4" t="s">
        <v>805</v>
      </c>
      <c r="J310" s="216">
        <v>900</v>
      </c>
      <c r="K310" s="4">
        <v>18919208091</v>
      </c>
      <c r="L310" s="4"/>
      <c r="M310" s="4" t="s">
        <v>785</v>
      </c>
      <c r="N310" s="4" t="s">
        <v>794</v>
      </c>
      <c r="O310" s="4">
        <v>18093888807</v>
      </c>
      <c r="P310" s="217">
        <f>--IFERROR(VLOOKUP(I310,'统计（数据库导出）'!A:C,2,FALSE),0)</f>
        <v>0</v>
      </c>
      <c r="Q310" s="217">
        <f>--IFERROR(VLOOKUP(I310,'统计（数据库导出）'!A:C,3,FALSE),0)</f>
        <v>-230</v>
      </c>
      <c r="R310" s="219">
        <f t="shared" si="4"/>
        <v>-0.255555555555556</v>
      </c>
      <c r="S310" s="217">
        <f>--IFERROR(VLOOKUP(I310,'统计（数据库导出）'!A:K,4,FALSE),0)</f>
        <v>0</v>
      </c>
      <c r="T310" s="217">
        <f>--IFERROR(VLOOKUP(I310,'统计（数据库导出）'!A:K,5,FALSE),0)</f>
        <v>0</v>
      </c>
      <c r="U310" s="217">
        <f>--IFERROR(VLOOKUP(I310,'统计（数据库导出）'!A:K,6,FALSE),0)</f>
        <v>0</v>
      </c>
      <c r="V310" s="217">
        <f>--IFERROR(VLOOKUP(I310,'统计（数据库导出）'!A:K,7,FALSE),0)</f>
        <v>0</v>
      </c>
      <c r="W310" s="217">
        <f>--IFERROR(VLOOKUP(I310,'统计（数据库导出）'!A:K,8,FALSE),0)</f>
        <v>-230</v>
      </c>
      <c r="X310" s="217">
        <f>--IFERROR(VLOOKUP(I310,'统计（数据库导出）'!A:K,9,FALSE),0)</f>
        <v>-230</v>
      </c>
      <c r="Y310" s="217">
        <f>--IFERROR(VLOOKUP(I310,'统计（数据库导出）'!A:K,10,FALSE),0)</f>
        <v>0</v>
      </c>
      <c r="Z310" s="217">
        <f>--IFERROR(VLOOKUP(I310,'统计（数据库导出）'!A:K,11,FALSE),0)</f>
        <v>0</v>
      </c>
      <c r="AA310" s="4">
        <v>309</v>
      </c>
      <c r="AB310" s="4"/>
      <c r="AC310" s="220" t="e">
        <f>VLOOKUP(H310,[1]Sheet1!$D:$D,1,FALSE)</f>
        <v>#N/A</v>
      </c>
    </row>
    <row r="311" s="1" customFormat="1" spans="1:29">
      <c r="A311" s="3">
        <v>1022</v>
      </c>
      <c r="B311" s="118" t="s">
        <v>558</v>
      </c>
      <c r="C311" s="118" t="s">
        <v>29</v>
      </c>
      <c r="D311" s="118" t="s">
        <v>53</v>
      </c>
      <c r="E311" s="118" t="s">
        <v>29</v>
      </c>
      <c r="F311" s="3">
        <v>0</v>
      </c>
      <c r="G311" s="3">
        <v>0</v>
      </c>
      <c r="H311" s="3">
        <v>38382009</v>
      </c>
      <c r="I311" s="4" t="s">
        <v>806</v>
      </c>
      <c r="J311" s="216">
        <v>0</v>
      </c>
      <c r="K311" s="4">
        <v>0</v>
      </c>
      <c r="L311" s="4"/>
      <c r="M311" s="4" t="s">
        <v>774</v>
      </c>
      <c r="N311" s="4" t="s">
        <v>807</v>
      </c>
      <c r="O311" s="4">
        <v>18009382333</v>
      </c>
      <c r="P311" s="217">
        <f>--IFERROR(VLOOKUP(I311,'统计（数据库导出）'!A:C,2,FALSE),0)</f>
        <v>180.79</v>
      </c>
      <c r="Q311" s="217">
        <f>--IFERROR(VLOOKUP(I311,'统计（数据库导出）'!A:C,3,FALSE),0)</f>
        <v>1001.71666666667</v>
      </c>
      <c r="R311" s="219">
        <f t="shared" si="4"/>
        <v>0</v>
      </c>
      <c r="S311" s="217">
        <f>--IFERROR(VLOOKUP(I311,'统计（数据库导出）'!A:K,4,FALSE),0)</f>
        <v>137.79</v>
      </c>
      <c r="T311" s="217">
        <f>--IFERROR(VLOOKUP(I311,'统计（数据库导出）'!A:K,5,FALSE),0)</f>
        <v>-10</v>
      </c>
      <c r="U311" s="217">
        <f>--IFERROR(VLOOKUP(I311,'统计（数据库导出）'!A:K,6,FALSE),0)</f>
        <v>43</v>
      </c>
      <c r="V311" s="217">
        <f>--IFERROR(VLOOKUP(I311,'统计（数据库导出）'!A:K,7,FALSE),0)</f>
        <v>-5</v>
      </c>
      <c r="W311" s="217">
        <f>--IFERROR(VLOOKUP(I311,'统计（数据库导出）'!A:K,8,FALSE),0)</f>
        <v>341.1</v>
      </c>
      <c r="X311" s="217">
        <f>--IFERROR(VLOOKUP(I311,'统计（数据库导出）'!A:K,9,FALSE),0)</f>
        <v>-295.5</v>
      </c>
      <c r="Y311" s="217">
        <f>--IFERROR(VLOOKUP(I311,'统计（数据库导出）'!A:K,10,FALSE),0)</f>
        <v>660.616666666667</v>
      </c>
      <c r="Z311" s="217">
        <f>--IFERROR(VLOOKUP(I311,'统计（数据库导出）'!A:K,11,FALSE),0)</f>
        <v>-39.5</v>
      </c>
      <c r="AA311" s="4">
        <v>310</v>
      </c>
      <c r="AB311" s="4"/>
      <c r="AC311" s="220" t="e">
        <f>VLOOKUP(H311,[1]Sheet1!$D:$D,1,FALSE)</f>
        <v>#N/A</v>
      </c>
    </row>
    <row r="312" s="1" customFormat="1" spans="1:29">
      <c r="A312" s="3">
        <v>1023</v>
      </c>
      <c r="B312" s="118" t="s">
        <v>558</v>
      </c>
      <c r="C312" s="118" t="s">
        <v>29</v>
      </c>
      <c r="D312" s="118" t="s">
        <v>53</v>
      </c>
      <c r="E312" s="118" t="s">
        <v>29</v>
      </c>
      <c r="F312" s="3">
        <v>0</v>
      </c>
      <c r="G312" s="3">
        <v>0</v>
      </c>
      <c r="H312" s="3">
        <v>3853316</v>
      </c>
      <c r="I312" s="4" t="s">
        <v>808</v>
      </c>
      <c r="J312" s="216">
        <v>0</v>
      </c>
      <c r="K312" s="4">
        <v>0</v>
      </c>
      <c r="L312" s="4"/>
      <c r="M312" s="4" t="s">
        <v>809</v>
      </c>
      <c r="N312" s="4" t="s">
        <v>807</v>
      </c>
      <c r="O312" s="4">
        <v>18993880333</v>
      </c>
      <c r="P312" s="217">
        <f>--IFERROR(VLOOKUP(I312,'统计（数据库导出）'!A:C,2,FALSE),0)</f>
        <v>0</v>
      </c>
      <c r="Q312" s="217">
        <f>--IFERROR(VLOOKUP(I312,'统计（数据库导出）'!A:C,3,FALSE),0)</f>
        <v>0</v>
      </c>
      <c r="R312" s="219">
        <f t="shared" si="4"/>
        <v>0</v>
      </c>
      <c r="S312" s="217">
        <f>--IFERROR(VLOOKUP(I312,'统计（数据库导出）'!A:K,4,FALSE),0)</f>
        <v>0</v>
      </c>
      <c r="T312" s="217">
        <f>--IFERROR(VLOOKUP(I312,'统计（数据库导出）'!A:K,5,FALSE),0)</f>
        <v>0</v>
      </c>
      <c r="U312" s="217">
        <f>--IFERROR(VLOOKUP(I312,'统计（数据库导出）'!A:K,6,FALSE),0)</f>
        <v>0</v>
      </c>
      <c r="V312" s="217">
        <f>--IFERROR(VLOOKUP(I312,'统计（数据库导出）'!A:K,7,FALSE),0)</f>
        <v>0</v>
      </c>
      <c r="W312" s="217">
        <f>--IFERROR(VLOOKUP(I312,'统计（数据库导出）'!A:K,8,FALSE),0)</f>
        <v>0</v>
      </c>
      <c r="X312" s="217">
        <f>--IFERROR(VLOOKUP(I312,'统计（数据库导出）'!A:K,9,FALSE),0)</f>
        <v>0</v>
      </c>
      <c r="Y312" s="217">
        <f>--IFERROR(VLOOKUP(I312,'统计（数据库导出）'!A:K,10,FALSE),0)</f>
        <v>0</v>
      </c>
      <c r="Z312" s="217">
        <f>--IFERROR(VLOOKUP(I312,'统计（数据库导出）'!A:K,11,FALSE),0)</f>
        <v>0</v>
      </c>
      <c r="AA312" s="4">
        <v>311</v>
      </c>
      <c r="AB312" s="4"/>
      <c r="AC312" s="220" t="e">
        <f>VLOOKUP(H312,[1]Sheet1!$D:$D,1,FALSE)</f>
        <v>#N/A</v>
      </c>
    </row>
    <row r="313" s="1" customFormat="1" spans="1:29">
      <c r="A313" s="3">
        <v>1024</v>
      </c>
      <c r="B313" s="118" t="s">
        <v>558</v>
      </c>
      <c r="C313" s="118" t="s">
        <v>29</v>
      </c>
      <c r="D313" s="118" t="s">
        <v>53</v>
      </c>
      <c r="E313" s="118" t="s">
        <v>29</v>
      </c>
      <c r="F313" s="3">
        <v>0</v>
      </c>
      <c r="G313" s="3">
        <v>0</v>
      </c>
      <c r="H313" s="3">
        <v>3853318</v>
      </c>
      <c r="I313" s="4" t="s">
        <v>810</v>
      </c>
      <c r="J313" s="216">
        <v>0</v>
      </c>
      <c r="K313" s="4">
        <v>0</v>
      </c>
      <c r="L313" s="4"/>
      <c r="M313" s="4" t="s">
        <v>777</v>
      </c>
      <c r="N313" s="4" t="s">
        <v>807</v>
      </c>
      <c r="O313" s="4">
        <v>15346988908</v>
      </c>
      <c r="P313" s="217">
        <f>--IFERROR(VLOOKUP(I313,'统计（数据库导出）'!A:C,2,FALSE),0)</f>
        <v>0</v>
      </c>
      <c r="Q313" s="217">
        <f>--IFERROR(VLOOKUP(I313,'统计（数据库导出）'!A:C,3,FALSE),0)</f>
        <v>0</v>
      </c>
      <c r="R313" s="219">
        <f t="shared" si="4"/>
        <v>0</v>
      </c>
      <c r="S313" s="217">
        <f>--IFERROR(VLOOKUP(I313,'统计（数据库导出）'!A:K,4,FALSE),0)</f>
        <v>0</v>
      </c>
      <c r="T313" s="217">
        <f>--IFERROR(VLOOKUP(I313,'统计（数据库导出）'!A:K,5,FALSE),0)</f>
        <v>0</v>
      </c>
      <c r="U313" s="217">
        <f>--IFERROR(VLOOKUP(I313,'统计（数据库导出）'!A:K,6,FALSE),0)</f>
        <v>0</v>
      </c>
      <c r="V313" s="217">
        <f>--IFERROR(VLOOKUP(I313,'统计（数据库导出）'!A:K,7,FALSE),0)</f>
        <v>0</v>
      </c>
      <c r="W313" s="217">
        <f>--IFERROR(VLOOKUP(I313,'统计（数据库导出）'!A:K,8,FALSE),0)</f>
        <v>0</v>
      </c>
      <c r="X313" s="217">
        <f>--IFERROR(VLOOKUP(I313,'统计（数据库导出）'!A:K,9,FALSE),0)</f>
        <v>0</v>
      </c>
      <c r="Y313" s="217">
        <f>--IFERROR(VLOOKUP(I313,'统计（数据库导出）'!A:K,10,FALSE),0)</f>
        <v>0</v>
      </c>
      <c r="Z313" s="217">
        <f>--IFERROR(VLOOKUP(I313,'统计（数据库导出）'!A:K,11,FALSE),0)</f>
        <v>0</v>
      </c>
      <c r="AA313" s="4">
        <v>312</v>
      </c>
      <c r="AB313" s="4"/>
      <c r="AC313" s="220" t="e">
        <f>VLOOKUP(H313,[1]Sheet1!$D:$D,1,FALSE)</f>
        <v>#N/A</v>
      </c>
    </row>
    <row r="314" s="1" customFormat="1" spans="1:29">
      <c r="A314" s="3">
        <v>1025</v>
      </c>
      <c r="B314" s="118" t="s">
        <v>558</v>
      </c>
      <c r="C314" s="118" t="s">
        <v>29</v>
      </c>
      <c r="D314" s="118" t="s">
        <v>53</v>
      </c>
      <c r="E314" s="118" t="s">
        <v>29</v>
      </c>
      <c r="F314" s="3">
        <v>0</v>
      </c>
      <c r="G314" s="3" t="s">
        <v>811</v>
      </c>
      <c r="H314" s="3">
        <v>3852610</v>
      </c>
      <c r="I314" s="4" t="s">
        <v>812</v>
      </c>
      <c r="J314" s="216">
        <v>1000</v>
      </c>
      <c r="K314" s="4">
        <v>18993827830</v>
      </c>
      <c r="L314" s="4"/>
      <c r="M314" s="4" t="s">
        <v>813</v>
      </c>
      <c r="N314" s="4" t="s">
        <v>814</v>
      </c>
      <c r="O314" s="4">
        <v>18993827830</v>
      </c>
      <c r="P314" s="217">
        <f>--IFERROR(VLOOKUP(I314,'统计（数据库导出）'!A:C,2,FALSE),0)</f>
        <v>0</v>
      </c>
      <c r="Q314" s="217">
        <f>--IFERROR(VLOOKUP(I314,'统计（数据库导出）'!A:C,3,FALSE),0)</f>
        <v>54.2</v>
      </c>
      <c r="R314" s="219">
        <f t="shared" si="4"/>
        <v>0.0542</v>
      </c>
      <c r="S314" s="217">
        <f>--IFERROR(VLOOKUP(I314,'统计（数据库导出）'!A:K,4,FALSE),0)</f>
        <v>0</v>
      </c>
      <c r="T314" s="217">
        <f>--IFERROR(VLOOKUP(I314,'统计（数据库导出）'!A:K,5,FALSE),0)</f>
        <v>0</v>
      </c>
      <c r="U314" s="217">
        <f>--IFERROR(VLOOKUP(I314,'统计（数据库导出）'!A:K,6,FALSE),0)</f>
        <v>0</v>
      </c>
      <c r="V314" s="217">
        <f>--IFERROR(VLOOKUP(I314,'统计（数据库导出）'!A:K,7,FALSE),0)</f>
        <v>0</v>
      </c>
      <c r="W314" s="217">
        <f>--IFERROR(VLOOKUP(I314,'统计（数据库导出）'!A:K,8,FALSE),0)</f>
        <v>34.2</v>
      </c>
      <c r="X314" s="217">
        <f>--IFERROR(VLOOKUP(I314,'统计（数据库导出）'!A:K,9,FALSE),0)</f>
        <v>0</v>
      </c>
      <c r="Y314" s="217">
        <f>--IFERROR(VLOOKUP(I314,'统计（数据库导出）'!A:K,10,FALSE),0)</f>
        <v>20</v>
      </c>
      <c r="Z314" s="217">
        <f>--IFERROR(VLOOKUP(I314,'统计（数据库导出）'!A:K,11,FALSE),0)</f>
        <v>0</v>
      </c>
      <c r="AA314" s="4">
        <v>313</v>
      </c>
      <c r="AB314" s="4"/>
      <c r="AC314" s="220" t="e">
        <f>VLOOKUP(H314,[1]Sheet1!$D:$D,1,FALSE)</f>
        <v>#N/A</v>
      </c>
    </row>
    <row r="315" s="1" customFormat="1" spans="1:29">
      <c r="A315" s="3">
        <v>1026</v>
      </c>
      <c r="B315" s="118" t="s">
        <v>558</v>
      </c>
      <c r="C315" s="118" t="s">
        <v>29</v>
      </c>
      <c r="D315" s="118" t="s">
        <v>53</v>
      </c>
      <c r="E315" s="118" t="s">
        <v>29</v>
      </c>
      <c r="F315" s="3">
        <v>0</v>
      </c>
      <c r="G315" s="3">
        <v>0</v>
      </c>
      <c r="H315" s="3">
        <v>3853088</v>
      </c>
      <c r="I315" s="4" t="s">
        <v>815</v>
      </c>
      <c r="J315" s="216">
        <v>0</v>
      </c>
      <c r="K315" s="4">
        <v>0</v>
      </c>
      <c r="L315" s="4"/>
      <c r="M315" s="4" t="s">
        <v>816</v>
      </c>
      <c r="N315" s="4" t="s">
        <v>817</v>
      </c>
      <c r="O315" s="4">
        <v>13389388009</v>
      </c>
      <c r="P315" s="217">
        <f>--IFERROR(VLOOKUP(I315,'统计（数据库导出）'!A:C,2,FALSE),0)</f>
        <v>0</v>
      </c>
      <c r="Q315" s="217">
        <f>--IFERROR(VLOOKUP(I315,'统计（数据库导出）'!A:C,3,FALSE),0)</f>
        <v>-108</v>
      </c>
      <c r="R315" s="219">
        <f t="shared" si="4"/>
        <v>0</v>
      </c>
      <c r="S315" s="217">
        <f>--IFERROR(VLOOKUP(I315,'统计（数据库导出）'!A:K,4,FALSE),0)</f>
        <v>0</v>
      </c>
      <c r="T315" s="217">
        <f>--IFERROR(VLOOKUP(I315,'统计（数据库导出）'!A:K,5,FALSE),0)</f>
        <v>0</v>
      </c>
      <c r="U315" s="217">
        <f>--IFERROR(VLOOKUP(I315,'统计（数据库导出）'!A:K,6,FALSE),0)</f>
        <v>0</v>
      </c>
      <c r="V315" s="217">
        <f>--IFERROR(VLOOKUP(I315,'统计（数据库导出）'!A:K,7,FALSE),0)</f>
        <v>0</v>
      </c>
      <c r="W315" s="217">
        <f>--IFERROR(VLOOKUP(I315,'统计（数据库导出）'!A:K,8,FALSE),0)</f>
        <v>-98</v>
      </c>
      <c r="X315" s="217">
        <f>--IFERROR(VLOOKUP(I315,'统计（数据库导出）'!A:K,9,FALSE),0)</f>
        <v>-98</v>
      </c>
      <c r="Y315" s="217">
        <f>--IFERROR(VLOOKUP(I315,'统计（数据库导出）'!A:K,10,FALSE),0)</f>
        <v>-10</v>
      </c>
      <c r="Z315" s="217">
        <f>--IFERROR(VLOOKUP(I315,'统计（数据库导出）'!A:K,11,FALSE),0)</f>
        <v>-10</v>
      </c>
      <c r="AA315" s="4">
        <v>314</v>
      </c>
      <c r="AB315" s="4"/>
      <c r="AC315" s="220" t="e">
        <f>VLOOKUP(H315,[1]Sheet1!$D:$D,1,FALSE)</f>
        <v>#N/A</v>
      </c>
    </row>
    <row r="316" s="1" customFormat="1" spans="1:29">
      <c r="A316" s="3">
        <v>1027</v>
      </c>
      <c r="B316" s="118" t="s">
        <v>558</v>
      </c>
      <c r="C316" s="118" t="s">
        <v>29</v>
      </c>
      <c r="D316" s="118" t="s">
        <v>53</v>
      </c>
      <c r="E316" s="118" t="s">
        <v>29</v>
      </c>
      <c r="F316" s="3">
        <v>0</v>
      </c>
      <c r="G316" s="3" t="s">
        <v>68</v>
      </c>
      <c r="H316" s="3">
        <v>3852276</v>
      </c>
      <c r="I316" s="4" t="s">
        <v>818</v>
      </c>
      <c r="J316" s="216">
        <v>1000</v>
      </c>
      <c r="K316" s="4">
        <v>18093893657</v>
      </c>
      <c r="L316" s="4"/>
      <c r="M316" s="4" t="s">
        <v>819</v>
      </c>
      <c r="N316" s="4" t="s">
        <v>820</v>
      </c>
      <c r="O316" s="4">
        <v>18093893657</v>
      </c>
      <c r="P316" s="217">
        <f>--IFERROR(VLOOKUP(I316,'统计（数据库导出）'!A:C,2,FALSE),0)</f>
        <v>33</v>
      </c>
      <c r="Q316" s="217">
        <f>--IFERROR(VLOOKUP(I316,'统计（数据库导出）'!A:C,3,FALSE),0)</f>
        <v>2072.86666666667</v>
      </c>
      <c r="R316" s="219">
        <f t="shared" si="4"/>
        <v>2.07286666666667</v>
      </c>
      <c r="S316" s="217">
        <f>--IFERROR(VLOOKUP(I316,'统计（数据库导出）'!A:K,4,FALSE),0)</f>
        <v>38</v>
      </c>
      <c r="T316" s="217">
        <f>--IFERROR(VLOOKUP(I316,'统计（数据库导出）'!A:K,5,FALSE),0)</f>
        <v>-129</v>
      </c>
      <c r="U316" s="217">
        <f>--IFERROR(VLOOKUP(I316,'统计（数据库导出）'!A:K,6,FALSE),0)</f>
        <v>-5</v>
      </c>
      <c r="V316" s="217">
        <f>--IFERROR(VLOOKUP(I316,'统计（数据库导出）'!A:K,7,FALSE),0)</f>
        <v>-10</v>
      </c>
      <c r="W316" s="217">
        <f>--IFERROR(VLOOKUP(I316,'统计（数据库导出）'!A:K,8,FALSE),0)</f>
        <v>1635.3</v>
      </c>
      <c r="X316" s="217">
        <f>--IFERROR(VLOOKUP(I316,'统计（数据库导出）'!A:K,9,FALSE),0)</f>
        <v>-1242</v>
      </c>
      <c r="Y316" s="217">
        <f>--IFERROR(VLOOKUP(I316,'统计（数据库导出）'!A:K,10,FALSE),0)</f>
        <v>437.566666666667</v>
      </c>
      <c r="Z316" s="217">
        <f>--IFERROR(VLOOKUP(I316,'统计（数据库导出）'!A:K,11,FALSE),0)</f>
        <v>-10</v>
      </c>
      <c r="AA316" s="4">
        <v>315</v>
      </c>
      <c r="AB316" s="4"/>
      <c r="AC316" s="220" t="e">
        <f>VLOOKUP(H316,[1]Sheet1!$D:$D,1,FALSE)</f>
        <v>#N/A</v>
      </c>
    </row>
    <row r="317" s="1" customFormat="1" spans="1:29">
      <c r="A317" s="3">
        <v>1028</v>
      </c>
      <c r="B317" s="118" t="s">
        <v>558</v>
      </c>
      <c r="C317" s="118" t="s">
        <v>29</v>
      </c>
      <c r="D317" s="118" t="s">
        <v>53</v>
      </c>
      <c r="E317" s="118" t="s">
        <v>29</v>
      </c>
      <c r="F317" s="3">
        <v>0</v>
      </c>
      <c r="G317" s="3" t="s">
        <v>68</v>
      </c>
      <c r="H317" s="3">
        <v>3838029</v>
      </c>
      <c r="I317" s="4" t="s">
        <v>821</v>
      </c>
      <c r="J317" s="216">
        <v>1000</v>
      </c>
      <c r="K317" s="4">
        <v>13389388009</v>
      </c>
      <c r="L317" s="4"/>
      <c r="M317" s="4" t="s">
        <v>816</v>
      </c>
      <c r="N317" s="4" t="s">
        <v>632</v>
      </c>
      <c r="O317" s="4">
        <v>17793816471</v>
      </c>
      <c r="P317" s="217">
        <f>--IFERROR(VLOOKUP(I317,'统计（数据库导出）'!A:C,2,FALSE),0)</f>
        <v>108.1</v>
      </c>
      <c r="Q317" s="217">
        <f>--IFERROR(VLOOKUP(I317,'统计（数据库导出）'!A:C,3,FALSE),0)</f>
        <v>-7.19000000000001</v>
      </c>
      <c r="R317" s="219">
        <f t="shared" si="4"/>
        <v>-0.00719000000000001</v>
      </c>
      <c r="S317" s="217">
        <f>--IFERROR(VLOOKUP(I317,'统计（数据库导出）'!A:K,4,FALSE),0)</f>
        <v>93.1</v>
      </c>
      <c r="T317" s="217">
        <f>--IFERROR(VLOOKUP(I317,'统计（数据库导出）'!A:K,5,FALSE),0)</f>
        <v>0</v>
      </c>
      <c r="U317" s="217">
        <f>--IFERROR(VLOOKUP(I317,'统计（数据库导出）'!A:K,6,FALSE),0)</f>
        <v>15</v>
      </c>
      <c r="V317" s="217">
        <f>--IFERROR(VLOOKUP(I317,'统计（数据库导出）'!A:K,7,FALSE),0)</f>
        <v>0</v>
      </c>
      <c r="W317" s="217">
        <f>--IFERROR(VLOOKUP(I317,'统计（数据库导出）'!A:K,8,FALSE),0)</f>
        <v>-282.79</v>
      </c>
      <c r="X317" s="217">
        <f>--IFERROR(VLOOKUP(I317,'统计（数据库导出）'!A:K,9,FALSE),0)</f>
        <v>-2006.1</v>
      </c>
      <c r="Y317" s="217">
        <f>--IFERROR(VLOOKUP(I317,'统计（数据库导出）'!A:K,10,FALSE),0)</f>
        <v>275.6</v>
      </c>
      <c r="Z317" s="217">
        <f>--IFERROR(VLOOKUP(I317,'统计（数据库导出）'!A:K,11,FALSE),0)</f>
        <v>0</v>
      </c>
      <c r="AA317" s="4">
        <v>316</v>
      </c>
      <c r="AB317" s="4"/>
      <c r="AC317" s="220" t="e">
        <f>VLOOKUP(H317,[1]Sheet1!$D:$D,1,FALSE)</f>
        <v>#N/A</v>
      </c>
    </row>
    <row r="318" s="1" customFormat="1" spans="1:29">
      <c r="A318" s="3">
        <v>1029</v>
      </c>
      <c r="B318" s="118" t="s">
        <v>558</v>
      </c>
      <c r="C318" s="118" t="s">
        <v>29</v>
      </c>
      <c r="D318" s="118" t="s">
        <v>30</v>
      </c>
      <c r="E318" s="118" t="s">
        <v>822</v>
      </c>
      <c r="F318" s="3" t="s">
        <v>88</v>
      </c>
      <c r="G318" s="3" t="s">
        <v>102</v>
      </c>
      <c r="H318" s="3">
        <v>381861</v>
      </c>
      <c r="I318" s="4" t="s">
        <v>823</v>
      </c>
      <c r="J318" s="216">
        <v>0</v>
      </c>
      <c r="K318" s="4">
        <v>0</v>
      </c>
      <c r="L318" s="4"/>
      <c r="M318" s="4" t="s">
        <v>824</v>
      </c>
      <c r="N318" s="4" t="s">
        <v>581</v>
      </c>
      <c r="O318" s="4">
        <v>17718603445</v>
      </c>
      <c r="P318" s="217">
        <f>--IFERROR(VLOOKUP(I318,'统计（数据库导出）'!A:C,2,FALSE),0)</f>
        <v>0</v>
      </c>
      <c r="Q318" s="217">
        <f>--IFERROR(VLOOKUP(I318,'统计（数据库导出）'!A:C,3,FALSE),0)</f>
        <v>0</v>
      </c>
      <c r="R318" s="219">
        <f t="shared" si="4"/>
        <v>0</v>
      </c>
      <c r="S318" s="217">
        <f>--IFERROR(VLOOKUP(I318,'统计（数据库导出）'!A:K,4,FALSE),0)</f>
        <v>0</v>
      </c>
      <c r="T318" s="217">
        <f>--IFERROR(VLOOKUP(I318,'统计（数据库导出）'!A:K,5,FALSE),0)</f>
        <v>0</v>
      </c>
      <c r="U318" s="217">
        <f>--IFERROR(VLOOKUP(I318,'统计（数据库导出）'!A:K,6,FALSE),0)</f>
        <v>0</v>
      </c>
      <c r="V318" s="217">
        <f>--IFERROR(VLOOKUP(I318,'统计（数据库导出）'!A:K,7,FALSE),0)</f>
        <v>0</v>
      </c>
      <c r="W318" s="217">
        <f>--IFERROR(VLOOKUP(I318,'统计（数据库导出）'!A:K,8,FALSE),0)</f>
        <v>0</v>
      </c>
      <c r="X318" s="217">
        <f>--IFERROR(VLOOKUP(I318,'统计（数据库导出）'!A:K,9,FALSE),0)</f>
        <v>0</v>
      </c>
      <c r="Y318" s="217">
        <f>--IFERROR(VLOOKUP(I318,'统计（数据库导出）'!A:K,10,FALSE),0)</f>
        <v>0</v>
      </c>
      <c r="Z318" s="217">
        <f>--IFERROR(VLOOKUP(I318,'统计（数据库导出）'!A:K,11,FALSE),0)</f>
        <v>0</v>
      </c>
      <c r="AA318" s="4">
        <v>317</v>
      </c>
      <c r="AB318" s="4"/>
      <c r="AC318" s="220" t="e">
        <f>VLOOKUP(H318,[1]Sheet1!$D:$D,1,FALSE)</f>
        <v>#N/A</v>
      </c>
    </row>
    <row r="319" s="1" customFormat="1" spans="1:29">
      <c r="A319" s="3">
        <v>1030</v>
      </c>
      <c r="B319" s="118" t="s">
        <v>558</v>
      </c>
      <c r="C319" s="118" t="s">
        <v>29</v>
      </c>
      <c r="D319" s="118" t="s">
        <v>30</v>
      </c>
      <c r="E319" s="118" t="s">
        <v>822</v>
      </c>
      <c r="F319" s="3" t="s">
        <v>88</v>
      </c>
      <c r="G319" s="3" t="s">
        <v>102</v>
      </c>
      <c r="H319" s="3">
        <v>3851697</v>
      </c>
      <c r="I319" s="4" t="s">
        <v>825</v>
      </c>
      <c r="J319" s="216">
        <v>1000</v>
      </c>
      <c r="K319" s="4">
        <v>18993815871</v>
      </c>
      <c r="L319" s="4"/>
      <c r="M319" s="4" t="s">
        <v>824</v>
      </c>
      <c r="N319" s="4" t="s">
        <v>826</v>
      </c>
      <c r="O319" s="4">
        <v>18993815871</v>
      </c>
      <c r="P319" s="217">
        <f>--IFERROR(VLOOKUP(I319,'统计（数据库导出）'!A:C,2,FALSE),0)</f>
        <v>-74.094</v>
      </c>
      <c r="Q319" s="217">
        <f>--IFERROR(VLOOKUP(I319,'统计（数据库导出）'!A:C,3,FALSE),0)</f>
        <v>3833.90131666667</v>
      </c>
      <c r="R319" s="219">
        <f t="shared" si="4"/>
        <v>3.83390131666667</v>
      </c>
      <c r="S319" s="217">
        <f>--IFERROR(VLOOKUP(I319,'统计（数据库导出）'!A:K,4,FALSE),0)</f>
        <v>-82.9</v>
      </c>
      <c r="T319" s="217">
        <f>--IFERROR(VLOOKUP(I319,'统计（数据库导出）'!A:K,5,FALSE),0)</f>
        <v>-120</v>
      </c>
      <c r="U319" s="217">
        <f>--IFERROR(VLOOKUP(I319,'统计（数据库导出）'!A:K,6,FALSE),0)</f>
        <v>8.806</v>
      </c>
      <c r="V319" s="217">
        <f>--IFERROR(VLOOKUP(I319,'统计（数据库导出）'!A:K,7,FALSE),0)</f>
        <v>-10</v>
      </c>
      <c r="W319" s="217">
        <f>--IFERROR(VLOOKUP(I319,'统计（数据库导出）'!A:K,8,FALSE),0)</f>
        <v>3250.56</v>
      </c>
      <c r="X319" s="217">
        <f>--IFERROR(VLOOKUP(I319,'统计（数据库导出）'!A:K,9,FALSE),0)</f>
        <v>-1346.3</v>
      </c>
      <c r="Y319" s="217">
        <f>--IFERROR(VLOOKUP(I319,'统计（数据库导出）'!A:K,10,FALSE),0)</f>
        <v>583.341316666667</v>
      </c>
      <c r="Z319" s="217">
        <f>--IFERROR(VLOOKUP(I319,'统计（数据库导出）'!A:K,11,FALSE),0)</f>
        <v>-10</v>
      </c>
      <c r="AA319" s="4">
        <v>318</v>
      </c>
      <c r="AB319" s="4"/>
      <c r="AC319" s="220" t="e">
        <f>VLOOKUP(H319,[1]Sheet1!$D:$D,1,FALSE)</f>
        <v>#N/A</v>
      </c>
    </row>
    <row r="320" s="1" customFormat="1" spans="1:29">
      <c r="A320" s="3">
        <v>1031</v>
      </c>
      <c r="B320" s="118" t="s">
        <v>558</v>
      </c>
      <c r="C320" s="118" t="s">
        <v>29</v>
      </c>
      <c r="D320" s="118" t="s">
        <v>30</v>
      </c>
      <c r="E320" s="118" t="s">
        <v>822</v>
      </c>
      <c r="F320" s="3" t="s">
        <v>88</v>
      </c>
      <c r="G320" s="3" t="s">
        <v>43</v>
      </c>
      <c r="H320" s="3">
        <v>3850514</v>
      </c>
      <c r="I320" s="4" t="s">
        <v>827</v>
      </c>
      <c r="J320" s="216">
        <v>1500</v>
      </c>
      <c r="K320" s="4">
        <v>15378886866</v>
      </c>
      <c r="L320" s="4"/>
      <c r="M320" s="4" t="s">
        <v>650</v>
      </c>
      <c r="N320" s="4" t="s">
        <v>828</v>
      </c>
      <c r="O320" s="4">
        <v>15378886866</v>
      </c>
      <c r="P320" s="217">
        <f>--IFERROR(VLOOKUP(I320,'统计（数据库导出）'!A:C,2,FALSE),0)</f>
        <v>140</v>
      </c>
      <c r="Q320" s="217">
        <f>--IFERROR(VLOOKUP(I320,'统计（数据库导出）'!A:C,3,FALSE),0)</f>
        <v>780.35</v>
      </c>
      <c r="R320" s="219">
        <f t="shared" si="4"/>
        <v>0.520233333333333</v>
      </c>
      <c r="S320" s="217">
        <f>--IFERROR(VLOOKUP(I320,'统计（数据库导出）'!A:K,4,FALSE),0)</f>
        <v>15</v>
      </c>
      <c r="T320" s="217">
        <f>--IFERROR(VLOOKUP(I320,'统计（数据库导出）'!A:K,5,FALSE),0)</f>
        <v>0</v>
      </c>
      <c r="U320" s="217">
        <f>--IFERROR(VLOOKUP(I320,'统计（数据库导出）'!A:K,6,FALSE),0)</f>
        <v>125</v>
      </c>
      <c r="V320" s="217">
        <f>--IFERROR(VLOOKUP(I320,'统计（数据库导出）'!A:K,7,FALSE),0)</f>
        <v>0</v>
      </c>
      <c r="W320" s="217">
        <f>--IFERROR(VLOOKUP(I320,'统计（数据库导出）'!A:K,8,FALSE),0)</f>
        <v>534.4</v>
      </c>
      <c r="X320" s="217">
        <f>--IFERROR(VLOOKUP(I320,'统计（数据库导出）'!A:K,9,FALSE),0)</f>
        <v>-281.6</v>
      </c>
      <c r="Y320" s="217">
        <f>--IFERROR(VLOOKUP(I320,'统计（数据库导出）'!A:K,10,FALSE),0)</f>
        <v>245.95</v>
      </c>
      <c r="Z320" s="217">
        <f>--IFERROR(VLOOKUP(I320,'统计（数据库导出）'!A:K,11,FALSE),0)</f>
        <v>0</v>
      </c>
      <c r="AA320" s="4">
        <v>319</v>
      </c>
      <c r="AB320" s="4"/>
      <c r="AC320" s="220" t="e">
        <f>VLOOKUP(H320,[1]Sheet1!$D:$D,1,FALSE)</f>
        <v>#N/A</v>
      </c>
    </row>
    <row r="321" s="1" customFormat="1" spans="1:29">
      <c r="A321" s="3">
        <v>1032</v>
      </c>
      <c r="B321" s="118" t="s">
        <v>558</v>
      </c>
      <c r="C321" s="118" t="s">
        <v>29</v>
      </c>
      <c r="D321" s="118" t="s">
        <v>53</v>
      </c>
      <c r="E321" s="118" t="s">
        <v>29</v>
      </c>
      <c r="F321" s="3">
        <v>0</v>
      </c>
      <c r="G321" s="3" t="s">
        <v>811</v>
      </c>
      <c r="H321" s="3">
        <v>3846429</v>
      </c>
      <c r="I321" s="4" t="s">
        <v>829</v>
      </c>
      <c r="J321" s="216">
        <v>1000</v>
      </c>
      <c r="K321" s="4">
        <v>18993827821</v>
      </c>
      <c r="L321" s="4"/>
      <c r="M321" s="4" t="s">
        <v>830</v>
      </c>
      <c r="N321" s="4" t="s">
        <v>831</v>
      </c>
      <c r="O321" s="4">
        <v>18993827821</v>
      </c>
      <c r="P321" s="217">
        <f>--IFERROR(VLOOKUP(I321,'统计（数据库导出）'!A:C,2,FALSE),0)</f>
        <v>27</v>
      </c>
      <c r="Q321" s="217">
        <f>--IFERROR(VLOOKUP(I321,'统计（数据库导出）'!A:C,3,FALSE),0)</f>
        <v>685.05</v>
      </c>
      <c r="R321" s="219">
        <f t="shared" si="4"/>
        <v>0.68505</v>
      </c>
      <c r="S321" s="217">
        <f>--IFERROR(VLOOKUP(I321,'统计（数据库导出）'!A:K,4,FALSE),0)</f>
        <v>13</v>
      </c>
      <c r="T321" s="217">
        <f>--IFERROR(VLOOKUP(I321,'统计（数据库导出）'!A:K,5,FALSE),0)</f>
        <v>0</v>
      </c>
      <c r="U321" s="217">
        <f>--IFERROR(VLOOKUP(I321,'统计（数据库导出）'!A:K,6,FALSE),0)</f>
        <v>14</v>
      </c>
      <c r="V321" s="217">
        <f>--IFERROR(VLOOKUP(I321,'统计（数据库导出）'!A:K,7,FALSE),0)</f>
        <v>0</v>
      </c>
      <c r="W321" s="217">
        <f>--IFERROR(VLOOKUP(I321,'统计（数据库导出）'!A:K,8,FALSE),0)</f>
        <v>383.5</v>
      </c>
      <c r="X321" s="217">
        <f>--IFERROR(VLOOKUP(I321,'统计（数据库导出）'!A:K,9,FALSE),0)</f>
        <v>-327</v>
      </c>
      <c r="Y321" s="217">
        <f>--IFERROR(VLOOKUP(I321,'统计（数据库导出）'!A:K,10,FALSE),0)</f>
        <v>301.55</v>
      </c>
      <c r="Z321" s="217">
        <f>--IFERROR(VLOOKUP(I321,'统计（数据库导出）'!A:K,11,FALSE),0)</f>
        <v>-10</v>
      </c>
      <c r="AA321" s="4">
        <v>320</v>
      </c>
      <c r="AB321" s="4"/>
      <c r="AC321" s="220" t="e">
        <f>VLOOKUP(H321,[1]Sheet1!$D:$D,1,FALSE)</f>
        <v>#N/A</v>
      </c>
    </row>
    <row r="322" s="1" customFormat="1" spans="1:29">
      <c r="A322" s="3">
        <v>1033</v>
      </c>
      <c r="B322" s="118" t="s">
        <v>558</v>
      </c>
      <c r="C322" s="118" t="s">
        <v>29</v>
      </c>
      <c r="D322" s="118" t="s">
        <v>30</v>
      </c>
      <c r="E322" s="118" t="s">
        <v>822</v>
      </c>
      <c r="F322" s="3" t="s">
        <v>88</v>
      </c>
      <c r="G322" s="3">
        <v>0</v>
      </c>
      <c r="H322" s="3">
        <v>3835929</v>
      </c>
      <c r="I322" s="4" t="s">
        <v>832</v>
      </c>
      <c r="J322" s="216">
        <v>0</v>
      </c>
      <c r="K322" s="4">
        <v>0</v>
      </c>
      <c r="L322" s="4"/>
      <c r="M322" s="4" t="s">
        <v>824</v>
      </c>
      <c r="N322" s="4" t="s">
        <v>581</v>
      </c>
      <c r="O322" s="4">
        <v>17793825871</v>
      </c>
      <c r="P322" s="217">
        <f>--IFERROR(VLOOKUP(I322,'统计（数据库导出）'!A:C,2,FALSE),0)</f>
        <v>0</v>
      </c>
      <c r="Q322" s="217">
        <f>--IFERROR(VLOOKUP(I322,'统计（数据库导出）'!A:C,3,FALSE),0)</f>
        <v>0</v>
      </c>
      <c r="R322" s="219">
        <f t="shared" ref="R322:R385" si="5">IFERROR(Q322/J322,0)</f>
        <v>0</v>
      </c>
      <c r="S322" s="217">
        <f>--IFERROR(VLOOKUP(I322,'统计（数据库导出）'!A:K,4,FALSE),0)</f>
        <v>0</v>
      </c>
      <c r="T322" s="217">
        <f>--IFERROR(VLOOKUP(I322,'统计（数据库导出）'!A:K,5,FALSE),0)</f>
        <v>0</v>
      </c>
      <c r="U322" s="217">
        <f>--IFERROR(VLOOKUP(I322,'统计（数据库导出）'!A:K,6,FALSE),0)</f>
        <v>0</v>
      </c>
      <c r="V322" s="217">
        <f>--IFERROR(VLOOKUP(I322,'统计（数据库导出）'!A:K,7,FALSE),0)</f>
        <v>0</v>
      </c>
      <c r="W322" s="217">
        <f>--IFERROR(VLOOKUP(I322,'统计（数据库导出）'!A:K,8,FALSE),0)</f>
        <v>0</v>
      </c>
      <c r="X322" s="217">
        <f>--IFERROR(VLOOKUP(I322,'统计（数据库导出）'!A:K,9,FALSE),0)</f>
        <v>0</v>
      </c>
      <c r="Y322" s="217">
        <f>--IFERROR(VLOOKUP(I322,'统计（数据库导出）'!A:K,10,FALSE),0)</f>
        <v>0</v>
      </c>
      <c r="Z322" s="217">
        <f>--IFERROR(VLOOKUP(I322,'统计（数据库导出）'!A:K,11,FALSE),0)</f>
        <v>0</v>
      </c>
      <c r="AA322" s="4">
        <v>321</v>
      </c>
      <c r="AB322" s="4"/>
      <c r="AC322" s="220" t="e">
        <f>VLOOKUP(H322,[1]Sheet1!$D:$D,1,FALSE)</f>
        <v>#N/A</v>
      </c>
    </row>
    <row r="323" s="1" customFormat="1" spans="1:29">
      <c r="A323" s="3">
        <v>1034</v>
      </c>
      <c r="B323" s="118" t="s">
        <v>558</v>
      </c>
      <c r="C323" s="118" t="s">
        <v>29</v>
      </c>
      <c r="D323" s="118" t="s">
        <v>53</v>
      </c>
      <c r="E323" s="118" t="s">
        <v>29</v>
      </c>
      <c r="F323" s="3">
        <v>0</v>
      </c>
      <c r="G323" s="3" t="s">
        <v>68</v>
      </c>
      <c r="H323" s="3">
        <v>3853322</v>
      </c>
      <c r="I323" s="4" t="s">
        <v>833</v>
      </c>
      <c r="J323" s="216">
        <v>1000</v>
      </c>
      <c r="K323" s="4">
        <v>18909380184</v>
      </c>
      <c r="L323" s="4"/>
      <c r="M323" s="4" t="s">
        <v>834</v>
      </c>
      <c r="N323" s="4" t="s">
        <v>826</v>
      </c>
      <c r="O323" s="4">
        <v>18093885132</v>
      </c>
      <c r="P323" s="217">
        <f>--IFERROR(VLOOKUP(I323,'统计（数据库导出）'!A:C,2,FALSE),0)</f>
        <v>-17</v>
      </c>
      <c r="Q323" s="217">
        <f>--IFERROR(VLOOKUP(I323,'统计（数据库导出）'!A:C,3,FALSE),0)</f>
        <v>1304.05</v>
      </c>
      <c r="R323" s="219">
        <f t="shared" si="5"/>
        <v>1.30405</v>
      </c>
      <c r="S323" s="217">
        <f>--IFERROR(VLOOKUP(I323,'统计（数据库导出）'!A:K,4,FALSE),0)</f>
        <v>-22</v>
      </c>
      <c r="T323" s="217">
        <f>--IFERROR(VLOOKUP(I323,'统计（数据库导出）'!A:K,5,FALSE),0)</f>
        <v>-60</v>
      </c>
      <c r="U323" s="217">
        <f>--IFERROR(VLOOKUP(I323,'统计（数据库导出）'!A:K,6,FALSE),0)</f>
        <v>5</v>
      </c>
      <c r="V323" s="217">
        <f>--IFERROR(VLOOKUP(I323,'统计（数据库导出）'!A:K,7,FALSE),0)</f>
        <v>0</v>
      </c>
      <c r="W323" s="217">
        <f>--IFERROR(VLOOKUP(I323,'统计（数据库导出）'!A:K,8,FALSE),0)</f>
        <v>787.1</v>
      </c>
      <c r="X323" s="217">
        <f>--IFERROR(VLOOKUP(I323,'统计（数据库导出）'!A:K,9,FALSE),0)</f>
        <v>-258</v>
      </c>
      <c r="Y323" s="217">
        <f>--IFERROR(VLOOKUP(I323,'统计（数据库导出）'!A:K,10,FALSE),0)</f>
        <v>516.95</v>
      </c>
      <c r="Z323" s="217">
        <f>--IFERROR(VLOOKUP(I323,'统计（数据库导出）'!A:K,11,FALSE),0)</f>
        <v>-10</v>
      </c>
      <c r="AA323" s="4">
        <v>322</v>
      </c>
      <c r="AB323" s="4"/>
      <c r="AC323" s="220" t="e">
        <f>VLOOKUP(H323,[1]Sheet1!$D:$D,1,FALSE)</f>
        <v>#N/A</v>
      </c>
    </row>
    <row r="324" s="1" customFormat="1" spans="1:29">
      <c r="A324" s="3">
        <v>1035</v>
      </c>
      <c r="B324" s="118" t="s">
        <v>558</v>
      </c>
      <c r="C324" s="118" t="s">
        <v>29</v>
      </c>
      <c r="D324" s="118" t="s">
        <v>30</v>
      </c>
      <c r="E324" s="118" t="s">
        <v>822</v>
      </c>
      <c r="F324" s="3" t="s">
        <v>88</v>
      </c>
      <c r="G324" s="3" t="s">
        <v>33</v>
      </c>
      <c r="H324" s="3">
        <v>3853312</v>
      </c>
      <c r="I324" s="4" t="s">
        <v>835</v>
      </c>
      <c r="J324" s="216">
        <v>1000</v>
      </c>
      <c r="K324" s="4">
        <v>17344153128</v>
      </c>
      <c r="L324" s="4"/>
      <c r="M324" s="4" t="s">
        <v>836</v>
      </c>
      <c r="N324" s="4" t="s">
        <v>826</v>
      </c>
      <c r="O324" s="4">
        <v>17344153128</v>
      </c>
      <c r="P324" s="217">
        <f>--IFERROR(VLOOKUP(I324,'统计（数据库导出）'!A:C,2,FALSE),0)</f>
        <v>0</v>
      </c>
      <c r="Q324" s="217">
        <f>--IFERROR(VLOOKUP(I324,'统计（数据库导出）'!A:C,3,FALSE),0)</f>
        <v>463.5</v>
      </c>
      <c r="R324" s="219">
        <f t="shared" si="5"/>
        <v>0.4635</v>
      </c>
      <c r="S324" s="217">
        <f>--IFERROR(VLOOKUP(I324,'统计（数据库导出）'!A:K,4,FALSE),0)</f>
        <v>0</v>
      </c>
      <c r="T324" s="217">
        <f>--IFERROR(VLOOKUP(I324,'统计（数据库导出）'!A:K,5,FALSE),0)</f>
        <v>0</v>
      </c>
      <c r="U324" s="217">
        <f>--IFERROR(VLOOKUP(I324,'统计（数据库导出）'!A:K,6,FALSE),0)</f>
        <v>0</v>
      </c>
      <c r="V324" s="217">
        <f>--IFERROR(VLOOKUP(I324,'统计（数据库导出）'!A:K,7,FALSE),0)</f>
        <v>0</v>
      </c>
      <c r="W324" s="217">
        <f>--IFERROR(VLOOKUP(I324,'统计（数据库导出）'!A:K,8,FALSE),0)</f>
        <v>345.7</v>
      </c>
      <c r="X324" s="217">
        <f>--IFERROR(VLOOKUP(I324,'统计（数据库导出）'!A:K,9,FALSE),0)</f>
        <v>-189</v>
      </c>
      <c r="Y324" s="217">
        <f>--IFERROR(VLOOKUP(I324,'统计（数据库导出）'!A:K,10,FALSE),0)</f>
        <v>117.8</v>
      </c>
      <c r="Z324" s="217">
        <f>--IFERROR(VLOOKUP(I324,'统计（数据库导出）'!A:K,11,FALSE),0)</f>
        <v>0</v>
      </c>
      <c r="AA324" s="4">
        <v>323</v>
      </c>
      <c r="AB324" s="4"/>
      <c r="AC324" s="220" t="e">
        <f>VLOOKUP(H324,[1]Sheet1!$D:$D,1,FALSE)</f>
        <v>#N/A</v>
      </c>
    </row>
    <row r="325" s="1" customFormat="1" spans="1:29">
      <c r="A325" s="3">
        <v>1036</v>
      </c>
      <c r="B325" s="118" t="s">
        <v>558</v>
      </c>
      <c r="C325" s="118" t="s">
        <v>29</v>
      </c>
      <c r="D325" s="118" t="s">
        <v>30</v>
      </c>
      <c r="E325" s="118" t="s">
        <v>822</v>
      </c>
      <c r="F325" s="3" t="s">
        <v>88</v>
      </c>
      <c r="G325" s="3" t="s">
        <v>43</v>
      </c>
      <c r="H325" s="3">
        <v>3853089</v>
      </c>
      <c r="I325" s="4" t="s">
        <v>837</v>
      </c>
      <c r="J325" s="216">
        <v>500</v>
      </c>
      <c r="K325" s="4">
        <v>15378886866</v>
      </c>
      <c r="L325" s="4"/>
      <c r="M325" s="4" t="s">
        <v>650</v>
      </c>
      <c r="N325" s="4" t="s">
        <v>838</v>
      </c>
      <c r="O325" s="4">
        <v>19993800662</v>
      </c>
      <c r="P325" s="217">
        <f>--IFERROR(VLOOKUP(I325,'统计（数据库导出）'!A:C,2,FALSE),0)</f>
        <v>0</v>
      </c>
      <c r="Q325" s="217">
        <f>--IFERROR(VLOOKUP(I325,'统计（数据库导出）'!A:C,3,FALSE),0)</f>
        <v>342.4</v>
      </c>
      <c r="R325" s="219">
        <f t="shared" si="5"/>
        <v>0.6848</v>
      </c>
      <c r="S325" s="217">
        <f>--IFERROR(VLOOKUP(I325,'统计（数据库导出）'!A:K,4,FALSE),0)</f>
        <v>0</v>
      </c>
      <c r="T325" s="217">
        <f>--IFERROR(VLOOKUP(I325,'统计（数据库导出）'!A:K,5,FALSE),0)</f>
        <v>0</v>
      </c>
      <c r="U325" s="217">
        <f>--IFERROR(VLOOKUP(I325,'统计（数据库导出）'!A:K,6,FALSE),0)</f>
        <v>0</v>
      </c>
      <c r="V325" s="217">
        <f>--IFERROR(VLOOKUP(I325,'统计（数据库导出）'!A:K,7,FALSE),0)</f>
        <v>0</v>
      </c>
      <c r="W325" s="217">
        <f>--IFERROR(VLOOKUP(I325,'统计（数据库导出）'!A:K,8,FALSE),0)</f>
        <v>331.1</v>
      </c>
      <c r="X325" s="217">
        <f>--IFERROR(VLOOKUP(I325,'统计（数据库导出）'!A:K,9,FALSE),0)</f>
        <v>0</v>
      </c>
      <c r="Y325" s="217">
        <f>--IFERROR(VLOOKUP(I325,'统计（数据库导出）'!A:K,10,FALSE),0)</f>
        <v>11.3</v>
      </c>
      <c r="Z325" s="217">
        <f>--IFERROR(VLOOKUP(I325,'统计（数据库导出）'!A:K,11,FALSE),0)</f>
        <v>0</v>
      </c>
      <c r="AA325" s="4">
        <v>324</v>
      </c>
      <c r="AB325" s="4"/>
      <c r="AC325" s="220" t="e">
        <f>VLOOKUP(H325,[1]Sheet1!$D:$D,1,FALSE)</f>
        <v>#N/A</v>
      </c>
    </row>
    <row r="326" s="1" customFormat="1" spans="1:29">
      <c r="A326" s="3">
        <v>1037</v>
      </c>
      <c r="B326" s="118" t="s">
        <v>558</v>
      </c>
      <c r="C326" s="118" t="s">
        <v>29</v>
      </c>
      <c r="D326" s="118" t="s">
        <v>53</v>
      </c>
      <c r="E326" s="118" t="s">
        <v>29</v>
      </c>
      <c r="F326" s="3">
        <v>0</v>
      </c>
      <c r="G326" s="3" t="s">
        <v>839</v>
      </c>
      <c r="H326" s="3">
        <v>3851794</v>
      </c>
      <c r="I326" s="4" t="s">
        <v>840</v>
      </c>
      <c r="J326" s="216">
        <v>1600</v>
      </c>
      <c r="K326" s="4">
        <v>19909386828</v>
      </c>
      <c r="L326" s="4"/>
      <c r="M326" s="4" t="s">
        <v>841</v>
      </c>
      <c r="N326" s="4" t="s">
        <v>842</v>
      </c>
      <c r="O326" s="4">
        <v>19909386828</v>
      </c>
      <c r="P326" s="217">
        <f>--IFERROR(VLOOKUP(I326,'统计（数据库导出）'!A:C,2,FALSE),0)</f>
        <v>113.9</v>
      </c>
      <c r="Q326" s="217">
        <f>--IFERROR(VLOOKUP(I326,'统计（数据库导出）'!A:C,3,FALSE),0)</f>
        <v>2200.39655</v>
      </c>
      <c r="R326" s="219">
        <f t="shared" si="5"/>
        <v>1.37524784375</v>
      </c>
      <c r="S326" s="217">
        <f>--IFERROR(VLOOKUP(I326,'统计（数据库导出）'!A:K,4,FALSE),0)</f>
        <v>83.9</v>
      </c>
      <c r="T326" s="217">
        <f>--IFERROR(VLOOKUP(I326,'统计（数据库导出）'!A:K,5,FALSE),0)</f>
        <v>0</v>
      </c>
      <c r="U326" s="217">
        <f>--IFERROR(VLOOKUP(I326,'统计（数据库导出）'!A:K,6,FALSE),0)</f>
        <v>30</v>
      </c>
      <c r="V326" s="217">
        <f>--IFERROR(VLOOKUP(I326,'统计（数据库导出）'!A:K,7,FALSE),0)</f>
        <v>0</v>
      </c>
      <c r="W326" s="217">
        <f>--IFERROR(VLOOKUP(I326,'统计（数据库导出）'!A:K,8,FALSE),0)</f>
        <v>1450.3</v>
      </c>
      <c r="X326" s="217">
        <f>--IFERROR(VLOOKUP(I326,'统计（数据库导出）'!A:K,9,FALSE),0)</f>
        <v>-434.6</v>
      </c>
      <c r="Y326" s="217">
        <f>--IFERROR(VLOOKUP(I326,'统计（数据库导出）'!A:K,10,FALSE),0)</f>
        <v>750.09655</v>
      </c>
      <c r="Z326" s="217">
        <f>--IFERROR(VLOOKUP(I326,'统计（数据库导出）'!A:K,11,FALSE),0)</f>
        <v>0</v>
      </c>
      <c r="AA326" s="4">
        <v>325</v>
      </c>
      <c r="AB326" s="4"/>
      <c r="AC326" s="220" t="e">
        <f>VLOOKUP(H326,[1]Sheet1!$D:$D,1,FALSE)</f>
        <v>#N/A</v>
      </c>
    </row>
    <row r="327" s="1" customFormat="1" spans="1:29">
      <c r="A327" s="3">
        <v>1038</v>
      </c>
      <c r="B327" s="118" t="s">
        <v>558</v>
      </c>
      <c r="C327" s="118" t="s">
        <v>29</v>
      </c>
      <c r="D327" s="118" t="s">
        <v>30</v>
      </c>
      <c r="E327" s="118" t="s">
        <v>843</v>
      </c>
      <c r="F327" s="3" t="s">
        <v>88</v>
      </c>
      <c r="G327" s="3" t="s">
        <v>33</v>
      </c>
      <c r="H327" s="3">
        <v>3852801</v>
      </c>
      <c r="I327" s="4" t="s">
        <v>844</v>
      </c>
      <c r="J327" s="216">
        <v>1250</v>
      </c>
      <c r="K327" s="4">
        <v>17989579106</v>
      </c>
      <c r="L327" s="4"/>
      <c r="M327" s="4" t="s">
        <v>845</v>
      </c>
      <c r="N327" s="4" t="s">
        <v>846</v>
      </c>
      <c r="O327" s="4">
        <v>15352215256</v>
      </c>
      <c r="P327" s="217">
        <f>--IFERROR(VLOOKUP(I327,'统计（数据库导出）'!A:C,2,FALSE),0)</f>
        <v>0</v>
      </c>
      <c r="Q327" s="217">
        <f>--IFERROR(VLOOKUP(I327,'统计（数据库导出）'!A:C,3,FALSE),0)</f>
        <v>-560.2</v>
      </c>
      <c r="R327" s="219">
        <f t="shared" si="5"/>
        <v>-0.44816</v>
      </c>
      <c r="S327" s="217">
        <f>--IFERROR(VLOOKUP(I327,'统计（数据库导出）'!A:K,4,FALSE),0)</f>
        <v>0</v>
      </c>
      <c r="T327" s="217">
        <f>--IFERROR(VLOOKUP(I327,'统计（数据库导出）'!A:K,5,FALSE),0)</f>
        <v>0</v>
      </c>
      <c r="U327" s="217">
        <f>--IFERROR(VLOOKUP(I327,'统计（数据库导出）'!A:K,6,FALSE),0)</f>
        <v>0</v>
      </c>
      <c r="V327" s="217">
        <f>--IFERROR(VLOOKUP(I327,'统计（数据库导出）'!A:K,7,FALSE),0)</f>
        <v>0</v>
      </c>
      <c r="W327" s="217">
        <f>--IFERROR(VLOOKUP(I327,'统计（数据库导出）'!A:K,8,FALSE),0)</f>
        <v>-550.2</v>
      </c>
      <c r="X327" s="217">
        <f>--IFERROR(VLOOKUP(I327,'统计（数据库导出）'!A:K,9,FALSE),0)</f>
        <v>-550.2</v>
      </c>
      <c r="Y327" s="217">
        <f>--IFERROR(VLOOKUP(I327,'统计（数据库导出）'!A:K,10,FALSE),0)</f>
        <v>-10</v>
      </c>
      <c r="Z327" s="217">
        <f>--IFERROR(VLOOKUP(I327,'统计（数据库导出）'!A:K,11,FALSE),0)</f>
        <v>-10</v>
      </c>
      <c r="AA327" s="4">
        <v>326</v>
      </c>
      <c r="AB327" s="4"/>
      <c r="AC327" s="220" t="e">
        <f>VLOOKUP(H327,[1]Sheet1!$D:$D,1,FALSE)</f>
        <v>#N/A</v>
      </c>
    </row>
    <row r="328" s="1" customFormat="1" spans="1:29">
      <c r="A328" s="3">
        <v>1039</v>
      </c>
      <c r="B328" s="118" t="s">
        <v>558</v>
      </c>
      <c r="C328" s="118" t="s">
        <v>29</v>
      </c>
      <c r="D328" s="118" t="s">
        <v>30</v>
      </c>
      <c r="E328" s="118" t="s">
        <v>843</v>
      </c>
      <c r="F328" s="3" t="s">
        <v>88</v>
      </c>
      <c r="G328" s="3" t="s">
        <v>33</v>
      </c>
      <c r="H328" s="3">
        <v>3853320</v>
      </c>
      <c r="I328" s="4" t="s">
        <v>847</v>
      </c>
      <c r="J328" s="216">
        <v>1000</v>
      </c>
      <c r="K328" s="4">
        <v>17989579106</v>
      </c>
      <c r="L328" s="4"/>
      <c r="M328" s="4" t="s">
        <v>848</v>
      </c>
      <c r="N328" s="4" t="s">
        <v>846</v>
      </c>
      <c r="O328" s="4">
        <v>17389579106</v>
      </c>
      <c r="P328" s="217">
        <f>--IFERROR(VLOOKUP(I328,'统计（数据库导出）'!A:C,2,FALSE),0)</f>
        <v>13</v>
      </c>
      <c r="Q328" s="217">
        <f>--IFERROR(VLOOKUP(I328,'统计（数据库导出）'!A:C,3,FALSE),0)</f>
        <v>510.9</v>
      </c>
      <c r="R328" s="219">
        <f t="shared" si="5"/>
        <v>0.5109</v>
      </c>
      <c r="S328" s="217">
        <f>--IFERROR(VLOOKUP(I328,'统计（数据库导出）'!A:K,4,FALSE),0)</f>
        <v>8</v>
      </c>
      <c r="T328" s="217">
        <f>--IFERROR(VLOOKUP(I328,'统计（数据库导出）'!A:K,5,FALSE),0)</f>
        <v>0</v>
      </c>
      <c r="U328" s="217">
        <f>--IFERROR(VLOOKUP(I328,'统计（数据库导出）'!A:K,6,FALSE),0)</f>
        <v>5</v>
      </c>
      <c r="V328" s="217">
        <f>--IFERROR(VLOOKUP(I328,'统计（数据库导出）'!A:K,7,FALSE),0)</f>
        <v>0</v>
      </c>
      <c r="W328" s="217">
        <f>--IFERROR(VLOOKUP(I328,'统计（数据库导出）'!A:K,8,FALSE),0)</f>
        <v>415.4</v>
      </c>
      <c r="X328" s="217">
        <f>--IFERROR(VLOOKUP(I328,'统计（数据库导出）'!A:K,9,FALSE),0)</f>
        <v>-189</v>
      </c>
      <c r="Y328" s="217">
        <f>--IFERROR(VLOOKUP(I328,'统计（数据库导出）'!A:K,10,FALSE),0)</f>
        <v>95.5</v>
      </c>
      <c r="Z328" s="217">
        <f>--IFERROR(VLOOKUP(I328,'统计（数据库导出）'!A:K,11,FALSE),0)</f>
        <v>-14.5</v>
      </c>
      <c r="AA328" s="4">
        <v>327</v>
      </c>
      <c r="AB328" s="4"/>
      <c r="AC328" s="220" t="e">
        <f>VLOOKUP(H328,[1]Sheet1!$D:$D,1,FALSE)</f>
        <v>#N/A</v>
      </c>
    </row>
    <row r="329" s="1" customFormat="1" spans="1:29">
      <c r="A329" s="3">
        <v>1040</v>
      </c>
      <c r="B329" s="118" t="s">
        <v>558</v>
      </c>
      <c r="C329" s="118" t="s">
        <v>29</v>
      </c>
      <c r="D329" s="118" t="s">
        <v>53</v>
      </c>
      <c r="E329" s="118" t="s">
        <v>29</v>
      </c>
      <c r="F329" s="3">
        <v>0</v>
      </c>
      <c r="G329" s="3" t="s">
        <v>43</v>
      </c>
      <c r="H329" s="3">
        <v>3852923</v>
      </c>
      <c r="I329" s="4" t="s">
        <v>849</v>
      </c>
      <c r="J329" s="216">
        <v>500</v>
      </c>
      <c r="K329" s="4">
        <v>17789489519</v>
      </c>
      <c r="L329" s="4"/>
      <c r="M329" s="4" t="s">
        <v>850</v>
      </c>
      <c r="N329" s="4" t="s">
        <v>581</v>
      </c>
      <c r="O329" s="4">
        <v>17789489519</v>
      </c>
      <c r="P329" s="217">
        <f>--IFERROR(VLOOKUP(I329,'统计（数据库导出）'!A:C,2,FALSE),0)</f>
        <v>0</v>
      </c>
      <c r="Q329" s="217">
        <f>--IFERROR(VLOOKUP(I329,'统计（数据库导出）'!A:C,3,FALSE),0)</f>
        <v>676</v>
      </c>
      <c r="R329" s="219">
        <f t="shared" si="5"/>
        <v>1.352</v>
      </c>
      <c r="S329" s="217">
        <f>--IFERROR(VLOOKUP(I329,'统计（数据库导出）'!A:K,4,FALSE),0)</f>
        <v>0</v>
      </c>
      <c r="T329" s="217">
        <f>--IFERROR(VLOOKUP(I329,'统计（数据库导出）'!A:K,5,FALSE),0)</f>
        <v>0</v>
      </c>
      <c r="U329" s="217">
        <f>--IFERROR(VLOOKUP(I329,'统计（数据库导出）'!A:K,6,FALSE),0)</f>
        <v>0</v>
      </c>
      <c r="V329" s="217">
        <f>--IFERROR(VLOOKUP(I329,'统计（数据库导出）'!A:K,7,FALSE),0)</f>
        <v>0</v>
      </c>
      <c r="W329" s="217">
        <f>--IFERROR(VLOOKUP(I329,'统计（数据库导出）'!A:K,8,FALSE),0)</f>
        <v>636</v>
      </c>
      <c r="X329" s="217">
        <f>--IFERROR(VLOOKUP(I329,'统计（数据库导出）'!A:K,9,FALSE),0)</f>
        <v>0</v>
      </c>
      <c r="Y329" s="217">
        <f>--IFERROR(VLOOKUP(I329,'统计（数据库导出）'!A:K,10,FALSE),0)</f>
        <v>40</v>
      </c>
      <c r="Z329" s="217">
        <f>--IFERROR(VLOOKUP(I329,'统计（数据库导出）'!A:K,11,FALSE),0)</f>
        <v>0</v>
      </c>
      <c r="AA329" s="4">
        <v>328</v>
      </c>
      <c r="AB329" s="4"/>
      <c r="AC329" s="220" t="e">
        <f>VLOOKUP(H329,[1]Sheet1!$D:$D,1,FALSE)</f>
        <v>#N/A</v>
      </c>
    </row>
    <row r="330" s="1" customFormat="1" spans="1:29">
      <c r="A330" s="3">
        <v>1041</v>
      </c>
      <c r="B330" s="118" t="s">
        <v>558</v>
      </c>
      <c r="C330" s="118" t="s">
        <v>29</v>
      </c>
      <c r="D330" s="118" t="s">
        <v>53</v>
      </c>
      <c r="E330" s="118" t="s">
        <v>29</v>
      </c>
      <c r="F330" s="3">
        <v>0</v>
      </c>
      <c r="G330" s="3" t="s">
        <v>43</v>
      </c>
      <c r="H330" s="3">
        <v>3852284</v>
      </c>
      <c r="I330" s="4" t="s">
        <v>851</v>
      </c>
      <c r="J330" s="216">
        <v>1500</v>
      </c>
      <c r="K330" s="4">
        <v>17789489519</v>
      </c>
      <c r="L330" s="4"/>
      <c r="M330" s="4" t="s">
        <v>850</v>
      </c>
      <c r="N330" s="4" t="s">
        <v>852</v>
      </c>
      <c r="O330" s="4">
        <v>17789408808</v>
      </c>
      <c r="P330" s="217">
        <f>--IFERROR(VLOOKUP(I330,'统计（数据库导出）'!A:C,2,FALSE),0)</f>
        <v>165.3</v>
      </c>
      <c r="Q330" s="217">
        <f>--IFERROR(VLOOKUP(I330,'统计（数据库导出）'!A:C,3,FALSE),0)</f>
        <v>2973.88</v>
      </c>
      <c r="R330" s="219">
        <f t="shared" si="5"/>
        <v>1.98258666666667</v>
      </c>
      <c r="S330" s="217">
        <f>--IFERROR(VLOOKUP(I330,'统计（数据库导出）'!A:K,4,FALSE),0)</f>
        <v>134</v>
      </c>
      <c r="T330" s="217">
        <f>--IFERROR(VLOOKUP(I330,'统计（数据库导出）'!A:K,5,FALSE),0)</f>
        <v>0</v>
      </c>
      <c r="U330" s="217">
        <f>--IFERROR(VLOOKUP(I330,'统计（数据库导出）'!A:K,6,FALSE),0)</f>
        <v>31.3</v>
      </c>
      <c r="V330" s="217">
        <f>--IFERROR(VLOOKUP(I330,'统计（数据库导出）'!A:K,7,FALSE),0)</f>
        <v>0</v>
      </c>
      <c r="W330" s="217">
        <f>--IFERROR(VLOOKUP(I330,'统计（数据库导出）'!A:K,8,FALSE),0)</f>
        <v>2557.88</v>
      </c>
      <c r="X330" s="217">
        <f>--IFERROR(VLOOKUP(I330,'统计（数据库导出）'!A:K,9,FALSE),0)</f>
        <v>-1265</v>
      </c>
      <c r="Y330" s="217">
        <f>--IFERROR(VLOOKUP(I330,'统计（数据库导出）'!A:K,10,FALSE),0)</f>
        <v>416</v>
      </c>
      <c r="Z330" s="217">
        <f>--IFERROR(VLOOKUP(I330,'统计（数据库导出）'!A:K,11,FALSE),0)</f>
        <v>0</v>
      </c>
      <c r="AA330" s="4">
        <v>329</v>
      </c>
      <c r="AB330" s="4"/>
      <c r="AC330" s="220" t="e">
        <f>VLOOKUP(H330,[1]Sheet1!$D:$D,1,FALSE)</f>
        <v>#N/A</v>
      </c>
    </row>
    <row r="331" s="1" customFormat="1" spans="1:29">
      <c r="A331" s="3">
        <v>1042</v>
      </c>
      <c r="B331" s="118" t="s">
        <v>558</v>
      </c>
      <c r="C331" s="118" t="s">
        <v>29</v>
      </c>
      <c r="D331" s="118" t="s">
        <v>53</v>
      </c>
      <c r="E331" s="118" t="s">
        <v>29</v>
      </c>
      <c r="F331" s="3">
        <v>0</v>
      </c>
      <c r="G331" s="3">
        <v>0</v>
      </c>
      <c r="H331" s="3">
        <v>3851689</v>
      </c>
      <c r="I331" s="4" t="s">
        <v>853</v>
      </c>
      <c r="J331" s="216">
        <v>0</v>
      </c>
      <c r="K331" s="4">
        <v>0</v>
      </c>
      <c r="L331" s="4"/>
      <c r="M331" s="4" t="s">
        <v>854</v>
      </c>
      <c r="N331" s="4" t="s">
        <v>855</v>
      </c>
      <c r="O331" s="4">
        <v>17752229273</v>
      </c>
      <c r="P331" s="217">
        <f>--IFERROR(VLOOKUP(I331,'统计（数据库导出）'!A:C,2,FALSE),0)</f>
        <v>0</v>
      </c>
      <c r="Q331" s="217">
        <f>--IFERROR(VLOOKUP(I331,'统计（数据库导出）'!A:C,3,FALSE),0)</f>
        <v>11</v>
      </c>
      <c r="R331" s="219">
        <f t="shared" si="5"/>
        <v>0</v>
      </c>
      <c r="S331" s="217">
        <f>--IFERROR(VLOOKUP(I331,'统计（数据库导出）'!A:K,4,FALSE),0)</f>
        <v>0</v>
      </c>
      <c r="T331" s="217">
        <f>--IFERROR(VLOOKUP(I331,'统计（数据库导出）'!A:K,5,FALSE),0)</f>
        <v>0</v>
      </c>
      <c r="U331" s="217">
        <f>--IFERROR(VLOOKUP(I331,'统计（数据库导出）'!A:K,6,FALSE),0)</f>
        <v>0</v>
      </c>
      <c r="V331" s="217">
        <f>--IFERROR(VLOOKUP(I331,'统计（数据库导出）'!A:K,7,FALSE),0)</f>
        <v>0</v>
      </c>
      <c r="W331" s="217">
        <f>--IFERROR(VLOOKUP(I331,'统计（数据库导出）'!A:K,8,FALSE),0)</f>
        <v>11</v>
      </c>
      <c r="X331" s="217">
        <f>--IFERROR(VLOOKUP(I331,'统计（数据库导出）'!A:K,9,FALSE),0)</f>
        <v>-19</v>
      </c>
      <c r="Y331" s="217">
        <f>--IFERROR(VLOOKUP(I331,'统计（数据库导出）'!A:K,10,FALSE),0)</f>
        <v>0</v>
      </c>
      <c r="Z331" s="217">
        <f>--IFERROR(VLOOKUP(I331,'统计（数据库导出）'!A:K,11,FALSE),0)</f>
        <v>0</v>
      </c>
      <c r="AA331" s="4">
        <v>330</v>
      </c>
      <c r="AB331" s="4"/>
      <c r="AC331" s="220" t="e">
        <f>VLOOKUP(H331,[1]Sheet1!$D:$D,1,FALSE)</f>
        <v>#N/A</v>
      </c>
    </row>
    <row r="332" s="1" customFormat="1" spans="1:29">
      <c r="A332" s="3">
        <v>1043</v>
      </c>
      <c r="B332" s="118" t="s">
        <v>558</v>
      </c>
      <c r="C332" s="118" t="s">
        <v>29</v>
      </c>
      <c r="D332" s="118" t="s">
        <v>53</v>
      </c>
      <c r="E332" s="118" t="s">
        <v>29</v>
      </c>
      <c r="F332" s="3">
        <v>0</v>
      </c>
      <c r="G332" s="3" t="s">
        <v>33</v>
      </c>
      <c r="H332" s="3">
        <v>3852202</v>
      </c>
      <c r="I332" s="4" t="s">
        <v>856</v>
      </c>
      <c r="J332" s="216">
        <v>2200</v>
      </c>
      <c r="K332" s="4">
        <v>18193889893</v>
      </c>
      <c r="L332" s="4"/>
      <c r="M332" s="4" t="s">
        <v>857</v>
      </c>
      <c r="N332" s="4" t="s">
        <v>858</v>
      </c>
      <c r="O332" s="4">
        <v>18193889893</v>
      </c>
      <c r="P332" s="217">
        <f>--IFERROR(VLOOKUP(I332,'统计（数据库导出）'!A:C,2,FALSE),0)</f>
        <v>20</v>
      </c>
      <c r="Q332" s="217">
        <f>--IFERROR(VLOOKUP(I332,'统计（数据库导出）'!A:C,3,FALSE),0)</f>
        <v>387.915</v>
      </c>
      <c r="R332" s="219">
        <f t="shared" si="5"/>
        <v>0.176325</v>
      </c>
      <c r="S332" s="217">
        <f>--IFERROR(VLOOKUP(I332,'统计（数据库导出）'!A:K,4,FALSE),0)</f>
        <v>0</v>
      </c>
      <c r="T332" s="217">
        <f>--IFERROR(VLOOKUP(I332,'统计（数据库导出）'!A:K,5,FALSE),0)</f>
        <v>0</v>
      </c>
      <c r="U332" s="217">
        <f>--IFERROR(VLOOKUP(I332,'统计（数据库导出）'!A:K,6,FALSE),0)</f>
        <v>20</v>
      </c>
      <c r="V332" s="217">
        <f>--IFERROR(VLOOKUP(I332,'统计（数据库导出）'!A:K,7,FALSE),0)</f>
        <v>0</v>
      </c>
      <c r="W332" s="217">
        <f>--IFERROR(VLOOKUP(I332,'统计（数据库导出）'!A:K,8,FALSE),0)</f>
        <v>-46.7</v>
      </c>
      <c r="X332" s="217">
        <f>--IFERROR(VLOOKUP(I332,'统计（数据库导出）'!A:K,9,FALSE),0)</f>
        <v>-777.1</v>
      </c>
      <c r="Y332" s="217">
        <f>--IFERROR(VLOOKUP(I332,'统计（数据库导出）'!A:K,10,FALSE),0)</f>
        <v>434.615</v>
      </c>
      <c r="Z332" s="217">
        <f>--IFERROR(VLOOKUP(I332,'统计（数据库导出）'!A:K,11,FALSE),0)</f>
        <v>0</v>
      </c>
      <c r="AA332" s="4">
        <v>331</v>
      </c>
      <c r="AB332" s="4"/>
      <c r="AC332" s="220" t="e">
        <f>VLOOKUP(H332,[1]Sheet1!$D:$D,1,FALSE)</f>
        <v>#N/A</v>
      </c>
    </row>
    <row r="333" s="1" customFormat="1" spans="1:29">
      <c r="A333" s="3">
        <v>1044</v>
      </c>
      <c r="B333" s="118" t="s">
        <v>558</v>
      </c>
      <c r="C333" s="118" t="s">
        <v>29</v>
      </c>
      <c r="D333" s="118" t="s">
        <v>30</v>
      </c>
      <c r="E333" s="118" t="s">
        <v>843</v>
      </c>
      <c r="F333" s="3" t="s">
        <v>88</v>
      </c>
      <c r="G333" s="3" t="s">
        <v>68</v>
      </c>
      <c r="H333" s="3">
        <v>3853287</v>
      </c>
      <c r="I333" s="4" t="s">
        <v>859</v>
      </c>
      <c r="J333" s="216">
        <v>1250</v>
      </c>
      <c r="K333" s="4">
        <v>19119887292</v>
      </c>
      <c r="L333" s="4"/>
      <c r="M333" s="4" t="s">
        <v>860</v>
      </c>
      <c r="N333" s="4" t="s">
        <v>846</v>
      </c>
      <c r="O333" s="4">
        <v>19119887292</v>
      </c>
      <c r="P333" s="217">
        <f>--IFERROR(VLOOKUP(I333,'统计（数据库导出）'!A:C,2,FALSE),0)</f>
        <v>10</v>
      </c>
      <c r="Q333" s="217">
        <f>--IFERROR(VLOOKUP(I333,'统计（数据库导出）'!A:C,3,FALSE),0)</f>
        <v>93</v>
      </c>
      <c r="R333" s="219">
        <f t="shared" si="5"/>
        <v>0.0744</v>
      </c>
      <c r="S333" s="217">
        <f>--IFERROR(VLOOKUP(I333,'统计（数据库导出）'!A:K,4,FALSE),0)</f>
        <v>10</v>
      </c>
      <c r="T333" s="217">
        <f>--IFERROR(VLOOKUP(I333,'统计（数据库导出）'!A:K,5,FALSE),0)</f>
        <v>0</v>
      </c>
      <c r="U333" s="217">
        <f>--IFERROR(VLOOKUP(I333,'统计（数据库导出）'!A:K,6,FALSE),0)</f>
        <v>0</v>
      </c>
      <c r="V333" s="217">
        <f>--IFERROR(VLOOKUP(I333,'统计（数据库导出）'!A:K,7,FALSE),0)</f>
        <v>0</v>
      </c>
      <c r="W333" s="217">
        <f>--IFERROR(VLOOKUP(I333,'统计（数据库导出）'!A:K,8,FALSE),0)</f>
        <v>83</v>
      </c>
      <c r="X333" s="217">
        <f>--IFERROR(VLOOKUP(I333,'统计（数据库导出）'!A:K,9,FALSE),0)</f>
        <v>0</v>
      </c>
      <c r="Y333" s="217">
        <f>--IFERROR(VLOOKUP(I333,'统计（数据库导出）'!A:K,10,FALSE),0)</f>
        <v>10</v>
      </c>
      <c r="Z333" s="217">
        <f>--IFERROR(VLOOKUP(I333,'统计（数据库导出）'!A:K,11,FALSE),0)</f>
        <v>0</v>
      </c>
      <c r="AA333" s="4">
        <v>332</v>
      </c>
      <c r="AB333" s="4"/>
      <c r="AC333" s="220" t="e">
        <f>VLOOKUP(H333,[1]Sheet1!$D:$D,1,FALSE)</f>
        <v>#N/A</v>
      </c>
    </row>
    <row r="334" s="1" customFormat="1" spans="1:29">
      <c r="A334" s="3">
        <v>1045</v>
      </c>
      <c r="B334" s="118" t="s">
        <v>558</v>
      </c>
      <c r="C334" s="118" t="s">
        <v>29</v>
      </c>
      <c r="D334" s="118" t="s">
        <v>30</v>
      </c>
      <c r="E334" s="118" t="s">
        <v>843</v>
      </c>
      <c r="F334" s="3" t="s">
        <v>88</v>
      </c>
      <c r="G334" s="3" t="s">
        <v>43</v>
      </c>
      <c r="H334" s="3">
        <v>3852872</v>
      </c>
      <c r="I334" s="4" t="s">
        <v>861</v>
      </c>
      <c r="J334" s="216">
        <v>500</v>
      </c>
      <c r="K334" s="4">
        <v>15378833393</v>
      </c>
      <c r="L334" s="4"/>
      <c r="M334" s="4" t="s">
        <v>862</v>
      </c>
      <c r="N334" s="4" t="s">
        <v>581</v>
      </c>
      <c r="O334" s="4">
        <v>15378833393</v>
      </c>
      <c r="P334" s="217">
        <f>--IFERROR(VLOOKUP(I334,'统计（数据库导出）'!A:C,2,FALSE),0)</f>
        <v>0</v>
      </c>
      <c r="Q334" s="217">
        <f>--IFERROR(VLOOKUP(I334,'统计（数据库导出）'!A:C,3,FALSE),0)</f>
        <v>130</v>
      </c>
      <c r="R334" s="219">
        <f t="shared" si="5"/>
        <v>0.26</v>
      </c>
      <c r="S334" s="217">
        <f>--IFERROR(VLOOKUP(I334,'统计（数据库导出）'!A:K,4,FALSE),0)</f>
        <v>0</v>
      </c>
      <c r="T334" s="217">
        <f>--IFERROR(VLOOKUP(I334,'统计（数据库导出）'!A:K,5,FALSE),0)</f>
        <v>0</v>
      </c>
      <c r="U334" s="217">
        <f>--IFERROR(VLOOKUP(I334,'统计（数据库导出）'!A:K,6,FALSE),0)</f>
        <v>0</v>
      </c>
      <c r="V334" s="217">
        <f>--IFERROR(VLOOKUP(I334,'统计（数据库导出）'!A:K,7,FALSE),0)</f>
        <v>0</v>
      </c>
      <c r="W334" s="217">
        <f>--IFERROR(VLOOKUP(I334,'统计（数据库导出）'!A:K,8,FALSE),0)</f>
        <v>30</v>
      </c>
      <c r="X334" s="217">
        <f>--IFERROR(VLOOKUP(I334,'统计（数据库导出）'!A:K,9,FALSE),0)</f>
        <v>0</v>
      </c>
      <c r="Y334" s="217">
        <f>--IFERROR(VLOOKUP(I334,'统计（数据库导出）'!A:K,10,FALSE),0)</f>
        <v>100</v>
      </c>
      <c r="Z334" s="217">
        <f>--IFERROR(VLOOKUP(I334,'统计（数据库导出）'!A:K,11,FALSE),0)</f>
        <v>0</v>
      </c>
      <c r="AA334" s="4">
        <v>333</v>
      </c>
      <c r="AB334" s="4"/>
      <c r="AC334" s="220" t="e">
        <f>VLOOKUP(H334,[1]Sheet1!$D:$D,1,FALSE)</f>
        <v>#N/A</v>
      </c>
    </row>
    <row r="335" s="1" customFormat="1" spans="1:29">
      <c r="A335" s="3">
        <v>1046</v>
      </c>
      <c r="B335" s="118" t="s">
        <v>558</v>
      </c>
      <c r="C335" s="118" t="s">
        <v>29</v>
      </c>
      <c r="D335" s="118" t="s">
        <v>30</v>
      </c>
      <c r="E335" s="118" t="s">
        <v>843</v>
      </c>
      <c r="F335" s="3" t="s">
        <v>88</v>
      </c>
      <c r="G335" s="3" t="s">
        <v>43</v>
      </c>
      <c r="H335" s="3">
        <v>3852878</v>
      </c>
      <c r="I335" s="4" t="s">
        <v>863</v>
      </c>
      <c r="J335" s="216">
        <v>500</v>
      </c>
      <c r="K335" s="4">
        <v>13369411467</v>
      </c>
      <c r="L335" s="4"/>
      <c r="M335" s="4" t="s">
        <v>864</v>
      </c>
      <c r="N335" s="4" t="s">
        <v>581</v>
      </c>
      <c r="O335" s="4">
        <v>18919381803</v>
      </c>
      <c r="P335" s="217">
        <f>--IFERROR(VLOOKUP(I335,'统计（数据库导出）'!A:C,2,FALSE),0)</f>
        <v>0</v>
      </c>
      <c r="Q335" s="217">
        <f>--IFERROR(VLOOKUP(I335,'统计（数据库导出）'!A:C,3,FALSE),0)</f>
        <v>14</v>
      </c>
      <c r="R335" s="219">
        <f t="shared" si="5"/>
        <v>0.028</v>
      </c>
      <c r="S335" s="217">
        <f>--IFERROR(VLOOKUP(I335,'统计（数据库导出）'!A:K,4,FALSE),0)</f>
        <v>0</v>
      </c>
      <c r="T335" s="217">
        <f>--IFERROR(VLOOKUP(I335,'统计（数据库导出）'!A:K,5,FALSE),0)</f>
        <v>0</v>
      </c>
      <c r="U335" s="217">
        <f>--IFERROR(VLOOKUP(I335,'统计（数据库导出）'!A:K,6,FALSE),0)</f>
        <v>0</v>
      </c>
      <c r="V335" s="217">
        <f>--IFERROR(VLOOKUP(I335,'统计（数据库导出）'!A:K,7,FALSE),0)</f>
        <v>0</v>
      </c>
      <c r="W335" s="217">
        <f>--IFERROR(VLOOKUP(I335,'统计（数据库导出）'!A:K,8,FALSE),0)</f>
        <v>0</v>
      </c>
      <c r="X335" s="217">
        <f>--IFERROR(VLOOKUP(I335,'统计（数据库导出）'!A:K,9,FALSE),0)</f>
        <v>0</v>
      </c>
      <c r="Y335" s="217">
        <f>--IFERROR(VLOOKUP(I335,'统计（数据库导出）'!A:K,10,FALSE),0)</f>
        <v>14</v>
      </c>
      <c r="Z335" s="217">
        <f>--IFERROR(VLOOKUP(I335,'统计（数据库导出）'!A:K,11,FALSE),0)</f>
        <v>0</v>
      </c>
      <c r="AA335" s="4">
        <v>334</v>
      </c>
      <c r="AB335" s="4"/>
      <c r="AC335" s="220" t="e">
        <f>VLOOKUP(H335,[1]Sheet1!$D:$D,1,FALSE)</f>
        <v>#N/A</v>
      </c>
    </row>
    <row r="336" s="1" customFormat="1" spans="1:29">
      <c r="A336" s="3">
        <v>1047</v>
      </c>
      <c r="B336" s="118" t="s">
        <v>558</v>
      </c>
      <c r="C336" s="118" t="s">
        <v>29</v>
      </c>
      <c r="D336" s="118" t="s">
        <v>30</v>
      </c>
      <c r="E336" s="118" t="s">
        <v>843</v>
      </c>
      <c r="F336" s="3" t="s">
        <v>88</v>
      </c>
      <c r="G336" s="3" t="s">
        <v>102</v>
      </c>
      <c r="H336" s="3">
        <v>3853098</v>
      </c>
      <c r="I336" s="4" t="s">
        <v>865</v>
      </c>
      <c r="J336" s="216">
        <v>1000</v>
      </c>
      <c r="K336" s="4">
        <v>18993827826</v>
      </c>
      <c r="L336" s="4"/>
      <c r="M336" s="4" t="s">
        <v>866</v>
      </c>
      <c r="N336" s="4" t="s">
        <v>581</v>
      </c>
      <c r="O336" s="4">
        <v>18993827826</v>
      </c>
      <c r="P336" s="217">
        <f>--IFERROR(VLOOKUP(I336,'统计（数据库导出）'!A:C,2,FALSE),0)</f>
        <v>20</v>
      </c>
      <c r="Q336" s="217">
        <f>--IFERROR(VLOOKUP(I336,'统计（数据库导出）'!A:C,3,FALSE),0)</f>
        <v>363.55</v>
      </c>
      <c r="R336" s="219">
        <f t="shared" si="5"/>
        <v>0.36355</v>
      </c>
      <c r="S336" s="217">
        <f>--IFERROR(VLOOKUP(I336,'统计（数据库导出）'!A:K,4,FALSE),0)</f>
        <v>0</v>
      </c>
      <c r="T336" s="217">
        <f>--IFERROR(VLOOKUP(I336,'统计（数据库导出）'!A:K,5,FALSE),0)</f>
        <v>0</v>
      </c>
      <c r="U336" s="217">
        <f>--IFERROR(VLOOKUP(I336,'统计（数据库导出）'!A:K,6,FALSE),0)</f>
        <v>20</v>
      </c>
      <c r="V336" s="217">
        <f>--IFERROR(VLOOKUP(I336,'统计（数据库导出）'!A:K,7,FALSE),0)</f>
        <v>0</v>
      </c>
      <c r="W336" s="217">
        <f>--IFERROR(VLOOKUP(I336,'统计（数据库导出）'!A:K,8,FALSE),0)</f>
        <v>116.9</v>
      </c>
      <c r="X336" s="217">
        <f>--IFERROR(VLOOKUP(I336,'统计（数据库导出）'!A:K,9,FALSE),0)</f>
        <v>0</v>
      </c>
      <c r="Y336" s="217">
        <f>--IFERROR(VLOOKUP(I336,'统计（数据库导出）'!A:K,10,FALSE),0)</f>
        <v>246.65</v>
      </c>
      <c r="Z336" s="217">
        <f>--IFERROR(VLOOKUP(I336,'统计（数据库导出）'!A:K,11,FALSE),0)</f>
        <v>0</v>
      </c>
      <c r="AA336" s="4">
        <v>335</v>
      </c>
      <c r="AB336" s="4"/>
      <c r="AC336" s="220" t="e">
        <f>VLOOKUP(H336,[1]Sheet1!$D:$D,1,FALSE)</f>
        <v>#N/A</v>
      </c>
    </row>
    <row r="337" s="1" customFormat="1" spans="1:29">
      <c r="A337" s="3">
        <v>1048</v>
      </c>
      <c r="B337" s="118" t="s">
        <v>558</v>
      </c>
      <c r="C337" s="118" t="s">
        <v>29</v>
      </c>
      <c r="D337" s="118" t="s">
        <v>30</v>
      </c>
      <c r="E337" s="212" t="s">
        <v>843</v>
      </c>
      <c r="F337" s="3" t="s">
        <v>88</v>
      </c>
      <c r="G337" s="3" t="s">
        <v>102</v>
      </c>
      <c r="H337" s="4">
        <v>3853328</v>
      </c>
      <c r="I337" s="4" t="s">
        <v>867</v>
      </c>
      <c r="J337" s="216">
        <v>1000</v>
      </c>
      <c r="K337" s="4">
        <v>18993827832</v>
      </c>
      <c r="L337" s="4"/>
      <c r="M337" s="4" t="s">
        <v>764</v>
      </c>
      <c r="N337" s="4" t="s">
        <v>846</v>
      </c>
      <c r="O337" s="4">
        <v>18093822696</v>
      </c>
      <c r="P337" s="217">
        <f>--IFERROR(VLOOKUP(I337,'统计（数据库导出）'!A:C,2,FALSE),0)</f>
        <v>554.8</v>
      </c>
      <c r="Q337" s="217">
        <f>--IFERROR(VLOOKUP(I337,'统计（数据库导出）'!A:C,3,FALSE),0)</f>
        <v>7663.84668333333</v>
      </c>
      <c r="R337" s="219">
        <f t="shared" si="5"/>
        <v>7.66384668333333</v>
      </c>
      <c r="S337" s="217">
        <f>--IFERROR(VLOOKUP(I337,'统计（数据库导出）'!A:K,4,FALSE),0)</f>
        <v>448</v>
      </c>
      <c r="T337" s="217">
        <f>--IFERROR(VLOOKUP(I337,'统计（数据库导出）'!A:K,5,FALSE),0)</f>
        <v>0</v>
      </c>
      <c r="U337" s="217">
        <f>--IFERROR(VLOOKUP(I337,'统计（数据库导出）'!A:K,6,FALSE),0)</f>
        <v>106.8</v>
      </c>
      <c r="V337" s="217">
        <f>--IFERROR(VLOOKUP(I337,'统计（数据库导出）'!A:K,7,FALSE),0)</f>
        <v>0</v>
      </c>
      <c r="W337" s="217">
        <f>--IFERROR(VLOOKUP(I337,'统计（数据库导出）'!A:K,8,FALSE),0)</f>
        <v>5779.98</v>
      </c>
      <c r="X337" s="217">
        <f>--IFERROR(VLOOKUP(I337,'统计（数据库导出）'!A:K,9,FALSE),0)</f>
        <v>-2328.1</v>
      </c>
      <c r="Y337" s="217">
        <f>--IFERROR(VLOOKUP(I337,'统计（数据库导出）'!A:K,10,FALSE),0)</f>
        <v>1883.86668333333</v>
      </c>
      <c r="Z337" s="217">
        <f>--IFERROR(VLOOKUP(I337,'统计（数据库导出）'!A:K,11,FALSE),0)</f>
        <v>-10</v>
      </c>
      <c r="AA337" s="4">
        <v>336</v>
      </c>
      <c r="AB337" s="4"/>
      <c r="AC337" s="220" t="e">
        <f>VLOOKUP(H337,[1]Sheet1!$D:$D,1,FALSE)</f>
        <v>#N/A</v>
      </c>
    </row>
    <row r="338" s="1" customFormat="1" spans="1:29">
      <c r="A338" s="3">
        <v>1049</v>
      </c>
      <c r="B338" s="118" t="s">
        <v>558</v>
      </c>
      <c r="C338" s="118" t="s">
        <v>29</v>
      </c>
      <c r="D338" s="118" t="s">
        <v>30</v>
      </c>
      <c r="E338" s="118" t="s">
        <v>868</v>
      </c>
      <c r="F338" s="3" t="s">
        <v>32</v>
      </c>
      <c r="G338" s="3" t="s">
        <v>43</v>
      </c>
      <c r="H338" s="3">
        <v>3853099</v>
      </c>
      <c r="I338" s="4" t="s">
        <v>869</v>
      </c>
      <c r="J338" s="216">
        <v>1400</v>
      </c>
      <c r="K338" s="4">
        <v>17339988575</v>
      </c>
      <c r="L338" s="4"/>
      <c r="M338" s="4" t="s">
        <v>870</v>
      </c>
      <c r="N338" s="4" t="s">
        <v>871</v>
      </c>
      <c r="O338" s="4">
        <v>17339988575</v>
      </c>
      <c r="P338" s="217">
        <f>--IFERROR(VLOOKUP(I338,'统计（数据库导出）'!A:C,2,FALSE),0)</f>
        <v>179.82</v>
      </c>
      <c r="Q338" s="217">
        <f>--IFERROR(VLOOKUP(I338,'统计（数据库导出）'!A:C,3,FALSE),0)</f>
        <v>2171.73</v>
      </c>
      <c r="R338" s="219">
        <f t="shared" si="5"/>
        <v>1.55123571428571</v>
      </c>
      <c r="S338" s="217">
        <f>--IFERROR(VLOOKUP(I338,'统计（数据库导出）'!A:K,4,FALSE),0)</f>
        <v>119.82</v>
      </c>
      <c r="T338" s="217">
        <f>--IFERROR(VLOOKUP(I338,'统计（数据库导出）'!A:K,5,FALSE),0)</f>
        <v>-71.1</v>
      </c>
      <c r="U338" s="217">
        <f>--IFERROR(VLOOKUP(I338,'统计（数据库导出）'!A:K,6,FALSE),0)</f>
        <v>60</v>
      </c>
      <c r="V338" s="217">
        <f>--IFERROR(VLOOKUP(I338,'统计（数据库导出）'!A:K,7,FALSE),0)</f>
        <v>0</v>
      </c>
      <c r="W338" s="217">
        <f>--IFERROR(VLOOKUP(I338,'统计（数据库导出）'!A:K,8,FALSE),0)</f>
        <v>1346.43</v>
      </c>
      <c r="X338" s="217">
        <f>--IFERROR(VLOOKUP(I338,'统计（数据库导出）'!A:K,9,FALSE),0)</f>
        <v>-474.1</v>
      </c>
      <c r="Y338" s="217">
        <f>--IFERROR(VLOOKUP(I338,'统计（数据库导出）'!A:K,10,FALSE),0)</f>
        <v>825.3</v>
      </c>
      <c r="Z338" s="217">
        <f>--IFERROR(VLOOKUP(I338,'统计（数据库导出）'!A:K,11,FALSE),0)</f>
        <v>-30</v>
      </c>
      <c r="AA338" s="4">
        <v>337</v>
      </c>
      <c r="AB338" s="4"/>
      <c r="AC338" s="220" t="e">
        <f>VLOOKUP(H338,[1]Sheet1!$D:$D,1,FALSE)</f>
        <v>#N/A</v>
      </c>
    </row>
    <row r="339" s="1" customFormat="1" spans="1:29">
      <c r="A339" s="3">
        <v>1050</v>
      </c>
      <c r="B339" s="118" t="s">
        <v>558</v>
      </c>
      <c r="C339" s="118" t="s">
        <v>29</v>
      </c>
      <c r="D339" s="3" t="s">
        <v>30</v>
      </c>
      <c r="E339" s="118" t="s">
        <v>868</v>
      </c>
      <c r="F339" s="3" t="s">
        <v>32</v>
      </c>
      <c r="G339" s="3" t="s">
        <v>102</v>
      </c>
      <c r="H339" s="3">
        <v>3850688</v>
      </c>
      <c r="I339" s="4" t="s">
        <v>872</v>
      </c>
      <c r="J339" s="216">
        <v>1633</v>
      </c>
      <c r="K339" s="4">
        <v>17793840861</v>
      </c>
      <c r="L339" s="4" t="s">
        <v>99</v>
      </c>
      <c r="M339" s="4" t="s">
        <v>873</v>
      </c>
      <c r="N339" s="4" t="s">
        <v>874</v>
      </c>
      <c r="O339" s="4">
        <v>17793840861</v>
      </c>
      <c r="P339" s="217">
        <f>--IFERROR(VLOOKUP(I339,'统计（数据库导出）'!A:C,2,FALSE),0)</f>
        <v>92.41</v>
      </c>
      <c r="Q339" s="217">
        <f>--IFERROR(VLOOKUP(I339,'统计（数据库导出）'!A:C,3,FALSE),0)</f>
        <v>1888.90993333333</v>
      </c>
      <c r="R339" s="219">
        <f t="shared" si="5"/>
        <v>1.15671153296591</v>
      </c>
      <c r="S339" s="217">
        <f>--IFERROR(VLOOKUP(I339,'统计（数据库导出）'!A:K,4,FALSE),0)</f>
        <v>70.41</v>
      </c>
      <c r="T339" s="217">
        <f>--IFERROR(VLOOKUP(I339,'统计（数据库导出）'!A:K,5,FALSE),0)</f>
        <v>-10</v>
      </c>
      <c r="U339" s="217">
        <f>--IFERROR(VLOOKUP(I339,'统计（数据库导出）'!A:K,6,FALSE),0)</f>
        <v>22</v>
      </c>
      <c r="V339" s="217">
        <f>--IFERROR(VLOOKUP(I339,'统计（数据库导出）'!A:K,7,FALSE),0)</f>
        <v>0</v>
      </c>
      <c r="W339" s="217">
        <f>--IFERROR(VLOOKUP(I339,'统计（数据库导出）'!A:K,8,FALSE),0)</f>
        <v>1579.91</v>
      </c>
      <c r="X339" s="217">
        <f>--IFERROR(VLOOKUP(I339,'统计（数据库导出）'!A:K,9,FALSE),0)</f>
        <v>-247.8</v>
      </c>
      <c r="Y339" s="217">
        <f>--IFERROR(VLOOKUP(I339,'统计（数据库导出）'!A:K,10,FALSE),0)</f>
        <v>308.999933333333</v>
      </c>
      <c r="Z339" s="217">
        <f>--IFERROR(VLOOKUP(I339,'统计（数据库导出）'!A:K,11,FALSE),0)</f>
        <v>0</v>
      </c>
      <c r="AA339" s="4">
        <v>338</v>
      </c>
      <c r="AB339" s="4"/>
      <c r="AC339" s="220" t="e">
        <f>VLOOKUP(H339,[1]Sheet1!$D:$D,1,FALSE)</f>
        <v>#N/A</v>
      </c>
    </row>
    <row r="340" s="1" customFormat="1" spans="1:29">
      <c r="A340" s="3">
        <v>1051</v>
      </c>
      <c r="B340" s="118" t="s">
        <v>558</v>
      </c>
      <c r="C340" s="118" t="s">
        <v>29</v>
      </c>
      <c r="D340" s="118" t="s">
        <v>30</v>
      </c>
      <c r="E340" s="118" t="s">
        <v>868</v>
      </c>
      <c r="F340" s="3" t="s">
        <v>32</v>
      </c>
      <c r="G340" s="3">
        <v>0</v>
      </c>
      <c r="H340" s="3">
        <v>3851749</v>
      </c>
      <c r="I340" s="4" t="s">
        <v>875</v>
      </c>
      <c r="J340" s="216">
        <v>1633</v>
      </c>
      <c r="K340" s="4">
        <v>17793840861</v>
      </c>
      <c r="L340" s="4"/>
      <c r="M340" s="4" t="s">
        <v>876</v>
      </c>
      <c r="N340" s="4" t="s">
        <v>877</v>
      </c>
      <c r="O340" s="4">
        <v>15378880581</v>
      </c>
      <c r="P340" s="217">
        <f>--IFERROR(VLOOKUP(I340,'统计（数据库导出）'!A:C,2,FALSE),0)</f>
        <v>0</v>
      </c>
      <c r="Q340" s="217">
        <f>--IFERROR(VLOOKUP(I340,'统计（数据库导出）'!A:C,3,FALSE),0)</f>
        <v>-1410.9</v>
      </c>
      <c r="R340" s="219">
        <f t="shared" si="5"/>
        <v>-0.863992651561543</v>
      </c>
      <c r="S340" s="217">
        <f>--IFERROR(VLOOKUP(I340,'统计（数据库导出）'!A:K,4,FALSE),0)</f>
        <v>0</v>
      </c>
      <c r="T340" s="217">
        <f>--IFERROR(VLOOKUP(I340,'统计（数据库导出）'!A:K,5,FALSE),0)</f>
        <v>0</v>
      </c>
      <c r="U340" s="217">
        <f>--IFERROR(VLOOKUP(I340,'统计（数据库导出）'!A:K,6,FALSE),0)</f>
        <v>0</v>
      </c>
      <c r="V340" s="217">
        <f>--IFERROR(VLOOKUP(I340,'统计（数据库导出）'!A:K,7,FALSE),0)</f>
        <v>0</v>
      </c>
      <c r="W340" s="217">
        <f>--IFERROR(VLOOKUP(I340,'统计（数据库导出）'!A:K,8,FALSE),0)</f>
        <v>-1410.9</v>
      </c>
      <c r="X340" s="217">
        <f>--IFERROR(VLOOKUP(I340,'统计（数据库导出）'!A:K,9,FALSE),0)</f>
        <v>-1428</v>
      </c>
      <c r="Y340" s="217">
        <f>--IFERROR(VLOOKUP(I340,'统计（数据库导出）'!A:K,10,FALSE),0)</f>
        <v>0</v>
      </c>
      <c r="Z340" s="217">
        <f>--IFERROR(VLOOKUP(I340,'统计（数据库导出）'!A:K,11,FALSE),0)</f>
        <v>0</v>
      </c>
      <c r="AA340" s="4">
        <v>339</v>
      </c>
      <c r="AB340" s="4"/>
      <c r="AC340" s="220" t="e">
        <f>VLOOKUP(H340,[1]Sheet1!$D:$D,1,FALSE)</f>
        <v>#N/A</v>
      </c>
    </row>
    <row r="341" s="1" customFormat="1" spans="1:29">
      <c r="A341" s="3">
        <v>1052</v>
      </c>
      <c r="B341" s="118" t="s">
        <v>558</v>
      </c>
      <c r="C341" s="118" t="s">
        <v>29</v>
      </c>
      <c r="D341" s="118" t="s">
        <v>30</v>
      </c>
      <c r="E341" s="118" t="s">
        <v>868</v>
      </c>
      <c r="F341" s="3" t="s">
        <v>32</v>
      </c>
      <c r="G341" s="3">
        <v>0</v>
      </c>
      <c r="H341" s="3">
        <v>3809534</v>
      </c>
      <c r="I341" s="4" t="s">
        <v>878</v>
      </c>
      <c r="J341" s="216">
        <v>0</v>
      </c>
      <c r="K341" s="4">
        <v>0</v>
      </c>
      <c r="L341" s="4"/>
      <c r="M341" s="4" t="s">
        <v>879</v>
      </c>
      <c r="N341" s="4" t="s">
        <v>880</v>
      </c>
      <c r="O341" s="4">
        <v>15378807988</v>
      </c>
      <c r="P341" s="217">
        <f>--IFERROR(VLOOKUP(I341,'统计（数据库导出）'!A:C,2,FALSE),0)</f>
        <v>0</v>
      </c>
      <c r="Q341" s="217">
        <f>--IFERROR(VLOOKUP(I341,'统计（数据库导出）'!A:C,3,FALSE),0)</f>
        <v>5</v>
      </c>
      <c r="R341" s="219">
        <f t="shared" si="5"/>
        <v>0</v>
      </c>
      <c r="S341" s="217">
        <f>--IFERROR(VLOOKUP(I341,'统计（数据库导出）'!A:K,4,FALSE),0)</f>
        <v>0</v>
      </c>
      <c r="T341" s="217">
        <f>--IFERROR(VLOOKUP(I341,'统计（数据库导出）'!A:K,5,FALSE),0)</f>
        <v>0</v>
      </c>
      <c r="U341" s="217">
        <f>--IFERROR(VLOOKUP(I341,'统计（数据库导出）'!A:K,6,FALSE),0)</f>
        <v>0</v>
      </c>
      <c r="V341" s="217">
        <f>--IFERROR(VLOOKUP(I341,'统计（数据库导出）'!A:K,7,FALSE),0)</f>
        <v>0</v>
      </c>
      <c r="W341" s="217">
        <f>--IFERROR(VLOOKUP(I341,'统计（数据库导出）'!A:K,8,FALSE),0)</f>
        <v>0</v>
      </c>
      <c r="X341" s="217">
        <f>--IFERROR(VLOOKUP(I341,'统计（数据库导出）'!A:K,9,FALSE),0)</f>
        <v>0</v>
      </c>
      <c r="Y341" s="217">
        <f>--IFERROR(VLOOKUP(I341,'统计（数据库导出）'!A:K,10,FALSE),0)</f>
        <v>5</v>
      </c>
      <c r="Z341" s="217">
        <f>--IFERROR(VLOOKUP(I341,'统计（数据库导出）'!A:K,11,FALSE),0)</f>
        <v>0</v>
      </c>
      <c r="AA341" s="4">
        <v>340</v>
      </c>
      <c r="AB341" s="4"/>
      <c r="AC341" s="220" t="e">
        <f>VLOOKUP(H341,[1]Sheet1!$D:$D,1,FALSE)</f>
        <v>#N/A</v>
      </c>
    </row>
    <row r="342" s="1" customFormat="1" spans="1:29">
      <c r="A342" s="3">
        <v>1053</v>
      </c>
      <c r="B342" s="118" t="s">
        <v>558</v>
      </c>
      <c r="C342" s="118" t="s">
        <v>29</v>
      </c>
      <c r="D342" s="118" t="s">
        <v>30</v>
      </c>
      <c r="E342" s="118" t="s">
        <v>868</v>
      </c>
      <c r="F342" s="3" t="s">
        <v>32</v>
      </c>
      <c r="G342" s="3" t="s">
        <v>102</v>
      </c>
      <c r="H342" s="3">
        <v>3853305</v>
      </c>
      <c r="I342" s="4" t="s">
        <v>881</v>
      </c>
      <c r="J342" s="216">
        <v>1633</v>
      </c>
      <c r="K342" s="4">
        <v>17793840861</v>
      </c>
      <c r="L342" s="4"/>
      <c r="M342" s="4" t="s">
        <v>873</v>
      </c>
      <c r="N342" s="4" t="s">
        <v>877</v>
      </c>
      <c r="O342" s="4">
        <v>18993853850</v>
      </c>
      <c r="P342" s="217">
        <f>--IFERROR(VLOOKUP(I342,'统计（数据库导出）'!A:C,2,FALSE),0)</f>
        <v>0</v>
      </c>
      <c r="Q342" s="217">
        <f>--IFERROR(VLOOKUP(I342,'统计（数据库导出）'!A:C,3,FALSE),0)</f>
        <v>20</v>
      </c>
      <c r="R342" s="219">
        <f t="shared" si="5"/>
        <v>0.0122473974280465</v>
      </c>
      <c r="S342" s="217">
        <f>--IFERROR(VLOOKUP(I342,'统计（数据库导出）'!A:K,4,FALSE),0)</f>
        <v>0</v>
      </c>
      <c r="T342" s="217">
        <f>--IFERROR(VLOOKUP(I342,'统计（数据库导出）'!A:K,5,FALSE),0)</f>
        <v>0</v>
      </c>
      <c r="U342" s="217">
        <f>--IFERROR(VLOOKUP(I342,'统计（数据库导出）'!A:K,6,FALSE),0)</f>
        <v>0</v>
      </c>
      <c r="V342" s="217">
        <f>--IFERROR(VLOOKUP(I342,'统计（数据库导出）'!A:K,7,FALSE),0)</f>
        <v>0</v>
      </c>
      <c r="W342" s="217">
        <f>--IFERROR(VLOOKUP(I342,'统计（数据库导出）'!A:K,8,FALSE),0)</f>
        <v>0</v>
      </c>
      <c r="X342" s="217">
        <f>--IFERROR(VLOOKUP(I342,'统计（数据库导出）'!A:K,9,FALSE),0)</f>
        <v>0</v>
      </c>
      <c r="Y342" s="217">
        <f>--IFERROR(VLOOKUP(I342,'统计（数据库导出）'!A:K,10,FALSE),0)</f>
        <v>20</v>
      </c>
      <c r="Z342" s="217">
        <f>--IFERROR(VLOOKUP(I342,'统计（数据库导出）'!A:K,11,FALSE),0)</f>
        <v>0</v>
      </c>
      <c r="AA342" s="4">
        <v>341</v>
      </c>
      <c r="AB342" s="4"/>
      <c r="AC342" s="220" t="e">
        <f>VLOOKUP(H342,[1]Sheet1!$D:$D,1,FALSE)</f>
        <v>#N/A</v>
      </c>
    </row>
    <row r="343" s="1" customFormat="1" spans="1:29">
      <c r="A343" s="3">
        <v>1054</v>
      </c>
      <c r="B343" s="118" t="s">
        <v>558</v>
      </c>
      <c r="C343" s="118" t="s">
        <v>29</v>
      </c>
      <c r="D343" s="118" t="s">
        <v>30</v>
      </c>
      <c r="E343" s="212" t="s">
        <v>868</v>
      </c>
      <c r="F343" s="3" t="s">
        <v>32</v>
      </c>
      <c r="G343" s="3">
        <v>0</v>
      </c>
      <c r="H343" s="4">
        <v>3853325</v>
      </c>
      <c r="I343" s="4" t="s">
        <v>882</v>
      </c>
      <c r="J343" s="216">
        <v>0</v>
      </c>
      <c r="K343" s="4">
        <v>0</v>
      </c>
      <c r="L343" s="4"/>
      <c r="M343" s="4" t="s">
        <v>883</v>
      </c>
      <c r="N343" s="4" t="s">
        <v>880</v>
      </c>
      <c r="O343" s="4">
        <v>15378815735</v>
      </c>
      <c r="P343" s="217">
        <f>--IFERROR(VLOOKUP(I343,'统计（数据库导出）'!A:C,2,FALSE),0)</f>
        <v>0</v>
      </c>
      <c r="Q343" s="217">
        <f>--IFERROR(VLOOKUP(I343,'统计（数据库导出）'!A:C,3,FALSE),0)</f>
        <v>354.11</v>
      </c>
      <c r="R343" s="219">
        <f t="shared" si="5"/>
        <v>0</v>
      </c>
      <c r="S343" s="217">
        <f>--IFERROR(VLOOKUP(I343,'统计（数据库导出）'!A:K,4,FALSE),0)</f>
        <v>0</v>
      </c>
      <c r="T343" s="217">
        <f>--IFERROR(VLOOKUP(I343,'统计（数据库导出）'!A:K,5,FALSE),0)</f>
        <v>0</v>
      </c>
      <c r="U343" s="217">
        <f>--IFERROR(VLOOKUP(I343,'统计（数据库导出）'!A:K,6,FALSE),0)</f>
        <v>0</v>
      </c>
      <c r="V343" s="217">
        <f>--IFERROR(VLOOKUP(I343,'统计（数据库导出）'!A:K,7,FALSE),0)</f>
        <v>0</v>
      </c>
      <c r="W343" s="217">
        <f>--IFERROR(VLOOKUP(I343,'统计（数据库导出）'!A:K,8,FALSE),0)</f>
        <v>211.11</v>
      </c>
      <c r="X343" s="217">
        <f>--IFERROR(VLOOKUP(I343,'统计（数据库导出）'!A:K,9,FALSE),0)</f>
        <v>0</v>
      </c>
      <c r="Y343" s="217">
        <f>--IFERROR(VLOOKUP(I343,'统计（数据库导出）'!A:K,10,FALSE),0)</f>
        <v>143</v>
      </c>
      <c r="Z343" s="217">
        <f>--IFERROR(VLOOKUP(I343,'统计（数据库导出）'!A:K,11,FALSE),0)</f>
        <v>0</v>
      </c>
      <c r="AA343" s="4">
        <v>342</v>
      </c>
      <c r="AB343" s="4"/>
      <c r="AC343" s="220" t="e">
        <f>VLOOKUP(H343,[1]Sheet1!$D:$D,1,FALSE)</f>
        <v>#N/A</v>
      </c>
    </row>
    <row r="344" s="1" customFormat="1" spans="1:29">
      <c r="A344" s="3">
        <v>1055</v>
      </c>
      <c r="B344" s="118" t="s">
        <v>558</v>
      </c>
      <c r="C344" s="118" t="s">
        <v>29</v>
      </c>
      <c r="D344" s="118" t="s">
        <v>30</v>
      </c>
      <c r="E344" s="212" t="s">
        <v>868</v>
      </c>
      <c r="F344" s="3" t="s">
        <v>32</v>
      </c>
      <c r="G344" s="3" t="s">
        <v>43</v>
      </c>
      <c r="H344" s="4">
        <v>3853766</v>
      </c>
      <c r="I344" s="4" t="s">
        <v>884</v>
      </c>
      <c r="J344" s="216">
        <v>1400</v>
      </c>
      <c r="K344" s="4">
        <v>15339787561</v>
      </c>
      <c r="L344" s="4"/>
      <c r="M344" s="4" t="s">
        <v>885</v>
      </c>
      <c r="N344" s="4" t="s">
        <v>877</v>
      </c>
      <c r="O344" s="4">
        <v>15339787561</v>
      </c>
      <c r="P344" s="217">
        <f>--IFERROR(VLOOKUP(I344,'统计（数据库导出）'!A:C,2,FALSE),0)</f>
        <v>0</v>
      </c>
      <c r="Q344" s="217">
        <f>--IFERROR(VLOOKUP(I344,'统计（数据库导出）'!A:C,3,FALSE),0)</f>
        <v>629.37</v>
      </c>
      <c r="R344" s="219">
        <f t="shared" si="5"/>
        <v>0.44955</v>
      </c>
      <c r="S344" s="217">
        <f>--IFERROR(VLOOKUP(I344,'统计（数据库导出）'!A:K,4,FALSE),0)</f>
        <v>0</v>
      </c>
      <c r="T344" s="217">
        <f>--IFERROR(VLOOKUP(I344,'统计（数据库导出）'!A:K,5,FALSE),0)</f>
        <v>0</v>
      </c>
      <c r="U344" s="217">
        <f>--IFERROR(VLOOKUP(I344,'统计（数据库导出）'!A:K,6,FALSE),0)</f>
        <v>0</v>
      </c>
      <c r="V344" s="217">
        <f>--IFERROR(VLOOKUP(I344,'统计（数据库导出）'!A:K,7,FALSE),0)</f>
        <v>0</v>
      </c>
      <c r="W344" s="217">
        <f>--IFERROR(VLOOKUP(I344,'统计（数据库导出）'!A:K,8,FALSE),0)</f>
        <v>515.37</v>
      </c>
      <c r="X344" s="217">
        <f>--IFERROR(VLOOKUP(I344,'统计（数据库导出）'!A:K,9,FALSE),0)</f>
        <v>0</v>
      </c>
      <c r="Y344" s="217">
        <f>--IFERROR(VLOOKUP(I344,'统计（数据库导出）'!A:K,10,FALSE),0)</f>
        <v>114</v>
      </c>
      <c r="Z344" s="217">
        <f>--IFERROR(VLOOKUP(I344,'统计（数据库导出）'!A:K,11,FALSE),0)</f>
        <v>0</v>
      </c>
      <c r="AA344" s="4">
        <v>343</v>
      </c>
      <c r="AB344" s="4"/>
      <c r="AC344" s="220">
        <f>VLOOKUP(H344,[1]Sheet1!$D:$D,1,FALSE)</f>
        <v>3853766</v>
      </c>
    </row>
    <row r="345" s="1" customFormat="1" spans="1:29">
      <c r="A345" s="3">
        <v>1056</v>
      </c>
      <c r="B345" s="118" t="s">
        <v>558</v>
      </c>
      <c r="C345" s="118" t="s">
        <v>29</v>
      </c>
      <c r="D345" s="118" t="s">
        <v>30</v>
      </c>
      <c r="E345" s="212" t="s">
        <v>868</v>
      </c>
      <c r="F345" s="3" t="s">
        <v>32</v>
      </c>
      <c r="G345" s="3" t="s">
        <v>43</v>
      </c>
      <c r="H345" s="4">
        <v>3852946</v>
      </c>
      <c r="I345" s="4" t="s">
        <v>886</v>
      </c>
      <c r="J345" s="216">
        <v>1400</v>
      </c>
      <c r="K345" s="4">
        <v>17339988575</v>
      </c>
      <c r="L345" s="4"/>
      <c r="M345" s="4" t="s">
        <v>870</v>
      </c>
      <c r="N345" s="4" t="s">
        <v>871</v>
      </c>
      <c r="O345" s="4">
        <v>17339983575</v>
      </c>
      <c r="P345" s="217">
        <f>--IFERROR(VLOOKUP(I345,'统计（数据库导出）'!A:C,2,FALSE),0)</f>
        <v>0</v>
      </c>
      <c r="Q345" s="217">
        <f>--IFERROR(VLOOKUP(I345,'统计（数据库导出）'!A:C,3,FALSE),0)</f>
        <v>-48</v>
      </c>
      <c r="R345" s="219">
        <f t="shared" si="5"/>
        <v>-0.0342857142857143</v>
      </c>
      <c r="S345" s="217">
        <f>--IFERROR(VLOOKUP(I345,'统计（数据库导出）'!A:K,4,FALSE),0)</f>
        <v>0</v>
      </c>
      <c r="T345" s="217">
        <f>--IFERROR(VLOOKUP(I345,'统计（数据库导出）'!A:K,5,FALSE),0)</f>
        <v>0</v>
      </c>
      <c r="U345" s="217">
        <f>--IFERROR(VLOOKUP(I345,'统计（数据库导出）'!A:K,6,FALSE),0)</f>
        <v>0</v>
      </c>
      <c r="V345" s="217">
        <f>--IFERROR(VLOOKUP(I345,'统计（数据库导出）'!A:K,7,FALSE),0)</f>
        <v>0</v>
      </c>
      <c r="W345" s="217">
        <f>--IFERROR(VLOOKUP(I345,'统计（数据库导出）'!A:K,8,FALSE),0)</f>
        <v>-48</v>
      </c>
      <c r="X345" s="217">
        <f>--IFERROR(VLOOKUP(I345,'统计（数据库导出）'!A:K,9,FALSE),0)</f>
        <v>-48</v>
      </c>
      <c r="Y345" s="217">
        <f>--IFERROR(VLOOKUP(I345,'统计（数据库导出）'!A:K,10,FALSE),0)</f>
        <v>0</v>
      </c>
      <c r="Z345" s="217">
        <f>--IFERROR(VLOOKUP(I345,'统计（数据库导出）'!A:K,11,FALSE),0)</f>
        <v>0</v>
      </c>
      <c r="AA345" s="4">
        <v>344</v>
      </c>
      <c r="AB345" s="4"/>
      <c r="AC345" s="220" t="e">
        <f>VLOOKUP(H345,[1]Sheet1!$D:$D,1,FALSE)</f>
        <v>#N/A</v>
      </c>
    </row>
    <row r="346" s="1" customFormat="1" spans="1:29">
      <c r="A346" s="3">
        <v>1057</v>
      </c>
      <c r="B346" s="118" t="s">
        <v>558</v>
      </c>
      <c r="C346" s="118" t="s">
        <v>29</v>
      </c>
      <c r="D346" s="118" t="s">
        <v>30</v>
      </c>
      <c r="E346" s="118" t="s">
        <v>868</v>
      </c>
      <c r="F346" s="3" t="s">
        <v>32</v>
      </c>
      <c r="G346" s="3">
        <v>0</v>
      </c>
      <c r="H346" s="4">
        <v>3853084</v>
      </c>
      <c r="I346" s="4" t="s">
        <v>887</v>
      </c>
      <c r="J346" s="216">
        <v>0</v>
      </c>
      <c r="K346" s="4">
        <v>0</v>
      </c>
      <c r="L346" s="4"/>
      <c r="M346" s="4" t="s">
        <v>879</v>
      </c>
      <c r="N346" s="4" t="s">
        <v>581</v>
      </c>
      <c r="O346" s="4">
        <v>17389554329</v>
      </c>
      <c r="P346" s="217">
        <f>--IFERROR(VLOOKUP(I346,'统计（数据库导出）'!A:C,2,FALSE),0)</f>
        <v>0</v>
      </c>
      <c r="Q346" s="217">
        <f>--IFERROR(VLOOKUP(I346,'统计（数据库导出）'!A:C,3,FALSE),0)</f>
        <v>-5</v>
      </c>
      <c r="R346" s="219">
        <f t="shared" si="5"/>
        <v>0</v>
      </c>
      <c r="S346" s="217">
        <f>--IFERROR(VLOOKUP(I346,'统计（数据库导出）'!A:K,4,FALSE),0)</f>
        <v>0</v>
      </c>
      <c r="T346" s="217">
        <f>--IFERROR(VLOOKUP(I346,'统计（数据库导出）'!A:K,5,FALSE),0)</f>
        <v>0</v>
      </c>
      <c r="U346" s="217">
        <f>--IFERROR(VLOOKUP(I346,'统计（数据库导出）'!A:K,6,FALSE),0)</f>
        <v>0</v>
      </c>
      <c r="V346" s="217">
        <f>--IFERROR(VLOOKUP(I346,'统计（数据库导出）'!A:K,7,FALSE),0)</f>
        <v>0</v>
      </c>
      <c r="W346" s="217">
        <f>--IFERROR(VLOOKUP(I346,'统计（数据库导出）'!A:K,8,FALSE),0)</f>
        <v>-5</v>
      </c>
      <c r="X346" s="217">
        <f>--IFERROR(VLOOKUP(I346,'统计（数据库导出）'!A:K,9,FALSE),0)</f>
        <v>-5</v>
      </c>
      <c r="Y346" s="217">
        <f>--IFERROR(VLOOKUP(I346,'统计（数据库导出）'!A:K,10,FALSE),0)</f>
        <v>0</v>
      </c>
      <c r="Z346" s="217">
        <f>--IFERROR(VLOOKUP(I346,'统计（数据库导出）'!A:K,11,FALSE),0)</f>
        <v>0</v>
      </c>
      <c r="AA346" s="4">
        <v>345</v>
      </c>
      <c r="AB346" s="4"/>
      <c r="AC346" s="220" t="e">
        <f>VLOOKUP(H346,[1]Sheet1!$D:$D,1,FALSE)</f>
        <v>#N/A</v>
      </c>
    </row>
    <row r="347" s="1" customFormat="1" spans="1:29">
      <c r="A347" s="3">
        <v>1058</v>
      </c>
      <c r="B347" s="118" t="s">
        <v>558</v>
      </c>
      <c r="C347" s="118" t="s">
        <v>357</v>
      </c>
      <c r="D347" s="118" t="s">
        <v>29</v>
      </c>
      <c r="E347" s="118" t="s">
        <v>29</v>
      </c>
      <c r="F347" s="3">
        <v>0</v>
      </c>
      <c r="G347" s="3">
        <v>0</v>
      </c>
      <c r="H347" s="3">
        <v>3829643</v>
      </c>
      <c r="I347" s="4" t="s">
        <v>888</v>
      </c>
      <c r="J347" s="216">
        <v>200</v>
      </c>
      <c r="K347" s="4">
        <v>18993827809</v>
      </c>
      <c r="L347" s="4"/>
      <c r="M347" s="4" t="s">
        <v>889</v>
      </c>
      <c r="N347" s="4" t="s">
        <v>581</v>
      </c>
      <c r="O347" s="4">
        <v>18993827809</v>
      </c>
      <c r="P347" s="217">
        <f>--IFERROR(VLOOKUP(I347,'统计（数据库导出）'!A:C,2,FALSE),0)</f>
        <v>0</v>
      </c>
      <c r="Q347" s="217">
        <f>--IFERROR(VLOOKUP(I347,'统计（数据库导出）'!A:C,3,FALSE),0)</f>
        <v>10</v>
      </c>
      <c r="R347" s="219">
        <f t="shared" si="5"/>
        <v>0.05</v>
      </c>
      <c r="S347" s="217">
        <f>--IFERROR(VLOOKUP(I347,'统计（数据库导出）'!A:K,4,FALSE),0)</f>
        <v>0</v>
      </c>
      <c r="T347" s="217">
        <f>--IFERROR(VLOOKUP(I347,'统计（数据库导出）'!A:K,5,FALSE),0)</f>
        <v>0</v>
      </c>
      <c r="U347" s="217">
        <f>--IFERROR(VLOOKUP(I347,'统计（数据库导出）'!A:K,6,FALSE),0)</f>
        <v>0</v>
      </c>
      <c r="V347" s="217">
        <f>--IFERROR(VLOOKUP(I347,'统计（数据库导出）'!A:K,7,FALSE),0)</f>
        <v>0</v>
      </c>
      <c r="W347" s="217">
        <f>--IFERROR(VLOOKUP(I347,'统计（数据库导出）'!A:K,8,FALSE),0)</f>
        <v>0</v>
      </c>
      <c r="X347" s="217">
        <f>--IFERROR(VLOOKUP(I347,'统计（数据库导出）'!A:K,9,FALSE),0)</f>
        <v>0</v>
      </c>
      <c r="Y347" s="217">
        <f>--IFERROR(VLOOKUP(I347,'统计（数据库导出）'!A:K,10,FALSE),0)</f>
        <v>10</v>
      </c>
      <c r="Z347" s="217">
        <f>--IFERROR(VLOOKUP(I347,'统计（数据库导出）'!A:K,11,FALSE),0)</f>
        <v>0</v>
      </c>
      <c r="AA347" s="4">
        <v>346</v>
      </c>
      <c r="AB347" s="4"/>
      <c r="AC347" s="220" t="e">
        <f>VLOOKUP(H347,[1]Sheet1!$D:$D,1,FALSE)</f>
        <v>#N/A</v>
      </c>
    </row>
    <row r="348" s="1" customFormat="1" spans="1:29">
      <c r="A348" s="3">
        <v>1059</v>
      </c>
      <c r="B348" s="118" t="s">
        <v>558</v>
      </c>
      <c r="C348" s="118" t="s">
        <v>357</v>
      </c>
      <c r="D348" s="118" t="s">
        <v>29</v>
      </c>
      <c r="E348" s="118" t="s">
        <v>29</v>
      </c>
      <c r="F348" s="3">
        <v>0</v>
      </c>
      <c r="G348" s="3">
        <v>0</v>
      </c>
      <c r="H348" s="4">
        <v>3853778</v>
      </c>
      <c r="I348" s="4" t="s">
        <v>890</v>
      </c>
      <c r="J348" s="216">
        <v>200</v>
      </c>
      <c r="K348" s="4">
        <v>18993820518</v>
      </c>
      <c r="L348" s="4"/>
      <c r="M348" s="4" t="s">
        <v>891</v>
      </c>
      <c r="N348" s="4" t="s">
        <v>581</v>
      </c>
      <c r="O348" s="4">
        <v>18993820518</v>
      </c>
      <c r="P348" s="217">
        <f>--IFERROR(VLOOKUP(I348,'统计（数据库导出）'!A:C,2,FALSE),0)</f>
        <v>0</v>
      </c>
      <c r="Q348" s="217">
        <f>--IFERROR(VLOOKUP(I348,'统计（数据库导出）'!A:C,3,FALSE),0)</f>
        <v>0</v>
      </c>
      <c r="R348" s="219">
        <f t="shared" si="5"/>
        <v>0</v>
      </c>
      <c r="S348" s="217">
        <f>--IFERROR(VLOOKUP(I348,'统计（数据库导出）'!A:K,4,FALSE),0)</f>
        <v>0</v>
      </c>
      <c r="T348" s="217">
        <f>--IFERROR(VLOOKUP(I348,'统计（数据库导出）'!A:K,5,FALSE),0)</f>
        <v>0</v>
      </c>
      <c r="U348" s="217">
        <f>--IFERROR(VLOOKUP(I348,'统计（数据库导出）'!A:K,6,FALSE),0)</f>
        <v>0</v>
      </c>
      <c r="V348" s="217">
        <f>--IFERROR(VLOOKUP(I348,'统计（数据库导出）'!A:K,7,FALSE),0)</f>
        <v>0</v>
      </c>
      <c r="W348" s="217">
        <f>--IFERROR(VLOOKUP(I348,'统计（数据库导出）'!A:K,8,FALSE),0)</f>
        <v>0</v>
      </c>
      <c r="X348" s="217">
        <f>--IFERROR(VLOOKUP(I348,'统计（数据库导出）'!A:K,9,FALSE),0)</f>
        <v>0</v>
      </c>
      <c r="Y348" s="217">
        <f>--IFERROR(VLOOKUP(I348,'统计（数据库导出）'!A:K,10,FALSE),0)</f>
        <v>0</v>
      </c>
      <c r="Z348" s="217">
        <f>--IFERROR(VLOOKUP(I348,'统计（数据库导出）'!A:K,11,FALSE),0)</f>
        <v>0</v>
      </c>
      <c r="AA348" s="4">
        <v>347</v>
      </c>
      <c r="AB348" s="4"/>
      <c r="AC348" s="220" t="e">
        <f>VLOOKUP(H348,[1]Sheet1!$D:$D,1,FALSE)</f>
        <v>#N/A</v>
      </c>
    </row>
    <row r="349" s="1" customFormat="1" spans="1:29">
      <c r="A349" s="3">
        <v>1060</v>
      </c>
      <c r="B349" s="118" t="s">
        <v>558</v>
      </c>
      <c r="C349" s="118" t="s">
        <v>357</v>
      </c>
      <c r="D349" s="118" t="s">
        <v>29</v>
      </c>
      <c r="E349" s="118" t="s">
        <v>29</v>
      </c>
      <c r="F349" s="3">
        <v>0</v>
      </c>
      <c r="G349" s="3">
        <v>0</v>
      </c>
      <c r="H349" s="4">
        <v>3853776</v>
      </c>
      <c r="I349" s="4" t="s">
        <v>892</v>
      </c>
      <c r="J349" s="216">
        <v>200</v>
      </c>
      <c r="K349" s="4">
        <v>18993822058</v>
      </c>
      <c r="L349" s="4"/>
      <c r="M349" s="4" t="s">
        <v>893</v>
      </c>
      <c r="N349" s="4" t="s">
        <v>581</v>
      </c>
      <c r="O349" s="4">
        <v>18993822058</v>
      </c>
      <c r="P349" s="217">
        <f>--IFERROR(VLOOKUP(I349,'统计（数据库导出）'!A:C,2,FALSE),0)</f>
        <v>0</v>
      </c>
      <c r="Q349" s="217">
        <f>--IFERROR(VLOOKUP(I349,'统计（数据库导出）'!A:C,3,FALSE),0)</f>
        <v>0</v>
      </c>
      <c r="R349" s="219">
        <f t="shared" si="5"/>
        <v>0</v>
      </c>
      <c r="S349" s="217">
        <f>--IFERROR(VLOOKUP(I349,'统计（数据库导出）'!A:K,4,FALSE),0)</f>
        <v>0</v>
      </c>
      <c r="T349" s="217">
        <f>--IFERROR(VLOOKUP(I349,'统计（数据库导出）'!A:K,5,FALSE),0)</f>
        <v>0</v>
      </c>
      <c r="U349" s="217">
        <f>--IFERROR(VLOOKUP(I349,'统计（数据库导出）'!A:K,6,FALSE),0)</f>
        <v>0</v>
      </c>
      <c r="V349" s="217">
        <f>--IFERROR(VLOOKUP(I349,'统计（数据库导出）'!A:K,7,FALSE),0)</f>
        <v>0</v>
      </c>
      <c r="W349" s="217">
        <f>--IFERROR(VLOOKUP(I349,'统计（数据库导出）'!A:K,8,FALSE),0)</f>
        <v>0</v>
      </c>
      <c r="X349" s="217">
        <f>--IFERROR(VLOOKUP(I349,'统计（数据库导出）'!A:K,9,FALSE),0)</f>
        <v>0</v>
      </c>
      <c r="Y349" s="217">
        <f>--IFERROR(VLOOKUP(I349,'统计（数据库导出）'!A:K,10,FALSE),0)</f>
        <v>0</v>
      </c>
      <c r="Z349" s="217">
        <f>--IFERROR(VLOOKUP(I349,'统计（数据库导出）'!A:K,11,FALSE),0)</f>
        <v>0</v>
      </c>
      <c r="AA349" s="4">
        <v>348</v>
      </c>
      <c r="AB349" s="4"/>
      <c r="AC349" s="220" t="e">
        <f>VLOOKUP(H349,[1]Sheet1!$D:$D,1,FALSE)</f>
        <v>#N/A</v>
      </c>
    </row>
    <row r="350" s="1" customFormat="1" spans="1:29">
      <c r="A350" s="3">
        <v>1061</v>
      </c>
      <c r="B350" s="118" t="s">
        <v>558</v>
      </c>
      <c r="C350" s="118" t="s">
        <v>357</v>
      </c>
      <c r="D350" s="118" t="s">
        <v>29</v>
      </c>
      <c r="E350" s="118" t="s">
        <v>29</v>
      </c>
      <c r="F350" s="3">
        <v>0</v>
      </c>
      <c r="G350" s="3">
        <v>0</v>
      </c>
      <c r="H350" s="4">
        <v>3853386</v>
      </c>
      <c r="I350" s="4" t="s">
        <v>894</v>
      </c>
      <c r="J350" s="216">
        <v>200</v>
      </c>
      <c r="K350" s="4">
        <v>15309380568</v>
      </c>
      <c r="L350" s="4"/>
      <c r="M350" s="4" t="s">
        <v>895</v>
      </c>
      <c r="N350" s="4" t="s">
        <v>581</v>
      </c>
      <c r="O350" s="4">
        <v>15309380568</v>
      </c>
      <c r="P350" s="217">
        <f>--IFERROR(VLOOKUP(I350,'统计（数据库导出）'!A:C,2,FALSE),0)</f>
        <v>0</v>
      </c>
      <c r="Q350" s="217">
        <f>--IFERROR(VLOOKUP(I350,'统计（数据库导出）'!A:C,3,FALSE),0)</f>
        <v>22</v>
      </c>
      <c r="R350" s="219">
        <f t="shared" si="5"/>
        <v>0.11</v>
      </c>
      <c r="S350" s="217">
        <f>--IFERROR(VLOOKUP(I350,'统计（数据库导出）'!A:K,4,FALSE),0)</f>
        <v>0</v>
      </c>
      <c r="T350" s="217">
        <f>--IFERROR(VLOOKUP(I350,'统计（数据库导出）'!A:K,5,FALSE),0)</f>
        <v>0</v>
      </c>
      <c r="U350" s="217">
        <f>--IFERROR(VLOOKUP(I350,'统计（数据库导出）'!A:K,6,FALSE),0)</f>
        <v>0</v>
      </c>
      <c r="V350" s="217">
        <f>--IFERROR(VLOOKUP(I350,'统计（数据库导出）'!A:K,7,FALSE),0)</f>
        <v>0</v>
      </c>
      <c r="W350" s="217">
        <f>--IFERROR(VLOOKUP(I350,'统计（数据库导出）'!A:K,8,FALSE),0)</f>
        <v>0</v>
      </c>
      <c r="X350" s="217">
        <f>--IFERROR(VLOOKUP(I350,'统计（数据库导出）'!A:K,9,FALSE),0)</f>
        <v>0</v>
      </c>
      <c r="Y350" s="217">
        <f>--IFERROR(VLOOKUP(I350,'统计（数据库导出）'!A:K,10,FALSE),0)</f>
        <v>22</v>
      </c>
      <c r="Z350" s="217">
        <f>--IFERROR(VLOOKUP(I350,'统计（数据库导出）'!A:K,11,FALSE),0)</f>
        <v>0</v>
      </c>
      <c r="AA350" s="4">
        <v>349</v>
      </c>
      <c r="AB350" s="4"/>
      <c r="AC350" s="220" t="e">
        <f>VLOOKUP(H350,[1]Sheet1!$D:$D,1,FALSE)</f>
        <v>#N/A</v>
      </c>
    </row>
    <row r="351" s="1" customFormat="1" spans="1:29">
      <c r="A351" s="3">
        <v>1062</v>
      </c>
      <c r="B351" s="118" t="s">
        <v>558</v>
      </c>
      <c r="C351" s="118" t="s">
        <v>357</v>
      </c>
      <c r="D351" s="118" t="s">
        <v>29</v>
      </c>
      <c r="E351" s="118" t="s">
        <v>29</v>
      </c>
      <c r="F351" s="3">
        <v>0</v>
      </c>
      <c r="G351" s="3">
        <v>0</v>
      </c>
      <c r="H351" s="4">
        <v>3853385</v>
      </c>
      <c r="I351" s="4" t="s">
        <v>896</v>
      </c>
      <c r="J351" s="216">
        <v>200</v>
      </c>
      <c r="K351" s="4">
        <v>19993832915</v>
      </c>
      <c r="L351" s="4"/>
      <c r="M351" s="4" t="s">
        <v>897</v>
      </c>
      <c r="N351" s="4" t="s">
        <v>581</v>
      </c>
      <c r="O351" s="4">
        <v>19993832915</v>
      </c>
      <c r="P351" s="217">
        <f>--IFERROR(VLOOKUP(I351,'统计（数据库导出）'!A:C,2,FALSE),0)</f>
        <v>0</v>
      </c>
      <c r="Q351" s="217">
        <f>--IFERROR(VLOOKUP(I351,'统计（数据库导出）'!A:C,3,FALSE),0)</f>
        <v>20</v>
      </c>
      <c r="R351" s="219">
        <f t="shared" si="5"/>
        <v>0.1</v>
      </c>
      <c r="S351" s="217">
        <f>--IFERROR(VLOOKUP(I351,'统计（数据库导出）'!A:K,4,FALSE),0)</f>
        <v>0</v>
      </c>
      <c r="T351" s="217">
        <f>--IFERROR(VLOOKUP(I351,'统计（数据库导出）'!A:K,5,FALSE),0)</f>
        <v>0</v>
      </c>
      <c r="U351" s="217">
        <f>--IFERROR(VLOOKUP(I351,'统计（数据库导出）'!A:K,6,FALSE),0)</f>
        <v>0</v>
      </c>
      <c r="V351" s="217">
        <f>--IFERROR(VLOOKUP(I351,'统计（数据库导出）'!A:K,7,FALSE),0)</f>
        <v>0</v>
      </c>
      <c r="W351" s="217">
        <f>--IFERROR(VLOOKUP(I351,'统计（数据库导出）'!A:K,8,FALSE),0)</f>
        <v>0</v>
      </c>
      <c r="X351" s="217">
        <f>--IFERROR(VLOOKUP(I351,'统计（数据库导出）'!A:K,9,FALSE),0)</f>
        <v>0</v>
      </c>
      <c r="Y351" s="217">
        <f>--IFERROR(VLOOKUP(I351,'统计（数据库导出）'!A:K,10,FALSE),0)</f>
        <v>20</v>
      </c>
      <c r="Z351" s="217">
        <f>--IFERROR(VLOOKUP(I351,'统计（数据库导出）'!A:K,11,FALSE),0)</f>
        <v>0</v>
      </c>
      <c r="AA351" s="4">
        <v>350</v>
      </c>
      <c r="AB351" s="4"/>
      <c r="AC351" s="220" t="e">
        <f>VLOOKUP(H351,[1]Sheet1!$D:$D,1,FALSE)</f>
        <v>#N/A</v>
      </c>
    </row>
    <row r="352" s="1" customFormat="1" spans="1:29">
      <c r="A352" s="3">
        <v>1063</v>
      </c>
      <c r="B352" s="118" t="s">
        <v>558</v>
      </c>
      <c r="C352" s="118" t="s">
        <v>357</v>
      </c>
      <c r="D352" s="118" t="s">
        <v>29</v>
      </c>
      <c r="E352" s="118" t="s">
        <v>29</v>
      </c>
      <c r="F352" s="3">
        <v>0</v>
      </c>
      <c r="G352" s="3">
        <v>0</v>
      </c>
      <c r="H352" s="223">
        <v>380888</v>
      </c>
      <c r="I352" s="4" t="s">
        <v>898</v>
      </c>
      <c r="J352" s="216">
        <v>200</v>
      </c>
      <c r="K352" s="4">
        <v>18993820102</v>
      </c>
      <c r="L352" s="4"/>
      <c r="M352" s="4" t="s">
        <v>899</v>
      </c>
      <c r="N352" s="4" t="s">
        <v>900</v>
      </c>
      <c r="O352" s="4">
        <v>18993820102</v>
      </c>
      <c r="P352" s="217">
        <f>--IFERROR(VLOOKUP(I352,'统计（数据库导出）'!A:C,2,FALSE),0)</f>
        <v>0</v>
      </c>
      <c r="Q352" s="217">
        <f>--IFERROR(VLOOKUP(I352,'统计（数据库导出）'!A:C,3,FALSE),0)</f>
        <v>25</v>
      </c>
      <c r="R352" s="219">
        <f t="shared" si="5"/>
        <v>0.125</v>
      </c>
      <c r="S352" s="217">
        <f>--IFERROR(VLOOKUP(I352,'统计（数据库导出）'!A:K,4,FALSE),0)</f>
        <v>0</v>
      </c>
      <c r="T352" s="217">
        <f>--IFERROR(VLOOKUP(I352,'统计（数据库导出）'!A:K,5,FALSE),0)</f>
        <v>0</v>
      </c>
      <c r="U352" s="217">
        <f>--IFERROR(VLOOKUP(I352,'统计（数据库导出）'!A:K,6,FALSE),0)</f>
        <v>0</v>
      </c>
      <c r="V352" s="217">
        <f>--IFERROR(VLOOKUP(I352,'统计（数据库导出）'!A:K,7,FALSE),0)</f>
        <v>0</v>
      </c>
      <c r="W352" s="217">
        <f>--IFERROR(VLOOKUP(I352,'统计（数据库导出）'!A:K,8,FALSE),0)</f>
        <v>0</v>
      </c>
      <c r="X352" s="217">
        <f>--IFERROR(VLOOKUP(I352,'统计（数据库导出）'!A:K,9,FALSE),0)</f>
        <v>0</v>
      </c>
      <c r="Y352" s="217">
        <f>--IFERROR(VLOOKUP(I352,'统计（数据库导出）'!A:K,10,FALSE),0)</f>
        <v>25</v>
      </c>
      <c r="Z352" s="217">
        <f>--IFERROR(VLOOKUP(I352,'统计（数据库导出）'!A:K,11,FALSE),0)</f>
        <v>0</v>
      </c>
      <c r="AA352" s="4">
        <v>351</v>
      </c>
      <c r="AB352" s="4"/>
      <c r="AC352" s="220" t="e">
        <f>VLOOKUP(H352,[1]Sheet1!$D:$D,1,FALSE)</f>
        <v>#N/A</v>
      </c>
    </row>
    <row r="353" s="1" customFormat="1" spans="1:29">
      <c r="A353" s="3">
        <v>1064</v>
      </c>
      <c r="B353" s="118" t="s">
        <v>558</v>
      </c>
      <c r="C353" s="118" t="s">
        <v>29</v>
      </c>
      <c r="D353" s="118" t="s">
        <v>30</v>
      </c>
      <c r="E353" s="118" t="s">
        <v>901</v>
      </c>
      <c r="F353" s="3" t="s">
        <v>32</v>
      </c>
      <c r="G353" s="3" t="s">
        <v>43</v>
      </c>
      <c r="H353" s="3">
        <v>3851355</v>
      </c>
      <c r="I353" s="4" t="s">
        <v>902</v>
      </c>
      <c r="J353" s="216">
        <v>500</v>
      </c>
      <c r="K353" s="4">
        <v>18993862836</v>
      </c>
      <c r="L353" s="4"/>
      <c r="M353" s="4" t="s">
        <v>188</v>
      </c>
      <c r="N353" s="4" t="s">
        <v>903</v>
      </c>
      <c r="O353" s="4">
        <v>18919239736</v>
      </c>
      <c r="P353" s="217">
        <f>--IFERROR(VLOOKUP(I353,'统计（数据库导出）'!A:C,2,FALSE),0)</f>
        <v>0</v>
      </c>
      <c r="Q353" s="217">
        <f>--IFERROR(VLOOKUP(I353,'统计（数据库导出）'!A:C,3,FALSE),0)</f>
        <v>1520.03126666667</v>
      </c>
      <c r="R353" s="219">
        <f t="shared" si="5"/>
        <v>3.04006253333334</v>
      </c>
      <c r="S353" s="217">
        <f>--IFERROR(VLOOKUP(I353,'统计（数据库导出）'!A:K,4,FALSE),0)</f>
        <v>0</v>
      </c>
      <c r="T353" s="217">
        <f>--IFERROR(VLOOKUP(I353,'统计（数据库导出）'!A:K,5,FALSE),0)</f>
        <v>0</v>
      </c>
      <c r="U353" s="217">
        <f>--IFERROR(VLOOKUP(I353,'统计（数据库导出）'!A:K,6,FALSE),0)</f>
        <v>0</v>
      </c>
      <c r="V353" s="217">
        <f>--IFERROR(VLOOKUP(I353,'统计（数据库导出）'!A:K,7,FALSE),0)</f>
        <v>0</v>
      </c>
      <c r="W353" s="217">
        <f>--IFERROR(VLOOKUP(I353,'统计（数据库导出）'!A:K,8,FALSE),0)</f>
        <v>476.7</v>
      </c>
      <c r="X353" s="217">
        <f>--IFERROR(VLOOKUP(I353,'统计（数据库导出）'!A:K,9,FALSE),0)</f>
        <v>-433</v>
      </c>
      <c r="Y353" s="217">
        <f>--IFERROR(VLOOKUP(I353,'统计（数据库导出）'!A:K,10,FALSE),0)</f>
        <v>1043.33126666667</v>
      </c>
      <c r="Z353" s="217">
        <f>--IFERROR(VLOOKUP(I353,'统计（数据库导出）'!A:K,11,FALSE),0)</f>
        <v>0</v>
      </c>
      <c r="AA353" s="4">
        <v>352</v>
      </c>
      <c r="AB353" s="4"/>
      <c r="AC353" s="220" t="e">
        <f>VLOOKUP(H353,[1]Sheet1!$D:$D,1,FALSE)</f>
        <v>#N/A</v>
      </c>
    </row>
    <row r="354" s="1" customFormat="1" spans="1:29">
      <c r="A354" s="3">
        <v>1065</v>
      </c>
      <c r="B354" s="118" t="s">
        <v>558</v>
      </c>
      <c r="C354" s="118" t="s">
        <v>29</v>
      </c>
      <c r="D354" s="118" t="s">
        <v>30</v>
      </c>
      <c r="E354" s="118" t="s">
        <v>901</v>
      </c>
      <c r="F354" s="3" t="s">
        <v>32</v>
      </c>
      <c r="G354" s="3">
        <v>0</v>
      </c>
      <c r="H354" s="3">
        <v>3853105</v>
      </c>
      <c r="I354" s="4" t="s">
        <v>904</v>
      </c>
      <c r="J354" s="216">
        <v>0</v>
      </c>
      <c r="K354" s="4">
        <v>0</v>
      </c>
      <c r="L354" s="4"/>
      <c r="M354" s="4" t="s">
        <v>905</v>
      </c>
      <c r="N354" s="4" t="s">
        <v>906</v>
      </c>
      <c r="O354" s="4">
        <v>18009388722</v>
      </c>
      <c r="P354" s="217">
        <f>--IFERROR(VLOOKUP(I354,'统计（数据库导出）'!A:C,2,FALSE),0)</f>
        <v>0</v>
      </c>
      <c r="Q354" s="217">
        <f>--IFERROR(VLOOKUP(I354,'统计（数据库导出）'!A:C,3,FALSE),0)</f>
        <v>0</v>
      </c>
      <c r="R354" s="219">
        <f t="shared" si="5"/>
        <v>0</v>
      </c>
      <c r="S354" s="217">
        <f>--IFERROR(VLOOKUP(I354,'统计（数据库导出）'!A:K,4,FALSE),0)</f>
        <v>0</v>
      </c>
      <c r="T354" s="217">
        <f>--IFERROR(VLOOKUP(I354,'统计（数据库导出）'!A:K,5,FALSE),0)</f>
        <v>0</v>
      </c>
      <c r="U354" s="217">
        <f>--IFERROR(VLOOKUP(I354,'统计（数据库导出）'!A:K,6,FALSE),0)</f>
        <v>0</v>
      </c>
      <c r="V354" s="217">
        <f>--IFERROR(VLOOKUP(I354,'统计（数据库导出）'!A:K,7,FALSE),0)</f>
        <v>0</v>
      </c>
      <c r="W354" s="217">
        <f>--IFERROR(VLOOKUP(I354,'统计（数据库导出）'!A:K,8,FALSE),0)</f>
        <v>0</v>
      </c>
      <c r="X354" s="217">
        <f>--IFERROR(VLOOKUP(I354,'统计（数据库导出）'!A:K,9,FALSE),0)</f>
        <v>0</v>
      </c>
      <c r="Y354" s="217">
        <f>--IFERROR(VLOOKUP(I354,'统计（数据库导出）'!A:K,10,FALSE),0)</f>
        <v>0</v>
      </c>
      <c r="Z354" s="217">
        <f>--IFERROR(VLOOKUP(I354,'统计（数据库导出）'!A:K,11,FALSE),0)</f>
        <v>0</v>
      </c>
      <c r="AA354" s="4">
        <v>353</v>
      </c>
      <c r="AB354" s="4"/>
      <c r="AC354" s="220" t="e">
        <f>VLOOKUP(H354,[1]Sheet1!$D:$D,1,FALSE)</f>
        <v>#N/A</v>
      </c>
    </row>
    <row r="355" s="1" customFormat="1" spans="1:29">
      <c r="A355" s="3">
        <v>1066</v>
      </c>
      <c r="B355" s="118" t="s">
        <v>558</v>
      </c>
      <c r="C355" s="118" t="s">
        <v>29</v>
      </c>
      <c r="D355" s="118" t="s">
        <v>30</v>
      </c>
      <c r="E355" s="118" t="s">
        <v>901</v>
      </c>
      <c r="F355" s="3" t="s">
        <v>32</v>
      </c>
      <c r="G355" s="3" t="s">
        <v>43</v>
      </c>
      <c r="H355" s="3">
        <v>381369</v>
      </c>
      <c r="I355" s="4" t="s">
        <v>907</v>
      </c>
      <c r="J355" s="216">
        <v>1500</v>
      </c>
      <c r="K355" s="4">
        <v>15339782101</v>
      </c>
      <c r="L355" s="4"/>
      <c r="M355" s="4" t="s">
        <v>908</v>
      </c>
      <c r="N355" s="4" t="s">
        <v>909</v>
      </c>
      <c r="O355" s="4">
        <v>15378808215</v>
      </c>
      <c r="P355" s="217">
        <f>--IFERROR(VLOOKUP(I355,'统计（数据库导出）'!A:C,2,FALSE),0)</f>
        <v>0</v>
      </c>
      <c r="Q355" s="217">
        <f>--IFERROR(VLOOKUP(I355,'统计（数据库导出）'!A:C,3,FALSE),0)</f>
        <v>0</v>
      </c>
      <c r="R355" s="219">
        <f t="shared" si="5"/>
        <v>0</v>
      </c>
      <c r="S355" s="217">
        <f>--IFERROR(VLOOKUP(I355,'统计（数据库导出）'!A:K,4,FALSE),0)</f>
        <v>0</v>
      </c>
      <c r="T355" s="217">
        <f>--IFERROR(VLOOKUP(I355,'统计（数据库导出）'!A:K,5,FALSE),0)</f>
        <v>0</v>
      </c>
      <c r="U355" s="217">
        <f>--IFERROR(VLOOKUP(I355,'统计（数据库导出）'!A:K,6,FALSE),0)</f>
        <v>0</v>
      </c>
      <c r="V355" s="217">
        <f>--IFERROR(VLOOKUP(I355,'统计（数据库导出）'!A:K,7,FALSE),0)</f>
        <v>0</v>
      </c>
      <c r="W355" s="217">
        <f>--IFERROR(VLOOKUP(I355,'统计（数据库导出）'!A:K,8,FALSE),0)</f>
        <v>0</v>
      </c>
      <c r="X355" s="217">
        <f>--IFERROR(VLOOKUP(I355,'统计（数据库导出）'!A:K,9,FALSE),0)</f>
        <v>0</v>
      </c>
      <c r="Y355" s="217">
        <f>--IFERROR(VLOOKUP(I355,'统计（数据库导出）'!A:K,10,FALSE),0)</f>
        <v>0</v>
      </c>
      <c r="Z355" s="217">
        <f>--IFERROR(VLOOKUP(I355,'统计（数据库导出）'!A:K,11,FALSE),0)</f>
        <v>0</v>
      </c>
      <c r="AA355" s="4">
        <v>354</v>
      </c>
      <c r="AB355" s="4"/>
      <c r="AC355" s="220" t="e">
        <f>VLOOKUP(H355,[1]Sheet1!$D:$D,1,FALSE)</f>
        <v>#N/A</v>
      </c>
    </row>
    <row r="356" s="1" customFormat="1" spans="1:29">
      <c r="A356" s="3">
        <v>1067</v>
      </c>
      <c r="B356" s="118" t="s">
        <v>558</v>
      </c>
      <c r="C356" s="118" t="s">
        <v>29</v>
      </c>
      <c r="D356" s="3" t="s">
        <v>30</v>
      </c>
      <c r="E356" s="118" t="s">
        <v>901</v>
      </c>
      <c r="F356" s="3" t="s">
        <v>32</v>
      </c>
      <c r="G356" s="3" t="s">
        <v>102</v>
      </c>
      <c r="H356" s="3">
        <v>38381938</v>
      </c>
      <c r="I356" s="4" t="s">
        <v>910</v>
      </c>
      <c r="J356" s="216">
        <v>650</v>
      </c>
      <c r="K356" s="4">
        <v>18993827861</v>
      </c>
      <c r="L356" s="4" t="s">
        <v>99</v>
      </c>
      <c r="M356" s="4" t="s">
        <v>911</v>
      </c>
      <c r="N356" s="4" t="s">
        <v>912</v>
      </c>
      <c r="O356" s="4">
        <v>18993827861</v>
      </c>
      <c r="P356" s="217">
        <f>--IFERROR(VLOOKUP(I356,'统计（数据库导出）'!A:C,2,FALSE),0)</f>
        <v>0</v>
      </c>
      <c r="Q356" s="217">
        <f>--IFERROR(VLOOKUP(I356,'统计（数据库导出）'!A:C,3,FALSE),0)</f>
        <v>-94</v>
      </c>
      <c r="R356" s="219">
        <f t="shared" si="5"/>
        <v>-0.144615384615385</v>
      </c>
      <c r="S356" s="217">
        <f>--IFERROR(VLOOKUP(I356,'统计（数据库导出）'!A:K,4,FALSE),0)</f>
        <v>0</v>
      </c>
      <c r="T356" s="217">
        <f>--IFERROR(VLOOKUP(I356,'统计（数据库导出）'!A:K,5,FALSE),0)</f>
        <v>0</v>
      </c>
      <c r="U356" s="217">
        <f>--IFERROR(VLOOKUP(I356,'统计（数据库导出）'!A:K,6,FALSE),0)</f>
        <v>0</v>
      </c>
      <c r="V356" s="217">
        <f>--IFERROR(VLOOKUP(I356,'统计（数据库导出）'!A:K,7,FALSE),0)</f>
        <v>0</v>
      </c>
      <c r="W356" s="217">
        <f>--IFERROR(VLOOKUP(I356,'统计（数据库导出）'!A:K,8,FALSE),0)</f>
        <v>-150</v>
      </c>
      <c r="X356" s="217">
        <f>--IFERROR(VLOOKUP(I356,'统计（数据库导出）'!A:K,9,FALSE),0)</f>
        <v>-153</v>
      </c>
      <c r="Y356" s="217">
        <f>--IFERROR(VLOOKUP(I356,'统计（数据库导出）'!A:K,10,FALSE),0)</f>
        <v>56</v>
      </c>
      <c r="Z356" s="217">
        <f>--IFERROR(VLOOKUP(I356,'统计（数据库导出）'!A:K,11,FALSE),0)</f>
        <v>0</v>
      </c>
      <c r="AA356" s="4">
        <v>355</v>
      </c>
      <c r="AB356" s="4"/>
      <c r="AC356" s="220" t="e">
        <f>VLOOKUP(H356,[1]Sheet1!$D:$D,1,FALSE)</f>
        <v>#N/A</v>
      </c>
    </row>
    <row r="357" s="1" customFormat="1" spans="1:29">
      <c r="A357" s="3">
        <v>1068</v>
      </c>
      <c r="B357" s="118" t="s">
        <v>558</v>
      </c>
      <c r="C357" s="118" t="s">
        <v>29</v>
      </c>
      <c r="D357" s="118" t="s">
        <v>30</v>
      </c>
      <c r="E357" s="118" t="s">
        <v>901</v>
      </c>
      <c r="F357" s="3" t="s">
        <v>32</v>
      </c>
      <c r="G357" s="3">
        <v>0</v>
      </c>
      <c r="H357" s="3">
        <v>3850670</v>
      </c>
      <c r="I357" s="4" t="s">
        <v>913</v>
      </c>
      <c r="J357" s="216">
        <v>0</v>
      </c>
      <c r="K357" s="4">
        <v>0</v>
      </c>
      <c r="L357" s="4"/>
      <c r="M357" s="4" t="s">
        <v>914</v>
      </c>
      <c r="N357" s="4" t="s">
        <v>915</v>
      </c>
      <c r="O357" s="4">
        <v>18093832866</v>
      </c>
      <c r="P357" s="217">
        <f>--IFERROR(VLOOKUP(I357,'统计（数据库导出）'!A:C,2,FALSE),0)</f>
        <v>156</v>
      </c>
      <c r="Q357" s="217">
        <f>--IFERROR(VLOOKUP(I357,'统计（数据库导出）'!A:C,3,FALSE),0)</f>
        <v>2126.00978333333</v>
      </c>
      <c r="R357" s="219">
        <f t="shared" si="5"/>
        <v>0</v>
      </c>
      <c r="S357" s="217">
        <f>--IFERROR(VLOOKUP(I357,'统计（数据库导出）'!A:K,4,FALSE),0)</f>
        <v>120</v>
      </c>
      <c r="T357" s="217">
        <f>--IFERROR(VLOOKUP(I357,'统计（数据库导出）'!A:K,5,FALSE),0)</f>
        <v>-3</v>
      </c>
      <c r="U357" s="217">
        <f>--IFERROR(VLOOKUP(I357,'统计（数据库导出）'!A:K,6,FALSE),0)</f>
        <v>36</v>
      </c>
      <c r="V357" s="217">
        <f>--IFERROR(VLOOKUP(I357,'统计（数据库导出）'!A:K,7,FALSE),0)</f>
        <v>0</v>
      </c>
      <c r="W357" s="217">
        <f>--IFERROR(VLOOKUP(I357,'统计（数据库导出）'!A:K,8,FALSE),0)</f>
        <v>1162.43</v>
      </c>
      <c r="X357" s="217">
        <f>--IFERROR(VLOOKUP(I357,'统计（数据库导出）'!A:K,9,FALSE),0)</f>
        <v>-1738.3</v>
      </c>
      <c r="Y357" s="217">
        <f>--IFERROR(VLOOKUP(I357,'统计（数据库导出）'!A:K,10,FALSE),0)</f>
        <v>963.579783333333</v>
      </c>
      <c r="Z357" s="217">
        <f>--IFERROR(VLOOKUP(I357,'统计（数据库导出）'!A:K,11,FALSE),0)</f>
        <v>0</v>
      </c>
      <c r="AA357" s="4">
        <v>356</v>
      </c>
      <c r="AB357" s="4"/>
      <c r="AC357" s="220" t="e">
        <f>VLOOKUP(H357,[1]Sheet1!$D:$D,1,FALSE)</f>
        <v>#N/A</v>
      </c>
    </row>
    <row r="358" s="1" customFormat="1" spans="1:29">
      <c r="A358" s="3">
        <v>1069</v>
      </c>
      <c r="B358" s="118" t="s">
        <v>558</v>
      </c>
      <c r="C358" s="118" t="s">
        <v>29</v>
      </c>
      <c r="D358" s="118" t="s">
        <v>30</v>
      </c>
      <c r="E358" s="118" t="s">
        <v>901</v>
      </c>
      <c r="F358" s="3" t="s">
        <v>32</v>
      </c>
      <c r="G358" s="3">
        <v>0</v>
      </c>
      <c r="H358" s="3">
        <v>3851165</v>
      </c>
      <c r="I358" s="4" t="s">
        <v>916</v>
      </c>
      <c r="J358" s="216">
        <v>0</v>
      </c>
      <c r="K358" s="4">
        <v>0</v>
      </c>
      <c r="L358" s="4"/>
      <c r="M358" s="4" t="s">
        <v>917</v>
      </c>
      <c r="N358" s="4" t="s">
        <v>574</v>
      </c>
      <c r="O358" s="4">
        <v>15339780520</v>
      </c>
      <c r="P358" s="217">
        <f>--IFERROR(VLOOKUP(I358,'统计（数据库导出）'!A:C,2,FALSE),0)</f>
        <v>20</v>
      </c>
      <c r="Q358" s="217">
        <f>--IFERROR(VLOOKUP(I358,'统计（数据库导出）'!A:C,3,FALSE),0)</f>
        <v>-62</v>
      </c>
      <c r="R358" s="219">
        <f t="shared" si="5"/>
        <v>0</v>
      </c>
      <c r="S358" s="217">
        <f>--IFERROR(VLOOKUP(I358,'统计（数据库导出）'!A:K,4,FALSE),0)</f>
        <v>0</v>
      </c>
      <c r="T358" s="217">
        <f>--IFERROR(VLOOKUP(I358,'统计（数据库导出）'!A:K,5,FALSE),0)</f>
        <v>0</v>
      </c>
      <c r="U358" s="217">
        <f>--IFERROR(VLOOKUP(I358,'统计（数据库导出）'!A:K,6,FALSE),0)</f>
        <v>20</v>
      </c>
      <c r="V358" s="217">
        <f>--IFERROR(VLOOKUP(I358,'统计（数据库导出）'!A:K,7,FALSE),0)</f>
        <v>0</v>
      </c>
      <c r="W358" s="217">
        <f>--IFERROR(VLOOKUP(I358,'统计（数据库导出）'!A:K,8,FALSE),0)</f>
        <v>-87</v>
      </c>
      <c r="X358" s="217">
        <f>--IFERROR(VLOOKUP(I358,'统计（数据库导出）'!A:K,9,FALSE),0)</f>
        <v>-87</v>
      </c>
      <c r="Y358" s="217">
        <f>--IFERROR(VLOOKUP(I358,'统计（数据库导出）'!A:K,10,FALSE),0)</f>
        <v>25</v>
      </c>
      <c r="Z358" s="217">
        <f>--IFERROR(VLOOKUP(I358,'统计（数据库导出）'!A:K,11,FALSE),0)</f>
        <v>0</v>
      </c>
      <c r="AA358" s="4">
        <v>357</v>
      </c>
      <c r="AB358" s="4"/>
      <c r="AC358" s="220" t="e">
        <f>VLOOKUP(H358,[1]Sheet1!$D:$D,1,FALSE)</f>
        <v>#N/A</v>
      </c>
    </row>
    <row r="359" s="1" customFormat="1" spans="1:29">
      <c r="A359" s="3">
        <v>1070</v>
      </c>
      <c r="B359" s="118" t="s">
        <v>558</v>
      </c>
      <c r="C359" s="118" t="s">
        <v>29</v>
      </c>
      <c r="D359" s="118" t="s">
        <v>30</v>
      </c>
      <c r="E359" s="118" t="s">
        <v>901</v>
      </c>
      <c r="F359" s="3" t="s">
        <v>32</v>
      </c>
      <c r="G359" s="3" t="s">
        <v>33</v>
      </c>
      <c r="H359" s="3">
        <v>3851322</v>
      </c>
      <c r="I359" s="4" t="s">
        <v>918</v>
      </c>
      <c r="J359" s="216">
        <v>1100</v>
      </c>
      <c r="K359" s="4">
        <v>18919239736</v>
      </c>
      <c r="L359" s="4"/>
      <c r="M359" s="4" t="s">
        <v>919</v>
      </c>
      <c r="N359" s="4" t="s">
        <v>903</v>
      </c>
      <c r="O359" s="4">
        <v>18093890587</v>
      </c>
      <c r="P359" s="217">
        <f>--IFERROR(VLOOKUP(I359,'统计（数据库导出）'!A:C,2,FALSE),0)</f>
        <v>0</v>
      </c>
      <c r="Q359" s="217">
        <f>--IFERROR(VLOOKUP(I359,'统计（数据库导出）'!A:C,3,FALSE),0)</f>
        <v>139.355</v>
      </c>
      <c r="R359" s="219">
        <f t="shared" si="5"/>
        <v>0.126686363636364</v>
      </c>
      <c r="S359" s="217">
        <f>--IFERROR(VLOOKUP(I359,'统计（数据库导出）'!A:K,4,FALSE),0)</f>
        <v>0</v>
      </c>
      <c r="T359" s="217">
        <f>--IFERROR(VLOOKUP(I359,'统计（数据库导出）'!A:K,5,FALSE),0)</f>
        <v>0</v>
      </c>
      <c r="U359" s="217">
        <f>--IFERROR(VLOOKUP(I359,'统计（数据库导出）'!A:K,6,FALSE),0)</f>
        <v>0</v>
      </c>
      <c r="V359" s="217">
        <f>--IFERROR(VLOOKUP(I359,'统计（数据库导出）'!A:K,7,FALSE),0)</f>
        <v>0</v>
      </c>
      <c r="W359" s="217">
        <f>--IFERROR(VLOOKUP(I359,'统计（数据库导出）'!A:K,8,FALSE),0)</f>
        <v>-428.21</v>
      </c>
      <c r="X359" s="217">
        <f>--IFERROR(VLOOKUP(I359,'统计（数据库导出）'!A:K,9,FALSE),0)</f>
        <v>-1644</v>
      </c>
      <c r="Y359" s="217">
        <f>--IFERROR(VLOOKUP(I359,'统计（数据库导出）'!A:K,10,FALSE),0)</f>
        <v>567.565</v>
      </c>
      <c r="Z359" s="217">
        <f>--IFERROR(VLOOKUP(I359,'统计（数据库导出）'!A:K,11,FALSE),0)</f>
        <v>-5</v>
      </c>
      <c r="AA359" s="4">
        <v>358</v>
      </c>
      <c r="AB359" s="4"/>
      <c r="AC359" s="220" t="e">
        <f>VLOOKUP(H359,[1]Sheet1!$D:$D,1,FALSE)</f>
        <v>#N/A</v>
      </c>
    </row>
    <row r="360" s="1" customFormat="1" spans="1:29">
      <c r="A360" s="3">
        <v>1071</v>
      </c>
      <c r="B360" s="118" t="s">
        <v>558</v>
      </c>
      <c r="C360" s="118" t="s">
        <v>29</v>
      </c>
      <c r="D360" s="3" t="s">
        <v>30</v>
      </c>
      <c r="E360" s="118" t="s">
        <v>901</v>
      </c>
      <c r="F360" s="3" t="s">
        <v>32</v>
      </c>
      <c r="G360" s="3" t="s">
        <v>68</v>
      </c>
      <c r="H360" s="3">
        <v>3853303</v>
      </c>
      <c r="I360" s="4" t="s">
        <v>920</v>
      </c>
      <c r="J360" s="216">
        <v>1300</v>
      </c>
      <c r="K360" s="4">
        <v>15339780520</v>
      </c>
      <c r="L360" s="4" t="s">
        <v>99</v>
      </c>
      <c r="M360" s="4" t="s">
        <v>921</v>
      </c>
      <c r="N360" s="4" t="s">
        <v>574</v>
      </c>
      <c r="O360" s="4">
        <v>18193860688</v>
      </c>
      <c r="P360" s="217">
        <f>--IFERROR(VLOOKUP(I360,'统计（数据库导出）'!A:C,2,FALSE),0)</f>
        <v>74</v>
      </c>
      <c r="Q360" s="217">
        <f>--IFERROR(VLOOKUP(I360,'统计（数据库导出）'!A:C,3,FALSE),0)</f>
        <v>400.4642</v>
      </c>
      <c r="R360" s="219">
        <f t="shared" si="5"/>
        <v>0.308049384615385</v>
      </c>
      <c r="S360" s="217">
        <f>--IFERROR(VLOOKUP(I360,'统计（数据库导出）'!A:K,4,FALSE),0)</f>
        <v>28</v>
      </c>
      <c r="T360" s="217">
        <f>--IFERROR(VLOOKUP(I360,'统计（数据库导出）'!A:K,5,FALSE),0)</f>
        <v>0</v>
      </c>
      <c r="U360" s="217">
        <f>--IFERROR(VLOOKUP(I360,'统计（数据库导出）'!A:K,6,FALSE),0)</f>
        <v>46</v>
      </c>
      <c r="V360" s="217">
        <f>--IFERROR(VLOOKUP(I360,'统计（数据库导出）'!A:K,7,FALSE),0)</f>
        <v>0</v>
      </c>
      <c r="W360" s="217">
        <f>--IFERROR(VLOOKUP(I360,'统计（数据库导出）'!A:K,8,FALSE),0)</f>
        <v>-76.3</v>
      </c>
      <c r="X360" s="217">
        <f>--IFERROR(VLOOKUP(I360,'统计（数据库导出）'!A:K,9,FALSE),0)</f>
        <v>-1214</v>
      </c>
      <c r="Y360" s="217">
        <f>--IFERROR(VLOOKUP(I360,'统计（数据库导出）'!A:K,10,FALSE),0)</f>
        <v>476.7642</v>
      </c>
      <c r="Z360" s="217">
        <f>--IFERROR(VLOOKUP(I360,'统计（数据库导出）'!A:K,11,FALSE),0)</f>
        <v>0</v>
      </c>
      <c r="AA360" s="4">
        <v>359</v>
      </c>
      <c r="AB360" s="4"/>
      <c r="AC360" s="220" t="e">
        <f>VLOOKUP(H360,[1]Sheet1!$D:$D,1,FALSE)</f>
        <v>#N/A</v>
      </c>
    </row>
    <row r="361" s="1" customFormat="1" spans="1:29">
      <c r="A361" s="3">
        <v>1072</v>
      </c>
      <c r="B361" s="118" t="s">
        <v>558</v>
      </c>
      <c r="C361" s="118" t="s">
        <v>29</v>
      </c>
      <c r="D361" s="118" t="s">
        <v>30</v>
      </c>
      <c r="E361" s="118" t="s">
        <v>901</v>
      </c>
      <c r="F361" s="3" t="s">
        <v>32</v>
      </c>
      <c r="G361" s="3">
        <v>0</v>
      </c>
      <c r="H361" s="3">
        <v>3853081</v>
      </c>
      <c r="I361" s="4" t="s">
        <v>922</v>
      </c>
      <c r="J361" s="216">
        <v>0</v>
      </c>
      <c r="K361" s="4">
        <v>0</v>
      </c>
      <c r="L361" s="4"/>
      <c r="M361" s="4" t="s">
        <v>908</v>
      </c>
      <c r="N361" s="4" t="s">
        <v>915</v>
      </c>
      <c r="O361" s="4">
        <v>17793822101</v>
      </c>
      <c r="P361" s="217">
        <f>--IFERROR(VLOOKUP(I361,'统计（数据库导出）'!A:C,2,FALSE),0)</f>
        <v>0</v>
      </c>
      <c r="Q361" s="217">
        <f>--IFERROR(VLOOKUP(I361,'统计（数据库导出）'!A:C,3,FALSE),0)</f>
        <v>-77</v>
      </c>
      <c r="R361" s="219">
        <f t="shared" si="5"/>
        <v>0</v>
      </c>
      <c r="S361" s="217">
        <f>--IFERROR(VLOOKUP(I361,'统计（数据库导出）'!A:K,4,FALSE),0)</f>
        <v>0</v>
      </c>
      <c r="T361" s="217">
        <f>--IFERROR(VLOOKUP(I361,'统计（数据库导出）'!A:K,5,FALSE),0)</f>
        <v>0</v>
      </c>
      <c r="U361" s="217">
        <f>--IFERROR(VLOOKUP(I361,'统计（数据库导出）'!A:K,6,FALSE),0)</f>
        <v>0</v>
      </c>
      <c r="V361" s="217">
        <f>--IFERROR(VLOOKUP(I361,'统计（数据库导出）'!A:K,7,FALSE),0)</f>
        <v>0</v>
      </c>
      <c r="W361" s="217">
        <f>--IFERROR(VLOOKUP(I361,'统计（数据库导出）'!A:K,8,FALSE),0)</f>
        <v>-77</v>
      </c>
      <c r="X361" s="217">
        <f>--IFERROR(VLOOKUP(I361,'统计（数据库导出）'!A:K,9,FALSE),0)</f>
        <v>-77</v>
      </c>
      <c r="Y361" s="217">
        <f>--IFERROR(VLOOKUP(I361,'统计（数据库导出）'!A:K,10,FALSE),0)</f>
        <v>0</v>
      </c>
      <c r="Z361" s="217">
        <f>--IFERROR(VLOOKUP(I361,'统计（数据库导出）'!A:K,11,FALSE),0)</f>
        <v>0</v>
      </c>
      <c r="AA361" s="4">
        <v>360</v>
      </c>
      <c r="AB361" s="4"/>
      <c r="AC361" s="220" t="e">
        <f>VLOOKUP(H361,[1]Sheet1!$D:$D,1,FALSE)</f>
        <v>#N/A</v>
      </c>
    </row>
    <row r="362" s="1" customFormat="1" spans="1:29">
      <c r="A362" s="3">
        <v>1073</v>
      </c>
      <c r="B362" s="118" t="s">
        <v>558</v>
      </c>
      <c r="C362" s="118" t="s">
        <v>29</v>
      </c>
      <c r="D362" s="3" t="s">
        <v>30</v>
      </c>
      <c r="E362" s="118" t="s">
        <v>901</v>
      </c>
      <c r="F362" s="3" t="s">
        <v>32</v>
      </c>
      <c r="G362" s="3">
        <v>0</v>
      </c>
      <c r="H362" s="3">
        <v>3853329</v>
      </c>
      <c r="I362" s="4" t="s">
        <v>923</v>
      </c>
      <c r="J362" s="216">
        <v>0</v>
      </c>
      <c r="K362" s="4">
        <v>0</v>
      </c>
      <c r="L362" s="4" t="s">
        <v>99</v>
      </c>
      <c r="M362" s="4" t="s">
        <v>908</v>
      </c>
      <c r="N362" s="4" t="s">
        <v>915</v>
      </c>
      <c r="O362" s="4">
        <v>15339782101</v>
      </c>
      <c r="P362" s="217">
        <f>--IFERROR(VLOOKUP(I362,'统计（数据库导出）'!A:C,2,FALSE),0)</f>
        <v>10</v>
      </c>
      <c r="Q362" s="217">
        <f>--IFERROR(VLOOKUP(I362,'统计（数据库导出）'!A:C,3,FALSE),0)</f>
        <v>137.5</v>
      </c>
      <c r="R362" s="219">
        <f t="shared" si="5"/>
        <v>0</v>
      </c>
      <c r="S362" s="217">
        <f>--IFERROR(VLOOKUP(I362,'统计（数据库导出）'!A:K,4,FALSE),0)</f>
        <v>10</v>
      </c>
      <c r="T362" s="217">
        <f>--IFERROR(VLOOKUP(I362,'统计（数据库导出）'!A:K,5,FALSE),0)</f>
        <v>0</v>
      </c>
      <c r="U362" s="217">
        <f>--IFERROR(VLOOKUP(I362,'统计（数据库导出）'!A:K,6,FALSE),0)</f>
        <v>0</v>
      </c>
      <c r="V362" s="217">
        <f>--IFERROR(VLOOKUP(I362,'统计（数据库导出）'!A:K,7,FALSE),0)</f>
        <v>0</v>
      </c>
      <c r="W362" s="217">
        <f>--IFERROR(VLOOKUP(I362,'统计（数据库导出）'!A:K,8,FALSE),0)</f>
        <v>127.5</v>
      </c>
      <c r="X362" s="217">
        <f>--IFERROR(VLOOKUP(I362,'统计（数据库导出）'!A:K,9,FALSE),0)</f>
        <v>-38</v>
      </c>
      <c r="Y362" s="217">
        <f>--IFERROR(VLOOKUP(I362,'统计（数据库导出）'!A:K,10,FALSE),0)</f>
        <v>10</v>
      </c>
      <c r="Z362" s="217">
        <f>--IFERROR(VLOOKUP(I362,'统计（数据库导出）'!A:K,11,FALSE),0)</f>
        <v>0</v>
      </c>
      <c r="AA362" s="4">
        <v>361</v>
      </c>
      <c r="AB362" s="4"/>
      <c r="AC362" s="220" t="e">
        <f>VLOOKUP(H362,[1]Sheet1!$D:$D,1,FALSE)</f>
        <v>#N/A</v>
      </c>
    </row>
    <row r="363" s="1" customFormat="1" spans="1:29">
      <c r="A363" s="3">
        <v>1074</v>
      </c>
      <c r="B363" s="118" t="s">
        <v>558</v>
      </c>
      <c r="C363" s="118" t="s">
        <v>29</v>
      </c>
      <c r="D363" s="118" t="s">
        <v>30</v>
      </c>
      <c r="E363" s="212" t="s">
        <v>901</v>
      </c>
      <c r="F363" s="3" t="s">
        <v>32</v>
      </c>
      <c r="G363" s="3">
        <v>0</v>
      </c>
      <c r="H363" s="4">
        <v>3852945</v>
      </c>
      <c r="I363" s="4" t="s">
        <v>924</v>
      </c>
      <c r="J363" s="216">
        <v>0</v>
      </c>
      <c r="K363" s="4">
        <v>0</v>
      </c>
      <c r="L363" s="4"/>
      <c r="M363" s="4" t="s">
        <v>921</v>
      </c>
      <c r="N363" s="4" t="s">
        <v>574</v>
      </c>
      <c r="O363" s="4">
        <v>17393850521</v>
      </c>
      <c r="P363" s="217">
        <f>--IFERROR(VLOOKUP(I363,'统计（数据库导出）'!A:C,2,FALSE),0)</f>
        <v>0</v>
      </c>
      <c r="Q363" s="217">
        <f>--IFERROR(VLOOKUP(I363,'统计（数据库导出）'!A:C,3,FALSE),0)</f>
        <v>0</v>
      </c>
      <c r="R363" s="219">
        <f t="shared" si="5"/>
        <v>0</v>
      </c>
      <c r="S363" s="217">
        <f>--IFERROR(VLOOKUP(I363,'统计（数据库导出）'!A:K,4,FALSE),0)</f>
        <v>0</v>
      </c>
      <c r="T363" s="217">
        <f>--IFERROR(VLOOKUP(I363,'统计（数据库导出）'!A:K,5,FALSE),0)</f>
        <v>0</v>
      </c>
      <c r="U363" s="217">
        <f>--IFERROR(VLOOKUP(I363,'统计（数据库导出）'!A:K,6,FALSE),0)</f>
        <v>0</v>
      </c>
      <c r="V363" s="217">
        <f>--IFERROR(VLOOKUP(I363,'统计（数据库导出）'!A:K,7,FALSE),0)</f>
        <v>0</v>
      </c>
      <c r="W363" s="217">
        <f>--IFERROR(VLOOKUP(I363,'统计（数据库导出）'!A:K,8,FALSE),0)</f>
        <v>0</v>
      </c>
      <c r="X363" s="217">
        <f>--IFERROR(VLOOKUP(I363,'统计（数据库导出）'!A:K,9,FALSE),0)</f>
        <v>0</v>
      </c>
      <c r="Y363" s="217">
        <f>--IFERROR(VLOOKUP(I363,'统计（数据库导出）'!A:K,10,FALSE),0)</f>
        <v>0</v>
      </c>
      <c r="Z363" s="217">
        <f>--IFERROR(VLOOKUP(I363,'统计（数据库导出）'!A:K,11,FALSE),0)</f>
        <v>0</v>
      </c>
      <c r="AA363" s="4">
        <v>362</v>
      </c>
      <c r="AB363" s="4"/>
      <c r="AC363" s="220" t="e">
        <f>VLOOKUP(H363,[1]Sheet1!$D:$D,1,FALSE)</f>
        <v>#N/A</v>
      </c>
    </row>
    <row r="364" s="1" customFormat="1" spans="1:29">
      <c r="A364" s="3">
        <v>1075</v>
      </c>
      <c r="B364" s="118" t="s">
        <v>558</v>
      </c>
      <c r="C364" s="118" t="s">
        <v>29</v>
      </c>
      <c r="D364" s="118" t="s">
        <v>30</v>
      </c>
      <c r="E364" s="118" t="s">
        <v>901</v>
      </c>
      <c r="F364" s="3" t="s">
        <v>32</v>
      </c>
      <c r="G364" s="3">
        <v>0</v>
      </c>
      <c r="H364" s="4">
        <v>3852927</v>
      </c>
      <c r="I364" s="4" t="s">
        <v>925</v>
      </c>
      <c r="J364" s="216">
        <v>0</v>
      </c>
      <c r="K364" s="4">
        <v>0</v>
      </c>
      <c r="L364" s="4"/>
      <c r="M364" s="4" t="s">
        <v>188</v>
      </c>
      <c r="N364" s="4" t="s">
        <v>581</v>
      </c>
      <c r="O364" s="4">
        <v>18993862836</v>
      </c>
      <c r="P364" s="217">
        <f>--IFERROR(VLOOKUP(I364,'统计（数据库导出）'!A:C,2,FALSE),0)</f>
        <v>0</v>
      </c>
      <c r="Q364" s="217">
        <f>--IFERROR(VLOOKUP(I364,'统计（数据库导出）'!A:C,3,FALSE),0)</f>
        <v>-38</v>
      </c>
      <c r="R364" s="219">
        <f t="shared" si="5"/>
        <v>0</v>
      </c>
      <c r="S364" s="217">
        <f>--IFERROR(VLOOKUP(I364,'统计（数据库导出）'!A:K,4,FALSE),0)</f>
        <v>0</v>
      </c>
      <c r="T364" s="217">
        <f>--IFERROR(VLOOKUP(I364,'统计（数据库导出）'!A:K,5,FALSE),0)</f>
        <v>0</v>
      </c>
      <c r="U364" s="217">
        <f>--IFERROR(VLOOKUP(I364,'统计（数据库导出）'!A:K,6,FALSE),0)</f>
        <v>0</v>
      </c>
      <c r="V364" s="217">
        <f>--IFERROR(VLOOKUP(I364,'统计（数据库导出）'!A:K,7,FALSE),0)</f>
        <v>0</v>
      </c>
      <c r="W364" s="217">
        <f>--IFERROR(VLOOKUP(I364,'统计（数据库导出）'!A:K,8,FALSE),0)</f>
        <v>-38</v>
      </c>
      <c r="X364" s="217">
        <f>--IFERROR(VLOOKUP(I364,'统计（数据库导出）'!A:K,9,FALSE),0)</f>
        <v>-38</v>
      </c>
      <c r="Y364" s="217">
        <f>--IFERROR(VLOOKUP(I364,'统计（数据库导出）'!A:K,10,FALSE),0)</f>
        <v>0</v>
      </c>
      <c r="Z364" s="217">
        <f>--IFERROR(VLOOKUP(I364,'统计（数据库导出）'!A:K,11,FALSE),0)</f>
        <v>0</v>
      </c>
      <c r="AA364" s="4">
        <v>363</v>
      </c>
      <c r="AB364" s="4"/>
      <c r="AC364" s="220" t="e">
        <f>VLOOKUP(H364,[1]Sheet1!$D:$D,1,FALSE)</f>
        <v>#N/A</v>
      </c>
    </row>
    <row r="365" s="1" customFormat="1" spans="1:29">
      <c r="A365" s="3">
        <v>1076</v>
      </c>
      <c r="B365" s="118" t="s">
        <v>558</v>
      </c>
      <c r="C365" s="118" t="s">
        <v>29</v>
      </c>
      <c r="D365" s="118" t="s">
        <v>30</v>
      </c>
      <c r="E365" s="118" t="s">
        <v>926</v>
      </c>
      <c r="F365" s="3" t="s">
        <v>32</v>
      </c>
      <c r="G365" s="3">
        <v>0</v>
      </c>
      <c r="H365" s="3">
        <v>3851281</v>
      </c>
      <c r="I365" s="4" t="s">
        <v>927</v>
      </c>
      <c r="J365" s="216">
        <v>0</v>
      </c>
      <c r="K365" s="4">
        <v>0</v>
      </c>
      <c r="L365" s="4"/>
      <c r="M365" s="4" t="s">
        <v>928</v>
      </c>
      <c r="N365" s="4" t="s">
        <v>929</v>
      </c>
      <c r="O365" s="4">
        <v>17361525922</v>
      </c>
      <c r="P365" s="217">
        <f>--IFERROR(VLOOKUP(I365,'统计（数据库导出）'!A:C,2,FALSE),0)</f>
        <v>0</v>
      </c>
      <c r="Q365" s="217">
        <f>--IFERROR(VLOOKUP(I365,'统计（数据库导出）'!A:C,3,FALSE),0)</f>
        <v>0</v>
      </c>
      <c r="R365" s="219">
        <f t="shared" si="5"/>
        <v>0</v>
      </c>
      <c r="S365" s="217">
        <f>--IFERROR(VLOOKUP(I365,'统计（数据库导出）'!A:K,4,FALSE),0)</f>
        <v>0</v>
      </c>
      <c r="T365" s="217">
        <f>--IFERROR(VLOOKUP(I365,'统计（数据库导出）'!A:K,5,FALSE),0)</f>
        <v>0</v>
      </c>
      <c r="U365" s="217">
        <f>--IFERROR(VLOOKUP(I365,'统计（数据库导出）'!A:K,6,FALSE),0)</f>
        <v>0</v>
      </c>
      <c r="V365" s="217">
        <f>--IFERROR(VLOOKUP(I365,'统计（数据库导出）'!A:K,7,FALSE),0)</f>
        <v>0</v>
      </c>
      <c r="W365" s="217">
        <f>--IFERROR(VLOOKUP(I365,'统计（数据库导出）'!A:K,8,FALSE),0)</f>
        <v>0</v>
      </c>
      <c r="X365" s="217">
        <f>--IFERROR(VLOOKUP(I365,'统计（数据库导出）'!A:K,9,FALSE),0)</f>
        <v>0</v>
      </c>
      <c r="Y365" s="217">
        <f>--IFERROR(VLOOKUP(I365,'统计（数据库导出）'!A:K,10,FALSE),0)</f>
        <v>0</v>
      </c>
      <c r="Z365" s="217">
        <f>--IFERROR(VLOOKUP(I365,'统计（数据库导出）'!A:K,11,FALSE),0)</f>
        <v>0</v>
      </c>
      <c r="AA365" s="4">
        <v>364</v>
      </c>
      <c r="AB365" s="4"/>
      <c r="AC365" s="220" t="e">
        <f>VLOOKUP(H365,[1]Sheet1!$D:$D,1,FALSE)</f>
        <v>#N/A</v>
      </c>
    </row>
    <row r="366" s="1" customFormat="1" spans="1:29">
      <c r="A366" s="3">
        <v>1077</v>
      </c>
      <c r="B366" s="118" t="s">
        <v>558</v>
      </c>
      <c r="C366" s="118" t="s">
        <v>29</v>
      </c>
      <c r="D366" s="118" t="s">
        <v>30</v>
      </c>
      <c r="E366" s="118" t="s">
        <v>926</v>
      </c>
      <c r="F366" s="3" t="s">
        <v>32</v>
      </c>
      <c r="G366" s="3" t="s">
        <v>43</v>
      </c>
      <c r="H366" s="3">
        <v>3852616</v>
      </c>
      <c r="I366" s="4" t="s">
        <v>930</v>
      </c>
      <c r="J366" s="216">
        <v>1000</v>
      </c>
      <c r="K366" s="4">
        <v>18193898606</v>
      </c>
      <c r="L366" s="4"/>
      <c r="M366" s="4" t="s">
        <v>931</v>
      </c>
      <c r="N366" s="4" t="s">
        <v>932</v>
      </c>
      <c r="O366" s="4">
        <v>18193898606</v>
      </c>
      <c r="P366" s="217">
        <f>--IFERROR(VLOOKUP(I366,'统计（数据库导出）'!A:C,2,FALSE),0)</f>
        <v>35.3</v>
      </c>
      <c r="Q366" s="217">
        <f>--IFERROR(VLOOKUP(I366,'统计（数据库导出）'!A:C,3,FALSE),0)</f>
        <v>2261.3</v>
      </c>
      <c r="R366" s="219">
        <f t="shared" si="5"/>
        <v>2.2613</v>
      </c>
      <c r="S366" s="217">
        <f>--IFERROR(VLOOKUP(I366,'统计（数据库导出）'!A:K,4,FALSE),0)</f>
        <v>24</v>
      </c>
      <c r="T366" s="217">
        <f>--IFERROR(VLOOKUP(I366,'统计（数据库导出）'!A:K,5,FALSE),0)</f>
        <v>-60</v>
      </c>
      <c r="U366" s="217">
        <f>--IFERROR(VLOOKUP(I366,'统计（数据库导出）'!A:K,6,FALSE),0)</f>
        <v>11.3</v>
      </c>
      <c r="V366" s="217">
        <f>--IFERROR(VLOOKUP(I366,'统计（数据库导出）'!A:K,7,FALSE),0)</f>
        <v>0</v>
      </c>
      <c r="W366" s="217">
        <f>--IFERROR(VLOOKUP(I366,'统计（数据库导出）'!A:K,8,FALSE),0)</f>
        <v>1631.1</v>
      </c>
      <c r="X366" s="217">
        <f>--IFERROR(VLOOKUP(I366,'统计（数据库导出）'!A:K,9,FALSE),0)</f>
        <v>-520</v>
      </c>
      <c r="Y366" s="217">
        <f>--IFERROR(VLOOKUP(I366,'统计（数据库导出）'!A:K,10,FALSE),0)</f>
        <v>630.2</v>
      </c>
      <c r="Z366" s="217">
        <f>--IFERROR(VLOOKUP(I366,'统计（数据库导出）'!A:K,11,FALSE),0)</f>
        <v>0</v>
      </c>
      <c r="AA366" s="4">
        <v>365</v>
      </c>
      <c r="AB366" s="4"/>
      <c r="AC366" s="220" t="e">
        <f>VLOOKUP(H366,[1]Sheet1!$D:$D,1,FALSE)</f>
        <v>#N/A</v>
      </c>
    </row>
    <row r="367" s="1" customFormat="1" spans="1:29">
      <c r="A367" s="3">
        <v>1078</v>
      </c>
      <c r="B367" s="118" t="s">
        <v>558</v>
      </c>
      <c r="C367" s="118" t="s">
        <v>29</v>
      </c>
      <c r="D367" s="118" t="s">
        <v>30</v>
      </c>
      <c r="E367" s="118" t="s">
        <v>926</v>
      </c>
      <c r="F367" s="3" t="s">
        <v>32</v>
      </c>
      <c r="G367" s="3" t="s">
        <v>43</v>
      </c>
      <c r="H367" s="3">
        <v>3808229</v>
      </c>
      <c r="I367" s="4" t="s">
        <v>933</v>
      </c>
      <c r="J367" s="216">
        <v>1000</v>
      </c>
      <c r="K367" s="4" t="s">
        <v>934</v>
      </c>
      <c r="L367" s="4"/>
      <c r="M367" s="4" t="s">
        <v>935</v>
      </c>
      <c r="N367" s="4" t="s">
        <v>936</v>
      </c>
      <c r="O367" s="4">
        <v>15339782080</v>
      </c>
      <c r="P367" s="217">
        <f>--IFERROR(VLOOKUP(I367,'统计（数据库导出）'!A:C,2,FALSE),0)</f>
        <v>27.1</v>
      </c>
      <c r="Q367" s="217">
        <f>--IFERROR(VLOOKUP(I367,'统计（数据库导出）'!A:C,3,FALSE),0)</f>
        <v>833.63</v>
      </c>
      <c r="R367" s="219">
        <f t="shared" si="5"/>
        <v>0.83363</v>
      </c>
      <c r="S367" s="217">
        <f>--IFERROR(VLOOKUP(I367,'统计（数据库导出）'!A:K,4,FALSE),0)</f>
        <v>17.1</v>
      </c>
      <c r="T367" s="217">
        <f>--IFERROR(VLOOKUP(I367,'统计（数据库导出）'!A:K,5,FALSE),0)</f>
        <v>0</v>
      </c>
      <c r="U367" s="217">
        <f>--IFERROR(VLOOKUP(I367,'统计（数据库导出）'!A:K,6,FALSE),0)</f>
        <v>10</v>
      </c>
      <c r="V367" s="217">
        <f>--IFERROR(VLOOKUP(I367,'统计（数据库导出）'!A:K,7,FALSE),0)</f>
        <v>0</v>
      </c>
      <c r="W367" s="217">
        <f>--IFERROR(VLOOKUP(I367,'统计（数据库导出）'!A:K,8,FALSE),0)</f>
        <v>505.03</v>
      </c>
      <c r="X367" s="217">
        <f>--IFERROR(VLOOKUP(I367,'统计（数据库导出）'!A:K,9,FALSE),0)</f>
        <v>-1090</v>
      </c>
      <c r="Y367" s="217">
        <f>--IFERROR(VLOOKUP(I367,'统计（数据库导出）'!A:K,10,FALSE),0)</f>
        <v>328.6</v>
      </c>
      <c r="Z367" s="217">
        <f>--IFERROR(VLOOKUP(I367,'统计（数据库导出）'!A:K,11,FALSE),0)</f>
        <v>0</v>
      </c>
      <c r="AA367" s="4">
        <v>366</v>
      </c>
      <c r="AB367" s="4"/>
      <c r="AC367" s="220" t="e">
        <f>VLOOKUP(H367,[1]Sheet1!$D:$D,1,FALSE)</f>
        <v>#N/A</v>
      </c>
    </row>
    <row r="368" s="1" customFormat="1" spans="1:29">
      <c r="A368" s="3">
        <v>1079</v>
      </c>
      <c r="B368" s="118" t="s">
        <v>558</v>
      </c>
      <c r="C368" s="118" t="s">
        <v>29</v>
      </c>
      <c r="D368" s="118" t="s">
        <v>30</v>
      </c>
      <c r="E368" s="118" t="s">
        <v>926</v>
      </c>
      <c r="F368" s="3" t="s">
        <v>32</v>
      </c>
      <c r="G368" s="3">
        <v>0</v>
      </c>
      <c r="H368" s="3">
        <v>3851070</v>
      </c>
      <c r="I368" s="4" t="s">
        <v>937</v>
      </c>
      <c r="J368" s="216">
        <v>0</v>
      </c>
      <c r="K368" s="4">
        <v>0</v>
      </c>
      <c r="L368" s="4"/>
      <c r="M368" s="4" t="s">
        <v>938</v>
      </c>
      <c r="N368" s="4" t="s">
        <v>939</v>
      </c>
      <c r="O368" s="4">
        <v>17793826003</v>
      </c>
      <c r="P368" s="217">
        <f>--IFERROR(VLOOKUP(I368,'统计（数据库导出）'!A:C,2,FALSE),0)</f>
        <v>0</v>
      </c>
      <c r="Q368" s="217">
        <f>--IFERROR(VLOOKUP(I368,'统计（数据库导出）'!A:C,3,FALSE),0)</f>
        <v>0</v>
      </c>
      <c r="R368" s="219">
        <f t="shared" si="5"/>
        <v>0</v>
      </c>
      <c r="S368" s="217">
        <f>--IFERROR(VLOOKUP(I368,'统计（数据库导出）'!A:K,4,FALSE),0)</f>
        <v>0</v>
      </c>
      <c r="T368" s="217">
        <f>--IFERROR(VLOOKUP(I368,'统计（数据库导出）'!A:K,5,FALSE),0)</f>
        <v>0</v>
      </c>
      <c r="U368" s="217">
        <f>--IFERROR(VLOOKUP(I368,'统计（数据库导出）'!A:K,6,FALSE),0)</f>
        <v>0</v>
      </c>
      <c r="V368" s="217">
        <f>--IFERROR(VLOOKUP(I368,'统计（数据库导出）'!A:K,7,FALSE),0)</f>
        <v>0</v>
      </c>
      <c r="W368" s="217">
        <f>--IFERROR(VLOOKUP(I368,'统计（数据库导出）'!A:K,8,FALSE),0)</f>
        <v>0</v>
      </c>
      <c r="X368" s="217">
        <f>--IFERROR(VLOOKUP(I368,'统计（数据库导出）'!A:K,9,FALSE),0)</f>
        <v>0</v>
      </c>
      <c r="Y368" s="217">
        <f>--IFERROR(VLOOKUP(I368,'统计（数据库导出）'!A:K,10,FALSE),0)</f>
        <v>0</v>
      </c>
      <c r="Z368" s="217">
        <f>--IFERROR(VLOOKUP(I368,'统计（数据库导出）'!A:K,11,FALSE),0)</f>
        <v>0</v>
      </c>
      <c r="AA368" s="4">
        <v>367</v>
      </c>
      <c r="AB368" s="4"/>
      <c r="AC368" s="220" t="e">
        <f>VLOOKUP(H368,[1]Sheet1!$D:$D,1,FALSE)</f>
        <v>#N/A</v>
      </c>
    </row>
    <row r="369" s="1" customFormat="1" spans="1:29">
      <c r="A369" s="3">
        <v>1080</v>
      </c>
      <c r="B369" s="118" t="s">
        <v>558</v>
      </c>
      <c r="C369" s="118" t="s">
        <v>29</v>
      </c>
      <c r="D369" s="118" t="s">
        <v>30</v>
      </c>
      <c r="E369" s="118" t="s">
        <v>926</v>
      </c>
      <c r="F369" s="3" t="s">
        <v>32</v>
      </c>
      <c r="G369" s="3" t="s">
        <v>68</v>
      </c>
      <c r="H369" s="3">
        <v>3852457</v>
      </c>
      <c r="I369" s="4" t="s">
        <v>940</v>
      </c>
      <c r="J369" s="216">
        <v>1066</v>
      </c>
      <c r="K369" s="4">
        <v>19958586658</v>
      </c>
      <c r="L369" s="4"/>
      <c r="M369" s="4" t="s">
        <v>941</v>
      </c>
      <c r="N369" s="4" t="s">
        <v>942</v>
      </c>
      <c r="O369" s="4">
        <v>19958586658</v>
      </c>
      <c r="P369" s="217">
        <f>--IFERROR(VLOOKUP(I369,'统计（数据库导出）'!A:C,2,FALSE),0)</f>
        <v>134</v>
      </c>
      <c r="Q369" s="217">
        <f>--IFERROR(VLOOKUP(I369,'统计（数据库导出）'!A:C,3,FALSE),0)</f>
        <v>2425.9127</v>
      </c>
      <c r="R369" s="219">
        <f t="shared" si="5"/>
        <v>2.27571547842401</v>
      </c>
      <c r="S369" s="217">
        <f>--IFERROR(VLOOKUP(I369,'统计（数据库导出）'!A:K,4,FALSE),0)</f>
        <v>118</v>
      </c>
      <c r="T369" s="217">
        <f>--IFERROR(VLOOKUP(I369,'统计（数据库导出）'!A:K,5,FALSE),0)</f>
        <v>-130.1</v>
      </c>
      <c r="U369" s="217">
        <f>--IFERROR(VLOOKUP(I369,'统计（数据库导出）'!A:K,6,FALSE),0)</f>
        <v>16</v>
      </c>
      <c r="V369" s="217">
        <f>--IFERROR(VLOOKUP(I369,'统计（数据库导出）'!A:K,7,FALSE),0)</f>
        <v>0</v>
      </c>
      <c r="W369" s="217">
        <f>--IFERROR(VLOOKUP(I369,'统计（数据库导出）'!A:K,8,FALSE),0)</f>
        <v>1574.9</v>
      </c>
      <c r="X369" s="217">
        <f>--IFERROR(VLOOKUP(I369,'统计（数据库导出）'!A:K,9,FALSE),0)</f>
        <v>-1558.1</v>
      </c>
      <c r="Y369" s="217">
        <f>--IFERROR(VLOOKUP(I369,'统计（数据库导出）'!A:K,10,FALSE),0)</f>
        <v>851.0127</v>
      </c>
      <c r="Z369" s="217">
        <f>--IFERROR(VLOOKUP(I369,'统计（数据库导出）'!A:K,11,FALSE),0)</f>
        <v>0</v>
      </c>
      <c r="AA369" s="4">
        <v>368</v>
      </c>
      <c r="AB369" s="4"/>
      <c r="AC369" s="220" t="e">
        <f>VLOOKUP(H369,[1]Sheet1!$D:$D,1,FALSE)</f>
        <v>#N/A</v>
      </c>
    </row>
    <row r="370" s="1" customFormat="1" spans="1:29">
      <c r="A370" s="3">
        <v>1081</v>
      </c>
      <c r="B370" s="118" t="s">
        <v>558</v>
      </c>
      <c r="C370" s="118" t="s">
        <v>29</v>
      </c>
      <c r="D370" s="118" t="s">
        <v>30</v>
      </c>
      <c r="E370" s="118" t="s">
        <v>926</v>
      </c>
      <c r="F370" s="3" t="s">
        <v>32</v>
      </c>
      <c r="G370" s="3" t="s">
        <v>33</v>
      </c>
      <c r="H370" s="3">
        <v>3853308</v>
      </c>
      <c r="I370" s="4" t="s">
        <v>943</v>
      </c>
      <c r="J370" s="216">
        <v>650</v>
      </c>
      <c r="K370" s="4">
        <v>18919247189</v>
      </c>
      <c r="L370" s="4"/>
      <c r="M370" s="4" t="s">
        <v>944</v>
      </c>
      <c r="N370" s="4" t="s">
        <v>942</v>
      </c>
      <c r="O370" s="4">
        <v>18919247189</v>
      </c>
      <c r="P370" s="217">
        <f>--IFERROR(VLOOKUP(I370,'统计（数据库导出）'!A:C,2,FALSE),0)</f>
        <v>0</v>
      </c>
      <c r="Q370" s="217">
        <f>--IFERROR(VLOOKUP(I370,'统计（数据库导出）'!A:C,3,FALSE),0)</f>
        <v>-362</v>
      </c>
      <c r="R370" s="219">
        <f t="shared" si="5"/>
        <v>-0.556923076923077</v>
      </c>
      <c r="S370" s="217">
        <f>--IFERROR(VLOOKUP(I370,'统计（数据库导出）'!A:K,4,FALSE),0)</f>
        <v>0</v>
      </c>
      <c r="T370" s="217">
        <f>--IFERROR(VLOOKUP(I370,'统计（数据库导出）'!A:K,5,FALSE),0)</f>
        <v>0</v>
      </c>
      <c r="U370" s="217">
        <f>--IFERROR(VLOOKUP(I370,'统计（数据库导出）'!A:K,6,FALSE),0)</f>
        <v>0</v>
      </c>
      <c r="V370" s="217">
        <f>--IFERROR(VLOOKUP(I370,'统计（数据库导出）'!A:K,7,FALSE),0)</f>
        <v>0</v>
      </c>
      <c r="W370" s="217">
        <f>--IFERROR(VLOOKUP(I370,'统计（数据库导出）'!A:K,8,FALSE),0)</f>
        <v>-362</v>
      </c>
      <c r="X370" s="217">
        <f>--IFERROR(VLOOKUP(I370,'统计（数据库导出）'!A:K,9,FALSE),0)</f>
        <v>-362</v>
      </c>
      <c r="Y370" s="217">
        <f>--IFERROR(VLOOKUP(I370,'统计（数据库导出）'!A:K,10,FALSE),0)</f>
        <v>0</v>
      </c>
      <c r="Z370" s="217">
        <f>--IFERROR(VLOOKUP(I370,'统计（数据库导出）'!A:K,11,FALSE),0)</f>
        <v>0</v>
      </c>
      <c r="AA370" s="4">
        <v>369</v>
      </c>
      <c r="AB370" s="4"/>
      <c r="AC370" s="220" t="e">
        <f>VLOOKUP(H370,[1]Sheet1!$D:$D,1,FALSE)</f>
        <v>#N/A</v>
      </c>
    </row>
    <row r="371" s="1" customFormat="1" spans="1:29">
      <c r="A371" s="3">
        <v>1082</v>
      </c>
      <c r="B371" s="118" t="s">
        <v>558</v>
      </c>
      <c r="C371" s="118" t="s">
        <v>29</v>
      </c>
      <c r="D371" s="118" t="s">
        <v>30</v>
      </c>
      <c r="E371" s="118" t="s">
        <v>926</v>
      </c>
      <c r="F371" s="3" t="s">
        <v>32</v>
      </c>
      <c r="G371" s="3">
        <v>0</v>
      </c>
      <c r="H371" s="3">
        <v>38381980</v>
      </c>
      <c r="I371" s="4" t="s">
        <v>945</v>
      </c>
      <c r="J371" s="216">
        <v>1400</v>
      </c>
      <c r="K371" s="4">
        <v>15378880959</v>
      </c>
      <c r="L371" s="4"/>
      <c r="M371" s="4" t="s">
        <v>946</v>
      </c>
      <c r="N371" s="4" t="s">
        <v>947</v>
      </c>
      <c r="O371" s="4">
        <v>13369382188</v>
      </c>
      <c r="P371" s="217">
        <f>--IFERROR(VLOOKUP(I371,'统计（数据库导出）'!A:C,2,FALSE),0)</f>
        <v>137</v>
      </c>
      <c r="Q371" s="217">
        <f>--IFERROR(VLOOKUP(I371,'统计（数据库导出）'!A:C,3,FALSE),0)</f>
        <v>1655.45</v>
      </c>
      <c r="R371" s="219">
        <f t="shared" si="5"/>
        <v>1.18246428571429</v>
      </c>
      <c r="S371" s="217">
        <f>--IFERROR(VLOOKUP(I371,'统计（数据库导出）'!A:K,4,FALSE),0)</f>
        <v>101</v>
      </c>
      <c r="T371" s="217">
        <f>--IFERROR(VLOOKUP(I371,'统计（数据库导出）'!A:K,5,FALSE),0)</f>
        <v>0</v>
      </c>
      <c r="U371" s="217">
        <f>--IFERROR(VLOOKUP(I371,'统计（数据库导出）'!A:K,6,FALSE),0)</f>
        <v>36</v>
      </c>
      <c r="V371" s="217">
        <f>--IFERROR(VLOOKUP(I371,'统计（数据库导出）'!A:K,7,FALSE),0)</f>
        <v>0</v>
      </c>
      <c r="W371" s="217">
        <f>--IFERROR(VLOOKUP(I371,'统计（数据库导出）'!A:K,8,FALSE),0)</f>
        <v>1053.2</v>
      </c>
      <c r="X371" s="217">
        <f>--IFERROR(VLOOKUP(I371,'统计（数据库导出）'!A:K,9,FALSE),0)</f>
        <v>-744</v>
      </c>
      <c r="Y371" s="217">
        <f>--IFERROR(VLOOKUP(I371,'统计（数据库导出）'!A:K,10,FALSE),0)</f>
        <v>602.25</v>
      </c>
      <c r="Z371" s="217">
        <f>--IFERROR(VLOOKUP(I371,'统计（数据库导出）'!A:K,11,FALSE),0)</f>
        <v>0</v>
      </c>
      <c r="AA371" s="4">
        <v>370</v>
      </c>
      <c r="AB371" s="4"/>
      <c r="AC371" s="220" t="e">
        <f>VLOOKUP(H371,[1]Sheet1!$D:$D,1,FALSE)</f>
        <v>#N/A</v>
      </c>
    </row>
    <row r="372" s="1" customFormat="1" spans="1:29">
      <c r="A372" s="3">
        <v>1083</v>
      </c>
      <c r="B372" s="118" t="s">
        <v>558</v>
      </c>
      <c r="C372" s="118" t="s">
        <v>29</v>
      </c>
      <c r="D372" s="118" t="s">
        <v>30</v>
      </c>
      <c r="E372" s="118" t="s">
        <v>926</v>
      </c>
      <c r="F372" s="3" t="s">
        <v>32</v>
      </c>
      <c r="G372" s="3" t="s">
        <v>43</v>
      </c>
      <c r="H372" s="3">
        <v>38382030</v>
      </c>
      <c r="I372" s="4" t="s">
        <v>948</v>
      </c>
      <c r="J372" s="216">
        <v>1000</v>
      </c>
      <c r="K372" s="4">
        <v>15379845550</v>
      </c>
      <c r="L372" s="4"/>
      <c r="M372" s="4" t="s">
        <v>949</v>
      </c>
      <c r="N372" s="4" t="s">
        <v>950</v>
      </c>
      <c r="O372" s="4">
        <v>15379845550</v>
      </c>
      <c r="P372" s="217">
        <f>--IFERROR(VLOOKUP(I372,'统计（数据库导出）'!A:C,2,FALSE),0)</f>
        <v>106.55</v>
      </c>
      <c r="Q372" s="217">
        <f>--IFERROR(VLOOKUP(I372,'统计（数据库导出）'!A:C,3,FALSE),0)</f>
        <v>790.05</v>
      </c>
      <c r="R372" s="219">
        <f t="shared" si="5"/>
        <v>0.79005</v>
      </c>
      <c r="S372" s="217">
        <f>--IFERROR(VLOOKUP(I372,'统计（数据库导出）'!A:K,4,FALSE),0)</f>
        <v>100.9</v>
      </c>
      <c r="T372" s="217">
        <f>--IFERROR(VLOOKUP(I372,'统计（数据库导出）'!A:K,5,FALSE),0)</f>
        <v>0</v>
      </c>
      <c r="U372" s="217">
        <f>--IFERROR(VLOOKUP(I372,'统计（数据库导出）'!A:K,6,FALSE),0)</f>
        <v>5.65</v>
      </c>
      <c r="V372" s="217">
        <f>--IFERROR(VLOOKUP(I372,'统计（数据库导出）'!A:K,7,FALSE),0)</f>
        <v>0</v>
      </c>
      <c r="W372" s="217">
        <f>--IFERROR(VLOOKUP(I372,'统计（数据库导出）'!A:K,8,FALSE),0)</f>
        <v>606.5</v>
      </c>
      <c r="X372" s="217">
        <f>--IFERROR(VLOOKUP(I372,'统计（数据库导出）'!A:K,9,FALSE),0)</f>
        <v>-980</v>
      </c>
      <c r="Y372" s="217">
        <f>--IFERROR(VLOOKUP(I372,'统计（数据库导出）'!A:K,10,FALSE),0)</f>
        <v>183.55</v>
      </c>
      <c r="Z372" s="217">
        <f>--IFERROR(VLOOKUP(I372,'统计（数据库导出）'!A:K,11,FALSE),0)</f>
        <v>0</v>
      </c>
      <c r="AA372" s="4">
        <v>371</v>
      </c>
      <c r="AB372" s="4"/>
      <c r="AC372" s="220" t="e">
        <f>VLOOKUP(H372,[1]Sheet1!$D:$D,1,FALSE)</f>
        <v>#N/A</v>
      </c>
    </row>
    <row r="373" s="1" customFormat="1" spans="1:29">
      <c r="A373" s="3">
        <v>1084</v>
      </c>
      <c r="B373" s="118" t="s">
        <v>558</v>
      </c>
      <c r="C373" s="118" t="s">
        <v>29</v>
      </c>
      <c r="D373" s="118" t="s">
        <v>30</v>
      </c>
      <c r="E373" s="118" t="s">
        <v>926</v>
      </c>
      <c r="F373" s="3" t="s">
        <v>32</v>
      </c>
      <c r="G373" s="3" t="s">
        <v>33</v>
      </c>
      <c r="H373" s="3">
        <v>3853321</v>
      </c>
      <c r="I373" s="4" t="s">
        <v>951</v>
      </c>
      <c r="J373" s="216">
        <v>900</v>
      </c>
      <c r="K373" s="4">
        <v>18143718054</v>
      </c>
      <c r="L373" s="4"/>
      <c r="M373" s="4" t="s">
        <v>952</v>
      </c>
      <c r="N373" s="4" t="s">
        <v>953</v>
      </c>
      <c r="O373" s="4">
        <v>17718611536</v>
      </c>
      <c r="P373" s="217">
        <f>--IFERROR(VLOOKUP(I373,'统计（数据库导出）'!A:C,2,FALSE),0)</f>
        <v>0</v>
      </c>
      <c r="Q373" s="217">
        <f>--IFERROR(VLOOKUP(I373,'统计（数据库导出）'!A:C,3,FALSE),0)</f>
        <v>-323</v>
      </c>
      <c r="R373" s="219">
        <f t="shared" si="5"/>
        <v>-0.358888888888889</v>
      </c>
      <c r="S373" s="217">
        <f>--IFERROR(VLOOKUP(I373,'统计（数据库导出）'!A:K,4,FALSE),0)</f>
        <v>0</v>
      </c>
      <c r="T373" s="217">
        <f>--IFERROR(VLOOKUP(I373,'统计（数据库导出）'!A:K,5,FALSE),0)</f>
        <v>0</v>
      </c>
      <c r="U373" s="217">
        <f>--IFERROR(VLOOKUP(I373,'统计（数据库导出）'!A:K,6,FALSE),0)</f>
        <v>0</v>
      </c>
      <c r="V373" s="217">
        <f>--IFERROR(VLOOKUP(I373,'统计（数据库导出）'!A:K,7,FALSE),0)</f>
        <v>0</v>
      </c>
      <c r="W373" s="217">
        <f>--IFERROR(VLOOKUP(I373,'统计（数据库导出）'!A:K,8,FALSE),0)</f>
        <v>-323</v>
      </c>
      <c r="X373" s="217">
        <f>--IFERROR(VLOOKUP(I373,'统计（数据库导出）'!A:K,9,FALSE),0)</f>
        <v>-323</v>
      </c>
      <c r="Y373" s="217">
        <f>--IFERROR(VLOOKUP(I373,'统计（数据库导出）'!A:K,10,FALSE),0)</f>
        <v>0</v>
      </c>
      <c r="Z373" s="217">
        <f>--IFERROR(VLOOKUP(I373,'统计（数据库导出）'!A:K,11,FALSE),0)</f>
        <v>0</v>
      </c>
      <c r="AA373" s="4">
        <v>372</v>
      </c>
      <c r="AB373" s="4"/>
      <c r="AC373" s="220" t="e">
        <f>VLOOKUP(H373,[1]Sheet1!$D:$D,1,FALSE)</f>
        <v>#N/A</v>
      </c>
    </row>
    <row r="374" s="1" customFormat="1" spans="1:29">
      <c r="A374" s="3">
        <v>1085</v>
      </c>
      <c r="B374" s="118" t="s">
        <v>558</v>
      </c>
      <c r="C374" s="118" t="s">
        <v>29</v>
      </c>
      <c r="D374" s="118" t="s">
        <v>30</v>
      </c>
      <c r="E374" s="118" t="s">
        <v>926</v>
      </c>
      <c r="F374" s="3" t="s">
        <v>32</v>
      </c>
      <c r="G374" s="3" t="s">
        <v>102</v>
      </c>
      <c r="H374" s="3">
        <v>380142</v>
      </c>
      <c r="I374" s="4" t="s">
        <v>954</v>
      </c>
      <c r="J374" s="216">
        <v>0</v>
      </c>
      <c r="K374" s="4">
        <v>0</v>
      </c>
      <c r="L374" s="4"/>
      <c r="M374" s="4" t="s">
        <v>955</v>
      </c>
      <c r="N374" s="4" t="s">
        <v>581</v>
      </c>
      <c r="O374" s="4">
        <v>18909311611</v>
      </c>
      <c r="P374" s="217">
        <f>--IFERROR(VLOOKUP(I374,'统计（数据库导出）'!A:C,2,FALSE),0)</f>
        <v>0</v>
      </c>
      <c r="Q374" s="217">
        <f>--IFERROR(VLOOKUP(I374,'统计（数据库导出）'!A:C,3,FALSE),0)</f>
        <v>0</v>
      </c>
      <c r="R374" s="219">
        <f t="shared" si="5"/>
        <v>0</v>
      </c>
      <c r="S374" s="217">
        <f>--IFERROR(VLOOKUP(I374,'统计（数据库导出）'!A:K,4,FALSE),0)</f>
        <v>0</v>
      </c>
      <c r="T374" s="217">
        <f>--IFERROR(VLOOKUP(I374,'统计（数据库导出）'!A:K,5,FALSE),0)</f>
        <v>0</v>
      </c>
      <c r="U374" s="217">
        <f>--IFERROR(VLOOKUP(I374,'统计（数据库导出）'!A:K,6,FALSE),0)</f>
        <v>0</v>
      </c>
      <c r="V374" s="217">
        <f>--IFERROR(VLOOKUP(I374,'统计（数据库导出）'!A:K,7,FALSE),0)</f>
        <v>0</v>
      </c>
      <c r="W374" s="217">
        <f>--IFERROR(VLOOKUP(I374,'统计（数据库导出）'!A:K,8,FALSE),0)</f>
        <v>0</v>
      </c>
      <c r="X374" s="217">
        <f>--IFERROR(VLOOKUP(I374,'统计（数据库导出）'!A:K,9,FALSE),0)</f>
        <v>0</v>
      </c>
      <c r="Y374" s="217">
        <f>--IFERROR(VLOOKUP(I374,'统计（数据库导出）'!A:K,10,FALSE),0)</f>
        <v>0</v>
      </c>
      <c r="Z374" s="217">
        <f>--IFERROR(VLOOKUP(I374,'统计（数据库导出）'!A:K,11,FALSE),0)</f>
        <v>0</v>
      </c>
      <c r="AA374" s="4">
        <v>373</v>
      </c>
      <c r="AB374" s="4"/>
      <c r="AC374" s="220" t="e">
        <f>VLOOKUP(H374,[1]Sheet1!$D:$D,1,FALSE)</f>
        <v>#N/A</v>
      </c>
    </row>
    <row r="375" s="1" customFormat="1" spans="1:29">
      <c r="A375" s="3">
        <v>1086</v>
      </c>
      <c r="B375" s="118" t="s">
        <v>558</v>
      </c>
      <c r="C375" s="118" t="s">
        <v>29</v>
      </c>
      <c r="D375" s="118" t="s">
        <v>30</v>
      </c>
      <c r="E375" s="118" t="s">
        <v>926</v>
      </c>
      <c r="F375" s="3" t="s">
        <v>32</v>
      </c>
      <c r="G375" s="3">
        <v>0</v>
      </c>
      <c r="H375" s="3">
        <v>380403</v>
      </c>
      <c r="I375" s="4" t="s">
        <v>956</v>
      </c>
      <c r="J375" s="216">
        <v>0</v>
      </c>
      <c r="K375" s="4">
        <v>0</v>
      </c>
      <c r="L375" s="4"/>
      <c r="M375" s="4" t="s">
        <v>955</v>
      </c>
      <c r="N375" s="4" t="s">
        <v>581</v>
      </c>
      <c r="O375" s="4">
        <v>17393831314</v>
      </c>
      <c r="P375" s="217">
        <f>--IFERROR(VLOOKUP(I375,'统计（数据库导出）'!A:C,2,FALSE),0)</f>
        <v>0</v>
      </c>
      <c r="Q375" s="217">
        <f>--IFERROR(VLOOKUP(I375,'统计（数据库导出）'!A:C,3,FALSE),0)</f>
        <v>0</v>
      </c>
      <c r="R375" s="219">
        <f t="shared" si="5"/>
        <v>0</v>
      </c>
      <c r="S375" s="217">
        <f>--IFERROR(VLOOKUP(I375,'统计（数据库导出）'!A:K,4,FALSE),0)</f>
        <v>0</v>
      </c>
      <c r="T375" s="217">
        <f>--IFERROR(VLOOKUP(I375,'统计（数据库导出）'!A:K,5,FALSE),0)</f>
        <v>0</v>
      </c>
      <c r="U375" s="217">
        <f>--IFERROR(VLOOKUP(I375,'统计（数据库导出）'!A:K,6,FALSE),0)</f>
        <v>0</v>
      </c>
      <c r="V375" s="217">
        <f>--IFERROR(VLOOKUP(I375,'统计（数据库导出）'!A:K,7,FALSE),0)</f>
        <v>0</v>
      </c>
      <c r="W375" s="217">
        <f>--IFERROR(VLOOKUP(I375,'统计（数据库导出）'!A:K,8,FALSE),0)</f>
        <v>0</v>
      </c>
      <c r="X375" s="217">
        <f>--IFERROR(VLOOKUP(I375,'统计（数据库导出）'!A:K,9,FALSE),0)</f>
        <v>0</v>
      </c>
      <c r="Y375" s="217">
        <f>--IFERROR(VLOOKUP(I375,'统计（数据库导出）'!A:K,10,FALSE),0)</f>
        <v>0</v>
      </c>
      <c r="Z375" s="217">
        <f>--IFERROR(VLOOKUP(I375,'统计（数据库导出）'!A:K,11,FALSE),0)</f>
        <v>0</v>
      </c>
      <c r="AA375" s="4">
        <v>374</v>
      </c>
      <c r="AB375" s="4"/>
      <c r="AC375" s="220" t="e">
        <f>VLOOKUP(H375,[1]Sheet1!$D:$D,1,FALSE)</f>
        <v>#N/A</v>
      </c>
    </row>
    <row r="376" s="1" customFormat="1" spans="1:29">
      <c r="A376" s="3">
        <v>1087</v>
      </c>
      <c r="B376" s="118" t="s">
        <v>558</v>
      </c>
      <c r="C376" s="118" t="s">
        <v>29</v>
      </c>
      <c r="D376" s="118" t="s">
        <v>30</v>
      </c>
      <c r="E376" s="118" t="s">
        <v>926</v>
      </c>
      <c r="F376" s="3" t="s">
        <v>32</v>
      </c>
      <c r="G376" s="3" t="s">
        <v>43</v>
      </c>
      <c r="H376" s="3">
        <v>3850658</v>
      </c>
      <c r="I376" s="4" t="s">
        <v>957</v>
      </c>
      <c r="J376" s="216">
        <v>650</v>
      </c>
      <c r="K376" s="4">
        <v>15339782116</v>
      </c>
      <c r="L376" s="4"/>
      <c r="M376" s="4" t="s">
        <v>958</v>
      </c>
      <c r="N376" s="4" t="s">
        <v>959</v>
      </c>
      <c r="O376" s="4">
        <v>15339782116</v>
      </c>
      <c r="P376" s="217">
        <f>--IFERROR(VLOOKUP(I376,'统计（数据库导出）'!A:C,2,FALSE),0)</f>
        <v>20</v>
      </c>
      <c r="Q376" s="217">
        <f>--IFERROR(VLOOKUP(I376,'统计（数据库导出）'!A:C,3,FALSE),0)</f>
        <v>892.7</v>
      </c>
      <c r="R376" s="219">
        <f t="shared" si="5"/>
        <v>1.37338461538462</v>
      </c>
      <c r="S376" s="217">
        <f>--IFERROR(VLOOKUP(I376,'统计（数据库导出）'!A:K,4,FALSE),0)</f>
        <v>0</v>
      </c>
      <c r="T376" s="217">
        <f>--IFERROR(VLOOKUP(I376,'统计（数据库导出）'!A:K,5,FALSE),0)</f>
        <v>0</v>
      </c>
      <c r="U376" s="217">
        <f>--IFERROR(VLOOKUP(I376,'统计（数据库导出）'!A:K,6,FALSE),0)</f>
        <v>20</v>
      </c>
      <c r="V376" s="217">
        <f>--IFERROR(VLOOKUP(I376,'统计（数据库导出）'!A:K,7,FALSE),0)</f>
        <v>0</v>
      </c>
      <c r="W376" s="217">
        <f>--IFERROR(VLOOKUP(I376,'统计（数据库导出）'!A:K,8,FALSE),0)</f>
        <v>711.1</v>
      </c>
      <c r="X376" s="217">
        <f>--IFERROR(VLOOKUP(I376,'统计（数据库导出）'!A:K,9,FALSE),0)</f>
        <v>-107</v>
      </c>
      <c r="Y376" s="217">
        <f>--IFERROR(VLOOKUP(I376,'统计（数据库导出）'!A:K,10,FALSE),0)</f>
        <v>181.6</v>
      </c>
      <c r="Z376" s="217">
        <f>--IFERROR(VLOOKUP(I376,'统计（数据库导出）'!A:K,11,FALSE),0)</f>
        <v>0</v>
      </c>
      <c r="AA376" s="4">
        <v>375</v>
      </c>
      <c r="AB376" s="4"/>
      <c r="AC376" s="220" t="e">
        <f>VLOOKUP(H376,[1]Sheet1!$D:$D,1,FALSE)</f>
        <v>#N/A</v>
      </c>
    </row>
    <row r="377" s="1" customFormat="1" spans="1:29">
      <c r="A377" s="3">
        <v>1088</v>
      </c>
      <c r="B377" s="118" t="s">
        <v>558</v>
      </c>
      <c r="C377" s="118" t="s">
        <v>29</v>
      </c>
      <c r="D377" s="118" t="s">
        <v>30</v>
      </c>
      <c r="E377" s="118" t="s">
        <v>926</v>
      </c>
      <c r="F377" s="3" t="s">
        <v>32</v>
      </c>
      <c r="G377" s="3">
        <v>0</v>
      </c>
      <c r="H377" s="3">
        <v>3851594</v>
      </c>
      <c r="I377" s="4" t="s">
        <v>960</v>
      </c>
      <c r="J377" s="216">
        <v>0</v>
      </c>
      <c r="K377" s="4">
        <v>0</v>
      </c>
      <c r="L377" s="4"/>
      <c r="M377" s="4" t="s">
        <v>928</v>
      </c>
      <c r="N377" s="4" t="s">
        <v>953</v>
      </c>
      <c r="O377" s="4">
        <v>18993869859</v>
      </c>
      <c r="P377" s="217">
        <f>--IFERROR(VLOOKUP(I377,'统计（数据库导出）'!A:C,2,FALSE),0)</f>
        <v>10</v>
      </c>
      <c r="Q377" s="217">
        <f>--IFERROR(VLOOKUP(I377,'统计（数据库导出）'!A:C,3,FALSE),0)</f>
        <v>2059.25</v>
      </c>
      <c r="R377" s="219">
        <f t="shared" si="5"/>
        <v>0</v>
      </c>
      <c r="S377" s="217">
        <f>--IFERROR(VLOOKUP(I377,'统计（数据库导出）'!A:K,4,FALSE),0)</f>
        <v>0</v>
      </c>
      <c r="T377" s="217">
        <f>--IFERROR(VLOOKUP(I377,'统计（数据库导出）'!A:K,5,FALSE),0)</f>
        <v>0</v>
      </c>
      <c r="U377" s="217">
        <f>--IFERROR(VLOOKUP(I377,'统计（数据库导出）'!A:K,6,FALSE),0)</f>
        <v>10</v>
      </c>
      <c r="V377" s="217">
        <f>--IFERROR(VLOOKUP(I377,'统计（数据库导出）'!A:K,7,FALSE),0)</f>
        <v>0</v>
      </c>
      <c r="W377" s="217">
        <f>--IFERROR(VLOOKUP(I377,'统计（数据库导出）'!A:K,8,FALSE),0)</f>
        <v>1620.3</v>
      </c>
      <c r="X377" s="217">
        <f>--IFERROR(VLOOKUP(I377,'统计（数据库导出）'!A:K,9,FALSE),0)</f>
        <v>-898</v>
      </c>
      <c r="Y377" s="217">
        <f>--IFERROR(VLOOKUP(I377,'统计（数据库导出）'!A:K,10,FALSE),0)</f>
        <v>438.95</v>
      </c>
      <c r="Z377" s="217">
        <f>--IFERROR(VLOOKUP(I377,'统计（数据库导出）'!A:K,11,FALSE),0)</f>
        <v>0</v>
      </c>
      <c r="AA377" s="4">
        <v>376</v>
      </c>
      <c r="AB377" s="4"/>
      <c r="AC377" s="220" t="e">
        <f>VLOOKUP(H377,[1]Sheet1!$D:$D,1,FALSE)</f>
        <v>#N/A</v>
      </c>
    </row>
    <row r="378" s="1" customFormat="1" spans="1:29">
      <c r="A378" s="3">
        <v>1089</v>
      </c>
      <c r="B378" s="118" t="s">
        <v>558</v>
      </c>
      <c r="C378" s="118" t="s">
        <v>29</v>
      </c>
      <c r="D378" s="118" t="s">
        <v>30</v>
      </c>
      <c r="E378" s="118" t="s">
        <v>926</v>
      </c>
      <c r="F378" s="3" t="s">
        <v>32</v>
      </c>
      <c r="G378" s="3" t="s">
        <v>43</v>
      </c>
      <c r="H378" s="3">
        <v>3852925</v>
      </c>
      <c r="I378" s="4" t="s">
        <v>961</v>
      </c>
      <c r="J378" s="216">
        <v>650</v>
      </c>
      <c r="K378" s="4">
        <v>15339782116</v>
      </c>
      <c r="L378" s="4"/>
      <c r="M378" s="4" t="s">
        <v>958</v>
      </c>
      <c r="N378" s="4" t="s">
        <v>581</v>
      </c>
      <c r="O378" s="4">
        <v>17793822116</v>
      </c>
      <c r="P378" s="217">
        <f>--IFERROR(VLOOKUP(I378,'统计（数据库导出）'!A:C,2,FALSE),0)</f>
        <v>0</v>
      </c>
      <c r="Q378" s="217">
        <f>--IFERROR(VLOOKUP(I378,'统计（数据库导出）'!A:C,3,FALSE),0)</f>
        <v>-513</v>
      </c>
      <c r="R378" s="219">
        <f t="shared" si="5"/>
        <v>-0.789230769230769</v>
      </c>
      <c r="S378" s="217">
        <f>--IFERROR(VLOOKUP(I378,'统计（数据库导出）'!A:K,4,FALSE),0)</f>
        <v>0</v>
      </c>
      <c r="T378" s="217">
        <f>--IFERROR(VLOOKUP(I378,'统计（数据库导出）'!A:K,5,FALSE),0)</f>
        <v>0</v>
      </c>
      <c r="U378" s="217">
        <f>--IFERROR(VLOOKUP(I378,'统计（数据库导出）'!A:K,6,FALSE),0)</f>
        <v>0</v>
      </c>
      <c r="V378" s="217">
        <f>--IFERROR(VLOOKUP(I378,'统计（数据库导出）'!A:K,7,FALSE),0)</f>
        <v>0</v>
      </c>
      <c r="W378" s="217">
        <f>--IFERROR(VLOOKUP(I378,'统计（数据库导出）'!A:K,8,FALSE),0)</f>
        <v>-513</v>
      </c>
      <c r="X378" s="217">
        <f>--IFERROR(VLOOKUP(I378,'统计（数据库导出）'!A:K,9,FALSE),0)</f>
        <v>-513</v>
      </c>
      <c r="Y378" s="217">
        <f>--IFERROR(VLOOKUP(I378,'统计（数据库导出）'!A:K,10,FALSE),0)</f>
        <v>0</v>
      </c>
      <c r="Z378" s="217">
        <f>--IFERROR(VLOOKUP(I378,'统计（数据库导出）'!A:K,11,FALSE),0)</f>
        <v>0</v>
      </c>
      <c r="AA378" s="4">
        <v>377</v>
      </c>
      <c r="AB378" s="4"/>
      <c r="AC378" s="220" t="e">
        <f>VLOOKUP(H378,[1]Sheet1!$D:$D,1,FALSE)</f>
        <v>#N/A</v>
      </c>
    </row>
    <row r="379" s="1" customFormat="1" spans="1:29">
      <c r="A379" s="3">
        <v>1090</v>
      </c>
      <c r="B379" s="118" t="s">
        <v>558</v>
      </c>
      <c r="C379" s="118" t="s">
        <v>29</v>
      </c>
      <c r="D379" s="118" t="s">
        <v>30</v>
      </c>
      <c r="E379" s="118" t="s">
        <v>926</v>
      </c>
      <c r="F379" s="3" t="s">
        <v>32</v>
      </c>
      <c r="G379" s="3">
        <v>0</v>
      </c>
      <c r="H379" s="3">
        <v>3853311</v>
      </c>
      <c r="I379" s="4" t="s">
        <v>962</v>
      </c>
      <c r="J379" s="216">
        <v>1400</v>
      </c>
      <c r="K379" s="4">
        <v>17793826003</v>
      </c>
      <c r="L379" s="4"/>
      <c r="M379" s="4" t="s">
        <v>963</v>
      </c>
      <c r="N379" s="4" t="s">
        <v>932</v>
      </c>
      <c r="O379" s="4">
        <v>19993815915</v>
      </c>
      <c r="P379" s="217">
        <f>--IFERROR(VLOOKUP(I379,'统计（数据库导出）'!A:C,2,FALSE),0)</f>
        <v>10</v>
      </c>
      <c r="Q379" s="217">
        <f>--IFERROR(VLOOKUP(I379,'统计（数据库导出）'!A:C,3,FALSE),0)</f>
        <v>-8.9</v>
      </c>
      <c r="R379" s="219">
        <f t="shared" si="5"/>
        <v>-0.00635714285714286</v>
      </c>
      <c r="S379" s="217">
        <f>--IFERROR(VLOOKUP(I379,'统计（数据库导出）'!A:K,4,FALSE),0)</f>
        <v>10</v>
      </c>
      <c r="T379" s="217">
        <f>--IFERROR(VLOOKUP(I379,'统计（数据库导出）'!A:K,5,FALSE),0)</f>
        <v>0</v>
      </c>
      <c r="U379" s="217">
        <f>--IFERROR(VLOOKUP(I379,'统计（数据库导出）'!A:K,6,FALSE),0)</f>
        <v>0</v>
      </c>
      <c r="V379" s="217">
        <f>--IFERROR(VLOOKUP(I379,'统计（数据库导出）'!A:K,7,FALSE),0)</f>
        <v>0</v>
      </c>
      <c r="W379" s="217">
        <f>--IFERROR(VLOOKUP(I379,'统计（数据库导出）'!A:K,8,FALSE),0)</f>
        <v>-28.9</v>
      </c>
      <c r="X379" s="217">
        <f>--IFERROR(VLOOKUP(I379,'统计（数据库导出）'!A:K,9,FALSE),0)</f>
        <v>-132.1</v>
      </c>
      <c r="Y379" s="217">
        <f>--IFERROR(VLOOKUP(I379,'统计（数据库导出）'!A:K,10,FALSE),0)</f>
        <v>20</v>
      </c>
      <c r="Z379" s="217">
        <f>--IFERROR(VLOOKUP(I379,'统计（数据库导出）'!A:K,11,FALSE),0)</f>
        <v>0</v>
      </c>
      <c r="AA379" s="4">
        <v>378</v>
      </c>
      <c r="AB379" s="4"/>
      <c r="AC379" s="220" t="e">
        <f>VLOOKUP(H379,[1]Sheet1!$D:$D,1,FALSE)</f>
        <v>#N/A</v>
      </c>
    </row>
    <row r="380" s="1" customFormat="1" spans="1:29">
      <c r="A380" s="3">
        <v>1091</v>
      </c>
      <c r="B380" s="118" t="s">
        <v>558</v>
      </c>
      <c r="C380" s="118" t="s">
        <v>29</v>
      </c>
      <c r="D380" s="118" t="s">
        <v>30</v>
      </c>
      <c r="E380" s="118" t="s">
        <v>926</v>
      </c>
      <c r="F380" s="3" t="s">
        <v>32</v>
      </c>
      <c r="G380" s="3" t="s">
        <v>43</v>
      </c>
      <c r="H380" s="3">
        <v>3853085</v>
      </c>
      <c r="I380" s="4" t="s">
        <v>964</v>
      </c>
      <c r="J380" s="216">
        <v>0</v>
      </c>
      <c r="K380" s="4">
        <v>0</v>
      </c>
      <c r="L380" s="4"/>
      <c r="M380" s="4" t="s">
        <v>931</v>
      </c>
      <c r="N380" s="4" t="s">
        <v>581</v>
      </c>
      <c r="O380" s="4">
        <v>18109389005</v>
      </c>
      <c r="P380" s="217">
        <f>--IFERROR(VLOOKUP(I380,'统计（数据库导出）'!A:C,2,FALSE),0)</f>
        <v>0</v>
      </c>
      <c r="Q380" s="217">
        <f>--IFERROR(VLOOKUP(I380,'统计（数据库导出）'!A:C,3,FALSE),0)</f>
        <v>-855</v>
      </c>
      <c r="R380" s="219">
        <f t="shared" si="5"/>
        <v>0</v>
      </c>
      <c r="S380" s="217">
        <f>--IFERROR(VLOOKUP(I380,'统计（数据库导出）'!A:K,4,FALSE),0)</f>
        <v>0</v>
      </c>
      <c r="T380" s="217">
        <f>--IFERROR(VLOOKUP(I380,'统计（数据库导出）'!A:K,5,FALSE),0)</f>
        <v>0</v>
      </c>
      <c r="U380" s="217">
        <f>--IFERROR(VLOOKUP(I380,'统计（数据库导出）'!A:K,6,FALSE),0)</f>
        <v>0</v>
      </c>
      <c r="V380" s="217">
        <f>--IFERROR(VLOOKUP(I380,'统计（数据库导出）'!A:K,7,FALSE),0)</f>
        <v>0</v>
      </c>
      <c r="W380" s="217">
        <f>--IFERROR(VLOOKUP(I380,'统计（数据库导出）'!A:K,8,FALSE),0)</f>
        <v>-855</v>
      </c>
      <c r="X380" s="217">
        <f>--IFERROR(VLOOKUP(I380,'统计（数据库导出）'!A:K,9,FALSE),0)</f>
        <v>-855</v>
      </c>
      <c r="Y380" s="217">
        <f>--IFERROR(VLOOKUP(I380,'统计（数据库导出）'!A:K,10,FALSE),0)</f>
        <v>0</v>
      </c>
      <c r="Z380" s="217">
        <f>--IFERROR(VLOOKUP(I380,'统计（数据库导出）'!A:K,11,FALSE),0)</f>
        <v>0</v>
      </c>
      <c r="AA380" s="4">
        <v>379</v>
      </c>
      <c r="AB380" s="4"/>
      <c r="AC380" s="220" t="e">
        <f>VLOOKUP(H380,[1]Sheet1!$D:$D,1,FALSE)</f>
        <v>#N/A</v>
      </c>
    </row>
    <row r="381" s="1" customFormat="1" spans="1:29">
      <c r="A381" s="3">
        <v>1092</v>
      </c>
      <c r="B381" s="118" t="s">
        <v>558</v>
      </c>
      <c r="C381" s="118" t="s">
        <v>29</v>
      </c>
      <c r="D381" s="118" t="s">
        <v>30</v>
      </c>
      <c r="E381" s="118" t="s">
        <v>926</v>
      </c>
      <c r="F381" s="3" t="s">
        <v>32</v>
      </c>
      <c r="G381" s="3" t="s">
        <v>43</v>
      </c>
      <c r="H381" s="3">
        <v>3853087</v>
      </c>
      <c r="I381" s="4" t="s">
        <v>965</v>
      </c>
      <c r="J381" s="216">
        <v>1000</v>
      </c>
      <c r="K381" s="4">
        <v>18993869859</v>
      </c>
      <c r="L381" s="4"/>
      <c r="M381" s="4" t="s">
        <v>928</v>
      </c>
      <c r="N381" s="4" t="s">
        <v>953</v>
      </c>
      <c r="O381" s="4">
        <v>17361512631</v>
      </c>
      <c r="P381" s="217">
        <f>--IFERROR(VLOOKUP(I381,'统计（数据库导出）'!A:C,2,FALSE),0)</f>
        <v>0</v>
      </c>
      <c r="Q381" s="217">
        <f>--IFERROR(VLOOKUP(I381,'统计（数据库导出）'!A:C,3,FALSE),0)</f>
        <v>0</v>
      </c>
      <c r="R381" s="219">
        <f t="shared" si="5"/>
        <v>0</v>
      </c>
      <c r="S381" s="217">
        <f>--IFERROR(VLOOKUP(I381,'统计（数据库导出）'!A:K,4,FALSE),0)</f>
        <v>0</v>
      </c>
      <c r="T381" s="217">
        <f>--IFERROR(VLOOKUP(I381,'统计（数据库导出）'!A:K,5,FALSE),0)</f>
        <v>0</v>
      </c>
      <c r="U381" s="217">
        <f>--IFERROR(VLOOKUP(I381,'统计（数据库导出）'!A:K,6,FALSE),0)</f>
        <v>0</v>
      </c>
      <c r="V381" s="217">
        <f>--IFERROR(VLOOKUP(I381,'统计（数据库导出）'!A:K,7,FALSE),0)</f>
        <v>0</v>
      </c>
      <c r="W381" s="217">
        <f>--IFERROR(VLOOKUP(I381,'统计（数据库导出）'!A:K,8,FALSE),0)</f>
        <v>0</v>
      </c>
      <c r="X381" s="217">
        <f>--IFERROR(VLOOKUP(I381,'统计（数据库导出）'!A:K,9,FALSE),0)</f>
        <v>0</v>
      </c>
      <c r="Y381" s="217">
        <f>--IFERROR(VLOOKUP(I381,'统计（数据库导出）'!A:K,10,FALSE),0)</f>
        <v>0</v>
      </c>
      <c r="Z381" s="217">
        <f>--IFERROR(VLOOKUP(I381,'统计（数据库导出）'!A:K,11,FALSE),0)</f>
        <v>0</v>
      </c>
      <c r="AA381" s="4">
        <v>380</v>
      </c>
      <c r="AB381" s="4"/>
      <c r="AC381" s="220" t="e">
        <f>VLOOKUP(H381,[1]Sheet1!$D:$D,1,FALSE)</f>
        <v>#N/A</v>
      </c>
    </row>
    <row r="382" s="1" customFormat="1" spans="1:29">
      <c r="A382" s="3">
        <v>1093</v>
      </c>
      <c r="B382" s="118" t="s">
        <v>558</v>
      </c>
      <c r="C382" s="118" t="s">
        <v>29</v>
      </c>
      <c r="D382" s="118" t="s">
        <v>30</v>
      </c>
      <c r="E382" s="118" t="s">
        <v>926</v>
      </c>
      <c r="F382" s="3" t="s">
        <v>32</v>
      </c>
      <c r="G382" s="3">
        <v>0</v>
      </c>
      <c r="H382" s="3">
        <v>3853090</v>
      </c>
      <c r="I382" s="4" t="s">
        <v>966</v>
      </c>
      <c r="J382" s="216">
        <v>0</v>
      </c>
      <c r="K382" s="4">
        <v>0</v>
      </c>
      <c r="L382" s="4"/>
      <c r="M382" s="4" t="s">
        <v>967</v>
      </c>
      <c r="N382" s="4" t="s">
        <v>968</v>
      </c>
      <c r="O382" s="4">
        <v>18919382397</v>
      </c>
      <c r="P382" s="217">
        <f>--IFERROR(VLOOKUP(I382,'统计（数据库导出）'!A:C,2,FALSE),0)</f>
        <v>0</v>
      </c>
      <c r="Q382" s="217">
        <f>--IFERROR(VLOOKUP(I382,'统计（数据库导出）'!A:C,3,FALSE),0)</f>
        <v>0</v>
      </c>
      <c r="R382" s="219">
        <f t="shared" si="5"/>
        <v>0</v>
      </c>
      <c r="S382" s="217">
        <f>--IFERROR(VLOOKUP(I382,'统计（数据库导出）'!A:K,4,FALSE),0)</f>
        <v>0</v>
      </c>
      <c r="T382" s="217">
        <f>--IFERROR(VLOOKUP(I382,'统计（数据库导出）'!A:K,5,FALSE),0)</f>
        <v>0</v>
      </c>
      <c r="U382" s="217">
        <f>--IFERROR(VLOOKUP(I382,'统计（数据库导出）'!A:K,6,FALSE),0)</f>
        <v>0</v>
      </c>
      <c r="V382" s="217">
        <f>--IFERROR(VLOOKUP(I382,'统计（数据库导出）'!A:K,7,FALSE),0)</f>
        <v>0</v>
      </c>
      <c r="W382" s="217">
        <f>--IFERROR(VLOOKUP(I382,'统计（数据库导出）'!A:K,8,FALSE),0)</f>
        <v>0</v>
      </c>
      <c r="X382" s="217">
        <f>--IFERROR(VLOOKUP(I382,'统计（数据库导出）'!A:K,9,FALSE),0)</f>
        <v>0</v>
      </c>
      <c r="Y382" s="217">
        <f>--IFERROR(VLOOKUP(I382,'统计（数据库导出）'!A:K,10,FALSE),0)</f>
        <v>0</v>
      </c>
      <c r="Z382" s="217">
        <f>--IFERROR(VLOOKUP(I382,'统计（数据库导出）'!A:K,11,FALSE),0)</f>
        <v>0</v>
      </c>
      <c r="AA382" s="4">
        <v>381</v>
      </c>
      <c r="AB382" s="4"/>
      <c r="AC382" s="220" t="e">
        <f>VLOOKUP(H382,[1]Sheet1!$D:$D,1,FALSE)</f>
        <v>#N/A</v>
      </c>
    </row>
    <row r="383" s="1" customFormat="1" spans="1:29">
      <c r="A383" s="3">
        <v>1094</v>
      </c>
      <c r="B383" s="118" t="s">
        <v>558</v>
      </c>
      <c r="C383" s="118" t="s">
        <v>29</v>
      </c>
      <c r="D383" s="3" t="s">
        <v>30</v>
      </c>
      <c r="E383" s="118" t="s">
        <v>926</v>
      </c>
      <c r="F383" s="3" t="s">
        <v>32</v>
      </c>
      <c r="G383" s="3" t="s">
        <v>43</v>
      </c>
      <c r="H383" s="3">
        <v>3853091</v>
      </c>
      <c r="I383" s="4" t="s">
        <v>969</v>
      </c>
      <c r="J383" s="216">
        <v>0</v>
      </c>
      <c r="K383" s="4">
        <v>0</v>
      </c>
      <c r="L383" s="4" t="s">
        <v>99</v>
      </c>
      <c r="M383" s="4" t="s">
        <v>928</v>
      </c>
      <c r="N383" s="4" t="s">
        <v>970</v>
      </c>
      <c r="O383" s="4">
        <v>18143718054</v>
      </c>
      <c r="P383" s="217">
        <f>--IFERROR(VLOOKUP(I383,'统计（数据库导出）'!A:C,2,FALSE),0)</f>
        <v>0</v>
      </c>
      <c r="Q383" s="217">
        <f>--IFERROR(VLOOKUP(I383,'统计（数据库导出）'!A:C,3,FALSE),0)</f>
        <v>-38</v>
      </c>
      <c r="R383" s="219">
        <f t="shared" si="5"/>
        <v>0</v>
      </c>
      <c r="S383" s="217">
        <f>--IFERROR(VLOOKUP(I383,'统计（数据库导出）'!A:K,4,FALSE),0)</f>
        <v>0</v>
      </c>
      <c r="T383" s="217">
        <f>--IFERROR(VLOOKUP(I383,'统计（数据库导出）'!A:K,5,FALSE),0)</f>
        <v>0</v>
      </c>
      <c r="U383" s="217">
        <f>--IFERROR(VLOOKUP(I383,'统计（数据库导出）'!A:K,6,FALSE),0)</f>
        <v>0</v>
      </c>
      <c r="V383" s="217">
        <f>--IFERROR(VLOOKUP(I383,'统计（数据库导出）'!A:K,7,FALSE),0)</f>
        <v>0</v>
      </c>
      <c r="W383" s="217">
        <f>--IFERROR(VLOOKUP(I383,'统计（数据库导出）'!A:K,8,FALSE),0)</f>
        <v>-38</v>
      </c>
      <c r="X383" s="217">
        <f>--IFERROR(VLOOKUP(I383,'统计（数据库导出）'!A:K,9,FALSE),0)</f>
        <v>-38</v>
      </c>
      <c r="Y383" s="217">
        <f>--IFERROR(VLOOKUP(I383,'统计（数据库导出）'!A:K,10,FALSE),0)</f>
        <v>0</v>
      </c>
      <c r="Z383" s="217">
        <f>--IFERROR(VLOOKUP(I383,'统计（数据库导出）'!A:K,11,FALSE),0)</f>
        <v>0</v>
      </c>
      <c r="AA383" s="4">
        <v>382</v>
      </c>
      <c r="AB383" s="4"/>
      <c r="AC383" s="220" t="e">
        <f>VLOOKUP(H383,[1]Sheet1!$D:$D,1,FALSE)</f>
        <v>#N/A</v>
      </c>
    </row>
    <row r="384" s="1" customFormat="1" spans="1:29">
      <c r="A384" s="3">
        <v>1095</v>
      </c>
      <c r="B384" s="118" t="s">
        <v>558</v>
      </c>
      <c r="C384" s="118" t="s">
        <v>29</v>
      </c>
      <c r="D384" s="118" t="s">
        <v>53</v>
      </c>
      <c r="E384" s="118" t="s">
        <v>29</v>
      </c>
      <c r="F384" s="3">
        <v>0</v>
      </c>
      <c r="G384" s="3" t="s">
        <v>102</v>
      </c>
      <c r="H384" s="4">
        <v>3851280</v>
      </c>
      <c r="I384" s="4" t="s">
        <v>971</v>
      </c>
      <c r="J384" s="216">
        <v>1600</v>
      </c>
      <c r="K384" s="4">
        <v>15378851811</v>
      </c>
      <c r="L384" s="4"/>
      <c r="M384" s="4" t="s">
        <v>955</v>
      </c>
      <c r="N384" s="4" t="s">
        <v>972</v>
      </c>
      <c r="O384" s="4">
        <v>15378851811</v>
      </c>
      <c r="P384" s="217">
        <f>--IFERROR(VLOOKUP(I384,'统计（数据库导出）'!A:C,2,FALSE),0)</f>
        <v>40.9211666666667</v>
      </c>
      <c r="Q384" s="217">
        <f>--IFERROR(VLOOKUP(I384,'统计（数据库导出）'!A:C,3,FALSE),0)</f>
        <v>40.9211666666667</v>
      </c>
      <c r="R384" s="219">
        <f t="shared" si="5"/>
        <v>0.0255757291666667</v>
      </c>
      <c r="S384" s="217">
        <f>--IFERROR(VLOOKUP(I384,'统计（数据库导出）'!A:K,4,FALSE),0)</f>
        <v>30</v>
      </c>
      <c r="T384" s="217">
        <f>--IFERROR(VLOOKUP(I384,'统计（数据库导出）'!A:K,5,FALSE),0)</f>
        <v>0</v>
      </c>
      <c r="U384" s="217">
        <f>--IFERROR(VLOOKUP(I384,'统计（数据库导出）'!A:K,6,FALSE),0)</f>
        <v>10.9211666666667</v>
      </c>
      <c r="V384" s="217">
        <f>--IFERROR(VLOOKUP(I384,'统计（数据库导出）'!A:K,7,FALSE),0)</f>
        <v>0</v>
      </c>
      <c r="W384" s="217">
        <f>--IFERROR(VLOOKUP(I384,'统计（数据库导出）'!A:K,8,FALSE),0)</f>
        <v>30</v>
      </c>
      <c r="X384" s="217">
        <f>--IFERROR(VLOOKUP(I384,'统计（数据库导出）'!A:K,9,FALSE),0)</f>
        <v>0</v>
      </c>
      <c r="Y384" s="217">
        <f>--IFERROR(VLOOKUP(I384,'统计（数据库导出）'!A:K,10,FALSE),0)</f>
        <v>10.9211666666667</v>
      </c>
      <c r="Z384" s="217">
        <f>--IFERROR(VLOOKUP(I384,'统计（数据库导出）'!A:K,11,FALSE),0)</f>
        <v>0</v>
      </c>
      <c r="AA384" s="4">
        <v>383</v>
      </c>
      <c r="AB384" s="4"/>
      <c r="AC384" s="220" t="e">
        <f>VLOOKUP(H384,[1]Sheet1!$D:$D,1,FALSE)</f>
        <v>#N/A</v>
      </c>
    </row>
    <row r="385" s="1" customFormat="1" spans="1:29">
      <c r="A385" s="3">
        <v>1096</v>
      </c>
      <c r="B385" s="118" t="s">
        <v>558</v>
      </c>
      <c r="C385" s="118" t="s">
        <v>29</v>
      </c>
      <c r="D385" s="118" t="s">
        <v>30</v>
      </c>
      <c r="E385" s="212" t="s">
        <v>926</v>
      </c>
      <c r="F385" s="3" t="s">
        <v>32</v>
      </c>
      <c r="G385" s="3">
        <v>0</v>
      </c>
      <c r="H385" s="4">
        <v>38381982</v>
      </c>
      <c r="I385" s="4" t="s">
        <v>973</v>
      </c>
      <c r="J385" s="216">
        <v>0</v>
      </c>
      <c r="K385" s="4">
        <v>0</v>
      </c>
      <c r="L385" s="4"/>
      <c r="M385" s="4" t="s">
        <v>974</v>
      </c>
      <c r="N385" s="4" t="s">
        <v>975</v>
      </c>
      <c r="O385" s="4">
        <v>18919226699</v>
      </c>
      <c r="P385" s="217">
        <f>--IFERROR(VLOOKUP(I385,'统计（数据库导出）'!A:C,2,FALSE),0)</f>
        <v>0</v>
      </c>
      <c r="Q385" s="217">
        <f>--IFERROR(VLOOKUP(I385,'统计（数据库导出）'!A:C,3,FALSE),0)</f>
        <v>-119</v>
      </c>
      <c r="R385" s="219">
        <f t="shared" si="5"/>
        <v>0</v>
      </c>
      <c r="S385" s="217">
        <f>--IFERROR(VLOOKUP(I385,'统计（数据库导出）'!A:K,4,FALSE),0)</f>
        <v>0</v>
      </c>
      <c r="T385" s="217">
        <f>--IFERROR(VLOOKUP(I385,'统计（数据库导出）'!A:K,5,FALSE),0)</f>
        <v>0</v>
      </c>
      <c r="U385" s="217">
        <f>--IFERROR(VLOOKUP(I385,'统计（数据库导出）'!A:K,6,FALSE),0)</f>
        <v>0</v>
      </c>
      <c r="V385" s="217">
        <f>--IFERROR(VLOOKUP(I385,'统计（数据库导出）'!A:K,7,FALSE),0)</f>
        <v>0</v>
      </c>
      <c r="W385" s="217">
        <f>--IFERROR(VLOOKUP(I385,'统计（数据库导出）'!A:K,8,FALSE),0)</f>
        <v>-119</v>
      </c>
      <c r="X385" s="217">
        <f>--IFERROR(VLOOKUP(I385,'统计（数据库导出）'!A:K,9,FALSE),0)</f>
        <v>-119</v>
      </c>
      <c r="Y385" s="217">
        <f>--IFERROR(VLOOKUP(I385,'统计（数据库导出）'!A:K,10,FALSE),0)</f>
        <v>0</v>
      </c>
      <c r="Z385" s="217">
        <f>--IFERROR(VLOOKUP(I385,'统计（数据库导出）'!A:K,11,FALSE),0)</f>
        <v>0</v>
      </c>
      <c r="AA385" s="4">
        <v>384</v>
      </c>
      <c r="AB385" s="4"/>
      <c r="AC385" s="220" t="e">
        <f>VLOOKUP(H385,[1]Sheet1!$D:$D,1,FALSE)</f>
        <v>#N/A</v>
      </c>
    </row>
    <row r="386" s="1" customFormat="1" spans="1:29">
      <c r="A386" s="3">
        <v>1097</v>
      </c>
      <c r="B386" s="118" t="s">
        <v>558</v>
      </c>
      <c r="C386" s="118" t="s">
        <v>29</v>
      </c>
      <c r="D386" s="118" t="s">
        <v>30</v>
      </c>
      <c r="E386" s="118" t="s">
        <v>926</v>
      </c>
      <c r="F386" s="3" t="s">
        <v>32</v>
      </c>
      <c r="G386" s="3" t="s">
        <v>102</v>
      </c>
      <c r="H386" s="4">
        <v>3853779</v>
      </c>
      <c r="I386" s="4" t="s">
        <v>976</v>
      </c>
      <c r="J386" s="216">
        <v>650</v>
      </c>
      <c r="K386" s="4">
        <v>18993827862</v>
      </c>
      <c r="L386" s="4"/>
      <c r="M386" s="4" t="s">
        <v>977</v>
      </c>
      <c r="N386" s="4" t="s">
        <v>581</v>
      </c>
      <c r="O386" s="4">
        <v>18993827862</v>
      </c>
      <c r="P386" s="217">
        <f>--IFERROR(VLOOKUP(I386,'统计（数据库导出）'!A:C,2,FALSE),0)</f>
        <v>0</v>
      </c>
      <c r="Q386" s="217">
        <f>--IFERROR(VLOOKUP(I386,'统计（数据库导出）'!A:C,3,FALSE),0)</f>
        <v>0</v>
      </c>
      <c r="R386" s="219">
        <f t="shared" ref="R386:R449" si="6">IFERROR(Q386/J386,0)</f>
        <v>0</v>
      </c>
      <c r="S386" s="217">
        <f>--IFERROR(VLOOKUP(I386,'统计（数据库导出）'!A:K,4,FALSE),0)</f>
        <v>0</v>
      </c>
      <c r="T386" s="217">
        <f>--IFERROR(VLOOKUP(I386,'统计（数据库导出）'!A:K,5,FALSE),0)</f>
        <v>0</v>
      </c>
      <c r="U386" s="217">
        <f>--IFERROR(VLOOKUP(I386,'统计（数据库导出）'!A:K,6,FALSE),0)</f>
        <v>0</v>
      </c>
      <c r="V386" s="217">
        <f>--IFERROR(VLOOKUP(I386,'统计（数据库导出）'!A:K,7,FALSE),0)</f>
        <v>0</v>
      </c>
      <c r="W386" s="217">
        <f>--IFERROR(VLOOKUP(I386,'统计（数据库导出）'!A:K,8,FALSE),0)</f>
        <v>0</v>
      </c>
      <c r="X386" s="217">
        <f>--IFERROR(VLOOKUP(I386,'统计（数据库导出）'!A:K,9,FALSE),0)</f>
        <v>0</v>
      </c>
      <c r="Y386" s="217">
        <f>--IFERROR(VLOOKUP(I386,'统计（数据库导出）'!A:K,10,FALSE),0)</f>
        <v>0</v>
      </c>
      <c r="Z386" s="217">
        <f>--IFERROR(VLOOKUP(I386,'统计（数据库导出）'!A:K,11,FALSE),0)</f>
        <v>0</v>
      </c>
      <c r="AA386" s="4">
        <v>385</v>
      </c>
      <c r="AB386" s="4"/>
      <c r="AC386" s="220" t="e">
        <f>VLOOKUP(H386,[1]Sheet1!$D:$D,1,FALSE)</f>
        <v>#N/A</v>
      </c>
    </row>
    <row r="387" s="1" customFormat="1" spans="1:29">
      <c r="A387" s="3">
        <v>1098</v>
      </c>
      <c r="B387" s="118" t="s">
        <v>558</v>
      </c>
      <c r="C387" s="118" t="s">
        <v>29</v>
      </c>
      <c r="D387" s="118" t="s">
        <v>30</v>
      </c>
      <c r="E387" s="212" t="s">
        <v>926</v>
      </c>
      <c r="F387" s="3" t="s">
        <v>32</v>
      </c>
      <c r="G387" s="3">
        <v>0</v>
      </c>
      <c r="H387" s="4">
        <v>3852870</v>
      </c>
      <c r="I387" s="4" t="s">
        <v>978</v>
      </c>
      <c r="J387" s="216">
        <v>0</v>
      </c>
      <c r="K387" s="4">
        <v>0</v>
      </c>
      <c r="L387" s="4"/>
      <c r="M387" s="4" t="s">
        <v>979</v>
      </c>
      <c r="N387" s="4" t="s">
        <v>980</v>
      </c>
      <c r="O387" s="4">
        <v>13389380029</v>
      </c>
      <c r="P387" s="217">
        <f>--IFERROR(VLOOKUP(I387,'统计（数据库导出）'!A:C,2,FALSE),0)</f>
        <v>0</v>
      </c>
      <c r="Q387" s="217">
        <f>--IFERROR(VLOOKUP(I387,'统计（数据库导出）'!A:C,3,FALSE),0)</f>
        <v>0</v>
      </c>
      <c r="R387" s="219">
        <f t="shared" si="6"/>
        <v>0</v>
      </c>
      <c r="S387" s="217">
        <f>--IFERROR(VLOOKUP(I387,'统计（数据库导出）'!A:K,4,FALSE),0)</f>
        <v>0</v>
      </c>
      <c r="T387" s="217">
        <f>--IFERROR(VLOOKUP(I387,'统计（数据库导出）'!A:K,5,FALSE),0)</f>
        <v>0</v>
      </c>
      <c r="U387" s="217">
        <f>--IFERROR(VLOOKUP(I387,'统计（数据库导出）'!A:K,6,FALSE),0)</f>
        <v>0</v>
      </c>
      <c r="V387" s="217">
        <f>--IFERROR(VLOOKUP(I387,'统计（数据库导出）'!A:K,7,FALSE),0)</f>
        <v>0</v>
      </c>
      <c r="W387" s="217">
        <f>--IFERROR(VLOOKUP(I387,'统计（数据库导出）'!A:K,8,FALSE),0)</f>
        <v>0</v>
      </c>
      <c r="X387" s="217">
        <f>--IFERROR(VLOOKUP(I387,'统计（数据库导出）'!A:K,9,FALSE),0)</f>
        <v>0</v>
      </c>
      <c r="Y387" s="217">
        <f>--IFERROR(VLOOKUP(I387,'统计（数据库导出）'!A:K,10,FALSE),0)</f>
        <v>0</v>
      </c>
      <c r="Z387" s="217">
        <f>--IFERROR(VLOOKUP(I387,'统计（数据库导出）'!A:K,11,FALSE),0)</f>
        <v>0</v>
      </c>
      <c r="AA387" s="4">
        <v>386</v>
      </c>
      <c r="AB387" s="4"/>
      <c r="AC387" s="220" t="e">
        <f>VLOOKUP(H387,[1]Sheet1!$D:$D,1,FALSE)</f>
        <v>#N/A</v>
      </c>
    </row>
    <row r="388" s="1" customFormat="1" spans="1:29">
      <c r="A388" s="3">
        <v>1099</v>
      </c>
      <c r="B388" s="118" t="s">
        <v>558</v>
      </c>
      <c r="C388" s="118" t="s">
        <v>29</v>
      </c>
      <c r="D388" s="118" t="s">
        <v>30</v>
      </c>
      <c r="E388" s="118" t="s">
        <v>926</v>
      </c>
      <c r="F388" s="3" t="s">
        <v>32</v>
      </c>
      <c r="G388" s="3" t="s">
        <v>43</v>
      </c>
      <c r="H388" s="4">
        <v>3852883</v>
      </c>
      <c r="I388" s="4" t="s">
        <v>981</v>
      </c>
      <c r="J388" s="216">
        <v>1000</v>
      </c>
      <c r="K388" s="4">
        <v>15378880959</v>
      </c>
      <c r="L388" s="4"/>
      <c r="M388" s="4" t="s">
        <v>982</v>
      </c>
      <c r="N388" s="4" t="s">
        <v>581</v>
      </c>
      <c r="O388" s="4">
        <v>0</v>
      </c>
      <c r="P388" s="217">
        <f>--IFERROR(VLOOKUP(I388,'统计（数据库导出）'!A:C,2,FALSE),0)</f>
        <v>0</v>
      </c>
      <c r="Q388" s="217">
        <f>--IFERROR(VLOOKUP(I388,'统计（数据库导出）'!A:C,3,FALSE),0)</f>
        <v>-38</v>
      </c>
      <c r="R388" s="219">
        <f t="shared" si="6"/>
        <v>-0.038</v>
      </c>
      <c r="S388" s="217">
        <f>--IFERROR(VLOOKUP(I388,'统计（数据库导出）'!A:K,4,FALSE),0)</f>
        <v>0</v>
      </c>
      <c r="T388" s="217">
        <f>--IFERROR(VLOOKUP(I388,'统计（数据库导出）'!A:K,5,FALSE),0)</f>
        <v>0</v>
      </c>
      <c r="U388" s="217">
        <f>--IFERROR(VLOOKUP(I388,'统计（数据库导出）'!A:K,6,FALSE),0)</f>
        <v>0</v>
      </c>
      <c r="V388" s="217">
        <f>--IFERROR(VLOOKUP(I388,'统计（数据库导出）'!A:K,7,FALSE),0)</f>
        <v>0</v>
      </c>
      <c r="W388" s="217">
        <f>--IFERROR(VLOOKUP(I388,'统计（数据库导出）'!A:K,8,FALSE),0)</f>
        <v>-38</v>
      </c>
      <c r="X388" s="217">
        <f>--IFERROR(VLOOKUP(I388,'统计（数据库导出）'!A:K,9,FALSE),0)</f>
        <v>-38</v>
      </c>
      <c r="Y388" s="217">
        <f>--IFERROR(VLOOKUP(I388,'统计（数据库导出）'!A:K,10,FALSE),0)</f>
        <v>0</v>
      </c>
      <c r="Z388" s="217">
        <f>--IFERROR(VLOOKUP(I388,'统计（数据库导出）'!A:K,11,FALSE),0)</f>
        <v>0</v>
      </c>
      <c r="AA388" s="4">
        <v>387</v>
      </c>
      <c r="AB388" s="4"/>
      <c r="AC388" s="220" t="e">
        <f>VLOOKUP(H388,[1]Sheet1!$D:$D,1,FALSE)</f>
        <v>#N/A</v>
      </c>
    </row>
    <row r="389" s="1" customFormat="1" spans="1:29">
      <c r="A389" s="3">
        <v>1100</v>
      </c>
      <c r="B389" s="118" t="s">
        <v>558</v>
      </c>
      <c r="C389" s="118" t="s">
        <v>29</v>
      </c>
      <c r="D389" s="118" t="s">
        <v>30</v>
      </c>
      <c r="E389" s="212" t="s">
        <v>926</v>
      </c>
      <c r="F389" s="3" t="s">
        <v>32</v>
      </c>
      <c r="G389" s="3">
        <v>0</v>
      </c>
      <c r="H389" s="4">
        <v>3853086</v>
      </c>
      <c r="I389" s="4" t="s">
        <v>983</v>
      </c>
      <c r="J389" s="216">
        <v>0</v>
      </c>
      <c r="K389" s="4">
        <v>0</v>
      </c>
      <c r="L389" s="4"/>
      <c r="M389" s="4" t="s">
        <v>949</v>
      </c>
      <c r="N389" s="4" t="s">
        <v>984</v>
      </c>
      <c r="O389" s="4">
        <v>19993849563</v>
      </c>
      <c r="P389" s="217">
        <f>--IFERROR(VLOOKUP(I389,'统计（数据库导出）'!A:C,2,FALSE),0)</f>
        <v>0</v>
      </c>
      <c r="Q389" s="217">
        <f>--IFERROR(VLOOKUP(I389,'统计（数据库导出）'!A:C,3,FALSE),0)</f>
        <v>0</v>
      </c>
      <c r="R389" s="219">
        <f t="shared" si="6"/>
        <v>0</v>
      </c>
      <c r="S389" s="217">
        <f>--IFERROR(VLOOKUP(I389,'统计（数据库导出）'!A:K,4,FALSE),0)</f>
        <v>0</v>
      </c>
      <c r="T389" s="217">
        <f>--IFERROR(VLOOKUP(I389,'统计（数据库导出）'!A:K,5,FALSE),0)</f>
        <v>0</v>
      </c>
      <c r="U389" s="217">
        <f>--IFERROR(VLOOKUP(I389,'统计（数据库导出）'!A:K,6,FALSE),0)</f>
        <v>0</v>
      </c>
      <c r="V389" s="217">
        <f>--IFERROR(VLOOKUP(I389,'统计（数据库导出）'!A:K,7,FALSE),0)</f>
        <v>0</v>
      </c>
      <c r="W389" s="217">
        <f>--IFERROR(VLOOKUP(I389,'统计（数据库导出）'!A:K,8,FALSE),0)</f>
        <v>0</v>
      </c>
      <c r="X389" s="217">
        <f>--IFERROR(VLOOKUP(I389,'统计（数据库导出）'!A:K,9,FALSE),0)</f>
        <v>0</v>
      </c>
      <c r="Y389" s="217">
        <f>--IFERROR(VLOOKUP(I389,'统计（数据库导出）'!A:K,10,FALSE),0)</f>
        <v>0</v>
      </c>
      <c r="Z389" s="217">
        <f>--IFERROR(VLOOKUP(I389,'统计（数据库导出）'!A:K,11,FALSE),0)</f>
        <v>0</v>
      </c>
      <c r="AA389" s="4">
        <v>388</v>
      </c>
      <c r="AB389" s="4"/>
      <c r="AC389" s="220" t="e">
        <f>VLOOKUP(H389,[1]Sheet1!$D:$D,1,FALSE)</f>
        <v>#N/A</v>
      </c>
    </row>
    <row r="390" spans="1:29">
      <c r="A390" s="3">
        <v>1727</v>
      </c>
      <c r="B390" s="118" t="s">
        <v>985</v>
      </c>
      <c r="C390" s="4">
        <v>0</v>
      </c>
      <c r="D390" s="4" t="s">
        <v>986</v>
      </c>
      <c r="E390" s="4">
        <v>0</v>
      </c>
      <c r="F390" s="4">
        <v>0</v>
      </c>
      <c r="G390" s="4"/>
      <c r="H390" s="214">
        <v>3854035</v>
      </c>
      <c r="I390" s="214" t="s">
        <v>987</v>
      </c>
      <c r="J390" s="216">
        <v>30000</v>
      </c>
      <c r="K390" s="4">
        <v>13369411047</v>
      </c>
      <c r="L390" s="4"/>
      <c r="M390" s="4" t="s">
        <v>988</v>
      </c>
      <c r="N390" s="4" t="s">
        <v>989</v>
      </c>
      <c r="O390" s="4">
        <v>13369411047</v>
      </c>
      <c r="P390" s="224">
        <f>--IFERROR(VLOOKUP(I390,'统计（数据库导出）'!A:C,2,FALSE),0)</f>
        <v>2091.6699</v>
      </c>
      <c r="Q390" s="224">
        <f>--IFERROR(VLOOKUP(I390,'统计（数据库导出）'!A:C,3,FALSE),0)</f>
        <v>47122.2162</v>
      </c>
      <c r="R390" s="219">
        <f t="shared" si="6"/>
        <v>1.57074054</v>
      </c>
      <c r="S390" s="217">
        <f>--IFERROR(VLOOKUP(I390,'统计（数据库导出）'!A:K,4,FALSE),0)</f>
        <v>0</v>
      </c>
      <c r="T390" s="217">
        <f>--IFERROR(VLOOKUP(I390,'统计（数据库导出）'!A:K,5,FALSE),0)</f>
        <v>0</v>
      </c>
      <c r="U390" s="217">
        <f>--IFERROR(VLOOKUP(I390,'统计（数据库导出）'!A:K,6,FALSE),0)</f>
        <v>2091.6699</v>
      </c>
      <c r="V390" s="217">
        <f>--IFERROR(VLOOKUP(I390,'统计（数据库导出）'!A:K,7,FALSE),0)</f>
        <v>-30</v>
      </c>
      <c r="W390" s="217">
        <f>--IFERROR(VLOOKUP(I390,'统计（数据库导出）'!A:K,8,FALSE),0)</f>
        <v>13.5</v>
      </c>
      <c r="X390" s="217">
        <f>--IFERROR(VLOOKUP(I390,'统计（数据库导出）'!A:K,9,FALSE),0)</f>
        <v>0</v>
      </c>
      <c r="Y390" s="217">
        <f>--IFERROR(VLOOKUP(I390,'统计（数据库导出）'!A:K,10,FALSE),0)</f>
        <v>47108.7162</v>
      </c>
      <c r="Z390" s="217">
        <f>--IFERROR(VLOOKUP(I390,'统计（数据库导出）'!A:K,11,FALSE),0)</f>
        <v>-40</v>
      </c>
      <c r="AA390" s="4">
        <v>389</v>
      </c>
      <c r="AB390" s="4"/>
      <c r="AC390" s="220" t="e">
        <f>VLOOKUP(H390,[1]Sheet1!$D:$D,1,FALSE)</f>
        <v>#N/A</v>
      </c>
    </row>
    <row r="391" spans="1:29">
      <c r="A391" s="3">
        <v>1730</v>
      </c>
      <c r="B391" s="4" t="s">
        <v>990</v>
      </c>
      <c r="C391" s="4">
        <v>0</v>
      </c>
      <c r="D391" s="4" t="s">
        <v>335</v>
      </c>
      <c r="E391" s="4" t="s">
        <v>991</v>
      </c>
      <c r="F391" s="4">
        <v>0</v>
      </c>
      <c r="G391" s="4" t="s">
        <v>33</v>
      </c>
      <c r="H391" s="4">
        <v>3844929</v>
      </c>
      <c r="I391" s="214" t="s">
        <v>992</v>
      </c>
      <c r="J391" s="216">
        <v>1629</v>
      </c>
      <c r="K391" s="4"/>
      <c r="L391" s="4"/>
      <c r="M391" s="4" t="s">
        <v>993</v>
      </c>
      <c r="N391" s="4" t="s">
        <v>994</v>
      </c>
      <c r="O391" s="4">
        <v>13321380215</v>
      </c>
      <c r="P391" s="217">
        <f>--IFERROR(VLOOKUP(I391,'统计（数据库导出）'!A:C,2,FALSE),0)</f>
        <v>89</v>
      </c>
      <c r="Q391" s="217">
        <f>--IFERROR(VLOOKUP(I391,'统计（数据库导出）'!A:C,3,FALSE),0)</f>
        <v>1371.66815</v>
      </c>
      <c r="R391" s="219">
        <f t="shared" si="6"/>
        <v>0.842030785758134</v>
      </c>
      <c r="S391" s="217">
        <f>--IFERROR(VLOOKUP(I391,'统计（数据库导出）'!A:K,4,FALSE),0)</f>
        <v>51</v>
      </c>
      <c r="T391" s="217">
        <f>--IFERROR(VLOOKUP(I391,'统计（数据库导出）'!A:K,5,FALSE),0)</f>
        <v>0</v>
      </c>
      <c r="U391" s="217">
        <f>--IFERROR(VLOOKUP(I391,'统计（数据库导出）'!A:K,6,FALSE),0)</f>
        <v>38</v>
      </c>
      <c r="V391" s="217">
        <f>--IFERROR(VLOOKUP(I391,'统计（数据库导出）'!A:K,7,FALSE),0)</f>
        <v>0</v>
      </c>
      <c r="W391" s="217">
        <f>--IFERROR(VLOOKUP(I391,'统计（数据库导出）'!A:K,8,FALSE),0)</f>
        <v>863.22</v>
      </c>
      <c r="X391" s="217">
        <f>--IFERROR(VLOOKUP(I391,'统计（数据库导出）'!A:K,9,FALSE),0)</f>
        <v>-586.1</v>
      </c>
      <c r="Y391" s="217">
        <f>--IFERROR(VLOOKUP(I391,'统计（数据库导出）'!A:K,10,FALSE),0)</f>
        <v>508.44815</v>
      </c>
      <c r="Z391" s="217">
        <f>--IFERROR(VLOOKUP(I391,'统计（数据库导出）'!A:K,11,FALSE),0)</f>
        <v>0</v>
      </c>
      <c r="AA391" s="4">
        <v>390</v>
      </c>
      <c r="AB391" s="4"/>
      <c r="AC391" s="220" t="e">
        <f>VLOOKUP(H391,[1]Sheet1!$D:$D,1,FALSE)</f>
        <v>#N/A</v>
      </c>
    </row>
    <row r="392" spans="1:29">
      <c r="A392" s="3">
        <v>1731</v>
      </c>
      <c r="B392" s="4" t="s">
        <v>990</v>
      </c>
      <c r="C392" s="4">
        <v>0</v>
      </c>
      <c r="D392" s="4" t="s">
        <v>335</v>
      </c>
      <c r="E392" s="4" t="s">
        <v>991</v>
      </c>
      <c r="F392" s="4">
        <v>0</v>
      </c>
      <c r="G392" s="4" t="s">
        <v>33</v>
      </c>
      <c r="H392" s="4">
        <v>3853663</v>
      </c>
      <c r="I392" s="214" t="s">
        <v>995</v>
      </c>
      <c r="J392" s="216">
        <v>1629</v>
      </c>
      <c r="K392" s="4"/>
      <c r="L392" s="4"/>
      <c r="M392" s="4" t="s">
        <v>996</v>
      </c>
      <c r="N392" s="4" t="s">
        <v>994</v>
      </c>
      <c r="O392" s="4">
        <v>13359386918</v>
      </c>
      <c r="P392" s="217">
        <f>--IFERROR(VLOOKUP(I392,'统计（数据库导出）'!A:C,2,FALSE),0)</f>
        <v>16</v>
      </c>
      <c r="Q392" s="217">
        <f>--IFERROR(VLOOKUP(I392,'统计（数据库导出）'!A:C,3,FALSE),0)</f>
        <v>1039.27</v>
      </c>
      <c r="R392" s="219">
        <f t="shared" si="6"/>
        <v>0.637980356046654</v>
      </c>
      <c r="S392" s="217">
        <f>--IFERROR(VLOOKUP(I392,'统计（数据库导出）'!A:K,4,FALSE),0)</f>
        <v>0</v>
      </c>
      <c r="T392" s="217">
        <f>--IFERROR(VLOOKUP(I392,'统计（数据库导出）'!A:K,5,FALSE),0)</f>
        <v>0</v>
      </c>
      <c r="U392" s="217">
        <f>--IFERROR(VLOOKUP(I392,'统计（数据库导出）'!A:K,6,FALSE),0)</f>
        <v>16</v>
      </c>
      <c r="V392" s="217">
        <f>--IFERROR(VLOOKUP(I392,'统计（数据库导出）'!A:K,7,FALSE),0)</f>
        <v>0</v>
      </c>
      <c r="W392" s="217">
        <f>--IFERROR(VLOOKUP(I392,'统计（数据库导出）'!A:K,8,FALSE),0)</f>
        <v>771.27</v>
      </c>
      <c r="X392" s="217">
        <f>--IFERROR(VLOOKUP(I392,'统计（数据库导出）'!A:K,9,FALSE),0)</f>
        <v>-176.6</v>
      </c>
      <c r="Y392" s="217">
        <f>--IFERROR(VLOOKUP(I392,'统计（数据库导出）'!A:K,10,FALSE),0)</f>
        <v>268</v>
      </c>
      <c r="Z392" s="217">
        <f>--IFERROR(VLOOKUP(I392,'统计（数据库导出）'!A:K,11,FALSE),0)</f>
        <v>0</v>
      </c>
      <c r="AA392" s="4">
        <v>391</v>
      </c>
      <c r="AB392" s="4"/>
      <c r="AC392" s="220" t="e">
        <f>VLOOKUP(H392,[1]Sheet1!$D:$D,1,FALSE)</f>
        <v>#N/A</v>
      </c>
    </row>
    <row r="393" spans="1:29">
      <c r="A393" s="3">
        <v>1737</v>
      </c>
      <c r="B393" s="4" t="s">
        <v>990</v>
      </c>
      <c r="C393" s="4">
        <v>0</v>
      </c>
      <c r="D393" s="4" t="s">
        <v>335</v>
      </c>
      <c r="E393" s="4" t="s">
        <v>991</v>
      </c>
      <c r="F393" s="4">
        <v>0</v>
      </c>
      <c r="G393" s="4" t="s">
        <v>33</v>
      </c>
      <c r="H393" s="4">
        <v>3852539</v>
      </c>
      <c r="I393" s="214" t="s">
        <v>997</v>
      </c>
      <c r="J393" s="216">
        <v>500</v>
      </c>
      <c r="K393" s="4">
        <v>15339388491</v>
      </c>
      <c r="L393" s="4"/>
      <c r="M393" s="4" t="s">
        <v>998</v>
      </c>
      <c r="N393" s="4" t="s">
        <v>645</v>
      </c>
      <c r="O393" s="4">
        <v>15339388491</v>
      </c>
      <c r="P393" s="217">
        <f>--IFERROR(VLOOKUP(I393,'统计（数据库导出）'!A:C,2,FALSE),0)</f>
        <v>0</v>
      </c>
      <c r="Q393" s="217">
        <f>--IFERROR(VLOOKUP(I393,'统计（数据库导出）'!A:C,3,FALSE),0)</f>
        <v>0</v>
      </c>
      <c r="R393" s="219">
        <f t="shared" si="6"/>
        <v>0</v>
      </c>
      <c r="S393" s="217">
        <f>--IFERROR(VLOOKUP(I393,'统计（数据库导出）'!A:K,4,FALSE),0)</f>
        <v>0</v>
      </c>
      <c r="T393" s="217">
        <f>--IFERROR(VLOOKUP(I393,'统计（数据库导出）'!A:K,5,FALSE),0)</f>
        <v>0</v>
      </c>
      <c r="U393" s="217">
        <f>--IFERROR(VLOOKUP(I393,'统计（数据库导出）'!A:K,6,FALSE),0)</f>
        <v>0</v>
      </c>
      <c r="V393" s="217">
        <f>--IFERROR(VLOOKUP(I393,'统计（数据库导出）'!A:K,7,FALSE),0)</f>
        <v>0</v>
      </c>
      <c r="W393" s="217">
        <f>--IFERROR(VLOOKUP(I393,'统计（数据库导出）'!A:K,8,FALSE),0)</f>
        <v>0</v>
      </c>
      <c r="X393" s="217">
        <f>--IFERROR(VLOOKUP(I393,'统计（数据库导出）'!A:K,9,FALSE),0)</f>
        <v>0</v>
      </c>
      <c r="Y393" s="217">
        <f>--IFERROR(VLOOKUP(I393,'统计（数据库导出）'!A:K,10,FALSE),0)</f>
        <v>0</v>
      </c>
      <c r="Z393" s="217">
        <f>--IFERROR(VLOOKUP(I393,'统计（数据库导出）'!A:K,11,FALSE),0)</f>
        <v>0</v>
      </c>
      <c r="AA393" s="4">
        <v>392</v>
      </c>
      <c r="AB393" s="4"/>
      <c r="AC393" s="220">
        <f>VLOOKUP(H393,[1]Sheet1!$D:$D,1,FALSE)</f>
        <v>3852539</v>
      </c>
    </row>
    <row r="394" spans="1:29">
      <c r="A394" s="3">
        <v>1738</v>
      </c>
      <c r="B394" s="4" t="s">
        <v>990</v>
      </c>
      <c r="C394" s="4">
        <v>0</v>
      </c>
      <c r="D394" s="4" t="s">
        <v>335</v>
      </c>
      <c r="E394" s="4" t="s">
        <v>991</v>
      </c>
      <c r="F394" s="4">
        <v>0</v>
      </c>
      <c r="G394" s="4" t="s">
        <v>33</v>
      </c>
      <c r="H394" s="4">
        <v>3854000</v>
      </c>
      <c r="I394" s="214" t="s">
        <v>999</v>
      </c>
      <c r="J394" s="216">
        <v>500</v>
      </c>
      <c r="K394" s="4">
        <v>18993826881</v>
      </c>
      <c r="L394" s="4"/>
      <c r="M394" s="4" t="s">
        <v>1000</v>
      </c>
      <c r="N394" s="4" t="s">
        <v>991</v>
      </c>
      <c r="O394" s="4">
        <v>18993826881</v>
      </c>
      <c r="P394" s="217">
        <f>--IFERROR(VLOOKUP(I394,'统计（数据库导出）'!A:C,2,FALSE),0)</f>
        <v>10</v>
      </c>
      <c r="Q394" s="217">
        <f>--IFERROR(VLOOKUP(I394,'统计（数据库导出）'!A:C,3,FALSE),0)</f>
        <v>699.72</v>
      </c>
      <c r="R394" s="219">
        <f t="shared" si="6"/>
        <v>1.39944</v>
      </c>
      <c r="S394" s="217">
        <f>--IFERROR(VLOOKUP(I394,'统计（数据库导出）'!A:K,4,FALSE),0)</f>
        <v>0</v>
      </c>
      <c r="T394" s="217">
        <f>--IFERROR(VLOOKUP(I394,'统计（数据库导出）'!A:K,5,FALSE),0)</f>
        <v>0</v>
      </c>
      <c r="U394" s="217">
        <f>--IFERROR(VLOOKUP(I394,'统计（数据库导出）'!A:K,6,FALSE),0)</f>
        <v>10</v>
      </c>
      <c r="V394" s="217">
        <f>--IFERROR(VLOOKUP(I394,'统计（数据库导出）'!A:K,7,FALSE),0)</f>
        <v>0</v>
      </c>
      <c r="W394" s="217">
        <f>--IFERROR(VLOOKUP(I394,'统计（数据库导出）'!A:K,8,FALSE),0)</f>
        <v>555.99</v>
      </c>
      <c r="X394" s="217">
        <f>--IFERROR(VLOOKUP(I394,'统计（数据库导出）'!A:K,9,FALSE),0)</f>
        <v>0</v>
      </c>
      <c r="Y394" s="217">
        <f>--IFERROR(VLOOKUP(I394,'统计（数据库导出）'!A:K,10,FALSE),0)</f>
        <v>143.73</v>
      </c>
      <c r="Z394" s="217">
        <f>--IFERROR(VLOOKUP(I394,'统计（数据库导出）'!A:K,11,FALSE),0)</f>
        <v>0</v>
      </c>
      <c r="AA394" s="4">
        <v>393</v>
      </c>
      <c r="AB394" s="4"/>
      <c r="AC394" s="220">
        <f>VLOOKUP(H394,[1]Sheet1!$D:$D,1,FALSE)</f>
        <v>3854000</v>
      </c>
    </row>
    <row r="395" spans="1:29">
      <c r="A395" s="3">
        <v>1739</v>
      </c>
      <c r="B395" s="4" t="s">
        <v>990</v>
      </c>
      <c r="C395" s="4">
        <v>0</v>
      </c>
      <c r="D395" s="4" t="s">
        <v>335</v>
      </c>
      <c r="E395" s="4" t="s">
        <v>991</v>
      </c>
      <c r="F395" s="4">
        <v>0</v>
      </c>
      <c r="G395" s="4" t="s">
        <v>33</v>
      </c>
      <c r="H395" s="4">
        <v>380578</v>
      </c>
      <c r="I395" s="214" t="s">
        <v>1001</v>
      </c>
      <c r="J395" s="216">
        <v>500</v>
      </c>
      <c r="K395" s="4">
        <v>15339780333</v>
      </c>
      <c r="L395" s="4"/>
      <c r="M395" s="4" t="s">
        <v>1002</v>
      </c>
      <c r="N395" s="4" t="s">
        <v>991</v>
      </c>
      <c r="O395" s="4">
        <v>15339780333</v>
      </c>
      <c r="P395" s="217">
        <f>--IFERROR(VLOOKUP(I395,'统计（数据库导出）'!A:C,2,FALSE),0)</f>
        <v>61.325</v>
      </c>
      <c r="Q395" s="217">
        <f>--IFERROR(VLOOKUP(I395,'统计（数据库导出）'!A:C,3,FALSE),0)</f>
        <v>347.225</v>
      </c>
      <c r="R395" s="219">
        <f t="shared" si="6"/>
        <v>0.69445</v>
      </c>
      <c r="S395" s="217">
        <f>--IFERROR(VLOOKUP(I395,'统计（数据库导出）'!A:K,4,FALSE),0)</f>
        <v>56.325</v>
      </c>
      <c r="T395" s="217">
        <f>--IFERROR(VLOOKUP(I395,'统计（数据库导出）'!A:K,5,FALSE),0)</f>
        <v>0</v>
      </c>
      <c r="U395" s="217">
        <f>--IFERROR(VLOOKUP(I395,'统计（数据库导出）'!A:K,6,FALSE),0)</f>
        <v>5</v>
      </c>
      <c r="V395" s="217">
        <f>--IFERROR(VLOOKUP(I395,'统计（数据库导出）'!A:K,7,FALSE),0)</f>
        <v>0</v>
      </c>
      <c r="W395" s="217">
        <f>--IFERROR(VLOOKUP(I395,'统计（数据库导出）'!A:K,8,FALSE),0)</f>
        <v>312.225</v>
      </c>
      <c r="X395" s="217">
        <f>--IFERROR(VLOOKUP(I395,'统计（数据库导出）'!A:K,9,FALSE),0)</f>
        <v>0</v>
      </c>
      <c r="Y395" s="217">
        <f>--IFERROR(VLOOKUP(I395,'统计（数据库导出）'!A:K,10,FALSE),0)</f>
        <v>35</v>
      </c>
      <c r="Z395" s="217">
        <f>--IFERROR(VLOOKUP(I395,'统计（数据库导出）'!A:K,11,FALSE),0)</f>
        <v>0</v>
      </c>
      <c r="AA395" s="4">
        <v>394</v>
      </c>
      <c r="AB395" s="4"/>
      <c r="AC395" s="220">
        <f>VLOOKUP(H395,[1]Sheet1!$D:$D,1,FALSE)</f>
        <v>380578</v>
      </c>
    </row>
    <row r="396" spans="1:29">
      <c r="A396" s="3">
        <v>1740</v>
      </c>
      <c r="B396" s="4" t="s">
        <v>990</v>
      </c>
      <c r="C396" s="4">
        <v>0</v>
      </c>
      <c r="D396" s="4" t="s">
        <v>335</v>
      </c>
      <c r="E396" s="4" t="s">
        <v>991</v>
      </c>
      <c r="F396" s="4">
        <v>0</v>
      </c>
      <c r="G396" s="4" t="s">
        <v>33</v>
      </c>
      <c r="H396" s="4">
        <v>3805638</v>
      </c>
      <c r="I396" s="214" t="e">
        <v>#N/A</v>
      </c>
      <c r="J396" s="216">
        <v>500</v>
      </c>
      <c r="K396" s="4">
        <v>18993820292</v>
      </c>
      <c r="L396" s="4"/>
      <c r="M396" s="4" t="e">
        <v>#N/A</v>
      </c>
      <c r="N396" s="4" t="e">
        <v>#N/A</v>
      </c>
      <c r="O396" s="4" t="e">
        <v>#N/A</v>
      </c>
      <c r="P396" s="217">
        <f>--IFERROR(VLOOKUP(I396,'统计（数据库导出）'!A:C,2,FALSE),0)</f>
        <v>0</v>
      </c>
      <c r="Q396" s="217">
        <f>--IFERROR(VLOOKUP(I396,'统计（数据库导出）'!A:C,3,FALSE),0)</f>
        <v>0</v>
      </c>
      <c r="R396" s="219">
        <f t="shared" si="6"/>
        <v>0</v>
      </c>
      <c r="S396" s="217">
        <f>--IFERROR(VLOOKUP(I396,'统计（数据库导出）'!A:K,4,FALSE),0)</f>
        <v>0</v>
      </c>
      <c r="T396" s="217">
        <f>--IFERROR(VLOOKUP(I396,'统计（数据库导出）'!A:K,5,FALSE),0)</f>
        <v>0</v>
      </c>
      <c r="U396" s="217">
        <f>--IFERROR(VLOOKUP(I396,'统计（数据库导出）'!A:K,6,FALSE),0)</f>
        <v>0</v>
      </c>
      <c r="V396" s="217">
        <f>--IFERROR(VLOOKUP(I396,'统计（数据库导出）'!A:K,7,FALSE),0)</f>
        <v>0</v>
      </c>
      <c r="W396" s="217">
        <f>--IFERROR(VLOOKUP(I396,'统计（数据库导出）'!A:K,8,FALSE),0)</f>
        <v>0</v>
      </c>
      <c r="X396" s="217">
        <f>--IFERROR(VLOOKUP(I396,'统计（数据库导出）'!A:K,9,FALSE),0)</f>
        <v>0</v>
      </c>
      <c r="Y396" s="217">
        <f>--IFERROR(VLOOKUP(I396,'统计（数据库导出）'!A:K,10,FALSE),0)</f>
        <v>0</v>
      </c>
      <c r="Z396" s="217">
        <f>--IFERROR(VLOOKUP(I396,'统计（数据库导出）'!A:K,11,FALSE),0)</f>
        <v>0</v>
      </c>
      <c r="AA396" s="4">
        <v>395</v>
      </c>
      <c r="AB396" s="4"/>
      <c r="AC396" s="220" t="e">
        <f>VLOOKUP(H396,[1]Sheet1!$D:$D,1,FALSE)</f>
        <v>#N/A</v>
      </c>
    </row>
    <row r="397" spans="1:29">
      <c r="A397" s="3">
        <v>1741</v>
      </c>
      <c r="B397" s="4" t="s">
        <v>990</v>
      </c>
      <c r="C397" s="4">
        <v>0</v>
      </c>
      <c r="D397" s="4" t="s">
        <v>335</v>
      </c>
      <c r="E397" s="4" t="s">
        <v>991</v>
      </c>
      <c r="F397" s="4">
        <v>0</v>
      </c>
      <c r="G397" s="4" t="s">
        <v>33</v>
      </c>
      <c r="H397" s="4">
        <v>380924</v>
      </c>
      <c r="I397" s="214" t="s">
        <v>1003</v>
      </c>
      <c r="J397" s="216">
        <v>500</v>
      </c>
      <c r="K397" s="4">
        <v>18919202169</v>
      </c>
      <c r="L397" s="4"/>
      <c r="M397" s="4" t="s">
        <v>1004</v>
      </c>
      <c r="N397" s="4" t="s">
        <v>991</v>
      </c>
      <c r="O397" s="4">
        <v>18919202169</v>
      </c>
      <c r="P397" s="217">
        <f>--IFERROR(VLOOKUP(I397,'统计（数据库导出）'!A:C,2,FALSE),0)</f>
        <v>127.095</v>
      </c>
      <c r="Q397" s="217">
        <f>--IFERROR(VLOOKUP(I397,'统计（数据库导出）'!A:C,3,FALSE),0)</f>
        <v>417.655</v>
      </c>
      <c r="R397" s="219">
        <f t="shared" si="6"/>
        <v>0.83531</v>
      </c>
      <c r="S397" s="217">
        <f>--IFERROR(VLOOKUP(I397,'统计（数据库导出）'!A:K,4,FALSE),0)</f>
        <v>33</v>
      </c>
      <c r="T397" s="217">
        <f>--IFERROR(VLOOKUP(I397,'统计（数据库导出）'!A:K,5,FALSE),0)</f>
        <v>0</v>
      </c>
      <c r="U397" s="217">
        <f>--IFERROR(VLOOKUP(I397,'统计（数据库导出）'!A:K,6,FALSE),0)</f>
        <v>94.095</v>
      </c>
      <c r="V397" s="217">
        <f>--IFERROR(VLOOKUP(I397,'统计（数据库导出）'!A:K,7,FALSE),0)</f>
        <v>0</v>
      </c>
      <c r="W397" s="217">
        <f>--IFERROR(VLOOKUP(I397,'统计（数据库导出）'!A:K,8,FALSE),0)</f>
        <v>121.51</v>
      </c>
      <c r="X397" s="217">
        <f>--IFERROR(VLOOKUP(I397,'统计（数据库导出）'!A:K,9,FALSE),0)</f>
        <v>0</v>
      </c>
      <c r="Y397" s="217">
        <f>--IFERROR(VLOOKUP(I397,'统计（数据库导出）'!A:K,10,FALSE),0)</f>
        <v>296.145</v>
      </c>
      <c r="Z397" s="217">
        <f>--IFERROR(VLOOKUP(I397,'统计（数据库导出）'!A:K,11,FALSE),0)</f>
        <v>0</v>
      </c>
      <c r="AA397" s="4">
        <v>396</v>
      </c>
      <c r="AB397" s="4"/>
      <c r="AC397" s="220">
        <f>VLOOKUP(H397,[1]Sheet1!$D:$D,1,FALSE)</f>
        <v>380924</v>
      </c>
    </row>
    <row r="398" spans="1:29">
      <c r="A398" s="3">
        <v>1742</v>
      </c>
      <c r="B398" s="4" t="s">
        <v>990</v>
      </c>
      <c r="C398" s="4">
        <v>0</v>
      </c>
      <c r="D398" s="4" t="s">
        <v>335</v>
      </c>
      <c r="E398" s="4" t="s">
        <v>991</v>
      </c>
      <c r="F398" s="4">
        <v>0</v>
      </c>
      <c r="G398" s="4" t="s">
        <v>33</v>
      </c>
      <c r="H398" s="4">
        <v>3852783</v>
      </c>
      <c r="I398" s="214" t="s">
        <v>1005</v>
      </c>
      <c r="J398" s="216">
        <v>500</v>
      </c>
      <c r="K398" s="4">
        <v>18093872068</v>
      </c>
      <c r="L398" s="4"/>
      <c r="M398" s="4" t="s">
        <v>1006</v>
      </c>
      <c r="N398" s="4" t="s">
        <v>444</v>
      </c>
      <c r="O398" s="4">
        <v>19993866990</v>
      </c>
      <c r="P398" s="217">
        <f>--IFERROR(VLOOKUP(I398,'统计（数据库导出）'!A:C,2,FALSE),0)</f>
        <v>0</v>
      </c>
      <c r="Q398" s="217">
        <f>--IFERROR(VLOOKUP(I398,'统计（数据库导出）'!A:C,3,FALSE),0)</f>
        <v>587.8</v>
      </c>
      <c r="R398" s="219">
        <f t="shared" si="6"/>
        <v>1.1756</v>
      </c>
      <c r="S398" s="217">
        <f>--IFERROR(VLOOKUP(I398,'统计（数据库导出）'!A:K,4,FALSE),0)</f>
        <v>0</v>
      </c>
      <c r="T398" s="217">
        <f>--IFERROR(VLOOKUP(I398,'统计（数据库导出）'!A:K,5,FALSE),0)</f>
        <v>0</v>
      </c>
      <c r="U398" s="217">
        <f>--IFERROR(VLOOKUP(I398,'统计（数据库导出）'!A:K,6,FALSE),0)</f>
        <v>0</v>
      </c>
      <c r="V398" s="217">
        <f>--IFERROR(VLOOKUP(I398,'统计（数据库导出）'!A:K,7,FALSE),0)</f>
        <v>0</v>
      </c>
      <c r="W398" s="217">
        <f>--IFERROR(VLOOKUP(I398,'统计（数据库导出）'!A:K,8,FALSE),0)</f>
        <v>202.8</v>
      </c>
      <c r="X398" s="217">
        <f>--IFERROR(VLOOKUP(I398,'统计（数据库导出）'!A:K,9,FALSE),0)</f>
        <v>0</v>
      </c>
      <c r="Y398" s="217">
        <f>--IFERROR(VLOOKUP(I398,'统计（数据库导出）'!A:K,10,FALSE),0)</f>
        <v>385</v>
      </c>
      <c r="Z398" s="217">
        <f>--IFERROR(VLOOKUP(I398,'统计（数据库导出）'!A:K,11,FALSE),0)</f>
        <v>-34</v>
      </c>
      <c r="AA398" s="4">
        <v>397</v>
      </c>
      <c r="AB398" s="4"/>
      <c r="AC398" s="220" t="e">
        <f>VLOOKUP(H398,[1]Sheet1!$D:$D,1,FALSE)</f>
        <v>#N/A</v>
      </c>
    </row>
    <row r="399" spans="1:29">
      <c r="A399" s="3">
        <v>1743</v>
      </c>
      <c r="B399" s="4" t="s">
        <v>990</v>
      </c>
      <c r="C399" s="4">
        <v>0</v>
      </c>
      <c r="D399" s="4" t="s">
        <v>335</v>
      </c>
      <c r="E399" s="4" t="s">
        <v>991</v>
      </c>
      <c r="F399" s="4">
        <v>0</v>
      </c>
      <c r="G399" s="4" t="s">
        <v>33</v>
      </c>
      <c r="H399" s="4">
        <v>380544</v>
      </c>
      <c r="I399" s="214" t="s">
        <v>1007</v>
      </c>
      <c r="J399" s="216">
        <v>1629</v>
      </c>
      <c r="K399" s="4">
        <v>15339788033</v>
      </c>
      <c r="L399" s="4"/>
      <c r="M399" s="4" t="s">
        <v>1008</v>
      </c>
      <c r="N399" s="4" t="s">
        <v>991</v>
      </c>
      <c r="O399" s="4">
        <v>13359388033</v>
      </c>
      <c r="P399" s="217">
        <f>--IFERROR(VLOOKUP(I399,'统计（数据库导出）'!A:C,2,FALSE),0)</f>
        <v>520.625666666667</v>
      </c>
      <c r="Q399" s="217">
        <f>--IFERROR(VLOOKUP(I399,'统计（数据库导出）'!A:C,3,FALSE),0)</f>
        <v>3133.53986666667</v>
      </c>
      <c r="R399" s="219">
        <f t="shared" si="6"/>
        <v>1.92359721710661</v>
      </c>
      <c r="S399" s="217">
        <f>--IFERROR(VLOOKUP(I399,'统计（数据库导出）'!A:K,4,FALSE),0)</f>
        <v>218.8</v>
      </c>
      <c r="T399" s="217">
        <f>--IFERROR(VLOOKUP(I399,'统计（数据库导出）'!A:K,5,FALSE),0)</f>
        <v>0</v>
      </c>
      <c r="U399" s="217">
        <f>--IFERROR(VLOOKUP(I399,'统计（数据库导出）'!A:K,6,FALSE),0)</f>
        <v>301.825666666667</v>
      </c>
      <c r="V399" s="217">
        <f>--IFERROR(VLOOKUP(I399,'统计（数据库导出）'!A:K,7,FALSE),0)</f>
        <v>-23.2033333333333</v>
      </c>
      <c r="W399" s="217">
        <f>--IFERROR(VLOOKUP(I399,'统计（数据库导出）'!A:K,8,FALSE),0)</f>
        <v>1496.87</v>
      </c>
      <c r="X399" s="217">
        <f>--IFERROR(VLOOKUP(I399,'统计（数据库导出）'!A:K,9,FALSE),0)</f>
        <v>-523.3</v>
      </c>
      <c r="Y399" s="217">
        <f>--IFERROR(VLOOKUP(I399,'统计（数据库导出）'!A:K,10,FALSE),0)</f>
        <v>1636.66986666667</v>
      </c>
      <c r="Z399" s="217">
        <f>--IFERROR(VLOOKUP(I399,'统计（数据库导出）'!A:K,11,FALSE),0)</f>
        <v>-114.833333333333</v>
      </c>
      <c r="AA399" s="4">
        <v>398</v>
      </c>
      <c r="AB399" s="4"/>
      <c r="AC399" s="220">
        <f>VLOOKUP(H399,[1]Sheet1!$D:$D,1,FALSE)</f>
        <v>380544</v>
      </c>
    </row>
    <row r="400" spans="1:29">
      <c r="A400" s="3">
        <v>1744</v>
      </c>
      <c r="B400" s="4" t="s">
        <v>990</v>
      </c>
      <c r="C400" s="4">
        <v>0</v>
      </c>
      <c r="D400" s="4" t="s">
        <v>335</v>
      </c>
      <c r="E400" s="4" t="s">
        <v>991</v>
      </c>
      <c r="F400" s="4">
        <v>0</v>
      </c>
      <c r="G400" s="4" t="s">
        <v>33</v>
      </c>
      <c r="H400" s="4">
        <v>3851597</v>
      </c>
      <c r="I400" s="214" t="s">
        <v>1009</v>
      </c>
      <c r="J400" s="216">
        <v>1629</v>
      </c>
      <c r="K400" s="4">
        <v>19958666686</v>
      </c>
      <c r="L400" s="4"/>
      <c r="M400" s="4" t="s">
        <v>1010</v>
      </c>
      <c r="N400" s="4" t="s">
        <v>991</v>
      </c>
      <c r="O400" s="4">
        <v>19958666686</v>
      </c>
      <c r="P400" s="217">
        <f>--IFERROR(VLOOKUP(I400,'统计（数据库导出）'!A:C,2,FALSE),0)</f>
        <v>62</v>
      </c>
      <c r="Q400" s="217">
        <f>--IFERROR(VLOOKUP(I400,'统计（数据库导出）'!A:C,3,FALSE),0)</f>
        <v>3148.95808333333</v>
      </c>
      <c r="R400" s="219">
        <f t="shared" si="6"/>
        <v>1.93306205238387</v>
      </c>
      <c r="S400" s="217">
        <f>--IFERROR(VLOOKUP(I400,'统计（数据库导出）'!A:K,4,FALSE),0)</f>
        <v>9</v>
      </c>
      <c r="T400" s="217">
        <f>--IFERROR(VLOOKUP(I400,'统计（数据库导出）'!A:K,5,FALSE),0)</f>
        <v>0</v>
      </c>
      <c r="U400" s="217">
        <f>--IFERROR(VLOOKUP(I400,'统计（数据库导出）'!A:K,6,FALSE),0)</f>
        <v>53</v>
      </c>
      <c r="V400" s="217">
        <f>--IFERROR(VLOOKUP(I400,'统计（数据库导出）'!A:K,7,FALSE),0)</f>
        <v>0</v>
      </c>
      <c r="W400" s="217">
        <f>--IFERROR(VLOOKUP(I400,'统计（数据库导出）'!A:K,8,FALSE),0)</f>
        <v>1808.77</v>
      </c>
      <c r="X400" s="217">
        <f>--IFERROR(VLOOKUP(I400,'统计（数据库导出）'!A:K,9,FALSE),0)</f>
        <v>-965.8</v>
      </c>
      <c r="Y400" s="217">
        <f>--IFERROR(VLOOKUP(I400,'统计（数据库导出）'!A:K,10,FALSE),0)</f>
        <v>1340.18808333333</v>
      </c>
      <c r="Z400" s="217">
        <f>--IFERROR(VLOOKUP(I400,'统计（数据库导出）'!A:K,11,FALSE),0)</f>
        <v>-111.33</v>
      </c>
      <c r="AA400" s="4">
        <v>399</v>
      </c>
      <c r="AB400" s="4"/>
      <c r="AC400" s="220">
        <f>VLOOKUP(H400,[1]Sheet1!$D:$D,1,FALSE)</f>
        <v>3851597</v>
      </c>
    </row>
    <row r="401" spans="1:29">
      <c r="A401" s="3">
        <v>1745</v>
      </c>
      <c r="B401" s="4" t="s">
        <v>990</v>
      </c>
      <c r="C401" s="4">
        <v>0</v>
      </c>
      <c r="D401" s="4" t="s">
        <v>335</v>
      </c>
      <c r="E401" s="4" t="s">
        <v>991</v>
      </c>
      <c r="F401" s="4">
        <v>0</v>
      </c>
      <c r="G401" s="4" t="s">
        <v>33</v>
      </c>
      <c r="H401" s="4">
        <v>380689</v>
      </c>
      <c r="I401" s="214" t="s">
        <v>1011</v>
      </c>
      <c r="J401" s="216">
        <v>1629</v>
      </c>
      <c r="K401" s="4">
        <v>18093837898</v>
      </c>
      <c r="L401" s="4"/>
      <c r="M401" s="4" t="s">
        <v>1012</v>
      </c>
      <c r="N401" s="4" t="s">
        <v>991</v>
      </c>
      <c r="O401" s="4">
        <v>18093837898</v>
      </c>
      <c r="P401" s="217">
        <f>--IFERROR(VLOOKUP(I401,'统计（数据库导出）'!A:C,2,FALSE),0)</f>
        <v>0</v>
      </c>
      <c r="Q401" s="217">
        <f>--IFERROR(VLOOKUP(I401,'统计（数据库导出）'!A:C,3,FALSE),0)</f>
        <v>367.386666666667</v>
      </c>
      <c r="R401" s="219">
        <f t="shared" si="6"/>
        <v>0.225528954368734</v>
      </c>
      <c r="S401" s="217">
        <f>--IFERROR(VLOOKUP(I401,'统计（数据库导出）'!A:K,4,FALSE),0)</f>
        <v>0</v>
      </c>
      <c r="T401" s="217">
        <f>--IFERROR(VLOOKUP(I401,'统计（数据库导出）'!A:K,5,FALSE),0)</f>
        <v>0</v>
      </c>
      <c r="U401" s="217">
        <f>--IFERROR(VLOOKUP(I401,'统计（数据库导出）'!A:K,6,FALSE),0)</f>
        <v>0</v>
      </c>
      <c r="V401" s="217">
        <f>--IFERROR(VLOOKUP(I401,'统计（数据库导出）'!A:K,7,FALSE),0)</f>
        <v>0</v>
      </c>
      <c r="W401" s="217">
        <f>--IFERROR(VLOOKUP(I401,'统计（数据库导出）'!A:K,8,FALSE),0)</f>
        <v>42.6</v>
      </c>
      <c r="X401" s="217">
        <f>--IFERROR(VLOOKUP(I401,'统计（数据库导出）'!A:K,9,FALSE),0)</f>
        <v>-238</v>
      </c>
      <c r="Y401" s="217">
        <f>--IFERROR(VLOOKUP(I401,'统计（数据库导出）'!A:K,10,FALSE),0)</f>
        <v>324.786666666667</v>
      </c>
      <c r="Z401" s="217">
        <f>--IFERROR(VLOOKUP(I401,'统计（数据库导出）'!A:K,11,FALSE),0)</f>
        <v>-41.4633333333333</v>
      </c>
      <c r="AA401" s="4">
        <v>400</v>
      </c>
      <c r="AB401" s="4"/>
      <c r="AC401" s="220">
        <f>VLOOKUP(H401,[1]Sheet1!$D:$D,1,FALSE)</f>
        <v>380689</v>
      </c>
    </row>
    <row r="402" spans="1:29">
      <c r="A402" s="3">
        <v>1746</v>
      </c>
      <c r="B402" s="4" t="s">
        <v>990</v>
      </c>
      <c r="C402" s="4">
        <v>0</v>
      </c>
      <c r="D402" s="4" t="s">
        <v>335</v>
      </c>
      <c r="E402" s="4" t="s">
        <v>991</v>
      </c>
      <c r="F402" s="4">
        <v>0</v>
      </c>
      <c r="G402" s="4" t="s">
        <v>33</v>
      </c>
      <c r="H402" s="4">
        <v>3852441</v>
      </c>
      <c r="I402" s="214" t="s">
        <v>1013</v>
      </c>
      <c r="J402" s="216">
        <v>1629</v>
      </c>
      <c r="K402" s="4">
        <v>19993856626</v>
      </c>
      <c r="L402" s="4"/>
      <c r="M402" s="4" t="s">
        <v>1014</v>
      </c>
      <c r="N402" s="4" t="s">
        <v>991</v>
      </c>
      <c r="O402" s="4">
        <v>19993856626</v>
      </c>
      <c r="P402" s="217">
        <f>--IFERROR(VLOOKUP(I402,'统计（数据库导出）'!A:C,2,FALSE),0)</f>
        <v>59</v>
      </c>
      <c r="Q402" s="217">
        <f>--IFERROR(VLOOKUP(I402,'统计（数据库导出）'!A:C,3,FALSE),0)</f>
        <v>2294.0703</v>
      </c>
      <c r="R402" s="219">
        <f t="shared" si="6"/>
        <v>1.40826906077348</v>
      </c>
      <c r="S402" s="217">
        <f>--IFERROR(VLOOKUP(I402,'统计（数据库导出）'!A:K,4,FALSE),0)</f>
        <v>10</v>
      </c>
      <c r="T402" s="217">
        <f>--IFERROR(VLOOKUP(I402,'统计（数据库导出）'!A:K,5,FALSE),0)</f>
        <v>0</v>
      </c>
      <c r="U402" s="217">
        <f>--IFERROR(VLOOKUP(I402,'统计（数据库导出）'!A:K,6,FALSE),0)</f>
        <v>49</v>
      </c>
      <c r="V402" s="217">
        <f>--IFERROR(VLOOKUP(I402,'统计（数据库导出）'!A:K,7,FALSE),0)</f>
        <v>0</v>
      </c>
      <c r="W402" s="217">
        <f>--IFERROR(VLOOKUP(I402,'统计（数据库导出）'!A:K,8,FALSE),0)</f>
        <v>1005.2</v>
      </c>
      <c r="X402" s="217">
        <f>--IFERROR(VLOOKUP(I402,'统计（数据库导出）'!A:K,9,FALSE),0)</f>
        <v>-576</v>
      </c>
      <c r="Y402" s="217">
        <f>--IFERROR(VLOOKUP(I402,'统计（数据库导出）'!A:K,10,FALSE),0)</f>
        <v>1288.8703</v>
      </c>
      <c r="Z402" s="217">
        <f>--IFERROR(VLOOKUP(I402,'统计（数据库导出）'!A:K,11,FALSE),0)</f>
        <v>-10</v>
      </c>
      <c r="AA402" s="4">
        <v>401</v>
      </c>
      <c r="AB402" s="4"/>
      <c r="AC402" s="220" t="e">
        <f>VLOOKUP(H402,[1]Sheet1!$D:$D,1,FALSE)</f>
        <v>#N/A</v>
      </c>
    </row>
    <row r="403" spans="1:29">
      <c r="A403" s="3">
        <v>1747</v>
      </c>
      <c r="B403" s="4" t="s">
        <v>990</v>
      </c>
      <c r="C403" s="4">
        <v>0</v>
      </c>
      <c r="D403" s="4" t="s">
        <v>335</v>
      </c>
      <c r="E403" s="4" t="s">
        <v>991</v>
      </c>
      <c r="F403" s="4">
        <v>0</v>
      </c>
      <c r="G403" s="4" t="s">
        <v>33</v>
      </c>
      <c r="H403" s="4">
        <v>3852782</v>
      </c>
      <c r="I403" s="214" t="s">
        <v>1015</v>
      </c>
      <c r="J403" s="216">
        <v>1629</v>
      </c>
      <c r="K403" s="4">
        <v>15378881523</v>
      </c>
      <c r="L403" s="4"/>
      <c r="M403" s="4" t="s">
        <v>1016</v>
      </c>
      <c r="N403" s="4" t="s">
        <v>444</v>
      </c>
      <c r="O403" s="4">
        <v>15378881523</v>
      </c>
      <c r="P403" s="217">
        <f>--IFERROR(VLOOKUP(I403,'统计（数据库导出）'!A:C,2,FALSE),0)</f>
        <v>-12.1</v>
      </c>
      <c r="Q403" s="217">
        <f>--IFERROR(VLOOKUP(I403,'统计（数据库导出）'!A:C,3,FALSE),0)</f>
        <v>88.1</v>
      </c>
      <c r="R403" s="219">
        <f t="shared" si="6"/>
        <v>0.0540822590546347</v>
      </c>
      <c r="S403" s="217">
        <f>--IFERROR(VLOOKUP(I403,'统计（数据库导出）'!A:K,4,FALSE),0)</f>
        <v>-17.1</v>
      </c>
      <c r="T403" s="217">
        <f>--IFERROR(VLOOKUP(I403,'统计（数据库导出）'!A:K,5,FALSE),0)</f>
        <v>-17.1</v>
      </c>
      <c r="U403" s="217">
        <f>--IFERROR(VLOOKUP(I403,'统计（数据库导出）'!A:K,6,FALSE),0)</f>
        <v>5</v>
      </c>
      <c r="V403" s="217">
        <f>--IFERROR(VLOOKUP(I403,'统计（数据库导出）'!A:K,7,FALSE),0)</f>
        <v>0</v>
      </c>
      <c r="W403" s="217">
        <f>--IFERROR(VLOOKUP(I403,'统计（数据库导出）'!A:K,8,FALSE),0)</f>
        <v>20</v>
      </c>
      <c r="X403" s="217">
        <f>--IFERROR(VLOOKUP(I403,'统计（数据库导出）'!A:K,9,FALSE),0)</f>
        <v>-17.1</v>
      </c>
      <c r="Y403" s="217">
        <f>--IFERROR(VLOOKUP(I403,'统计（数据库导出）'!A:K,10,FALSE),0)</f>
        <v>68.1</v>
      </c>
      <c r="Z403" s="217">
        <f>--IFERROR(VLOOKUP(I403,'统计（数据库导出）'!A:K,11,FALSE),0)</f>
        <v>-10</v>
      </c>
      <c r="AA403" s="4">
        <v>402</v>
      </c>
      <c r="AB403" s="4"/>
      <c r="AC403" s="220" t="e">
        <f>VLOOKUP(H403,[1]Sheet1!$D:$D,1,FALSE)</f>
        <v>#N/A</v>
      </c>
    </row>
    <row r="404" spans="1:29">
      <c r="A404" s="3">
        <v>1748</v>
      </c>
      <c r="B404" s="4" t="s">
        <v>990</v>
      </c>
      <c r="C404" s="4">
        <v>0</v>
      </c>
      <c r="D404" s="4" t="s">
        <v>335</v>
      </c>
      <c r="E404" s="4" t="s">
        <v>991</v>
      </c>
      <c r="F404" s="4">
        <v>0</v>
      </c>
      <c r="G404" s="4" t="s">
        <v>33</v>
      </c>
      <c r="H404" s="4">
        <v>3852432</v>
      </c>
      <c r="I404" s="214" t="s">
        <v>1017</v>
      </c>
      <c r="J404" s="216">
        <v>1629</v>
      </c>
      <c r="K404" s="4">
        <v>18993872991</v>
      </c>
      <c r="L404" s="4"/>
      <c r="M404" s="4" t="s">
        <v>1018</v>
      </c>
      <c r="N404" s="4" t="s">
        <v>991</v>
      </c>
      <c r="O404" s="4">
        <v>18993872991</v>
      </c>
      <c r="P404" s="217">
        <f>--IFERROR(VLOOKUP(I404,'统计（数据库导出）'!A:C,2,FALSE),0)</f>
        <v>-57.3</v>
      </c>
      <c r="Q404" s="217">
        <f>--IFERROR(VLOOKUP(I404,'统计（数据库导出）'!A:C,3,FALSE),0)</f>
        <v>3542.48866666667</v>
      </c>
      <c r="R404" s="219">
        <f t="shared" si="6"/>
        <v>2.17464006547985</v>
      </c>
      <c r="S404" s="217">
        <f>--IFERROR(VLOOKUP(I404,'统计（数据库导出）'!A:K,4,FALSE),0)</f>
        <v>-88.3</v>
      </c>
      <c r="T404" s="217">
        <f>--IFERROR(VLOOKUP(I404,'统计（数据库导出）'!A:K,5,FALSE),0)</f>
        <v>-88.3</v>
      </c>
      <c r="U404" s="217">
        <f>--IFERROR(VLOOKUP(I404,'统计（数据库导出）'!A:K,6,FALSE),0)</f>
        <v>31</v>
      </c>
      <c r="V404" s="217">
        <f>--IFERROR(VLOOKUP(I404,'统计（数据库导出）'!A:K,7,FALSE),0)</f>
        <v>0</v>
      </c>
      <c r="W404" s="217">
        <f>--IFERROR(VLOOKUP(I404,'统计（数据库导出）'!A:K,8,FALSE),0)</f>
        <v>1687.54</v>
      </c>
      <c r="X404" s="217">
        <f>--IFERROR(VLOOKUP(I404,'统计（数据库导出）'!A:K,9,FALSE),0)</f>
        <v>-412</v>
      </c>
      <c r="Y404" s="217">
        <f>--IFERROR(VLOOKUP(I404,'统计（数据库导出）'!A:K,10,FALSE),0)</f>
        <v>1854.94866666667</v>
      </c>
      <c r="Z404" s="217">
        <f>--IFERROR(VLOOKUP(I404,'统计（数据库导出）'!A:K,11,FALSE),0)</f>
        <v>-156.493333333333</v>
      </c>
      <c r="AA404" s="4">
        <v>403</v>
      </c>
      <c r="AB404" s="4"/>
      <c r="AC404" s="220" t="e">
        <f>VLOOKUP(H404,[1]Sheet1!$D:$D,1,FALSE)</f>
        <v>#N/A</v>
      </c>
    </row>
    <row r="405" spans="1:29">
      <c r="A405" s="3">
        <v>1749</v>
      </c>
      <c r="B405" s="4" t="s">
        <v>990</v>
      </c>
      <c r="C405" s="4">
        <v>0</v>
      </c>
      <c r="D405" s="4" t="s">
        <v>335</v>
      </c>
      <c r="E405" s="4" t="s">
        <v>991</v>
      </c>
      <c r="F405" s="4">
        <v>0</v>
      </c>
      <c r="G405" s="4" t="s">
        <v>33</v>
      </c>
      <c r="H405" s="4">
        <v>3848029</v>
      </c>
      <c r="I405" s="214" t="s">
        <v>1019</v>
      </c>
      <c r="J405" s="216">
        <v>1629</v>
      </c>
      <c r="K405" s="4">
        <v>18193898581</v>
      </c>
      <c r="L405" s="4"/>
      <c r="M405" s="4" t="s">
        <v>1020</v>
      </c>
      <c r="N405" s="4" t="s">
        <v>991</v>
      </c>
      <c r="O405" s="4">
        <v>17718603819</v>
      </c>
      <c r="P405" s="217">
        <f>--IFERROR(VLOOKUP(I405,'统计（数据库导出）'!A:C,2,FALSE),0)</f>
        <v>40</v>
      </c>
      <c r="Q405" s="217">
        <f>--IFERROR(VLOOKUP(I405,'统计（数据库导出）'!A:C,3,FALSE),0)</f>
        <v>1467.18586666667</v>
      </c>
      <c r="R405" s="219">
        <f t="shared" si="6"/>
        <v>0.900666584816863</v>
      </c>
      <c r="S405" s="217">
        <f>--IFERROR(VLOOKUP(I405,'统计（数据库导出）'!A:K,4,FALSE),0)</f>
        <v>3</v>
      </c>
      <c r="T405" s="217">
        <f>--IFERROR(VLOOKUP(I405,'统计（数据库导出）'!A:K,5,FALSE),0)</f>
        <v>0</v>
      </c>
      <c r="U405" s="217">
        <f>--IFERROR(VLOOKUP(I405,'统计（数据库导出）'!A:K,6,FALSE),0)</f>
        <v>37</v>
      </c>
      <c r="V405" s="217">
        <f>--IFERROR(VLOOKUP(I405,'统计（数据库导出）'!A:K,7,FALSE),0)</f>
        <v>-10</v>
      </c>
      <c r="W405" s="217">
        <f>--IFERROR(VLOOKUP(I405,'统计（数据库导出）'!A:K,8,FALSE),0)</f>
        <v>687.1</v>
      </c>
      <c r="X405" s="217">
        <f>--IFERROR(VLOOKUP(I405,'统计（数据库导出）'!A:K,9,FALSE),0)</f>
        <v>-358.4</v>
      </c>
      <c r="Y405" s="217">
        <f>--IFERROR(VLOOKUP(I405,'统计（数据库导出）'!A:K,10,FALSE),0)</f>
        <v>780.085866666667</v>
      </c>
      <c r="Z405" s="217">
        <f>--IFERROR(VLOOKUP(I405,'统计（数据库导出）'!A:K,11,FALSE),0)</f>
        <v>-280.6958</v>
      </c>
      <c r="AA405" s="4">
        <v>404</v>
      </c>
      <c r="AB405" s="4"/>
      <c r="AC405" s="220" t="e">
        <f>VLOOKUP(H405,[1]Sheet1!$D:$D,1,FALSE)</f>
        <v>#N/A</v>
      </c>
    </row>
    <row r="406" spans="1:29">
      <c r="A406" s="3">
        <v>1750</v>
      </c>
      <c r="B406" s="4" t="s">
        <v>990</v>
      </c>
      <c r="C406" s="4">
        <v>0</v>
      </c>
      <c r="D406" s="4" t="s">
        <v>335</v>
      </c>
      <c r="E406" s="4" t="s">
        <v>991</v>
      </c>
      <c r="F406" s="4">
        <v>0</v>
      </c>
      <c r="G406" s="4" t="s">
        <v>33</v>
      </c>
      <c r="H406" s="4">
        <v>3852462</v>
      </c>
      <c r="I406" s="214" t="s">
        <v>1021</v>
      </c>
      <c r="J406" s="216">
        <v>1629</v>
      </c>
      <c r="K406" s="4">
        <v>18193896919</v>
      </c>
      <c r="L406" s="4"/>
      <c r="M406" s="4" t="s">
        <v>1022</v>
      </c>
      <c r="N406" s="4" t="s">
        <v>991</v>
      </c>
      <c r="O406" s="4">
        <v>18193896919</v>
      </c>
      <c r="P406" s="217">
        <f>--IFERROR(VLOOKUP(I406,'统计（数据库导出）'!A:C,2,FALSE),0)</f>
        <v>21</v>
      </c>
      <c r="Q406" s="217">
        <f>--IFERROR(VLOOKUP(I406,'统计（数据库导出）'!A:C,3,FALSE),0)</f>
        <v>349.35</v>
      </c>
      <c r="R406" s="219">
        <f t="shared" si="6"/>
        <v>0.214456721915285</v>
      </c>
      <c r="S406" s="217">
        <f>--IFERROR(VLOOKUP(I406,'统计（数据库导出）'!A:K,4,FALSE),0)</f>
        <v>0</v>
      </c>
      <c r="T406" s="217">
        <f>--IFERROR(VLOOKUP(I406,'统计（数据库导出）'!A:K,5,FALSE),0)</f>
        <v>0</v>
      </c>
      <c r="U406" s="217">
        <f>--IFERROR(VLOOKUP(I406,'统计（数据库导出）'!A:K,6,FALSE),0)</f>
        <v>21</v>
      </c>
      <c r="V406" s="217">
        <f>--IFERROR(VLOOKUP(I406,'统计（数据库导出）'!A:K,7,FALSE),0)</f>
        <v>0</v>
      </c>
      <c r="W406" s="217">
        <f>--IFERROR(VLOOKUP(I406,'统计（数据库导出）'!A:K,8,FALSE),0)</f>
        <v>128.1</v>
      </c>
      <c r="X406" s="217">
        <f>--IFERROR(VLOOKUP(I406,'统计（数据库导出）'!A:K,9,FALSE),0)</f>
        <v>0</v>
      </c>
      <c r="Y406" s="217">
        <f>--IFERROR(VLOOKUP(I406,'统计（数据库导出）'!A:K,10,FALSE),0)</f>
        <v>221.25</v>
      </c>
      <c r="Z406" s="217">
        <f>--IFERROR(VLOOKUP(I406,'统计（数据库导出）'!A:K,11,FALSE),0)</f>
        <v>0</v>
      </c>
      <c r="AA406" s="4">
        <v>405</v>
      </c>
      <c r="AB406" s="4"/>
      <c r="AC406" s="220" t="e">
        <f>VLOOKUP(H406,[1]Sheet1!$D:$D,1,FALSE)</f>
        <v>#N/A</v>
      </c>
    </row>
    <row r="407" spans="1:29">
      <c r="A407" s="3">
        <v>1751</v>
      </c>
      <c r="B407" s="4" t="s">
        <v>990</v>
      </c>
      <c r="C407" s="4">
        <v>0</v>
      </c>
      <c r="D407" s="4" t="s">
        <v>335</v>
      </c>
      <c r="E407" s="4" t="s">
        <v>991</v>
      </c>
      <c r="F407" s="4">
        <v>0</v>
      </c>
      <c r="G407" s="4" t="s">
        <v>33</v>
      </c>
      <c r="H407" s="4">
        <v>3852433</v>
      </c>
      <c r="I407" s="214" t="s">
        <v>1023</v>
      </c>
      <c r="J407" s="216">
        <v>1629</v>
      </c>
      <c r="K407" s="4">
        <v>17793809796</v>
      </c>
      <c r="L407" s="4"/>
      <c r="M407" s="4" t="s">
        <v>1024</v>
      </c>
      <c r="N407" s="4" t="s">
        <v>991</v>
      </c>
      <c r="O407" s="4">
        <v>17793809796</v>
      </c>
      <c r="P407" s="217">
        <f>--IFERROR(VLOOKUP(I407,'统计（数据库导出）'!A:C,2,FALSE),0)</f>
        <v>41</v>
      </c>
      <c r="Q407" s="217">
        <f>--IFERROR(VLOOKUP(I407,'统计（数据库导出）'!A:C,3,FALSE),0)</f>
        <v>1567.97213333333</v>
      </c>
      <c r="R407" s="219">
        <f t="shared" si="6"/>
        <v>0.962536607325556</v>
      </c>
      <c r="S407" s="217">
        <f>--IFERROR(VLOOKUP(I407,'统计（数据库导出）'!A:K,4,FALSE),0)</f>
        <v>10</v>
      </c>
      <c r="T407" s="217">
        <f>--IFERROR(VLOOKUP(I407,'统计（数据库导出）'!A:K,5,FALSE),0)</f>
        <v>0</v>
      </c>
      <c r="U407" s="217">
        <f>--IFERROR(VLOOKUP(I407,'统计（数据库导出）'!A:K,6,FALSE),0)</f>
        <v>31</v>
      </c>
      <c r="V407" s="217">
        <f>--IFERROR(VLOOKUP(I407,'统计（数据库导出）'!A:K,7,FALSE),0)</f>
        <v>0</v>
      </c>
      <c r="W407" s="217">
        <f>--IFERROR(VLOOKUP(I407,'统计（数据库导出）'!A:K,8,FALSE),0)</f>
        <v>903.9</v>
      </c>
      <c r="X407" s="217">
        <f>--IFERROR(VLOOKUP(I407,'统计（数据库导出）'!A:K,9,FALSE),0)</f>
        <v>-593</v>
      </c>
      <c r="Y407" s="217">
        <f>--IFERROR(VLOOKUP(I407,'统计（数据库导出）'!A:K,10,FALSE),0)</f>
        <v>664.072133333333</v>
      </c>
      <c r="Z407" s="217">
        <f>--IFERROR(VLOOKUP(I407,'统计（数据库导出）'!A:K,11,FALSE),0)</f>
        <v>-133.802866666667</v>
      </c>
      <c r="AA407" s="4">
        <v>406</v>
      </c>
      <c r="AB407" s="4"/>
      <c r="AC407" s="220" t="e">
        <f>VLOOKUP(H407,[1]Sheet1!$D:$D,1,FALSE)</f>
        <v>#N/A</v>
      </c>
    </row>
    <row r="408" spans="1:29">
      <c r="A408" s="3">
        <v>1752</v>
      </c>
      <c r="B408" s="4" t="s">
        <v>990</v>
      </c>
      <c r="C408" s="4">
        <v>0</v>
      </c>
      <c r="D408" s="4" t="s">
        <v>335</v>
      </c>
      <c r="E408" s="4" t="s">
        <v>991</v>
      </c>
      <c r="F408" s="4">
        <v>0</v>
      </c>
      <c r="G408" s="4" t="s">
        <v>33</v>
      </c>
      <c r="H408" s="4">
        <v>3852615</v>
      </c>
      <c r="I408" s="214" t="s">
        <v>1025</v>
      </c>
      <c r="J408" s="216">
        <v>1629</v>
      </c>
      <c r="K408" s="4">
        <v>18193826636</v>
      </c>
      <c r="L408" s="4"/>
      <c r="M408" s="4" t="s">
        <v>1026</v>
      </c>
      <c r="N408" s="4" t="s">
        <v>991</v>
      </c>
      <c r="O408" s="4">
        <v>18193826636</v>
      </c>
      <c r="P408" s="217">
        <f>--IFERROR(VLOOKUP(I408,'统计（数据库导出）'!A:C,2,FALSE),0)</f>
        <v>29</v>
      </c>
      <c r="Q408" s="217">
        <f>--IFERROR(VLOOKUP(I408,'统计（数据库导出）'!A:C,3,FALSE),0)</f>
        <v>262.2</v>
      </c>
      <c r="R408" s="219">
        <f t="shared" si="6"/>
        <v>0.160957642725599</v>
      </c>
      <c r="S408" s="217">
        <f>--IFERROR(VLOOKUP(I408,'统计（数据库导出）'!A:K,4,FALSE),0)</f>
        <v>0</v>
      </c>
      <c r="T408" s="217">
        <f>--IFERROR(VLOOKUP(I408,'统计（数据库导出）'!A:K,5,FALSE),0)</f>
        <v>0</v>
      </c>
      <c r="U408" s="217">
        <f>--IFERROR(VLOOKUP(I408,'统计（数据库导出）'!A:K,6,FALSE),0)</f>
        <v>29</v>
      </c>
      <c r="V408" s="217">
        <f>--IFERROR(VLOOKUP(I408,'统计（数据库导出）'!A:K,7,FALSE),0)</f>
        <v>0</v>
      </c>
      <c r="W408" s="217">
        <f>--IFERROR(VLOOKUP(I408,'统计（数据库导出）'!A:K,8,FALSE),0)</f>
        <v>88.2</v>
      </c>
      <c r="X408" s="217">
        <f>--IFERROR(VLOOKUP(I408,'统计（数据库导出）'!A:K,9,FALSE),0)</f>
        <v>-48</v>
      </c>
      <c r="Y408" s="217">
        <f>--IFERROR(VLOOKUP(I408,'统计（数据库导出）'!A:K,10,FALSE),0)</f>
        <v>174</v>
      </c>
      <c r="Z408" s="217">
        <f>--IFERROR(VLOOKUP(I408,'统计（数据库导出）'!A:K,11,FALSE),0)</f>
        <v>0</v>
      </c>
      <c r="AA408" s="4">
        <v>407</v>
      </c>
      <c r="AB408" s="4"/>
      <c r="AC408" s="220" t="e">
        <f>VLOOKUP(H408,[1]Sheet1!$D:$D,1,FALSE)</f>
        <v>#N/A</v>
      </c>
    </row>
    <row r="409" spans="1:29">
      <c r="A409" s="3">
        <v>1753</v>
      </c>
      <c r="B409" s="4" t="s">
        <v>990</v>
      </c>
      <c r="C409" s="4">
        <v>0</v>
      </c>
      <c r="D409" s="4" t="s">
        <v>335</v>
      </c>
      <c r="E409" s="4" t="s">
        <v>991</v>
      </c>
      <c r="F409" s="4">
        <v>0</v>
      </c>
      <c r="G409" s="4" t="s">
        <v>33</v>
      </c>
      <c r="H409" s="4">
        <v>3852669</v>
      </c>
      <c r="I409" s="214" t="s">
        <v>1027</v>
      </c>
      <c r="J409" s="216">
        <v>1629</v>
      </c>
      <c r="K409" s="4">
        <v>18093851081</v>
      </c>
      <c r="L409" s="4"/>
      <c r="M409" s="4" t="s">
        <v>1028</v>
      </c>
      <c r="N409" s="4" t="s">
        <v>991</v>
      </c>
      <c r="O409" s="4">
        <v>18093851081</v>
      </c>
      <c r="P409" s="217">
        <f>--IFERROR(VLOOKUP(I409,'统计（数据库导出）'!A:C,2,FALSE),0)</f>
        <v>-51.3</v>
      </c>
      <c r="Q409" s="217">
        <f>--IFERROR(VLOOKUP(I409,'统计（数据库导出）'!A:C,3,FALSE),0)</f>
        <v>1096.47</v>
      </c>
      <c r="R409" s="219">
        <f t="shared" si="6"/>
        <v>0.673093922651934</v>
      </c>
      <c r="S409" s="217">
        <f>--IFERROR(VLOOKUP(I409,'统计（数据库导出）'!A:K,4,FALSE),0)</f>
        <v>-90.3</v>
      </c>
      <c r="T409" s="217">
        <f>--IFERROR(VLOOKUP(I409,'统计（数据库导出）'!A:K,5,FALSE),0)</f>
        <v>-90.3</v>
      </c>
      <c r="U409" s="217">
        <f>--IFERROR(VLOOKUP(I409,'统计（数据库导出）'!A:K,6,FALSE),0)</f>
        <v>39</v>
      </c>
      <c r="V409" s="217">
        <f>--IFERROR(VLOOKUP(I409,'统计（数据库导出）'!A:K,7,FALSE),0)</f>
        <v>0</v>
      </c>
      <c r="W409" s="217">
        <f>--IFERROR(VLOOKUP(I409,'统计（数据库导出）'!A:K,8,FALSE),0)</f>
        <v>366.3</v>
      </c>
      <c r="X409" s="217">
        <f>--IFERROR(VLOOKUP(I409,'统计（数据库导出）'!A:K,9,FALSE),0)</f>
        <v>-782.6</v>
      </c>
      <c r="Y409" s="217">
        <f>--IFERROR(VLOOKUP(I409,'统计（数据库导出）'!A:K,10,FALSE),0)</f>
        <v>730.17</v>
      </c>
      <c r="Z409" s="217">
        <f>--IFERROR(VLOOKUP(I409,'统计（数据库导出）'!A:K,11,FALSE),0)</f>
        <v>-171.563333333333</v>
      </c>
      <c r="AA409" s="4">
        <v>408</v>
      </c>
      <c r="AB409" s="4"/>
      <c r="AC409" s="220" t="e">
        <f>VLOOKUP(H409,[1]Sheet1!$D:$D,1,FALSE)</f>
        <v>#N/A</v>
      </c>
    </row>
    <row r="410" spans="1:29">
      <c r="A410" s="3">
        <v>1754</v>
      </c>
      <c r="B410" s="4" t="s">
        <v>990</v>
      </c>
      <c r="C410" s="4">
        <v>0</v>
      </c>
      <c r="D410" s="4" t="s">
        <v>335</v>
      </c>
      <c r="E410" s="4" t="s">
        <v>991</v>
      </c>
      <c r="F410" s="4">
        <v>0</v>
      </c>
      <c r="G410" s="4" t="s">
        <v>33</v>
      </c>
      <c r="H410" s="4">
        <v>3853340</v>
      </c>
      <c r="I410" s="214" t="s">
        <v>1029</v>
      </c>
      <c r="J410" s="216">
        <v>1629</v>
      </c>
      <c r="K410" s="4">
        <v>19119566991</v>
      </c>
      <c r="L410" s="4"/>
      <c r="M410" s="4" t="s">
        <v>1030</v>
      </c>
      <c r="N410" s="4" t="s">
        <v>991</v>
      </c>
      <c r="O410" s="4">
        <v>19119566991</v>
      </c>
      <c r="P410" s="217">
        <f>--IFERROR(VLOOKUP(I410,'统计（数据库导出）'!A:C,2,FALSE),0)</f>
        <v>257</v>
      </c>
      <c r="Q410" s="217">
        <f>--IFERROR(VLOOKUP(I410,'统计（数据库导出）'!A:C,3,FALSE),0)</f>
        <v>2982.89206666667</v>
      </c>
      <c r="R410" s="219">
        <f t="shared" si="6"/>
        <v>1.83111851851852</v>
      </c>
      <c r="S410" s="217">
        <f>--IFERROR(VLOOKUP(I410,'统计（数据库导出）'!A:K,4,FALSE),0)</f>
        <v>0</v>
      </c>
      <c r="T410" s="217">
        <f>--IFERROR(VLOOKUP(I410,'统计（数据库导出）'!A:K,5,FALSE),0)</f>
        <v>0</v>
      </c>
      <c r="U410" s="217">
        <f>--IFERROR(VLOOKUP(I410,'统计（数据库导出）'!A:K,6,FALSE),0)</f>
        <v>257</v>
      </c>
      <c r="V410" s="217">
        <f>--IFERROR(VLOOKUP(I410,'统计（数据库导出）'!A:K,7,FALSE),0)</f>
        <v>0</v>
      </c>
      <c r="W410" s="217">
        <f>--IFERROR(VLOOKUP(I410,'统计（数据库导出）'!A:K,8,FALSE),0)</f>
        <v>1350.49</v>
      </c>
      <c r="X410" s="217">
        <f>--IFERROR(VLOOKUP(I410,'统计（数据库导出）'!A:K,9,FALSE),0)</f>
        <v>-465</v>
      </c>
      <c r="Y410" s="217">
        <f>--IFERROR(VLOOKUP(I410,'统计（数据库导出）'!A:K,10,FALSE),0)</f>
        <v>1632.40206666667</v>
      </c>
      <c r="Z410" s="217">
        <f>--IFERROR(VLOOKUP(I410,'统计（数据库导出）'!A:K,11,FALSE),0)</f>
        <v>-85.7275333333334</v>
      </c>
      <c r="AA410" s="4">
        <v>409</v>
      </c>
      <c r="AB410" s="4"/>
      <c r="AC410" s="220" t="e">
        <f>VLOOKUP(H410,[1]Sheet1!$D:$D,1,FALSE)</f>
        <v>#N/A</v>
      </c>
    </row>
    <row r="411" spans="1:29">
      <c r="A411" s="3">
        <v>1755</v>
      </c>
      <c r="B411" s="4" t="s">
        <v>990</v>
      </c>
      <c r="C411" s="4">
        <v>0</v>
      </c>
      <c r="D411" s="4" t="s">
        <v>335</v>
      </c>
      <c r="E411" s="4" t="s">
        <v>991</v>
      </c>
      <c r="F411" s="4">
        <v>0</v>
      </c>
      <c r="G411" s="4" t="s">
        <v>33</v>
      </c>
      <c r="H411" s="4">
        <v>3853342</v>
      </c>
      <c r="I411" s="214" t="s">
        <v>1031</v>
      </c>
      <c r="J411" s="216">
        <v>1629</v>
      </c>
      <c r="K411" s="4">
        <v>17793830167</v>
      </c>
      <c r="L411" s="4"/>
      <c r="M411" s="4" t="s">
        <v>1032</v>
      </c>
      <c r="N411" s="4" t="s">
        <v>991</v>
      </c>
      <c r="O411" s="4">
        <v>13389385570</v>
      </c>
      <c r="P411" s="217">
        <f>--IFERROR(VLOOKUP(I411,'统计（数据库导出）'!A:C,2,FALSE),0)</f>
        <v>34.535</v>
      </c>
      <c r="Q411" s="217">
        <f>--IFERROR(VLOOKUP(I411,'统计（数据库导出）'!A:C,3,FALSE),0)</f>
        <v>2723.63458333333</v>
      </c>
      <c r="R411" s="219">
        <f t="shared" si="6"/>
        <v>1.67196720892163</v>
      </c>
      <c r="S411" s="217">
        <f>--IFERROR(VLOOKUP(I411,'统计（数据库导出）'!A:K,4,FALSE),0)</f>
        <v>-10</v>
      </c>
      <c r="T411" s="217">
        <f>--IFERROR(VLOOKUP(I411,'统计（数据库导出）'!A:K,5,FALSE),0)</f>
        <v>-10</v>
      </c>
      <c r="U411" s="217">
        <f>--IFERROR(VLOOKUP(I411,'统计（数据库导出）'!A:K,6,FALSE),0)</f>
        <v>44.535</v>
      </c>
      <c r="V411" s="217">
        <f>--IFERROR(VLOOKUP(I411,'统计（数据库导出）'!A:K,7,FALSE),0)</f>
        <v>0</v>
      </c>
      <c r="W411" s="217">
        <f>--IFERROR(VLOOKUP(I411,'统计（数据库导出）'!A:K,8,FALSE),0)</f>
        <v>1067.9</v>
      </c>
      <c r="X411" s="217">
        <f>--IFERROR(VLOOKUP(I411,'统计（数据库导出）'!A:K,9,FALSE),0)</f>
        <v>-135.7</v>
      </c>
      <c r="Y411" s="217">
        <f>--IFERROR(VLOOKUP(I411,'统计（数据库导出）'!A:K,10,FALSE),0)</f>
        <v>1655.73458333333</v>
      </c>
      <c r="Z411" s="217">
        <f>--IFERROR(VLOOKUP(I411,'统计（数据库导出）'!A:K,11,FALSE),0)</f>
        <v>-75.5</v>
      </c>
      <c r="AA411" s="4">
        <v>410</v>
      </c>
      <c r="AB411" s="4"/>
      <c r="AC411" s="220" t="e">
        <f>VLOOKUP(H411,[1]Sheet1!$D:$D,1,FALSE)</f>
        <v>#N/A</v>
      </c>
    </row>
    <row r="412" spans="1:29">
      <c r="A412" s="3">
        <v>1756</v>
      </c>
      <c r="B412" s="4" t="s">
        <v>990</v>
      </c>
      <c r="C412" s="4">
        <v>0</v>
      </c>
      <c r="D412" s="4" t="s">
        <v>335</v>
      </c>
      <c r="E412" s="4" t="s">
        <v>991</v>
      </c>
      <c r="F412" s="4">
        <v>0</v>
      </c>
      <c r="G412" s="4" t="s">
        <v>33</v>
      </c>
      <c r="H412" s="4">
        <v>3803132</v>
      </c>
      <c r="I412" s="214" t="s">
        <v>1033</v>
      </c>
      <c r="J412" s="216">
        <v>1629</v>
      </c>
      <c r="K412" s="4">
        <v>17793843319</v>
      </c>
      <c r="L412" s="4"/>
      <c r="M412" s="4" t="s">
        <v>1034</v>
      </c>
      <c r="N412" s="4" t="s">
        <v>1035</v>
      </c>
      <c r="O412" s="4">
        <v>15379383610</v>
      </c>
      <c r="P412" s="217">
        <f>--IFERROR(VLOOKUP(I412,'统计（数据库导出）'!A:C,2,FALSE),0)</f>
        <v>99.7033333333333</v>
      </c>
      <c r="Q412" s="217">
        <f>--IFERROR(VLOOKUP(I412,'统计（数据库导出）'!A:C,3,FALSE),0)</f>
        <v>1298.31666666667</v>
      </c>
      <c r="R412" s="219">
        <f t="shared" si="6"/>
        <v>0.797002250869656</v>
      </c>
      <c r="S412" s="217">
        <f>--IFERROR(VLOOKUP(I412,'统计（数据库导出）'!A:K,4,FALSE),0)</f>
        <v>44.1</v>
      </c>
      <c r="T412" s="217">
        <f>--IFERROR(VLOOKUP(I412,'统计（数据库导出）'!A:K,5,FALSE),0)</f>
        <v>-19</v>
      </c>
      <c r="U412" s="217">
        <f>--IFERROR(VLOOKUP(I412,'统计（数据库导出）'!A:K,6,FALSE),0)</f>
        <v>55.6033333333333</v>
      </c>
      <c r="V412" s="217">
        <f>--IFERROR(VLOOKUP(I412,'统计（数据库导出）'!A:K,7,FALSE),0)</f>
        <v>0</v>
      </c>
      <c r="W412" s="217">
        <f>--IFERROR(VLOOKUP(I412,'统计（数据库导出）'!A:K,8,FALSE),0)</f>
        <v>673.38</v>
      </c>
      <c r="X412" s="217">
        <f>--IFERROR(VLOOKUP(I412,'统计（数据库导出）'!A:K,9,FALSE),0)</f>
        <v>-1227.2</v>
      </c>
      <c r="Y412" s="217">
        <f>--IFERROR(VLOOKUP(I412,'统计（数据库导出）'!A:K,10,FALSE),0)</f>
        <v>624.936666666667</v>
      </c>
      <c r="Z412" s="217">
        <f>--IFERROR(VLOOKUP(I412,'统计（数据库导出）'!A:K,11,FALSE),0)</f>
        <v>-28</v>
      </c>
      <c r="AA412" s="4">
        <v>411</v>
      </c>
      <c r="AB412" s="4"/>
      <c r="AC412" s="220" t="e">
        <f>VLOOKUP(H412,[1]Sheet1!$D:$D,1,FALSE)</f>
        <v>#N/A</v>
      </c>
    </row>
    <row r="413" spans="1:29">
      <c r="A413" s="3">
        <v>1757</v>
      </c>
      <c r="B413" s="4" t="s">
        <v>990</v>
      </c>
      <c r="C413" s="4">
        <v>0</v>
      </c>
      <c r="D413" s="4" t="s">
        <v>335</v>
      </c>
      <c r="E413" s="4" t="s">
        <v>991</v>
      </c>
      <c r="F413" s="4">
        <v>0</v>
      </c>
      <c r="G413" s="4" t="s">
        <v>33</v>
      </c>
      <c r="H413" s="4">
        <v>3853331</v>
      </c>
      <c r="I413" s="214" t="s">
        <v>1036</v>
      </c>
      <c r="J413" s="216">
        <v>1629</v>
      </c>
      <c r="K413" s="4">
        <v>18193801833</v>
      </c>
      <c r="L413" s="4"/>
      <c r="M413" s="4" t="s">
        <v>1037</v>
      </c>
      <c r="N413" s="4" t="s">
        <v>1035</v>
      </c>
      <c r="O413" s="4">
        <v>18193801833</v>
      </c>
      <c r="P413" s="217">
        <f>--IFERROR(VLOOKUP(I413,'统计（数据库导出）'!A:C,2,FALSE),0)</f>
        <v>161.8</v>
      </c>
      <c r="Q413" s="217">
        <f>--IFERROR(VLOOKUP(I413,'统计（数据库导出）'!A:C,3,FALSE),0)</f>
        <v>1282.52</v>
      </c>
      <c r="R413" s="219">
        <f t="shared" si="6"/>
        <v>0.787305095150399</v>
      </c>
      <c r="S413" s="217">
        <f>--IFERROR(VLOOKUP(I413,'统计（数据库导出）'!A:K,4,FALSE),0)</f>
        <v>151.8</v>
      </c>
      <c r="T413" s="217">
        <f>--IFERROR(VLOOKUP(I413,'统计（数据库导出）'!A:K,5,FALSE),0)</f>
        <v>-88.3</v>
      </c>
      <c r="U413" s="217">
        <f>--IFERROR(VLOOKUP(I413,'统计（数据库导出）'!A:K,6,FALSE),0)</f>
        <v>10</v>
      </c>
      <c r="V413" s="217">
        <f>--IFERROR(VLOOKUP(I413,'统计（数据库导出）'!A:K,7,FALSE),0)</f>
        <v>0</v>
      </c>
      <c r="W413" s="217">
        <f>--IFERROR(VLOOKUP(I413,'统计（数据库导出）'!A:K,8,FALSE),0)</f>
        <v>755.52</v>
      </c>
      <c r="X413" s="217">
        <f>--IFERROR(VLOOKUP(I413,'统计（数据库导出）'!A:K,9,FALSE),0)</f>
        <v>-540.1</v>
      </c>
      <c r="Y413" s="217">
        <f>--IFERROR(VLOOKUP(I413,'统计（数据库导出）'!A:K,10,FALSE),0)</f>
        <v>527</v>
      </c>
      <c r="Z413" s="217">
        <f>--IFERROR(VLOOKUP(I413,'统计（数据库导出）'!A:K,11,FALSE),0)</f>
        <v>0</v>
      </c>
      <c r="AA413" s="4">
        <v>412</v>
      </c>
      <c r="AB413" s="4"/>
      <c r="AC413" s="220" t="e">
        <f>VLOOKUP(H413,[1]Sheet1!$D:$D,1,FALSE)</f>
        <v>#N/A</v>
      </c>
    </row>
    <row r="414" spans="1:29">
      <c r="A414" s="3">
        <v>1758</v>
      </c>
      <c r="B414" s="4" t="s">
        <v>990</v>
      </c>
      <c r="C414" s="4">
        <v>0</v>
      </c>
      <c r="D414" s="4" t="s">
        <v>335</v>
      </c>
      <c r="E414" s="4" t="s">
        <v>991</v>
      </c>
      <c r="F414" s="4">
        <v>0</v>
      </c>
      <c r="G414" s="4" t="s">
        <v>33</v>
      </c>
      <c r="H414" s="4">
        <v>3853341</v>
      </c>
      <c r="I414" s="214" t="s">
        <v>1038</v>
      </c>
      <c r="J414" s="216">
        <v>1629</v>
      </c>
      <c r="K414" s="4">
        <v>18993806892</v>
      </c>
      <c r="L414" s="4"/>
      <c r="M414" s="4" t="s">
        <v>1039</v>
      </c>
      <c r="N414" s="4" t="s">
        <v>1035</v>
      </c>
      <c r="O414" s="4">
        <v>18993806892</v>
      </c>
      <c r="P414" s="217">
        <f>--IFERROR(VLOOKUP(I414,'统计（数据库导出）'!A:C,2,FALSE),0)</f>
        <v>31</v>
      </c>
      <c r="Q414" s="217">
        <f>--IFERROR(VLOOKUP(I414,'统计（数据库导出）'!A:C,3,FALSE),0)</f>
        <v>1857.97</v>
      </c>
      <c r="R414" s="219">
        <f t="shared" si="6"/>
        <v>1.14055862492327</v>
      </c>
      <c r="S414" s="217">
        <f>--IFERROR(VLOOKUP(I414,'统计（数据库导出）'!A:K,4,FALSE),0)</f>
        <v>6</v>
      </c>
      <c r="T414" s="217">
        <f>--IFERROR(VLOOKUP(I414,'统计（数据库导出）'!A:K,5,FALSE),0)</f>
        <v>0</v>
      </c>
      <c r="U414" s="217">
        <f>--IFERROR(VLOOKUP(I414,'统计（数据库导出）'!A:K,6,FALSE),0)</f>
        <v>25</v>
      </c>
      <c r="V414" s="217">
        <f>--IFERROR(VLOOKUP(I414,'统计（数据库导出）'!A:K,7,FALSE),0)</f>
        <v>0</v>
      </c>
      <c r="W414" s="217">
        <f>--IFERROR(VLOOKUP(I414,'统计（数据库导出）'!A:K,8,FALSE),0)</f>
        <v>1526.97</v>
      </c>
      <c r="X414" s="217">
        <f>--IFERROR(VLOOKUP(I414,'统计（数据库导出）'!A:K,9,FALSE),0)</f>
        <v>-711.7</v>
      </c>
      <c r="Y414" s="217">
        <f>--IFERROR(VLOOKUP(I414,'统计（数据库导出）'!A:K,10,FALSE),0)</f>
        <v>331</v>
      </c>
      <c r="Z414" s="217">
        <f>--IFERROR(VLOOKUP(I414,'统计（数据库导出）'!A:K,11,FALSE),0)</f>
        <v>0</v>
      </c>
      <c r="AA414" s="4">
        <v>413</v>
      </c>
      <c r="AB414" s="4"/>
      <c r="AC414" s="220" t="e">
        <f>VLOOKUP(H414,[1]Sheet1!$D:$D,1,FALSE)</f>
        <v>#N/A</v>
      </c>
    </row>
    <row r="415" spans="1:29">
      <c r="A415" s="3">
        <v>1759</v>
      </c>
      <c r="B415" s="4" t="s">
        <v>990</v>
      </c>
      <c r="C415" s="4">
        <v>0</v>
      </c>
      <c r="D415" s="4" t="s">
        <v>335</v>
      </c>
      <c r="E415" s="4" t="s">
        <v>991</v>
      </c>
      <c r="F415" s="4">
        <v>0</v>
      </c>
      <c r="G415" s="4" t="s">
        <v>33</v>
      </c>
      <c r="H415" s="4">
        <v>3853361</v>
      </c>
      <c r="I415" s="214" t="s">
        <v>1040</v>
      </c>
      <c r="J415" s="216">
        <v>1629</v>
      </c>
      <c r="K415" s="4">
        <v>18919201984</v>
      </c>
      <c r="L415" s="4"/>
      <c r="M415" s="4" t="s">
        <v>1041</v>
      </c>
      <c r="N415" s="4" t="s">
        <v>1035</v>
      </c>
      <c r="O415" s="4">
        <v>18919201984</v>
      </c>
      <c r="P415" s="217">
        <f>--IFERROR(VLOOKUP(I415,'统计（数据库导出）'!A:C,2,FALSE),0)</f>
        <v>16</v>
      </c>
      <c r="Q415" s="217">
        <f>--IFERROR(VLOOKUP(I415,'统计（数据库导出）'!A:C,3,FALSE),0)</f>
        <v>837.89</v>
      </c>
      <c r="R415" s="219">
        <f t="shared" si="6"/>
        <v>0.514358502148557</v>
      </c>
      <c r="S415" s="217">
        <f>--IFERROR(VLOOKUP(I415,'统计（数据库导出）'!A:K,4,FALSE),0)</f>
        <v>10</v>
      </c>
      <c r="T415" s="217">
        <f>--IFERROR(VLOOKUP(I415,'统计（数据库导出）'!A:K,5,FALSE),0)</f>
        <v>0</v>
      </c>
      <c r="U415" s="217">
        <f>--IFERROR(VLOOKUP(I415,'统计（数据库导出）'!A:K,6,FALSE),0)</f>
        <v>6</v>
      </c>
      <c r="V415" s="217">
        <f>--IFERROR(VLOOKUP(I415,'统计（数据库导出）'!A:K,7,FALSE),0)</f>
        <v>0</v>
      </c>
      <c r="W415" s="217">
        <f>--IFERROR(VLOOKUP(I415,'统计（数据库导出）'!A:K,8,FALSE),0)</f>
        <v>387.89</v>
      </c>
      <c r="X415" s="217">
        <f>--IFERROR(VLOOKUP(I415,'统计（数据库导出）'!A:K,9,FALSE),0)</f>
        <v>-136.3</v>
      </c>
      <c r="Y415" s="217">
        <f>--IFERROR(VLOOKUP(I415,'统计（数据库导出）'!A:K,10,FALSE),0)</f>
        <v>450</v>
      </c>
      <c r="Z415" s="217">
        <f>--IFERROR(VLOOKUP(I415,'统计（数据库导出）'!A:K,11,FALSE),0)</f>
        <v>0</v>
      </c>
      <c r="AA415" s="4">
        <v>414</v>
      </c>
      <c r="AB415" s="4"/>
      <c r="AC415" s="220" t="e">
        <f>VLOOKUP(H415,[1]Sheet1!$D:$D,1,FALSE)</f>
        <v>#N/A</v>
      </c>
    </row>
    <row r="416" spans="1:29">
      <c r="A416" s="3">
        <v>1760</v>
      </c>
      <c r="B416" s="4" t="s">
        <v>990</v>
      </c>
      <c r="C416" s="4">
        <v>0</v>
      </c>
      <c r="D416" s="4" t="s">
        <v>335</v>
      </c>
      <c r="E416" s="4" t="s">
        <v>991</v>
      </c>
      <c r="F416" s="4">
        <v>0</v>
      </c>
      <c r="G416" s="4" t="s">
        <v>33</v>
      </c>
      <c r="H416" s="4">
        <v>3853351</v>
      </c>
      <c r="I416" s="214" t="s">
        <v>1042</v>
      </c>
      <c r="J416" s="216">
        <v>1629</v>
      </c>
      <c r="K416" s="4">
        <v>17389568868</v>
      </c>
      <c r="L416" s="4"/>
      <c r="M416" s="4" t="s">
        <v>1043</v>
      </c>
      <c r="N416" s="4" t="s">
        <v>1035</v>
      </c>
      <c r="O416" s="4">
        <v>17389568868</v>
      </c>
      <c r="P416" s="217">
        <f>--IFERROR(VLOOKUP(I416,'统计（数据库导出）'!A:C,2,FALSE),0)</f>
        <v>0</v>
      </c>
      <c r="Q416" s="217">
        <f>--IFERROR(VLOOKUP(I416,'统计（数据库导出）'!A:C,3,FALSE),0)</f>
        <v>867.92</v>
      </c>
      <c r="R416" s="219">
        <f t="shared" si="6"/>
        <v>0.532793124616329</v>
      </c>
      <c r="S416" s="217">
        <f>--IFERROR(VLOOKUP(I416,'统计（数据库导出）'!A:K,4,FALSE),0)</f>
        <v>0</v>
      </c>
      <c r="T416" s="217">
        <f>--IFERROR(VLOOKUP(I416,'统计（数据库导出）'!A:K,5,FALSE),0)</f>
        <v>0</v>
      </c>
      <c r="U416" s="217">
        <f>--IFERROR(VLOOKUP(I416,'统计（数据库导出）'!A:K,6,FALSE),0)</f>
        <v>0</v>
      </c>
      <c r="V416" s="217">
        <f>--IFERROR(VLOOKUP(I416,'统计（数据库导出）'!A:K,7,FALSE),0)</f>
        <v>0</v>
      </c>
      <c r="W416" s="217">
        <f>--IFERROR(VLOOKUP(I416,'统计（数据库导出）'!A:K,8,FALSE),0)</f>
        <v>703.12</v>
      </c>
      <c r="X416" s="217">
        <f>--IFERROR(VLOOKUP(I416,'统计（数据库导出）'!A:K,9,FALSE),0)</f>
        <v>-53.1</v>
      </c>
      <c r="Y416" s="217">
        <f>--IFERROR(VLOOKUP(I416,'统计（数据库导出）'!A:K,10,FALSE),0)</f>
        <v>164.8</v>
      </c>
      <c r="Z416" s="217">
        <f>--IFERROR(VLOOKUP(I416,'统计（数据库导出）'!A:K,11,FALSE),0)</f>
        <v>-3</v>
      </c>
      <c r="AA416" s="4">
        <v>415</v>
      </c>
      <c r="AB416" s="4"/>
      <c r="AC416" s="220" t="e">
        <f>VLOOKUP(H416,[1]Sheet1!$D:$D,1,FALSE)</f>
        <v>#N/A</v>
      </c>
    </row>
    <row r="417" spans="1:29">
      <c r="A417" s="3">
        <v>1761</v>
      </c>
      <c r="B417" s="4" t="s">
        <v>990</v>
      </c>
      <c r="C417" s="4">
        <v>0</v>
      </c>
      <c r="D417" s="4" t="s">
        <v>335</v>
      </c>
      <c r="E417" s="4" t="s">
        <v>991</v>
      </c>
      <c r="F417" s="4">
        <v>0</v>
      </c>
      <c r="G417" s="4" t="s">
        <v>33</v>
      </c>
      <c r="H417" s="4">
        <v>3853338</v>
      </c>
      <c r="I417" s="214" t="s">
        <v>1044</v>
      </c>
      <c r="J417" s="216">
        <v>1629</v>
      </c>
      <c r="K417" s="4">
        <v>17793879158</v>
      </c>
      <c r="L417" s="4"/>
      <c r="M417" s="4" t="s">
        <v>1045</v>
      </c>
      <c r="N417" s="4" t="s">
        <v>1046</v>
      </c>
      <c r="O417" s="4">
        <v>17793879158</v>
      </c>
      <c r="P417" s="217">
        <f>--IFERROR(VLOOKUP(I417,'统计（数据库导出）'!A:C,2,FALSE),0)</f>
        <v>196.66</v>
      </c>
      <c r="Q417" s="217">
        <f>--IFERROR(VLOOKUP(I417,'统计（数据库导出）'!A:C,3,FALSE),0)</f>
        <v>1435.345</v>
      </c>
      <c r="R417" s="219">
        <f t="shared" si="6"/>
        <v>0.881120319214242</v>
      </c>
      <c r="S417" s="217">
        <f>--IFERROR(VLOOKUP(I417,'统计（数据库导出）'!A:K,4,FALSE),0)</f>
        <v>186.66</v>
      </c>
      <c r="T417" s="217">
        <f>--IFERROR(VLOOKUP(I417,'统计（数据库导出）'!A:K,5,FALSE),0)</f>
        <v>-88.3</v>
      </c>
      <c r="U417" s="217">
        <f>--IFERROR(VLOOKUP(I417,'统计（数据库导出）'!A:K,6,FALSE),0)</f>
        <v>10</v>
      </c>
      <c r="V417" s="217">
        <f>--IFERROR(VLOOKUP(I417,'统计（数据库导出）'!A:K,7,FALSE),0)</f>
        <v>0</v>
      </c>
      <c r="W417" s="217">
        <f>--IFERROR(VLOOKUP(I417,'统计（数据库导出）'!A:K,8,FALSE),0)</f>
        <v>1121</v>
      </c>
      <c r="X417" s="217">
        <f>--IFERROR(VLOOKUP(I417,'统计（数据库导出）'!A:K,9,FALSE),0)</f>
        <v>-581.9</v>
      </c>
      <c r="Y417" s="217">
        <f>--IFERROR(VLOOKUP(I417,'统计（数据库导出）'!A:K,10,FALSE),0)</f>
        <v>314.345</v>
      </c>
      <c r="Z417" s="217">
        <f>--IFERROR(VLOOKUP(I417,'统计（数据库导出）'!A:K,11,FALSE),0)</f>
        <v>0</v>
      </c>
      <c r="AA417" s="4">
        <v>416</v>
      </c>
      <c r="AB417" s="4"/>
      <c r="AC417" s="220" t="e">
        <f>VLOOKUP(H417,[1]Sheet1!$D:$D,1,FALSE)</f>
        <v>#N/A</v>
      </c>
    </row>
    <row r="418" spans="1:29">
      <c r="A418" s="3">
        <v>1762</v>
      </c>
      <c r="B418" s="4" t="s">
        <v>990</v>
      </c>
      <c r="C418" s="4">
        <v>0</v>
      </c>
      <c r="D418" s="4" t="s">
        <v>335</v>
      </c>
      <c r="E418" s="4" t="s">
        <v>991</v>
      </c>
      <c r="F418" s="4">
        <v>0</v>
      </c>
      <c r="G418" s="4" t="s">
        <v>33</v>
      </c>
      <c r="H418" s="4">
        <v>3853336</v>
      </c>
      <c r="I418" s="214" t="s">
        <v>1047</v>
      </c>
      <c r="J418" s="216">
        <v>1629</v>
      </c>
      <c r="K418" s="4">
        <v>19958671896</v>
      </c>
      <c r="L418" s="4"/>
      <c r="M418" s="4" t="s">
        <v>1048</v>
      </c>
      <c r="N418" s="4" t="s">
        <v>1046</v>
      </c>
      <c r="O418" s="4">
        <v>19958671896</v>
      </c>
      <c r="P418" s="217">
        <f>--IFERROR(VLOOKUP(I418,'统计（数据库导出）'!A:C,2,FALSE),0)</f>
        <v>18</v>
      </c>
      <c r="Q418" s="217">
        <f>--IFERROR(VLOOKUP(I418,'统计（数据库导出）'!A:C,3,FALSE),0)</f>
        <v>1548.1</v>
      </c>
      <c r="R418" s="219">
        <f t="shared" si="6"/>
        <v>0.950337630448128</v>
      </c>
      <c r="S418" s="217">
        <f>--IFERROR(VLOOKUP(I418,'统计（数据库导出）'!A:K,4,FALSE),0)</f>
        <v>0</v>
      </c>
      <c r="T418" s="217">
        <f>--IFERROR(VLOOKUP(I418,'统计（数据库导出）'!A:K,5,FALSE),0)</f>
        <v>0</v>
      </c>
      <c r="U418" s="217">
        <f>--IFERROR(VLOOKUP(I418,'统计（数据库导出）'!A:K,6,FALSE),0)</f>
        <v>18</v>
      </c>
      <c r="V418" s="217">
        <f>--IFERROR(VLOOKUP(I418,'统计（数据库导出）'!A:K,7,FALSE),0)</f>
        <v>0</v>
      </c>
      <c r="W418" s="217">
        <f>--IFERROR(VLOOKUP(I418,'统计（数据库导出）'!A:K,8,FALSE),0)</f>
        <v>1119.1</v>
      </c>
      <c r="X418" s="217">
        <f>--IFERROR(VLOOKUP(I418,'统计（数据库导出）'!A:K,9,FALSE),0)</f>
        <v>-553.2</v>
      </c>
      <c r="Y418" s="217">
        <f>--IFERROR(VLOOKUP(I418,'统计（数据库导出）'!A:K,10,FALSE),0)</f>
        <v>429</v>
      </c>
      <c r="Z418" s="217">
        <f>--IFERROR(VLOOKUP(I418,'统计（数据库导出）'!A:K,11,FALSE),0)</f>
        <v>-12</v>
      </c>
      <c r="AA418" s="4">
        <v>417</v>
      </c>
      <c r="AB418" s="4"/>
      <c r="AC418" s="220" t="e">
        <f>VLOOKUP(H418,[1]Sheet1!$D:$D,1,FALSE)</f>
        <v>#N/A</v>
      </c>
    </row>
    <row r="419" spans="1:29">
      <c r="A419" s="3">
        <v>1763</v>
      </c>
      <c r="B419" s="4" t="s">
        <v>990</v>
      </c>
      <c r="C419" s="4">
        <v>0</v>
      </c>
      <c r="D419" s="4" t="s">
        <v>335</v>
      </c>
      <c r="E419" s="4" t="s">
        <v>991</v>
      </c>
      <c r="F419" s="4">
        <v>0</v>
      </c>
      <c r="G419" s="4" t="s">
        <v>33</v>
      </c>
      <c r="H419" s="4">
        <v>3853337</v>
      </c>
      <c r="I419" s="214" t="s">
        <v>1049</v>
      </c>
      <c r="J419" s="216">
        <v>1629</v>
      </c>
      <c r="K419" s="4">
        <v>17793829061</v>
      </c>
      <c r="L419" s="4"/>
      <c r="M419" s="4" t="s">
        <v>1050</v>
      </c>
      <c r="N419" s="4" t="s">
        <v>1046</v>
      </c>
      <c r="O419" s="4">
        <v>17793829061</v>
      </c>
      <c r="P419" s="217">
        <f>--IFERROR(VLOOKUP(I419,'统计（数据库导出）'!A:C,2,FALSE),0)</f>
        <v>0</v>
      </c>
      <c r="Q419" s="217">
        <f>--IFERROR(VLOOKUP(I419,'统计（数据库导出）'!A:C,3,FALSE),0)</f>
        <v>1674.37265</v>
      </c>
      <c r="R419" s="219">
        <f t="shared" si="6"/>
        <v>1.02785306936771</v>
      </c>
      <c r="S419" s="217">
        <f>--IFERROR(VLOOKUP(I419,'统计（数据库导出）'!A:K,4,FALSE),0)</f>
        <v>0</v>
      </c>
      <c r="T419" s="217">
        <f>--IFERROR(VLOOKUP(I419,'统计（数据库导出）'!A:K,5,FALSE),0)</f>
        <v>0</v>
      </c>
      <c r="U419" s="217">
        <f>--IFERROR(VLOOKUP(I419,'统计（数据库导出）'!A:K,6,FALSE),0)</f>
        <v>0</v>
      </c>
      <c r="V419" s="217">
        <f>--IFERROR(VLOOKUP(I419,'统计（数据库导出）'!A:K,7,FALSE),0)</f>
        <v>0</v>
      </c>
      <c r="W419" s="217">
        <f>--IFERROR(VLOOKUP(I419,'统计（数据库导出）'!A:K,8,FALSE),0)</f>
        <v>1389.61</v>
      </c>
      <c r="X419" s="217">
        <f>--IFERROR(VLOOKUP(I419,'统计（数据库导出）'!A:K,9,FALSE),0)</f>
        <v>-694.1</v>
      </c>
      <c r="Y419" s="217">
        <f>--IFERROR(VLOOKUP(I419,'统计（数据库导出）'!A:K,10,FALSE),0)</f>
        <v>284.76265</v>
      </c>
      <c r="Z419" s="217">
        <f>--IFERROR(VLOOKUP(I419,'统计（数据库导出）'!A:K,11,FALSE),0)</f>
        <v>0</v>
      </c>
      <c r="AA419" s="4">
        <v>418</v>
      </c>
      <c r="AB419" s="4"/>
      <c r="AC419" s="220" t="e">
        <f>VLOOKUP(H419,[1]Sheet1!$D:$D,1,FALSE)</f>
        <v>#N/A</v>
      </c>
    </row>
    <row r="420" spans="1:29">
      <c r="A420" s="3">
        <v>1764</v>
      </c>
      <c r="B420" s="4" t="s">
        <v>990</v>
      </c>
      <c r="C420" s="4">
        <v>0</v>
      </c>
      <c r="D420" s="4" t="s">
        <v>335</v>
      </c>
      <c r="E420" s="4" t="s">
        <v>991</v>
      </c>
      <c r="F420" s="4">
        <v>0</v>
      </c>
      <c r="G420" s="4" t="s">
        <v>33</v>
      </c>
      <c r="H420" s="4">
        <v>3853367</v>
      </c>
      <c r="I420" s="214" t="s">
        <v>1051</v>
      </c>
      <c r="J420" s="216">
        <v>1629</v>
      </c>
      <c r="K420" s="4">
        <v>19993817161</v>
      </c>
      <c r="L420" s="4"/>
      <c r="M420" s="4" t="s">
        <v>1052</v>
      </c>
      <c r="N420" s="4" t="s">
        <v>1046</v>
      </c>
      <c r="O420" s="4">
        <v>19993817161</v>
      </c>
      <c r="P420" s="217">
        <f>--IFERROR(VLOOKUP(I420,'统计（数据库导出）'!A:C,2,FALSE),0)</f>
        <v>-72.3</v>
      </c>
      <c r="Q420" s="217">
        <f>--IFERROR(VLOOKUP(I420,'统计（数据库导出）'!A:C,3,FALSE),0)</f>
        <v>1776.47</v>
      </c>
      <c r="R420" s="219">
        <f t="shared" si="6"/>
        <v>1.09052793124616</v>
      </c>
      <c r="S420" s="217">
        <f>--IFERROR(VLOOKUP(I420,'统计（数据库导出）'!A:K,4,FALSE),0)</f>
        <v>-82.3</v>
      </c>
      <c r="T420" s="217">
        <f>--IFERROR(VLOOKUP(I420,'统计（数据库导出）'!A:K,5,FALSE),0)</f>
        <v>-88.3</v>
      </c>
      <c r="U420" s="217">
        <f>--IFERROR(VLOOKUP(I420,'统计（数据库导出）'!A:K,6,FALSE),0)</f>
        <v>10</v>
      </c>
      <c r="V420" s="217">
        <f>--IFERROR(VLOOKUP(I420,'统计（数据库导出）'!A:K,7,FALSE),0)</f>
        <v>0</v>
      </c>
      <c r="W420" s="217">
        <f>--IFERROR(VLOOKUP(I420,'统计（数据库导出）'!A:K,8,FALSE),0)</f>
        <v>1244.92</v>
      </c>
      <c r="X420" s="217">
        <f>--IFERROR(VLOOKUP(I420,'统计（数据库导出）'!A:K,9,FALSE),0)</f>
        <v>-227.3</v>
      </c>
      <c r="Y420" s="217">
        <f>--IFERROR(VLOOKUP(I420,'统计（数据库导出）'!A:K,10,FALSE),0)</f>
        <v>531.55</v>
      </c>
      <c r="Z420" s="217">
        <f>--IFERROR(VLOOKUP(I420,'统计（数据库导出）'!A:K,11,FALSE),0)</f>
        <v>-14.5</v>
      </c>
      <c r="AA420" s="4">
        <v>419</v>
      </c>
      <c r="AB420" s="4"/>
      <c r="AC420" s="220" t="e">
        <f>VLOOKUP(H420,[1]Sheet1!$D:$D,1,FALSE)</f>
        <v>#N/A</v>
      </c>
    </row>
    <row r="421" spans="1:29">
      <c r="A421" s="3">
        <v>1765</v>
      </c>
      <c r="B421" s="4" t="s">
        <v>990</v>
      </c>
      <c r="C421" s="4">
        <v>0</v>
      </c>
      <c r="D421" s="4" t="s">
        <v>335</v>
      </c>
      <c r="E421" s="4" t="s">
        <v>991</v>
      </c>
      <c r="F421" s="4">
        <v>0</v>
      </c>
      <c r="G421" s="4" t="s">
        <v>33</v>
      </c>
      <c r="H421" s="4">
        <v>3853872</v>
      </c>
      <c r="I421" s="214" t="s">
        <v>1053</v>
      </c>
      <c r="J421" s="216">
        <v>1629</v>
      </c>
      <c r="K421" s="4">
        <v>18919215622</v>
      </c>
      <c r="L421" s="4"/>
      <c r="M421" s="4" t="s">
        <v>1054</v>
      </c>
      <c r="N421" s="4" t="s">
        <v>1055</v>
      </c>
      <c r="O421" s="4">
        <v>18919215622</v>
      </c>
      <c r="P421" s="217">
        <f>--IFERROR(VLOOKUP(I421,'统计（数据库导出）'!A:C,2,FALSE),0)</f>
        <v>26</v>
      </c>
      <c r="Q421" s="217">
        <f>--IFERROR(VLOOKUP(I421,'统计（数据库导出）'!A:C,3,FALSE),0)</f>
        <v>1528.61666666667</v>
      </c>
      <c r="R421" s="219">
        <f t="shared" si="6"/>
        <v>0.938377327603849</v>
      </c>
      <c r="S421" s="217">
        <f>--IFERROR(VLOOKUP(I421,'统计（数据库导出）'!A:K,4,FALSE),0)</f>
        <v>0</v>
      </c>
      <c r="T421" s="217">
        <f>--IFERROR(VLOOKUP(I421,'统计（数据库导出）'!A:K,5,FALSE),0)</f>
        <v>0</v>
      </c>
      <c r="U421" s="217">
        <f>--IFERROR(VLOOKUP(I421,'统计（数据库导出）'!A:K,6,FALSE),0)</f>
        <v>26</v>
      </c>
      <c r="V421" s="217">
        <f>--IFERROR(VLOOKUP(I421,'统计（数据库导出）'!A:K,7,FALSE),0)</f>
        <v>0</v>
      </c>
      <c r="W421" s="217">
        <f>--IFERROR(VLOOKUP(I421,'统计（数据库导出）'!A:K,8,FALSE),0)</f>
        <v>1152.7</v>
      </c>
      <c r="X421" s="217">
        <f>--IFERROR(VLOOKUP(I421,'统计（数据库导出）'!A:K,9,FALSE),0)</f>
        <v>-557.7</v>
      </c>
      <c r="Y421" s="217">
        <f>--IFERROR(VLOOKUP(I421,'统计（数据库导出）'!A:K,10,FALSE),0)</f>
        <v>375.916666666667</v>
      </c>
      <c r="Z421" s="217">
        <f>--IFERROR(VLOOKUP(I421,'统计（数据库导出）'!A:K,11,FALSE),0)</f>
        <v>-3</v>
      </c>
      <c r="AA421" s="4">
        <v>420</v>
      </c>
      <c r="AB421" s="4"/>
      <c r="AC421" s="220" t="e">
        <f>VLOOKUP(H421,[1]Sheet1!$D:$D,1,FALSE)</f>
        <v>#N/A</v>
      </c>
    </row>
    <row r="422" spans="1:29">
      <c r="A422" s="3">
        <v>1766</v>
      </c>
      <c r="B422" s="4" t="s">
        <v>990</v>
      </c>
      <c r="C422" s="4">
        <v>0</v>
      </c>
      <c r="D422" s="4" t="s">
        <v>335</v>
      </c>
      <c r="E422" s="4" t="s">
        <v>991</v>
      </c>
      <c r="F422" s="4">
        <v>0</v>
      </c>
      <c r="G422" s="4" t="s">
        <v>33</v>
      </c>
      <c r="H422" s="4">
        <v>3853655</v>
      </c>
      <c r="I422" s="214" t="s">
        <v>1056</v>
      </c>
      <c r="J422" s="216">
        <v>1629</v>
      </c>
      <c r="K422" s="4">
        <v>17718629490</v>
      </c>
      <c r="L422" s="4"/>
      <c r="M422" s="4" t="s">
        <v>1057</v>
      </c>
      <c r="N422" s="4" t="s">
        <v>1055</v>
      </c>
      <c r="O422" s="4">
        <v>17718629490</v>
      </c>
      <c r="P422" s="217">
        <f>--IFERROR(VLOOKUP(I422,'统计（数据库导出）'!A:C,2,FALSE),0)</f>
        <v>6</v>
      </c>
      <c r="Q422" s="217">
        <f>--IFERROR(VLOOKUP(I422,'统计（数据库导出）'!A:C,3,FALSE),0)</f>
        <v>1311.04</v>
      </c>
      <c r="R422" s="219">
        <f t="shared" si="6"/>
        <v>0.804812768569675</v>
      </c>
      <c r="S422" s="217">
        <f>--IFERROR(VLOOKUP(I422,'统计（数据库导出）'!A:K,4,FALSE),0)</f>
        <v>0</v>
      </c>
      <c r="T422" s="217">
        <f>--IFERROR(VLOOKUP(I422,'统计（数据库导出）'!A:K,5,FALSE),0)</f>
        <v>0</v>
      </c>
      <c r="U422" s="217">
        <f>--IFERROR(VLOOKUP(I422,'统计（数据库导出）'!A:K,6,FALSE),0)</f>
        <v>6</v>
      </c>
      <c r="V422" s="217">
        <f>--IFERROR(VLOOKUP(I422,'统计（数据库导出）'!A:K,7,FALSE),0)</f>
        <v>0</v>
      </c>
      <c r="W422" s="217">
        <f>--IFERROR(VLOOKUP(I422,'统计（数据库导出）'!A:K,8,FALSE),0)</f>
        <v>900.54</v>
      </c>
      <c r="X422" s="217">
        <f>--IFERROR(VLOOKUP(I422,'统计（数据库导出）'!A:K,9,FALSE),0)</f>
        <v>-176.6</v>
      </c>
      <c r="Y422" s="217">
        <f>--IFERROR(VLOOKUP(I422,'统计（数据库导出）'!A:K,10,FALSE),0)</f>
        <v>410.5</v>
      </c>
      <c r="Z422" s="217">
        <f>--IFERROR(VLOOKUP(I422,'统计（数据库导出）'!A:K,11,FALSE),0)</f>
        <v>0</v>
      </c>
      <c r="AA422" s="4">
        <v>421</v>
      </c>
      <c r="AB422" s="4"/>
      <c r="AC422" s="220" t="e">
        <f>VLOOKUP(H422,[1]Sheet1!$D:$D,1,FALSE)</f>
        <v>#N/A</v>
      </c>
    </row>
    <row r="423" spans="1:29">
      <c r="A423" s="3">
        <v>1767</v>
      </c>
      <c r="B423" s="4" t="s">
        <v>990</v>
      </c>
      <c r="C423" s="4">
        <v>0</v>
      </c>
      <c r="D423" s="4" t="s">
        <v>335</v>
      </c>
      <c r="E423" s="4" t="s">
        <v>991</v>
      </c>
      <c r="F423" s="4">
        <v>0</v>
      </c>
      <c r="G423" s="4" t="s">
        <v>33</v>
      </c>
      <c r="H423" s="4">
        <v>3853875</v>
      </c>
      <c r="I423" s="214" t="s">
        <v>1058</v>
      </c>
      <c r="J423" s="216">
        <v>1629</v>
      </c>
      <c r="K423" s="4">
        <v>15593383896</v>
      </c>
      <c r="L423" s="4"/>
      <c r="M423" s="4" t="s">
        <v>1059</v>
      </c>
      <c r="N423" s="4" t="s">
        <v>1055</v>
      </c>
      <c r="O423" s="4">
        <v>15593383896</v>
      </c>
      <c r="P423" s="217">
        <f>--IFERROR(VLOOKUP(I423,'统计（数据库导出）'!A:C,2,FALSE),0)</f>
        <v>6</v>
      </c>
      <c r="Q423" s="217">
        <f>--IFERROR(VLOOKUP(I423,'统计（数据库导出）'!A:C,3,FALSE),0)</f>
        <v>1885.75</v>
      </c>
      <c r="R423" s="219">
        <f t="shared" si="6"/>
        <v>1.15761203192142</v>
      </c>
      <c r="S423" s="217">
        <f>--IFERROR(VLOOKUP(I423,'统计（数据库导出）'!A:K,4,FALSE),0)</f>
        <v>0</v>
      </c>
      <c r="T423" s="217">
        <f>--IFERROR(VLOOKUP(I423,'统计（数据库导出）'!A:K,5,FALSE),0)</f>
        <v>0</v>
      </c>
      <c r="U423" s="217">
        <f>--IFERROR(VLOOKUP(I423,'统计（数据库导出）'!A:K,6,FALSE),0)</f>
        <v>6</v>
      </c>
      <c r="V423" s="217">
        <f>--IFERROR(VLOOKUP(I423,'统计（数据库导出）'!A:K,7,FALSE),0)</f>
        <v>0</v>
      </c>
      <c r="W423" s="217">
        <f>--IFERROR(VLOOKUP(I423,'统计（数据库导出）'!A:K,8,FALSE),0)</f>
        <v>1631.75</v>
      </c>
      <c r="X423" s="217">
        <f>--IFERROR(VLOOKUP(I423,'统计（数据库导出）'!A:K,9,FALSE),0)</f>
        <v>-608.4</v>
      </c>
      <c r="Y423" s="217">
        <f>--IFERROR(VLOOKUP(I423,'统计（数据库导出）'!A:K,10,FALSE),0)</f>
        <v>254</v>
      </c>
      <c r="Z423" s="217">
        <f>--IFERROR(VLOOKUP(I423,'统计（数据库导出）'!A:K,11,FALSE),0)</f>
        <v>0</v>
      </c>
      <c r="AA423" s="4">
        <v>422</v>
      </c>
      <c r="AB423" s="4"/>
      <c r="AC423" s="220" t="e">
        <f>VLOOKUP(H423,[1]Sheet1!$D:$D,1,FALSE)</f>
        <v>#N/A</v>
      </c>
    </row>
    <row r="424" spans="1:29">
      <c r="A424" s="3">
        <v>1768</v>
      </c>
      <c r="B424" s="4" t="s">
        <v>990</v>
      </c>
      <c r="C424" s="4">
        <v>0</v>
      </c>
      <c r="D424" s="4" t="s">
        <v>335</v>
      </c>
      <c r="E424" s="4" t="s">
        <v>991</v>
      </c>
      <c r="F424" s="4">
        <v>0</v>
      </c>
      <c r="G424" s="4" t="s">
        <v>33</v>
      </c>
      <c r="H424" s="4">
        <v>3853646</v>
      </c>
      <c r="I424" s="214" t="s">
        <v>1060</v>
      </c>
      <c r="J424" s="216">
        <v>1629</v>
      </c>
      <c r="K424" s="4">
        <v>18093859107</v>
      </c>
      <c r="L424" s="4"/>
      <c r="M424" s="4" t="s">
        <v>1061</v>
      </c>
      <c r="N424" s="4" t="s">
        <v>994</v>
      </c>
      <c r="O424" s="4">
        <v>18093859107</v>
      </c>
      <c r="P424" s="217">
        <f>--IFERROR(VLOOKUP(I424,'统计（数据库导出）'!A:C,2,FALSE),0)</f>
        <v>18</v>
      </c>
      <c r="Q424" s="217">
        <f>--IFERROR(VLOOKUP(I424,'统计（数据库导出）'!A:C,3,FALSE),0)</f>
        <v>754.491666666667</v>
      </c>
      <c r="R424" s="219">
        <f t="shared" si="6"/>
        <v>0.46316247186413</v>
      </c>
      <c r="S424" s="217">
        <f>--IFERROR(VLOOKUP(I424,'统计（数据库导出）'!A:K,4,FALSE),0)</f>
        <v>0</v>
      </c>
      <c r="T424" s="217">
        <f>--IFERROR(VLOOKUP(I424,'统计（数据库导出）'!A:K,5,FALSE),0)</f>
        <v>0</v>
      </c>
      <c r="U424" s="217">
        <f>--IFERROR(VLOOKUP(I424,'统计（数据库导出）'!A:K,6,FALSE),0)</f>
        <v>18</v>
      </c>
      <c r="V424" s="217">
        <f>--IFERROR(VLOOKUP(I424,'统计（数据库导出）'!A:K,7,FALSE),0)</f>
        <v>0</v>
      </c>
      <c r="W424" s="217">
        <f>--IFERROR(VLOOKUP(I424,'统计（数据库导出）'!A:K,8,FALSE),0)</f>
        <v>499.16</v>
      </c>
      <c r="X424" s="217">
        <f>--IFERROR(VLOOKUP(I424,'统计（数据库导出）'!A:K,9,FALSE),0)</f>
        <v>-50.7</v>
      </c>
      <c r="Y424" s="217">
        <f>--IFERROR(VLOOKUP(I424,'统计（数据库导出）'!A:K,10,FALSE),0)</f>
        <v>255.331666666667</v>
      </c>
      <c r="Z424" s="217">
        <f>--IFERROR(VLOOKUP(I424,'统计（数据库导出）'!A:K,11,FALSE),0)</f>
        <v>-17.6433333333333</v>
      </c>
      <c r="AA424" s="4">
        <v>423</v>
      </c>
      <c r="AB424" s="4"/>
      <c r="AC424" s="220" t="e">
        <f>VLOOKUP(H424,[1]Sheet1!$D:$D,1,FALSE)</f>
        <v>#N/A</v>
      </c>
    </row>
    <row r="425" spans="1:29">
      <c r="A425" s="3">
        <v>1769</v>
      </c>
      <c r="B425" s="4" t="s">
        <v>990</v>
      </c>
      <c r="C425" s="4">
        <v>0</v>
      </c>
      <c r="D425" s="4" t="s">
        <v>335</v>
      </c>
      <c r="E425" s="4" t="s">
        <v>991</v>
      </c>
      <c r="F425" s="4">
        <v>0</v>
      </c>
      <c r="G425" s="4" t="s">
        <v>33</v>
      </c>
      <c r="H425" s="4">
        <v>3854001</v>
      </c>
      <c r="I425" s="214" t="s">
        <v>1062</v>
      </c>
      <c r="J425" s="216">
        <v>1629</v>
      </c>
      <c r="K425" s="4">
        <v>18093883731</v>
      </c>
      <c r="L425" s="4"/>
      <c r="M425" s="4" t="s">
        <v>1063</v>
      </c>
      <c r="N425" s="4" t="s">
        <v>1064</v>
      </c>
      <c r="O425" s="4">
        <v>18093883731</v>
      </c>
      <c r="P425" s="217">
        <f>--IFERROR(VLOOKUP(I425,'统计（数据库导出）'!A:C,2,FALSE),0)</f>
        <v>90.7</v>
      </c>
      <c r="Q425" s="217">
        <f>--IFERROR(VLOOKUP(I425,'统计（数据库导出）'!A:C,3,FALSE),0)</f>
        <v>1099.41</v>
      </c>
      <c r="R425" s="219">
        <f t="shared" si="6"/>
        <v>0.674898710865562</v>
      </c>
      <c r="S425" s="217">
        <f>--IFERROR(VLOOKUP(I425,'统计（数据库导出）'!A:K,4,FALSE),0)</f>
        <v>80.7</v>
      </c>
      <c r="T425" s="217">
        <f>--IFERROR(VLOOKUP(I425,'统计（数据库导出）'!A:K,5,FALSE),0)</f>
        <v>-88.3</v>
      </c>
      <c r="U425" s="217">
        <f>--IFERROR(VLOOKUP(I425,'统计（数据库导出）'!A:K,6,FALSE),0)</f>
        <v>10</v>
      </c>
      <c r="V425" s="217">
        <f>--IFERROR(VLOOKUP(I425,'统计（数据库导出）'!A:K,7,FALSE),0)</f>
        <v>0</v>
      </c>
      <c r="W425" s="217">
        <f>--IFERROR(VLOOKUP(I425,'统计（数据库导出）'!A:K,8,FALSE),0)</f>
        <v>741.76</v>
      </c>
      <c r="X425" s="217">
        <f>--IFERROR(VLOOKUP(I425,'统计（数据库导出）'!A:K,9,FALSE),0)</f>
        <v>-206.8</v>
      </c>
      <c r="Y425" s="217">
        <f>--IFERROR(VLOOKUP(I425,'统计（数据库导出）'!A:K,10,FALSE),0)</f>
        <v>357.65</v>
      </c>
      <c r="Z425" s="217">
        <f>--IFERROR(VLOOKUP(I425,'统计（数据库导出）'!A:K,11,FALSE),0)</f>
        <v>0</v>
      </c>
      <c r="AA425" s="4">
        <v>424</v>
      </c>
      <c r="AB425" s="4"/>
      <c r="AC425" s="220" t="e">
        <f>VLOOKUP(H425,[1]Sheet1!$D:$D,1,FALSE)</f>
        <v>#N/A</v>
      </c>
    </row>
    <row r="426" spans="1:29">
      <c r="A426" s="3">
        <v>1770</v>
      </c>
      <c r="B426" s="4" t="s">
        <v>990</v>
      </c>
      <c r="C426" s="4">
        <v>0</v>
      </c>
      <c r="D426" s="4" t="s">
        <v>335</v>
      </c>
      <c r="E426" s="4" t="s">
        <v>991</v>
      </c>
      <c r="F426" s="4">
        <v>0</v>
      </c>
      <c r="G426" s="4" t="s">
        <v>33</v>
      </c>
      <c r="H426" s="4">
        <v>3854002</v>
      </c>
      <c r="I426" s="214" t="s">
        <v>1065</v>
      </c>
      <c r="J426" s="216">
        <v>1629</v>
      </c>
      <c r="K426" s="4">
        <v>19993819127</v>
      </c>
      <c r="L426" s="4"/>
      <c r="M426" s="4" t="s">
        <v>1066</v>
      </c>
      <c r="N426" s="4" t="s">
        <v>1064</v>
      </c>
      <c r="O426" s="4">
        <v>19993819127</v>
      </c>
      <c r="P426" s="217">
        <f>--IFERROR(VLOOKUP(I426,'统计（数据库导出）'!A:C,2,FALSE),0)</f>
        <v>0</v>
      </c>
      <c r="Q426" s="217">
        <f>--IFERROR(VLOOKUP(I426,'统计（数据库导出）'!A:C,3,FALSE),0)</f>
        <v>966.81</v>
      </c>
      <c r="R426" s="219">
        <f t="shared" si="6"/>
        <v>0.593499079189687</v>
      </c>
      <c r="S426" s="217">
        <f>--IFERROR(VLOOKUP(I426,'统计（数据库导出）'!A:K,4,FALSE),0)</f>
        <v>0</v>
      </c>
      <c r="T426" s="217">
        <f>--IFERROR(VLOOKUP(I426,'统计（数据库导出）'!A:K,5,FALSE),0)</f>
        <v>0</v>
      </c>
      <c r="U426" s="217">
        <f>--IFERROR(VLOOKUP(I426,'统计（数据库导出）'!A:K,6,FALSE),0)</f>
        <v>0</v>
      </c>
      <c r="V426" s="217">
        <f>--IFERROR(VLOOKUP(I426,'统计（数据库导出）'!A:K,7,FALSE),0)</f>
        <v>0</v>
      </c>
      <c r="W426" s="217">
        <f>--IFERROR(VLOOKUP(I426,'统计（数据库导出）'!A:K,8,FALSE),0)</f>
        <v>747.86</v>
      </c>
      <c r="X426" s="217">
        <f>--IFERROR(VLOOKUP(I426,'统计（数据库导出）'!A:K,9,FALSE),0)</f>
        <v>-88.3</v>
      </c>
      <c r="Y426" s="217">
        <f>--IFERROR(VLOOKUP(I426,'统计（数据库导出）'!A:K,10,FALSE),0)</f>
        <v>218.95</v>
      </c>
      <c r="Z426" s="217">
        <f>--IFERROR(VLOOKUP(I426,'统计（数据库导出）'!A:K,11,FALSE),0)</f>
        <v>-9</v>
      </c>
      <c r="AA426" s="4">
        <v>425</v>
      </c>
      <c r="AB426" s="4"/>
      <c r="AC426" s="220" t="e">
        <f>VLOOKUP(H426,[1]Sheet1!$D:$D,1,FALSE)</f>
        <v>#N/A</v>
      </c>
    </row>
    <row r="427" spans="1:29">
      <c r="A427" s="3">
        <v>1771</v>
      </c>
      <c r="B427" s="4" t="s">
        <v>990</v>
      </c>
      <c r="C427" s="4">
        <v>0</v>
      </c>
      <c r="D427" s="4" t="s">
        <v>335</v>
      </c>
      <c r="E427" s="4" t="s">
        <v>991</v>
      </c>
      <c r="F427" s="4">
        <v>0</v>
      </c>
      <c r="G427" s="4" t="s">
        <v>33</v>
      </c>
      <c r="H427" s="4">
        <v>3814032</v>
      </c>
      <c r="I427" s="214" t="s">
        <v>1067</v>
      </c>
      <c r="J427" s="216">
        <v>1629</v>
      </c>
      <c r="K427" s="4">
        <v>17793828969</v>
      </c>
      <c r="L427" s="4"/>
      <c r="M427" s="4" t="s">
        <v>1068</v>
      </c>
      <c r="N427" s="4" t="s">
        <v>1069</v>
      </c>
      <c r="O427" s="4">
        <v>17793828969</v>
      </c>
      <c r="P427" s="217">
        <f>--IFERROR(VLOOKUP(I427,'统计（数据库导出）'!A:C,2,FALSE),0)</f>
        <v>26</v>
      </c>
      <c r="Q427" s="217">
        <f>--IFERROR(VLOOKUP(I427,'统计（数据库导出）'!A:C,3,FALSE),0)</f>
        <v>1608.8671</v>
      </c>
      <c r="R427" s="219">
        <f t="shared" si="6"/>
        <v>0.987640945365255</v>
      </c>
      <c r="S427" s="217">
        <f>--IFERROR(VLOOKUP(I427,'统计（数据库导出）'!A:K,4,FALSE),0)</f>
        <v>3</v>
      </c>
      <c r="T427" s="217">
        <f>--IFERROR(VLOOKUP(I427,'统计（数据库导出）'!A:K,5,FALSE),0)</f>
        <v>0</v>
      </c>
      <c r="U427" s="217">
        <f>--IFERROR(VLOOKUP(I427,'统计（数据库导出）'!A:K,6,FALSE),0)</f>
        <v>23</v>
      </c>
      <c r="V427" s="217">
        <f>--IFERROR(VLOOKUP(I427,'统计（数据库导出）'!A:K,7,FALSE),0)</f>
        <v>0</v>
      </c>
      <c r="W427" s="217">
        <f>--IFERROR(VLOOKUP(I427,'统计（数据库导出）'!A:K,8,FALSE),0)</f>
        <v>1185.55</v>
      </c>
      <c r="X427" s="217">
        <f>--IFERROR(VLOOKUP(I427,'统计（数据库导出）'!A:K,9,FALSE),0)</f>
        <v>-767.3</v>
      </c>
      <c r="Y427" s="217">
        <f>--IFERROR(VLOOKUP(I427,'统计（数据库导出）'!A:K,10,FALSE),0)</f>
        <v>423.3171</v>
      </c>
      <c r="Z427" s="217">
        <f>--IFERROR(VLOOKUP(I427,'统计（数据库导出）'!A:K,11,FALSE),0)</f>
        <v>-10</v>
      </c>
      <c r="AA427" s="4">
        <v>426</v>
      </c>
      <c r="AB427" s="4"/>
      <c r="AC427" s="220" t="e">
        <f>VLOOKUP(H427,[1]Sheet1!$D:$D,1,FALSE)</f>
        <v>#N/A</v>
      </c>
    </row>
    <row r="428" spans="1:29">
      <c r="A428" s="3">
        <v>1772</v>
      </c>
      <c r="B428" s="4" t="s">
        <v>990</v>
      </c>
      <c r="C428" s="4">
        <v>0</v>
      </c>
      <c r="D428" s="4" t="s">
        <v>335</v>
      </c>
      <c r="E428" s="4" t="s">
        <v>991</v>
      </c>
      <c r="F428" s="4">
        <v>0</v>
      </c>
      <c r="G428" s="4" t="s">
        <v>33</v>
      </c>
      <c r="H428" s="4">
        <v>3853642</v>
      </c>
      <c r="I428" s="214" t="s">
        <v>1070</v>
      </c>
      <c r="J428" s="216">
        <v>1629</v>
      </c>
      <c r="K428" s="4">
        <v>19993812291</v>
      </c>
      <c r="L428" s="4"/>
      <c r="M428" s="4" t="s">
        <v>1071</v>
      </c>
      <c r="N428" s="4" t="s">
        <v>1069</v>
      </c>
      <c r="O428" s="4">
        <v>19993812291</v>
      </c>
      <c r="P428" s="217">
        <f>--IFERROR(VLOOKUP(I428,'统计（数据库导出）'!A:C,2,FALSE),0)</f>
        <v>50.5</v>
      </c>
      <c r="Q428" s="217">
        <f>--IFERROR(VLOOKUP(I428,'统计（数据库导出）'!A:C,3,FALSE),0)</f>
        <v>2555.41666666667</v>
      </c>
      <c r="R428" s="219">
        <f t="shared" si="6"/>
        <v>1.56870268058114</v>
      </c>
      <c r="S428" s="217">
        <f>--IFERROR(VLOOKUP(I428,'统计（数据库导出）'!A:K,4,FALSE),0)</f>
        <v>34.5</v>
      </c>
      <c r="T428" s="217">
        <f>--IFERROR(VLOOKUP(I428,'统计（数据库导出）'!A:K,5,FALSE),0)</f>
        <v>0</v>
      </c>
      <c r="U428" s="217">
        <f>--IFERROR(VLOOKUP(I428,'统计（数据库导出）'!A:K,6,FALSE),0)</f>
        <v>16</v>
      </c>
      <c r="V428" s="217">
        <f>--IFERROR(VLOOKUP(I428,'统计（数据库导出）'!A:K,7,FALSE),0)</f>
        <v>0</v>
      </c>
      <c r="W428" s="217">
        <f>--IFERROR(VLOOKUP(I428,'统计（数据库导出）'!A:K,8,FALSE),0)</f>
        <v>1910.55</v>
      </c>
      <c r="X428" s="217">
        <f>--IFERROR(VLOOKUP(I428,'统计（数据库导出）'!A:K,9,FALSE),0)</f>
        <v>-396.3</v>
      </c>
      <c r="Y428" s="217">
        <f>--IFERROR(VLOOKUP(I428,'统计（数据库导出）'!A:K,10,FALSE),0)</f>
        <v>644.866666666667</v>
      </c>
      <c r="Z428" s="217">
        <f>--IFERROR(VLOOKUP(I428,'统计（数据库导出）'!A:K,11,FALSE),0)</f>
        <v>-15</v>
      </c>
      <c r="AA428" s="4">
        <v>427</v>
      </c>
      <c r="AB428" s="4"/>
      <c r="AC428" s="220" t="e">
        <f>VLOOKUP(H428,[1]Sheet1!$D:$D,1,FALSE)</f>
        <v>#N/A</v>
      </c>
    </row>
    <row r="429" spans="1:29">
      <c r="A429" s="3">
        <v>1773</v>
      </c>
      <c r="B429" s="4" t="s">
        <v>990</v>
      </c>
      <c r="C429" s="4">
        <v>0</v>
      </c>
      <c r="D429" s="4" t="s">
        <v>335</v>
      </c>
      <c r="E429" s="4" t="s">
        <v>991</v>
      </c>
      <c r="F429" s="4">
        <v>0</v>
      </c>
      <c r="G429" s="4" t="s">
        <v>33</v>
      </c>
      <c r="H429" s="4">
        <v>3853667</v>
      </c>
      <c r="I429" s="214" t="s">
        <v>1072</v>
      </c>
      <c r="J429" s="216">
        <v>1629</v>
      </c>
      <c r="K429" s="4">
        <v>15349380987</v>
      </c>
      <c r="L429" s="4"/>
      <c r="M429" s="4" t="s">
        <v>1073</v>
      </c>
      <c r="N429" s="4" t="s">
        <v>1074</v>
      </c>
      <c r="O429" s="4">
        <v>15349380987</v>
      </c>
      <c r="P429" s="217">
        <f>--IFERROR(VLOOKUP(I429,'统计（数据库导出）'!A:C,2,FALSE),0)</f>
        <v>54</v>
      </c>
      <c r="Q429" s="217">
        <f>--IFERROR(VLOOKUP(I429,'统计（数据库导出）'!A:C,3,FALSE),0)</f>
        <v>1704.37</v>
      </c>
      <c r="R429" s="219">
        <f t="shared" si="6"/>
        <v>1.04626764886433</v>
      </c>
      <c r="S429" s="217">
        <f>--IFERROR(VLOOKUP(I429,'统计（数据库导出）'!A:K,4,FALSE),0)</f>
        <v>48</v>
      </c>
      <c r="T429" s="217">
        <f>--IFERROR(VLOOKUP(I429,'统计（数据库导出）'!A:K,5,FALSE),0)</f>
        <v>0</v>
      </c>
      <c r="U429" s="217">
        <f>--IFERROR(VLOOKUP(I429,'统计（数据库导出）'!A:K,6,FALSE),0)</f>
        <v>6</v>
      </c>
      <c r="V429" s="217">
        <f>--IFERROR(VLOOKUP(I429,'统计（数据库导出）'!A:K,7,FALSE),0)</f>
        <v>0</v>
      </c>
      <c r="W429" s="217">
        <f>--IFERROR(VLOOKUP(I429,'统计（数据库导出）'!A:K,8,FALSE),0)</f>
        <v>1340.92</v>
      </c>
      <c r="X429" s="217">
        <f>--IFERROR(VLOOKUP(I429,'统计（数据库导出）'!A:K,9,FALSE),0)</f>
        <v>-494.7</v>
      </c>
      <c r="Y429" s="217">
        <f>--IFERROR(VLOOKUP(I429,'统计（数据库导出）'!A:K,10,FALSE),0)</f>
        <v>363.45</v>
      </c>
      <c r="Z429" s="217">
        <f>--IFERROR(VLOOKUP(I429,'统计（数据库导出）'!A:K,11,FALSE),0)</f>
        <v>0</v>
      </c>
      <c r="AA429" s="4">
        <v>428</v>
      </c>
      <c r="AB429" s="4"/>
      <c r="AC429" s="220" t="e">
        <f>VLOOKUP(H429,[1]Sheet1!$D:$D,1,FALSE)</f>
        <v>#N/A</v>
      </c>
    </row>
    <row r="430" spans="1:29">
      <c r="A430" s="3">
        <v>1774</v>
      </c>
      <c r="B430" s="4" t="s">
        <v>1075</v>
      </c>
      <c r="C430" s="4">
        <v>0</v>
      </c>
      <c r="D430" s="4">
        <v>0</v>
      </c>
      <c r="E430" s="4">
        <v>0</v>
      </c>
      <c r="F430" s="4">
        <v>0</v>
      </c>
      <c r="G430" s="4" t="s">
        <v>811</v>
      </c>
      <c r="H430" s="4">
        <v>3852008</v>
      </c>
      <c r="I430" s="214" t="s">
        <v>1076</v>
      </c>
      <c r="J430" s="216">
        <v>300</v>
      </c>
      <c r="K430" s="4">
        <v>18993820558</v>
      </c>
      <c r="L430" s="4"/>
      <c r="M430" s="4" t="s">
        <v>1077</v>
      </c>
      <c r="N430" s="4" t="s">
        <v>1078</v>
      </c>
      <c r="O430" s="4">
        <v>18993820558</v>
      </c>
      <c r="P430" s="217">
        <f>--IFERROR(VLOOKUP(I430,'统计（数据库导出）'!A:C,2,FALSE),0)</f>
        <v>0</v>
      </c>
      <c r="Q430" s="217">
        <f>--IFERROR(VLOOKUP(I430,'统计（数据库导出）'!A:C,3,FALSE),0)</f>
        <v>0</v>
      </c>
      <c r="R430" s="219">
        <f t="shared" si="6"/>
        <v>0</v>
      </c>
      <c r="S430" s="217">
        <f>--IFERROR(VLOOKUP(I430,'统计（数据库导出）'!A:K,4,FALSE),0)</f>
        <v>0</v>
      </c>
      <c r="T430" s="217">
        <f>--IFERROR(VLOOKUP(I430,'统计（数据库导出）'!A:K,5,FALSE),0)</f>
        <v>0</v>
      </c>
      <c r="U430" s="217">
        <f>--IFERROR(VLOOKUP(I430,'统计（数据库导出）'!A:K,6,FALSE),0)</f>
        <v>0</v>
      </c>
      <c r="V430" s="217">
        <f>--IFERROR(VLOOKUP(I430,'统计（数据库导出）'!A:K,7,FALSE),0)</f>
        <v>0</v>
      </c>
      <c r="W430" s="217">
        <f>--IFERROR(VLOOKUP(I430,'统计（数据库导出）'!A:K,8,FALSE),0)</f>
        <v>0</v>
      </c>
      <c r="X430" s="217">
        <f>--IFERROR(VLOOKUP(I430,'统计（数据库导出）'!A:K,9,FALSE),0)</f>
        <v>0</v>
      </c>
      <c r="Y430" s="217">
        <f>--IFERROR(VLOOKUP(I430,'统计（数据库导出）'!A:K,10,FALSE),0)</f>
        <v>0</v>
      </c>
      <c r="Z430" s="217">
        <f>--IFERROR(VLOOKUP(I430,'统计（数据库导出）'!A:K,11,FALSE),0)</f>
        <v>0</v>
      </c>
      <c r="AA430" s="4">
        <v>429</v>
      </c>
      <c r="AB430" s="4"/>
      <c r="AC430" s="220" t="e">
        <f>VLOOKUP(H430,[1]Sheet1!$D:$D,1,FALSE)</f>
        <v>#N/A</v>
      </c>
    </row>
    <row r="431" spans="1:29">
      <c r="A431" s="3">
        <v>1775</v>
      </c>
      <c r="B431" s="4" t="s">
        <v>1075</v>
      </c>
      <c r="C431" s="4">
        <v>0</v>
      </c>
      <c r="D431" s="4">
        <v>0</v>
      </c>
      <c r="E431" s="4">
        <v>0</v>
      </c>
      <c r="F431" s="4">
        <v>0</v>
      </c>
      <c r="G431" s="4" t="s">
        <v>811</v>
      </c>
      <c r="H431" s="4">
        <v>380444</v>
      </c>
      <c r="I431" s="214" t="s">
        <v>1079</v>
      </c>
      <c r="J431" s="216">
        <v>300</v>
      </c>
      <c r="K431" s="4">
        <v>18093835018</v>
      </c>
      <c r="L431" s="4"/>
      <c r="M431" s="4" t="s">
        <v>1080</v>
      </c>
      <c r="N431" s="4" t="s">
        <v>1081</v>
      </c>
      <c r="O431" s="4">
        <v>18093835018</v>
      </c>
      <c r="P431" s="217">
        <f>--IFERROR(VLOOKUP(I431,'统计（数据库导出）'!A:C,2,FALSE),0)</f>
        <v>0</v>
      </c>
      <c r="Q431" s="217">
        <f>--IFERROR(VLOOKUP(I431,'统计（数据库导出）'!A:C,3,FALSE),0)</f>
        <v>1253</v>
      </c>
      <c r="R431" s="219">
        <f t="shared" si="6"/>
        <v>4.17666666666667</v>
      </c>
      <c r="S431" s="217">
        <f>--IFERROR(VLOOKUP(I431,'统计（数据库导出）'!A:K,4,FALSE),0)</f>
        <v>0</v>
      </c>
      <c r="T431" s="217">
        <f>--IFERROR(VLOOKUP(I431,'统计（数据库导出）'!A:K,5,FALSE),0)</f>
        <v>0</v>
      </c>
      <c r="U431" s="217">
        <f>--IFERROR(VLOOKUP(I431,'统计（数据库导出）'!A:K,6,FALSE),0)</f>
        <v>0</v>
      </c>
      <c r="V431" s="217">
        <f>--IFERROR(VLOOKUP(I431,'统计（数据库导出）'!A:K,7,FALSE),0)</f>
        <v>0</v>
      </c>
      <c r="W431" s="217">
        <f>--IFERROR(VLOOKUP(I431,'统计（数据库导出）'!A:K,8,FALSE),0)</f>
        <v>0</v>
      </c>
      <c r="X431" s="217">
        <f>--IFERROR(VLOOKUP(I431,'统计（数据库导出）'!A:K,9,FALSE),0)</f>
        <v>0</v>
      </c>
      <c r="Y431" s="217">
        <f>--IFERROR(VLOOKUP(I431,'统计（数据库导出）'!A:K,10,FALSE),0)</f>
        <v>1253</v>
      </c>
      <c r="Z431" s="217">
        <f>--IFERROR(VLOOKUP(I431,'统计（数据库导出）'!A:K,11,FALSE),0)</f>
        <v>-58</v>
      </c>
      <c r="AA431" s="4">
        <v>430</v>
      </c>
      <c r="AB431" s="4"/>
      <c r="AC431" s="220" t="e">
        <f>VLOOKUP(H431,[1]Sheet1!$D:$D,1,FALSE)</f>
        <v>#N/A</v>
      </c>
    </row>
    <row r="432" spans="1:29">
      <c r="A432" s="3">
        <v>1776</v>
      </c>
      <c r="B432" s="4" t="s">
        <v>1075</v>
      </c>
      <c r="C432" s="4">
        <v>0</v>
      </c>
      <c r="D432" s="4">
        <v>0</v>
      </c>
      <c r="E432" s="4">
        <v>0</v>
      </c>
      <c r="F432" s="4">
        <v>0</v>
      </c>
      <c r="G432" s="4" t="s">
        <v>811</v>
      </c>
      <c r="H432" s="4">
        <v>380407</v>
      </c>
      <c r="I432" s="214" t="s">
        <v>1082</v>
      </c>
      <c r="J432" s="216">
        <v>300</v>
      </c>
      <c r="K432" s="4">
        <v>15339780623</v>
      </c>
      <c r="L432" s="4"/>
      <c r="M432" s="4" t="s">
        <v>1083</v>
      </c>
      <c r="N432" s="4" t="s">
        <v>1081</v>
      </c>
      <c r="O432" s="4">
        <v>15339780623</v>
      </c>
      <c r="P432" s="217">
        <f>--IFERROR(VLOOKUP(I432,'统计（数据库导出）'!A:C,2,FALSE),0)</f>
        <v>0</v>
      </c>
      <c r="Q432" s="217">
        <f>--IFERROR(VLOOKUP(I432,'统计（数据库导出）'!A:C,3,FALSE),0)</f>
        <v>815</v>
      </c>
      <c r="R432" s="219">
        <f t="shared" si="6"/>
        <v>2.71666666666667</v>
      </c>
      <c r="S432" s="217">
        <f>--IFERROR(VLOOKUP(I432,'统计（数据库导出）'!A:K,4,FALSE),0)</f>
        <v>0</v>
      </c>
      <c r="T432" s="217">
        <f>--IFERROR(VLOOKUP(I432,'统计（数据库导出）'!A:K,5,FALSE),0)</f>
        <v>0</v>
      </c>
      <c r="U432" s="217">
        <f>--IFERROR(VLOOKUP(I432,'统计（数据库导出）'!A:K,6,FALSE),0)</f>
        <v>0</v>
      </c>
      <c r="V432" s="217">
        <f>--IFERROR(VLOOKUP(I432,'统计（数据库导出）'!A:K,7,FALSE),0)</f>
        <v>0</v>
      </c>
      <c r="W432" s="217">
        <f>--IFERROR(VLOOKUP(I432,'统计（数据库导出）'!A:K,8,FALSE),0)</f>
        <v>0</v>
      </c>
      <c r="X432" s="217">
        <f>--IFERROR(VLOOKUP(I432,'统计（数据库导出）'!A:K,9,FALSE),0)</f>
        <v>0</v>
      </c>
      <c r="Y432" s="217">
        <f>--IFERROR(VLOOKUP(I432,'统计（数据库导出）'!A:K,10,FALSE),0)</f>
        <v>815</v>
      </c>
      <c r="Z432" s="217">
        <f>--IFERROR(VLOOKUP(I432,'统计（数据库导出）'!A:K,11,FALSE),0)</f>
        <v>0</v>
      </c>
      <c r="AA432" s="4">
        <v>431</v>
      </c>
      <c r="AB432" s="4"/>
      <c r="AC432" s="220" t="e">
        <f>VLOOKUP(H432,[1]Sheet1!$D:$D,1,FALSE)</f>
        <v>#N/A</v>
      </c>
    </row>
    <row r="433" spans="1:29">
      <c r="A433" s="3">
        <v>1777</v>
      </c>
      <c r="B433" s="4" t="s">
        <v>1075</v>
      </c>
      <c r="C433" s="4">
        <v>0</v>
      </c>
      <c r="D433" s="4">
        <v>0</v>
      </c>
      <c r="E433" s="4">
        <v>0</v>
      </c>
      <c r="F433" s="4">
        <v>0</v>
      </c>
      <c r="G433" s="4" t="s">
        <v>811</v>
      </c>
      <c r="H433" s="4">
        <v>3852562</v>
      </c>
      <c r="I433" s="214" t="s">
        <v>1084</v>
      </c>
      <c r="J433" s="216">
        <v>300</v>
      </c>
      <c r="K433" s="4">
        <v>18093826966</v>
      </c>
      <c r="L433" s="4"/>
      <c r="M433" s="4" t="s">
        <v>1085</v>
      </c>
      <c r="N433" s="4" t="s">
        <v>1081</v>
      </c>
      <c r="O433" s="4">
        <v>18093826966</v>
      </c>
      <c r="P433" s="217">
        <f>--IFERROR(VLOOKUP(I433,'统计（数据库导出）'!A:C,2,FALSE),0)</f>
        <v>-34</v>
      </c>
      <c r="Q433" s="217">
        <f>--IFERROR(VLOOKUP(I433,'统计（数据库导出）'!A:C,3,FALSE),0)</f>
        <v>919</v>
      </c>
      <c r="R433" s="219">
        <f t="shared" si="6"/>
        <v>3.06333333333333</v>
      </c>
      <c r="S433" s="217">
        <f>--IFERROR(VLOOKUP(I433,'统计（数据库导出）'!A:K,4,FALSE),0)</f>
        <v>0</v>
      </c>
      <c r="T433" s="217">
        <f>--IFERROR(VLOOKUP(I433,'统计（数据库导出）'!A:K,5,FALSE),0)</f>
        <v>0</v>
      </c>
      <c r="U433" s="217">
        <f>--IFERROR(VLOOKUP(I433,'统计（数据库导出）'!A:K,6,FALSE),0)</f>
        <v>-34</v>
      </c>
      <c r="V433" s="217">
        <f>--IFERROR(VLOOKUP(I433,'统计（数据库导出）'!A:K,7,FALSE),0)</f>
        <v>-34</v>
      </c>
      <c r="W433" s="217">
        <f>--IFERROR(VLOOKUP(I433,'统计（数据库导出）'!A:K,8,FALSE),0)</f>
        <v>0</v>
      </c>
      <c r="X433" s="217">
        <f>--IFERROR(VLOOKUP(I433,'统计（数据库导出）'!A:K,9,FALSE),0)</f>
        <v>0</v>
      </c>
      <c r="Y433" s="217">
        <f>--IFERROR(VLOOKUP(I433,'统计（数据库导出）'!A:K,10,FALSE),0)</f>
        <v>919</v>
      </c>
      <c r="Z433" s="217">
        <f>--IFERROR(VLOOKUP(I433,'统计（数据库导出）'!A:K,11,FALSE),0)</f>
        <v>-92</v>
      </c>
      <c r="AA433" s="4">
        <v>432</v>
      </c>
      <c r="AB433" s="4"/>
      <c r="AC433" s="220" t="e">
        <f>VLOOKUP(H433,[1]Sheet1!$D:$D,1,FALSE)</f>
        <v>#N/A</v>
      </c>
    </row>
    <row r="434" spans="1:29">
      <c r="A434" s="3">
        <v>1778</v>
      </c>
      <c r="B434" s="4" t="s">
        <v>1075</v>
      </c>
      <c r="C434" s="4">
        <v>0</v>
      </c>
      <c r="D434" s="4">
        <v>0</v>
      </c>
      <c r="E434" s="4">
        <v>0</v>
      </c>
      <c r="F434" s="4">
        <v>0</v>
      </c>
      <c r="G434" s="4" t="s">
        <v>811</v>
      </c>
      <c r="H434" s="4">
        <v>3853810</v>
      </c>
      <c r="I434" s="214" t="s">
        <v>1086</v>
      </c>
      <c r="J434" s="216">
        <v>300</v>
      </c>
      <c r="K434" s="4">
        <v>18193808779</v>
      </c>
      <c r="L434" s="4"/>
      <c r="M434" s="4" t="s">
        <v>1087</v>
      </c>
      <c r="N434" s="4" t="s">
        <v>1081</v>
      </c>
      <c r="O434" s="4">
        <v>18193808779</v>
      </c>
      <c r="P434" s="217">
        <f>--IFERROR(VLOOKUP(I434,'统计（数据库导出）'!A:C,2,FALSE),0)</f>
        <v>0</v>
      </c>
      <c r="Q434" s="217">
        <f>--IFERROR(VLOOKUP(I434,'统计（数据库导出）'!A:C,3,FALSE),0)</f>
        <v>0</v>
      </c>
      <c r="R434" s="219">
        <f t="shared" si="6"/>
        <v>0</v>
      </c>
      <c r="S434" s="217">
        <f>--IFERROR(VLOOKUP(I434,'统计（数据库导出）'!A:K,4,FALSE),0)</f>
        <v>0</v>
      </c>
      <c r="T434" s="217">
        <f>--IFERROR(VLOOKUP(I434,'统计（数据库导出）'!A:K,5,FALSE),0)</f>
        <v>0</v>
      </c>
      <c r="U434" s="217">
        <f>--IFERROR(VLOOKUP(I434,'统计（数据库导出）'!A:K,6,FALSE),0)</f>
        <v>0</v>
      </c>
      <c r="V434" s="217">
        <f>--IFERROR(VLOOKUP(I434,'统计（数据库导出）'!A:K,7,FALSE),0)</f>
        <v>0</v>
      </c>
      <c r="W434" s="217">
        <f>--IFERROR(VLOOKUP(I434,'统计（数据库导出）'!A:K,8,FALSE),0)</f>
        <v>0</v>
      </c>
      <c r="X434" s="217">
        <f>--IFERROR(VLOOKUP(I434,'统计（数据库导出）'!A:K,9,FALSE),0)</f>
        <v>0</v>
      </c>
      <c r="Y434" s="217">
        <f>--IFERROR(VLOOKUP(I434,'统计（数据库导出）'!A:K,10,FALSE),0)</f>
        <v>0</v>
      </c>
      <c r="Z434" s="217">
        <f>--IFERROR(VLOOKUP(I434,'统计（数据库导出）'!A:K,11,FALSE),0)</f>
        <v>0</v>
      </c>
      <c r="AA434" s="4">
        <v>433</v>
      </c>
      <c r="AB434" s="4"/>
      <c r="AC434" s="220" t="e">
        <f>VLOOKUP(H434,[1]Sheet1!$D:$D,1,FALSE)</f>
        <v>#N/A</v>
      </c>
    </row>
    <row r="435" spans="1:29">
      <c r="A435" s="3">
        <v>1779</v>
      </c>
      <c r="B435" s="4" t="s">
        <v>1075</v>
      </c>
      <c r="C435" s="4">
        <v>0</v>
      </c>
      <c r="D435" s="4">
        <v>0</v>
      </c>
      <c r="E435" s="4">
        <v>0</v>
      </c>
      <c r="F435" s="4">
        <v>0</v>
      </c>
      <c r="G435" s="4" t="s">
        <v>811</v>
      </c>
      <c r="H435" s="4">
        <v>210398</v>
      </c>
      <c r="I435" s="214" t="e">
        <v>#N/A</v>
      </c>
      <c r="J435" s="216">
        <v>300</v>
      </c>
      <c r="K435" s="4">
        <v>15390545712</v>
      </c>
      <c r="L435" s="4"/>
      <c r="M435" s="4" t="e">
        <v>#N/A</v>
      </c>
      <c r="N435" s="4" t="e">
        <v>#N/A</v>
      </c>
      <c r="O435" s="4" t="e">
        <v>#N/A</v>
      </c>
      <c r="P435" s="217">
        <f>--IFERROR(VLOOKUP(I435,'统计（数据库导出）'!A:C,2,FALSE),0)</f>
        <v>0</v>
      </c>
      <c r="Q435" s="217">
        <f>--IFERROR(VLOOKUP(I435,'统计（数据库导出）'!A:C,3,FALSE),0)</f>
        <v>0</v>
      </c>
      <c r="R435" s="219">
        <f t="shared" si="6"/>
        <v>0</v>
      </c>
      <c r="S435" s="217">
        <f>--IFERROR(VLOOKUP(I435,'统计（数据库导出）'!A:K,4,FALSE),0)</f>
        <v>0</v>
      </c>
      <c r="T435" s="217">
        <f>--IFERROR(VLOOKUP(I435,'统计（数据库导出）'!A:K,5,FALSE),0)</f>
        <v>0</v>
      </c>
      <c r="U435" s="217">
        <f>--IFERROR(VLOOKUP(I435,'统计（数据库导出）'!A:K,6,FALSE),0)</f>
        <v>0</v>
      </c>
      <c r="V435" s="217">
        <f>--IFERROR(VLOOKUP(I435,'统计（数据库导出）'!A:K,7,FALSE),0)</f>
        <v>0</v>
      </c>
      <c r="W435" s="217">
        <f>--IFERROR(VLOOKUP(I435,'统计（数据库导出）'!A:K,8,FALSE),0)</f>
        <v>0</v>
      </c>
      <c r="X435" s="217">
        <f>--IFERROR(VLOOKUP(I435,'统计（数据库导出）'!A:K,9,FALSE),0)</f>
        <v>0</v>
      </c>
      <c r="Y435" s="217">
        <f>--IFERROR(VLOOKUP(I435,'统计（数据库导出）'!A:K,10,FALSE),0)</f>
        <v>0</v>
      </c>
      <c r="Z435" s="217">
        <f>--IFERROR(VLOOKUP(I435,'统计（数据库导出）'!A:K,11,FALSE),0)</f>
        <v>0</v>
      </c>
      <c r="AA435" s="4">
        <v>434</v>
      </c>
      <c r="AB435" s="4"/>
      <c r="AC435" s="220" t="e">
        <f>VLOOKUP(H435,[1]Sheet1!$D:$D,1,FALSE)</f>
        <v>#N/A</v>
      </c>
    </row>
    <row r="436" spans="1:29">
      <c r="A436" s="3">
        <v>1780</v>
      </c>
      <c r="B436" s="4" t="s">
        <v>1075</v>
      </c>
      <c r="C436" s="4">
        <v>0</v>
      </c>
      <c r="D436" s="4">
        <v>0</v>
      </c>
      <c r="E436" s="4">
        <v>0</v>
      </c>
      <c r="F436" s="4">
        <v>0</v>
      </c>
      <c r="G436" s="4" t="s">
        <v>811</v>
      </c>
      <c r="H436" s="4">
        <v>3851962</v>
      </c>
      <c r="I436" s="214" t="s">
        <v>1088</v>
      </c>
      <c r="J436" s="216">
        <v>300</v>
      </c>
      <c r="K436" s="4">
        <v>17339999031</v>
      </c>
      <c r="L436" s="4"/>
      <c r="M436" s="4" t="s">
        <v>1089</v>
      </c>
      <c r="N436" s="4" t="s">
        <v>1081</v>
      </c>
      <c r="O436" s="4">
        <v>17339999031</v>
      </c>
      <c r="P436" s="217">
        <f>--IFERROR(VLOOKUP(I436,'统计（数据库导出）'!A:C,2,FALSE),0)</f>
        <v>41.5</v>
      </c>
      <c r="Q436" s="217">
        <f>--IFERROR(VLOOKUP(I436,'统计（数据库导出）'!A:C,3,FALSE),0)</f>
        <v>441.5</v>
      </c>
      <c r="R436" s="219">
        <f t="shared" si="6"/>
        <v>1.47166666666667</v>
      </c>
      <c r="S436" s="217">
        <f>--IFERROR(VLOOKUP(I436,'统计（数据库导出）'!A:K,4,FALSE),0)</f>
        <v>0</v>
      </c>
      <c r="T436" s="217">
        <f>--IFERROR(VLOOKUP(I436,'统计（数据库导出）'!A:K,5,FALSE),0)</f>
        <v>0</v>
      </c>
      <c r="U436" s="217">
        <f>--IFERROR(VLOOKUP(I436,'统计（数据库导出）'!A:K,6,FALSE),0)</f>
        <v>41.5</v>
      </c>
      <c r="V436" s="217">
        <f>--IFERROR(VLOOKUP(I436,'统计（数据库导出）'!A:K,7,FALSE),0)</f>
        <v>0</v>
      </c>
      <c r="W436" s="217">
        <f>--IFERROR(VLOOKUP(I436,'统计（数据库导出）'!A:K,8,FALSE),0)</f>
        <v>0</v>
      </c>
      <c r="X436" s="217">
        <f>--IFERROR(VLOOKUP(I436,'统计（数据库导出）'!A:K,9,FALSE),0)</f>
        <v>0</v>
      </c>
      <c r="Y436" s="217">
        <f>--IFERROR(VLOOKUP(I436,'统计（数据库导出）'!A:K,10,FALSE),0)</f>
        <v>441.5</v>
      </c>
      <c r="Z436" s="217">
        <f>--IFERROR(VLOOKUP(I436,'统计（数据库导出）'!A:K,11,FALSE),0)</f>
        <v>0</v>
      </c>
      <c r="AA436" s="4">
        <v>435</v>
      </c>
      <c r="AB436" s="4"/>
      <c r="AC436" s="220" t="e">
        <f>VLOOKUP(H436,[1]Sheet1!$D:$D,1,FALSE)</f>
        <v>#N/A</v>
      </c>
    </row>
    <row r="437" spans="1:29">
      <c r="A437" s="3">
        <v>1781</v>
      </c>
      <c r="B437" s="4" t="s">
        <v>1075</v>
      </c>
      <c r="C437" s="4">
        <v>0</v>
      </c>
      <c r="D437" s="4">
        <v>0</v>
      </c>
      <c r="E437" s="4">
        <v>0</v>
      </c>
      <c r="F437" s="4">
        <v>0</v>
      </c>
      <c r="G437" s="4" t="s">
        <v>811</v>
      </c>
      <c r="H437" s="4">
        <v>3840255</v>
      </c>
      <c r="I437" s="214" t="s">
        <v>1090</v>
      </c>
      <c r="J437" s="216">
        <v>300</v>
      </c>
      <c r="K437" s="4">
        <v>17793802484</v>
      </c>
      <c r="L437" s="4"/>
      <c r="M437" s="4" t="s">
        <v>1091</v>
      </c>
      <c r="N437" s="4" t="s">
        <v>1081</v>
      </c>
      <c r="O437" s="4">
        <v>17793802484</v>
      </c>
      <c r="P437" s="217">
        <f>--IFERROR(VLOOKUP(I437,'统计（数据库导出）'!A:C,2,FALSE),0)</f>
        <v>7.5</v>
      </c>
      <c r="Q437" s="217">
        <f>--IFERROR(VLOOKUP(I437,'统计（数据库导出）'!A:C,3,FALSE),0)</f>
        <v>513.5</v>
      </c>
      <c r="R437" s="219">
        <f t="shared" si="6"/>
        <v>1.71166666666667</v>
      </c>
      <c r="S437" s="217">
        <f>--IFERROR(VLOOKUP(I437,'统计（数据库导出）'!A:K,4,FALSE),0)</f>
        <v>0</v>
      </c>
      <c r="T437" s="217">
        <f>--IFERROR(VLOOKUP(I437,'统计（数据库导出）'!A:K,5,FALSE),0)</f>
        <v>0</v>
      </c>
      <c r="U437" s="217">
        <f>--IFERROR(VLOOKUP(I437,'统计（数据库导出）'!A:K,6,FALSE),0)</f>
        <v>7.5</v>
      </c>
      <c r="V437" s="217">
        <f>--IFERROR(VLOOKUP(I437,'统计（数据库导出）'!A:K,7,FALSE),0)</f>
        <v>0</v>
      </c>
      <c r="W437" s="217">
        <f>--IFERROR(VLOOKUP(I437,'统计（数据库导出）'!A:K,8,FALSE),0)</f>
        <v>0</v>
      </c>
      <c r="X437" s="217">
        <f>--IFERROR(VLOOKUP(I437,'统计（数据库导出）'!A:K,9,FALSE),0)</f>
        <v>0</v>
      </c>
      <c r="Y437" s="217">
        <f>--IFERROR(VLOOKUP(I437,'统计（数据库导出）'!A:K,10,FALSE),0)</f>
        <v>513.5</v>
      </c>
      <c r="Z437" s="217">
        <f>--IFERROR(VLOOKUP(I437,'统计（数据库导出）'!A:K,11,FALSE),0)</f>
        <v>0</v>
      </c>
      <c r="AA437" s="4">
        <v>436</v>
      </c>
      <c r="AB437" s="4"/>
      <c r="AC437" s="220" t="e">
        <f>VLOOKUP(H437,[1]Sheet1!$D:$D,1,FALSE)</f>
        <v>#N/A</v>
      </c>
    </row>
    <row r="438" spans="1:29">
      <c r="A438" s="3">
        <v>1782</v>
      </c>
      <c r="B438" s="4" t="s">
        <v>1075</v>
      </c>
      <c r="C438" s="4">
        <v>0</v>
      </c>
      <c r="D438" s="4">
        <v>0</v>
      </c>
      <c r="E438" s="4">
        <v>0</v>
      </c>
      <c r="F438" s="4">
        <v>0</v>
      </c>
      <c r="G438" s="4" t="s">
        <v>811</v>
      </c>
      <c r="H438" s="4">
        <v>3872541</v>
      </c>
      <c r="I438" s="214" t="e">
        <v>#N/A</v>
      </c>
      <c r="J438" s="216">
        <v>300</v>
      </c>
      <c r="K438" s="4">
        <v>18093821009</v>
      </c>
      <c r="L438" s="4"/>
      <c r="M438" s="4" t="e">
        <v>#N/A</v>
      </c>
      <c r="N438" s="4" t="e">
        <v>#N/A</v>
      </c>
      <c r="O438" s="4" t="e">
        <v>#N/A</v>
      </c>
      <c r="P438" s="217">
        <f>--IFERROR(VLOOKUP(I438,'统计（数据库导出）'!A:C,2,FALSE),0)</f>
        <v>0</v>
      </c>
      <c r="Q438" s="217">
        <f>--IFERROR(VLOOKUP(I438,'统计（数据库导出）'!A:C,3,FALSE),0)</f>
        <v>0</v>
      </c>
      <c r="R438" s="219">
        <f t="shared" si="6"/>
        <v>0</v>
      </c>
      <c r="S438" s="217">
        <f>--IFERROR(VLOOKUP(I438,'统计（数据库导出）'!A:K,4,FALSE),0)</f>
        <v>0</v>
      </c>
      <c r="T438" s="217">
        <f>--IFERROR(VLOOKUP(I438,'统计（数据库导出）'!A:K,5,FALSE),0)</f>
        <v>0</v>
      </c>
      <c r="U438" s="217">
        <f>--IFERROR(VLOOKUP(I438,'统计（数据库导出）'!A:K,6,FALSE),0)</f>
        <v>0</v>
      </c>
      <c r="V438" s="217">
        <f>--IFERROR(VLOOKUP(I438,'统计（数据库导出）'!A:K,7,FALSE),0)</f>
        <v>0</v>
      </c>
      <c r="W438" s="217">
        <f>--IFERROR(VLOOKUP(I438,'统计（数据库导出）'!A:K,8,FALSE),0)</f>
        <v>0</v>
      </c>
      <c r="X438" s="217">
        <f>--IFERROR(VLOOKUP(I438,'统计（数据库导出）'!A:K,9,FALSE),0)</f>
        <v>0</v>
      </c>
      <c r="Y438" s="217">
        <f>--IFERROR(VLOOKUP(I438,'统计（数据库导出）'!A:K,10,FALSE),0)</f>
        <v>0</v>
      </c>
      <c r="Z438" s="217">
        <f>--IFERROR(VLOOKUP(I438,'统计（数据库导出）'!A:K,11,FALSE),0)</f>
        <v>0</v>
      </c>
      <c r="AA438" s="4">
        <v>437</v>
      </c>
      <c r="AB438" s="4"/>
      <c r="AC438" s="220" t="e">
        <f>VLOOKUP(H438,[1]Sheet1!$D:$D,1,FALSE)</f>
        <v>#N/A</v>
      </c>
    </row>
    <row r="439" spans="1:29">
      <c r="A439" s="3">
        <v>1783</v>
      </c>
      <c r="B439" s="4" t="s">
        <v>1075</v>
      </c>
      <c r="C439" s="4">
        <v>0</v>
      </c>
      <c r="D439" s="4">
        <v>0</v>
      </c>
      <c r="E439" s="4">
        <v>0</v>
      </c>
      <c r="F439" s="4">
        <v>0</v>
      </c>
      <c r="G439" s="4" t="s">
        <v>811</v>
      </c>
      <c r="H439" s="4">
        <v>3806141</v>
      </c>
      <c r="I439" s="214" t="s">
        <v>1092</v>
      </c>
      <c r="J439" s="216">
        <v>300</v>
      </c>
      <c r="K439" s="4">
        <v>18993812131</v>
      </c>
      <c r="L439" s="4"/>
      <c r="M439" s="4" t="s">
        <v>1093</v>
      </c>
      <c r="N439" s="4" t="s">
        <v>1081</v>
      </c>
      <c r="O439" s="4">
        <v>18993812131</v>
      </c>
      <c r="P439" s="217">
        <f>--IFERROR(VLOOKUP(I439,'统计（数据库导出）'!A:C,2,FALSE),0)</f>
        <v>40</v>
      </c>
      <c r="Q439" s="217">
        <f>--IFERROR(VLOOKUP(I439,'统计（数据库导出）'!A:C,3,FALSE),0)</f>
        <v>446</v>
      </c>
      <c r="R439" s="219">
        <f t="shared" si="6"/>
        <v>1.48666666666667</v>
      </c>
      <c r="S439" s="217">
        <f>--IFERROR(VLOOKUP(I439,'统计（数据库导出）'!A:K,4,FALSE),0)</f>
        <v>0</v>
      </c>
      <c r="T439" s="217">
        <f>--IFERROR(VLOOKUP(I439,'统计（数据库导出）'!A:K,5,FALSE),0)</f>
        <v>0</v>
      </c>
      <c r="U439" s="217">
        <f>--IFERROR(VLOOKUP(I439,'统计（数据库导出）'!A:K,6,FALSE),0)</f>
        <v>40</v>
      </c>
      <c r="V439" s="217">
        <f>--IFERROR(VLOOKUP(I439,'统计（数据库导出）'!A:K,7,FALSE),0)</f>
        <v>0</v>
      </c>
      <c r="W439" s="217">
        <f>--IFERROR(VLOOKUP(I439,'统计（数据库导出）'!A:K,8,FALSE),0)</f>
        <v>0</v>
      </c>
      <c r="X439" s="217">
        <f>--IFERROR(VLOOKUP(I439,'统计（数据库导出）'!A:K,9,FALSE),0)</f>
        <v>0</v>
      </c>
      <c r="Y439" s="217">
        <f>--IFERROR(VLOOKUP(I439,'统计（数据库导出）'!A:K,10,FALSE),0)</f>
        <v>446</v>
      </c>
      <c r="Z439" s="217">
        <f>--IFERROR(VLOOKUP(I439,'统计（数据库导出）'!A:K,11,FALSE),0)</f>
        <v>-6</v>
      </c>
      <c r="AA439" s="4">
        <v>438</v>
      </c>
      <c r="AB439" s="4"/>
      <c r="AC439" s="220" t="e">
        <f>VLOOKUP(H439,[1]Sheet1!$D:$D,1,FALSE)</f>
        <v>#N/A</v>
      </c>
    </row>
    <row r="440" spans="1:29">
      <c r="A440" s="3">
        <v>1784</v>
      </c>
      <c r="B440" s="4" t="s">
        <v>1075</v>
      </c>
      <c r="C440" s="4">
        <v>0</v>
      </c>
      <c r="D440" s="4">
        <v>0</v>
      </c>
      <c r="E440" s="4">
        <v>0</v>
      </c>
      <c r="F440" s="4">
        <v>0</v>
      </c>
      <c r="G440" s="4" t="s">
        <v>811</v>
      </c>
      <c r="H440" s="4">
        <v>382249</v>
      </c>
      <c r="I440" s="214" t="s">
        <v>1094</v>
      </c>
      <c r="J440" s="216">
        <v>300</v>
      </c>
      <c r="K440" s="4">
        <v>18093835030</v>
      </c>
      <c r="L440" s="4"/>
      <c r="M440" s="4" t="s">
        <v>1095</v>
      </c>
      <c r="N440" s="4" t="s">
        <v>1081</v>
      </c>
      <c r="O440" s="4">
        <v>18093835030</v>
      </c>
      <c r="P440" s="217">
        <f>--IFERROR(VLOOKUP(I440,'统计（数据库导出）'!A:C,2,FALSE),0)</f>
        <v>-92</v>
      </c>
      <c r="Q440" s="217">
        <f>--IFERROR(VLOOKUP(I440,'统计（数据库导出）'!A:C,3,FALSE),0)</f>
        <v>627</v>
      </c>
      <c r="R440" s="219">
        <f t="shared" si="6"/>
        <v>2.09</v>
      </c>
      <c r="S440" s="217">
        <f>--IFERROR(VLOOKUP(I440,'统计（数据库导出）'!A:K,4,FALSE),0)</f>
        <v>0</v>
      </c>
      <c r="T440" s="217">
        <f>--IFERROR(VLOOKUP(I440,'统计（数据库导出）'!A:K,5,FALSE),0)</f>
        <v>0</v>
      </c>
      <c r="U440" s="217">
        <f>--IFERROR(VLOOKUP(I440,'统计（数据库导出）'!A:K,6,FALSE),0)</f>
        <v>-92</v>
      </c>
      <c r="V440" s="217">
        <f>--IFERROR(VLOOKUP(I440,'统计（数据库导出）'!A:K,7,FALSE),0)</f>
        <v>-92</v>
      </c>
      <c r="W440" s="217">
        <f>--IFERROR(VLOOKUP(I440,'统计（数据库导出）'!A:K,8,FALSE),0)</f>
        <v>0</v>
      </c>
      <c r="X440" s="217">
        <f>--IFERROR(VLOOKUP(I440,'统计（数据库导出）'!A:K,9,FALSE),0)</f>
        <v>0</v>
      </c>
      <c r="Y440" s="217">
        <f>--IFERROR(VLOOKUP(I440,'统计（数据库导出）'!A:K,10,FALSE),0)</f>
        <v>627</v>
      </c>
      <c r="Z440" s="217">
        <f>--IFERROR(VLOOKUP(I440,'统计（数据库导出）'!A:K,11,FALSE),0)</f>
        <v>-126</v>
      </c>
      <c r="AA440" s="4">
        <v>439</v>
      </c>
      <c r="AB440" s="4"/>
      <c r="AC440" s="220" t="e">
        <f>VLOOKUP(H440,[1]Sheet1!$D:$D,1,FALSE)</f>
        <v>#N/A</v>
      </c>
    </row>
    <row r="441" spans="1:29">
      <c r="A441" s="3">
        <v>1785</v>
      </c>
      <c r="B441" s="4" t="s">
        <v>1075</v>
      </c>
      <c r="C441" s="4">
        <v>0</v>
      </c>
      <c r="D441" s="4">
        <v>0</v>
      </c>
      <c r="E441" s="4">
        <v>0</v>
      </c>
      <c r="F441" s="4">
        <v>0</v>
      </c>
      <c r="G441" s="4" t="s">
        <v>811</v>
      </c>
      <c r="H441" s="4">
        <v>3851844</v>
      </c>
      <c r="I441" s="214" t="s">
        <v>1096</v>
      </c>
      <c r="J441" s="216">
        <v>300</v>
      </c>
      <c r="K441" s="4">
        <v>17793800096</v>
      </c>
      <c r="L441" s="4"/>
      <c r="M441" s="4" t="s">
        <v>1097</v>
      </c>
      <c r="N441" s="4" t="s">
        <v>1081</v>
      </c>
      <c r="O441" s="4">
        <v>17793800096</v>
      </c>
      <c r="P441" s="217">
        <f>--IFERROR(VLOOKUP(I441,'统计（数据库导出）'!A:C,2,FALSE),0)</f>
        <v>5</v>
      </c>
      <c r="Q441" s="217">
        <f>--IFERROR(VLOOKUP(I441,'统计（数据库导出）'!A:C,3,FALSE),0)</f>
        <v>447.5</v>
      </c>
      <c r="R441" s="219">
        <f t="shared" si="6"/>
        <v>1.49166666666667</v>
      </c>
      <c r="S441" s="217">
        <f>--IFERROR(VLOOKUP(I441,'统计（数据库导出）'!A:K,4,FALSE),0)</f>
        <v>0</v>
      </c>
      <c r="T441" s="217">
        <f>--IFERROR(VLOOKUP(I441,'统计（数据库导出）'!A:K,5,FALSE),0)</f>
        <v>0</v>
      </c>
      <c r="U441" s="217">
        <f>--IFERROR(VLOOKUP(I441,'统计（数据库导出）'!A:K,6,FALSE),0)</f>
        <v>5</v>
      </c>
      <c r="V441" s="217">
        <f>--IFERROR(VLOOKUP(I441,'统计（数据库导出）'!A:K,7,FALSE),0)</f>
        <v>0</v>
      </c>
      <c r="W441" s="217">
        <f>--IFERROR(VLOOKUP(I441,'统计（数据库导出）'!A:K,8,FALSE),0)</f>
        <v>0</v>
      </c>
      <c r="X441" s="217">
        <f>--IFERROR(VLOOKUP(I441,'统计（数据库导出）'!A:K,9,FALSE),0)</f>
        <v>0</v>
      </c>
      <c r="Y441" s="217">
        <f>--IFERROR(VLOOKUP(I441,'统计（数据库导出）'!A:K,10,FALSE),0)</f>
        <v>447.5</v>
      </c>
      <c r="Z441" s="217">
        <f>--IFERROR(VLOOKUP(I441,'统计（数据库导出）'!A:K,11,FALSE),0)</f>
        <v>0</v>
      </c>
      <c r="AA441" s="4">
        <v>440</v>
      </c>
      <c r="AB441" s="4"/>
      <c r="AC441" s="220" t="e">
        <f>VLOOKUP(H441,[1]Sheet1!$D:$D,1,FALSE)</f>
        <v>#N/A</v>
      </c>
    </row>
    <row r="442" spans="1:29">
      <c r="A442" s="3">
        <v>1786</v>
      </c>
      <c r="B442" s="4" t="s">
        <v>1075</v>
      </c>
      <c r="C442" s="4">
        <v>0</v>
      </c>
      <c r="D442" s="4">
        <v>0</v>
      </c>
      <c r="E442" s="4">
        <v>0</v>
      </c>
      <c r="F442" s="4">
        <v>0</v>
      </c>
      <c r="G442" s="4" t="s">
        <v>811</v>
      </c>
      <c r="H442" s="4">
        <v>3852577</v>
      </c>
      <c r="I442" s="214" t="s">
        <v>1098</v>
      </c>
      <c r="J442" s="216">
        <v>300</v>
      </c>
      <c r="K442" s="4">
        <v>17309382380</v>
      </c>
      <c r="L442" s="4"/>
      <c r="M442" s="4" t="s">
        <v>988</v>
      </c>
      <c r="N442" s="4" t="s">
        <v>1081</v>
      </c>
      <c r="O442" s="4">
        <v>17309382380</v>
      </c>
      <c r="P442" s="217">
        <f>--IFERROR(VLOOKUP(I442,'统计（数据库导出）'!A:C,2,FALSE),0)</f>
        <v>0</v>
      </c>
      <c r="Q442" s="217">
        <f>--IFERROR(VLOOKUP(I442,'统计（数据库导出）'!A:C,3,FALSE),0)</f>
        <v>6.5</v>
      </c>
      <c r="R442" s="219">
        <f t="shared" si="6"/>
        <v>0.0216666666666667</v>
      </c>
      <c r="S442" s="217">
        <f>--IFERROR(VLOOKUP(I442,'统计（数据库导出）'!A:K,4,FALSE),0)</f>
        <v>0</v>
      </c>
      <c r="T442" s="217">
        <f>--IFERROR(VLOOKUP(I442,'统计（数据库导出）'!A:K,5,FALSE),0)</f>
        <v>0</v>
      </c>
      <c r="U442" s="217">
        <f>--IFERROR(VLOOKUP(I442,'统计（数据库导出）'!A:K,6,FALSE),0)</f>
        <v>0</v>
      </c>
      <c r="V442" s="217">
        <f>--IFERROR(VLOOKUP(I442,'统计（数据库导出）'!A:K,7,FALSE),0)</f>
        <v>0</v>
      </c>
      <c r="W442" s="217">
        <f>--IFERROR(VLOOKUP(I442,'统计（数据库导出）'!A:K,8,FALSE),0)</f>
        <v>0</v>
      </c>
      <c r="X442" s="217">
        <f>--IFERROR(VLOOKUP(I442,'统计（数据库导出）'!A:K,9,FALSE),0)</f>
        <v>0</v>
      </c>
      <c r="Y442" s="217">
        <f>--IFERROR(VLOOKUP(I442,'统计（数据库导出）'!A:K,10,FALSE),0)</f>
        <v>6.5</v>
      </c>
      <c r="Z442" s="217">
        <f>--IFERROR(VLOOKUP(I442,'统计（数据库导出）'!A:K,11,FALSE),0)</f>
        <v>0</v>
      </c>
      <c r="AA442" s="4">
        <v>441</v>
      </c>
      <c r="AB442" s="4"/>
      <c r="AC442" s="220" t="e">
        <f>VLOOKUP(H442,[1]Sheet1!$D:$D,1,FALSE)</f>
        <v>#N/A</v>
      </c>
    </row>
    <row r="443" spans="1:29">
      <c r="A443" s="3">
        <v>1787</v>
      </c>
      <c r="B443" s="4" t="s">
        <v>1075</v>
      </c>
      <c r="C443" s="4">
        <v>0</v>
      </c>
      <c r="D443" s="4">
        <v>0</v>
      </c>
      <c r="E443" s="4">
        <v>0</v>
      </c>
      <c r="F443" s="4">
        <v>0</v>
      </c>
      <c r="G443" s="4" t="s">
        <v>811</v>
      </c>
      <c r="H443" s="4">
        <v>3852576</v>
      </c>
      <c r="I443" s="214" t="s">
        <v>1099</v>
      </c>
      <c r="J443" s="216">
        <v>300</v>
      </c>
      <c r="K443" s="4">
        <v>18193895877</v>
      </c>
      <c r="L443" s="4"/>
      <c r="M443" s="4" t="s">
        <v>1100</v>
      </c>
      <c r="N443" s="4" t="s">
        <v>1081</v>
      </c>
      <c r="O443" s="4">
        <v>18193895877</v>
      </c>
      <c r="P443" s="217">
        <f>--IFERROR(VLOOKUP(I443,'统计（数据库导出）'!A:C,2,FALSE),0)</f>
        <v>19</v>
      </c>
      <c r="Q443" s="217">
        <f>--IFERROR(VLOOKUP(I443,'统计（数据库导出）'!A:C,3,FALSE),0)</f>
        <v>41.5</v>
      </c>
      <c r="R443" s="219">
        <f t="shared" si="6"/>
        <v>0.138333333333333</v>
      </c>
      <c r="S443" s="217">
        <f>--IFERROR(VLOOKUP(I443,'统计（数据库导出）'!A:K,4,FALSE),0)</f>
        <v>0</v>
      </c>
      <c r="T443" s="217">
        <f>--IFERROR(VLOOKUP(I443,'统计（数据库导出）'!A:K,5,FALSE),0)</f>
        <v>0</v>
      </c>
      <c r="U443" s="217">
        <f>--IFERROR(VLOOKUP(I443,'统计（数据库导出）'!A:K,6,FALSE),0)</f>
        <v>19</v>
      </c>
      <c r="V443" s="217">
        <f>--IFERROR(VLOOKUP(I443,'统计（数据库导出）'!A:K,7,FALSE),0)</f>
        <v>0</v>
      </c>
      <c r="W443" s="217">
        <f>--IFERROR(VLOOKUP(I443,'统计（数据库导出）'!A:K,8,FALSE),0)</f>
        <v>0</v>
      </c>
      <c r="X443" s="217">
        <f>--IFERROR(VLOOKUP(I443,'统计（数据库导出）'!A:K,9,FALSE),0)</f>
        <v>0</v>
      </c>
      <c r="Y443" s="217">
        <f>--IFERROR(VLOOKUP(I443,'统计（数据库导出）'!A:K,10,FALSE),0)</f>
        <v>41.5</v>
      </c>
      <c r="Z443" s="217">
        <f>--IFERROR(VLOOKUP(I443,'统计（数据库导出）'!A:K,11,FALSE),0)</f>
        <v>0</v>
      </c>
      <c r="AA443" s="4">
        <v>442</v>
      </c>
      <c r="AB443" s="4"/>
      <c r="AC443" s="220" t="e">
        <f>VLOOKUP(H443,[1]Sheet1!$D:$D,1,FALSE)</f>
        <v>#N/A</v>
      </c>
    </row>
    <row r="444" spans="1:29">
      <c r="A444" s="3">
        <v>1788</v>
      </c>
      <c r="B444" s="4" t="s">
        <v>1075</v>
      </c>
      <c r="C444" s="4">
        <v>0</v>
      </c>
      <c r="D444" s="4">
        <v>0</v>
      </c>
      <c r="E444" s="4">
        <v>0</v>
      </c>
      <c r="F444" s="4">
        <v>0</v>
      </c>
      <c r="G444" s="4" t="s">
        <v>811</v>
      </c>
      <c r="H444" s="4">
        <v>3851870</v>
      </c>
      <c r="I444" s="214" t="s">
        <v>1101</v>
      </c>
      <c r="J444" s="216">
        <v>300</v>
      </c>
      <c r="K444" s="4">
        <v>17793851127</v>
      </c>
      <c r="L444" s="4"/>
      <c r="M444" s="4" t="s">
        <v>1102</v>
      </c>
      <c r="N444" s="4" t="s">
        <v>1081</v>
      </c>
      <c r="O444" s="4">
        <v>17793851127</v>
      </c>
      <c r="P444" s="217">
        <f>--IFERROR(VLOOKUP(I444,'统计（数据库导出）'!A:C,2,FALSE),0)</f>
        <v>40</v>
      </c>
      <c r="Q444" s="217">
        <f>--IFERROR(VLOOKUP(I444,'统计（数据库导出）'!A:C,3,FALSE),0)</f>
        <v>691</v>
      </c>
      <c r="R444" s="219">
        <f t="shared" si="6"/>
        <v>2.30333333333333</v>
      </c>
      <c r="S444" s="217">
        <f>--IFERROR(VLOOKUP(I444,'统计（数据库导出）'!A:K,4,FALSE),0)</f>
        <v>0</v>
      </c>
      <c r="T444" s="217">
        <f>--IFERROR(VLOOKUP(I444,'统计（数据库导出）'!A:K,5,FALSE),0)</f>
        <v>0</v>
      </c>
      <c r="U444" s="217">
        <f>--IFERROR(VLOOKUP(I444,'统计（数据库导出）'!A:K,6,FALSE),0)</f>
        <v>40</v>
      </c>
      <c r="V444" s="217">
        <f>--IFERROR(VLOOKUP(I444,'统计（数据库导出）'!A:K,7,FALSE),0)</f>
        <v>0</v>
      </c>
      <c r="W444" s="217">
        <f>--IFERROR(VLOOKUP(I444,'统计（数据库导出）'!A:K,8,FALSE),0)</f>
        <v>0</v>
      </c>
      <c r="X444" s="217">
        <f>--IFERROR(VLOOKUP(I444,'统计（数据库导出）'!A:K,9,FALSE),0)</f>
        <v>0</v>
      </c>
      <c r="Y444" s="217">
        <f>--IFERROR(VLOOKUP(I444,'统计（数据库导出）'!A:K,10,FALSE),0)</f>
        <v>691</v>
      </c>
      <c r="Z444" s="217">
        <f>--IFERROR(VLOOKUP(I444,'统计（数据库导出）'!A:K,11,FALSE),0)</f>
        <v>-6</v>
      </c>
      <c r="AA444" s="4">
        <v>443</v>
      </c>
      <c r="AB444" s="4"/>
      <c r="AC444" s="220" t="e">
        <f>VLOOKUP(H444,[1]Sheet1!$D:$D,1,FALSE)</f>
        <v>#N/A</v>
      </c>
    </row>
    <row r="445" spans="1:29">
      <c r="A445" s="3">
        <v>1789</v>
      </c>
      <c r="B445" s="4" t="s">
        <v>1075</v>
      </c>
      <c r="C445" s="4">
        <v>0</v>
      </c>
      <c r="D445" s="4">
        <v>0</v>
      </c>
      <c r="E445" s="4">
        <v>0</v>
      </c>
      <c r="F445" s="4">
        <v>0</v>
      </c>
      <c r="G445" s="4" t="s">
        <v>811</v>
      </c>
      <c r="H445" s="4">
        <v>3852574</v>
      </c>
      <c r="I445" s="214" t="s">
        <v>1103</v>
      </c>
      <c r="J445" s="216">
        <v>300</v>
      </c>
      <c r="K445" s="4">
        <v>17370676912</v>
      </c>
      <c r="L445" s="4"/>
      <c r="M445" s="4" t="s">
        <v>1104</v>
      </c>
      <c r="N445" s="4" t="s">
        <v>1081</v>
      </c>
      <c r="O445" s="4">
        <v>17370676912</v>
      </c>
      <c r="P445" s="217">
        <f>--IFERROR(VLOOKUP(I445,'统计（数据库导出）'!A:C,2,FALSE),0)</f>
        <v>87</v>
      </c>
      <c r="Q445" s="217">
        <f>--IFERROR(VLOOKUP(I445,'统计（数据库导出）'!A:C,3,FALSE),0)</f>
        <v>230</v>
      </c>
      <c r="R445" s="219">
        <f t="shared" si="6"/>
        <v>0.766666666666667</v>
      </c>
      <c r="S445" s="217">
        <f>--IFERROR(VLOOKUP(I445,'统计（数据库导出）'!A:K,4,FALSE),0)</f>
        <v>0</v>
      </c>
      <c r="T445" s="217">
        <f>--IFERROR(VLOOKUP(I445,'统计（数据库导出）'!A:K,5,FALSE),0)</f>
        <v>0</v>
      </c>
      <c r="U445" s="217">
        <f>--IFERROR(VLOOKUP(I445,'统计（数据库导出）'!A:K,6,FALSE),0)</f>
        <v>87</v>
      </c>
      <c r="V445" s="217">
        <f>--IFERROR(VLOOKUP(I445,'统计（数据库导出）'!A:K,7,FALSE),0)</f>
        <v>0</v>
      </c>
      <c r="W445" s="217">
        <f>--IFERROR(VLOOKUP(I445,'统计（数据库导出）'!A:K,8,FALSE),0)</f>
        <v>0</v>
      </c>
      <c r="X445" s="217">
        <f>--IFERROR(VLOOKUP(I445,'统计（数据库导出）'!A:K,9,FALSE),0)</f>
        <v>0</v>
      </c>
      <c r="Y445" s="217">
        <f>--IFERROR(VLOOKUP(I445,'统计（数据库导出）'!A:K,10,FALSE),0)</f>
        <v>230</v>
      </c>
      <c r="Z445" s="217">
        <f>--IFERROR(VLOOKUP(I445,'统计（数据库导出）'!A:K,11,FALSE),0)</f>
        <v>0</v>
      </c>
      <c r="AA445" s="4">
        <v>444</v>
      </c>
      <c r="AB445" s="4"/>
      <c r="AC445" s="220" t="e">
        <f>VLOOKUP(H445,[1]Sheet1!$D:$D,1,FALSE)</f>
        <v>#N/A</v>
      </c>
    </row>
    <row r="446" spans="1:29">
      <c r="A446" s="3">
        <v>1790</v>
      </c>
      <c r="B446" s="4" t="s">
        <v>1075</v>
      </c>
      <c r="C446" s="4">
        <v>0</v>
      </c>
      <c r="D446" s="4">
        <v>0</v>
      </c>
      <c r="E446" s="4">
        <v>0</v>
      </c>
      <c r="F446" s="4">
        <v>0</v>
      </c>
      <c r="G446" s="4" t="s">
        <v>811</v>
      </c>
      <c r="H446" s="4">
        <v>3852575</v>
      </c>
      <c r="I446" s="214" t="s">
        <v>1105</v>
      </c>
      <c r="J446" s="216">
        <v>300</v>
      </c>
      <c r="K446" s="4">
        <v>18194409217</v>
      </c>
      <c r="L446" s="4"/>
      <c r="M446" s="4" t="s">
        <v>1106</v>
      </c>
      <c r="N446" s="4" t="s">
        <v>1081</v>
      </c>
      <c r="O446" s="4">
        <v>18194409217</v>
      </c>
      <c r="P446" s="217">
        <f>--IFERROR(VLOOKUP(I446,'统计（数据库导出）'!A:C,2,FALSE),0)</f>
        <v>31</v>
      </c>
      <c r="Q446" s="217">
        <f>--IFERROR(VLOOKUP(I446,'统计（数据库导出）'!A:C,3,FALSE),0)</f>
        <v>351.5</v>
      </c>
      <c r="R446" s="219">
        <f t="shared" si="6"/>
        <v>1.17166666666667</v>
      </c>
      <c r="S446" s="217">
        <f>--IFERROR(VLOOKUP(I446,'统计（数据库导出）'!A:K,4,FALSE),0)</f>
        <v>0</v>
      </c>
      <c r="T446" s="217">
        <f>--IFERROR(VLOOKUP(I446,'统计（数据库导出）'!A:K,5,FALSE),0)</f>
        <v>0</v>
      </c>
      <c r="U446" s="217">
        <f>--IFERROR(VLOOKUP(I446,'统计（数据库导出）'!A:K,6,FALSE),0)</f>
        <v>31</v>
      </c>
      <c r="V446" s="217">
        <f>--IFERROR(VLOOKUP(I446,'统计（数据库导出）'!A:K,7,FALSE),0)</f>
        <v>0</v>
      </c>
      <c r="W446" s="217">
        <f>--IFERROR(VLOOKUP(I446,'统计（数据库导出）'!A:K,8,FALSE),0)</f>
        <v>0</v>
      </c>
      <c r="X446" s="217">
        <f>--IFERROR(VLOOKUP(I446,'统计（数据库导出）'!A:K,9,FALSE),0)</f>
        <v>0</v>
      </c>
      <c r="Y446" s="217">
        <f>--IFERROR(VLOOKUP(I446,'统计（数据库导出）'!A:K,10,FALSE),0)</f>
        <v>351.5</v>
      </c>
      <c r="Z446" s="217">
        <f>--IFERROR(VLOOKUP(I446,'统计（数据库导出）'!A:K,11,FALSE),0)</f>
        <v>0</v>
      </c>
      <c r="AA446" s="4">
        <v>445</v>
      </c>
      <c r="AB446" s="4"/>
      <c r="AC446" s="220" t="e">
        <f>VLOOKUP(H446,[1]Sheet1!$D:$D,1,FALSE)</f>
        <v>#N/A</v>
      </c>
    </row>
    <row r="447" spans="1:29">
      <c r="A447" s="3">
        <v>1791</v>
      </c>
      <c r="B447" s="4" t="s">
        <v>1075</v>
      </c>
      <c r="C447" s="4">
        <v>0</v>
      </c>
      <c r="D447" s="4">
        <v>0</v>
      </c>
      <c r="E447" s="4">
        <v>0</v>
      </c>
      <c r="F447" s="4">
        <v>0</v>
      </c>
      <c r="G447" s="4" t="s">
        <v>811</v>
      </c>
      <c r="H447" s="4">
        <v>3852578</v>
      </c>
      <c r="I447" s="214" t="s">
        <v>1107</v>
      </c>
      <c r="J447" s="216">
        <v>300</v>
      </c>
      <c r="K447" s="4">
        <v>15336012422</v>
      </c>
      <c r="L447" s="4"/>
      <c r="M447" s="4" t="s">
        <v>1108</v>
      </c>
      <c r="N447" s="4" t="s">
        <v>1081</v>
      </c>
      <c r="O447" s="4">
        <v>15336012422</v>
      </c>
      <c r="P447" s="217">
        <f>--IFERROR(VLOOKUP(I447,'统计（数据库导出）'!A:C,2,FALSE),0)</f>
        <v>0</v>
      </c>
      <c r="Q447" s="217">
        <f>--IFERROR(VLOOKUP(I447,'统计（数据库导出）'!A:C,3,FALSE),0)</f>
        <v>0</v>
      </c>
      <c r="R447" s="219">
        <f t="shared" si="6"/>
        <v>0</v>
      </c>
      <c r="S447" s="217">
        <f>--IFERROR(VLOOKUP(I447,'统计（数据库导出）'!A:K,4,FALSE),0)</f>
        <v>0</v>
      </c>
      <c r="T447" s="217">
        <f>--IFERROR(VLOOKUP(I447,'统计（数据库导出）'!A:K,5,FALSE),0)</f>
        <v>0</v>
      </c>
      <c r="U447" s="217">
        <f>--IFERROR(VLOOKUP(I447,'统计（数据库导出）'!A:K,6,FALSE),0)</f>
        <v>0</v>
      </c>
      <c r="V447" s="217">
        <f>--IFERROR(VLOOKUP(I447,'统计（数据库导出）'!A:K,7,FALSE),0)</f>
        <v>0</v>
      </c>
      <c r="W447" s="217">
        <f>--IFERROR(VLOOKUP(I447,'统计（数据库导出）'!A:K,8,FALSE),0)</f>
        <v>0</v>
      </c>
      <c r="X447" s="217">
        <f>--IFERROR(VLOOKUP(I447,'统计（数据库导出）'!A:K,9,FALSE),0)</f>
        <v>0</v>
      </c>
      <c r="Y447" s="217">
        <f>--IFERROR(VLOOKUP(I447,'统计（数据库导出）'!A:K,10,FALSE),0)</f>
        <v>0</v>
      </c>
      <c r="Z447" s="217">
        <f>--IFERROR(VLOOKUP(I447,'统计（数据库导出）'!A:K,11,FALSE),0)</f>
        <v>0</v>
      </c>
      <c r="AA447" s="4">
        <v>446</v>
      </c>
      <c r="AB447" s="4"/>
      <c r="AC447" s="220" t="e">
        <f>VLOOKUP(H447,[1]Sheet1!$D:$D,1,FALSE)</f>
        <v>#N/A</v>
      </c>
    </row>
    <row r="448" spans="1:29">
      <c r="A448" s="3">
        <v>1792</v>
      </c>
      <c r="B448" s="4" t="s">
        <v>1075</v>
      </c>
      <c r="C448" s="4">
        <v>0</v>
      </c>
      <c r="D448" s="4">
        <v>0</v>
      </c>
      <c r="E448" s="4">
        <v>0</v>
      </c>
      <c r="F448" s="4">
        <v>0</v>
      </c>
      <c r="G448" s="4" t="s">
        <v>811</v>
      </c>
      <c r="H448" s="4">
        <v>382193</v>
      </c>
      <c r="I448" s="214" t="s">
        <v>1109</v>
      </c>
      <c r="J448" s="216">
        <v>300</v>
      </c>
      <c r="K448" s="4">
        <v>18093835020</v>
      </c>
      <c r="L448" s="4"/>
      <c r="M448" s="4" t="s">
        <v>1110</v>
      </c>
      <c r="N448" s="4" t="s">
        <v>1081</v>
      </c>
      <c r="O448" s="4">
        <v>18093835020</v>
      </c>
      <c r="P448" s="217">
        <f>--IFERROR(VLOOKUP(I448,'统计（数据库导出）'!A:C,2,FALSE),0)</f>
        <v>0</v>
      </c>
      <c r="Q448" s="217">
        <f>--IFERROR(VLOOKUP(I448,'统计（数据库导出）'!A:C,3,FALSE),0)</f>
        <v>24.5</v>
      </c>
      <c r="R448" s="219">
        <f t="shared" si="6"/>
        <v>0.0816666666666667</v>
      </c>
      <c r="S448" s="217">
        <f>--IFERROR(VLOOKUP(I448,'统计（数据库导出）'!A:K,4,FALSE),0)</f>
        <v>0</v>
      </c>
      <c r="T448" s="217">
        <f>--IFERROR(VLOOKUP(I448,'统计（数据库导出）'!A:K,5,FALSE),0)</f>
        <v>0</v>
      </c>
      <c r="U448" s="217">
        <f>--IFERROR(VLOOKUP(I448,'统计（数据库导出）'!A:K,6,FALSE),0)</f>
        <v>0</v>
      </c>
      <c r="V448" s="217">
        <f>--IFERROR(VLOOKUP(I448,'统计（数据库导出）'!A:K,7,FALSE),0)</f>
        <v>0</v>
      </c>
      <c r="W448" s="217">
        <f>--IFERROR(VLOOKUP(I448,'统计（数据库导出）'!A:K,8,FALSE),0)</f>
        <v>0</v>
      </c>
      <c r="X448" s="217">
        <f>--IFERROR(VLOOKUP(I448,'统计（数据库导出）'!A:K,9,FALSE),0)</f>
        <v>0</v>
      </c>
      <c r="Y448" s="217">
        <f>--IFERROR(VLOOKUP(I448,'统计（数据库导出）'!A:K,10,FALSE),0)</f>
        <v>24.5</v>
      </c>
      <c r="Z448" s="217">
        <f>--IFERROR(VLOOKUP(I448,'统计（数据库导出）'!A:K,11,FALSE),0)</f>
        <v>0</v>
      </c>
      <c r="AA448" s="4">
        <v>447</v>
      </c>
      <c r="AB448" s="4"/>
      <c r="AC448" s="220" t="e">
        <f>VLOOKUP(H448,[1]Sheet1!$D:$D,1,FALSE)</f>
        <v>#N/A</v>
      </c>
    </row>
    <row r="449" spans="1:29">
      <c r="A449" s="3">
        <v>1793</v>
      </c>
      <c r="B449" s="4" t="s">
        <v>1075</v>
      </c>
      <c r="C449" s="4">
        <v>0</v>
      </c>
      <c r="D449" s="4">
        <v>0</v>
      </c>
      <c r="E449" s="4">
        <v>0</v>
      </c>
      <c r="F449" s="4">
        <v>0</v>
      </c>
      <c r="G449" s="4" t="s">
        <v>811</v>
      </c>
      <c r="H449" s="4">
        <v>3853804</v>
      </c>
      <c r="I449" s="214" t="s">
        <v>1111</v>
      </c>
      <c r="J449" s="216">
        <v>300</v>
      </c>
      <c r="K449" s="4">
        <v>15379873816</v>
      </c>
      <c r="L449" s="4"/>
      <c r="M449" s="4" t="s">
        <v>1112</v>
      </c>
      <c r="N449" s="4" t="s">
        <v>1081</v>
      </c>
      <c r="O449" s="4">
        <v>15379873816</v>
      </c>
      <c r="P449" s="217">
        <f>--IFERROR(VLOOKUP(I449,'统计（数据库导出）'!A:C,2,FALSE),0)</f>
        <v>17.5</v>
      </c>
      <c r="Q449" s="217">
        <f>--IFERROR(VLOOKUP(I449,'统计（数据库导出）'!A:C,3,FALSE),0)</f>
        <v>326</v>
      </c>
      <c r="R449" s="219">
        <f t="shared" si="6"/>
        <v>1.08666666666667</v>
      </c>
      <c r="S449" s="217">
        <f>--IFERROR(VLOOKUP(I449,'统计（数据库导出）'!A:K,4,FALSE),0)</f>
        <v>0</v>
      </c>
      <c r="T449" s="217">
        <f>--IFERROR(VLOOKUP(I449,'统计（数据库导出）'!A:K,5,FALSE),0)</f>
        <v>0</v>
      </c>
      <c r="U449" s="217">
        <f>--IFERROR(VLOOKUP(I449,'统计（数据库导出）'!A:K,6,FALSE),0)</f>
        <v>17.5</v>
      </c>
      <c r="V449" s="217">
        <f>--IFERROR(VLOOKUP(I449,'统计（数据库导出）'!A:K,7,FALSE),0)</f>
        <v>0</v>
      </c>
      <c r="W449" s="217">
        <f>--IFERROR(VLOOKUP(I449,'统计（数据库导出）'!A:K,8,FALSE),0)</f>
        <v>0</v>
      </c>
      <c r="X449" s="217">
        <f>--IFERROR(VLOOKUP(I449,'统计（数据库导出）'!A:K,9,FALSE),0)</f>
        <v>0</v>
      </c>
      <c r="Y449" s="217">
        <f>--IFERROR(VLOOKUP(I449,'统计（数据库导出）'!A:K,10,FALSE),0)</f>
        <v>326</v>
      </c>
      <c r="Z449" s="217">
        <f>--IFERROR(VLOOKUP(I449,'统计（数据库导出）'!A:K,11,FALSE),0)</f>
        <v>-6</v>
      </c>
      <c r="AA449" s="4">
        <v>448</v>
      </c>
      <c r="AB449" s="4"/>
      <c r="AC449" s="220" t="e">
        <f>VLOOKUP(H449,[1]Sheet1!$D:$D,1,FALSE)</f>
        <v>#N/A</v>
      </c>
    </row>
    <row r="450" spans="1:29">
      <c r="A450" s="3">
        <v>1794</v>
      </c>
      <c r="B450" s="4" t="s">
        <v>1075</v>
      </c>
      <c r="C450" s="4">
        <v>0</v>
      </c>
      <c r="D450" s="4">
        <v>0</v>
      </c>
      <c r="E450" s="4">
        <v>0</v>
      </c>
      <c r="F450" s="4">
        <v>0</v>
      </c>
      <c r="G450" s="4" t="s">
        <v>811</v>
      </c>
      <c r="H450" s="4">
        <v>3852082</v>
      </c>
      <c r="I450" s="214" t="s">
        <v>1113</v>
      </c>
      <c r="J450" s="216">
        <v>300</v>
      </c>
      <c r="K450" s="4">
        <v>18093815656</v>
      </c>
      <c r="L450" s="4"/>
      <c r="M450" s="4" t="s">
        <v>1114</v>
      </c>
      <c r="N450" s="4" t="s">
        <v>1081</v>
      </c>
      <c r="O450" s="4">
        <v>18093815656</v>
      </c>
      <c r="P450" s="217">
        <f>--IFERROR(VLOOKUP(I450,'统计（数据库导出）'!A:C,2,FALSE),0)</f>
        <v>9</v>
      </c>
      <c r="Q450" s="217">
        <f>--IFERROR(VLOOKUP(I450,'统计（数据库导出）'!A:C,3,FALSE),0)</f>
        <v>276</v>
      </c>
      <c r="R450" s="219">
        <f t="shared" ref="R450:R513" si="7">IFERROR(Q450/J450,0)</f>
        <v>0.92</v>
      </c>
      <c r="S450" s="217">
        <f>--IFERROR(VLOOKUP(I450,'统计（数据库导出）'!A:K,4,FALSE),0)</f>
        <v>0</v>
      </c>
      <c r="T450" s="217">
        <f>--IFERROR(VLOOKUP(I450,'统计（数据库导出）'!A:K,5,FALSE),0)</f>
        <v>0</v>
      </c>
      <c r="U450" s="217">
        <f>--IFERROR(VLOOKUP(I450,'统计（数据库导出）'!A:K,6,FALSE),0)</f>
        <v>9</v>
      </c>
      <c r="V450" s="217">
        <f>--IFERROR(VLOOKUP(I450,'统计（数据库导出）'!A:K,7,FALSE),0)</f>
        <v>0</v>
      </c>
      <c r="W450" s="217">
        <f>--IFERROR(VLOOKUP(I450,'统计（数据库导出）'!A:K,8,FALSE),0)</f>
        <v>0</v>
      </c>
      <c r="X450" s="217">
        <f>--IFERROR(VLOOKUP(I450,'统计（数据库导出）'!A:K,9,FALSE),0)</f>
        <v>0</v>
      </c>
      <c r="Y450" s="217">
        <f>--IFERROR(VLOOKUP(I450,'统计（数据库导出）'!A:K,10,FALSE),0)</f>
        <v>276</v>
      </c>
      <c r="Z450" s="217">
        <f>--IFERROR(VLOOKUP(I450,'统计（数据库导出）'!A:K,11,FALSE),0)</f>
        <v>-15</v>
      </c>
      <c r="AA450" s="4">
        <v>449</v>
      </c>
      <c r="AB450" s="4"/>
      <c r="AC450" s="220" t="e">
        <f>VLOOKUP(H450,[1]Sheet1!$D:$D,1,FALSE)</f>
        <v>#N/A</v>
      </c>
    </row>
    <row r="451" spans="1:29">
      <c r="A451" s="3">
        <v>1795</v>
      </c>
      <c r="B451" s="4" t="s">
        <v>1075</v>
      </c>
      <c r="C451" s="4">
        <v>0</v>
      </c>
      <c r="D451" s="4">
        <v>0</v>
      </c>
      <c r="E451" s="4">
        <v>0</v>
      </c>
      <c r="F451" s="4">
        <v>0</v>
      </c>
      <c r="G451" s="4" t="s">
        <v>811</v>
      </c>
      <c r="H451" s="4">
        <v>3852072</v>
      </c>
      <c r="I451" s="214" t="s">
        <v>1115</v>
      </c>
      <c r="J451" s="216">
        <v>300</v>
      </c>
      <c r="K451" s="4">
        <v>15378830357</v>
      </c>
      <c r="L451" s="4"/>
      <c r="M451" s="4" t="s">
        <v>1116</v>
      </c>
      <c r="N451" s="4" t="s">
        <v>1081</v>
      </c>
      <c r="O451" s="4">
        <v>15378830357</v>
      </c>
      <c r="P451" s="217">
        <f>--IFERROR(VLOOKUP(I451,'统计（数据库导出）'!A:C,2,FALSE),0)</f>
        <v>5.5</v>
      </c>
      <c r="Q451" s="217">
        <f>--IFERROR(VLOOKUP(I451,'统计（数据库导出）'!A:C,3,FALSE),0)</f>
        <v>272.5</v>
      </c>
      <c r="R451" s="219">
        <f t="shared" si="7"/>
        <v>0.908333333333333</v>
      </c>
      <c r="S451" s="217">
        <f>--IFERROR(VLOOKUP(I451,'统计（数据库导出）'!A:K,4,FALSE),0)</f>
        <v>0</v>
      </c>
      <c r="T451" s="217">
        <f>--IFERROR(VLOOKUP(I451,'统计（数据库导出）'!A:K,5,FALSE),0)</f>
        <v>0</v>
      </c>
      <c r="U451" s="217">
        <f>--IFERROR(VLOOKUP(I451,'统计（数据库导出）'!A:K,6,FALSE),0)</f>
        <v>5.5</v>
      </c>
      <c r="V451" s="217">
        <f>--IFERROR(VLOOKUP(I451,'统计（数据库导出）'!A:K,7,FALSE),0)</f>
        <v>0</v>
      </c>
      <c r="W451" s="217">
        <f>--IFERROR(VLOOKUP(I451,'统计（数据库导出）'!A:K,8,FALSE),0)</f>
        <v>0</v>
      </c>
      <c r="X451" s="217">
        <f>--IFERROR(VLOOKUP(I451,'统计（数据库导出）'!A:K,9,FALSE),0)</f>
        <v>0</v>
      </c>
      <c r="Y451" s="217">
        <f>--IFERROR(VLOOKUP(I451,'统计（数据库导出）'!A:K,10,FALSE),0)</f>
        <v>272.5</v>
      </c>
      <c r="Z451" s="217">
        <f>--IFERROR(VLOOKUP(I451,'统计（数据库导出）'!A:K,11,FALSE),0)</f>
        <v>0</v>
      </c>
      <c r="AA451" s="4">
        <v>450</v>
      </c>
      <c r="AB451" s="4"/>
      <c r="AC451" s="220" t="e">
        <f>VLOOKUP(H451,[1]Sheet1!$D:$D,1,FALSE)</f>
        <v>#N/A</v>
      </c>
    </row>
    <row r="452" spans="1:29">
      <c r="A452" s="3">
        <v>1796</v>
      </c>
      <c r="B452" s="4" t="s">
        <v>1075</v>
      </c>
      <c r="C452" s="4">
        <v>0</v>
      </c>
      <c r="D452" s="4">
        <v>0</v>
      </c>
      <c r="E452" s="4">
        <v>0</v>
      </c>
      <c r="F452" s="4">
        <v>0</v>
      </c>
      <c r="G452" s="4" t="s">
        <v>811</v>
      </c>
      <c r="H452" s="4">
        <v>3852004</v>
      </c>
      <c r="I452" s="214" t="s">
        <v>1117</v>
      </c>
      <c r="J452" s="216">
        <v>300</v>
      </c>
      <c r="K452" s="4">
        <v>18919383392</v>
      </c>
      <c r="L452" s="4"/>
      <c r="M452" s="4" t="s">
        <v>1118</v>
      </c>
      <c r="N452" s="4" t="s">
        <v>1081</v>
      </c>
      <c r="O452" s="4">
        <v>18919383392</v>
      </c>
      <c r="P452" s="217">
        <f>--IFERROR(VLOOKUP(I452,'统计（数据库导出）'!A:C,2,FALSE),0)</f>
        <v>12.5</v>
      </c>
      <c r="Q452" s="217">
        <f>--IFERROR(VLOOKUP(I452,'统计（数据库导出）'!A:C,3,FALSE),0)</f>
        <v>190.5</v>
      </c>
      <c r="R452" s="219">
        <f t="shared" si="7"/>
        <v>0.635</v>
      </c>
      <c r="S452" s="217">
        <f>--IFERROR(VLOOKUP(I452,'统计（数据库导出）'!A:K,4,FALSE),0)</f>
        <v>0</v>
      </c>
      <c r="T452" s="217">
        <f>--IFERROR(VLOOKUP(I452,'统计（数据库导出）'!A:K,5,FALSE),0)</f>
        <v>0</v>
      </c>
      <c r="U452" s="217">
        <f>--IFERROR(VLOOKUP(I452,'统计（数据库导出）'!A:K,6,FALSE),0)</f>
        <v>12.5</v>
      </c>
      <c r="V452" s="217">
        <f>--IFERROR(VLOOKUP(I452,'统计（数据库导出）'!A:K,7,FALSE),0)</f>
        <v>0</v>
      </c>
      <c r="W452" s="217">
        <f>--IFERROR(VLOOKUP(I452,'统计（数据库导出）'!A:K,8,FALSE),0)</f>
        <v>0</v>
      </c>
      <c r="X452" s="217">
        <f>--IFERROR(VLOOKUP(I452,'统计（数据库导出）'!A:K,9,FALSE),0)</f>
        <v>0</v>
      </c>
      <c r="Y452" s="217">
        <f>--IFERROR(VLOOKUP(I452,'统计（数据库导出）'!A:K,10,FALSE),0)</f>
        <v>190.5</v>
      </c>
      <c r="Z452" s="217">
        <f>--IFERROR(VLOOKUP(I452,'统计（数据库导出）'!A:K,11,FALSE),0)</f>
        <v>0</v>
      </c>
      <c r="AA452" s="4">
        <v>451</v>
      </c>
      <c r="AB452" s="4"/>
      <c r="AC452" s="220" t="e">
        <f>VLOOKUP(H452,[1]Sheet1!$D:$D,1,FALSE)</f>
        <v>#N/A</v>
      </c>
    </row>
    <row r="453" spans="1:29">
      <c r="A453" s="3">
        <v>1797</v>
      </c>
      <c r="B453" s="4" t="s">
        <v>1075</v>
      </c>
      <c r="C453" s="4">
        <v>0</v>
      </c>
      <c r="D453" s="4">
        <v>0</v>
      </c>
      <c r="E453" s="4">
        <v>0</v>
      </c>
      <c r="F453" s="4">
        <v>0</v>
      </c>
      <c r="G453" s="4" t="s">
        <v>811</v>
      </c>
      <c r="H453" s="4">
        <v>3853829</v>
      </c>
      <c r="I453" s="214" t="s">
        <v>1119</v>
      </c>
      <c r="J453" s="216">
        <v>300</v>
      </c>
      <c r="K453" s="4">
        <v>15393061807</v>
      </c>
      <c r="L453" s="4"/>
      <c r="M453" s="4" t="s">
        <v>1120</v>
      </c>
      <c r="N453" s="4" t="s">
        <v>1081</v>
      </c>
      <c r="O453" s="4">
        <v>15393061807</v>
      </c>
      <c r="P453" s="217">
        <f>--IFERROR(VLOOKUP(I453,'统计（数据库导出）'!A:C,2,FALSE),0)</f>
        <v>50</v>
      </c>
      <c r="Q453" s="217">
        <f>--IFERROR(VLOOKUP(I453,'统计（数据库导出）'!A:C,3,FALSE),0)</f>
        <v>51</v>
      </c>
      <c r="R453" s="219">
        <f t="shared" si="7"/>
        <v>0.17</v>
      </c>
      <c r="S453" s="217">
        <f>--IFERROR(VLOOKUP(I453,'统计（数据库导出）'!A:K,4,FALSE),0)</f>
        <v>0</v>
      </c>
      <c r="T453" s="217">
        <f>--IFERROR(VLOOKUP(I453,'统计（数据库导出）'!A:K,5,FALSE),0)</f>
        <v>0</v>
      </c>
      <c r="U453" s="217">
        <f>--IFERROR(VLOOKUP(I453,'统计（数据库导出）'!A:K,6,FALSE),0)</f>
        <v>50</v>
      </c>
      <c r="V453" s="217">
        <f>--IFERROR(VLOOKUP(I453,'统计（数据库导出）'!A:K,7,FALSE),0)</f>
        <v>0</v>
      </c>
      <c r="W453" s="217">
        <f>--IFERROR(VLOOKUP(I453,'统计（数据库导出）'!A:K,8,FALSE),0)</f>
        <v>0</v>
      </c>
      <c r="X453" s="217">
        <f>--IFERROR(VLOOKUP(I453,'统计（数据库导出）'!A:K,9,FALSE),0)</f>
        <v>0</v>
      </c>
      <c r="Y453" s="217">
        <f>--IFERROR(VLOOKUP(I453,'统计（数据库导出）'!A:K,10,FALSE),0)</f>
        <v>51</v>
      </c>
      <c r="Z453" s="217">
        <f>--IFERROR(VLOOKUP(I453,'统计（数据库导出）'!A:K,11,FALSE),0)</f>
        <v>0</v>
      </c>
      <c r="AA453" s="4">
        <v>452</v>
      </c>
      <c r="AB453" s="4"/>
      <c r="AC453" s="220" t="e">
        <f>VLOOKUP(H453,[1]Sheet1!$D:$D,1,FALSE)</f>
        <v>#N/A</v>
      </c>
    </row>
    <row r="454" spans="1:29">
      <c r="A454" s="3">
        <v>1798</v>
      </c>
      <c r="B454" s="4" t="s">
        <v>1075</v>
      </c>
      <c r="C454" s="4">
        <v>0</v>
      </c>
      <c r="D454" s="4">
        <v>0</v>
      </c>
      <c r="E454" s="4">
        <v>0</v>
      </c>
      <c r="F454" s="4">
        <v>0</v>
      </c>
      <c r="G454" s="4" t="s">
        <v>811</v>
      </c>
      <c r="H454" s="4">
        <v>3823180</v>
      </c>
      <c r="I454" s="214" t="s">
        <v>1121</v>
      </c>
      <c r="J454" s="216">
        <v>300</v>
      </c>
      <c r="K454" s="4">
        <v>15352449160</v>
      </c>
      <c r="L454" s="4"/>
      <c r="M454" s="4" t="s">
        <v>1122</v>
      </c>
      <c r="N454" s="4" t="s">
        <v>1081</v>
      </c>
      <c r="O454" s="4">
        <v>15352449160</v>
      </c>
      <c r="P454" s="217">
        <f>--IFERROR(VLOOKUP(I454,'统计（数据库导出）'!A:C,2,FALSE),0)</f>
        <v>25.5</v>
      </c>
      <c r="Q454" s="217">
        <f>--IFERROR(VLOOKUP(I454,'统计（数据库导出）'!A:C,3,FALSE),0)</f>
        <v>1509.5</v>
      </c>
      <c r="R454" s="219">
        <f t="shared" si="7"/>
        <v>5.03166666666667</v>
      </c>
      <c r="S454" s="217">
        <f>--IFERROR(VLOOKUP(I454,'统计（数据库导出）'!A:K,4,FALSE),0)</f>
        <v>0</v>
      </c>
      <c r="T454" s="217">
        <f>--IFERROR(VLOOKUP(I454,'统计（数据库导出）'!A:K,5,FALSE),0)</f>
        <v>0</v>
      </c>
      <c r="U454" s="217">
        <f>--IFERROR(VLOOKUP(I454,'统计（数据库导出）'!A:K,6,FALSE),0)</f>
        <v>25.5</v>
      </c>
      <c r="V454" s="217">
        <f>--IFERROR(VLOOKUP(I454,'统计（数据库导出）'!A:K,7,FALSE),0)</f>
        <v>0</v>
      </c>
      <c r="W454" s="217">
        <f>--IFERROR(VLOOKUP(I454,'统计（数据库导出）'!A:K,8,FALSE),0)</f>
        <v>0</v>
      </c>
      <c r="X454" s="217">
        <f>--IFERROR(VLOOKUP(I454,'统计（数据库导出）'!A:K,9,FALSE),0)</f>
        <v>0</v>
      </c>
      <c r="Y454" s="217">
        <f>--IFERROR(VLOOKUP(I454,'统计（数据库导出）'!A:K,10,FALSE),0)</f>
        <v>1509.5</v>
      </c>
      <c r="Z454" s="217">
        <f>--IFERROR(VLOOKUP(I454,'统计（数据库导出）'!A:K,11,FALSE),0)</f>
        <v>-9</v>
      </c>
      <c r="AA454" s="4">
        <v>453</v>
      </c>
      <c r="AB454" s="4"/>
      <c r="AC454" s="220" t="e">
        <f>VLOOKUP(H454,[1]Sheet1!$D:$D,1,FALSE)</f>
        <v>#N/A</v>
      </c>
    </row>
    <row r="455" spans="1:29">
      <c r="A455" s="3">
        <v>1799</v>
      </c>
      <c r="B455" s="4" t="s">
        <v>1075</v>
      </c>
      <c r="C455" s="4">
        <v>0</v>
      </c>
      <c r="D455" s="4">
        <v>0</v>
      </c>
      <c r="E455" s="4">
        <v>0</v>
      </c>
      <c r="F455" s="4">
        <v>0</v>
      </c>
      <c r="G455" s="4" t="s">
        <v>811</v>
      </c>
      <c r="H455" s="4">
        <v>380408</v>
      </c>
      <c r="I455" s="214" t="s">
        <v>1123</v>
      </c>
      <c r="J455" s="216">
        <v>300</v>
      </c>
      <c r="K455" s="4">
        <v>15379896662</v>
      </c>
      <c r="L455" s="4"/>
      <c r="M455" s="4" t="s">
        <v>1124</v>
      </c>
      <c r="N455" s="4" t="s">
        <v>1081</v>
      </c>
      <c r="O455" s="4">
        <v>15379896662</v>
      </c>
      <c r="P455" s="217">
        <f>--IFERROR(VLOOKUP(I455,'统计（数据库导出）'!A:C,2,FALSE),0)</f>
        <v>0</v>
      </c>
      <c r="Q455" s="217">
        <f>--IFERROR(VLOOKUP(I455,'统计（数据库导出）'!A:C,3,FALSE),0)</f>
        <v>0</v>
      </c>
      <c r="R455" s="219">
        <f t="shared" si="7"/>
        <v>0</v>
      </c>
      <c r="S455" s="217">
        <f>--IFERROR(VLOOKUP(I455,'统计（数据库导出）'!A:K,4,FALSE),0)</f>
        <v>0</v>
      </c>
      <c r="T455" s="217">
        <f>--IFERROR(VLOOKUP(I455,'统计（数据库导出）'!A:K,5,FALSE),0)</f>
        <v>0</v>
      </c>
      <c r="U455" s="217">
        <f>--IFERROR(VLOOKUP(I455,'统计（数据库导出）'!A:K,6,FALSE),0)</f>
        <v>0</v>
      </c>
      <c r="V455" s="217">
        <f>--IFERROR(VLOOKUP(I455,'统计（数据库导出）'!A:K,7,FALSE),0)</f>
        <v>0</v>
      </c>
      <c r="W455" s="217">
        <f>--IFERROR(VLOOKUP(I455,'统计（数据库导出）'!A:K,8,FALSE),0)</f>
        <v>0</v>
      </c>
      <c r="X455" s="217">
        <f>--IFERROR(VLOOKUP(I455,'统计（数据库导出）'!A:K,9,FALSE),0)</f>
        <v>0</v>
      </c>
      <c r="Y455" s="217">
        <f>--IFERROR(VLOOKUP(I455,'统计（数据库导出）'!A:K,10,FALSE),0)</f>
        <v>0</v>
      </c>
      <c r="Z455" s="217">
        <f>--IFERROR(VLOOKUP(I455,'统计（数据库导出）'!A:K,11,FALSE),0)</f>
        <v>0</v>
      </c>
      <c r="AA455" s="4">
        <v>454</v>
      </c>
      <c r="AB455" s="4"/>
      <c r="AC455" s="220" t="e">
        <f>VLOOKUP(H455,[1]Sheet1!$D:$D,1,FALSE)</f>
        <v>#N/A</v>
      </c>
    </row>
    <row r="456" spans="1:29">
      <c r="A456" s="3">
        <v>1800</v>
      </c>
      <c r="B456" s="4" t="s">
        <v>1075</v>
      </c>
      <c r="C456" s="4">
        <v>0</v>
      </c>
      <c r="D456" s="4">
        <v>0</v>
      </c>
      <c r="E456" s="4">
        <v>0</v>
      </c>
      <c r="F456" s="4">
        <v>0</v>
      </c>
      <c r="G456" s="4" t="s">
        <v>811</v>
      </c>
      <c r="H456" s="4">
        <v>3851909</v>
      </c>
      <c r="I456" s="214" t="s">
        <v>1125</v>
      </c>
      <c r="J456" s="216">
        <v>300</v>
      </c>
      <c r="K456" s="4">
        <v>17752239012</v>
      </c>
      <c r="L456" s="4"/>
      <c r="M456" s="4" t="s">
        <v>1126</v>
      </c>
      <c r="N456" s="4" t="s">
        <v>1081</v>
      </c>
      <c r="O456" s="4">
        <v>17752239012</v>
      </c>
      <c r="P456" s="217">
        <f>--IFERROR(VLOOKUP(I456,'统计（数据库导出）'!A:C,2,FALSE),0)</f>
        <v>6</v>
      </c>
      <c r="Q456" s="217">
        <f>--IFERROR(VLOOKUP(I456,'统计（数据库导出）'!A:C,3,FALSE),0)</f>
        <v>319</v>
      </c>
      <c r="R456" s="219">
        <f t="shared" si="7"/>
        <v>1.06333333333333</v>
      </c>
      <c r="S456" s="217">
        <f>--IFERROR(VLOOKUP(I456,'统计（数据库导出）'!A:K,4,FALSE),0)</f>
        <v>0</v>
      </c>
      <c r="T456" s="217">
        <f>--IFERROR(VLOOKUP(I456,'统计（数据库导出）'!A:K,5,FALSE),0)</f>
        <v>0</v>
      </c>
      <c r="U456" s="217">
        <f>--IFERROR(VLOOKUP(I456,'统计（数据库导出）'!A:K,6,FALSE),0)</f>
        <v>6</v>
      </c>
      <c r="V456" s="217">
        <f>--IFERROR(VLOOKUP(I456,'统计（数据库导出）'!A:K,7,FALSE),0)</f>
        <v>0</v>
      </c>
      <c r="W456" s="217">
        <f>--IFERROR(VLOOKUP(I456,'统计（数据库导出）'!A:K,8,FALSE),0)</f>
        <v>0</v>
      </c>
      <c r="X456" s="217">
        <f>--IFERROR(VLOOKUP(I456,'统计（数据库导出）'!A:K,9,FALSE),0)</f>
        <v>0</v>
      </c>
      <c r="Y456" s="217">
        <f>--IFERROR(VLOOKUP(I456,'统计（数据库导出）'!A:K,10,FALSE),0)</f>
        <v>319</v>
      </c>
      <c r="Z456" s="217">
        <f>--IFERROR(VLOOKUP(I456,'统计（数据库导出）'!A:K,11,FALSE),0)</f>
        <v>0</v>
      </c>
      <c r="AA456" s="4">
        <v>455</v>
      </c>
      <c r="AB456" s="4"/>
      <c r="AC456" s="220" t="e">
        <f>VLOOKUP(H456,[1]Sheet1!$D:$D,1,FALSE)</f>
        <v>#N/A</v>
      </c>
    </row>
    <row r="457" spans="1:29">
      <c r="A457" s="3">
        <v>1801</v>
      </c>
      <c r="B457" s="4" t="s">
        <v>1075</v>
      </c>
      <c r="C457" s="4">
        <v>0</v>
      </c>
      <c r="D457" s="4">
        <v>0</v>
      </c>
      <c r="E457" s="4">
        <v>0</v>
      </c>
      <c r="F457" s="4">
        <v>0</v>
      </c>
      <c r="G457" s="4" t="s">
        <v>811</v>
      </c>
      <c r="H457" s="4">
        <v>3852582</v>
      </c>
      <c r="I457" s="214" t="s">
        <v>1127</v>
      </c>
      <c r="J457" s="216">
        <v>300</v>
      </c>
      <c r="K457" s="4">
        <v>18993868591</v>
      </c>
      <c r="L457" s="4"/>
      <c r="M457" s="4" t="s">
        <v>1128</v>
      </c>
      <c r="N457" s="4" t="s">
        <v>1081</v>
      </c>
      <c r="O457" s="4">
        <v>18993868591</v>
      </c>
      <c r="P457" s="217">
        <f>--IFERROR(VLOOKUP(I457,'统计（数据库导出）'!A:C,2,FALSE),0)</f>
        <v>0</v>
      </c>
      <c r="Q457" s="217">
        <f>--IFERROR(VLOOKUP(I457,'统计（数据库导出）'!A:C,3,FALSE),0)</f>
        <v>0</v>
      </c>
      <c r="R457" s="219">
        <f t="shared" si="7"/>
        <v>0</v>
      </c>
      <c r="S457" s="217">
        <f>--IFERROR(VLOOKUP(I457,'统计（数据库导出）'!A:K,4,FALSE),0)</f>
        <v>0</v>
      </c>
      <c r="T457" s="217">
        <f>--IFERROR(VLOOKUP(I457,'统计（数据库导出）'!A:K,5,FALSE),0)</f>
        <v>0</v>
      </c>
      <c r="U457" s="217">
        <f>--IFERROR(VLOOKUP(I457,'统计（数据库导出）'!A:K,6,FALSE),0)</f>
        <v>0</v>
      </c>
      <c r="V457" s="217">
        <f>--IFERROR(VLOOKUP(I457,'统计（数据库导出）'!A:K,7,FALSE),0)</f>
        <v>0</v>
      </c>
      <c r="W457" s="217">
        <f>--IFERROR(VLOOKUP(I457,'统计（数据库导出）'!A:K,8,FALSE),0)</f>
        <v>0</v>
      </c>
      <c r="X457" s="217">
        <f>--IFERROR(VLOOKUP(I457,'统计（数据库导出）'!A:K,9,FALSE),0)</f>
        <v>0</v>
      </c>
      <c r="Y457" s="217">
        <f>--IFERROR(VLOOKUP(I457,'统计（数据库导出）'!A:K,10,FALSE),0)</f>
        <v>0</v>
      </c>
      <c r="Z457" s="217">
        <f>--IFERROR(VLOOKUP(I457,'统计（数据库导出）'!A:K,11,FALSE),0)</f>
        <v>0</v>
      </c>
      <c r="AA457" s="4">
        <v>456</v>
      </c>
      <c r="AB457" s="4"/>
      <c r="AC457" s="220" t="e">
        <f>VLOOKUP(H457,[1]Sheet1!$D:$D,1,FALSE)</f>
        <v>#N/A</v>
      </c>
    </row>
    <row r="458" spans="1:29">
      <c r="A458" s="3">
        <v>1802</v>
      </c>
      <c r="B458" s="4" t="s">
        <v>1075</v>
      </c>
      <c r="C458" s="4">
        <v>0</v>
      </c>
      <c r="D458" s="4">
        <v>0</v>
      </c>
      <c r="E458" s="4">
        <v>0</v>
      </c>
      <c r="F458" s="4">
        <v>0</v>
      </c>
      <c r="G458" s="4" t="s">
        <v>811</v>
      </c>
      <c r="H458" s="4">
        <v>3834940</v>
      </c>
      <c r="I458" s="214" t="s">
        <v>1129</v>
      </c>
      <c r="J458" s="216">
        <v>300</v>
      </c>
      <c r="K458" s="4">
        <v>18993851801</v>
      </c>
      <c r="L458" s="4"/>
      <c r="M458" s="4" t="s">
        <v>1130</v>
      </c>
      <c r="N458" s="4" t="s">
        <v>1081</v>
      </c>
      <c r="O458" s="4">
        <v>18993851801</v>
      </c>
      <c r="P458" s="217">
        <f>--IFERROR(VLOOKUP(I458,'统计（数据库导出）'!A:C,2,FALSE),0)</f>
        <v>58</v>
      </c>
      <c r="Q458" s="217">
        <f>--IFERROR(VLOOKUP(I458,'统计（数据库导出）'!A:C,3,FALSE),0)</f>
        <v>1242.5</v>
      </c>
      <c r="R458" s="219">
        <f t="shared" si="7"/>
        <v>4.14166666666667</v>
      </c>
      <c r="S458" s="217">
        <f>--IFERROR(VLOOKUP(I458,'统计（数据库导出）'!A:K,4,FALSE),0)</f>
        <v>0</v>
      </c>
      <c r="T458" s="217">
        <f>--IFERROR(VLOOKUP(I458,'统计（数据库导出）'!A:K,5,FALSE),0)</f>
        <v>0</v>
      </c>
      <c r="U458" s="217">
        <f>--IFERROR(VLOOKUP(I458,'统计（数据库导出）'!A:K,6,FALSE),0)</f>
        <v>58</v>
      </c>
      <c r="V458" s="217">
        <f>--IFERROR(VLOOKUP(I458,'统计（数据库导出）'!A:K,7,FALSE),0)</f>
        <v>0</v>
      </c>
      <c r="W458" s="217">
        <f>--IFERROR(VLOOKUP(I458,'统计（数据库导出）'!A:K,8,FALSE),0)</f>
        <v>0</v>
      </c>
      <c r="X458" s="217">
        <f>--IFERROR(VLOOKUP(I458,'统计（数据库导出）'!A:K,9,FALSE),0)</f>
        <v>0</v>
      </c>
      <c r="Y458" s="217">
        <f>--IFERROR(VLOOKUP(I458,'统计（数据库导出）'!A:K,10,FALSE),0)</f>
        <v>1242.5</v>
      </c>
      <c r="Z458" s="217">
        <f>--IFERROR(VLOOKUP(I458,'统计（数据库导出）'!A:K,11,FALSE),0)</f>
        <v>0</v>
      </c>
      <c r="AA458" s="4">
        <v>457</v>
      </c>
      <c r="AB458" s="4"/>
      <c r="AC458" s="220" t="e">
        <f>VLOOKUP(H458,[1]Sheet1!$D:$D,1,FALSE)</f>
        <v>#N/A</v>
      </c>
    </row>
    <row r="459" spans="1:29">
      <c r="A459" s="3">
        <v>1803</v>
      </c>
      <c r="B459" s="4" t="s">
        <v>1075</v>
      </c>
      <c r="C459" s="4">
        <v>0</v>
      </c>
      <c r="D459" s="4">
        <v>0</v>
      </c>
      <c r="E459" s="4">
        <v>0</v>
      </c>
      <c r="F459" s="4">
        <v>0</v>
      </c>
      <c r="G459" s="4" t="s">
        <v>811</v>
      </c>
      <c r="H459" s="4">
        <v>3836029</v>
      </c>
      <c r="I459" s="214" t="s">
        <v>1131</v>
      </c>
      <c r="J459" s="216">
        <v>300</v>
      </c>
      <c r="K459" s="4">
        <v>17793810256</v>
      </c>
      <c r="L459" s="4"/>
      <c r="M459" s="4" t="s">
        <v>1132</v>
      </c>
      <c r="N459" s="4" t="s">
        <v>1081</v>
      </c>
      <c r="O459" s="4">
        <v>17793810256</v>
      </c>
      <c r="P459" s="217">
        <f>--IFERROR(VLOOKUP(I459,'统计（数据库导出）'!A:C,2,FALSE),0)</f>
        <v>66</v>
      </c>
      <c r="Q459" s="217">
        <f>--IFERROR(VLOOKUP(I459,'统计（数据库导出）'!A:C,3,FALSE),0)</f>
        <v>821.91</v>
      </c>
      <c r="R459" s="219">
        <f t="shared" si="7"/>
        <v>2.7397</v>
      </c>
      <c r="S459" s="217">
        <f>--IFERROR(VLOOKUP(I459,'统计（数据库导出）'!A:K,4,FALSE),0)</f>
        <v>0</v>
      </c>
      <c r="T459" s="217">
        <f>--IFERROR(VLOOKUP(I459,'统计（数据库导出）'!A:K,5,FALSE),0)</f>
        <v>0</v>
      </c>
      <c r="U459" s="217">
        <f>--IFERROR(VLOOKUP(I459,'统计（数据库导出）'!A:K,6,FALSE),0)</f>
        <v>66</v>
      </c>
      <c r="V459" s="217">
        <f>--IFERROR(VLOOKUP(I459,'统计（数据库导出）'!A:K,7,FALSE),0)</f>
        <v>0</v>
      </c>
      <c r="W459" s="217">
        <f>--IFERROR(VLOOKUP(I459,'统计（数据库导出）'!A:K,8,FALSE),0)</f>
        <v>58.41</v>
      </c>
      <c r="X459" s="217">
        <f>--IFERROR(VLOOKUP(I459,'统计（数据库导出）'!A:K,9,FALSE),0)</f>
        <v>0</v>
      </c>
      <c r="Y459" s="217">
        <f>--IFERROR(VLOOKUP(I459,'统计（数据库导出）'!A:K,10,FALSE),0)</f>
        <v>763.5</v>
      </c>
      <c r="Z459" s="217">
        <f>--IFERROR(VLOOKUP(I459,'统计（数据库导出）'!A:K,11,FALSE),0)</f>
        <v>0</v>
      </c>
      <c r="AA459" s="4">
        <v>458</v>
      </c>
      <c r="AB459" s="4"/>
      <c r="AC459" s="220" t="e">
        <f>VLOOKUP(H459,[1]Sheet1!$D:$D,1,FALSE)</f>
        <v>#N/A</v>
      </c>
    </row>
    <row r="460" spans="1:29">
      <c r="A460" s="3">
        <v>1804</v>
      </c>
      <c r="B460" s="4" t="s">
        <v>1075</v>
      </c>
      <c r="C460" s="4">
        <v>0</v>
      </c>
      <c r="D460" s="4">
        <v>0</v>
      </c>
      <c r="E460" s="4">
        <v>0</v>
      </c>
      <c r="F460" s="4">
        <v>0</v>
      </c>
      <c r="G460" s="4" t="s">
        <v>811</v>
      </c>
      <c r="H460" s="4">
        <v>3860588</v>
      </c>
      <c r="I460" s="214" t="s">
        <v>1133</v>
      </c>
      <c r="J460" s="216">
        <v>300</v>
      </c>
      <c r="K460" s="4">
        <v>18093885811</v>
      </c>
      <c r="L460" s="4"/>
      <c r="M460" s="4" t="s">
        <v>1134</v>
      </c>
      <c r="N460" s="4" t="s">
        <v>1081</v>
      </c>
      <c r="O460" s="4">
        <v>18093885811</v>
      </c>
      <c r="P460" s="217">
        <f>--IFERROR(VLOOKUP(I460,'统计（数据库导出）'!A:C,2,FALSE),0)</f>
        <v>0</v>
      </c>
      <c r="Q460" s="217">
        <f>--IFERROR(VLOOKUP(I460,'统计（数据库导出）'!A:C,3,FALSE),0)</f>
        <v>0</v>
      </c>
      <c r="R460" s="219">
        <f t="shared" si="7"/>
        <v>0</v>
      </c>
      <c r="S460" s="217">
        <f>--IFERROR(VLOOKUP(I460,'统计（数据库导出）'!A:K,4,FALSE),0)</f>
        <v>0</v>
      </c>
      <c r="T460" s="217">
        <f>--IFERROR(VLOOKUP(I460,'统计（数据库导出）'!A:K,5,FALSE),0)</f>
        <v>0</v>
      </c>
      <c r="U460" s="217">
        <f>--IFERROR(VLOOKUP(I460,'统计（数据库导出）'!A:K,6,FALSE),0)</f>
        <v>0</v>
      </c>
      <c r="V460" s="217">
        <f>--IFERROR(VLOOKUP(I460,'统计（数据库导出）'!A:K,7,FALSE),0)</f>
        <v>0</v>
      </c>
      <c r="W460" s="217">
        <f>--IFERROR(VLOOKUP(I460,'统计（数据库导出）'!A:K,8,FALSE),0)</f>
        <v>0</v>
      </c>
      <c r="X460" s="217">
        <f>--IFERROR(VLOOKUP(I460,'统计（数据库导出）'!A:K,9,FALSE),0)</f>
        <v>0</v>
      </c>
      <c r="Y460" s="217">
        <f>--IFERROR(VLOOKUP(I460,'统计（数据库导出）'!A:K,10,FALSE),0)</f>
        <v>0</v>
      </c>
      <c r="Z460" s="217">
        <f>--IFERROR(VLOOKUP(I460,'统计（数据库导出）'!A:K,11,FALSE),0)</f>
        <v>0</v>
      </c>
      <c r="AA460" s="4">
        <v>459</v>
      </c>
      <c r="AB460" s="4"/>
      <c r="AC460" s="220" t="e">
        <f>VLOOKUP(H460,[1]Sheet1!$D:$D,1,FALSE)</f>
        <v>#N/A</v>
      </c>
    </row>
    <row r="461" spans="1:29">
      <c r="A461" s="3">
        <v>1805</v>
      </c>
      <c r="B461" s="4" t="s">
        <v>1075</v>
      </c>
      <c r="C461" s="4">
        <v>0</v>
      </c>
      <c r="D461" s="4">
        <v>0</v>
      </c>
      <c r="E461" s="4">
        <v>0</v>
      </c>
      <c r="F461" s="4">
        <v>0</v>
      </c>
      <c r="G461" s="4" t="s">
        <v>811</v>
      </c>
      <c r="H461" s="4">
        <v>3852019</v>
      </c>
      <c r="I461" s="214" t="s">
        <v>1135</v>
      </c>
      <c r="J461" s="216">
        <v>300</v>
      </c>
      <c r="K461" s="4">
        <v>19993806324</v>
      </c>
      <c r="L461" s="4"/>
      <c r="M461" s="4" t="s">
        <v>1136</v>
      </c>
      <c r="N461" s="4" t="s">
        <v>1081</v>
      </c>
      <c r="O461" s="4">
        <v>19993806324</v>
      </c>
      <c r="P461" s="217">
        <f>--IFERROR(VLOOKUP(I461,'统计（数据库导出）'!A:C,2,FALSE),0)</f>
        <v>6</v>
      </c>
      <c r="Q461" s="217">
        <f>--IFERROR(VLOOKUP(I461,'统计（数据库导出）'!A:C,3,FALSE),0)</f>
        <v>295.5</v>
      </c>
      <c r="R461" s="219">
        <f t="shared" si="7"/>
        <v>0.985</v>
      </c>
      <c r="S461" s="217">
        <f>--IFERROR(VLOOKUP(I461,'统计（数据库导出）'!A:K,4,FALSE),0)</f>
        <v>0</v>
      </c>
      <c r="T461" s="217">
        <f>--IFERROR(VLOOKUP(I461,'统计（数据库导出）'!A:K,5,FALSE),0)</f>
        <v>0</v>
      </c>
      <c r="U461" s="217">
        <f>--IFERROR(VLOOKUP(I461,'统计（数据库导出）'!A:K,6,FALSE),0)</f>
        <v>6</v>
      </c>
      <c r="V461" s="217">
        <f>--IFERROR(VLOOKUP(I461,'统计（数据库导出）'!A:K,7,FALSE),0)</f>
        <v>0</v>
      </c>
      <c r="W461" s="217">
        <f>--IFERROR(VLOOKUP(I461,'统计（数据库导出）'!A:K,8,FALSE),0)</f>
        <v>0</v>
      </c>
      <c r="X461" s="217">
        <f>--IFERROR(VLOOKUP(I461,'统计（数据库导出）'!A:K,9,FALSE),0)</f>
        <v>0</v>
      </c>
      <c r="Y461" s="217">
        <f>--IFERROR(VLOOKUP(I461,'统计（数据库导出）'!A:K,10,FALSE),0)</f>
        <v>295.5</v>
      </c>
      <c r="Z461" s="217">
        <f>--IFERROR(VLOOKUP(I461,'统计（数据库导出）'!A:K,11,FALSE),0)</f>
        <v>0</v>
      </c>
      <c r="AA461" s="4">
        <v>460</v>
      </c>
      <c r="AB461" s="4"/>
      <c r="AC461" s="220" t="e">
        <f>VLOOKUP(H461,[1]Sheet1!$D:$D,1,FALSE)</f>
        <v>#N/A</v>
      </c>
    </row>
    <row r="462" spans="1:29">
      <c r="A462" s="3">
        <v>1806</v>
      </c>
      <c r="B462" s="4" t="s">
        <v>1075</v>
      </c>
      <c r="C462" s="4">
        <v>0</v>
      </c>
      <c r="D462" s="4">
        <v>0</v>
      </c>
      <c r="E462" s="4">
        <v>0</v>
      </c>
      <c r="F462" s="4">
        <v>0</v>
      </c>
      <c r="G462" s="4" t="s">
        <v>811</v>
      </c>
      <c r="H462" s="4">
        <v>3840250</v>
      </c>
      <c r="I462" s="214" t="s">
        <v>1137</v>
      </c>
      <c r="J462" s="216">
        <v>300</v>
      </c>
      <c r="K462" s="4">
        <v>17793830031</v>
      </c>
      <c r="L462" s="4"/>
      <c r="M462" s="4" t="s">
        <v>1138</v>
      </c>
      <c r="N462" s="4" t="s">
        <v>1081</v>
      </c>
      <c r="O462" s="4">
        <v>17793830031</v>
      </c>
      <c r="P462" s="217">
        <f>--IFERROR(VLOOKUP(I462,'统计（数据库导出）'!A:C,2,FALSE),0)</f>
        <v>16</v>
      </c>
      <c r="Q462" s="217">
        <f>--IFERROR(VLOOKUP(I462,'统计（数据库导出）'!A:C,3,FALSE),0)</f>
        <v>495.5</v>
      </c>
      <c r="R462" s="219">
        <f t="shared" si="7"/>
        <v>1.65166666666667</v>
      </c>
      <c r="S462" s="217">
        <f>--IFERROR(VLOOKUP(I462,'统计（数据库导出）'!A:K,4,FALSE),0)</f>
        <v>0</v>
      </c>
      <c r="T462" s="217">
        <f>--IFERROR(VLOOKUP(I462,'统计（数据库导出）'!A:K,5,FALSE),0)</f>
        <v>0</v>
      </c>
      <c r="U462" s="217">
        <f>--IFERROR(VLOOKUP(I462,'统计（数据库导出）'!A:K,6,FALSE),0)</f>
        <v>16</v>
      </c>
      <c r="V462" s="217">
        <f>--IFERROR(VLOOKUP(I462,'统计（数据库导出）'!A:K,7,FALSE),0)</f>
        <v>0</v>
      </c>
      <c r="W462" s="217">
        <f>--IFERROR(VLOOKUP(I462,'统计（数据库导出）'!A:K,8,FALSE),0)</f>
        <v>0</v>
      </c>
      <c r="X462" s="217">
        <f>--IFERROR(VLOOKUP(I462,'统计（数据库导出）'!A:K,9,FALSE),0)</f>
        <v>0</v>
      </c>
      <c r="Y462" s="217">
        <f>--IFERROR(VLOOKUP(I462,'统计（数据库导出）'!A:K,10,FALSE),0)</f>
        <v>495.5</v>
      </c>
      <c r="Z462" s="217">
        <f>--IFERROR(VLOOKUP(I462,'统计（数据库导出）'!A:K,11,FALSE),0)</f>
        <v>0</v>
      </c>
      <c r="AA462" s="4">
        <v>461</v>
      </c>
      <c r="AB462" s="4"/>
      <c r="AC462" s="220" t="e">
        <f>VLOOKUP(H462,[1]Sheet1!$D:$D,1,FALSE)</f>
        <v>#N/A</v>
      </c>
    </row>
    <row r="463" spans="1:29">
      <c r="A463" s="3">
        <v>1807</v>
      </c>
      <c r="B463" s="4" t="s">
        <v>1075</v>
      </c>
      <c r="C463" s="4">
        <v>0</v>
      </c>
      <c r="D463" s="4">
        <v>0</v>
      </c>
      <c r="E463" s="4">
        <v>0</v>
      </c>
      <c r="F463" s="4">
        <v>0</v>
      </c>
      <c r="G463" s="4" t="s">
        <v>811</v>
      </c>
      <c r="H463" s="4">
        <v>3860584</v>
      </c>
      <c r="I463" s="214" t="s">
        <v>1139</v>
      </c>
      <c r="J463" s="216">
        <v>300</v>
      </c>
      <c r="K463" s="4">
        <v>18993865571</v>
      </c>
      <c r="L463" s="4"/>
      <c r="M463" s="4" t="s">
        <v>1140</v>
      </c>
      <c r="N463" s="4" t="s">
        <v>1081</v>
      </c>
      <c r="O463" s="4">
        <v>18993865571</v>
      </c>
      <c r="P463" s="217">
        <f>--IFERROR(VLOOKUP(I463,'统计（数据库导出）'!A:C,2,FALSE),0)</f>
        <v>0</v>
      </c>
      <c r="Q463" s="217">
        <f>--IFERROR(VLOOKUP(I463,'统计（数据库导出）'!A:C,3,FALSE),0)</f>
        <v>0</v>
      </c>
      <c r="R463" s="219">
        <f t="shared" si="7"/>
        <v>0</v>
      </c>
      <c r="S463" s="217">
        <f>--IFERROR(VLOOKUP(I463,'统计（数据库导出）'!A:K,4,FALSE),0)</f>
        <v>0</v>
      </c>
      <c r="T463" s="217">
        <f>--IFERROR(VLOOKUP(I463,'统计（数据库导出）'!A:K,5,FALSE),0)</f>
        <v>0</v>
      </c>
      <c r="U463" s="217">
        <f>--IFERROR(VLOOKUP(I463,'统计（数据库导出）'!A:K,6,FALSE),0)</f>
        <v>0</v>
      </c>
      <c r="V463" s="217">
        <f>--IFERROR(VLOOKUP(I463,'统计（数据库导出）'!A:K,7,FALSE),0)</f>
        <v>0</v>
      </c>
      <c r="W463" s="217">
        <f>--IFERROR(VLOOKUP(I463,'统计（数据库导出）'!A:K,8,FALSE),0)</f>
        <v>0</v>
      </c>
      <c r="X463" s="217">
        <f>--IFERROR(VLOOKUP(I463,'统计（数据库导出）'!A:K,9,FALSE),0)</f>
        <v>0</v>
      </c>
      <c r="Y463" s="217">
        <f>--IFERROR(VLOOKUP(I463,'统计（数据库导出）'!A:K,10,FALSE),0)</f>
        <v>0</v>
      </c>
      <c r="Z463" s="217">
        <f>--IFERROR(VLOOKUP(I463,'统计（数据库导出）'!A:K,11,FALSE),0)</f>
        <v>0</v>
      </c>
      <c r="AA463" s="4">
        <v>462</v>
      </c>
      <c r="AB463" s="4"/>
      <c r="AC463" s="220" t="e">
        <f>VLOOKUP(H463,[1]Sheet1!$D:$D,1,FALSE)</f>
        <v>#N/A</v>
      </c>
    </row>
    <row r="464" spans="1:29">
      <c r="A464" s="3">
        <v>1808</v>
      </c>
      <c r="B464" s="4" t="s">
        <v>1075</v>
      </c>
      <c r="C464" s="4">
        <v>0</v>
      </c>
      <c r="D464" s="4">
        <v>0</v>
      </c>
      <c r="E464" s="4">
        <v>0</v>
      </c>
      <c r="F464" s="4">
        <v>0</v>
      </c>
      <c r="G464" s="4" t="s">
        <v>811</v>
      </c>
      <c r="H464" s="4">
        <v>3808672</v>
      </c>
      <c r="I464" s="214" t="s">
        <v>1141</v>
      </c>
      <c r="J464" s="216">
        <v>300</v>
      </c>
      <c r="K464" s="4">
        <v>18919209183</v>
      </c>
      <c r="L464" s="4"/>
      <c r="M464" s="4" t="s">
        <v>1142</v>
      </c>
      <c r="N464" s="4" t="s">
        <v>1081</v>
      </c>
      <c r="O464" s="4">
        <v>18919209183</v>
      </c>
      <c r="P464" s="217">
        <f>--IFERROR(VLOOKUP(I464,'统计（数据库导出）'!A:C,2,FALSE),0)</f>
        <v>1.5</v>
      </c>
      <c r="Q464" s="217">
        <f>--IFERROR(VLOOKUP(I464,'统计（数据库导出）'!A:C,3,FALSE),0)</f>
        <v>190</v>
      </c>
      <c r="R464" s="219">
        <f t="shared" si="7"/>
        <v>0.633333333333333</v>
      </c>
      <c r="S464" s="217">
        <f>--IFERROR(VLOOKUP(I464,'统计（数据库导出）'!A:K,4,FALSE),0)</f>
        <v>0</v>
      </c>
      <c r="T464" s="217">
        <f>--IFERROR(VLOOKUP(I464,'统计（数据库导出）'!A:K,5,FALSE),0)</f>
        <v>0</v>
      </c>
      <c r="U464" s="217">
        <f>--IFERROR(VLOOKUP(I464,'统计（数据库导出）'!A:K,6,FALSE),0)</f>
        <v>1.5</v>
      </c>
      <c r="V464" s="217">
        <f>--IFERROR(VLOOKUP(I464,'统计（数据库导出）'!A:K,7,FALSE),0)</f>
        <v>0</v>
      </c>
      <c r="W464" s="217">
        <f>--IFERROR(VLOOKUP(I464,'统计（数据库导出）'!A:K,8,FALSE),0)</f>
        <v>0</v>
      </c>
      <c r="X464" s="217">
        <f>--IFERROR(VLOOKUP(I464,'统计（数据库导出）'!A:K,9,FALSE),0)</f>
        <v>0</v>
      </c>
      <c r="Y464" s="217">
        <f>--IFERROR(VLOOKUP(I464,'统计（数据库导出）'!A:K,10,FALSE),0)</f>
        <v>190</v>
      </c>
      <c r="Z464" s="217">
        <f>--IFERROR(VLOOKUP(I464,'统计（数据库导出）'!A:K,11,FALSE),0)</f>
        <v>0</v>
      </c>
      <c r="AA464" s="4">
        <v>463</v>
      </c>
      <c r="AB464" s="4"/>
      <c r="AC464" s="220" t="e">
        <f>VLOOKUP(H464,[1]Sheet1!$D:$D,1,FALSE)</f>
        <v>#N/A</v>
      </c>
    </row>
    <row r="465" spans="1:29">
      <c r="A465" s="3">
        <v>1809</v>
      </c>
      <c r="B465" s="4" t="s">
        <v>1075</v>
      </c>
      <c r="C465" s="4">
        <v>0</v>
      </c>
      <c r="D465" s="4">
        <v>0</v>
      </c>
      <c r="E465" s="4">
        <v>0</v>
      </c>
      <c r="F465" s="4">
        <v>0</v>
      </c>
      <c r="G465" s="4" t="s">
        <v>811</v>
      </c>
      <c r="H465" s="4">
        <v>3851992</v>
      </c>
      <c r="I465" s="214" t="s">
        <v>1143</v>
      </c>
      <c r="J465" s="216">
        <v>300</v>
      </c>
      <c r="K465" s="4">
        <v>18143701339</v>
      </c>
      <c r="L465" s="4"/>
      <c r="M465" s="4" t="s">
        <v>1144</v>
      </c>
      <c r="N465" s="4" t="s">
        <v>1081</v>
      </c>
      <c r="O465" s="4">
        <v>18143701339</v>
      </c>
      <c r="P465" s="217">
        <f>--IFERROR(VLOOKUP(I465,'统计（数据库导出）'!A:C,2,FALSE),0)</f>
        <v>19.5</v>
      </c>
      <c r="Q465" s="217">
        <f>--IFERROR(VLOOKUP(I465,'统计（数据库导出）'!A:C,3,FALSE),0)</f>
        <v>250</v>
      </c>
      <c r="R465" s="219">
        <f t="shared" si="7"/>
        <v>0.833333333333333</v>
      </c>
      <c r="S465" s="217">
        <f>--IFERROR(VLOOKUP(I465,'统计（数据库导出）'!A:K,4,FALSE),0)</f>
        <v>0</v>
      </c>
      <c r="T465" s="217">
        <f>--IFERROR(VLOOKUP(I465,'统计（数据库导出）'!A:K,5,FALSE),0)</f>
        <v>0</v>
      </c>
      <c r="U465" s="217">
        <f>--IFERROR(VLOOKUP(I465,'统计（数据库导出）'!A:K,6,FALSE),0)</f>
        <v>19.5</v>
      </c>
      <c r="V465" s="217">
        <f>--IFERROR(VLOOKUP(I465,'统计（数据库导出）'!A:K,7,FALSE),0)</f>
        <v>0</v>
      </c>
      <c r="W465" s="217">
        <f>--IFERROR(VLOOKUP(I465,'统计（数据库导出）'!A:K,8,FALSE),0)</f>
        <v>0</v>
      </c>
      <c r="X465" s="217">
        <f>--IFERROR(VLOOKUP(I465,'统计（数据库导出）'!A:K,9,FALSE),0)</f>
        <v>0</v>
      </c>
      <c r="Y465" s="217">
        <f>--IFERROR(VLOOKUP(I465,'统计（数据库导出）'!A:K,10,FALSE),0)</f>
        <v>250</v>
      </c>
      <c r="Z465" s="217">
        <f>--IFERROR(VLOOKUP(I465,'统计（数据库导出）'!A:K,11,FALSE),0)</f>
        <v>0</v>
      </c>
      <c r="AA465" s="4">
        <v>464</v>
      </c>
      <c r="AB465" s="4"/>
      <c r="AC465" s="220" t="e">
        <f>VLOOKUP(H465,[1]Sheet1!$D:$D,1,FALSE)</f>
        <v>#N/A</v>
      </c>
    </row>
    <row r="466" spans="1:29">
      <c r="A466" s="3">
        <v>1810</v>
      </c>
      <c r="B466" s="4" t="s">
        <v>1075</v>
      </c>
      <c r="C466" s="4">
        <v>0</v>
      </c>
      <c r="D466" s="4">
        <v>0</v>
      </c>
      <c r="E466" s="4">
        <v>0</v>
      </c>
      <c r="F466" s="4">
        <v>0</v>
      </c>
      <c r="G466" s="4" t="s">
        <v>811</v>
      </c>
      <c r="H466" s="4">
        <v>3852583</v>
      </c>
      <c r="I466" s="214" t="s">
        <v>1145</v>
      </c>
      <c r="J466" s="216">
        <v>300</v>
      </c>
      <c r="K466" s="4">
        <v>19993806140</v>
      </c>
      <c r="L466" s="4"/>
      <c r="M466" s="4" t="s">
        <v>1146</v>
      </c>
      <c r="N466" s="4" t="s">
        <v>1081</v>
      </c>
      <c r="O466" s="4">
        <v>19993806140</v>
      </c>
      <c r="P466" s="217">
        <f>--IFERROR(VLOOKUP(I466,'统计（数据库导出）'!A:C,2,FALSE),0)</f>
        <v>20.5</v>
      </c>
      <c r="Q466" s="217">
        <f>--IFERROR(VLOOKUP(I466,'统计（数据库导出）'!A:C,3,FALSE),0)</f>
        <v>380.5</v>
      </c>
      <c r="R466" s="219">
        <f t="shared" si="7"/>
        <v>1.26833333333333</v>
      </c>
      <c r="S466" s="217">
        <f>--IFERROR(VLOOKUP(I466,'统计（数据库导出）'!A:K,4,FALSE),0)</f>
        <v>0</v>
      </c>
      <c r="T466" s="217">
        <f>--IFERROR(VLOOKUP(I466,'统计（数据库导出）'!A:K,5,FALSE),0)</f>
        <v>0</v>
      </c>
      <c r="U466" s="217">
        <f>--IFERROR(VLOOKUP(I466,'统计（数据库导出）'!A:K,6,FALSE),0)</f>
        <v>20.5</v>
      </c>
      <c r="V466" s="217">
        <f>--IFERROR(VLOOKUP(I466,'统计（数据库导出）'!A:K,7,FALSE),0)</f>
        <v>0</v>
      </c>
      <c r="W466" s="217">
        <f>--IFERROR(VLOOKUP(I466,'统计（数据库导出）'!A:K,8,FALSE),0)</f>
        <v>0</v>
      </c>
      <c r="X466" s="217">
        <f>--IFERROR(VLOOKUP(I466,'统计（数据库导出）'!A:K,9,FALSE),0)</f>
        <v>0</v>
      </c>
      <c r="Y466" s="217">
        <f>--IFERROR(VLOOKUP(I466,'统计（数据库导出）'!A:K,10,FALSE),0)</f>
        <v>380.5</v>
      </c>
      <c r="Z466" s="217">
        <f>--IFERROR(VLOOKUP(I466,'统计（数据库导出）'!A:K,11,FALSE),0)</f>
        <v>0</v>
      </c>
      <c r="AA466" s="4">
        <v>465</v>
      </c>
      <c r="AB466" s="4"/>
      <c r="AC466" s="220" t="e">
        <f>VLOOKUP(H466,[1]Sheet1!$D:$D,1,FALSE)</f>
        <v>#N/A</v>
      </c>
    </row>
    <row r="467" spans="1:29">
      <c r="A467" s="3">
        <v>1811</v>
      </c>
      <c r="B467" s="4" t="s">
        <v>1075</v>
      </c>
      <c r="C467" s="4">
        <v>0</v>
      </c>
      <c r="D467" s="4">
        <v>0</v>
      </c>
      <c r="E467" s="4">
        <v>0</v>
      </c>
      <c r="F467" s="4">
        <v>0</v>
      </c>
      <c r="G467" s="4" t="s">
        <v>811</v>
      </c>
      <c r="H467" s="4">
        <v>3852595</v>
      </c>
      <c r="I467" s="214" t="s">
        <v>1147</v>
      </c>
      <c r="J467" s="216">
        <v>300</v>
      </c>
      <c r="K467" s="4">
        <v>15378839577</v>
      </c>
      <c r="L467" s="4"/>
      <c r="M467" s="4" t="s">
        <v>1148</v>
      </c>
      <c r="N467" s="4" t="s">
        <v>1081</v>
      </c>
      <c r="O467" s="4">
        <v>15378839577</v>
      </c>
      <c r="P467" s="217">
        <f>--IFERROR(VLOOKUP(I467,'统计（数据库导出）'!A:C,2,FALSE),0)</f>
        <v>0</v>
      </c>
      <c r="Q467" s="217">
        <f>--IFERROR(VLOOKUP(I467,'统计（数据库导出）'!A:C,3,FALSE),0)</f>
        <v>68.5</v>
      </c>
      <c r="R467" s="219">
        <f t="shared" si="7"/>
        <v>0.228333333333333</v>
      </c>
      <c r="S467" s="217">
        <f>--IFERROR(VLOOKUP(I467,'统计（数据库导出）'!A:K,4,FALSE),0)</f>
        <v>0</v>
      </c>
      <c r="T467" s="217">
        <f>--IFERROR(VLOOKUP(I467,'统计（数据库导出）'!A:K,5,FALSE),0)</f>
        <v>0</v>
      </c>
      <c r="U467" s="217">
        <f>--IFERROR(VLOOKUP(I467,'统计（数据库导出）'!A:K,6,FALSE),0)</f>
        <v>0</v>
      </c>
      <c r="V467" s="217">
        <f>--IFERROR(VLOOKUP(I467,'统计（数据库导出）'!A:K,7,FALSE),0)</f>
        <v>0</v>
      </c>
      <c r="W467" s="217">
        <f>--IFERROR(VLOOKUP(I467,'统计（数据库导出）'!A:K,8,FALSE),0)</f>
        <v>0</v>
      </c>
      <c r="X467" s="217">
        <f>--IFERROR(VLOOKUP(I467,'统计（数据库导出）'!A:K,9,FALSE),0)</f>
        <v>0</v>
      </c>
      <c r="Y467" s="217">
        <f>--IFERROR(VLOOKUP(I467,'统计（数据库导出）'!A:K,10,FALSE),0)</f>
        <v>68.5</v>
      </c>
      <c r="Z467" s="217">
        <f>--IFERROR(VLOOKUP(I467,'统计（数据库导出）'!A:K,11,FALSE),0)</f>
        <v>0</v>
      </c>
      <c r="AA467" s="4">
        <v>466</v>
      </c>
      <c r="AB467" s="4"/>
      <c r="AC467" s="220" t="e">
        <f>VLOOKUP(H467,[1]Sheet1!$D:$D,1,FALSE)</f>
        <v>#N/A</v>
      </c>
    </row>
    <row r="468" spans="1:29">
      <c r="A468" s="3">
        <v>1812</v>
      </c>
      <c r="B468" s="4" t="s">
        <v>1075</v>
      </c>
      <c r="C468" s="4">
        <v>0</v>
      </c>
      <c r="D468" s="4">
        <v>0</v>
      </c>
      <c r="E468" s="4">
        <v>0</v>
      </c>
      <c r="F468" s="4">
        <v>0</v>
      </c>
      <c r="G468" s="4" t="s">
        <v>811</v>
      </c>
      <c r="H468" s="4">
        <v>3852561</v>
      </c>
      <c r="I468" s="214" t="s">
        <v>1149</v>
      </c>
      <c r="J468" s="216">
        <v>300</v>
      </c>
      <c r="K468" s="4">
        <v>19119550442</v>
      </c>
      <c r="L468" s="4"/>
      <c r="M468" s="4" t="s">
        <v>1150</v>
      </c>
      <c r="N468" s="4" t="s">
        <v>1081</v>
      </c>
      <c r="O468" s="4">
        <v>19119550442</v>
      </c>
      <c r="P468" s="217">
        <f>--IFERROR(VLOOKUP(I468,'统计（数据库导出）'!A:C,2,FALSE),0)</f>
        <v>11</v>
      </c>
      <c r="Q468" s="217">
        <f>--IFERROR(VLOOKUP(I468,'统计（数据库导出）'!A:C,3,FALSE),0)</f>
        <v>194</v>
      </c>
      <c r="R468" s="219">
        <f t="shared" si="7"/>
        <v>0.646666666666667</v>
      </c>
      <c r="S468" s="217">
        <f>--IFERROR(VLOOKUP(I468,'统计（数据库导出）'!A:K,4,FALSE),0)</f>
        <v>0</v>
      </c>
      <c r="T468" s="217">
        <f>--IFERROR(VLOOKUP(I468,'统计（数据库导出）'!A:K,5,FALSE),0)</f>
        <v>0</v>
      </c>
      <c r="U468" s="217">
        <f>--IFERROR(VLOOKUP(I468,'统计（数据库导出）'!A:K,6,FALSE),0)</f>
        <v>11</v>
      </c>
      <c r="V468" s="217">
        <f>--IFERROR(VLOOKUP(I468,'统计（数据库导出）'!A:K,7,FALSE),0)</f>
        <v>0</v>
      </c>
      <c r="W468" s="217">
        <f>--IFERROR(VLOOKUP(I468,'统计（数据库导出）'!A:K,8,FALSE),0)</f>
        <v>0</v>
      </c>
      <c r="X468" s="217">
        <f>--IFERROR(VLOOKUP(I468,'统计（数据库导出）'!A:K,9,FALSE),0)</f>
        <v>0</v>
      </c>
      <c r="Y468" s="217">
        <f>--IFERROR(VLOOKUP(I468,'统计（数据库导出）'!A:K,10,FALSE),0)</f>
        <v>194</v>
      </c>
      <c r="Z468" s="217">
        <f>--IFERROR(VLOOKUP(I468,'统计（数据库导出）'!A:K,11,FALSE),0)</f>
        <v>-3</v>
      </c>
      <c r="AA468" s="4">
        <v>467</v>
      </c>
      <c r="AB468" s="4"/>
      <c r="AC468" s="220" t="e">
        <f>VLOOKUP(H468,[1]Sheet1!$D:$D,1,FALSE)</f>
        <v>#N/A</v>
      </c>
    </row>
    <row r="469" spans="1:29">
      <c r="A469" s="3">
        <v>1813</v>
      </c>
      <c r="B469" s="4" t="s">
        <v>1075</v>
      </c>
      <c r="C469" s="4">
        <v>0</v>
      </c>
      <c r="D469" s="4">
        <v>0</v>
      </c>
      <c r="E469" s="4">
        <v>0</v>
      </c>
      <c r="F469" s="4">
        <v>0</v>
      </c>
      <c r="G469" s="4" t="s">
        <v>811</v>
      </c>
      <c r="H469" s="4">
        <v>3852073</v>
      </c>
      <c r="I469" s="214" t="s">
        <v>1151</v>
      </c>
      <c r="J469" s="216">
        <v>300</v>
      </c>
      <c r="K469" s="4">
        <v>17393849062</v>
      </c>
      <c r="L469" s="4"/>
      <c r="M469" s="4" t="s">
        <v>1152</v>
      </c>
      <c r="N469" s="4" t="s">
        <v>1081</v>
      </c>
      <c r="O469" s="4">
        <v>17393849062</v>
      </c>
      <c r="P469" s="217">
        <f>--IFERROR(VLOOKUP(I469,'统计（数据库导出）'!A:C,2,FALSE),0)</f>
        <v>0</v>
      </c>
      <c r="Q469" s="217">
        <f>--IFERROR(VLOOKUP(I469,'统计（数据库导出）'!A:C,3,FALSE),0)</f>
        <v>308.5</v>
      </c>
      <c r="R469" s="219">
        <f t="shared" si="7"/>
        <v>1.02833333333333</v>
      </c>
      <c r="S469" s="217">
        <f>--IFERROR(VLOOKUP(I469,'统计（数据库导出）'!A:K,4,FALSE),0)</f>
        <v>0</v>
      </c>
      <c r="T469" s="217">
        <f>--IFERROR(VLOOKUP(I469,'统计（数据库导出）'!A:K,5,FALSE),0)</f>
        <v>0</v>
      </c>
      <c r="U469" s="217">
        <f>--IFERROR(VLOOKUP(I469,'统计（数据库导出）'!A:K,6,FALSE),0)</f>
        <v>0</v>
      </c>
      <c r="V469" s="217">
        <f>--IFERROR(VLOOKUP(I469,'统计（数据库导出）'!A:K,7,FALSE),0)</f>
        <v>0</v>
      </c>
      <c r="W469" s="217">
        <f>--IFERROR(VLOOKUP(I469,'统计（数据库导出）'!A:K,8,FALSE),0)</f>
        <v>0</v>
      </c>
      <c r="X469" s="217">
        <f>--IFERROR(VLOOKUP(I469,'统计（数据库导出）'!A:K,9,FALSE),0)</f>
        <v>0</v>
      </c>
      <c r="Y469" s="217">
        <f>--IFERROR(VLOOKUP(I469,'统计（数据库导出）'!A:K,10,FALSE),0)</f>
        <v>308.5</v>
      </c>
      <c r="Z469" s="217">
        <f>--IFERROR(VLOOKUP(I469,'统计（数据库导出）'!A:K,11,FALSE),0)</f>
        <v>0</v>
      </c>
      <c r="AA469" s="4">
        <v>468</v>
      </c>
      <c r="AB469" s="4"/>
      <c r="AC469" s="220" t="e">
        <f>VLOOKUP(H469,[1]Sheet1!$D:$D,1,FALSE)</f>
        <v>#N/A</v>
      </c>
    </row>
    <row r="470" spans="1:29">
      <c r="A470" s="3">
        <v>1814</v>
      </c>
      <c r="B470" s="4" t="s">
        <v>1075</v>
      </c>
      <c r="C470" s="4">
        <v>0</v>
      </c>
      <c r="D470" s="4">
        <v>0</v>
      </c>
      <c r="E470" s="4">
        <v>0</v>
      </c>
      <c r="F470" s="4">
        <v>0</v>
      </c>
      <c r="G470" s="4" t="s">
        <v>811</v>
      </c>
      <c r="H470" s="4">
        <v>3852594</v>
      </c>
      <c r="I470" s="214" t="s">
        <v>1153</v>
      </c>
      <c r="J470" s="216">
        <v>300</v>
      </c>
      <c r="K470" s="4">
        <v>19996001081</v>
      </c>
      <c r="L470" s="4"/>
      <c r="M470" s="4" t="s">
        <v>1154</v>
      </c>
      <c r="N470" s="4" t="s">
        <v>1081</v>
      </c>
      <c r="O470" s="4">
        <v>19996001081</v>
      </c>
      <c r="P470" s="217">
        <f>--IFERROR(VLOOKUP(I470,'统计（数据库导出）'!A:C,2,FALSE),0)</f>
        <v>8</v>
      </c>
      <c r="Q470" s="217">
        <f>--IFERROR(VLOOKUP(I470,'统计（数据库导出）'!A:C,3,FALSE),0)</f>
        <v>509</v>
      </c>
      <c r="R470" s="219">
        <f t="shared" si="7"/>
        <v>1.69666666666667</v>
      </c>
      <c r="S470" s="217">
        <f>--IFERROR(VLOOKUP(I470,'统计（数据库导出）'!A:K,4,FALSE),0)</f>
        <v>0</v>
      </c>
      <c r="T470" s="217">
        <f>--IFERROR(VLOOKUP(I470,'统计（数据库导出）'!A:K,5,FALSE),0)</f>
        <v>0</v>
      </c>
      <c r="U470" s="217">
        <f>--IFERROR(VLOOKUP(I470,'统计（数据库导出）'!A:K,6,FALSE),0)</f>
        <v>8</v>
      </c>
      <c r="V470" s="217">
        <f>--IFERROR(VLOOKUP(I470,'统计（数据库导出）'!A:K,7,FALSE),0)</f>
        <v>0</v>
      </c>
      <c r="W470" s="217">
        <f>--IFERROR(VLOOKUP(I470,'统计（数据库导出）'!A:K,8,FALSE),0)</f>
        <v>0</v>
      </c>
      <c r="X470" s="217">
        <f>--IFERROR(VLOOKUP(I470,'统计（数据库导出）'!A:K,9,FALSE),0)</f>
        <v>0</v>
      </c>
      <c r="Y470" s="217">
        <f>--IFERROR(VLOOKUP(I470,'统计（数据库导出）'!A:K,10,FALSE),0)</f>
        <v>509</v>
      </c>
      <c r="Z470" s="217">
        <f>--IFERROR(VLOOKUP(I470,'统计（数据库导出）'!A:K,11,FALSE),0)</f>
        <v>0</v>
      </c>
      <c r="AA470" s="4">
        <v>469</v>
      </c>
      <c r="AB470" s="4"/>
      <c r="AC470" s="220" t="e">
        <f>VLOOKUP(H470,[1]Sheet1!$D:$D,1,FALSE)</f>
        <v>#N/A</v>
      </c>
    </row>
    <row r="471" spans="1:29">
      <c r="A471" s="3">
        <v>1815</v>
      </c>
      <c r="B471" s="4" t="s">
        <v>1075</v>
      </c>
      <c r="C471" s="4">
        <v>0</v>
      </c>
      <c r="D471" s="4">
        <v>0</v>
      </c>
      <c r="E471" s="4">
        <v>0</v>
      </c>
      <c r="F471" s="4">
        <v>0</v>
      </c>
      <c r="G471" s="4" t="s">
        <v>811</v>
      </c>
      <c r="H471" s="4">
        <v>3123247</v>
      </c>
      <c r="I471" s="214" t="e">
        <v>#N/A</v>
      </c>
      <c r="J471" s="216">
        <v>300</v>
      </c>
      <c r="K471" s="4">
        <v>18993837503</v>
      </c>
      <c r="L471" s="4"/>
      <c r="M471" s="4" t="e">
        <v>#N/A</v>
      </c>
      <c r="N471" s="4" t="e">
        <v>#N/A</v>
      </c>
      <c r="O471" s="4" t="e">
        <v>#N/A</v>
      </c>
      <c r="P471" s="217">
        <f>--IFERROR(VLOOKUP(I471,'统计（数据库导出）'!A:C,2,FALSE),0)</f>
        <v>0</v>
      </c>
      <c r="Q471" s="217">
        <f>--IFERROR(VLOOKUP(I471,'统计（数据库导出）'!A:C,3,FALSE),0)</f>
        <v>0</v>
      </c>
      <c r="R471" s="219">
        <f t="shared" si="7"/>
        <v>0</v>
      </c>
      <c r="S471" s="217">
        <f>--IFERROR(VLOOKUP(I471,'统计（数据库导出）'!A:K,4,FALSE),0)</f>
        <v>0</v>
      </c>
      <c r="T471" s="217">
        <f>--IFERROR(VLOOKUP(I471,'统计（数据库导出）'!A:K,5,FALSE),0)</f>
        <v>0</v>
      </c>
      <c r="U471" s="217">
        <f>--IFERROR(VLOOKUP(I471,'统计（数据库导出）'!A:K,6,FALSE),0)</f>
        <v>0</v>
      </c>
      <c r="V471" s="217">
        <f>--IFERROR(VLOOKUP(I471,'统计（数据库导出）'!A:K,7,FALSE),0)</f>
        <v>0</v>
      </c>
      <c r="W471" s="217">
        <f>--IFERROR(VLOOKUP(I471,'统计（数据库导出）'!A:K,8,FALSE),0)</f>
        <v>0</v>
      </c>
      <c r="X471" s="217">
        <f>--IFERROR(VLOOKUP(I471,'统计（数据库导出）'!A:K,9,FALSE),0)</f>
        <v>0</v>
      </c>
      <c r="Y471" s="217">
        <f>--IFERROR(VLOOKUP(I471,'统计（数据库导出）'!A:K,10,FALSE),0)</f>
        <v>0</v>
      </c>
      <c r="Z471" s="217">
        <f>--IFERROR(VLOOKUP(I471,'统计（数据库导出）'!A:K,11,FALSE),0)</f>
        <v>0</v>
      </c>
      <c r="AA471" s="4">
        <v>470</v>
      </c>
      <c r="AB471" s="4"/>
      <c r="AC471" s="220" t="e">
        <f>VLOOKUP(H471,[1]Sheet1!$D:$D,1,FALSE)</f>
        <v>#N/A</v>
      </c>
    </row>
    <row r="472" spans="1:29">
      <c r="A472" s="3">
        <v>1816</v>
      </c>
      <c r="B472" s="4" t="s">
        <v>1075</v>
      </c>
      <c r="C472" s="4">
        <v>0</v>
      </c>
      <c r="D472" s="4">
        <v>0</v>
      </c>
      <c r="E472" s="4">
        <v>0</v>
      </c>
      <c r="F472" s="4">
        <v>0</v>
      </c>
      <c r="G472" s="4" t="s">
        <v>811</v>
      </c>
      <c r="H472" s="4">
        <v>3853818</v>
      </c>
      <c r="I472" s="214" t="s">
        <v>1155</v>
      </c>
      <c r="J472" s="216">
        <v>300</v>
      </c>
      <c r="K472" s="4">
        <v>19958592995</v>
      </c>
      <c r="L472" s="4"/>
      <c r="M472" s="4" t="s">
        <v>1156</v>
      </c>
      <c r="N472" s="4" t="s">
        <v>1081</v>
      </c>
      <c r="O472" s="4">
        <v>19958592995</v>
      </c>
      <c r="P472" s="217">
        <f>--IFERROR(VLOOKUP(I472,'统计（数据库导出）'!A:C,2,FALSE),0)</f>
        <v>1</v>
      </c>
      <c r="Q472" s="217">
        <f>--IFERROR(VLOOKUP(I472,'统计（数据库导出）'!A:C,3,FALSE),0)</f>
        <v>22.5</v>
      </c>
      <c r="R472" s="219">
        <f t="shared" si="7"/>
        <v>0.075</v>
      </c>
      <c r="S472" s="217">
        <f>--IFERROR(VLOOKUP(I472,'统计（数据库导出）'!A:K,4,FALSE),0)</f>
        <v>0</v>
      </c>
      <c r="T472" s="217">
        <f>--IFERROR(VLOOKUP(I472,'统计（数据库导出）'!A:K,5,FALSE),0)</f>
        <v>0</v>
      </c>
      <c r="U472" s="217">
        <f>--IFERROR(VLOOKUP(I472,'统计（数据库导出）'!A:K,6,FALSE),0)</f>
        <v>1</v>
      </c>
      <c r="V472" s="217">
        <f>--IFERROR(VLOOKUP(I472,'统计（数据库导出）'!A:K,7,FALSE),0)</f>
        <v>0</v>
      </c>
      <c r="W472" s="217">
        <f>--IFERROR(VLOOKUP(I472,'统计（数据库导出）'!A:K,8,FALSE),0)</f>
        <v>0</v>
      </c>
      <c r="X472" s="217">
        <f>--IFERROR(VLOOKUP(I472,'统计（数据库导出）'!A:K,9,FALSE),0)</f>
        <v>0</v>
      </c>
      <c r="Y472" s="217">
        <f>--IFERROR(VLOOKUP(I472,'统计（数据库导出）'!A:K,10,FALSE),0)</f>
        <v>22.5</v>
      </c>
      <c r="Z472" s="217">
        <f>--IFERROR(VLOOKUP(I472,'统计（数据库导出）'!A:K,11,FALSE),0)</f>
        <v>0</v>
      </c>
      <c r="AA472" s="4">
        <v>471</v>
      </c>
      <c r="AB472" s="4"/>
      <c r="AC472" s="220" t="e">
        <f>VLOOKUP(H472,[1]Sheet1!$D:$D,1,FALSE)</f>
        <v>#N/A</v>
      </c>
    </row>
    <row r="473" spans="1:29">
      <c r="A473" s="3">
        <v>1817</v>
      </c>
      <c r="B473" s="4" t="s">
        <v>1075</v>
      </c>
      <c r="C473" s="4">
        <v>0</v>
      </c>
      <c r="D473" s="4">
        <v>0</v>
      </c>
      <c r="E473" s="4">
        <v>0</v>
      </c>
      <c r="F473" s="4">
        <v>0</v>
      </c>
      <c r="G473" s="4" t="s">
        <v>811</v>
      </c>
      <c r="H473" s="4">
        <v>3853828</v>
      </c>
      <c r="I473" s="214" t="s">
        <v>1157</v>
      </c>
      <c r="J473" s="216">
        <v>300</v>
      </c>
      <c r="K473" s="4">
        <v>15378816165</v>
      </c>
      <c r="L473" s="4"/>
      <c r="M473" s="4" t="s">
        <v>1158</v>
      </c>
      <c r="N473" s="4" t="s">
        <v>1081</v>
      </c>
      <c r="O473" s="4">
        <v>15378816165</v>
      </c>
      <c r="P473" s="217">
        <f>--IFERROR(VLOOKUP(I473,'统计（数据库导出）'!A:C,2,FALSE),0)</f>
        <v>0</v>
      </c>
      <c r="Q473" s="217">
        <f>--IFERROR(VLOOKUP(I473,'统计（数据库导出）'!A:C,3,FALSE),0)</f>
        <v>50</v>
      </c>
      <c r="R473" s="219">
        <f t="shared" si="7"/>
        <v>0.166666666666667</v>
      </c>
      <c r="S473" s="217">
        <f>--IFERROR(VLOOKUP(I473,'统计（数据库导出）'!A:K,4,FALSE),0)</f>
        <v>0</v>
      </c>
      <c r="T473" s="217">
        <f>--IFERROR(VLOOKUP(I473,'统计（数据库导出）'!A:K,5,FALSE),0)</f>
        <v>0</v>
      </c>
      <c r="U473" s="217">
        <f>--IFERROR(VLOOKUP(I473,'统计（数据库导出）'!A:K,6,FALSE),0)</f>
        <v>0</v>
      </c>
      <c r="V473" s="217">
        <f>--IFERROR(VLOOKUP(I473,'统计（数据库导出）'!A:K,7,FALSE),0)</f>
        <v>0</v>
      </c>
      <c r="W473" s="217">
        <f>--IFERROR(VLOOKUP(I473,'统计（数据库导出）'!A:K,8,FALSE),0)</f>
        <v>0</v>
      </c>
      <c r="X473" s="217">
        <f>--IFERROR(VLOOKUP(I473,'统计（数据库导出）'!A:K,9,FALSE),0)</f>
        <v>0</v>
      </c>
      <c r="Y473" s="217">
        <f>--IFERROR(VLOOKUP(I473,'统计（数据库导出）'!A:K,10,FALSE),0)</f>
        <v>50</v>
      </c>
      <c r="Z473" s="217">
        <f>--IFERROR(VLOOKUP(I473,'统计（数据库导出）'!A:K,11,FALSE),0)</f>
        <v>0</v>
      </c>
      <c r="AA473" s="4">
        <v>472</v>
      </c>
      <c r="AB473" s="4"/>
      <c r="AC473" s="220" t="e">
        <f>VLOOKUP(H473,[1]Sheet1!$D:$D,1,FALSE)</f>
        <v>#N/A</v>
      </c>
    </row>
    <row r="474" spans="1:29">
      <c r="A474" s="3">
        <v>1818</v>
      </c>
      <c r="B474" s="4" t="s">
        <v>1075</v>
      </c>
      <c r="C474" s="4">
        <v>0</v>
      </c>
      <c r="D474" s="4">
        <v>0</v>
      </c>
      <c r="E474" s="4">
        <v>0</v>
      </c>
      <c r="F474" s="4">
        <v>0</v>
      </c>
      <c r="G474" s="4" t="s">
        <v>811</v>
      </c>
      <c r="H474" s="4">
        <v>3853826</v>
      </c>
      <c r="I474" s="214" t="s">
        <v>1159</v>
      </c>
      <c r="J474" s="216">
        <v>300</v>
      </c>
      <c r="K474" s="4">
        <v>17789403702</v>
      </c>
      <c r="L474" s="4"/>
      <c r="M474" s="4" t="s">
        <v>1160</v>
      </c>
      <c r="N474" s="4" t="s">
        <v>1081</v>
      </c>
      <c r="O474" s="4">
        <v>17789403702</v>
      </c>
      <c r="P474" s="217">
        <f>--IFERROR(VLOOKUP(I474,'统计（数据库导出）'!A:C,2,FALSE),0)</f>
        <v>0</v>
      </c>
      <c r="Q474" s="217">
        <f>--IFERROR(VLOOKUP(I474,'统计（数据库导出）'!A:C,3,FALSE),0)</f>
        <v>9</v>
      </c>
      <c r="R474" s="219">
        <f t="shared" si="7"/>
        <v>0.03</v>
      </c>
      <c r="S474" s="217">
        <f>--IFERROR(VLOOKUP(I474,'统计（数据库导出）'!A:K,4,FALSE),0)</f>
        <v>0</v>
      </c>
      <c r="T474" s="217">
        <f>--IFERROR(VLOOKUP(I474,'统计（数据库导出）'!A:K,5,FALSE),0)</f>
        <v>0</v>
      </c>
      <c r="U474" s="217">
        <f>--IFERROR(VLOOKUP(I474,'统计（数据库导出）'!A:K,6,FALSE),0)</f>
        <v>0</v>
      </c>
      <c r="V474" s="217">
        <f>--IFERROR(VLOOKUP(I474,'统计（数据库导出）'!A:K,7,FALSE),0)</f>
        <v>0</v>
      </c>
      <c r="W474" s="217">
        <f>--IFERROR(VLOOKUP(I474,'统计（数据库导出）'!A:K,8,FALSE),0)</f>
        <v>0</v>
      </c>
      <c r="X474" s="217">
        <f>--IFERROR(VLOOKUP(I474,'统计（数据库导出）'!A:K,9,FALSE),0)</f>
        <v>0</v>
      </c>
      <c r="Y474" s="217">
        <f>--IFERROR(VLOOKUP(I474,'统计（数据库导出）'!A:K,10,FALSE),0)</f>
        <v>9</v>
      </c>
      <c r="Z474" s="217">
        <f>--IFERROR(VLOOKUP(I474,'统计（数据库导出）'!A:K,11,FALSE),0)</f>
        <v>0</v>
      </c>
      <c r="AA474" s="4">
        <v>473</v>
      </c>
      <c r="AB474" s="4"/>
      <c r="AC474" s="220" t="e">
        <f>VLOOKUP(H474,[1]Sheet1!$D:$D,1,FALSE)</f>
        <v>#N/A</v>
      </c>
    </row>
    <row r="475" spans="1:29">
      <c r="A475" s="3">
        <v>1819</v>
      </c>
      <c r="B475" s="4" t="s">
        <v>1075</v>
      </c>
      <c r="C475" s="4">
        <v>0</v>
      </c>
      <c r="D475" s="4">
        <v>0</v>
      </c>
      <c r="E475" s="4">
        <v>0</v>
      </c>
      <c r="F475" s="4">
        <v>0</v>
      </c>
      <c r="G475" s="4" t="s">
        <v>811</v>
      </c>
      <c r="H475" s="4">
        <v>3853827</v>
      </c>
      <c r="I475" s="214" t="s">
        <v>1161</v>
      </c>
      <c r="J475" s="216">
        <v>300</v>
      </c>
      <c r="K475" s="4">
        <v>18093893670</v>
      </c>
      <c r="L475" s="4"/>
      <c r="M475" s="4" t="s">
        <v>1162</v>
      </c>
      <c r="N475" s="4" t="s">
        <v>1081</v>
      </c>
      <c r="O475" s="4">
        <v>18093893670</v>
      </c>
      <c r="P475" s="217">
        <f>--IFERROR(VLOOKUP(I475,'统计（数据库导出）'!A:C,2,FALSE),0)</f>
        <v>0</v>
      </c>
      <c r="Q475" s="217">
        <f>--IFERROR(VLOOKUP(I475,'统计（数据库导出）'!A:C,3,FALSE),0)</f>
        <v>6</v>
      </c>
      <c r="R475" s="219">
        <f t="shared" si="7"/>
        <v>0.02</v>
      </c>
      <c r="S475" s="217">
        <f>--IFERROR(VLOOKUP(I475,'统计（数据库导出）'!A:K,4,FALSE),0)</f>
        <v>0</v>
      </c>
      <c r="T475" s="217">
        <f>--IFERROR(VLOOKUP(I475,'统计（数据库导出）'!A:K,5,FALSE),0)</f>
        <v>0</v>
      </c>
      <c r="U475" s="217">
        <f>--IFERROR(VLOOKUP(I475,'统计（数据库导出）'!A:K,6,FALSE),0)</f>
        <v>0</v>
      </c>
      <c r="V475" s="217">
        <f>--IFERROR(VLOOKUP(I475,'统计（数据库导出）'!A:K,7,FALSE),0)</f>
        <v>0</v>
      </c>
      <c r="W475" s="217">
        <f>--IFERROR(VLOOKUP(I475,'统计（数据库导出）'!A:K,8,FALSE),0)</f>
        <v>0</v>
      </c>
      <c r="X475" s="217">
        <f>--IFERROR(VLOOKUP(I475,'统计（数据库导出）'!A:K,9,FALSE),0)</f>
        <v>0</v>
      </c>
      <c r="Y475" s="217">
        <f>--IFERROR(VLOOKUP(I475,'统计（数据库导出）'!A:K,10,FALSE),0)</f>
        <v>6</v>
      </c>
      <c r="Z475" s="217">
        <f>--IFERROR(VLOOKUP(I475,'统计（数据库导出）'!A:K,11,FALSE),0)</f>
        <v>0</v>
      </c>
      <c r="AA475" s="4">
        <v>474</v>
      </c>
      <c r="AB475" s="4"/>
      <c r="AC475" s="220" t="e">
        <f>VLOOKUP(H475,[1]Sheet1!$D:$D,1,FALSE)</f>
        <v>#N/A</v>
      </c>
    </row>
    <row r="476" spans="1:29">
      <c r="A476" s="3">
        <v>1820</v>
      </c>
      <c r="B476" s="4" t="s">
        <v>1075</v>
      </c>
      <c r="C476" s="4">
        <v>0</v>
      </c>
      <c r="D476" s="4">
        <v>0</v>
      </c>
      <c r="E476" s="4">
        <v>0</v>
      </c>
      <c r="F476" s="4">
        <v>0</v>
      </c>
      <c r="G476" s="4" t="s">
        <v>811</v>
      </c>
      <c r="H476" s="4">
        <v>3852057</v>
      </c>
      <c r="I476" s="214" t="s">
        <v>1163</v>
      </c>
      <c r="J476" s="216">
        <v>300</v>
      </c>
      <c r="K476" s="4">
        <v>17718621897</v>
      </c>
      <c r="L476" s="4"/>
      <c r="M476" s="4" t="s">
        <v>1164</v>
      </c>
      <c r="N476" s="4" t="s">
        <v>1081</v>
      </c>
      <c r="O476" s="4">
        <v>17718621897</v>
      </c>
      <c r="P476" s="217">
        <f>--IFERROR(VLOOKUP(I476,'统计（数据库导出）'!A:C,2,FALSE),0)</f>
        <v>-47</v>
      </c>
      <c r="Q476" s="217">
        <f>--IFERROR(VLOOKUP(I476,'统计（数据库导出）'!A:C,3,FALSE),0)</f>
        <v>396.5</v>
      </c>
      <c r="R476" s="219">
        <f t="shared" si="7"/>
        <v>1.32166666666667</v>
      </c>
      <c r="S476" s="217">
        <f>--IFERROR(VLOOKUP(I476,'统计（数据库导出）'!A:K,4,FALSE),0)</f>
        <v>0</v>
      </c>
      <c r="T476" s="217">
        <f>--IFERROR(VLOOKUP(I476,'统计（数据库导出）'!A:K,5,FALSE),0)</f>
        <v>0</v>
      </c>
      <c r="U476" s="217">
        <f>--IFERROR(VLOOKUP(I476,'统计（数据库导出）'!A:K,6,FALSE),0)</f>
        <v>-47</v>
      </c>
      <c r="V476" s="217">
        <f>--IFERROR(VLOOKUP(I476,'统计（数据库导出）'!A:K,7,FALSE),0)</f>
        <v>-48</v>
      </c>
      <c r="W476" s="217">
        <f>--IFERROR(VLOOKUP(I476,'统计（数据库导出）'!A:K,8,FALSE),0)</f>
        <v>0</v>
      </c>
      <c r="X476" s="217">
        <f>--IFERROR(VLOOKUP(I476,'统计（数据库导出）'!A:K,9,FALSE),0)</f>
        <v>0</v>
      </c>
      <c r="Y476" s="217">
        <f>--IFERROR(VLOOKUP(I476,'统计（数据库导出）'!A:K,10,FALSE),0)</f>
        <v>396.5</v>
      </c>
      <c r="Z476" s="217">
        <f>--IFERROR(VLOOKUP(I476,'统计（数据库导出）'!A:K,11,FALSE),0)</f>
        <v>-48</v>
      </c>
      <c r="AA476" s="4">
        <v>475</v>
      </c>
      <c r="AB476" s="4"/>
      <c r="AC476" s="220" t="e">
        <f>VLOOKUP(H476,[1]Sheet1!$D:$D,1,FALSE)</f>
        <v>#N/A</v>
      </c>
    </row>
    <row r="477" spans="1:29">
      <c r="A477" s="3">
        <v>1821</v>
      </c>
      <c r="B477" s="4" t="s">
        <v>1075</v>
      </c>
      <c r="C477" s="4">
        <v>0</v>
      </c>
      <c r="D477" s="4">
        <v>0</v>
      </c>
      <c r="E477" s="4">
        <v>0</v>
      </c>
      <c r="F477" s="4">
        <v>0</v>
      </c>
      <c r="G477" s="4" t="s">
        <v>811</v>
      </c>
      <c r="H477" s="4">
        <v>3851819</v>
      </c>
      <c r="I477" s="214" t="s">
        <v>1165</v>
      </c>
      <c r="J477" s="216">
        <v>300</v>
      </c>
      <c r="K477" s="4">
        <v>18993879556</v>
      </c>
      <c r="L477" s="4"/>
      <c r="M477" s="4" t="s">
        <v>1166</v>
      </c>
      <c r="N477" s="4" t="s">
        <v>1081</v>
      </c>
      <c r="O477" s="4">
        <v>18993879556</v>
      </c>
      <c r="P477" s="217">
        <f>--IFERROR(VLOOKUP(I477,'统计（数据库导出）'!A:C,2,FALSE),0)</f>
        <v>7</v>
      </c>
      <c r="Q477" s="217">
        <f>--IFERROR(VLOOKUP(I477,'统计（数据库导出）'!A:C,3,FALSE),0)</f>
        <v>241.5</v>
      </c>
      <c r="R477" s="219">
        <f t="shared" si="7"/>
        <v>0.805</v>
      </c>
      <c r="S477" s="217">
        <f>--IFERROR(VLOOKUP(I477,'统计（数据库导出）'!A:K,4,FALSE),0)</f>
        <v>0</v>
      </c>
      <c r="T477" s="217">
        <f>--IFERROR(VLOOKUP(I477,'统计（数据库导出）'!A:K,5,FALSE),0)</f>
        <v>0</v>
      </c>
      <c r="U477" s="217">
        <f>--IFERROR(VLOOKUP(I477,'统计（数据库导出）'!A:K,6,FALSE),0)</f>
        <v>7</v>
      </c>
      <c r="V477" s="217">
        <f>--IFERROR(VLOOKUP(I477,'统计（数据库导出）'!A:K,7,FALSE),0)</f>
        <v>0</v>
      </c>
      <c r="W477" s="217">
        <f>--IFERROR(VLOOKUP(I477,'统计（数据库导出）'!A:K,8,FALSE),0)</f>
        <v>0</v>
      </c>
      <c r="X477" s="217">
        <f>--IFERROR(VLOOKUP(I477,'统计（数据库导出）'!A:K,9,FALSE),0)</f>
        <v>0</v>
      </c>
      <c r="Y477" s="217">
        <f>--IFERROR(VLOOKUP(I477,'统计（数据库导出）'!A:K,10,FALSE),0)</f>
        <v>241.5</v>
      </c>
      <c r="Z477" s="217">
        <f>--IFERROR(VLOOKUP(I477,'统计（数据库导出）'!A:K,11,FALSE),0)</f>
        <v>-3</v>
      </c>
      <c r="AA477" s="4">
        <v>476</v>
      </c>
      <c r="AB477" s="4"/>
      <c r="AC477" s="220" t="e">
        <f>VLOOKUP(H477,[1]Sheet1!$D:$D,1,FALSE)</f>
        <v>#N/A</v>
      </c>
    </row>
    <row r="478" spans="1:29">
      <c r="A478" s="3">
        <v>1822</v>
      </c>
      <c r="B478" s="4" t="s">
        <v>1075</v>
      </c>
      <c r="C478" s="4">
        <v>0</v>
      </c>
      <c r="D478" s="4">
        <v>0</v>
      </c>
      <c r="E478" s="4">
        <v>0</v>
      </c>
      <c r="F478" s="4">
        <v>0</v>
      </c>
      <c r="G478" s="4" t="s">
        <v>811</v>
      </c>
      <c r="H478" s="4">
        <v>3852066</v>
      </c>
      <c r="I478" s="214" t="s">
        <v>1167</v>
      </c>
      <c r="J478" s="216">
        <v>300</v>
      </c>
      <c r="K478" s="4">
        <v>18909386407</v>
      </c>
      <c r="L478" s="4"/>
      <c r="M478" s="4" t="s">
        <v>1168</v>
      </c>
      <c r="N478" s="4" t="s">
        <v>1081</v>
      </c>
      <c r="O478" s="4">
        <v>18909386407</v>
      </c>
      <c r="P478" s="217">
        <f>--IFERROR(VLOOKUP(I478,'统计（数据库导出）'!A:C,2,FALSE),0)</f>
        <v>1.5</v>
      </c>
      <c r="Q478" s="217">
        <f>--IFERROR(VLOOKUP(I478,'统计（数据库导出）'!A:C,3,FALSE),0)</f>
        <v>27.5</v>
      </c>
      <c r="R478" s="219">
        <f t="shared" si="7"/>
        <v>0.0916666666666667</v>
      </c>
      <c r="S478" s="217">
        <f>--IFERROR(VLOOKUP(I478,'统计（数据库导出）'!A:K,4,FALSE),0)</f>
        <v>0</v>
      </c>
      <c r="T478" s="217">
        <f>--IFERROR(VLOOKUP(I478,'统计（数据库导出）'!A:K,5,FALSE),0)</f>
        <v>0</v>
      </c>
      <c r="U478" s="217">
        <f>--IFERROR(VLOOKUP(I478,'统计（数据库导出）'!A:K,6,FALSE),0)</f>
        <v>1.5</v>
      </c>
      <c r="V478" s="217">
        <f>--IFERROR(VLOOKUP(I478,'统计（数据库导出）'!A:K,7,FALSE),0)</f>
        <v>0</v>
      </c>
      <c r="W478" s="217">
        <f>--IFERROR(VLOOKUP(I478,'统计（数据库导出）'!A:K,8,FALSE),0)</f>
        <v>0</v>
      </c>
      <c r="X478" s="217">
        <f>--IFERROR(VLOOKUP(I478,'统计（数据库导出）'!A:K,9,FALSE),0)</f>
        <v>0</v>
      </c>
      <c r="Y478" s="217">
        <f>--IFERROR(VLOOKUP(I478,'统计（数据库导出）'!A:K,10,FALSE),0)</f>
        <v>27.5</v>
      </c>
      <c r="Z478" s="217">
        <f>--IFERROR(VLOOKUP(I478,'统计（数据库导出）'!A:K,11,FALSE),0)</f>
        <v>0</v>
      </c>
      <c r="AA478" s="4">
        <v>477</v>
      </c>
      <c r="AB478" s="4"/>
      <c r="AC478" s="220" t="e">
        <f>VLOOKUP(H478,[1]Sheet1!$D:$D,1,FALSE)</f>
        <v>#N/A</v>
      </c>
    </row>
    <row r="479" spans="1:29">
      <c r="A479" s="3">
        <v>1823</v>
      </c>
      <c r="B479" s="4" t="s">
        <v>1075</v>
      </c>
      <c r="C479" s="4">
        <v>0</v>
      </c>
      <c r="D479" s="4">
        <v>0</v>
      </c>
      <c r="E479" s="4">
        <v>0</v>
      </c>
      <c r="F479" s="4">
        <v>0</v>
      </c>
      <c r="G479" s="4" t="s">
        <v>811</v>
      </c>
      <c r="H479" s="4">
        <v>3851926</v>
      </c>
      <c r="I479" s="214" t="s">
        <v>1169</v>
      </c>
      <c r="J479" s="216">
        <v>300</v>
      </c>
      <c r="K479" s="4">
        <v>17309388942</v>
      </c>
      <c r="L479" s="4"/>
      <c r="M479" s="4" t="s">
        <v>1170</v>
      </c>
      <c r="N479" s="4" t="s">
        <v>1081</v>
      </c>
      <c r="O479" s="4">
        <v>17309388942</v>
      </c>
      <c r="P479" s="217">
        <f>--IFERROR(VLOOKUP(I479,'统计（数据库导出）'!A:C,2,FALSE),0)</f>
        <v>8</v>
      </c>
      <c r="Q479" s="217">
        <f>--IFERROR(VLOOKUP(I479,'统计（数据库导出）'!A:C,3,FALSE),0)</f>
        <v>286</v>
      </c>
      <c r="R479" s="219">
        <f t="shared" si="7"/>
        <v>0.953333333333333</v>
      </c>
      <c r="S479" s="217">
        <f>--IFERROR(VLOOKUP(I479,'统计（数据库导出）'!A:K,4,FALSE),0)</f>
        <v>0</v>
      </c>
      <c r="T479" s="217">
        <f>--IFERROR(VLOOKUP(I479,'统计（数据库导出）'!A:K,5,FALSE),0)</f>
        <v>0</v>
      </c>
      <c r="U479" s="217">
        <f>--IFERROR(VLOOKUP(I479,'统计（数据库导出）'!A:K,6,FALSE),0)</f>
        <v>8</v>
      </c>
      <c r="V479" s="217">
        <f>--IFERROR(VLOOKUP(I479,'统计（数据库导出）'!A:K,7,FALSE),0)</f>
        <v>0</v>
      </c>
      <c r="W479" s="217">
        <f>--IFERROR(VLOOKUP(I479,'统计（数据库导出）'!A:K,8,FALSE),0)</f>
        <v>0</v>
      </c>
      <c r="X479" s="217">
        <f>--IFERROR(VLOOKUP(I479,'统计（数据库导出）'!A:K,9,FALSE),0)</f>
        <v>0</v>
      </c>
      <c r="Y479" s="217">
        <f>--IFERROR(VLOOKUP(I479,'统计（数据库导出）'!A:K,10,FALSE),0)</f>
        <v>286</v>
      </c>
      <c r="Z479" s="217">
        <f>--IFERROR(VLOOKUP(I479,'统计（数据库导出）'!A:K,11,FALSE),0)</f>
        <v>0</v>
      </c>
      <c r="AA479" s="4">
        <v>478</v>
      </c>
      <c r="AB479" s="4"/>
      <c r="AC479" s="220" t="e">
        <f>VLOOKUP(H479,[1]Sheet1!$D:$D,1,FALSE)</f>
        <v>#N/A</v>
      </c>
    </row>
    <row r="480" spans="1:29">
      <c r="A480" s="3">
        <v>1824</v>
      </c>
      <c r="B480" s="4" t="s">
        <v>1075</v>
      </c>
      <c r="C480" s="4">
        <v>0</v>
      </c>
      <c r="D480" s="4">
        <v>0</v>
      </c>
      <c r="E480" s="4">
        <v>0</v>
      </c>
      <c r="F480" s="4">
        <v>0</v>
      </c>
      <c r="G480" s="4" t="s">
        <v>811</v>
      </c>
      <c r="H480" s="4">
        <v>3851887</v>
      </c>
      <c r="I480" s="214" t="s">
        <v>1171</v>
      </c>
      <c r="J480" s="216">
        <v>300</v>
      </c>
      <c r="K480" s="4">
        <v>13359389251</v>
      </c>
      <c r="L480" s="4"/>
      <c r="M480" s="4" t="s">
        <v>1172</v>
      </c>
      <c r="N480" s="4" t="s">
        <v>1081</v>
      </c>
      <c r="O480" s="4">
        <v>13359389251</v>
      </c>
      <c r="P480" s="217">
        <f>--IFERROR(VLOOKUP(I480,'统计（数据库导出）'!A:C,2,FALSE),0)</f>
        <v>7</v>
      </c>
      <c r="Q480" s="217">
        <f>--IFERROR(VLOOKUP(I480,'统计（数据库导出）'!A:C,3,FALSE),0)</f>
        <v>223.5</v>
      </c>
      <c r="R480" s="219">
        <f t="shared" si="7"/>
        <v>0.745</v>
      </c>
      <c r="S480" s="217">
        <f>--IFERROR(VLOOKUP(I480,'统计（数据库导出）'!A:K,4,FALSE),0)</f>
        <v>0</v>
      </c>
      <c r="T480" s="217">
        <f>--IFERROR(VLOOKUP(I480,'统计（数据库导出）'!A:K,5,FALSE),0)</f>
        <v>0</v>
      </c>
      <c r="U480" s="217">
        <f>--IFERROR(VLOOKUP(I480,'统计（数据库导出）'!A:K,6,FALSE),0)</f>
        <v>7</v>
      </c>
      <c r="V480" s="217">
        <f>--IFERROR(VLOOKUP(I480,'统计（数据库导出）'!A:K,7,FALSE),0)</f>
        <v>0</v>
      </c>
      <c r="W480" s="217">
        <f>--IFERROR(VLOOKUP(I480,'统计（数据库导出）'!A:K,8,FALSE),0)</f>
        <v>0</v>
      </c>
      <c r="X480" s="217">
        <f>--IFERROR(VLOOKUP(I480,'统计（数据库导出）'!A:K,9,FALSE),0)</f>
        <v>0</v>
      </c>
      <c r="Y480" s="217">
        <f>--IFERROR(VLOOKUP(I480,'统计（数据库导出）'!A:K,10,FALSE),0)</f>
        <v>223.5</v>
      </c>
      <c r="Z480" s="217">
        <f>--IFERROR(VLOOKUP(I480,'统计（数据库导出）'!A:K,11,FALSE),0)</f>
        <v>0</v>
      </c>
      <c r="AA480" s="4">
        <v>479</v>
      </c>
      <c r="AB480" s="4"/>
      <c r="AC480" s="220" t="e">
        <f>VLOOKUP(H480,[1]Sheet1!$D:$D,1,FALSE)</f>
        <v>#N/A</v>
      </c>
    </row>
    <row r="481" spans="1:29">
      <c r="A481" s="3">
        <v>1825</v>
      </c>
      <c r="B481" s="4" t="s">
        <v>1075</v>
      </c>
      <c r="C481" s="4">
        <v>0</v>
      </c>
      <c r="D481" s="4">
        <v>0</v>
      </c>
      <c r="E481" s="4">
        <v>0</v>
      </c>
      <c r="F481" s="4">
        <v>0</v>
      </c>
      <c r="G481" s="4" t="s">
        <v>811</v>
      </c>
      <c r="H481" s="4">
        <v>3836940</v>
      </c>
      <c r="I481" s="214" t="s">
        <v>1173</v>
      </c>
      <c r="J481" s="216">
        <v>300</v>
      </c>
      <c r="K481" s="4">
        <v>18993838940</v>
      </c>
      <c r="L481" s="4"/>
      <c r="M481" s="4" t="s">
        <v>1174</v>
      </c>
      <c r="N481" s="4" t="s">
        <v>1081</v>
      </c>
      <c r="O481" s="4">
        <v>18993838940</v>
      </c>
      <c r="P481" s="217">
        <f>--IFERROR(VLOOKUP(I481,'统计（数据库导出）'!A:C,2,FALSE),0)</f>
        <v>6</v>
      </c>
      <c r="Q481" s="217">
        <f>--IFERROR(VLOOKUP(I481,'统计（数据库导出）'!A:C,3,FALSE),0)</f>
        <v>335.5</v>
      </c>
      <c r="R481" s="219">
        <f t="shared" si="7"/>
        <v>1.11833333333333</v>
      </c>
      <c r="S481" s="217">
        <f>--IFERROR(VLOOKUP(I481,'统计（数据库导出）'!A:K,4,FALSE),0)</f>
        <v>0</v>
      </c>
      <c r="T481" s="217">
        <f>--IFERROR(VLOOKUP(I481,'统计（数据库导出）'!A:K,5,FALSE),0)</f>
        <v>0</v>
      </c>
      <c r="U481" s="217">
        <f>--IFERROR(VLOOKUP(I481,'统计（数据库导出）'!A:K,6,FALSE),0)</f>
        <v>6</v>
      </c>
      <c r="V481" s="217">
        <f>--IFERROR(VLOOKUP(I481,'统计（数据库导出）'!A:K,7,FALSE),0)</f>
        <v>0</v>
      </c>
      <c r="W481" s="217">
        <f>--IFERROR(VLOOKUP(I481,'统计（数据库导出）'!A:K,8,FALSE),0)</f>
        <v>0</v>
      </c>
      <c r="X481" s="217">
        <f>--IFERROR(VLOOKUP(I481,'统计（数据库导出）'!A:K,9,FALSE),0)</f>
        <v>0</v>
      </c>
      <c r="Y481" s="217">
        <f>--IFERROR(VLOOKUP(I481,'统计（数据库导出）'!A:K,10,FALSE),0)</f>
        <v>335.5</v>
      </c>
      <c r="Z481" s="217">
        <f>--IFERROR(VLOOKUP(I481,'统计（数据库导出）'!A:K,11,FALSE),0)</f>
        <v>0</v>
      </c>
      <c r="AA481" s="4">
        <v>480</v>
      </c>
      <c r="AB481" s="4"/>
      <c r="AC481" s="220" t="e">
        <f>VLOOKUP(H481,[1]Sheet1!$D:$D,1,FALSE)</f>
        <v>#N/A</v>
      </c>
    </row>
    <row r="482" spans="1:29">
      <c r="A482" s="3">
        <v>1826</v>
      </c>
      <c r="B482" s="4" t="s">
        <v>1075</v>
      </c>
      <c r="C482" s="4">
        <v>0</v>
      </c>
      <c r="D482" s="4">
        <v>0</v>
      </c>
      <c r="E482" s="4">
        <v>0</v>
      </c>
      <c r="F482" s="4">
        <v>0</v>
      </c>
      <c r="G482" s="4" t="s">
        <v>811</v>
      </c>
      <c r="H482" s="4">
        <v>210432</v>
      </c>
      <c r="I482" s="214" t="e">
        <v>#N/A</v>
      </c>
      <c r="J482" s="216">
        <v>300</v>
      </c>
      <c r="K482" s="4">
        <v>18093850198</v>
      </c>
      <c r="L482" s="4"/>
      <c r="M482" s="4" t="e">
        <v>#N/A</v>
      </c>
      <c r="N482" s="4" t="e">
        <v>#N/A</v>
      </c>
      <c r="O482" s="4" t="e">
        <v>#N/A</v>
      </c>
      <c r="P482" s="217">
        <f>--IFERROR(VLOOKUP(I482,'统计（数据库导出）'!A:C,2,FALSE),0)</f>
        <v>0</v>
      </c>
      <c r="Q482" s="217">
        <f>--IFERROR(VLOOKUP(I482,'统计（数据库导出）'!A:C,3,FALSE),0)</f>
        <v>0</v>
      </c>
      <c r="R482" s="219">
        <f t="shared" si="7"/>
        <v>0</v>
      </c>
      <c r="S482" s="217">
        <f>--IFERROR(VLOOKUP(I482,'统计（数据库导出）'!A:K,4,FALSE),0)</f>
        <v>0</v>
      </c>
      <c r="T482" s="217">
        <f>--IFERROR(VLOOKUP(I482,'统计（数据库导出）'!A:K,5,FALSE),0)</f>
        <v>0</v>
      </c>
      <c r="U482" s="217">
        <f>--IFERROR(VLOOKUP(I482,'统计（数据库导出）'!A:K,6,FALSE),0)</f>
        <v>0</v>
      </c>
      <c r="V482" s="217">
        <f>--IFERROR(VLOOKUP(I482,'统计（数据库导出）'!A:K,7,FALSE),0)</f>
        <v>0</v>
      </c>
      <c r="W482" s="217">
        <f>--IFERROR(VLOOKUP(I482,'统计（数据库导出）'!A:K,8,FALSE),0)</f>
        <v>0</v>
      </c>
      <c r="X482" s="217">
        <f>--IFERROR(VLOOKUP(I482,'统计（数据库导出）'!A:K,9,FALSE),0)</f>
        <v>0</v>
      </c>
      <c r="Y482" s="217">
        <f>--IFERROR(VLOOKUP(I482,'统计（数据库导出）'!A:K,10,FALSE),0)</f>
        <v>0</v>
      </c>
      <c r="Z482" s="217">
        <f>--IFERROR(VLOOKUP(I482,'统计（数据库导出）'!A:K,11,FALSE),0)</f>
        <v>0</v>
      </c>
      <c r="AA482" s="4">
        <v>481</v>
      </c>
      <c r="AB482" s="4"/>
      <c r="AC482" s="220" t="e">
        <f>VLOOKUP(H482,[1]Sheet1!$D:$D,1,FALSE)</f>
        <v>#N/A</v>
      </c>
    </row>
    <row r="483" spans="1:29">
      <c r="A483" s="3">
        <v>1827</v>
      </c>
      <c r="B483" s="4" t="s">
        <v>1075</v>
      </c>
      <c r="C483" s="4">
        <v>0</v>
      </c>
      <c r="D483" s="4">
        <v>0</v>
      </c>
      <c r="E483" s="4">
        <v>0</v>
      </c>
      <c r="F483" s="4">
        <v>0</v>
      </c>
      <c r="G483" s="4" t="s">
        <v>811</v>
      </c>
      <c r="H483" s="4">
        <v>3839237</v>
      </c>
      <c r="I483" s="214" t="s">
        <v>1175</v>
      </c>
      <c r="J483" s="216">
        <v>300</v>
      </c>
      <c r="K483" s="4">
        <v>18143701360</v>
      </c>
      <c r="L483" s="4"/>
      <c r="M483" s="4" t="s">
        <v>1176</v>
      </c>
      <c r="N483" s="4" t="s">
        <v>1081</v>
      </c>
      <c r="O483" s="4">
        <v>18143701360</v>
      </c>
      <c r="P483" s="217">
        <f>--IFERROR(VLOOKUP(I483,'统计（数据库导出）'!A:C,2,FALSE),0)</f>
        <v>1</v>
      </c>
      <c r="Q483" s="217">
        <f>--IFERROR(VLOOKUP(I483,'统计（数据库导出）'!A:C,3,FALSE),0)</f>
        <v>209</v>
      </c>
      <c r="R483" s="219">
        <f t="shared" si="7"/>
        <v>0.696666666666667</v>
      </c>
      <c r="S483" s="217">
        <f>--IFERROR(VLOOKUP(I483,'统计（数据库导出）'!A:K,4,FALSE),0)</f>
        <v>0</v>
      </c>
      <c r="T483" s="217">
        <f>--IFERROR(VLOOKUP(I483,'统计（数据库导出）'!A:K,5,FALSE),0)</f>
        <v>0</v>
      </c>
      <c r="U483" s="217">
        <f>--IFERROR(VLOOKUP(I483,'统计（数据库导出）'!A:K,6,FALSE),0)</f>
        <v>1</v>
      </c>
      <c r="V483" s="217">
        <f>--IFERROR(VLOOKUP(I483,'统计（数据库导出）'!A:K,7,FALSE),0)</f>
        <v>0</v>
      </c>
      <c r="W483" s="217">
        <f>--IFERROR(VLOOKUP(I483,'统计（数据库导出）'!A:K,8,FALSE),0)</f>
        <v>0</v>
      </c>
      <c r="X483" s="217">
        <f>--IFERROR(VLOOKUP(I483,'统计（数据库导出）'!A:K,9,FALSE),0)</f>
        <v>0</v>
      </c>
      <c r="Y483" s="217">
        <f>--IFERROR(VLOOKUP(I483,'统计（数据库导出）'!A:K,10,FALSE),0)</f>
        <v>209</v>
      </c>
      <c r="Z483" s="217">
        <f>--IFERROR(VLOOKUP(I483,'统计（数据库导出）'!A:K,11,FALSE),0)</f>
        <v>0</v>
      </c>
      <c r="AA483" s="4">
        <v>482</v>
      </c>
      <c r="AB483" s="4"/>
      <c r="AC483" s="220" t="e">
        <f>VLOOKUP(H483,[1]Sheet1!$D:$D,1,FALSE)</f>
        <v>#N/A</v>
      </c>
    </row>
    <row r="484" spans="1:29">
      <c r="A484" s="3">
        <v>1828</v>
      </c>
      <c r="B484" s="4" t="s">
        <v>1075</v>
      </c>
      <c r="C484" s="4">
        <v>0</v>
      </c>
      <c r="D484" s="4">
        <v>0</v>
      </c>
      <c r="E484" s="4">
        <v>0</v>
      </c>
      <c r="F484" s="4">
        <v>0</v>
      </c>
      <c r="G484" s="4" t="s">
        <v>811</v>
      </c>
      <c r="H484" s="4">
        <v>3852014</v>
      </c>
      <c r="I484" s="214" t="s">
        <v>1177</v>
      </c>
      <c r="J484" s="216">
        <v>300</v>
      </c>
      <c r="K484" s="4">
        <v>17793851295</v>
      </c>
      <c r="L484" s="4"/>
      <c r="M484" s="4" t="s">
        <v>1178</v>
      </c>
      <c r="N484" s="4" t="s">
        <v>1081</v>
      </c>
      <c r="O484" s="4">
        <v>17793851295</v>
      </c>
      <c r="P484" s="217">
        <f>--IFERROR(VLOOKUP(I484,'统计（数据库导出）'!A:C,2,FALSE),0)</f>
        <v>14</v>
      </c>
      <c r="Q484" s="217">
        <f>--IFERROR(VLOOKUP(I484,'统计（数据库导出）'!A:C,3,FALSE),0)</f>
        <v>441</v>
      </c>
      <c r="R484" s="219">
        <f t="shared" si="7"/>
        <v>1.47</v>
      </c>
      <c r="S484" s="217">
        <f>--IFERROR(VLOOKUP(I484,'统计（数据库导出）'!A:K,4,FALSE),0)</f>
        <v>0</v>
      </c>
      <c r="T484" s="217">
        <f>--IFERROR(VLOOKUP(I484,'统计（数据库导出）'!A:K,5,FALSE),0)</f>
        <v>0</v>
      </c>
      <c r="U484" s="217">
        <f>--IFERROR(VLOOKUP(I484,'统计（数据库导出）'!A:K,6,FALSE),0)</f>
        <v>14</v>
      </c>
      <c r="V484" s="217">
        <f>--IFERROR(VLOOKUP(I484,'统计（数据库导出）'!A:K,7,FALSE),0)</f>
        <v>0</v>
      </c>
      <c r="W484" s="217">
        <f>--IFERROR(VLOOKUP(I484,'统计（数据库导出）'!A:K,8,FALSE),0)</f>
        <v>0</v>
      </c>
      <c r="X484" s="217">
        <f>--IFERROR(VLOOKUP(I484,'统计（数据库导出）'!A:K,9,FALSE),0)</f>
        <v>0</v>
      </c>
      <c r="Y484" s="217">
        <f>--IFERROR(VLOOKUP(I484,'统计（数据库导出）'!A:K,10,FALSE),0)</f>
        <v>441</v>
      </c>
      <c r="Z484" s="217">
        <f>--IFERROR(VLOOKUP(I484,'统计（数据库导出）'!A:K,11,FALSE),0)</f>
        <v>0</v>
      </c>
      <c r="AA484" s="4">
        <v>483</v>
      </c>
      <c r="AB484" s="4"/>
      <c r="AC484" s="220" t="e">
        <f>VLOOKUP(H484,[1]Sheet1!$D:$D,1,FALSE)</f>
        <v>#N/A</v>
      </c>
    </row>
    <row r="485" spans="1:29">
      <c r="A485" s="3">
        <v>1829</v>
      </c>
      <c r="B485" s="4" t="s">
        <v>1075</v>
      </c>
      <c r="C485" s="4">
        <v>0</v>
      </c>
      <c r="D485" s="4">
        <v>0</v>
      </c>
      <c r="E485" s="4">
        <v>0</v>
      </c>
      <c r="F485" s="4">
        <v>0</v>
      </c>
      <c r="G485" s="4" t="s">
        <v>811</v>
      </c>
      <c r="H485" s="4">
        <v>3860560</v>
      </c>
      <c r="I485" s="214" t="s">
        <v>1179</v>
      </c>
      <c r="J485" s="216">
        <v>300</v>
      </c>
      <c r="K485" s="4">
        <v>18993846445</v>
      </c>
      <c r="L485" s="4"/>
      <c r="M485" s="4" t="s">
        <v>1180</v>
      </c>
      <c r="N485" s="4" t="s">
        <v>1081</v>
      </c>
      <c r="O485" s="4">
        <v>18993846445</v>
      </c>
      <c r="P485" s="217">
        <f>--IFERROR(VLOOKUP(I485,'统计（数据库导出）'!A:C,2,FALSE),0)</f>
        <v>25</v>
      </c>
      <c r="Q485" s="217">
        <f>--IFERROR(VLOOKUP(I485,'统计（数据库导出）'!A:C,3,FALSE),0)</f>
        <v>429</v>
      </c>
      <c r="R485" s="219">
        <f t="shared" si="7"/>
        <v>1.43</v>
      </c>
      <c r="S485" s="217">
        <f>--IFERROR(VLOOKUP(I485,'统计（数据库导出）'!A:K,4,FALSE),0)</f>
        <v>0</v>
      </c>
      <c r="T485" s="217">
        <f>--IFERROR(VLOOKUP(I485,'统计（数据库导出）'!A:K,5,FALSE),0)</f>
        <v>0</v>
      </c>
      <c r="U485" s="217">
        <f>--IFERROR(VLOOKUP(I485,'统计（数据库导出）'!A:K,6,FALSE),0)</f>
        <v>25</v>
      </c>
      <c r="V485" s="217">
        <f>--IFERROR(VLOOKUP(I485,'统计（数据库导出）'!A:K,7,FALSE),0)</f>
        <v>0</v>
      </c>
      <c r="W485" s="217">
        <f>--IFERROR(VLOOKUP(I485,'统计（数据库导出）'!A:K,8,FALSE),0)</f>
        <v>0</v>
      </c>
      <c r="X485" s="217">
        <f>--IFERROR(VLOOKUP(I485,'统计（数据库导出）'!A:K,9,FALSE),0)</f>
        <v>0</v>
      </c>
      <c r="Y485" s="217">
        <f>--IFERROR(VLOOKUP(I485,'统计（数据库导出）'!A:K,10,FALSE),0)</f>
        <v>429</v>
      </c>
      <c r="Z485" s="217">
        <f>--IFERROR(VLOOKUP(I485,'统计（数据库导出）'!A:K,11,FALSE),0)</f>
        <v>0</v>
      </c>
      <c r="AA485" s="4">
        <v>484</v>
      </c>
      <c r="AB485" s="4"/>
      <c r="AC485" s="220" t="e">
        <f>VLOOKUP(H485,[1]Sheet1!$D:$D,1,FALSE)</f>
        <v>#N/A</v>
      </c>
    </row>
    <row r="486" spans="1:29">
      <c r="A486" s="3">
        <v>1830</v>
      </c>
      <c r="B486" s="4" t="s">
        <v>1075</v>
      </c>
      <c r="C486" s="4">
        <v>0</v>
      </c>
      <c r="D486" s="4">
        <v>0</v>
      </c>
      <c r="E486" s="4">
        <v>0</v>
      </c>
      <c r="F486" s="4">
        <v>0</v>
      </c>
      <c r="G486" s="4" t="s">
        <v>811</v>
      </c>
      <c r="H486" s="4">
        <v>3852598</v>
      </c>
      <c r="I486" s="214" t="s">
        <v>1181</v>
      </c>
      <c r="J486" s="216">
        <v>300</v>
      </c>
      <c r="K486" s="4">
        <v>15378852266</v>
      </c>
      <c r="L486" s="4"/>
      <c r="M486" s="4" t="s">
        <v>1182</v>
      </c>
      <c r="N486" s="4" t="s">
        <v>1081</v>
      </c>
      <c r="O486" s="4">
        <v>15378852266</v>
      </c>
      <c r="P486" s="217">
        <f>--IFERROR(VLOOKUP(I486,'统计（数据库导出）'!A:C,2,FALSE),0)</f>
        <v>14</v>
      </c>
      <c r="Q486" s="217">
        <f>--IFERROR(VLOOKUP(I486,'统计（数据库导出）'!A:C,3,FALSE),0)</f>
        <v>322</v>
      </c>
      <c r="R486" s="219">
        <f t="shared" si="7"/>
        <v>1.07333333333333</v>
      </c>
      <c r="S486" s="217">
        <f>--IFERROR(VLOOKUP(I486,'统计（数据库导出）'!A:K,4,FALSE),0)</f>
        <v>0</v>
      </c>
      <c r="T486" s="217">
        <f>--IFERROR(VLOOKUP(I486,'统计（数据库导出）'!A:K,5,FALSE),0)</f>
        <v>0</v>
      </c>
      <c r="U486" s="217">
        <f>--IFERROR(VLOOKUP(I486,'统计（数据库导出）'!A:K,6,FALSE),0)</f>
        <v>14</v>
      </c>
      <c r="V486" s="217">
        <f>--IFERROR(VLOOKUP(I486,'统计（数据库导出）'!A:K,7,FALSE),0)</f>
        <v>0</v>
      </c>
      <c r="W486" s="217">
        <f>--IFERROR(VLOOKUP(I486,'统计（数据库导出）'!A:K,8,FALSE),0)</f>
        <v>0</v>
      </c>
      <c r="X486" s="217">
        <f>--IFERROR(VLOOKUP(I486,'统计（数据库导出）'!A:K,9,FALSE),0)</f>
        <v>0</v>
      </c>
      <c r="Y486" s="217">
        <f>--IFERROR(VLOOKUP(I486,'统计（数据库导出）'!A:K,10,FALSE),0)</f>
        <v>322</v>
      </c>
      <c r="Z486" s="217">
        <f>--IFERROR(VLOOKUP(I486,'统计（数据库导出）'!A:K,11,FALSE),0)</f>
        <v>0</v>
      </c>
      <c r="AA486" s="4">
        <v>485</v>
      </c>
      <c r="AB486" s="4"/>
      <c r="AC486" s="220" t="e">
        <f>VLOOKUP(H486,[1]Sheet1!$D:$D,1,FALSE)</f>
        <v>#N/A</v>
      </c>
    </row>
    <row r="487" spans="1:29">
      <c r="A487" s="3">
        <v>1831</v>
      </c>
      <c r="B487" s="4" t="s">
        <v>1075</v>
      </c>
      <c r="C487" s="4">
        <v>0</v>
      </c>
      <c r="D487" s="4">
        <v>0</v>
      </c>
      <c r="E487" s="4">
        <v>0</v>
      </c>
      <c r="F487" s="4">
        <v>0</v>
      </c>
      <c r="G487" s="4" t="s">
        <v>811</v>
      </c>
      <c r="H487" s="4">
        <v>3823176</v>
      </c>
      <c r="I487" s="214" t="s">
        <v>1183</v>
      </c>
      <c r="J487" s="216">
        <v>300</v>
      </c>
      <c r="K487" s="4">
        <v>18193892005</v>
      </c>
      <c r="L487" s="4"/>
      <c r="M487" s="4" t="s">
        <v>1184</v>
      </c>
      <c r="N487" s="4" t="s">
        <v>1081</v>
      </c>
      <c r="O487" s="4">
        <v>18193892005</v>
      </c>
      <c r="P487" s="217">
        <f>--IFERROR(VLOOKUP(I487,'统计（数据库导出）'!A:C,2,FALSE),0)</f>
        <v>0</v>
      </c>
      <c r="Q487" s="217">
        <f>--IFERROR(VLOOKUP(I487,'统计（数据库导出）'!A:C,3,FALSE),0)</f>
        <v>278.5</v>
      </c>
      <c r="R487" s="219">
        <f t="shared" si="7"/>
        <v>0.928333333333333</v>
      </c>
      <c r="S487" s="217">
        <f>--IFERROR(VLOOKUP(I487,'统计（数据库导出）'!A:K,4,FALSE),0)</f>
        <v>0</v>
      </c>
      <c r="T487" s="217">
        <f>--IFERROR(VLOOKUP(I487,'统计（数据库导出）'!A:K,5,FALSE),0)</f>
        <v>0</v>
      </c>
      <c r="U487" s="217">
        <f>--IFERROR(VLOOKUP(I487,'统计（数据库导出）'!A:K,6,FALSE),0)</f>
        <v>0</v>
      </c>
      <c r="V487" s="217">
        <f>--IFERROR(VLOOKUP(I487,'统计（数据库导出）'!A:K,7,FALSE),0)</f>
        <v>0</v>
      </c>
      <c r="W487" s="217">
        <f>--IFERROR(VLOOKUP(I487,'统计（数据库导出）'!A:K,8,FALSE),0)</f>
        <v>0</v>
      </c>
      <c r="X487" s="217">
        <f>--IFERROR(VLOOKUP(I487,'统计（数据库导出）'!A:K,9,FALSE),0)</f>
        <v>0</v>
      </c>
      <c r="Y487" s="217">
        <f>--IFERROR(VLOOKUP(I487,'统计（数据库导出）'!A:K,10,FALSE),0)</f>
        <v>278.5</v>
      </c>
      <c r="Z487" s="217">
        <f>--IFERROR(VLOOKUP(I487,'统计（数据库导出）'!A:K,11,FALSE),0)</f>
        <v>0</v>
      </c>
      <c r="AA487" s="4">
        <v>486</v>
      </c>
      <c r="AB487" s="4"/>
      <c r="AC487" s="220" t="e">
        <f>VLOOKUP(H487,[1]Sheet1!$D:$D,1,FALSE)</f>
        <v>#N/A</v>
      </c>
    </row>
    <row r="488" spans="1:29">
      <c r="A488" s="3">
        <v>1832</v>
      </c>
      <c r="B488" s="4" t="s">
        <v>1075</v>
      </c>
      <c r="C488" s="4">
        <v>0</v>
      </c>
      <c r="D488" s="4">
        <v>0</v>
      </c>
      <c r="E488" s="4">
        <v>0</v>
      </c>
      <c r="F488" s="4">
        <v>0</v>
      </c>
      <c r="G488" s="4" t="s">
        <v>811</v>
      </c>
      <c r="H488" s="4">
        <v>3839261</v>
      </c>
      <c r="I488" s="214" t="s">
        <v>1185</v>
      </c>
      <c r="J488" s="216">
        <v>300</v>
      </c>
      <c r="K488" s="4">
        <v>17793834721</v>
      </c>
      <c r="L488" s="4"/>
      <c r="M488" s="4" t="s">
        <v>1186</v>
      </c>
      <c r="N488" s="4" t="s">
        <v>1081</v>
      </c>
      <c r="O488" s="4">
        <v>17793834721</v>
      </c>
      <c r="P488" s="217">
        <f>--IFERROR(VLOOKUP(I488,'统计（数据库导出）'!A:C,2,FALSE),0)</f>
        <v>7</v>
      </c>
      <c r="Q488" s="217">
        <f>--IFERROR(VLOOKUP(I488,'统计（数据库导出）'!A:C,3,FALSE),0)</f>
        <v>287.5</v>
      </c>
      <c r="R488" s="219">
        <f t="shared" si="7"/>
        <v>0.958333333333333</v>
      </c>
      <c r="S488" s="217">
        <f>--IFERROR(VLOOKUP(I488,'统计（数据库导出）'!A:K,4,FALSE),0)</f>
        <v>0</v>
      </c>
      <c r="T488" s="217">
        <f>--IFERROR(VLOOKUP(I488,'统计（数据库导出）'!A:K,5,FALSE),0)</f>
        <v>0</v>
      </c>
      <c r="U488" s="217">
        <f>--IFERROR(VLOOKUP(I488,'统计（数据库导出）'!A:K,6,FALSE),0)</f>
        <v>7</v>
      </c>
      <c r="V488" s="217">
        <f>--IFERROR(VLOOKUP(I488,'统计（数据库导出）'!A:K,7,FALSE),0)</f>
        <v>0</v>
      </c>
      <c r="W488" s="217">
        <f>--IFERROR(VLOOKUP(I488,'统计（数据库导出）'!A:K,8,FALSE),0)</f>
        <v>0</v>
      </c>
      <c r="X488" s="217">
        <f>--IFERROR(VLOOKUP(I488,'统计（数据库导出）'!A:K,9,FALSE),0)</f>
        <v>0</v>
      </c>
      <c r="Y488" s="217">
        <f>--IFERROR(VLOOKUP(I488,'统计（数据库导出）'!A:K,10,FALSE),0)</f>
        <v>287.5</v>
      </c>
      <c r="Z488" s="217">
        <f>--IFERROR(VLOOKUP(I488,'统计（数据库导出）'!A:K,11,FALSE),0)</f>
        <v>0</v>
      </c>
      <c r="AA488" s="4">
        <v>487</v>
      </c>
      <c r="AB488" s="4"/>
      <c r="AC488" s="220" t="e">
        <f>VLOOKUP(H488,[1]Sheet1!$D:$D,1,FALSE)</f>
        <v>#N/A</v>
      </c>
    </row>
    <row r="489" spans="1:29">
      <c r="A489" s="3">
        <v>1833</v>
      </c>
      <c r="B489" s="4" t="s">
        <v>1075</v>
      </c>
      <c r="C489" s="4">
        <v>0</v>
      </c>
      <c r="D489" s="4">
        <v>0</v>
      </c>
      <c r="E489" s="4">
        <v>0</v>
      </c>
      <c r="F489" s="4">
        <v>0</v>
      </c>
      <c r="G489" s="4" t="s">
        <v>811</v>
      </c>
      <c r="H489" s="4">
        <v>3852593</v>
      </c>
      <c r="I489" s="214" t="s">
        <v>1187</v>
      </c>
      <c r="J489" s="216">
        <v>300</v>
      </c>
      <c r="K489" s="4">
        <v>15349465971</v>
      </c>
      <c r="L489" s="4"/>
      <c r="M489" s="4" t="s">
        <v>1188</v>
      </c>
      <c r="N489" s="4" t="s">
        <v>1081</v>
      </c>
      <c r="O489" s="4">
        <v>15349465971</v>
      </c>
      <c r="P489" s="217">
        <f>--IFERROR(VLOOKUP(I489,'统计（数据库导出）'!A:C,2,FALSE),0)</f>
        <v>1</v>
      </c>
      <c r="Q489" s="217">
        <f>--IFERROR(VLOOKUP(I489,'统计（数据库导出）'!A:C,3,FALSE),0)</f>
        <v>326</v>
      </c>
      <c r="R489" s="219">
        <f t="shared" si="7"/>
        <v>1.08666666666667</v>
      </c>
      <c r="S489" s="217">
        <f>--IFERROR(VLOOKUP(I489,'统计（数据库导出）'!A:K,4,FALSE),0)</f>
        <v>0</v>
      </c>
      <c r="T489" s="217">
        <f>--IFERROR(VLOOKUP(I489,'统计（数据库导出）'!A:K,5,FALSE),0)</f>
        <v>0</v>
      </c>
      <c r="U489" s="217">
        <f>--IFERROR(VLOOKUP(I489,'统计（数据库导出）'!A:K,6,FALSE),0)</f>
        <v>1</v>
      </c>
      <c r="V489" s="217">
        <f>--IFERROR(VLOOKUP(I489,'统计（数据库导出）'!A:K,7,FALSE),0)</f>
        <v>0</v>
      </c>
      <c r="W489" s="217">
        <f>--IFERROR(VLOOKUP(I489,'统计（数据库导出）'!A:K,8,FALSE),0)</f>
        <v>0</v>
      </c>
      <c r="X489" s="217">
        <f>--IFERROR(VLOOKUP(I489,'统计（数据库导出）'!A:K,9,FALSE),0)</f>
        <v>0</v>
      </c>
      <c r="Y489" s="217">
        <f>--IFERROR(VLOOKUP(I489,'统计（数据库导出）'!A:K,10,FALSE),0)</f>
        <v>326</v>
      </c>
      <c r="Z489" s="217">
        <f>--IFERROR(VLOOKUP(I489,'统计（数据库导出）'!A:K,11,FALSE),0)</f>
        <v>0</v>
      </c>
      <c r="AA489" s="4">
        <v>488</v>
      </c>
      <c r="AB489" s="4"/>
      <c r="AC489" s="220" t="e">
        <f>VLOOKUP(H489,[1]Sheet1!$D:$D,1,FALSE)</f>
        <v>#N/A</v>
      </c>
    </row>
    <row r="490" spans="1:29">
      <c r="A490" s="3">
        <v>1834</v>
      </c>
      <c r="B490" s="4" t="s">
        <v>1075</v>
      </c>
      <c r="C490" s="4">
        <v>0</v>
      </c>
      <c r="D490" s="4">
        <v>0</v>
      </c>
      <c r="E490" s="4">
        <v>0</v>
      </c>
      <c r="F490" s="4">
        <v>0</v>
      </c>
      <c r="G490" s="4" t="s">
        <v>811</v>
      </c>
      <c r="H490" s="4">
        <v>3839258</v>
      </c>
      <c r="I490" s="214" t="s">
        <v>1189</v>
      </c>
      <c r="J490" s="216">
        <v>300</v>
      </c>
      <c r="K490" s="4">
        <v>17793830733</v>
      </c>
      <c r="L490" s="4"/>
      <c r="M490" s="4" t="s">
        <v>1190</v>
      </c>
      <c r="N490" s="4" t="s">
        <v>1081</v>
      </c>
      <c r="O490" s="4">
        <v>17793830733</v>
      </c>
      <c r="P490" s="217">
        <f>--IFERROR(VLOOKUP(I490,'统计（数据库导出）'!A:C,2,FALSE),0)</f>
        <v>10</v>
      </c>
      <c r="Q490" s="217">
        <f>--IFERROR(VLOOKUP(I490,'统计（数据库导出）'!A:C,3,FALSE),0)</f>
        <v>628</v>
      </c>
      <c r="R490" s="219">
        <f t="shared" si="7"/>
        <v>2.09333333333333</v>
      </c>
      <c r="S490" s="217">
        <f>--IFERROR(VLOOKUP(I490,'统计（数据库导出）'!A:K,4,FALSE),0)</f>
        <v>0</v>
      </c>
      <c r="T490" s="217">
        <f>--IFERROR(VLOOKUP(I490,'统计（数据库导出）'!A:K,5,FALSE),0)</f>
        <v>0</v>
      </c>
      <c r="U490" s="217">
        <f>--IFERROR(VLOOKUP(I490,'统计（数据库导出）'!A:K,6,FALSE),0)</f>
        <v>10</v>
      </c>
      <c r="V490" s="217">
        <f>--IFERROR(VLOOKUP(I490,'统计（数据库导出）'!A:K,7,FALSE),0)</f>
        <v>0</v>
      </c>
      <c r="W490" s="217">
        <f>--IFERROR(VLOOKUP(I490,'统计（数据库导出）'!A:K,8,FALSE),0)</f>
        <v>0</v>
      </c>
      <c r="X490" s="217">
        <f>--IFERROR(VLOOKUP(I490,'统计（数据库导出）'!A:K,9,FALSE),0)</f>
        <v>0</v>
      </c>
      <c r="Y490" s="217">
        <f>--IFERROR(VLOOKUP(I490,'统计（数据库导出）'!A:K,10,FALSE),0)</f>
        <v>628</v>
      </c>
      <c r="Z490" s="217">
        <f>--IFERROR(VLOOKUP(I490,'统计（数据库导出）'!A:K,11,FALSE),0)</f>
        <v>0</v>
      </c>
      <c r="AA490" s="4">
        <v>489</v>
      </c>
      <c r="AB490" s="4"/>
      <c r="AC490" s="220" t="e">
        <f>VLOOKUP(H490,[1]Sheet1!$D:$D,1,FALSE)</f>
        <v>#N/A</v>
      </c>
    </row>
    <row r="491" spans="1:29">
      <c r="A491" s="3">
        <v>1835</v>
      </c>
      <c r="B491" s="4" t="s">
        <v>1075</v>
      </c>
      <c r="C491" s="4">
        <v>0</v>
      </c>
      <c r="D491" s="4">
        <v>0</v>
      </c>
      <c r="E491" s="4">
        <v>0</v>
      </c>
      <c r="F491" s="4">
        <v>0</v>
      </c>
      <c r="G491" s="4" t="s">
        <v>811</v>
      </c>
      <c r="H491" s="4">
        <v>3851987</v>
      </c>
      <c r="I491" s="214" t="s">
        <v>1191</v>
      </c>
      <c r="J491" s="216">
        <v>300</v>
      </c>
      <c r="K491" s="4">
        <v>15352442668</v>
      </c>
      <c r="L491" s="4"/>
      <c r="M491" s="4" t="s">
        <v>1192</v>
      </c>
      <c r="N491" s="4" t="s">
        <v>1081</v>
      </c>
      <c r="O491" s="4">
        <v>15352442668</v>
      </c>
      <c r="P491" s="217">
        <f>--IFERROR(VLOOKUP(I491,'统计（数据库导出）'!A:C,2,FALSE),0)</f>
        <v>4.5</v>
      </c>
      <c r="Q491" s="217">
        <f>--IFERROR(VLOOKUP(I491,'统计（数据库导出）'!A:C,3,FALSE),0)</f>
        <v>311</v>
      </c>
      <c r="R491" s="219">
        <f t="shared" si="7"/>
        <v>1.03666666666667</v>
      </c>
      <c r="S491" s="217">
        <f>--IFERROR(VLOOKUP(I491,'统计（数据库导出）'!A:K,4,FALSE),0)</f>
        <v>0</v>
      </c>
      <c r="T491" s="217">
        <f>--IFERROR(VLOOKUP(I491,'统计（数据库导出）'!A:K,5,FALSE),0)</f>
        <v>0</v>
      </c>
      <c r="U491" s="217">
        <f>--IFERROR(VLOOKUP(I491,'统计（数据库导出）'!A:K,6,FALSE),0)</f>
        <v>4.5</v>
      </c>
      <c r="V491" s="217">
        <f>--IFERROR(VLOOKUP(I491,'统计（数据库导出）'!A:K,7,FALSE),0)</f>
        <v>0</v>
      </c>
      <c r="W491" s="217">
        <f>--IFERROR(VLOOKUP(I491,'统计（数据库导出）'!A:K,8,FALSE),0)</f>
        <v>0</v>
      </c>
      <c r="X491" s="217">
        <f>--IFERROR(VLOOKUP(I491,'统计（数据库导出）'!A:K,9,FALSE),0)</f>
        <v>0</v>
      </c>
      <c r="Y491" s="217">
        <f>--IFERROR(VLOOKUP(I491,'统计（数据库导出）'!A:K,10,FALSE),0)</f>
        <v>311</v>
      </c>
      <c r="Z491" s="217">
        <f>--IFERROR(VLOOKUP(I491,'统计（数据库导出）'!A:K,11,FALSE),0)</f>
        <v>0</v>
      </c>
      <c r="AA491" s="4">
        <v>490</v>
      </c>
      <c r="AB491" s="4"/>
      <c r="AC491" s="220" t="e">
        <f>VLOOKUP(H491,[1]Sheet1!$D:$D,1,FALSE)</f>
        <v>#N/A</v>
      </c>
    </row>
    <row r="492" spans="1:29">
      <c r="A492" s="3">
        <v>1836</v>
      </c>
      <c r="B492" s="4" t="s">
        <v>1075</v>
      </c>
      <c r="C492" s="4">
        <v>0</v>
      </c>
      <c r="D492" s="4">
        <v>0</v>
      </c>
      <c r="E492" s="4">
        <v>0</v>
      </c>
      <c r="F492" s="4">
        <v>0</v>
      </c>
      <c r="G492" s="4" t="s">
        <v>811</v>
      </c>
      <c r="H492" s="4">
        <v>380443</v>
      </c>
      <c r="I492" s="214" t="s">
        <v>1193</v>
      </c>
      <c r="J492" s="216">
        <v>300</v>
      </c>
      <c r="K492" s="4">
        <v>18993842553</v>
      </c>
      <c r="L492" s="4"/>
      <c r="M492" s="4" t="s">
        <v>1194</v>
      </c>
      <c r="N492" s="4" t="s">
        <v>1081</v>
      </c>
      <c r="O492" s="4">
        <v>18993842553</v>
      </c>
      <c r="P492" s="217">
        <f>--IFERROR(VLOOKUP(I492,'统计（数据库导出）'!A:C,2,FALSE),0)</f>
        <v>0</v>
      </c>
      <c r="Q492" s="217">
        <f>--IFERROR(VLOOKUP(I492,'统计（数据库导出）'!A:C,3,FALSE),0)</f>
        <v>59.5</v>
      </c>
      <c r="R492" s="219">
        <f t="shared" si="7"/>
        <v>0.198333333333333</v>
      </c>
      <c r="S492" s="217">
        <f>--IFERROR(VLOOKUP(I492,'统计（数据库导出）'!A:K,4,FALSE),0)</f>
        <v>0</v>
      </c>
      <c r="T492" s="217">
        <f>--IFERROR(VLOOKUP(I492,'统计（数据库导出）'!A:K,5,FALSE),0)</f>
        <v>0</v>
      </c>
      <c r="U492" s="217">
        <f>--IFERROR(VLOOKUP(I492,'统计（数据库导出）'!A:K,6,FALSE),0)</f>
        <v>0</v>
      </c>
      <c r="V492" s="217">
        <f>--IFERROR(VLOOKUP(I492,'统计（数据库导出）'!A:K,7,FALSE),0)</f>
        <v>0</v>
      </c>
      <c r="W492" s="217">
        <f>--IFERROR(VLOOKUP(I492,'统计（数据库导出）'!A:K,8,FALSE),0)</f>
        <v>0</v>
      </c>
      <c r="X492" s="217">
        <f>--IFERROR(VLOOKUP(I492,'统计（数据库导出）'!A:K,9,FALSE),0)</f>
        <v>0</v>
      </c>
      <c r="Y492" s="217">
        <f>--IFERROR(VLOOKUP(I492,'统计（数据库导出）'!A:K,10,FALSE),0)</f>
        <v>59.5</v>
      </c>
      <c r="Z492" s="217">
        <f>--IFERROR(VLOOKUP(I492,'统计（数据库导出）'!A:K,11,FALSE),0)</f>
        <v>0</v>
      </c>
      <c r="AA492" s="4">
        <v>491</v>
      </c>
      <c r="AB492" s="4"/>
      <c r="AC492" s="220" t="e">
        <f>VLOOKUP(H492,[1]Sheet1!$D:$D,1,FALSE)</f>
        <v>#N/A</v>
      </c>
    </row>
    <row r="493" spans="1:29">
      <c r="A493" s="3">
        <v>1837</v>
      </c>
      <c r="B493" s="4" t="s">
        <v>1075</v>
      </c>
      <c r="C493" s="4">
        <v>0</v>
      </c>
      <c r="D493" s="4">
        <v>0</v>
      </c>
      <c r="E493" s="4">
        <v>0</v>
      </c>
      <c r="F493" s="4">
        <v>0</v>
      </c>
      <c r="G493" s="4" t="s">
        <v>811</v>
      </c>
      <c r="H493" s="4">
        <v>382312</v>
      </c>
      <c r="I493" s="214" t="s">
        <v>1195</v>
      </c>
      <c r="J493" s="216">
        <v>300</v>
      </c>
      <c r="K493" s="4">
        <v>17793850677</v>
      </c>
      <c r="L493" s="4"/>
      <c r="M493" s="4" t="s">
        <v>1196</v>
      </c>
      <c r="N493" s="4" t="s">
        <v>1081</v>
      </c>
      <c r="O493" s="4">
        <v>17793850677</v>
      </c>
      <c r="P493" s="217">
        <f>--IFERROR(VLOOKUP(I493,'统计（数据库导出）'!A:C,2,FALSE),0)</f>
        <v>7</v>
      </c>
      <c r="Q493" s="217">
        <f>--IFERROR(VLOOKUP(I493,'统计（数据库导出）'!A:C,3,FALSE),0)</f>
        <v>430.5</v>
      </c>
      <c r="R493" s="219">
        <f t="shared" si="7"/>
        <v>1.435</v>
      </c>
      <c r="S493" s="217">
        <f>--IFERROR(VLOOKUP(I493,'统计（数据库导出）'!A:K,4,FALSE),0)</f>
        <v>0</v>
      </c>
      <c r="T493" s="217">
        <f>--IFERROR(VLOOKUP(I493,'统计（数据库导出）'!A:K,5,FALSE),0)</f>
        <v>0</v>
      </c>
      <c r="U493" s="217">
        <f>--IFERROR(VLOOKUP(I493,'统计（数据库导出）'!A:K,6,FALSE),0)</f>
        <v>7</v>
      </c>
      <c r="V493" s="217">
        <f>--IFERROR(VLOOKUP(I493,'统计（数据库导出）'!A:K,7,FALSE),0)</f>
        <v>0</v>
      </c>
      <c r="W493" s="217">
        <f>--IFERROR(VLOOKUP(I493,'统计（数据库导出）'!A:K,8,FALSE),0)</f>
        <v>0</v>
      </c>
      <c r="X493" s="217">
        <f>--IFERROR(VLOOKUP(I493,'统计（数据库导出）'!A:K,9,FALSE),0)</f>
        <v>0</v>
      </c>
      <c r="Y493" s="217">
        <f>--IFERROR(VLOOKUP(I493,'统计（数据库导出）'!A:K,10,FALSE),0)</f>
        <v>430.5</v>
      </c>
      <c r="Z493" s="217">
        <f>--IFERROR(VLOOKUP(I493,'统计（数据库导出）'!A:K,11,FALSE),0)</f>
        <v>0</v>
      </c>
      <c r="AA493" s="4">
        <v>492</v>
      </c>
      <c r="AB493" s="4"/>
      <c r="AC493" s="220" t="e">
        <f>VLOOKUP(H493,[1]Sheet1!$D:$D,1,FALSE)</f>
        <v>#N/A</v>
      </c>
    </row>
    <row r="494" spans="1:29">
      <c r="A494" s="3">
        <v>1838</v>
      </c>
      <c r="B494" s="4" t="s">
        <v>1075</v>
      </c>
      <c r="C494" s="4">
        <v>0</v>
      </c>
      <c r="D494" s="4">
        <v>0</v>
      </c>
      <c r="E494" s="4">
        <v>0</v>
      </c>
      <c r="F494" s="4">
        <v>0</v>
      </c>
      <c r="G494" s="4" t="s">
        <v>811</v>
      </c>
      <c r="H494" s="4">
        <v>3853817</v>
      </c>
      <c r="I494" s="214" t="s">
        <v>1197</v>
      </c>
      <c r="J494" s="216">
        <v>300</v>
      </c>
      <c r="K494" s="4">
        <v>19944207291</v>
      </c>
      <c r="L494" s="4"/>
      <c r="M494" s="4" t="s">
        <v>1198</v>
      </c>
      <c r="N494" s="4" t="s">
        <v>1081</v>
      </c>
      <c r="O494" s="4">
        <v>19944207291</v>
      </c>
      <c r="P494" s="217">
        <f>--IFERROR(VLOOKUP(I494,'统计（数据库导出）'!A:C,2,FALSE),0)</f>
        <v>0</v>
      </c>
      <c r="Q494" s="217">
        <f>--IFERROR(VLOOKUP(I494,'统计（数据库导出）'!A:C,3,FALSE),0)</f>
        <v>194</v>
      </c>
      <c r="R494" s="219">
        <f t="shared" si="7"/>
        <v>0.646666666666667</v>
      </c>
      <c r="S494" s="217">
        <f>--IFERROR(VLOOKUP(I494,'统计（数据库导出）'!A:K,4,FALSE),0)</f>
        <v>0</v>
      </c>
      <c r="T494" s="217">
        <f>--IFERROR(VLOOKUP(I494,'统计（数据库导出）'!A:K,5,FALSE),0)</f>
        <v>0</v>
      </c>
      <c r="U494" s="217">
        <f>--IFERROR(VLOOKUP(I494,'统计（数据库导出）'!A:K,6,FALSE),0)</f>
        <v>0</v>
      </c>
      <c r="V494" s="217">
        <f>--IFERROR(VLOOKUP(I494,'统计（数据库导出）'!A:K,7,FALSE),0)</f>
        <v>0</v>
      </c>
      <c r="W494" s="217">
        <f>--IFERROR(VLOOKUP(I494,'统计（数据库导出）'!A:K,8,FALSE),0)</f>
        <v>0</v>
      </c>
      <c r="X494" s="217">
        <f>--IFERROR(VLOOKUP(I494,'统计（数据库导出）'!A:K,9,FALSE),0)</f>
        <v>0</v>
      </c>
      <c r="Y494" s="217">
        <f>--IFERROR(VLOOKUP(I494,'统计（数据库导出）'!A:K,10,FALSE),0)</f>
        <v>194</v>
      </c>
      <c r="Z494" s="217">
        <f>--IFERROR(VLOOKUP(I494,'统计（数据库导出）'!A:K,11,FALSE),0)</f>
        <v>0</v>
      </c>
      <c r="AA494" s="4">
        <v>493</v>
      </c>
      <c r="AB494" s="4"/>
      <c r="AC494" s="220" t="e">
        <f>VLOOKUP(H494,[1]Sheet1!$D:$D,1,FALSE)</f>
        <v>#N/A</v>
      </c>
    </row>
    <row r="495" spans="1:29">
      <c r="A495" s="3">
        <v>1839</v>
      </c>
      <c r="B495" s="4" t="s">
        <v>1075</v>
      </c>
      <c r="C495" s="4">
        <v>0</v>
      </c>
      <c r="D495" s="4">
        <v>0</v>
      </c>
      <c r="E495" s="4">
        <v>0</v>
      </c>
      <c r="F495" s="4">
        <v>0</v>
      </c>
      <c r="G495" s="4" t="s">
        <v>811</v>
      </c>
      <c r="H495" s="4">
        <v>3806135</v>
      </c>
      <c r="I495" s="214" t="s">
        <v>1199</v>
      </c>
      <c r="J495" s="216">
        <v>300</v>
      </c>
      <c r="K495" s="4">
        <v>18093893308</v>
      </c>
      <c r="L495" s="4"/>
      <c r="M495" s="4" t="s">
        <v>1200</v>
      </c>
      <c r="N495" s="4" t="s">
        <v>1081</v>
      </c>
      <c r="O495" s="4">
        <v>18093893308</v>
      </c>
      <c r="P495" s="217">
        <f>--IFERROR(VLOOKUP(I495,'统计（数据库导出）'!A:C,2,FALSE),0)</f>
        <v>178</v>
      </c>
      <c r="Q495" s="217">
        <f>--IFERROR(VLOOKUP(I495,'统计（数据库导出）'!A:C,3,FALSE),0)</f>
        <v>762.5</v>
      </c>
      <c r="R495" s="219">
        <f t="shared" si="7"/>
        <v>2.54166666666667</v>
      </c>
      <c r="S495" s="217">
        <f>--IFERROR(VLOOKUP(I495,'统计（数据库导出）'!A:K,4,FALSE),0)</f>
        <v>0</v>
      </c>
      <c r="T495" s="217">
        <f>--IFERROR(VLOOKUP(I495,'统计（数据库导出）'!A:K,5,FALSE),0)</f>
        <v>0</v>
      </c>
      <c r="U495" s="217">
        <f>--IFERROR(VLOOKUP(I495,'统计（数据库导出）'!A:K,6,FALSE),0)</f>
        <v>178</v>
      </c>
      <c r="V495" s="217">
        <f>--IFERROR(VLOOKUP(I495,'统计（数据库导出）'!A:K,7,FALSE),0)</f>
        <v>0</v>
      </c>
      <c r="W495" s="217">
        <f>--IFERROR(VLOOKUP(I495,'统计（数据库导出）'!A:K,8,FALSE),0)</f>
        <v>0</v>
      </c>
      <c r="X495" s="217">
        <f>--IFERROR(VLOOKUP(I495,'统计（数据库导出）'!A:K,9,FALSE),0)</f>
        <v>0</v>
      </c>
      <c r="Y495" s="217">
        <f>--IFERROR(VLOOKUP(I495,'统计（数据库导出）'!A:K,10,FALSE),0)</f>
        <v>762.5</v>
      </c>
      <c r="Z495" s="217">
        <f>--IFERROR(VLOOKUP(I495,'统计（数据库导出）'!A:K,11,FALSE),0)</f>
        <v>0</v>
      </c>
      <c r="AA495" s="4">
        <v>494</v>
      </c>
      <c r="AB495" s="4"/>
      <c r="AC495" s="220" t="e">
        <f>VLOOKUP(H495,[1]Sheet1!$D:$D,1,FALSE)</f>
        <v>#N/A</v>
      </c>
    </row>
    <row r="496" spans="1:29">
      <c r="A496" s="3">
        <v>1840</v>
      </c>
      <c r="B496" s="4" t="s">
        <v>1075</v>
      </c>
      <c r="C496" s="4">
        <v>0</v>
      </c>
      <c r="D496" s="4">
        <v>0</v>
      </c>
      <c r="E496" s="4">
        <v>0</v>
      </c>
      <c r="F496" s="4">
        <v>0</v>
      </c>
      <c r="G496" s="4" t="s">
        <v>811</v>
      </c>
      <c r="H496" s="4">
        <v>382240</v>
      </c>
      <c r="I496" s="214" t="s">
        <v>1201</v>
      </c>
      <c r="J496" s="216">
        <v>300</v>
      </c>
      <c r="K496" s="4">
        <v>18093835026</v>
      </c>
      <c r="L496" s="4"/>
      <c r="M496" s="4" t="s">
        <v>1202</v>
      </c>
      <c r="N496" s="4" t="s">
        <v>1081</v>
      </c>
      <c r="O496" s="4">
        <v>18093835026</v>
      </c>
      <c r="P496" s="217">
        <f>--IFERROR(VLOOKUP(I496,'统计（数据库导出）'!A:C,2,FALSE),0)</f>
        <v>11</v>
      </c>
      <c r="Q496" s="217">
        <f>--IFERROR(VLOOKUP(I496,'统计（数据库导出）'!A:C,3,FALSE),0)</f>
        <v>412.5</v>
      </c>
      <c r="R496" s="219">
        <f t="shared" si="7"/>
        <v>1.375</v>
      </c>
      <c r="S496" s="217">
        <f>--IFERROR(VLOOKUP(I496,'统计（数据库导出）'!A:K,4,FALSE),0)</f>
        <v>0</v>
      </c>
      <c r="T496" s="217">
        <f>--IFERROR(VLOOKUP(I496,'统计（数据库导出）'!A:K,5,FALSE),0)</f>
        <v>0</v>
      </c>
      <c r="U496" s="217">
        <f>--IFERROR(VLOOKUP(I496,'统计（数据库导出）'!A:K,6,FALSE),0)</f>
        <v>11</v>
      </c>
      <c r="V496" s="217">
        <f>--IFERROR(VLOOKUP(I496,'统计（数据库导出）'!A:K,7,FALSE),0)</f>
        <v>0</v>
      </c>
      <c r="W496" s="217">
        <f>--IFERROR(VLOOKUP(I496,'统计（数据库导出）'!A:K,8,FALSE),0)</f>
        <v>0</v>
      </c>
      <c r="X496" s="217">
        <f>--IFERROR(VLOOKUP(I496,'统计（数据库导出）'!A:K,9,FALSE),0)</f>
        <v>0</v>
      </c>
      <c r="Y496" s="217">
        <f>--IFERROR(VLOOKUP(I496,'统计（数据库导出）'!A:K,10,FALSE),0)</f>
        <v>412.5</v>
      </c>
      <c r="Z496" s="217">
        <f>--IFERROR(VLOOKUP(I496,'统计（数据库导出）'!A:K,11,FALSE),0)</f>
        <v>0</v>
      </c>
      <c r="AA496" s="4">
        <v>495</v>
      </c>
      <c r="AB496" s="4"/>
      <c r="AC496" s="220" t="e">
        <f>VLOOKUP(H496,[1]Sheet1!$D:$D,1,FALSE)</f>
        <v>#N/A</v>
      </c>
    </row>
    <row r="497" spans="1:29">
      <c r="A497" s="3">
        <v>1841</v>
      </c>
      <c r="B497" s="4" t="s">
        <v>1075</v>
      </c>
      <c r="C497" s="4">
        <v>0</v>
      </c>
      <c r="D497" s="4">
        <v>0</v>
      </c>
      <c r="E497" s="4">
        <v>0</v>
      </c>
      <c r="F497" s="4">
        <v>0</v>
      </c>
      <c r="G497" s="4" t="s">
        <v>811</v>
      </c>
      <c r="H497" s="4">
        <v>3851834</v>
      </c>
      <c r="I497" s="214" t="s">
        <v>1203</v>
      </c>
      <c r="J497" s="216">
        <v>300</v>
      </c>
      <c r="K497" s="4">
        <v>18193878363</v>
      </c>
      <c r="L497" s="4"/>
      <c r="M497" s="4" t="s">
        <v>1204</v>
      </c>
      <c r="N497" s="4" t="s">
        <v>1081</v>
      </c>
      <c r="O497" s="4">
        <v>18193878363</v>
      </c>
      <c r="P497" s="217">
        <f>--IFERROR(VLOOKUP(I497,'统计（数据库导出）'!A:C,2,FALSE),0)</f>
        <v>6.5</v>
      </c>
      <c r="Q497" s="217">
        <f>--IFERROR(VLOOKUP(I497,'统计（数据库导出）'!A:C,3,FALSE),0)</f>
        <v>512</v>
      </c>
      <c r="R497" s="219">
        <f t="shared" si="7"/>
        <v>1.70666666666667</v>
      </c>
      <c r="S497" s="217">
        <f>--IFERROR(VLOOKUP(I497,'统计（数据库导出）'!A:K,4,FALSE),0)</f>
        <v>0</v>
      </c>
      <c r="T497" s="217">
        <f>--IFERROR(VLOOKUP(I497,'统计（数据库导出）'!A:K,5,FALSE),0)</f>
        <v>0</v>
      </c>
      <c r="U497" s="217">
        <f>--IFERROR(VLOOKUP(I497,'统计（数据库导出）'!A:K,6,FALSE),0)</f>
        <v>6.5</v>
      </c>
      <c r="V497" s="217">
        <f>--IFERROR(VLOOKUP(I497,'统计（数据库导出）'!A:K,7,FALSE),0)</f>
        <v>0</v>
      </c>
      <c r="W497" s="217">
        <f>--IFERROR(VLOOKUP(I497,'统计（数据库导出）'!A:K,8,FALSE),0)</f>
        <v>0</v>
      </c>
      <c r="X497" s="217">
        <f>--IFERROR(VLOOKUP(I497,'统计（数据库导出）'!A:K,9,FALSE),0)</f>
        <v>0</v>
      </c>
      <c r="Y497" s="217">
        <f>--IFERROR(VLOOKUP(I497,'统计（数据库导出）'!A:K,10,FALSE),0)</f>
        <v>512</v>
      </c>
      <c r="Z497" s="217">
        <f>--IFERROR(VLOOKUP(I497,'统计（数据库导出）'!A:K,11,FALSE),0)</f>
        <v>0</v>
      </c>
      <c r="AA497" s="4">
        <v>496</v>
      </c>
      <c r="AB497" s="4"/>
      <c r="AC497" s="220" t="e">
        <f>VLOOKUP(H497,[1]Sheet1!$D:$D,1,FALSE)</f>
        <v>#N/A</v>
      </c>
    </row>
    <row r="498" spans="1:29">
      <c r="A498" s="3">
        <v>1842</v>
      </c>
      <c r="B498" s="4" t="s">
        <v>1075</v>
      </c>
      <c r="C498" s="4">
        <v>0</v>
      </c>
      <c r="D498" s="4">
        <v>0</v>
      </c>
      <c r="E498" s="4">
        <v>0</v>
      </c>
      <c r="F498" s="4">
        <v>0</v>
      </c>
      <c r="G498" s="4" t="s">
        <v>811</v>
      </c>
      <c r="H498" s="4">
        <v>3851883</v>
      </c>
      <c r="I498" s="214" t="s">
        <v>1205</v>
      </c>
      <c r="J498" s="216">
        <v>300</v>
      </c>
      <c r="K498" s="4">
        <v>15339780562</v>
      </c>
      <c r="L498" s="4"/>
      <c r="M498" s="4" t="s">
        <v>1206</v>
      </c>
      <c r="N498" s="4" t="s">
        <v>1081</v>
      </c>
      <c r="O498" s="4">
        <v>15339780562</v>
      </c>
      <c r="P498" s="217">
        <f>--IFERROR(VLOOKUP(I498,'统计（数据库导出）'!A:C,2,FALSE),0)</f>
        <v>11</v>
      </c>
      <c r="Q498" s="217">
        <f>--IFERROR(VLOOKUP(I498,'统计（数据库导出）'!A:C,3,FALSE),0)</f>
        <v>614</v>
      </c>
      <c r="R498" s="219">
        <f t="shared" si="7"/>
        <v>2.04666666666667</v>
      </c>
      <c r="S498" s="217">
        <f>--IFERROR(VLOOKUP(I498,'统计（数据库导出）'!A:K,4,FALSE),0)</f>
        <v>0</v>
      </c>
      <c r="T498" s="217">
        <f>--IFERROR(VLOOKUP(I498,'统计（数据库导出）'!A:K,5,FALSE),0)</f>
        <v>0</v>
      </c>
      <c r="U498" s="217">
        <f>--IFERROR(VLOOKUP(I498,'统计（数据库导出）'!A:K,6,FALSE),0)</f>
        <v>11</v>
      </c>
      <c r="V498" s="217">
        <f>--IFERROR(VLOOKUP(I498,'统计（数据库导出）'!A:K,7,FALSE),0)</f>
        <v>0</v>
      </c>
      <c r="W498" s="217">
        <f>--IFERROR(VLOOKUP(I498,'统计（数据库导出）'!A:K,8,FALSE),0)</f>
        <v>0</v>
      </c>
      <c r="X498" s="217">
        <f>--IFERROR(VLOOKUP(I498,'统计（数据库导出）'!A:K,9,FALSE),0)</f>
        <v>0</v>
      </c>
      <c r="Y498" s="217">
        <f>--IFERROR(VLOOKUP(I498,'统计（数据库导出）'!A:K,10,FALSE),0)</f>
        <v>614</v>
      </c>
      <c r="Z498" s="217">
        <f>--IFERROR(VLOOKUP(I498,'统计（数据库导出）'!A:K,11,FALSE),0)</f>
        <v>0</v>
      </c>
      <c r="AA498" s="4">
        <v>497</v>
      </c>
      <c r="AB498" s="4"/>
      <c r="AC498" s="220" t="e">
        <f>VLOOKUP(H498,[1]Sheet1!$D:$D,1,FALSE)</f>
        <v>#N/A</v>
      </c>
    </row>
    <row r="499" spans="1:29">
      <c r="A499" s="3">
        <v>1843</v>
      </c>
      <c r="B499" s="4" t="s">
        <v>1075</v>
      </c>
      <c r="C499" s="4">
        <v>0</v>
      </c>
      <c r="D499" s="4">
        <v>0</v>
      </c>
      <c r="E499" s="4">
        <v>0</v>
      </c>
      <c r="F499" s="4">
        <v>0</v>
      </c>
      <c r="G499" s="4" t="s">
        <v>811</v>
      </c>
      <c r="H499" s="4">
        <v>3872970</v>
      </c>
      <c r="I499" s="214" t="s">
        <v>1207</v>
      </c>
      <c r="J499" s="216">
        <v>300</v>
      </c>
      <c r="K499" s="4">
        <v>18919226687</v>
      </c>
      <c r="L499" s="4"/>
      <c r="M499" s="4" t="s">
        <v>1208</v>
      </c>
      <c r="N499" s="4" t="s">
        <v>1081</v>
      </c>
      <c r="O499" s="4">
        <v>18919226687</v>
      </c>
      <c r="P499" s="217">
        <f>--IFERROR(VLOOKUP(I499,'统计（数据库导出）'!A:C,2,FALSE),0)</f>
        <v>10</v>
      </c>
      <c r="Q499" s="217">
        <f>--IFERROR(VLOOKUP(I499,'统计（数据库导出）'!A:C,3,FALSE),0)</f>
        <v>628</v>
      </c>
      <c r="R499" s="219">
        <f t="shared" si="7"/>
        <v>2.09333333333333</v>
      </c>
      <c r="S499" s="217">
        <f>--IFERROR(VLOOKUP(I499,'统计（数据库导出）'!A:K,4,FALSE),0)</f>
        <v>0</v>
      </c>
      <c r="T499" s="217">
        <f>--IFERROR(VLOOKUP(I499,'统计（数据库导出）'!A:K,5,FALSE),0)</f>
        <v>0</v>
      </c>
      <c r="U499" s="217">
        <f>--IFERROR(VLOOKUP(I499,'统计（数据库导出）'!A:K,6,FALSE),0)</f>
        <v>10</v>
      </c>
      <c r="V499" s="217">
        <f>--IFERROR(VLOOKUP(I499,'统计（数据库导出）'!A:K,7,FALSE),0)</f>
        <v>0</v>
      </c>
      <c r="W499" s="217">
        <f>--IFERROR(VLOOKUP(I499,'统计（数据库导出）'!A:K,8,FALSE),0)</f>
        <v>0</v>
      </c>
      <c r="X499" s="217">
        <f>--IFERROR(VLOOKUP(I499,'统计（数据库导出）'!A:K,9,FALSE),0)</f>
        <v>0</v>
      </c>
      <c r="Y499" s="217">
        <f>--IFERROR(VLOOKUP(I499,'统计（数据库导出）'!A:K,10,FALSE),0)</f>
        <v>628</v>
      </c>
      <c r="Z499" s="217">
        <f>--IFERROR(VLOOKUP(I499,'统计（数据库导出）'!A:K,11,FALSE),0)</f>
        <v>0</v>
      </c>
      <c r="AA499" s="4">
        <v>498</v>
      </c>
      <c r="AB499" s="4"/>
      <c r="AC499" s="220" t="e">
        <f>VLOOKUP(H499,[1]Sheet1!$D:$D,1,FALSE)</f>
        <v>#N/A</v>
      </c>
    </row>
    <row r="500" spans="1:29">
      <c r="A500" s="3">
        <v>1844</v>
      </c>
      <c r="B500" s="4" t="s">
        <v>1075</v>
      </c>
      <c r="C500" s="4">
        <v>0</v>
      </c>
      <c r="D500" s="4">
        <v>0</v>
      </c>
      <c r="E500" s="4">
        <v>0</v>
      </c>
      <c r="F500" s="4">
        <v>0</v>
      </c>
      <c r="G500" s="4" t="s">
        <v>811</v>
      </c>
      <c r="H500" s="4">
        <v>3852049</v>
      </c>
      <c r="I500" s="214" t="s">
        <v>1209</v>
      </c>
      <c r="J500" s="216">
        <v>300</v>
      </c>
      <c r="K500" s="4">
        <v>17793822801</v>
      </c>
      <c r="L500" s="4"/>
      <c r="M500" s="4" t="s">
        <v>1210</v>
      </c>
      <c r="N500" s="4" t="s">
        <v>1081</v>
      </c>
      <c r="O500" s="4">
        <v>17793822801</v>
      </c>
      <c r="P500" s="217">
        <f>--IFERROR(VLOOKUP(I500,'统计（数据库导出）'!A:C,2,FALSE),0)</f>
        <v>5</v>
      </c>
      <c r="Q500" s="217">
        <f>--IFERROR(VLOOKUP(I500,'统计（数据库导出）'!A:C,3,FALSE),0)</f>
        <v>339.5</v>
      </c>
      <c r="R500" s="219">
        <f t="shared" si="7"/>
        <v>1.13166666666667</v>
      </c>
      <c r="S500" s="217">
        <f>--IFERROR(VLOOKUP(I500,'统计（数据库导出）'!A:K,4,FALSE),0)</f>
        <v>0</v>
      </c>
      <c r="T500" s="217">
        <f>--IFERROR(VLOOKUP(I500,'统计（数据库导出）'!A:K,5,FALSE),0)</f>
        <v>0</v>
      </c>
      <c r="U500" s="217">
        <f>--IFERROR(VLOOKUP(I500,'统计（数据库导出）'!A:K,6,FALSE),0)</f>
        <v>5</v>
      </c>
      <c r="V500" s="217">
        <f>--IFERROR(VLOOKUP(I500,'统计（数据库导出）'!A:K,7,FALSE),0)</f>
        <v>0</v>
      </c>
      <c r="W500" s="217">
        <f>--IFERROR(VLOOKUP(I500,'统计（数据库导出）'!A:K,8,FALSE),0)</f>
        <v>0</v>
      </c>
      <c r="X500" s="217">
        <f>--IFERROR(VLOOKUP(I500,'统计（数据库导出）'!A:K,9,FALSE),0)</f>
        <v>0</v>
      </c>
      <c r="Y500" s="217">
        <f>--IFERROR(VLOOKUP(I500,'统计（数据库导出）'!A:K,10,FALSE),0)</f>
        <v>339.5</v>
      </c>
      <c r="Z500" s="217">
        <f>--IFERROR(VLOOKUP(I500,'统计（数据库导出）'!A:K,11,FALSE),0)</f>
        <v>0</v>
      </c>
      <c r="AA500" s="4">
        <v>499</v>
      </c>
      <c r="AB500" s="4"/>
      <c r="AC500" s="220" t="e">
        <f>VLOOKUP(H500,[1]Sheet1!$D:$D,1,FALSE)</f>
        <v>#N/A</v>
      </c>
    </row>
    <row r="501" spans="1:29">
      <c r="A501" s="3">
        <v>1845</v>
      </c>
      <c r="B501" s="4" t="s">
        <v>1075</v>
      </c>
      <c r="C501" s="4">
        <v>0</v>
      </c>
      <c r="D501" s="4">
        <v>0</v>
      </c>
      <c r="E501" s="4">
        <v>0</v>
      </c>
      <c r="F501" s="4">
        <v>0</v>
      </c>
      <c r="G501" s="4" t="s">
        <v>811</v>
      </c>
      <c r="H501" s="4">
        <v>3852703</v>
      </c>
      <c r="I501" s="214" t="s">
        <v>1211</v>
      </c>
      <c r="J501" s="216">
        <v>300</v>
      </c>
      <c r="K501" s="4">
        <v>15346985859</v>
      </c>
      <c r="L501" s="4"/>
      <c r="M501" s="4" t="s">
        <v>1212</v>
      </c>
      <c r="N501" s="4" t="s">
        <v>1081</v>
      </c>
      <c r="O501" s="4">
        <v>15346985859</v>
      </c>
      <c r="P501" s="217">
        <f>--IFERROR(VLOOKUP(I501,'统计（数据库导出）'!A:C,2,FALSE),0)</f>
        <v>0</v>
      </c>
      <c r="Q501" s="217">
        <f>--IFERROR(VLOOKUP(I501,'统计（数据库导出）'!A:C,3,FALSE),0)</f>
        <v>0</v>
      </c>
      <c r="R501" s="219">
        <f t="shared" si="7"/>
        <v>0</v>
      </c>
      <c r="S501" s="217">
        <f>--IFERROR(VLOOKUP(I501,'统计（数据库导出）'!A:K,4,FALSE),0)</f>
        <v>0</v>
      </c>
      <c r="T501" s="217">
        <f>--IFERROR(VLOOKUP(I501,'统计（数据库导出）'!A:K,5,FALSE),0)</f>
        <v>0</v>
      </c>
      <c r="U501" s="217">
        <f>--IFERROR(VLOOKUP(I501,'统计（数据库导出）'!A:K,6,FALSE),0)</f>
        <v>0</v>
      </c>
      <c r="V501" s="217">
        <f>--IFERROR(VLOOKUP(I501,'统计（数据库导出）'!A:K,7,FALSE),0)</f>
        <v>0</v>
      </c>
      <c r="W501" s="217">
        <f>--IFERROR(VLOOKUP(I501,'统计（数据库导出）'!A:K,8,FALSE),0)</f>
        <v>0</v>
      </c>
      <c r="X501" s="217">
        <f>--IFERROR(VLOOKUP(I501,'统计（数据库导出）'!A:K,9,FALSE),0)</f>
        <v>0</v>
      </c>
      <c r="Y501" s="217">
        <f>--IFERROR(VLOOKUP(I501,'统计（数据库导出）'!A:K,10,FALSE),0)</f>
        <v>0</v>
      </c>
      <c r="Z501" s="217">
        <f>--IFERROR(VLOOKUP(I501,'统计（数据库导出）'!A:K,11,FALSE),0)</f>
        <v>0</v>
      </c>
      <c r="AA501" s="4">
        <v>500</v>
      </c>
      <c r="AB501" s="4"/>
      <c r="AC501" s="220" t="e">
        <f>VLOOKUP(H501,[1]Sheet1!$D:$D,1,FALSE)</f>
        <v>#N/A</v>
      </c>
    </row>
    <row r="502" spans="1:29">
      <c r="A502" s="3">
        <v>1846</v>
      </c>
      <c r="B502" s="4" t="s">
        <v>1075</v>
      </c>
      <c r="C502" s="4">
        <v>0</v>
      </c>
      <c r="D502" s="4">
        <v>0</v>
      </c>
      <c r="E502" s="4">
        <v>0</v>
      </c>
      <c r="F502" s="4">
        <v>0</v>
      </c>
      <c r="G502" s="4" t="s">
        <v>811</v>
      </c>
      <c r="H502" s="4">
        <v>3852704</v>
      </c>
      <c r="I502" s="214" t="s">
        <v>1213</v>
      </c>
      <c r="J502" s="216">
        <v>300</v>
      </c>
      <c r="K502" s="4">
        <v>19993832372</v>
      </c>
      <c r="L502" s="4"/>
      <c r="M502" s="4" t="s">
        <v>1214</v>
      </c>
      <c r="N502" s="4" t="s">
        <v>1081</v>
      </c>
      <c r="O502" s="4">
        <v>19993832372</v>
      </c>
      <c r="P502" s="217">
        <f>--IFERROR(VLOOKUP(I502,'统计（数据库导出）'!A:C,2,FALSE),0)</f>
        <v>0</v>
      </c>
      <c r="Q502" s="217">
        <f>--IFERROR(VLOOKUP(I502,'统计（数据库导出）'!A:C,3,FALSE),0)</f>
        <v>0</v>
      </c>
      <c r="R502" s="219">
        <f t="shared" si="7"/>
        <v>0</v>
      </c>
      <c r="S502" s="217">
        <f>--IFERROR(VLOOKUP(I502,'统计（数据库导出）'!A:K,4,FALSE),0)</f>
        <v>0</v>
      </c>
      <c r="T502" s="217">
        <f>--IFERROR(VLOOKUP(I502,'统计（数据库导出）'!A:K,5,FALSE),0)</f>
        <v>0</v>
      </c>
      <c r="U502" s="217">
        <f>--IFERROR(VLOOKUP(I502,'统计（数据库导出）'!A:K,6,FALSE),0)</f>
        <v>0</v>
      </c>
      <c r="V502" s="217">
        <f>--IFERROR(VLOOKUP(I502,'统计（数据库导出）'!A:K,7,FALSE),0)</f>
        <v>0</v>
      </c>
      <c r="W502" s="217">
        <f>--IFERROR(VLOOKUP(I502,'统计（数据库导出）'!A:K,8,FALSE),0)</f>
        <v>0</v>
      </c>
      <c r="X502" s="217">
        <f>--IFERROR(VLOOKUP(I502,'统计（数据库导出）'!A:K,9,FALSE),0)</f>
        <v>0</v>
      </c>
      <c r="Y502" s="217">
        <f>--IFERROR(VLOOKUP(I502,'统计（数据库导出）'!A:K,10,FALSE),0)</f>
        <v>0</v>
      </c>
      <c r="Z502" s="217">
        <f>--IFERROR(VLOOKUP(I502,'统计（数据库导出）'!A:K,11,FALSE),0)</f>
        <v>0</v>
      </c>
      <c r="AA502" s="4">
        <v>501</v>
      </c>
      <c r="AB502" s="4"/>
      <c r="AC502" s="220" t="e">
        <f>VLOOKUP(H502,[1]Sheet1!$D:$D,1,FALSE)</f>
        <v>#N/A</v>
      </c>
    </row>
    <row r="503" spans="1:29">
      <c r="A503" s="3">
        <v>1847</v>
      </c>
      <c r="B503" s="4" t="s">
        <v>1075</v>
      </c>
      <c r="C503" s="4">
        <v>0</v>
      </c>
      <c r="D503" s="4">
        <v>0</v>
      </c>
      <c r="E503" s="4">
        <v>0</v>
      </c>
      <c r="F503" s="4">
        <v>0</v>
      </c>
      <c r="G503" s="4" t="s">
        <v>811</v>
      </c>
      <c r="H503" s="4">
        <v>3840232</v>
      </c>
      <c r="I503" s="214" t="s">
        <v>1215</v>
      </c>
      <c r="J503" s="216">
        <v>300</v>
      </c>
      <c r="K503" s="4">
        <v>17793820180</v>
      </c>
      <c r="L503" s="4"/>
      <c r="M503" s="4" t="s">
        <v>1216</v>
      </c>
      <c r="N503" s="4" t="s">
        <v>1081</v>
      </c>
      <c r="O503" s="4">
        <v>17793820180</v>
      </c>
      <c r="P503" s="217">
        <f>--IFERROR(VLOOKUP(I503,'统计（数据库导出）'!A:C,2,FALSE),0)</f>
        <v>0</v>
      </c>
      <c r="Q503" s="217">
        <f>--IFERROR(VLOOKUP(I503,'统计（数据库导出）'!A:C,3,FALSE),0)</f>
        <v>0</v>
      </c>
      <c r="R503" s="219">
        <f t="shared" si="7"/>
        <v>0</v>
      </c>
      <c r="S503" s="217">
        <f>--IFERROR(VLOOKUP(I503,'统计（数据库导出）'!A:K,4,FALSE),0)</f>
        <v>0</v>
      </c>
      <c r="T503" s="217">
        <f>--IFERROR(VLOOKUP(I503,'统计（数据库导出）'!A:K,5,FALSE),0)</f>
        <v>0</v>
      </c>
      <c r="U503" s="217">
        <f>--IFERROR(VLOOKUP(I503,'统计（数据库导出）'!A:K,6,FALSE),0)</f>
        <v>0</v>
      </c>
      <c r="V503" s="217">
        <f>--IFERROR(VLOOKUP(I503,'统计（数据库导出）'!A:K,7,FALSE),0)</f>
        <v>0</v>
      </c>
      <c r="W503" s="217">
        <f>--IFERROR(VLOOKUP(I503,'统计（数据库导出）'!A:K,8,FALSE),0)</f>
        <v>0</v>
      </c>
      <c r="X503" s="217">
        <f>--IFERROR(VLOOKUP(I503,'统计（数据库导出）'!A:K,9,FALSE),0)</f>
        <v>0</v>
      </c>
      <c r="Y503" s="217">
        <f>--IFERROR(VLOOKUP(I503,'统计（数据库导出）'!A:K,10,FALSE),0)</f>
        <v>0</v>
      </c>
      <c r="Z503" s="217">
        <f>--IFERROR(VLOOKUP(I503,'统计（数据库导出）'!A:K,11,FALSE),0)</f>
        <v>0</v>
      </c>
      <c r="AA503" s="4">
        <v>502</v>
      </c>
      <c r="AB503" s="4"/>
      <c r="AC503" s="220" t="e">
        <f>VLOOKUP(H503,[1]Sheet1!$D:$D,1,FALSE)</f>
        <v>#N/A</v>
      </c>
    </row>
    <row r="504" spans="1:29">
      <c r="A504" s="3">
        <v>1848</v>
      </c>
      <c r="B504" s="4" t="s">
        <v>1075</v>
      </c>
      <c r="C504" s="4">
        <v>0</v>
      </c>
      <c r="D504" s="4">
        <v>0</v>
      </c>
      <c r="E504" s="4">
        <v>0</v>
      </c>
      <c r="F504" s="4">
        <v>0</v>
      </c>
      <c r="G504" s="4" t="s">
        <v>811</v>
      </c>
      <c r="H504" s="4">
        <v>3808641</v>
      </c>
      <c r="I504" s="214" t="s">
        <v>1217</v>
      </c>
      <c r="J504" s="216">
        <v>300</v>
      </c>
      <c r="K504" s="4">
        <v>15393069325</v>
      </c>
      <c r="L504" s="4"/>
      <c r="M504" s="4" t="s">
        <v>1218</v>
      </c>
      <c r="N504" s="4" t="s">
        <v>1081</v>
      </c>
      <c r="O504" s="4">
        <v>15393069325</v>
      </c>
      <c r="P504" s="217">
        <f>--IFERROR(VLOOKUP(I504,'统计（数据库导出）'!A:C,2,FALSE),0)</f>
        <v>0</v>
      </c>
      <c r="Q504" s="217">
        <f>--IFERROR(VLOOKUP(I504,'统计（数据库导出）'!A:C,3,FALSE),0)</f>
        <v>362</v>
      </c>
      <c r="R504" s="219">
        <f t="shared" si="7"/>
        <v>1.20666666666667</v>
      </c>
      <c r="S504" s="217">
        <f>--IFERROR(VLOOKUP(I504,'统计（数据库导出）'!A:K,4,FALSE),0)</f>
        <v>0</v>
      </c>
      <c r="T504" s="217">
        <f>--IFERROR(VLOOKUP(I504,'统计（数据库导出）'!A:K,5,FALSE),0)</f>
        <v>0</v>
      </c>
      <c r="U504" s="217">
        <f>--IFERROR(VLOOKUP(I504,'统计（数据库导出）'!A:K,6,FALSE),0)</f>
        <v>0</v>
      </c>
      <c r="V504" s="217">
        <f>--IFERROR(VLOOKUP(I504,'统计（数据库导出）'!A:K,7,FALSE),0)</f>
        <v>0</v>
      </c>
      <c r="W504" s="217">
        <f>--IFERROR(VLOOKUP(I504,'统计（数据库导出）'!A:K,8,FALSE),0)</f>
        <v>0</v>
      </c>
      <c r="X504" s="217">
        <f>--IFERROR(VLOOKUP(I504,'统计（数据库导出）'!A:K,9,FALSE),0)</f>
        <v>0</v>
      </c>
      <c r="Y504" s="217">
        <f>--IFERROR(VLOOKUP(I504,'统计（数据库导出）'!A:K,10,FALSE),0)</f>
        <v>362</v>
      </c>
      <c r="Z504" s="217">
        <f>--IFERROR(VLOOKUP(I504,'统计（数据库导出）'!A:K,11,FALSE),0)</f>
        <v>0</v>
      </c>
      <c r="AA504" s="4">
        <v>503</v>
      </c>
      <c r="AB504" s="4"/>
      <c r="AC504" s="220" t="e">
        <f>VLOOKUP(H504,[1]Sheet1!$D:$D,1,FALSE)</f>
        <v>#N/A</v>
      </c>
    </row>
    <row r="505" spans="1:29">
      <c r="A505" s="3">
        <v>1849</v>
      </c>
      <c r="B505" s="4" t="s">
        <v>1075</v>
      </c>
      <c r="C505" s="4">
        <v>0</v>
      </c>
      <c r="D505" s="4">
        <v>0</v>
      </c>
      <c r="E505" s="4">
        <v>0</v>
      </c>
      <c r="F505" s="4">
        <v>0</v>
      </c>
      <c r="G505" s="4" t="s">
        <v>811</v>
      </c>
      <c r="H505" s="4">
        <v>3851872</v>
      </c>
      <c r="I505" s="214" t="s">
        <v>1219</v>
      </c>
      <c r="J505" s="216">
        <v>300</v>
      </c>
      <c r="K505" s="4">
        <v>18919211092</v>
      </c>
      <c r="L505" s="4"/>
      <c r="M505" s="4" t="s">
        <v>1220</v>
      </c>
      <c r="N505" s="4" t="s">
        <v>1081</v>
      </c>
      <c r="O505" s="4">
        <v>18919211092</v>
      </c>
      <c r="P505" s="217">
        <f>--IFERROR(VLOOKUP(I505,'统计（数据库导出）'!A:C,2,FALSE),0)</f>
        <v>0</v>
      </c>
      <c r="Q505" s="217">
        <f>--IFERROR(VLOOKUP(I505,'统计（数据库导出）'!A:C,3,FALSE),0)</f>
        <v>0</v>
      </c>
      <c r="R505" s="219">
        <f t="shared" si="7"/>
        <v>0</v>
      </c>
      <c r="S505" s="217">
        <f>--IFERROR(VLOOKUP(I505,'统计（数据库导出）'!A:K,4,FALSE),0)</f>
        <v>0</v>
      </c>
      <c r="T505" s="217">
        <f>--IFERROR(VLOOKUP(I505,'统计（数据库导出）'!A:K,5,FALSE),0)</f>
        <v>0</v>
      </c>
      <c r="U505" s="217">
        <f>--IFERROR(VLOOKUP(I505,'统计（数据库导出）'!A:K,6,FALSE),0)</f>
        <v>0</v>
      </c>
      <c r="V505" s="217">
        <f>--IFERROR(VLOOKUP(I505,'统计（数据库导出）'!A:K,7,FALSE),0)</f>
        <v>0</v>
      </c>
      <c r="W505" s="217">
        <f>--IFERROR(VLOOKUP(I505,'统计（数据库导出）'!A:K,8,FALSE),0)</f>
        <v>0</v>
      </c>
      <c r="X505" s="217">
        <f>--IFERROR(VLOOKUP(I505,'统计（数据库导出）'!A:K,9,FALSE),0)</f>
        <v>0</v>
      </c>
      <c r="Y505" s="217">
        <f>--IFERROR(VLOOKUP(I505,'统计（数据库导出）'!A:K,10,FALSE),0)</f>
        <v>0</v>
      </c>
      <c r="Z505" s="217">
        <f>--IFERROR(VLOOKUP(I505,'统计（数据库导出）'!A:K,11,FALSE),0)</f>
        <v>0</v>
      </c>
      <c r="AA505" s="4">
        <v>504</v>
      </c>
      <c r="AB505" s="4"/>
      <c r="AC505" s="220" t="e">
        <f>VLOOKUP(H505,[1]Sheet1!$D:$D,1,FALSE)</f>
        <v>#N/A</v>
      </c>
    </row>
    <row r="506" spans="1:29">
      <c r="A506" s="3">
        <v>1850</v>
      </c>
      <c r="B506" s="4" t="s">
        <v>1075</v>
      </c>
      <c r="C506" s="4">
        <v>0</v>
      </c>
      <c r="D506" s="4">
        <v>0</v>
      </c>
      <c r="E506" s="4">
        <v>0</v>
      </c>
      <c r="F506" s="4">
        <v>0</v>
      </c>
      <c r="G506" s="4" t="s">
        <v>811</v>
      </c>
      <c r="H506" s="4">
        <v>3853800</v>
      </c>
      <c r="I506" s="214" t="s">
        <v>1221</v>
      </c>
      <c r="J506" s="216">
        <v>300</v>
      </c>
      <c r="K506" s="4">
        <v>15393057224</v>
      </c>
      <c r="L506" s="4"/>
      <c r="M506" s="4" t="s">
        <v>1222</v>
      </c>
      <c r="N506" s="4" t="s">
        <v>1081</v>
      </c>
      <c r="O506" s="4">
        <v>15393057224</v>
      </c>
      <c r="P506" s="217">
        <f>--IFERROR(VLOOKUP(I506,'统计（数据库导出）'!A:C,2,FALSE),0)</f>
        <v>24</v>
      </c>
      <c r="Q506" s="217">
        <f>--IFERROR(VLOOKUP(I506,'统计（数据库导出）'!A:C,3,FALSE),0)</f>
        <v>932</v>
      </c>
      <c r="R506" s="219">
        <f t="shared" si="7"/>
        <v>3.10666666666667</v>
      </c>
      <c r="S506" s="217">
        <f>--IFERROR(VLOOKUP(I506,'统计（数据库导出）'!A:K,4,FALSE),0)</f>
        <v>0</v>
      </c>
      <c r="T506" s="217">
        <f>--IFERROR(VLOOKUP(I506,'统计（数据库导出）'!A:K,5,FALSE),0)</f>
        <v>0</v>
      </c>
      <c r="U506" s="217">
        <f>--IFERROR(VLOOKUP(I506,'统计（数据库导出）'!A:K,6,FALSE),0)</f>
        <v>24</v>
      </c>
      <c r="V506" s="217">
        <f>--IFERROR(VLOOKUP(I506,'统计（数据库导出）'!A:K,7,FALSE),0)</f>
        <v>0</v>
      </c>
      <c r="W506" s="217">
        <f>--IFERROR(VLOOKUP(I506,'统计（数据库导出）'!A:K,8,FALSE),0)</f>
        <v>0</v>
      </c>
      <c r="X506" s="217">
        <f>--IFERROR(VLOOKUP(I506,'统计（数据库导出）'!A:K,9,FALSE),0)</f>
        <v>0</v>
      </c>
      <c r="Y506" s="217">
        <f>--IFERROR(VLOOKUP(I506,'统计（数据库导出）'!A:K,10,FALSE),0)</f>
        <v>932</v>
      </c>
      <c r="Z506" s="217">
        <f>--IFERROR(VLOOKUP(I506,'统计（数据库导出）'!A:K,11,FALSE),0)</f>
        <v>-6</v>
      </c>
      <c r="AA506" s="4">
        <v>505</v>
      </c>
      <c r="AB506" s="4"/>
      <c r="AC506" s="220" t="e">
        <f>VLOOKUP(H506,[1]Sheet1!$D:$D,1,FALSE)</f>
        <v>#N/A</v>
      </c>
    </row>
    <row r="507" spans="1:29">
      <c r="A507" s="3">
        <v>1851</v>
      </c>
      <c r="B507" s="4" t="s">
        <v>1075</v>
      </c>
      <c r="C507" s="4">
        <v>0</v>
      </c>
      <c r="D507" s="4">
        <v>0</v>
      </c>
      <c r="E507" s="4">
        <v>0</v>
      </c>
      <c r="F507" s="4">
        <v>0</v>
      </c>
      <c r="G507" s="4" t="s">
        <v>811</v>
      </c>
      <c r="H507" s="4">
        <v>3853840</v>
      </c>
      <c r="I507" s="214" t="s">
        <v>1223</v>
      </c>
      <c r="J507" s="216">
        <v>300</v>
      </c>
      <c r="K507" s="4">
        <v>15349465102</v>
      </c>
      <c r="L507" s="4"/>
      <c r="M507" s="4" t="s">
        <v>1224</v>
      </c>
      <c r="N507" s="4" t="s">
        <v>1081</v>
      </c>
      <c r="O507" s="4">
        <v>19959095562</v>
      </c>
      <c r="P507" s="217">
        <f>--IFERROR(VLOOKUP(I507,'统计（数据库导出）'!A:C,2,FALSE),0)</f>
        <v>0</v>
      </c>
      <c r="Q507" s="217">
        <f>--IFERROR(VLOOKUP(I507,'统计（数据库导出）'!A:C,3,FALSE),0)</f>
        <v>0</v>
      </c>
      <c r="R507" s="219">
        <f t="shared" si="7"/>
        <v>0</v>
      </c>
      <c r="S507" s="217">
        <f>--IFERROR(VLOOKUP(I507,'统计（数据库导出）'!A:K,4,FALSE),0)</f>
        <v>0</v>
      </c>
      <c r="T507" s="217">
        <f>--IFERROR(VLOOKUP(I507,'统计（数据库导出）'!A:K,5,FALSE),0)</f>
        <v>0</v>
      </c>
      <c r="U507" s="217">
        <f>--IFERROR(VLOOKUP(I507,'统计（数据库导出）'!A:K,6,FALSE),0)</f>
        <v>0</v>
      </c>
      <c r="V507" s="217">
        <f>--IFERROR(VLOOKUP(I507,'统计（数据库导出）'!A:K,7,FALSE),0)</f>
        <v>0</v>
      </c>
      <c r="W507" s="217">
        <f>--IFERROR(VLOOKUP(I507,'统计（数据库导出）'!A:K,8,FALSE),0)</f>
        <v>0</v>
      </c>
      <c r="X507" s="217">
        <f>--IFERROR(VLOOKUP(I507,'统计（数据库导出）'!A:K,9,FALSE),0)</f>
        <v>0</v>
      </c>
      <c r="Y507" s="217">
        <f>--IFERROR(VLOOKUP(I507,'统计（数据库导出）'!A:K,10,FALSE),0)</f>
        <v>0</v>
      </c>
      <c r="Z507" s="217">
        <f>--IFERROR(VLOOKUP(I507,'统计（数据库导出）'!A:K,11,FALSE),0)</f>
        <v>0</v>
      </c>
      <c r="AA507" s="4">
        <v>506</v>
      </c>
      <c r="AB507" s="4"/>
      <c r="AC507" s="220" t="e">
        <f>VLOOKUP(H507,[1]Sheet1!$D:$D,1,FALSE)</f>
        <v>#N/A</v>
      </c>
    </row>
    <row r="508" spans="1:29">
      <c r="A508" s="3">
        <v>1852</v>
      </c>
      <c r="B508" s="4" t="s">
        <v>1075</v>
      </c>
      <c r="C508" s="4">
        <v>0</v>
      </c>
      <c r="D508" s="4">
        <v>0</v>
      </c>
      <c r="E508" s="4">
        <v>0</v>
      </c>
      <c r="F508" s="4">
        <v>0</v>
      </c>
      <c r="G508" s="4" t="s">
        <v>811</v>
      </c>
      <c r="H508" s="4">
        <v>3853805</v>
      </c>
      <c r="I508" s="214" t="s">
        <v>1225</v>
      </c>
      <c r="J508" s="216">
        <v>300</v>
      </c>
      <c r="K508" s="4">
        <v>13321382616</v>
      </c>
      <c r="L508" s="4"/>
      <c r="M508" s="4" t="s">
        <v>1226</v>
      </c>
      <c r="N508" s="4" t="s">
        <v>1081</v>
      </c>
      <c r="O508" s="4">
        <v>15393098747</v>
      </c>
      <c r="P508" s="217">
        <f>--IFERROR(VLOOKUP(I508,'统计（数据库导出）'!A:C,2,FALSE),0)</f>
        <v>5</v>
      </c>
      <c r="Q508" s="217">
        <f>--IFERROR(VLOOKUP(I508,'统计（数据库导出）'!A:C,3,FALSE),0)</f>
        <v>227</v>
      </c>
      <c r="R508" s="219">
        <f t="shared" si="7"/>
        <v>0.756666666666667</v>
      </c>
      <c r="S508" s="217">
        <f>--IFERROR(VLOOKUP(I508,'统计（数据库导出）'!A:K,4,FALSE),0)</f>
        <v>0</v>
      </c>
      <c r="T508" s="217">
        <f>--IFERROR(VLOOKUP(I508,'统计（数据库导出）'!A:K,5,FALSE),0)</f>
        <v>0</v>
      </c>
      <c r="U508" s="217">
        <f>--IFERROR(VLOOKUP(I508,'统计（数据库导出）'!A:K,6,FALSE),0)</f>
        <v>5</v>
      </c>
      <c r="V508" s="217">
        <f>--IFERROR(VLOOKUP(I508,'统计（数据库导出）'!A:K,7,FALSE),0)</f>
        <v>0</v>
      </c>
      <c r="W508" s="217">
        <f>--IFERROR(VLOOKUP(I508,'统计（数据库导出）'!A:K,8,FALSE),0)</f>
        <v>0</v>
      </c>
      <c r="X508" s="217">
        <f>--IFERROR(VLOOKUP(I508,'统计（数据库导出）'!A:K,9,FALSE),0)</f>
        <v>0</v>
      </c>
      <c r="Y508" s="217">
        <f>--IFERROR(VLOOKUP(I508,'统计（数据库导出）'!A:K,10,FALSE),0)</f>
        <v>227</v>
      </c>
      <c r="Z508" s="217">
        <f>--IFERROR(VLOOKUP(I508,'统计（数据库导出）'!A:K,11,FALSE),0)</f>
        <v>0</v>
      </c>
      <c r="AA508" s="4">
        <v>507</v>
      </c>
      <c r="AB508" s="4"/>
      <c r="AC508" s="220" t="e">
        <f>VLOOKUP(H508,[1]Sheet1!$D:$D,1,FALSE)</f>
        <v>#N/A</v>
      </c>
    </row>
    <row r="509" spans="1:29">
      <c r="A509" s="3">
        <v>1853</v>
      </c>
      <c r="B509" s="4" t="s">
        <v>1075</v>
      </c>
      <c r="C509" s="4">
        <v>0</v>
      </c>
      <c r="D509" s="4">
        <v>0</v>
      </c>
      <c r="E509" s="4">
        <v>0</v>
      </c>
      <c r="F509" s="4">
        <v>0</v>
      </c>
      <c r="G509" s="4" t="s">
        <v>811</v>
      </c>
      <c r="H509" s="4">
        <v>3853806</v>
      </c>
      <c r="I509" s="214" t="s">
        <v>1227</v>
      </c>
      <c r="J509" s="216">
        <v>300</v>
      </c>
      <c r="K509" s="4">
        <v>19140002136</v>
      </c>
      <c r="L509" s="4"/>
      <c r="M509" s="4" t="s">
        <v>1228</v>
      </c>
      <c r="N509" s="4" t="s">
        <v>1081</v>
      </c>
      <c r="O509" s="4">
        <v>19140002136</v>
      </c>
      <c r="P509" s="217">
        <f>--IFERROR(VLOOKUP(I509,'统计（数据库导出）'!A:C,2,FALSE),0)</f>
        <v>12.5</v>
      </c>
      <c r="Q509" s="217">
        <f>--IFERROR(VLOOKUP(I509,'统计（数据库导出）'!A:C,3,FALSE),0)</f>
        <v>471.5</v>
      </c>
      <c r="R509" s="219">
        <f t="shared" si="7"/>
        <v>1.57166666666667</v>
      </c>
      <c r="S509" s="217">
        <f>--IFERROR(VLOOKUP(I509,'统计（数据库导出）'!A:K,4,FALSE),0)</f>
        <v>0</v>
      </c>
      <c r="T509" s="217">
        <f>--IFERROR(VLOOKUP(I509,'统计（数据库导出）'!A:K,5,FALSE),0)</f>
        <v>0</v>
      </c>
      <c r="U509" s="217">
        <f>--IFERROR(VLOOKUP(I509,'统计（数据库导出）'!A:K,6,FALSE),0)</f>
        <v>12.5</v>
      </c>
      <c r="V509" s="217">
        <f>--IFERROR(VLOOKUP(I509,'统计（数据库导出）'!A:K,7,FALSE),0)</f>
        <v>0</v>
      </c>
      <c r="W509" s="217">
        <f>--IFERROR(VLOOKUP(I509,'统计（数据库导出）'!A:K,8,FALSE),0)</f>
        <v>0</v>
      </c>
      <c r="X509" s="217">
        <f>--IFERROR(VLOOKUP(I509,'统计（数据库导出）'!A:K,9,FALSE),0)</f>
        <v>0</v>
      </c>
      <c r="Y509" s="217">
        <f>--IFERROR(VLOOKUP(I509,'统计（数据库导出）'!A:K,10,FALSE),0)</f>
        <v>471.5</v>
      </c>
      <c r="Z509" s="217">
        <f>--IFERROR(VLOOKUP(I509,'统计（数据库导出）'!A:K,11,FALSE),0)</f>
        <v>0</v>
      </c>
      <c r="AA509" s="4">
        <v>508</v>
      </c>
      <c r="AB509" s="4"/>
      <c r="AC509" s="220" t="e">
        <f>VLOOKUP(H509,[1]Sheet1!$D:$D,1,FALSE)</f>
        <v>#N/A</v>
      </c>
    </row>
    <row r="510" spans="1:29">
      <c r="A510" s="3">
        <v>1854</v>
      </c>
      <c r="B510" s="4" t="s">
        <v>1075</v>
      </c>
      <c r="C510" s="4">
        <v>0</v>
      </c>
      <c r="D510" s="4">
        <v>0</v>
      </c>
      <c r="E510" s="4">
        <v>0</v>
      </c>
      <c r="F510" s="4">
        <v>0</v>
      </c>
      <c r="G510" s="4" t="s">
        <v>811</v>
      </c>
      <c r="H510" s="4">
        <v>3853837</v>
      </c>
      <c r="I510" s="214" t="s">
        <v>1229</v>
      </c>
      <c r="J510" s="216">
        <v>300</v>
      </c>
      <c r="K510" s="4">
        <v>19119568797</v>
      </c>
      <c r="L510" s="4"/>
      <c r="M510" s="4" t="s">
        <v>1230</v>
      </c>
      <c r="N510" s="4" t="s">
        <v>1081</v>
      </c>
      <c r="O510" s="4">
        <v>19119568797</v>
      </c>
      <c r="P510" s="217">
        <f>--IFERROR(VLOOKUP(I510,'统计（数据库导出）'!A:C,2,FALSE),0)</f>
        <v>0</v>
      </c>
      <c r="Q510" s="217">
        <f>--IFERROR(VLOOKUP(I510,'统计（数据库导出）'!A:C,3,FALSE),0)</f>
        <v>0</v>
      </c>
      <c r="R510" s="219">
        <f t="shared" si="7"/>
        <v>0</v>
      </c>
      <c r="S510" s="217">
        <f>--IFERROR(VLOOKUP(I510,'统计（数据库导出）'!A:K,4,FALSE),0)</f>
        <v>0</v>
      </c>
      <c r="T510" s="217">
        <f>--IFERROR(VLOOKUP(I510,'统计（数据库导出）'!A:K,5,FALSE),0)</f>
        <v>0</v>
      </c>
      <c r="U510" s="217">
        <f>--IFERROR(VLOOKUP(I510,'统计（数据库导出）'!A:K,6,FALSE),0)</f>
        <v>0</v>
      </c>
      <c r="V510" s="217">
        <f>--IFERROR(VLOOKUP(I510,'统计（数据库导出）'!A:K,7,FALSE),0)</f>
        <v>0</v>
      </c>
      <c r="W510" s="217">
        <f>--IFERROR(VLOOKUP(I510,'统计（数据库导出）'!A:K,8,FALSE),0)</f>
        <v>0</v>
      </c>
      <c r="X510" s="217">
        <f>--IFERROR(VLOOKUP(I510,'统计（数据库导出）'!A:K,9,FALSE),0)</f>
        <v>0</v>
      </c>
      <c r="Y510" s="217">
        <f>--IFERROR(VLOOKUP(I510,'统计（数据库导出）'!A:K,10,FALSE),0)</f>
        <v>0</v>
      </c>
      <c r="Z510" s="217">
        <f>--IFERROR(VLOOKUP(I510,'统计（数据库导出）'!A:K,11,FALSE),0)</f>
        <v>0</v>
      </c>
      <c r="AA510" s="4">
        <v>509</v>
      </c>
      <c r="AB510" s="4"/>
      <c r="AC510" s="220" t="e">
        <f>VLOOKUP(H510,[1]Sheet1!$D:$D,1,FALSE)</f>
        <v>#N/A</v>
      </c>
    </row>
    <row r="511" spans="1:29">
      <c r="A511" s="3">
        <v>1855</v>
      </c>
      <c r="B511" s="4" t="s">
        <v>1075</v>
      </c>
      <c r="C511" s="4">
        <v>0</v>
      </c>
      <c r="D511" s="4">
        <v>0</v>
      </c>
      <c r="E511" s="4">
        <v>0</v>
      </c>
      <c r="F511" s="4">
        <v>0</v>
      </c>
      <c r="G511" s="4" t="s">
        <v>811</v>
      </c>
      <c r="H511" s="4">
        <v>3853836</v>
      </c>
      <c r="I511" s="214" t="s">
        <v>1231</v>
      </c>
      <c r="J511" s="216">
        <v>300</v>
      </c>
      <c r="K511" s="4">
        <v>17393889327</v>
      </c>
      <c r="L511" s="4"/>
      <c r="M511" s="4" t="s">
        <v>1232</v>
      </c>
      <c r="N511" s="4" t="s">
        <v>1081</v>
      </c>
      <c r="O511" s="4">
        <v>17393889327</v>
      </c>
      <c r="P511" s="217">
        <f>--IFERROR(VLOOKUP(I511,'统计（数据库导出）'!A:C,2,FALSE),0)</f>
        <v>0</v>
      </c>
      <c r="Q511" s="217">
        <f>--IFERROR(VLOOKUP(I511,'统计（数据库导出）'!A:C,3,FALSE),0)</f>
        <v>1</v>
      </c>
      <c r="R511" s="219">
        <f t="shared" si="7"/>
        <v>0.00333333333333333</v>
      </c>
      <c r="S511" s="217">
        <f>--IFERROR(VLOOKUP(I511,'统计（数据库导出）'!A:K,4,FALSE),0)</f>
        <v>0</v>
      </c>
      <c r="T511" s="217">
        <f>--IFERROR(VLOOKUP(I511,'统计（数据库导出）'!A:K,5,FALSE),0)</f>
        <v>0</v>
      </c>
      <c r="U511" s="217">
        <f>--IFERROR(VLOOKUP(I511,'统计（数据库导出）'!A:K,6,FALSE),0)</f>
        <v>0</v>
      </c>
      <c r="V511" s="217">
        <f>--IFERROR(VLOOKUP(I511,'统计（数据库导出）'!A:K,7,FALSE),0)</f>
        <v>0</v>
      </c>
      <c r="W511" s="217">
        <f>--IFERROR(VLOOKUP(I511,'统计（数据库导出）'!A:K,8,FALSE),0)</f>
        <v>0</v>
      </c>
      <c r="X511" s="217">
        <f>--IFERROR(VLOOKUP(I511,'统计（数据库导出）'!A:K,9,FALSE),0)</f>
        <v>0</v>
      </c>
      <c r="Y511" s="217">
        <f>--IFERROR(VLOOKUP(I511,'统计（数据库导出）'!A:K,10,FALSE),0)</f>
        <v>1</v>
      </c>
      <c r="Z511" s="217">
        <f>--IFERROR(VLOOKUP(I511,'统计（数据库导出）'!A:K,11,FALSE),0)</f>
        <v>0</v>
      </c>
      <c r="AA511" s="4">
        <v>510</v>
      </c>
      <c r="AB511" s="4"/>
      <c r="AC511" s="220" t="e">
        <f>VLOOKUP(H511,[1]Sheet1!$D:$D,1,FALSE)</f>
        <v>#N/A</v>
      </c>
    </row>
    <row r="512" spans="1:29">
      <c r="A512" s="3">
        <v>1856</v>
      </c>
      <c r="B512" s="4" t="s">
        <v>1075</v>
      </c>
      <c r="C512" s="4">
        <v>0</v>
      </c>
      <c r="D512" s="4">
        <v>0</v>
      </c>
      <c r="E512" s="4">
        <v>0</v>
      </c>
      <c r="F512" s="4">
        <v>0</v>
      </c>
      <c r="G512" s="4" t="s">
        <v>811</v>
      </c>
      <c r="H512" s="4">
        <v>3837732</v>
      </c>
      <c r="I512" s="214" t="s">
        <v>1233</v>
      </c>
      <c r="J512" s="216">
        <v>300</v>
      </c>
      <c r="K512" s="4">
        <v>18193811932</v>
      </c>
      <c r="L512" s="4"/>
      <c r="M512" s="4" t="s">
        <v>1234</v>
      </c>
      <c r="N512" s="4" t="s">
        <v>1081</v>
      </c>
      <c r="O512" s="4">
        <v>18193811932</v>
      </c>
      <c r="P512" s="217">
        <f>--IFERROR(VLOOKUP(I512,'统计（数据库导出）'!A:C,2,FALSE),0)</f>
        <v>22</v>
      </c>
      <c r="Q512" s="217">
        <f>--IFERROR(VLOOKUP(I512,'统计（数据库导出）'!A:C,3,FALSE),0)</f>
        <v>189</v>
      </c>
      <c r="R512" s="219">
        <f t="shared" si="7"/>
        <v>0.63</v>
      </c>
      <c r="S512" s="217">
        <f>--IFERROR(VLOOKUP(I512,'统计（数据库导出）'!A:K,4,FALSE),0)</f>
        <v>0</v>
      </c>
      <c r="T512" s="217">
        <f>--IFERROR(VLOOKUP(I512,'统计（数据库导出）'!A:K,5,FALSE),0)</f>
        <v>0</v>
      </c>
      <c r="U512" s="217">
        <f>--IFERROR(VLOOKUP(I512,'统计（数据库导出）'!A:K,6,FALSE),0)</f>
        <v>22</v>
      </c>
      <c r="V512" s="217">
        <f>--IFERROR(VLOOKUP(I512,'统计（数据库导出）'!A:K,7,FALSE),0)</f>
        <v>0</v>
      </c>
      <c r="W512" s="217">
        <f>--IFERROR(VLOOKUP(I512,'统计（数据库导出）'!A:K,8,FALSE),0)</f>
        <v>0</v>
      </c>
      <c r="X512" s="217">
        <f>--IFERROR(VLOOKUP(I512,'统计（数据库导出）'!A:K,9,FALSE),0)</f>
        <v>0</v>
      </c>
      <c r="Y512" s="217">
        <f>--IFERROR(VLOOKUP(I512,'统计（数据库导出）'!A:K,10,FALSE),0)</f>
        <v>189</v>
      </c>
      <c r="Z512" s="217">
        <f>--IFERROR(VLOOKUP(I512,'统计（数据库导出）'!A:K,11,FALSE),0)</f>
        <v>0</v>
      </c>
      <c r="AA512" s="4">
        <v>511</v>
      </c>
      <c r="AB512" s="4"/>
      <c r="AC512" s="220" t="e">
        <f>VLOOKUP(H512,[1]Sheet1!$D:$D,1,FALSE)</f>
        <v>#N/A</v>
      </c>
    </row>
    <row r="513" spans="1:29">
      <c r="A513" s="3">
        <v>1857</v>
      </c>
      <c r="B513" s="4" t="s">
        <v>1075</v>
      </c>
      <c r="C513" s="4">
        <v>0</v>
      </c>
      <c r="D513" s="4">
        <v>0</v>
      </c>
      <c r="E513" s="4">
        <v>0</v>
      </c>
      <c r="F513" s="4">
        <v>0</v>
      </c>
      <c r="G513" s="4" t="s">
        <v>811</v>
      </c>
      <c r="H513" s="4">
        <v>3851994</v>
      </c>
      <c r="I513" s="214" t="s">
        <v>1235</v>
      </c>
      <c r="J513" s="216">
        <v>300</v>
      </c>
      <c r="K513" s="4">
        <v>17393893779</v>
      </c>
      <c r="L513" s="4"/>
      <c r="M513" s="4" t="s">
        <v>1236</v>
      </c>
      <c r="N513" s="4" t="s">
        <v>1081</v>
      </c>
      <c r="O513" s="4">
        <v>17393893779</v>
      </c>
      <c r="P513" s="217">
        <f>--IFERROR(VLOOKUP(I513,'统计（数据库导出）'!A:C,2,FALSE),0)</f>
        <v>10</v>
      </c>
      <c r="Q513" s="217">
        <f>--IFERROR(VLOOKUP(I513,'统计（数据库导出）'!A:C,3,FALSE),0)</f>
        <v>406.5</v>
      </c>
      <c r="R513" s="219">
        <f t="shared" si="7"/>
        <v>1.355</v>
      </c>
      <c r="S513" s="217">
        <f>--IFERROR(VLOOKUP(I513,'统计（数据库导出）'!A:K,4,FALSE),0)</f>
        <v>0</v>
      </c>
      <c r="T513" s="217">
        <f>--IFERROR(VLOOKUP(I513,'统计（数据库导出）'!A:K,5,FALSE),0)</f>
        <v>0</v>
      </c>
      <c r="U513" s="217">
        <f>--IFERROR(VLOOKUP(I513,'统计（数据库导出）'!A:K,6,FALSE),0)</f>
        <v>10</v>
      </c>
      <c r="V513" s="217">
        <f>--IFERROR(VLOOKUP(I513,'统计（数据库导出）'!A:K,7,FALSE),0)</f>
        <v>0</v>
      </c>
      <c r="W513" s="217">
        <f>--IFERROR(VLOOKUP(I513,'统计（数据库导出）'!A:K,8,FALSE),0)</f>
        <v>0</v>
      </c>
      <c r="X513" s="217">
        <f>--IFERROR(VLOOKUP(I513,'统计（数据库导出）'!A:K,9,FALSE),0)</f>
        <v>0</v>
      </c>
      <c r="Y513" s="217">
        <f>--IFERROR(VLOOKUP(I513,'统计（数据库导出）'!A:K,10,FALSE),0)</f>
        <v>406.5</v>
      </c>
      <c r="Z513" s="217">
        <f>--IFERROR(VLOOKUP(I513,'统计（数据库导出）'!A:K,11,FALSE),0)</f>
        <v>0</v>
      </c>
      <c r="AA513" s="4">
        <v>512</v>
      </c>
      <c r="AB513" s="4"/>
      <c r="AC513" s="220" t="e">
        <f>VLOOKUP(H513,[1]Sheet1!$D:$D,1,FALSE)</f>
        <v>#N/A</v>
      </c>
    </row>
    <row r="514" spans="1:29">
      <c r="A514" s="3">
        <v>1858</v>
      </c>
      <c r="B514" s="4" t="s">
        <v>1075</v>
      </c>
      <c r="C514" s="4">
        <v>0</v>
      </c>
      <c r="D514" s="4">
        <v>0</v>
      </c>
      <c r="E514" s="4">
        <v>0</v>
      </c>
      <c r="F514" s="4">
        <v>0</v>
      </c>
      <c r="G514" s="4" t="s">
        <v>811</v>
      </c>
      <c r="H514" s="4">
        <v>3860538</v>
      </c>
      <c r="I514" s="214" t="s">
        <v>1237</v>
      </c>
      <c r="J514" s="216">
        <v>300</v>
      </c>
      <c r="K514" s="4">
        <v>18093881013</v>
      </c>
      <c r="L514" s="4"/>
      <c r="M514" s="4" t="s">
        <v>1238</v>
      </c>
      <c r="N514" s="4" t="s">
        <v>1081</v>
      </c>
      <c r="O514" s="4">
        <v>18093881013</v>
      </c>
      <c r="P514" s="217">
        <f>--IFERROR(VLOOKUP(I514,'统计（数据库导出）'!A:C,2,FALSE),0)</f>
        <v>5</v>
      </c>
      <c r="Q514" s="217">
        <f>--IFERROR(VLOOKUP(I514,'统计（数据库导出）'!A:C,3,FALSE),0)</f>
        <v>567</v>
      </c>
      <c r="R514" s="219">
        <f t="shared" ref="R514:R577" si="8">IFERROR(Q514/J514,0)</f>
        <v>1.89</v>
      </c>
      <c r="S514" s="217">
        <f>--IFERROR(VLOOKUP(I514,'统计（数据库导出）'!A:K,4,FALSE),0)</f>
        <v>0</v>
      </c>
      <c r="T514" s="217">
        <f>--IFERROR(VLOOKUP(I514,'统计（数据库导出）'!A:K,5,FALSE),0)</f>
        <v>0</v>
      </c>
      <c r="U514" s="217">
        <f>--IFERROR(VLOOKUP(I514,'统计（数据库导出）'!A:K,6,FALSE),0)</f>
        <v>5</v>
      </c>
      <c r="V514" s="217">
        <f>--IFERROR(VLOOKUP(I514,'统计（数据库导出）'!A:K,7,FALSE),0)</f>
        <v>0</v>
      </c>
      <c r="W514" s="217">
        <f>--IFERROR(VLOOKUP(I514,'统计（数据库导出）'!A:K,8,FALSE),0)</f>
        <v>0</v>
      </c>
      <c r="X514" s="217">
        <f>--IFERROR(VLOOKUP(I514,'统计（数据库导出）'!A:K,9,FALSE),0)</f>
        <v>0</v>
      </c>
      <c r="Y514" s="217">
        <f>--IFERROR(VLOOKUP(I514,'统计（数据库导出）'!A:K,10,FALSE),0)</f>
        <v>567</v>
      </c>
      <c r="Z514" s="217">
        <f>--IFERROR(VLOOKUP(I514,'统计（数据库导出）'!A:K,11,FALSE),0)</f>
        <v>0</v>
      </c>
      <c r="AA514" s="4">
        <v>513</v>
      </c>
      <c r="AB514" s="4"/>
      <c r="AC514" s="220" t="e">
        <f>VLOOKUP(H514,[1]Sheet1!$D:$D,1,FALSE)</f>
        <v>#N/A</v>
      </c>
    </row>
    <row r="515" spans="1:29">
      <c r="A515" s="3">
        <v>1859</v>
      </c>
      <c r="B515" s="4" t="s">
        <v>1075</v>
      </c>
      <c r="C515" s="4">
        <v>0</v>
      </c>
      <c r="D515" s="4">
        <v>0</v>
      </c>
      <c r="E515" s="4">
        <v>0</v>
      </c>
      <c r="F515" s="4">
        <v>0</v>
      </c>
      <c r="G515" s="4" t="s">
        <v>811</v>
      </c>
      <c r="H515" s="4">
        <v>3853841</v>
      </c>
      <c r="I515" s="214" t="s">
        <v>1239</v>
      </c>
      <c r="J515" s="216">
        <v>300</v>
      </c>
      <c r="K515" s="4">
        <v>15379881914</v>
      </c>
      <c r="L515" s="4"/>
      <c r="M515" s="4" t="s">
        <v>1240</v>
      </c>
      <c r="N515" s="4" t="s">
        <v>1081</v>
      </c>
      <c r="O515" s="4">
        <v>15379881914</v>
      </c>
      <c r="P515" s="217">
        <f>--IFERROR(VLOOKUP(I515,'统计（数据库导出）'!A:C,2,FALSE),0)</f>
        <v>0</v>
      </c>
      <c r="Q515" s="217">
        <f>--IFERROR(VLOOKUP(I515,'统计（数据库导出）'!A:C,3,FALSE),0)</f>
        <v>0</v>
      </c>
      <c r="R515" s="219">
        <f t="shared" si="8"/>
        <v>0</v>
      </c>
      <c r="S515" s="217">
        <f>--IFERROR(VLOOKUP(I515,'统计（数据库导出）'!A:K,4,FALSE),0)</f>
        <v>0</v>
      </c>
      <c r="T515" s="217">
        <f>--IFERROR(VLOOKUP(I515,'统计（数据库导出）'!A:K,5,FALSE),0)</f>
        <v>0</v>
      </c>
      <c r="U515" s="217">
        <f>--IFERROR(VLOOKUP(I515,'统计（数据库导出）'!A:K,6,FALSE),0)</f>
        <v>0</v>
      </c>
      <c r="V515" s="217">
        <f>--IFERROR(VLOOKUP(I515,'统计（数据库导出）'!A:K,7,FALSE),0)</f>
        <v>0</v>
      </c>
      <c r="W515" s="217">
        <f>--IFERROR(VLOOKUP(I515,'统计（数据库导出）'!A:K,8,FALSE),0)</f>
        <v>0</v>
      </c>
      <c r="X515" s="217">
        <f>--IFERROR(VLOOKUP(I515,'统计（数据库导出）'!A:K,9,FALSE),0)</f>
        <v>0</v>
      </c>
      <c r="Y515" s="217">
        <f>--IFERROR(VLOOKUP(I515,'统计（数据库导出）'!A:K,10,FALSE),0)</f>
        <v>0</v>
      </c>
      <c r="Z515" s="217">
        <f>--IFERROR(VLOOKUP(I515,'统计（数据库导出）'!A:K,11,FALSE),0)</f>
        <v>0</v>
      </c>
      <c r="AA515" s="4">
        <v>514</v>
      </c>
      <c r="AB515" s="4"/>
      <c r="AC515" s="220" t="e">
        <f>VLOOKUP(H515,[1]Sheet1!$D:$D,1,FALSE)</f>
        <v>#N/A</v>
      </c>
    </row>
    <row r="516" spans="1:29">
      <c r="A516" s="3">
        <v>1860</v>
      </c>
      <c r="B516" s="4" t="s">
        <v>1075</v>
      </c>
      <c r="C516" s="4">
        <v>0</v>
      </c>
      <c r="D516" s="4">
        <v>0</v>
      </c>
      <c r="E516" s="4">
        <v>0</v>
      </c>
      <c r="F516" s="4">
        <v>0</v>
      </c>
      <c r="G516" s="4" t="s">
        <v>811</v>
      </c>
      <c r="H516" s="4">
        <v>3853838</v>
      </c>
      <c r="I516" s="214" t="s">
        <v>1241</v>
      </c>
      <c r="J516" s="216">
        <v>300</v>
      </c>
      <c r="K516" s="4">
        <v>19193851105</v>
      </c>
      <c r="L516" s="4"/>
      <c r="M516" s="4" t="s">
        <v>1242</v>
      </c>
      <c r="N516" s="4" t="s">
        <v>1081</v>
      </c>
      <c r="O516" s="4">
        <v>19193851105</v>
      </c>
      <c r="P516" s="217">
        <f>--IFERROR(VLOOKUP(I516,'统计（数据库导出）'!A:C,2,FALSE),0)</f>
        <v>0</v>
      </c>
      <c r="Q516" s="217">
        <f>--IFERROR(VLOOKUP(I516,'统计（数据库导出）'!A:C,3,FALSE),0)</f>
        <v>0</v>
      </c>
      <c r="R516" s="219">
        <f t="shared" si="8"/>
        <v>0</v>
      </c>
      <c r="S516" s="217">
        <f>--IFERROR(VLOOKUP(I516,'统计（数据库导出）'!A:K,4,FALSE),0)</f>
        <v>0</v>
      </c>
      <c r="T516" s="217">
        <f>--IFERROR(VLOOKUP(I516,'统计（数据库导出）'!A:K,5,FALSE),0)</f>
        <v>0</v>
      </c>
      <c r="U516" s="217">
        <f>--IFERROR(VLOOKUP(I516,'统计（数据库导出）'!A:K,6,FALSE),0)</f>
        <v>0</v>
      </c>
      <c r="V516" s="217">
        <f>--IFERROR(VLOOKUP(I516,'统计（数据库导出）'!A:K,7,FALSE),0)</f>
        <v>0</v>
      </c>
      <c r="W516" s="217">
        <f>--IFERROR(VLOOKUP(I516,'统计（数据库导出）'!A:K,8,FALSE),0)</f>
        <v>0</v>
      </c>
      <c r="X516" s="217">
        <f>--IFERROR(VLOOKUP(I516,'统计（数据库导出）'!A:K,9,FALSE),0)</f>
        <v>0</v>
      </c>
      <c r="Y516" s="217">
        <f>--IFERROR(VLOOKUP(I516,'统计（数据库导出）'!A:K,10,FALSE),0)</f>
        <v>0</v>
      </c>
      <c r="Z516" s="217">
        <f>--IFERROR(VLOOKUP(I516,'统计（数据库导出）'!A:K,11,FALSE),0)</f>
        <v>0</v>
      </c>
      <c r="AA516" s="4">
        <v>515</v>
      </c>
      <c r="AB516" s="4"/>
      <c r="AC516" s="220" t="e">
        <f>VLOOKUP(H516,[1]Sheet1!$D:$D,1,FALSE)</f>
        <v>#N/A</v>
      </c>
    </row>
    <row r="517" spans="1:29">
      <c r="A517" s="3">
        <v>1861</v>
      </c>
      <c r="B517" s="4" t="s">
        <v>1075</v>
      </c>
      <c r="C517" s="4">
        <v>0</v>
      </c>
      <c r="D517" s="4">
        <v>0</v>
      </c>
      <c r="E517" s="4">
        <v>0</v>
      </c>
      <c r="F517" s="4">
        <v>0</v>
      </c>
      <c r="G517" s="4" t="s">
        <v>811</v>
      </c>
      <c r="H517" s="4">
        <v>3860571</v>
      </c>
      <c r="I517" s="214" t="s">
        <v>1243</v>
      </c>
      <c r="J517" s="216">
        <v>300</v>
      </c>
      <c r="K517" s="4">
        <v>15339780563</v>
      </c>
      <c r="L517" s="4"/>
      <c r="M517" s="4" t="s">
        <v>1244</v>
      </c>
      <c r="N517" s="4" t="s">
        <v>1081</v>
      </c>
      <c r="O517" s="4">
        <v>15339780563</v>
      </c>
      <c r="P517" s="217">
        <f>--IFERROR(VLOOKUP(I517,'统计（数据库导出）'!A:C,2,FALSE),0)</f>
        <v>78.5</v>
      </c>
      <c r="Q517" s="217">
        <f>--IFERROR(VLOOKUP(I517,'统计（数据库导出）'!A:C,3,FALSE),0)</f>
        <v>1963</v>
      </c>
      <c r="R517" s="219">
        <f t="shared" si="8"/>
        <v>6.54333333333333</v>
      </c>
      <c r="S517" s="217">
        <f>--IFERROR(VLOOKUP(I517,'统计（数据库导出）'!A:K,4,FALSE),0)</f>
        <v>0</v>
      </c>
      <c r="T517" s="217">
        <f>--IFERROR(VLOOKUP(I517,'统计（数据库导出）'!A:K,5,FALSE),0)</f>
        <v>0</v>
      </c>
      <c r="U517" s="217">
        <f>--IFERROR(VLOOKUP(I517,'统计（数据库导出）'!A:K,6,FALSE),0)</f>
        <v>78.5</v>
      </c>
      <c r="V517" s="217">
        <f>--IFERROR(VLOOKUP(I517,'统计（数据库导出）'!A:K,7,FALSE),0)</f>
        <v>0</v>
      </c>
      <c r="W517" s="217">
        <f>--IFERROR(VLOOKUP(I517,'统计（数据库导出）'!A:K,8,FALSE),0)</f>
        <v>0</v>
      </c>
      <c r="X517" s="217">
        <f>--IFERROR(VLOOKUP(I517,'统计（数据库导出）'!A:K,9,FALSE),0)</f>
        <v>0</v>
      </c>
      <c r="Y517" s="217">
        <f>--IFERROR(VLOOKUP(I517,'统计（数据库导出）'!A:K,10,FALSE),0)</f>
        <v>1963</v>
      </c>
      <c r="Z517" s="217">
        <f>--IFERROR(VLOOKUP(I517,'统计（数据库导出）'!A:K,11,FALSE),0)</f>
        <v>-12</v>
      </c>
      <c r="AA517" s="4">
        <v>516</v>
      </c>
      <c r="AB517" s="4"/>
      <c r="AC517" s="220" t="e">
        <f>VLOOKUP(H517,[1]Sheet1!$D:$D,1,FALSE)</f>
        <v>#N/A</v>
      </c>
    </row>
    <row r="518" spans="1:29">
      <c r="A518" s="3">
        <v>1862</v>
      </c>
      <c r="B518" s="4" t="s">
        <v>1075</v>
      </c>
      <c r="C518" s="4">
        <v>0</v>
      </c>
      <c r="D518" s="4">
        <v>0</v>
      </c>
      <c r="E518" s="4">
        <v>0</v>
      </c>
      <c r="F518" s="4">
        <v>0</v>
      </c>
      <c r="G518" s="4" t="s">
        <v>811</v>
      </c>
      <c r="H518" s="4">
        <v>380370</v>
      </c>
      <c r="I518" s="214" t="s">
        <v>1245</v>
      </c>
      <c r="J518" s="216">
        <v>300</v>
      </c>
      <c r="K518" s="4">
        <v>15309385996</v>
      </c>
      <c r="L518" s="4"/>
      <c r="M518" s="4" t="s">
        <v>1246</v>
      </c>
      <c r="N518" s="4" t="s">
        <v>1081</v>
      </c>
      <c r="O518" s="4">
        <v>15309385996</v>
      </c>
      <c r="P518" s="217">
        <f>--IFERROR(VLOOKUP(I518,'统计（数据库导出）'!A:C,2,FALSE),0)</f>
        <v>0</v>
      </c>
      <c r="Q518" s="217">
        <f>--IFERROR(VLOOKUP(I518,'统计（数据库导出）'!A:C,3,FALSE),0)</f>
        <v>6</v>
      </c>
      <c r="R518" s="219">
        <f t="shared" si="8"/>
        <v>0.02</v>
      </c>
      <c r="S518" s="217">
        <f>--IFERROR(VLOOKUP(I518,'统计（数据库导出）'!A:K,4,FALSE),0)</f>
        <v>0</v>
      </c>
      <c r="T518" s="217">
        <f>--IFERROR(VLOOKUP(I518,'统计（数据库导出）'!A:K,5,FALSE),0)</f>
        <v>0</v>
      </c>
      <c r="U518" s="217">
        <f>--IFERROR(VLOOKUP(I518,'统计（数据库导出）'!A:K,6,FALSE),0)</f>
        <v>0</v>
      </c>
      <c r="V518" s="217">
        <f>--IFERROR(VLOOKUP(I518,'统计（数据库导出）'!A:K,7,FALSE),0)</f>
        <v>0</v>
      </c>
      <c r="W518" s="217">
        <f>--IFERROR(VLOOKUP(I518,'统计（数据库导出）'!A:K,8,FALSE),0)</f>
        <v>0</v>
      </c>
      <c r="X518" s="217">
        <f>--IFERROR(VLOOKUP(I518,'统计（数据库导出）'!A:K,9,FALSE),0)</f>
        <v>0</v>
      </c>
      <c r="Y518" s="217">
        <f>--IFERROR(VLOOKUP(I518,'统计（数据库导出）'!A:K,10,FALSE),0)</f>
        <v>6</v>
      </c>
      <c r="Z518" s="217">
        <f>--IFERROR(VLOOKUP(I518,'统计（数据库导出）'!A:K,11,FALSE),0)</f>
        <v>0</v>
      </c>
      <c r="AA518" s="4">
        <v>517</v>
      </c>
      <c r="AB518" s="4"/>
      <c r="AC518" s="220" t="e">
        <f>VLOOKUP(H518,[1]Sheet1!$D:$D,1,FALSE)</f>
        <v>#N/A</v>
      </c>
    </row>
    <row r="519" spans="1:29">
      <c r="A519" s="3">
        <v>1863</v>
      </c>
      <c r="B519" s="4" t="s">
        <v>1075</v>
      </c>
      <c r="C519" s="4">
        <v>0</v>
      </c>
      <c r="D519" s="4">
        <v>0</v>
      </c>
      <c r="E519" s="4">
        <v>0</v>
      </c>
      <c r="F519" s="4">
        <v>0</v>
      </c>
      <c r="G519" s="4" t="s">
        <v>811</v>
      </c>
      <c r="H519" s="4">
        <v>210434</v>
      </c>
      <c r="I519" s="214" t="e">
        <v>#N/A</v>
      </c>
      <c r="J519" s="216">
        <v>300</v>
      </c>
      <c r="K519" s="4">
        <v>18919380096</v>
      </c>
      <c r="L519" s="4"/>
      <c r="M519" s="4" t="e">
        <v>#N/A</v>
      </c>
      <c r="N519" s="4" t="e">
        <v>#N/A</v>
      </c>
      <c r="O519" s="4" t="e">
        <v>#N/A</v>
      </c>
      <c r="P519" s="217">
        <f>--IFERROR(VLOOKUP(I519,'统计（数据库导出）'!A:C,2,FALSE),0)</f>
        <v>0</v>
      </c>
      <c r="Q519" s="217">
        <f>--IFERROR(VLOOKUP(I519,'统计（数据库导出）'!A:C,3,FALSE),0)</f>
        <v>0</v>
      </c>
      <c r="R519" s="219">
        <f t="shared" si="8"/>
        <v>0</v>
      </c>
      <c r="S519" s="217">
        <f>--IFERROR(VLOOKUP(I519,'统计（数据库导出）'!A:K,4,FALSE),0)</f>
        <v>0</v>
      </c>
      <c r="T519" s="217">
        <f>--IFERROR(VLOOKUP(I519,'统计（数据库导出）'!A:K,5,FALSE),0)</f>
        <v>0</v>
      </c>
      <c r="U519" s="217">
        <f>--IFERROR(VLOOKUP(I519,'统计（数据库导出）'!A:K,6,FALSE),0)</f>
        <v>0</v>
      </c>
      <c r="V519" s="217">
        <f>--IFERROR(VLOOKUP(I519,'统计（数据库导出）'!A:K,7,FALSE),0)</f>
        <v>0</v>
      </c>
      <c r="W519" s="217">
        <f>--IFERROR(VLOOKUP(I519,'统计（数据库导出）'!A:K,8,FALSE),0)</f>
        <v>0</v>
      </c>
      <c r="X519" s="217">
        <f>--IFERROR(VLOOKUP(I519,'统计（数据库导出）'!A:K,9,FALSE),0)</f>
        <v>0</v>
      </c>
      <c r="Y519" s="217">
        <f>--IFERROR(VLOOKUP(I519,'统计（数据库导出）'!A:K,10,FALSE),0)</f>
        <v>0</v>
      </c>
      <c r="Z519" s="217">
        <f>--IFERROR(VLOOKUP(I519,'统计（数据库导出）'!A:K,11,FALSE),0)</f>
        <v>0</v>
      </c>
      <c r="AA519" s="4">
        <v>518</v>
      </c>
      <c r="AB519" s="4"/>
      <c r="AC519" s="220" t="e">
        <f>VLOOKUP(H519,[1]Sheet1!$D:$D,1,FALSE)</f>
        <v>#N/A</v>
      </c>
    </row>
    <row r="520" spans="1:29">
      <c r="A520" s="3">
        <v>1864</v>
      </c>
      <c r="B520" s="4" t="s">
        <v>1075</v>
      </c>
      <c r="C520" s="4">
        <v>0</v>
      </c>
      <c r="D520" s="4">
        <v>0</v>
      </c>
      <c r="E520" s="4">
        <v>0</v>
      </c>
      <c r="F520" s="4">
        <v>0</v>
      </c>
      <c r="G520" s="4" t="s">
        <v>811</v>
      </c>
      <c r="H520" s="4">
        <v>3840243</v>
      </c>
      <c r="I520" s="214" t="s">
        <v>1247</v>
      </c>
      <c r="J520" s="216">
        <v>300</v>
      </c>
      <c r="K520" s="4">
        <v>18093890426</v>
      </c>
      <c r="L520" s="4"/>
      <c r="M520" s="4" t="s">
        <v>1248</v>
      </c>
      <c r="N520" s="4" t="s">
        <v>1081</v>
      </c>
      <c r="O520" s="4">
        <v>18093890426</v>
      </c>
      <c r="P520" s="217">
        <f>--IFERROR(VLOOKUP(I520,'统计（数据库导出）'!A:C,2,FALSE),0)</f>
        <v>0</v>
      </c>
      <c r="Q520" s="217">
        <f>--IFERROR(VLOOKUP(I520,'统计（数据库导出）'!A:C,3,FALSE),0)</f>
        <v>336.5</v>
      </c>
      <c r="R520" s="219">
        <f t="shared" si="8"/>
        <v>1.12166666666667</v>
      </c>
      <c r="S520" s="217">
        <f>--IFERROR(VLOOKUP(I520,'统计（数据库导出）'!A:K,4,FALSE),0)</f>
        <v>0</v>
      </c>
      <c r="T520" s="217">
        <f>--IFERROR(VLOOKUP(I520,'统计（数据库导出）'!A:K,5,FALSE),0)</f>
        <v>0</v>
      </c>
      <c r="U520" s="217">
        <f>--IFERROR(VLOOKUP(I520,'统计（数据库导出）'!A:K,6,FALSE),0)</f>
        <v>0</v>
      </c>
      <c r="V520" s="217">
        <f>--IFERROR(VLOOKUP(I520,'统计（数据库导出）'!A:K,7,FALSE),0)</f>
        <v>0</v>
      </c>
      <c r="W520" s="217">
        <f>--IFERROR(VLOOKUP(I520,'统计（数据库导出）'!A:K,8,FALSE),0)</f>
        <v>0</v>
      </c>
      <c r="X520" s="217">
        <f>--IFERROR(VLOOKUP(I520,'统计（数据库导出）'!A:K,9,FALSE),0)</f>
        <v>0</v>
      </c>
      <c r="Y520" s="217">
        <f>--IFERROR(VLOOKUP(I520,'统计（数据库导出）'!A:K,10,FALSE),0)</f>
        <v>336.5</v>
      </c>
      <c r="Z520" s="217">
        <f>--IFERROR(VLOOKUP(I520,'统计（数据库导出）'!A:K,11,FALSE),0)</f>
        <v>-6</v>
      </c>
      <c r="AA520" s="4">
        <v>519</v>
      </c>
      <c r="AB520" s="4"/>
      <c r="AC520" s="220" t="e">
        <f>VLOOKUP(H520,[1]Sheet1!$D:$D,1,FALSE)</f>
        <v>#N/A</v>
      </c>
    </row>
    <row r="521" spans="1:29">
      <c r="A521" s="3">
        <v>1865</v>
      </c>
      <c r="B521" s="4" t="s">
        <v>1075</v>
      </c>
      <c r="C521" s="4">
        <v>0</v>
      </c>
      <c r="D521" s="4">
        <v>0</v>
      </c>
      <c r="E521" s="4">
        <v>0</v>
      </c>
      <c r="F521" s="4">
        <v>0</v>
      </c>
      <c r="G521" s="4" t="s">
        <v>811</v>
      </c>
      <c r="H521" s="4">
        <v>3806148</v>
      </c>
      <c r="I521" s="214" t="s">
        <v>1249</v>
      </c>
      <c r="J521" s="216">
        <v>300</v>
      </c>
      <c r="K521" s="4">
        <v>15393068865</v>
      </c>
      <c r="L521" s="4"/>
      <c r="M521" s="4" t="s">
        <v>1250</v>
      </c>
      <c r="N521" s="4" t="s">
        <v>1081</v>
      </c>
      <c r="O521" s="4">
        <v>15393068865</v>
      </c>
      <c r="P521" s="217">
        <f>--IFERROR(VLOOKUP(I521,'统计（数据库导出）'!A:C,2,FALSE),0)</f>
        <v>56</v>
      </c>
      <c r="Q521" s="217">
        <f>--IFERROR(VLOOKUP(I521,'统计（数据库导出）'!A:C,3,FALSE),0)</f>
        <v>539</v>
      </c>
      <c r="R521" s="219">
        <f t="shared" si="8"/>
        <v>1.79666666666667</v>
      </c>
      <c r="S521" s="217">
        <f>--IFERROR(VLOOKUP(I521,'统计（数据库导出）'!A:K,4,FALSE),0)</f>
        <v>0</v>
      </c>
      <c r="T521" s="217">
        <f>--IFERROR(VLOOKUP(I521,'统计（数据库导出）'!A:K,5,FALSE),0)</f>
        <v>0</v>
      </c>
      <c r="U521" s="217">
        <f>--IFERROR(VLOOKUP(I521,'统计（数据库导出）'!A:K,6,FALSE),0)</f>
        <v>56</v>
      </c>
      <c r="V521" s="217">
        <f>--IFERROR(VLOOKUP(I521,'统计（数据库导出）'!A:K,7,FALSE),0)</f>
        <v>0</v>
      </c>
      <c r="W521" s="217">
        <f>--IFERROR(VLOOKUP(I521,'统计（数据库导出）'!A:K,8,FALSE),0)</f>
        <v>0</v>
      </c>
      <c r="X521" s="217">
        <f>--IFERROR(VLOOKUP(I521,'统计（数据库导出）'!A:K,9,FALSE),0)</f>
        <v>0</v>
      </c>
      <c r="Y521" s="217">
        <f>--IFERROR(VLOOKUP(I521,'统计（数据库导出）'!A:K,10,FALSE),0)</f>
        <v>539</v>
      </c>
      <c r="Z521" s="217">
        <f>--IFERROR(VLOOKUP(I521,'统计（数据库导出）'!A:K,11,FALSE),0)</f>
        <v>-3</v>
      </c>
      <c r="AA521" s="4">
        <v>520</v>
      </c>
      <c r="AB521" s="4"/>
      <c r="AC521" s="220" t="e">
        <f>VLOOKUP(H521,[1]Sheet1!$D:$D,1,FALSE)</f>
        <v>#N/A</v>
      </c>
    </row>
    <row r="522" spans="1:29">
      <c r="A522" s="3">
        <v>1866</v>
      </c>
      <c r="B522" s="4" t="s">
        <v>1075</v>
      </c>
      <c r="C522" s="4">
        <v>0</v>
      </c>
      <c r="D522" s="4">
        <v>0</v>
      </c>
      <c r="E522" s="4">
        <v>0</v>
      </c>
      <c r="F522" s="4">
        <v>0</v>
      </c>
      <c r="G522" s="4" t="s">
        <v>811</v>
      </c>
      <c r="H522" s="4">
        <v>3851930</v>
      </c>
      <c r="I522" s="214" t="s">
        <v>1251</v>
      </c>
      <c r="J522" s="216">
        <v>300</v>
      </c>
      <c r="K522" s="4">
        <v>18143717517</v>
      </c>
      <c r="L522" s="4"/>
      <c r="M522" s="4" t="s">
        <v>1252</v>
      </c>
      <c r="N522" s="4" t="s">
        <v>1081</v>
      </c>
      <c r="O522" s="4">
        <v>18143717517</v>
      </c>
      <c r="P522" s="217">
        <f>--IFERROR(VLOOKUP(I522,'统计（数据库导出）'!A:C,2,FALSE),0)</f>
        <v>5</v>
      </c>
      <c r="Q522" s="217">
        <f>--IFERROR(VLOOKUP(I522,'统计（数据库导出）'!A:C,3,FALSE),0)</f>
        <v>430.5</v>
      </c>
      <c r="R522" s="219">
        <f t="shared" si="8"/>
        <v>1.435</v>
      </c>
      <c r="S522" s="217">
        <f>--IFERROR(VLOOKUP(I522,'统计（数据库导出）'!A:K,4,FALSE),0)</f>
        <v>0</v>
      </c>
      <c r="T522" s="217">
        <f>--IFERROR(VLOOKUP(I522,'统计（数据库导出）'!A:K,5,FALSE),0)</f>
        <v>0</v>
      </c>
      <c r="U522" s="217">
        <f>--IFERROR(VLOOKUP(I522,'统计（数据库导出）'!A:K,6,FALSE),0)</f>
        <v>5</v>
      </c>
      <c r="V522" s="217">
        <f>--IFERROR(VLOOKUP(I522,'统计（数据库导出）'!A:K,7,FALSE),0)</f>
        <v>0</v>
      </c>
      <c r="W522" s="217">
        <f>--IFERROR(VLOOKUP(I522,'统计（数据库导出）'!A:K,8,FALSE),0)</f>
        <v>0</v>
      </c>
      <c r="X522" s="217">
        <f>--IFERROR(VLOOKUP(I522,'统计（数据库导出）'!A:K,9,FALSE),0)</f>
        <v>0</v>
      </c>
      <c r="Y522" s="217">
        <f>--IFERROR(VLOOKUP(I522,'统计（数据库导出）'!A:K,10,FALSE),0)</f>
        <v>430.5</v>
      </c>
      <c r="Z522" s="217">
        <f>--IFERROR(VLOOKUP(I522,'统计（数据库导出）'!A:K,11,FALSE),0)</f>
        <v>-3</v>
      </c>
      <c r="AA522" s="4">
        <v>521</v>
      </c>
      <c r="AB522" s="4"/>
      <c r="AC522" s="220" t="e">
        <f>VLOOKUP(H522,[1]Sheet1!$D:$D,1,FALSE)</f>
        <v>#N/A</v>
      </c>
    </row>
    <row r="523" spans="1:29">
      <c r="A523" s="3">
        <v>1867</v>
      </c>
      <c r="B523" s="4" t="s">
        <v>1075</v>
      </c>
      <c r="C523" s="4">
        <v>0</v>
      </c>
      <c r="D523" s="4">
        <v>0</v>
      </c>
      <c r="E523" s="4">
        <v>0</v>
      </c>
      <c r="F523" s="4">
        <v>0</v>
      </c>
      <c r="G523" s="4" t="s">
        <v>811</v>
      </c>
      <c r="H523" s="4">
        <v>3852070</v>
      </c>
      <c r="I523" s="214" t="s">
        <v>1253</v>
      </c>
      <c r="J523" s="216">
        <v>300</v>
      </c>
      <c r="K523" s="4">
        <v>17309386107</v>
      </c>
      <c r="L523" s="4"/>
      <c r="M523" s="4" t="s">
        <v>1254</v>
      </c>
      <c r="N523" s="4" t="s">
        <v>1081</v>
      </c>
      <c r="O523" s="4">
        <v>17309386107</v>
      </c>
      <c r="P523" s="217">
        <f>--IFERROR(VLOOKUP(I523,'统计（数据库导出）'!A:C,2,FALSE),0)</f>
        <v>47.5</v>
      </c>
      <c r="Q523" s="217">
        <f>--IFERROR(VLOOKUP(I523,'统计（数据库导出）'!A:C,3,FALSE),0)</f>
        <v>481</v>
      </c>
      <c r="R523" s="219">
        <f t="shared" si="8"/>
        <v>1.60333333333333</v>
      </c>
      <c r="S523" s="217">
        <f>--IFERROR(VLOOKUP(I523,'统计（数据库导出）'!A:K,4,FALSE),0)</f>
        <v>0</v>
      </c>
      <c r="T523" s="217">
        <f>--IFERROR(VLOOKUP(I523,'统计（数据库导出）'!A:K,5,FALSE),0)</f>
        <v>0</v>
      </c>
      <c r="U523" s="217">
        <f>--IFERROR(VLOOKUP(I523,'统计（数据库导出）'!A:K,6,FALSE),0)</f>
        <v>47.5</v>
      </c>
      <c r="V523" s="217">
        <f>--IFERROR(VLOOKUP(I523,'统计（数据库导出）'!A:K,7,FALSE),0)</f>
        <v>0</v>
      </c>
      <c r="W523" s="217">
        <f>--IFERROR(VLOOKUP(I523,'统计（数据库导出）'!A:K,8,FALSE),0)</f>
        <v>0</v>
      </c>
      <c r="X523" s="217">
        <f>--IFERROR(VLOOKUP(I523,'统计（数据库导出）'!A:K,9,FALSE),0)</f>
        <v>0</v>
      </c>
      <c r="Y523" s="217">
        <f>--IFERROR(VLOOKUP(I523,'统计（数据库导出）'!A:K,10,FALSE),0)</f>
        <v>481</v>
      </c>
      <c r="Z523" s="217">
        <f>--IFERROR(VLOOKUP(I523,'统计（数据库导出）'!A:K,11,FALSE),0)</f>
        <v>0</v>
      </c>
      <c r="AA523" s="4">
        <v>522</v>
      </c>
      <c r="AB523" s="4"/>
      <c r="AC523" s="220" t="e">
        <f>VLOOKUP(H523,[1]Sheet1!$D:$D,1,FALSE)</f>
        <v>#N/A</v>
      </c>
    </row>
    <row r="524" spans="1:29">
      <c r="A524" s="3">
        <v>1868</v>
      </c>
      <c r="B524" s="4" t="s">
        <v>1075</v>
      </c>
      <c r="C524" s="4">
        <v>0</v>
      </c>
      <c r="D524" s="4">
        <v>0</v>
      </c>
      <c r="E524" s="4">
        <v>0</v>
      </c>
      <c r="F524" s="4">
        <v>0</v>
      </c>
      <c r="G524" s="4" t="s">
        <v>811</v>
      </c>
      <c r="H524" s="4">
        <v>3852067</v>
      </c>
      <c r="I524" s="214" t="s">
        <v>1255</v>
      </c>
      <c r="J524" s="216">
        <v>300</v>
      </c>
      <c r="K524" s="4">
        <v>18093878317</v>
      </c>
      <c r="L524" s="4"/>
      <c r="M524" s="4" t="s">
        <v>1256</v>
      </c>
      <c r="N524" s="4" t="s">
        <v>1081</v>
      </c>
      <c r="O524" s="4">
        <v>18093878317</v>
      </c>
      <c r="P524" s="217">
        <f>--IFERROR(VLOOKUP(I524,'统计（数据库导出）'!A:C,2,FALSE),0)</f>
        <v>5</v>
      </c>
      <c r="Q524" s="217">
        <f>--IFERROR(VLOOKUP(I524,'统计（数据库导出）'!A:C,3,FALSE),0)</f>
        <v>448.5</v>
      </c>
      <c r="R524" s="219">
        <f t="shared" si="8"/>
        <v>1.495</v>
      </c>
      <c r="S524" s="217">
        <f>--IFERROR(VLOOKUP(I524,'统计（数据库导出）'!A:K,4,FALSE),0)</f>
        <v>0</v>
      </c>
      <c r="T524" s="217">
        <f>--IFERROR(VLOOKUP(I524,'统计（数据库导出）'!A:K,5,FALSE),0)</f>
        <v>0</v>
      </c>
      <c r="U524" s="217">
        <f>--IFERROR(VLOOKUP(I524,'统计（数据库导出）'!A:K,6,FALSE),0)</f>
        <v>5</v>
      </c>
      <c r="V524" s="217">
        <f>--IFERROR(VLOOKUP(I524,'统计（数据库导出）'!A:K,7,FALSE),0)</f>
        <v>0</v>
      </c>
      <c r="W524" s="217">
        <f>--IFERROR(VLOOKUP(I524,'统计（数据库导出）'!A:K,8,FALSE),0)</f>
        <v>0</v>
      </c>
      <c r="X524" s="217">
        <f>--IFERROR(VLOOKUP(I524,'统计（数据库导出）'!A:K,9,FALSE),0)</f>
        <v>0</v>
      </c>
      <c r="Y524" s="217">
        <f>--IFERROR(VLOOKUP(I524,'统计（数据库导出）'!A:K,10,FALSE),0)</f>
        <v>448.5</v>
      </c>
      <c r="Z524" s="217">
        <f>--IFERROR(VLOOKUP(I524,'统计（数据库导出）'!A:K,11,FALSE),0)</f>
        <v>0</v>
      </c>
      <c r="AA524" s="4">
        <v>523</v>
      </c>
      <c r="AB524" s="4"/>
      <c r="AC524" s="220" t="e">
        <f>VLOOKUP(H524,[1]Sheet1!$D:$D,1,FALSE)</f>
        <v>#N/A</v>
      </c>
    </row>
    <row r="525" spans="1:29">
      <c r="A525" s="3">
        <v>1869</v>
      </c>
      <c r="B525" s="4" t="s">
        <v>1075</v>
      </c>
      <c r="C525" s="4">
        <v>0</v>
      </c>
      <c r="D525" s="4">
        <v>0</v>
      </c>
      <c r="E525" s="4">
        <v>0</v>
      </c>
      <c r="F525" s="4">
        <v>0</v>
      </c>
      <c r="G525" s="4" t="s">
        <v>811</v>
      </c>
      <c r="H525" s="4">
        <v>3852538</v>
      </c>
      <c r="I525" s="214" t="s">
        <v>1257</v>
      </c>
      <c r="J525" s="216">
        <v>300</v>
      </c>
      <c r="K525" s="4">
        <v>15379847365</v>
      </c>
      <c r="L525" s="4"/>
      <c r="M525" s="4" t="s">
        <v>1258</v>
      </c>
      <c r="N525" s="4" t="s">
        <v>1081</v>
      </c>
      <c r="O525" s="4">
        <v>15379847365</v>
      </c>
      <c r="P525" s="217">
        <f>--IFERROR(VLOOKUP(I525,'统计（数据库导出）'!A:C,2,FALSE),0)</f>
        <v>0</v>
      </c>
      <c r="Q525" s="217">
        <f>--IFERROR(VLOOKUP(I525,'统计（数据库导出）'!A:C,3,FALSE),0)</f>
        <v>6</v>
      </c>
      <c r="R525" s="219">
        <f t="shared" si="8"/>
        <v>0.02</v>
      </c>
      <c r="S525" s="217">
        <f>--IFERROR(VLOOKUP(I525,'统计（数据库导出）'!A:K,4,FALSE),0)</f>
        <v>0</v>
      </c>
      <c r="T525" s="217">
        <f>--IFERROR(VLOOKUP(I525,'统计（数据库导出）'!A:K,5,FALSE),0)</f>
        <v>0</v>
      </c>
      <c r="U525" s="217">
        <f>--IFERROR(VLOOKUP(I525,'统计（数据库导出）'!A:K,6,FALSE),0)</f>
        <v>0</v>
      </c>
      <c r="V525" s="217">
        <f>--IFERROR(VLOOKUP(I525,'统计（数据库导出）'!A:K,7,FALSE),0)</f>
        <v>0</v>
      </c>
      <c r="W525" s="217">
        <f>--IFERROR(VLOOKUP(I525,'统计（数据库导出）'!A:K,8,FALSE),0)</f>
        <v>0</v>
      </c>
      <c r="X525" s="217">
        <f>--IFERROR(VLOOKUP(I525,'统计（数据库导出）'!A:K,9,FALSE),0)</f>
        <v>0</v>
      </c>
      <c r="Y525" s="217">
        <f>--IFERROR(VLOOKUP(I525,'统计（数据库导出）'!A:K,10,FALSE),0)</f>
        <v>6</v>
      </c>
      <c r="Z525" s="217">
        <f>--IFERROR(VLOOKUP(I525,'统计（数据库导出）'!A:K,11,FALSE),0)</f>
        <v>0</v>
      </c>
      <c r="AA525" s="4">
        <v>524</v>
      </c>
      <c r="AB525" s="4"/>
      <c r="AC525" s="220" t="e">
        <f>VLOOKUP(H525,[1]Sheet1!$D:$D,1,FALSE)</f>
        <v>#N/A</v>
      </c>
    </row>
    <row r="526" spans="1:29">
      <c r="A526" s="3">
        <v>1870</v>
      </c>
      <c r="B526" s="4" t="s">
        <v>1075</v>
      </c>
      <c r="C526" s="4">
        <v>0</v>
      </c>
      <c r="D526" s="4">
        <v>0</v>
      </c>
      <c r="E526" s="4">
        <v>0</v>
      </c>
      <c r="F526" s="4">
        <v>0</v>
      </c>
      <c r="G526" s="4" t="s">
        <v>811</v>
      </c>
      <c r="H526" s="4">
        <v>3852586</v>
      </c>
      <c r="I526" s="214" t="s">
        <v>1259</v>
      </c>
      <c r="J526" s="216">
        <v>300</v>
      </c>
      <c r="K526" s="4">
        <v>18909381037</v>
      </c>
      <c r="L526" s="4"/>
      <c r="M526" s="4" t="s">
        <v>1260</v>
      </c>
      <c r="N526" s="4" t="s">
        <v>1081</v>
      </c>
      <c r="O526" s="4">
        <v>18909381037</v>
      </c>
      <c r="P526" s="217">
        <f>--IFERROR(VLOOKUP(I526,'统计（数据库导出）'!A:C,2,FALSE),0)</f>
        <v>0</v>
      </c>
      <c r="Q526" s="217">
        <f>--IFERROR(VLOOKUP(I526,'统计（数据库导出）'!A:C,3,FALSE),0)</f>
        <v>6</v>
      </c>
      <c r="R526" s="219">
        <f t="shared" si="8"/>
        <v>0.02</v>
      </c>
      <c r="S526" s="217">
        <f>--IFERROR(VLOOKUP(I526,'统计（数据库导出）'!A:K,4,FALSE),0)</f>
        <v>0</v>
      </c>
      <c r="T526" s="217">
        <f>--IFERROR(VLOOKUP(I526,'统计（数据库导出）'!A:K,5,FALSE),0)</f>
        <v>0</v>
      </c>
      <c r="U526" s="217">
        <f>--IFERROR(VLOOKUP(I526,'统计（数据库导出）'!A:K,6,FALSE),0)</f>
        <v>0</v>
      </c>
      <c r="V526" s="217">
        <f>--IFERROR(VLOOKUP(I526,'统计（数据库导出）'!A:K,7,FALSE),0)</f>
        <v>0</v>
      </c>
      <c r="W526" s="217">
        <f>--IFERROR(VLOOKUP(I526,'统计（数据库导出）'!A:K,8,FALSE),0)</f>
        <v>0</v>
      </c>
      <c r="X526" s="217">
        <f>--IFERROR(VLOOKUP(I526,'统计（数据库导出）'!A:K,9,FALSE),0)</f>
        <v>0</v>
      </c>
      <c r="Y526" s="217">
        <f>--IFERROR(VLOOKUP(I526,'统计（数据库导出）'!A:K,10,FALSE),0)</f>
        <v>6</v>
      </c>
      <c r="Z526" s="217">
        <f>--IFERROR(VLOOKUP(I526,'统计（数据库导出）'!A:K,11,FALSE),0)</f>
        <v>0</v>
      </c>
      <c r="AA526" s="4">
        <v>525</v>
      </c>
      <c r="AB526" s="4"/>
      <c r="AC526" s="220" t="e">
        <f>VLOOKUP(H526,[1]Sheet1!$D:$D,1,FALSE)</f>
        <v>#N/A</v>
      </c>
    </row>
    <row r="527" spans="1:29">
      <c r="A527" s="3">
        <v>1871</v>
      </c>
      <c r="B527" s="4" t="s">
        <v>1075</v>
      </c>
      <c r="C527" s="4">
        <v>0</v>
      </c>
      <c r="D527" s="4">
        <v>0</v>
      </c>
      <c r="E527" s="4">
        <v>0</v>
      </c>
      <c r="F527" s="4">
        <v>0</v>
      </c>
      <c r="G527" s="4" t="s">
        <v>811</v>
      </c>
      <c r="H527" s="4">
        <v>3852707</v>
      </c>
      <c r="I527" s="214" t="s">
        <v>1261</v>
      </c>
      <c r="J527" s="216">
        <v>300</v>
      </c>
      <c r="K527" s="4">
        <v>15349387961</v>
      </c>
      <c r="L527" s="4"/>
      <c r="M527" s="4" t="s">
        <v>1262</v>
      </c>
      <c r="N527" s="4" t="s">
        <v>1081</v>
      </c>
      <c r="O527" s="4">
        <v>15349387961</v>
      </c>
      <c r="P527" s="217">
        <f>--IFERROR(VLOOKUP(I527,'统计（数据库导出）'!A:C,2,FALSE),0)</f>
        <v>0</v>
      </c>
      <c r="Q527" s="217">
        <f>--IFERROR(VLOOKUP(I527,'统计（数据库导出）'!A:C,3,FALSE),0)</f>
        <v>0</v>
      </c>
      <c r="R527" s="219">
        <f t="shared" si="8"/>
        <v>0</v>
      </c>
      <c r="S527" s="217">
        <f>--IFERROR(VLOOKUP(I527,'统计（数据库导出）'!A:K,4,FALSE),0)</f>
        <v>0</v>
      </c>
      <c r="T527" s="217">
        <f>--IFERROR(VLOOKUP(I527,'统计（数据库导出）'!A:K,5,FALSE),0)</f>
        <v>0</v>
      </c>
      <c r="U527" s="217">
        <f>--IFERROR(VLOOKUP(I527,'统计（数据库导出）'!A:K,6,FALSE),0)</f>
        <v>0</v>
      </c>
      <c r="V527" s="217">
        <f>--IFERROR(VLOOKUP(I527,'统计（数据库导出）'!A:K,7,FALSE),0)</f>
        <v>0</v>
      </c>
      <c r="W527" s="217">
        <f>--IFERROR(VLOOKUP(I527,'统计（数据库导出）'!A:K,8,FALSE),0)</f>
        <v>0</v>
      </c>
      <c r="X527" s="217">
        <f>--IFERROR(VLOOKUP(I527,'统计（数据库导出）'!A:K,9,FALSE),0)</f>
        <v>0</v>
      </c>
      <c r="Y527" s="217">
        <f>--IFERROR(VLOOKUP(I527,'统计（数据库导出）'!A:K,10,FALSE),0)</f>
        <v>0</v>
      </c>
      <c r="Z527" s="217">
        <f>--IFERROR(VLOOKUP(I527,'统计（数据库导出）'!A:K,11,FALSE),0)</f>
        <v>0</v>
      </c>
      <c r="AA527" s="4">
        <v>526</v>
      </c>
      <c r="AB527" s="4"/>
      <c r="AC527" s="220" t="e">
        <f>VLOOKUP(H527,[1]Sheet1!$D:$D,1,FALSE)</f>
        <v>#N/A</v>
      </c>
    </row>
    <row r="528" spans="1:29">
      <c r="A528" s="3">
        <v>1872</v>
      </c>
      <c r="B528" s="4" t="s">
        <v>1075</v>
      </c>
      <c r="C528" s="4">
        <v>0</v>
      </c>
      <c r="D528" s="4">
        <v>0</v>
      </c>
      <c r="E528" s="4">
        <v>0</v>
      </c>
      <c r="F528" s="4">
        <v>0</v>
      </c>
      <c r="G528" s="4" t="s">
        <v>811</v>
      </c>
      <c r="H528" s="4">
        <v>3853820</v>
      </c>
      <c r="I528" s="214" t="s">
        <v>1263</v>
      </c>
      <c r="J528" s="216">
        <v>300</v>
      </c>
      <c r="K528" s="4">
        <v>18919209723</v>
      </c>
      <c r="L528" s="4"/>
      <c r="M528" s="4" t="s">
        <v>1264</v>
      </c>
      <c r="N528" s="4" t="s">
        <v>1265</v>
      </c>
      <c r="O528" s="4">
        <v>18919209723</v>
      </c>
      <c r="P528" s="217">
        <f>--IFERROR(VLOOKUP(I528,'统计（数据库导出）'!A:C,2,FALSE),0)</f>
        <v>0</v>
      </c>
      <c r="Q528" s="217">
        <f>--IFERROR(VLOOKUP(I528,'统计（数据库导出）'!A:C,3,FALSE),0)</f>
        <v>0</v>
      </c>
      <c r="R528" s="219">
        <f t="shared" si="8"/>
        <v>0</v>
      </c>
      <c r="S528" s="217">
        <f>--IFERROR(VLOOKUP(I528,'统计（数据库导出）'!A:K,4,FALSE),0)</f>
        <v>0</v>
      </c>
      <c r="T528" s="217">
        <f>--IFERROR(VLOOKUP(I528,'统计（数据库导出）'!A:K,5,FALSE),0)</f>
        <v>0</v>
      </c>
      <c r="U528" s="217">
        <f>--IFERROR(VLOOKUP(I528,'统计（数据库导出）'!A:K,6,FALSE),0)</f>
        <v>0</v>
      </c>
      <c r="V528" s="217">
        <f>--IFERROR(VLOOKUP(I528,'统计（数据库导出）'!A:K,7,FALSE),0)</f>
        <v>0</v>
      </c>
      <c r="W528" s="217">
        <f>--IFERROR(VLOOKUP(I528,'统计（数据库导出）'!A:K,8,FALSE),0)</f>
        <v>0</v>
      </c>
      <c r="X528" s="217">
        <f>--IFERROR(VLOOKUP(I528,'统计（数据库导出）'!A:K,9,FALSE),0)</f>
        <v>0</v>
      </c>
      <c r="Y528" s="217">
        <f>--IFERROR(VLOOKUP(I528,'统计（数据库导出）'!A:K,10,FALSE),0)</f>
        <v>0</v>
      </c>
      <c r="Z528" s="217">
        <f>--IFERROR(VLOOKUP(I528,'统计（数据库导出）'!A:K,11,FALSE),0)</f>
        <v>0</v>
      </c>
      <c r="AA528" s="4">
        <v>527</v>
      </c>
      <c r="AB528" s="4"/>
      <c r="AC528" s="220" t="e">
        <f>VLOOKUP(H528,[1]Sheet1!$D:$D,1,FALSE)</f>
        <v>#N/A</v>
      </c>
    </row>
    <row r="529" spans="1:29">
      <c r="A529" s="3">
        <v>1873</v>
      </c>
      <c r="B529" s="4" t="s">
        <v>1075</v>
      </c>
      <c r="C529" s="4">
        <v>0</v>
      </c>
      <c r="D529" s="4">
        <v>0</v>
      </c>
      <c r="E529" s="4">
        <v>0</v>
      </c>
      <c r="F529" s="4">
        <v>0</v>
      </c>
      <c r="G529" s="4" t="s">
        <v>811</v>
      </c>
      <c r="H529" s="4">
        <v>3853819</v>
      </c>
      <c r="I529" s="214" t="s">
        <v>1266</v>
      </c>
      <c r="J529" s="216">
        <v>300</v>
      </c>
      <c r="K529" s="4">
        <v>18193864438</v>
      </c>
      <c r="L529" s="4"/>
      <c r="M529" s="4" t="s">
        <v>1267</v>
      </c>
      <c r="N529" s="4" t="s">
        <v>1081</v>
      </c>
      <c r="O529" s="4">
        <v>18193864438</v>
      </c>
      <c r="P529" s="217">
        <f>--IFERROR(VLOOKUP(I529,'统计（数据库导出）'!A:C,2,FALSE),0)</f>
        <v>0</v>
      </c>
      <c r="Q529" s="217">
        <f>--IFERROR(VLOOKUP(I529,'统计（数据库导出）'!A:C,3,FALSE),0)</f>
        <v>0</v>
      </c>
      <c r="R529" s="219">
        <f t="shared" si="8"/>
        <v>0</v>
      </c>
      <c r="S529" s="217">
        <f>--IFERROR(VLOOKUP(I529,'统计（数据库导出）'!A:K,4,FALSE),0)</f>
        <v>0</v>
      </c>
      <c r="T529" s="217">
        <f>--IFERROR(VLOOKUP(I529,'统计（数据库导出）'!A:K,5,FALSE),0)</f>
        <v>0</v>
      </c>
      <c r="U529" s="217">
        <f>--IFERROR(VLOOKUP(I529,'统计（数据库导出）'!A:K,6,FALSE),0)</f>
        <v>0</v>
      </c>
      <c r="V529" s="217">
        <f>--IFERROR(VLOOKUP(I529,'统计（数据库导出）'!A:K,7,FALSE),0)</f>
        <v>0</v>
      </c>
      <c r="W529" s="217">
        <f>--IFERROR(VLOOKUP(I529,'统计（数据库导出）'!A:K,8,FALSE),0)</f>
        <v>0</v>
      </c>
      <c r="X529" s="217">
        <f>--IFERROR(VLOOKUP(I529,'统计（数据库导出）'!A:K,9,FALSE),0)</f>
        <v>0</v>
      </c>
      <c r="Y529" s="217">
        <f>--IFERROR(VLOOKUP(I529,'统计（数据库导出）'!A:K,10,FALSE),0)</f>
        <v>0</v>
      </c>
      <c r="Z529" s="217">
        <f>--IFERROR(VLOOKUP(I529,'统计（数据库导出）'!A:K,11,FALSE),0)</f>
        <v>0</v>
      </c>
      <c r="AA529" s="4">
        <v>528</v>
      </c>
      <c r="AB529" s="4"/>
      <c r="AC529" s="220" t="e">
        <f>VLOOKUP(H529,[1]Sheet1!$D:$D,1,FALSE)</f>
        <v>#N/A</v>
      </c>
    </row>
    <row r="530" spans="1:29">
      <c r="A530" s="3">
        <v>1874</v>
      </c>
      <c r="B530" s="4" t="s">
        <v>1075</v>
      </c>
      <c r="C530" s="4">
        <v>0</v>
      </c>
      <c r="D530" s="4">
        <v>0</v>
      </c>
      <c r="E530" s="4">
        <v>0</v>
      </c>
      <c r="F530" s="4">
        <v>0</v>
      </c>
      <c r="G530" s="4" t="s">
        <v>811</v>
      </c>
      <c r="H530" s="4">
        <v>3852573</v>
      </c>
      <c r="I530" s="214" t="s">
        <v>1268</v>
      </c>
      <c r="J530" s="216">
        <v>300</v>
      </c>
      <c r="K530" s="4">
        <v>19959091716</v>
      </c>
      <c r="L530" s="4"/>
      <c r="M530" s="4" t="s">
        <v>1269</v>
      </c>
      <c r="N530" s="4" t="s">
        <v>1081</v>
      </c>
      <c r="O530" s="4">
        <v>19959091716</v>
      </c>
      <c r="P530" s="217">
        <f>--IFERROR(VLOOKUP(I530,'统计（数据库导出）'!A:C,2,FALSE),0)</f>
        <v>5</v>
      </c>
      <c r="Q530" s="217">
        <f>--IFERROR(VLOOKUP(I530,'统计（数据库导出）'!A:C,3,FALSE),0)</f>
        <v>27</v>
      </c>
      <c r="R530" s="219">
        <f t="shared" si="8"/>
        <v>0.09</v>
      </c>
      <c r="S530" s="217">
        <f>--IFERROR(VLOOKUP(I530,'统计（数据库导出）'!A:K,4,FALSE),0)</f>
        <v>0</v>
      </c>
      <c r="T530" s="217">
        <f>--IFERROR(VLOOKUP(I530,'统计（数据库导出）'!A:K,5,FALSE),0)</f>
        <v>0</v>
      </c>
      <c r="U530" s="217">
        <f>--IFERROR(VLOOKUP(I530,'统计（数据库导出）'!A:K,6,FALSE),0)</f>
        <v>5</v>
      </c>
      <c r="V530" s="217">
        <f>--IFERROR(VLOOKUP(I530,'统计（数据库导出）'!A:K,7,FALSE),0)</f>
        <v>0</v>
      </c>
      <c r="W530" s="217">
        <f>--IFERROR(VLOOKUP(I530,'统计（数据库导出）'!A:K,8,FALSE),0)</f>
        <v>0</v>
      </c>
      <c r="X530" s="217">
        <f>--IFERROR(VLOOKUP(I530,'统计（数据库导出）'!A:K,9,FALSE),0)</f>
        <v>0</v>
      </c>
      <c r="Y530" s="217">
        <f>--IFERROR(VLOOKUP(I530,'统计（数据库导出）'!A:K,10,FALSE),0)</f>
        <v>27</v>
      </c>
      <c r="Z530" s="217">
        <f>--IFERROR(VLOOKUP(I530,'统计（数据库导出）'!A:K,11,FALSE),0)</f>
        <v>0</v>
      </c>
      <c r="AA530" s="4">
        <v>529</v>
      </c>
      <c r="AB530" s="4"/>
      <c r="AC530" s="220" t="e">
        <f>VLOOKUP(H530,[1]Sheet1!$D:$D,1,FALSE)</f>
        <v>#N/A</v>
      </c>
    </row>
    <row r="531" spans="1:29">
      <c r="A531" s="3">
        <v>1875</v>
      </c>
      <c r="B531" s="4" t="s">
        <v>1075</v>
      </c>
      <c r="C531" s="4">
        <v>0</v>
      </c>
      <c r="D531" s="4">
        <v>0</v>
      </c>
      <c r="E531" s="4">
        <v>0</v>
      </c>
      <c r="F531" s="4">
        <v>0</v>
      </c>
      <c r="G531" s="4" t="s">
        <v>811</v>
      </c>
      <c r="H531" s="4">
        <v>3852028</v>
      </c>
      <c r="I531" s="214" t="s">
        <v>1270</v>
      </c>
      <c r="J531" s="216">
        <v>300</v>
      </c>
      <c r="K531" s="4">
        <v>18193891862</v>
      </c>
      <c r="L531" s="4"/>
      <c r="M531" s="4" t="s">
        <v>1271</v>
      </c>
      <c r="N531" s="4" t="s">
        <v>1081</v>
      </c>
      <c r="O531" s="4">
        <v>18193891862</v>
      </c>
      <c r="P531" s="217">
        <f>--IFERROR(VLOOKUP(I531,'统计（数据库导出）'!A:C,2,FALSE),0)</f>
        <v>0</v>
      </c>
      <c r="Q531" s="217">
        <f>--IFERROR(VLOOKUP(I531,'统计（数据库导出）'!A:C,3,FALSE),0)</f>
        <v>731.5</v>
      </c>
      <c r="R531" s="219">
        <f t="shared" si="8"/>
        <v>2.43833333333333</v>
      </c>
      <c r="S531" s="217">
        <f>--IFERROR(VLOOKUP(I531,'统计（数据库导出）'!A:K,4,FALSE),0)</f>
        <v>0</v>
      </c>
      <c r="T531" s="217">
        <f>--IFERROR(VLOOKUP(I531,'统计（数据库导出）'!A:K,5,FALSE),0)</f>
        <v>0</v>
      </c>
      <c r="U531" s="217">
        <f>--IFERROR(VLOOKUP(I531,'统计（数据库导出）'!A:K,6,FALSE),0)</f>
        <v>0</v>
      </c>
      <c r="V531" s="217">
        <f>--IFERROR(VLOOKUP(I531,'统计（数据库导出）'!A:K,7,FALSE),0)</f>
        <v>0</v>
      </c>
      <c r="W531" s="217">
        <f>--IFERROR(VLOOKUP(I531,'统计（数据库导出）'!A:K,8,FALSE),0)</f>
        <v>0</v>
      </c>
      <c r="X531" s="217">
        <f>--IFERROR(VLOOKUP(I531,'统计（数据库导出）'!A:K,9,FALSE),0)</f>
        <v>0</v>
      </c>
      <c r="Y531" s="217">
        <f>--IFERROR(VLOOKUP(I531,'统计（数据库导出）'!A:K,10,FALSE),0)</f>
        <v>731.5</v>
      </c>
      <c r="Z531" s="217">
        <f>--IFERROR(VLOOKUP(I531,'统计（数据库导出）'!A:K,11,FALSE),0)</f>
        <v>-19</v>
      </c>
      <c r="AA531" s="4">
        <v>530</v>
      </c>
      <c r="AB531" s="4"/>
      <c r="AC531" s="220" t="e">
        <f>VLOOKUP(H531,[1]Sheet1!$D:$D,1,FALSE)</f>
        <v>#N/A</v>
      </c>
    </row>
    <row r="532" spans="1:29">
      <c r="A532" s="3">
        <v>1876</v>
      </c>
      <c r="B532" s="4" t="s">
        <v>1075</v>
      </c>
      <c r="C532" s="4">
        <v>0</v>
      </c>
      <c r="D532" s="4">
        <v>0</v>
      </c>
      <c r="E532" s="4">
        <v>0</v>
      </c>
      <c r="F532" s="4">
        <v>0</v>
      </c>
      <c r="G532" s="4" t="s">
        <v>811</v>
      </c>
      <c r="H532" s="4">
        <v>3853833</v>
      </c>
      <c r="I532" s="214" t="s">
        <v>1272</v>
      </c>
      <c r="J532" s="216">
        <v>300</v>
      </c>
      <c r="K532" s="4">
        <v>15393069437</v>
      </c>
      <c r="L532" s="4"/>
      <c r="M532" s="4" t="s">
        <v>1273</v>
      </c>
      <c r="N532" s="4" t="s">
        <v>1081</v>
      </c>
      <c r="O532" s="4">
        <v>15393069437</v>
      </c>
      <c r="P532" s="217">
        <f>--IFERROR(VLOOKUP(I532,'统计（数据库导出）'!A:C,2,FALSE),0)</f>
        <v>0</v>
      </c>
      <c r="Q532" s="217">
        <f>--IFERROR(VLOOKUP(I532,'统计（数据库导出）'!A:C,3,FALSE),0)</f>
        <v>116</v>
      </c>
      <c r="R532" s="219">
        <f t="shared" si="8"/>
        <v>0.386666666666667</v>
      </c>
      <c r="S532" s="217">
        <f>--IFERROR(VLOOKUP(I532,'统计（数据库导出）'!A:K,4,FALSE),0)</f>
        <v>0</v>
      </c>
      <c r="T532" s="217">
        <f>--IFERROR(VLOOKUP(I532,'统计（数据库导出）'!A:K,5,FALSE),0)</f>
        <v>0</v>
      </c>
      <c r="U532" s="217">
        <f>--IFERROR(VLOOKUP(I532,'统计（数据库导出）'!A:K,6,FALSE),0)</f>
        <v>0</v>
      </c>
      <c r="V532" s="217">
        <f>--IFERROR(VLOOKUP(I532,'统计（数据库导出）'!A:K,7,FALSE),0)</f>
        <v>0</v>
      </c>
      <c r="W532" s="217">
        <f>--IFERROR(VLOOKUP(I532,'统计（数据库导出）'!A:K,8,FALSE),0)</f>
        <v>0</v>
      </c>
      <c r="X532" s="217">
        <f>--IFERROR(VLOOKUP(I532,'统计（数据库导出）'!A:K,9,FALSE),0)</f>
        <v>0</v>
      </c>
      <c r="Y532" s="217">
        <f>--IFERROR(VLOOKUP(I532,'统计（数据库导出）'!A:K,10,FALSE),0)</f>
        <v>116</v>
      </c>
      <c r="Z532" s="217">
        <f>--IFERROR(VLOOKUP(I532,'统计（数据库导出）'!A:K,11,FALSE),0)</f>
        <v>0</v>
      </c>
      <c r="AA532" s="4">
        <v>531</v>
      </c>
      <c r="AB532" s="4"/>
      <c r="AC532" s="220" t="e">
        <f>VLOOKUP(H532,[1]Sheet1!$D:$D,1,FALSE)</f>
        <v>#N/A</v>
      </c>
    </row>
    <row r="533" spans="1:29">
      <c r="A533" s="3">
        <v>1877</v>
      </c>
      <c r="B533" s="4" t="s">
        <v>1075</v>
      </c>
      <c r="C533" s="4">
        <v>0</v>
      </c>
      <c r="D533" s="4">
        <v>0</v>
      </c>
      <c r="E533" s="4">
        <v>0</v>
      </c>
      <c r="F533" s="4">
        <v>0</v>
      </c>
      <c r="G533" s="4" t="s">
        <v>811</v>
      </c>
      <c r="H533" s="4">
        <v>3853834</v>
      </c>
      <c r="I533" s="214" t="s">
        <v>1274</v>
      </c>
      <c r="J533" s="216">
        <v>300</v>
      </c>
      <c r="K533" s="4">
        <v>18143701252</v>
      </c>
      <c r="L533" s="4"/>
      <c r="M533" s="4" t="s">
        <v>1275</v>
      </c>
      <c r="N533" s="4" t="s">
        <v>1081</v>
      </c>
      <c r="O533" s="4">
        <v>18143701252</v>
      </c>
      <c r="P533" s="217">
        <f>--IFERROR(VLOOKUP(I533,'统计（数据库导出）'!A:C,2,FALSE),0)</f>
        <v>1.5</v>
      </c>
      <c r="Q533" s="217">
        <f>--IFERROR(VLOOKUP(I533,'统计（数据库导出）'!A:C,3,FALSE),0)</f>
        <v>1.5</v>
      </c>
      <c r="R533" s="219">
        <f t="shared" si="8"/>
        <v>0.005</v>
      </c>
      <c r="S533" s="217">
        <f>--IFERROR(VLOOKUP(I533,'统计（数据库导出）'!A:K,4,FALSE),0)</f>
        <v>0</v>
      </c>
      <c r="T533" s="217">
        <f>--IFERROR(VLOOKUP(I533,'统计（数据库导出）'!A:K,5,FALSE),0)</f>
        <v>0</v>
      </c>
      <c r="U533" s="217">
        <f>--IFERROR(VLOOKUP(I533,'统计（数据库导出）'!A:K,6,FALSE),0)</f>
        <v>1.5</v>
      </c>
      <c r="V533" s="217">
        <f>--IFERROR(VLOOKUP(I533,'统计（数据库导出）'!A:K,7,FALSE),0)</f>
        <v>0</v>
      </c>
      <c r="W533" s="217">
        <f>--IFERROR(VLOOKUP(I533,'统计（数据库导出）'!A:K,8,FALSE),0)</f>
        <v>0</v>
      </c>
      <c r="X533" s="217">
        <f>--IFERROR(VLOOKUP(I533,'统计（数据库导出）'!A:K,9,FALSE),0)</f>
        <v>0</v>
      </c>
      <c r="Y533" s="217">
        <f>--IFERROR(VLOOKUP(I533,'统计（数据库导出）'!A:K,10,FALSE),0)</f>
        <v>1.5</v>
      </c>
      <c r="Z533" s="217">
        <f>--IFERROR(VLOOKUP(I533,'统计（数据库导出）'!A:K,11,FALSE),0)</f>
        <v>0</v>
      </c>
      <c r="AA533" s="4">
        <v>532</v>
      </c>
      <c r="AB533" s="4"/>
      <c r="AC533" s="220" t="e">
        <f>VLOOKUP(H533,[1]Sheet1!$D:$D,1,FALSE)</f>
        <v>#N/A</v>
      </c>
    </row>
    <row r="534" spans="1:29">
      <c r="A534" s="3">
        <v>1878</v>
      </c>
      <c r="B534" s="4" t="s">
        <v>1075</v>
      </c>
      <c r="C534" s="4">
        <v>0</v>
      </c>
      <c r="D534" s="4">
        <v>0</v>
      </c>
      <c r="E534" s="4">
        <v>0</v>
      </c>
      <c r="F534" s="4">
        <v>0</v>
      </c>
      <c r="G534" s="4" t="s">
        <v>811</v>
      </c>
      <c r="H534" s="4">
        <v>3852110</v>
      </c>
      <c r="I534" s="214" t="s">
        <v>1276</v>
      </c>
      <c r="J534" s="216">
        <v>300</v>
      </c>
      <c r="K534" s="4">
        <v>18009389538</v>
      </c>
      <c r="L534" s="4"/>
      <c r="M534" s="4" t="s">
        <v>1277</v>
      </c>
      <c r="N534" s="4" t="s">
        <v>1081</v>
      </c>
      <c r="O534" s="4">
        <v>18009389538</v>
      </c>
      <c r="P534" s="217">
        <f>--IFERROR(VLOOKUP(I534,'统计（数据库导出）'!A:C,2,FALSE),0)</f>
        <v>7</v>
      </c>
      <c r="Q534" s="217">
        <f>--IFERROR(VLOOKUP(I534,'统计（数据库导出）'!A:C,3,FALSE),0)</f>
        <v>224.5</v>
      </c>
      <c r="R534" s="219">
        <f t="shared" si="8"/>
        <v>0.748333333333333</v>
      </c>
      <c r="S534" s="217">
        <f>--IFERROR(VLOOKUP(I534,'统计（数据库导出）'!A:K,4,FALSE),0)</f>
        <v>0</v>
      </c>
      <c r="T534" s="217">
        <f>--IFERROR(VLOOKUP(I534,'统计（数据库导出）'!A:K,5,FALSE),0)</f>
        <v>0</v>
      </c>
      <c r="U534" s="217">
        <f>--IFERROR(VLOOKUP(I534,'统计（数据库导出）'!A:K,6,FALSE),0)</f>
        <v>7</v>
      </c>
      <c r="V534" s="217">
        <f>--IFERROR(VLOOKUP(I534,'统计（数据库导出）'!A:K,7,FALSE),0)</f>
        <v>0</v>
      </c>
      <c r="W534" s="217">
        <f>--IFERROR(VLOOKUP(I534,'统计（数据库导出）'!A:K,8,FALSE),0)</f>
        <v>0</v>
      </c>
      <c r="X534" s="217">
        <f>--IFERROR(VLOOKUP(I534,'统计（数据库导出）'!A:K,9,FALSE),0)</f>
        <v>0</v>
      </c>
      <c r="Y534" s="217">
        <f>--IFERROR(VLOOKUP(I534,'统计（数据库导出）'!A:K,10,FALSE),0)</f>
        <v>224.5</v>
      </c>
      <c r="Z534" s="217">
        <f>--IFERROR(VLOOKUP(I534,'统计（数据库导出）'!A:K,11,FALSE),0)</f>
        <v>0</v>
      </c>
      <c r="AA534" s="4">
        <v>533</v>
      </c>
      <c r="AB534" s="4"/>
      <c r="AC534" s="220" t="e">
        <f>VLOOKUP(H534,[1]Sheet1!$D:$D,1,FALSE)</f>
        <v>#N/A</v>
      </c>
    </row>
    <row r="535" spans="1:29">
      <c r="A535" s="3">
        <v>1879</v>
      </c>
      <c r="B535" s="4" t="s">
        <v>1075</v>
      </c>
      <c r="C535" s="4">
        <v>0</v>
      </c>
      <c r="D535" s="4">
        <v>0</v>
      </c>
      <c r="E535" s="4">
        <v>0</v>
      </c>
      <c r="F535" s="4">
        <v>0</v>
      </c>
      <c r="G535" s="4" t="s">
        <v>811</v>
      </c>
      <c r="H535" s="4">
        <v>3853839</v>
      </c>
      <c r="I535" s="214" t="s">
        <v>1278</v>
      </c>
      <c r="J535" s="216">
        <v>300</v>
      </c>
      <c r="K535" s="4">
        <v>17393832979</v>
      </c>
      <c r="L535" s="4"/>
      <c r="M535" s="4" t="s">
        <v>1279</v>
      </c>
      <c r="N535" s="4" t="s">
        <v>1081</v>
      </c>
      <c r="O535" s="4">
        <v>17393832979</v>
      </c>
      <c r="P535" s="217">
        <f>--IFERROR(VLOOKUP(I535,'统计（数据库导出）'!A:C,2,FALSE),0)</f>
        <v>0</v>
      </c>
      <c r="Q535" s="217">
        <f>--IFERROR(VLOOKUP(I535,'统计（数据库导出）'!A:C,3,FALSE),0)</f>
        <v>0</v>
      </c>
      <c r="R535" s="219">
        <f t="shared" si="8"/>
        <v>0</v>
      </c>
      <c r="S535" s="217">
        <f>--IFERROR(VLOOKUP(I535,'统计（数据库导出）'!A:K,4,FALSE),0)</f>
        <v>0</v>
      </c>
      <c r="T535" s="217">
        <f>--IFERROR(VLOOKUP(I535,'统计（数据库导出）'!A:K,5,FALSE),0)</f>
        <v>0</v>
      </c>
      <c r="U535" s="217">
        <f>--IFERROR(VLOOKUP(I535,'统计（数据库导出）'!A:K,6,FALSE),0)</f>
        <v>0</v>
      </c>
      <c r="V535" s="217">
        <f>--IFERROR(VLOOKUP(I535,'统计（数据库导出）'!A:K,7,FALSE),0)</f>
        <v>0</v>
      </c>
      <c r="W535" s="217">
        <f>--IFERROR(VLOOKUP(I535,'统计（数据库导出）'!A:K,8,FALSE),0)</f>
        <v>0</v>
      </c>
      <c r="X535" s="217">
        <f>--IFERROR(VLOOKUP(I535,'统计（数据库导出）'!A:K,9,FALSE),0)</f>
        <v>0</v>
      </c>
      <c r="Y535" s="217">
        <f>--IFERROR(VLOOKUP(I535,'统计（数据库导出）'!A:K,10,FALSE),0)</f>
        <v>0</v>
      </c>
      <c r="Z535" s="217">
        <f>--IFERROR(VLOOKUP(I535,'统计（数据库导出）'!A:K,11,FALSE),0)</f>
        <v>0</v>
      </c>
      <c r="AA535" s="4">
        <v>534</v>
      </c>
      <c r="AB535" s="4"/>
      <c r="AC535" s="220" t="e">
        <f>VLOOKUP(H535,[1]Sheet1!$D:$D,1,FALSE)</f>
        <v>#N/A</v>
      </c>
    </row>
    <row r="536" spans="1:29">
      <c r="A536" s="3">
        <v>1880</v>
      </c>
      <c r="B536" s="4" t="s">
        <v>1075</v>
      </c>
      <c r="C536" s="4">
        <v>0</v>
      </c>
      <c r="D536" s="4">
        <v>0</v>
      </c>
      <c r="E536" s="4">
        <v>0</v>
      </c>
      <c r="F536" s="4">
        <v>0</v>
      </c>
      <c r="G536" s="4" t="s">
        <v>811</v>
      </c>
      <c r="H536" s="4">
        <v>3851813</v>
      </c>
      <c r="I536" s="214" t="s">
        <v>1280</v>
      </c>
      <c r="J536" s="216">
        <v>300</v>
      </c>
      <c r="K536" s="4">
        <v>18093853604</v>
      </c>
      <c r="L536" s="4"/>
      <c r="M536" s="4" t="s">
        <v>1281</v>
      </c>
      <c r="N536" s="4" t="s">
        <v>1081</v>
      </c>
      <c r="O536" s="4">
        <v>18093853604</v>
      </c>
      <c r="P536" s="217">
        <f>--IFERROR(VLOOKUP(I536,'统计（数据库导出）'!A:C,2,FALSE),0)</f>
        <v>0</v>
      </c>
      <c r="Q536" s="217">
        <f>--IFERROR(VLOOKUP(I536,'统计（数据库导出）'!A:C,3,FALSE),0)</f>
        <v>423</v>
      </c>
      <c r="R536" s="219">
        <f t="shared" si="8"/>
        <v>1.41</v>
      </c>
      <c r="S536" s="217">
        <f>--IFERROR(VLOOKUP(I536,'统计（数据库导出）'!A:K,4,FALSE),0)</f>
        <v>0</v>
      </c>
      <c r="T536" s="217">
        <f>--IFERROR(VLOOKUP(I536,'统计（数据库导出）'!A:K,5,FALSE),0)</f>
        <v>0</v>
      </c>
      <c r="U536" s="217">
        <f>--IFERROR(VLOOKUP(I536,'统计（数据库导出）'!A:K,6,FALSE),0)</f>
        <v>0</v>
      </c>
      <c r="V536" s="217">
        <f>--IFERROR(VLOOKUP(I536,'统计（数据库导出）'!A:K,7,FALSE),0)</f>
        <v>0</v>
      </c>
      <c r="W536" s="217">
        <f>--IFERROR(VLOOKUP(I536,'统计（数据库导出）'!A:K,8,FALSE),0)</f>
        <v>0</v>
      </c>
      <c r="X536" s="217">
        <f>--IFERROR(VLOOKUP(I536,'统计（数据库导出）'!A:K,9,FALSE),0)</f>
        <v>0</v>
      </c>
      <c r="Y536" s="217">
        <f>--IFERROR(VLOOKUP(I536,'统计（数据库导出）'!A:K,10,FALSE),0)</f>
        <v>423</v>
      </c>
      <c r="Z536" s="217">
        <f>--IFERROR(VLOOKUP(I536,'统计（数据库导出）'!A:K,11,FALSE),0)</f>
        <v>0</v>
      </c>
      <c r="AA536" s="4">
        <v>535</v>
      </c>
      <c r="AB536" s="4"/>
      <c r="AC536" s="220" t="e">
        <f>VLOOKUP(H536,[1]Sheet1!$D:$D,1,FALSE)</f>
        <v>#N/A</v>
      </c>
    </row>
    <row r="537" spans="1:29">
      <c r="A537" s="3">
        <v>1881</v>
      </c>
      <c r="B537" s="4" t="s">
        <v>1075</v>
      </c>
      <c r="C537" s="4">
        <v>0</v>
      </c>
      <c r="D537" s="4">
        <v>0</v>
      </c>
      <c r="E537" s="4">
        <v>0</v>
      </c>
      <c r="F537" s="4">
        <v>0</v>
      </c>
      <c r="G537" s="4" t="s">
        <v>811</v>
      </c>
      <c r="H537" s="4">
        <v>3123259</v>
      </c>
      <c r="I537" s="214" t="e">
        <v>#N/A</v>
      </c>
      <c r="J537" s="216">
        <v>300</v>
      </c>
      <c r="K537" s="4">
        <v>18919202809</v>
      </c>
      <c r="L537" s="4"/>
      <c r="M537" s="4" t="e">
        <v>#N/A</v>
      </c>
      <c r="N537" s="4" t="e">
        <v>#N/A</v>
      </c>
      <c r="O537" s="4" t="e">
        <v>#N/A</v>
      </c>
      <c r="P537" s="217">
        <f>--IFERROR(VLOOKUP(I537,'统计（数据库导出）'!A:C,2,FALSE),0)</f>
        <v>0</v>
      </c>
      <c r="Q537" s="217">
        <f>--IFERROR(VLOOKUP(I537,'统计（数据库导出）'!A:C,3,FALSE),0)</f>
        <v>0</v>
      </c>
      <c r="R537" s="219">
        <f t="shared" si="8"/>
        <v>0</v>
      </c>
      <c r="S537" s="217">
        <f>--IFERROR(VLOOKUP(I537,'统计（数据库导出）'!A:K,4,FALSE),0)</f>
        <v>0</v>
      </c>
      <c r="T537" s="217">
        <f>--IFERROR(VLOOKUP(I537,'统计（数据库导出）'!A:K,5,FALSE),0)</f>
        <v>0</v>
      </c>
      <c r="U537" s="217">
        <f>--IFERROR(VLOOKUP(I537,'统计（数据库导出）'!A:K,6,FALSE),0)</f>
        <v>0</v>
      </c>
      <c r="V537" s="217">
        <f>--IFERROR(VLOOKUP(I537,'统计（数据库导出）'!A:K,7,FALSE),0)</f>
        <v>0</v>
      </c>
      <c r="W537" s="217">
        <f>--IFERROR(VLOOKUP(I537,'统计（数据库导出）'!A:K,8,FALSE),0)</f>
        <v>0</v>
      </c>
      <c r="X537" s="217">
        <f>--IFERROR(VLOOKUP(I537,'统计（数据库导出）'!A:K,9,FALSE),0)</f>
        <v>0</v>
      </c>
      <c r="Y537" s="217">
        <f>--IFERROR(VLOOKUP(I537,'统计（数据库导出）'!A:K,10,FALSE),0)</f>
        <v>0</v>
      </c>
      <c r="Z537" s="217">
        <f>--IFERROR(VLOOKUP(I537,'统计（数据库导出）'!A:K,11,FALSE),0)</f>
        <v>0</v>
      </c>
      <c r="AA537" s="4">
        <v>536</v>
      </c>
      <c r="AB537" s="4"/>
      <c r="AC537" s="220" t="e">
        <f>VLOOKUP(H537,[1]Sheet1!$D:$D,1,FALSE)</f>
        <v>#N/A</v>
      </c>
    </row>
    <row r="538" spans="1:29">
      <c r="A538" s="3">
        <v>1882</v>
      </c>
      <c r="B538" s="4" t="s">
        <v>1075</v>
      </c>
      <c r="C538" s="4">
        <v>0</v>
      </c>
      <c r="D538" s="4">
        <v>0</v>
      </c>
      <c r="E538" s="4">
        <v>0</v>
      </c>
      <c r="F538" s="4">
        <v>0</v>
      </c>
      <c r="G538" s="4" t="s">
        <v>811</v>
      </c>
      <c r="H538" s="4">
        <v>3851831</v>
      </c>
      <c r="I538" s="214" t="s">
        <v>1282</v>
      </c>
      <c r="J538" s="216">
        <v>300</v>
      </c>
      <c r="K538" s="4">
        <v>15378845565</v>
      </c>
      <c r="L538" s="4"/>
      <c r="M538" s="4" t="s">
        <v>1283</v>
      </c>
      <c r="N538" s="4" t="s">
        <v>1081</v>
      </c>
      <c r="O538" s="4">
        <v>15378845565</v>
      </c>
      <c r="P538" s="217">
        <f>--IFERROR(VLOOKUP(I538,'统计（数据库导出）'!A:C,2,FALSE),0)</f>
        <v>0</v>
      </c>
      <c r="Q538" s="217">
        <f>--IFERROR(VLOOKUP(I538,'统计（数据库导出）'!A:C,3,FALSE),0)</f>
        <v>820</v>
      </c>
      <c r="R538" s="219">
        <f t="shared" si="8"/>
        <v>2.73333333333333</v>
      </c>
      <c r="S538" s="217">
        <f>--IFERROR(VLOOKUP(I538,'统计（数据库导出）'!A:K,4,FALSE),0)</f>
        <v>0</v>
      </c>
      <c r="T538" s="217">
        <f>--IFERROR(VLOOKUP(I538,'统计（数据库导出）'!A:K,5,FALSE),0)</f>
        <v>0</v>
      </c>
      <c r="U538" s="217">
        <f>--IFERROR(VLOOKUP(I538,'统计（数据库导出）'!A:K,6,FALSE),0)</f>
        <v>0</v>
      </c>
      <c r="V538" s="217">
        <f>--IFERROR(VLOOKUP(I538,'统计（数据库导出）'!A:K,7,FALSE),0)</f>
        <v>0</v>
      </c>
      <c r="W538" s="217">
        <f>--IFERROR(VLOOKUP(I538,'统计（数据库导出）'!A:K,8,FALSE),0)</f>
        <v>0</v>
      </c>
      <c r="X538" s="217">
        <f>--IFERROR(VLOOKUP(I538,'统计（数据库导出）'!A:K,9,FALSE),0)</f>
        <v>0</v>
      </c>
      <c r="Y538" s="217">
        <f>--IFERROR(VLOOKUP(I538,'统计（数据库导出）'!A:K,10,FALSE),0)</f>
        <v>820</v>
      </c>
      <c r="Z538" s="217">
        <f>--IFERROR(VLOOKUP(I538,'统计（数据库导出）'!A:K,11,FALSE),0)</f>
        <v>0</v>
      </c>
      <c r="AA538" s="4">
        <v>537</v>
      </c>
      <c r="AB538" s="4"/>
      <c r="AC538" s="220" t="e">
        <f>VLOOKUP(H538,[1]Sheet1!$D:$D,1,FALSE)</f>
        <v>#N/A</v>
      </c>
    </row>
    <row r="539" spans="1:29">
      <c r="A539" s="3">
        <v>1883</v>
      </c>
      <c r="B539" s="4" t="s">
        <v>1075</v>
      </c>
      <c r="C539" s="4">
        <v>0</v>
      </c>
      <c r="D539" s="4">
        <v>0</v>
      </c>
      <c r="E539" s="4">
        <v>0</v>
      </c>
      <c r="F539" s="4">
        <v>0</v>
      </c>
      <c r="G539" s="4" t="s">
        <v>811</v>
      </c>
      <c r="H539" s="4">
        <v>3860596</v>
      </c>
      <c r="I539" s="214" t="s">
        <v>1284</v>
      </c>
      <c r="J539" s="216">
        <v>300</v>
      </c>
      <c r="K539" s="4">
        <v>17752223691</v>
      </c>
      <c r="L539" s="4"/>
      <c r="M539" s="4" t="s">
        <v>1285</v>
      </c>
      <c r="N539" s="4" t="s">
        <v>1081</v>
      </c>
      <c r="O539" s="4">
        <v>17752223691</v>
      </c>
      <c r="P539" s="217">
        <f>--IFERROR(VLOOKUP(I539,'统计（数据库导出）'!A:C,2,FALSE),0)</f>
        <v>11</v>
      </c>
      <c r="Q539" s="217">
        <f>--IFERROR(VLOOKUP(I539,'统计（数据库导出）'!A:C,3,FALSE),0)</f>
        <v>188</v>
      </c>
      <c r="R539" s="219">
        <f t="shared" si="8"/>
        <v>0.626666666666667</v>
      </c>
      <c r="S539" s="217">
        <f>--IFERROR(VLOOKUP(I539,'统计（数据库导出）'!A:K,4,FALSE),0)</f>
        <v>0</v>
      </c>
      <c r="T539" s="217">
        <f>--IFERROR(VLOOKUP(I539,'统计（数据库导出）'!A:K,5,FALSE),0)</f>
        <v>0</v>
      </c>
      <c r="U539" s="217">
        <f>--IFERROR(VLOOKUP(I539,'统计（数据库导出）'!A:K,6,FALSE),0)</f>
        <v>11</v>
      </c>
      <c r="V539" s="217">
        <f>--IFERROR(VLOOKUP(I539,'统计（数据库导出）'!A:K,7,FALSE),0)</f>
        <v>0</v>
      </c>
      <c r="W539" s="217">
        <f>--IFERROR(VLOOKUP(I539,'统计（数据库导出）'!A:K,8,FALSE),0)</f>
        <v>0</v>
      </c>
      <c r="X539" s="217">
        <f>--IFERROR(VLOOKUP(I539,'统计（数据库导出）'!A:K,9,FALSE),0)</f>
        <v>0</v>
      </c>
      <c r="Y539" s="217">
        <f>--IFERROR(VLOOKUP(I539,'统计（数据库导出）'!A:K,10,FALSE),0)</f>
        <v>188</v>
      </c>
      <c r="Z539" s="217">
        <f>--IFERROR(VLOOKUP(I539,'统计（数据库导出）'!A:K,11,FALSE),0)</f>
        <v>0</v>
      </c>
      <c r="AA539" s="4">
        <v>538</v>
      </c>
      <c r="AB539" s="4"/>
      <c r="AC539" s="220" t="e">
        <f>VLOOKUP(H539,[1]Sheet1!$D:$D,1,FALSE)</f>
        <v>#N/A</v>
      </c>
    </row>
    <row r="540" spans="1:29">
      <c r="A540" s="3">
        <v>1884</v>
      </c>
      <c r="B540" s="4" t="s">
        <v>1075</v>
      </c>
      <c r="C540" s="4">
        <v>0</v>
      </c>
      <c r="D540" s="4">
        <v>0</v>
      </c>
      <c r="E540" s="4">
        <v>0</v>
      </c>
      <c r="F540" s="4">
        <v>0</v>
      </c>
      <c r="G540" s="4" t="s">
        <v>811</v>
      </c>
      <c r="H540" s="4">
        <v>3852069</v>
      </c>
      <c r="I540" s="214" t="s">
        <v>1286</v>
      </c>
      <c r="J540" s="216">
        <v>300</v>
      </c>
      <c r="K540" s="4">
        <v>17793869287</v>
      </c>
      <c r="L540" s="4"/>
      <c r="M540" s="4" t="s">
        <v>1287</v>
      </c>
      <c r="N540" s="4" t="s">
        <v>1081</v>
      </c>
      <c r="O540" s="4">
        <v>17793869287</v>
      </c>
      <c r="P540" s="217">
        <f>--IFERROR(VLOOKUP(I540,'统计（数据库导出）'!A:C,2,FALSE),0)</f>
        <v>0</v>
      </c>
      <c r="Q540" s="217">
        <f>--IFERROR(VLOOKUP(I540,'统计（数据库导出）'!A:C,3,FALSE),0)</f>
        <v>0</v>
      </c>
      <c r="R540" s="219">
        <f t="shared" si="8"/>
        <v>0</v>
      </c>
      <c r="S540" s="217">
        <f>--IFERROR(VLOOKUP(I540,'统计（数据库导出）'!A:K,4,FALSE),0)</f>
        <v>0</v>
      </c>
      <c r="T540" s="217">
        <f>--IFERROR(VLOOKUP(I540,'统计（数据库导出）'!A:K,5,FALSE),0)</f>
        <v>0</v>
      </c>
      <c r="U540" s="217">
        <f>--IFERROR(VLOOKUP(I540,'统计（数据库导出）'!A:K,6,FALSE),0)</f>
        <v>0</v>
      </c>
      <c r="V540" s="217">
        <f>--IFERROR(VLOOKUP(I540,'统计（数据库导出）'!A:K,7,FALSE),0)</f>
        <v>0</v>
      </c>
      <c r="W540" s="217">
        <f>--IFERROR(VLOOKUP(I540,'统计（数据库导出）'!A:K,8,FALSE),0)</f>
        <v>0</v>
      </c>
      <c r="X540" s="217">
        <f>--IFERROR(VLOOKUP(I540,'统计（数据库导出）'!A:K,9,FALSE),0)</f>
        <v>0</v>
      </c>
      <c r="Y540" s="217">
        <f>--IFERROR(VLOOKUP(I540,'统计（数据库导出）'!A:K,10,FALSE),0)</f>
        <v>0</v>
      </c>
      <c r="Z540" s="217">
        <f>--IFERROR(VLOOKUP(I540,'统计（数据库导出）'!A:K,11,FALSE),0)</f>
        <v>0</v>
      </c>
      <c r="AA540" s="4">
        <v>539</v>
      </c>
      <c r="AB540" s="4"/>
      <c r="AC540" s="220" t="e">
        <f>VLOOKUP(H540,[1]Sheet1!$D:$D,1,FALSE)</f>
        <v>#N/A</v>
      </c>
    </row>
    <row r="541" spans="1:29">
      <c r="A541" s="3">
        <v>1885</v>
      </c>
      <c r="B541" s="4" t="s">
        <v>1075</v>
      </c>
      <c r="C541" s="4">
        <v>0</v>
      </c>
      <c r="D541" s="4">
        <v>0</v>
      </c>
      <c r="E541" s="4">
        <v>0</v>
      </c>
      <c r="F541" s="4">
        <v>0</v>
      </c>
      <c r="G541" s="4" t="s">
        <v>811</v>
      </c>
      <c r="H541" s="4">
        <v>3851977</v>
      </c>
      <c r="I541" s="214" t="s">
        <v>1288</v>
      </c>
      <c r="J541" s="216">
        <v>300</v>
      </c>
      <c r="K541" s="4">
        <v>18193871339</v>
      </c>
      <c r="L541" s="4"/>
      <c r="M541" s="4" t="s">
        <v>1289</v>
      </c>
      <c r="N541" s="4" t="s">
        <v>1081</v>
      </c>
      <c r="O541" s="4">
        <v>18193871339</v>
      </c>
      <c r="P541" s="217">
        <f>--IFERROR(VLOOKUP(I541,'统计（数据库导出）'!A:C,2,FALSE),0)</f>
        <v>10</v>
      </c>
      <c r="Q541" s="217">
        <f>--IFERROR(VLOOKUP(I541,'统计（数据库导出）'!A:C,3,FALSE),0)</f>
        <v>139</v>
      </c>
      <c r="R541" s="219">
        <f t="shared" si="8"/>
        <v>0.463333333333333</v>
      </c>
      <c r="S541" s="217">
        <f>--IFERROR(VLOOKUP(I541,'统计（数据库导出）'!A:K,4,FALSE),0)</f>
        <v>0</v>
      </c>
      <c r="T541" s="217">
        <f>--IFERROR(VLOOKUP(I541,'统计（数据库导出）'!A:K,5,FALSE),0)</f>
        <v>0</v>
      </c>
      <c r="U541" s="217">
        <f>--IFERROR(VLOOKUP(I541,'统计（数据库导出）'!A:K,6,FALSE),0)</f>
        <v>10</v>
      </c>
      <c r="V541" s="217">
        <f>--IFERROR(VLOOKUP(I541,'统计（数据库导出）'!A:K,7,FALSE),0)</f>
        <v>0</v>
      </c>
      <c r="W541" s="217">
        <f>--IFERROR(VLOOKUP(I541,'统计（数据库导出）'!A:K,8,FALSE),0)</f>
        <v>0</v>
      </c>
      <c r="X541" s="217">
        <f>--IFERROR(VLOOKUP(I541,'统计（数据库导出）'!A:K,9,FALSE),0)</f>
        <v>0</v>
      </c>
      <c r="Y541" s="217">
        <f>--IFERROR(VLOOKUP(I541,'统计（数据库导出）'!A:K,10,FALSE),0)</f>
        <v>139</v>
      </c>
      <c r="Z541" s="217">
        <f>--IFERROR(VLOOKUP(I541,'统计（数据库导出）'!A:K,11,FALSE),0)</f>
        <v>0</v>
      </c>
      <c r="AA541" s="4">
        <v>540</v>
      </c>
      <c r="AB541" s="4"/>
      <c r="AC541" s="220" t="e">
        <f>VLOOKUP(H541,[1]Sheet1!$D:$D,1,FALSE)</f>
        <v>#N/A</v>
      </c>
    </row>
    <row r="542" spans="1:29">
      <c r="A542" s="3">
        <v>1886</v>
      </c>
      <c r="B542" s="4" t="s">
        <v>1075</v>
      </c>
      <c r="C542" s="4">
        <v>0</v>
      </c>
      <c r="D542" s="4">
        <v>0</v>
      </c>
      <c r="E542" s="4">
        <v>0</v>
      </c>
      <c r="F542" s="4">
        <v>0</v>
      </c>
      <c r="G542" s="4" t="s">
        <v>811</v>
      </c>
      <c r="H542" s="4">
        <v>3852030</v>
      </c>
      <c r="I542" s="214" t="s">
        <v>1290</v>
      </c>
      <c r="J542" s="216">
        <v>300</v>
      </c>
      <c r="K542" s="4">
        <v>18093855288</v>
      </c>
      <c r="L542" s="4"/>
      <c r="M542" s="4" t="s">
        <v>1291</v>
      </c>
      <c r="N542" s="4" t="s">
        <v>1081</v>
      </c>
      <c r="O542" s="4">
        <v>18093855288</v>
      </c>
      <c r="P542" s="217">
        <f>--IFERROR(VLOOKUP(I542,'统计（数据库导出）'!A:C,2,FALSE),0)</f>
        <v>6.5</v>
      </c>
      <c r="Q542" s="217">
        <f>--IFERROR(VLOOKUP(I542,'统计（数据库导出）'!A:C,3,FALSE),0)</f>
        <v>456.5</v>
      </c>
      <c r="R542" s="219">
        <f t="shared" si="8"/>
        <v>1.52166666666667</v>
      </c>
      <c r="S542" s="217">
        <f>--IFERROR(VLOOKUP(I542,'统计（数据库导出）'!A:K,4,FALSE),0)</f>
        <v>0</v>
      </c>
      <c r="T542" s="217">
        <f>--IFERROR(VLOOKUP(I542,'统计（数据库导出）'!A:K,5,FALSE),0)</f>
        <v>0</v>
      </c>
      <c r="U542" s="217">
        <f>--IFERROR(VLOOKUP(I542,'统计（数据库导出）'!A:K,6,FALSE),0)</f>
        <v>6.5</v>
      </c>
      <c r="V542" s="217">
        <f>--IFERROR(VLOOKUP(I542,'统计（数据库导出）'!A:K,7,FALSE),0)</f>
        <v>0</v>
      </c>
      <c r="W542" s="217">
        <f>--IFERROR(VLOOKUP(I542,'统计（数据库导出）'!A:K,8,FALSE),0)</f>
        <v>0</v>
      </c>
      <c r="X542" s="217">
        <f>--IFERROR(VLOOKUP(I542,'统计（数据库导出）'!A:K,9,FALSE),0)</f>
        <v>0</v>
      </c>
      <c r="Y542" s="217">
        <f>--IFERROR(VLOOKUP(I542,'统计（数据库导出）'!A:K,10,FALSE),0)</f>
        <v>456.5</v>
      </c>
      <c r="Z542" s="217">
        <f>--IFERROR(VLOOKUP(I542,'统计（数据库导出）'!A:K,11,FALSE),0)</f>
        <v>0</v>
      </c>
      <c r="AA542" s="4">
        <v>541</v>
      </c>
      <c r="AB542" s="4"/>
      <c r="AC542" s="220" t="e">
        <f>VLOOKUP(H542,[1]Sheet1!$D:$D,1,FALSE)</f>
        <v>#N/A</v>
      </c>
    </row>
    <row r="543" spans="1:29">
      <c r="A543" s="3">
        <v>1887</v>
      </c>
      <c r="B543" s="4" t="s">
        <v>1075</v>
      </c>
      <c r="C543" s="4">
        <v>0</v>
      </c>
      <c r="D543" s="4">
        <v>0</v>
      </c>
      <c r="E543" s="4">
        <v>0</v>
      </c>
      <c r="F543" s="4">
        <v>0</v>
      </c>
      <c r="G543" s="4" t="s">
        <v>811</v>
      </c>
      <c r="H543" s="4">
        <v>210234</v>
      </c>
      <c r="I543" s="214" t="s">
        <v>1292</v>
      </c>
      <c r="J543" s="216">
        <v>300</v>
      </c>
      <c r="K543" s="4">
        <v>18093835090</v>
      </c>
      <c r="L543" s="4"/>
      <c r="M543" s="4" t="s">
        <v>1293</v>
      </c>
      <c r="N543" s="4" t="s">
        <v>1081</v>
      </c>
      <c r="O543" s="4">
        <v>18093835090</v>
      </c>
      <c r="P543" s="217">
        <f>--IFERROR(VLOOKUP(I543,'统计（数据库导出）'!A:C,2,FALSE),0)</f>
        <v>2</v>
      </c>
      <c r="Q543" s="217">
        <f>--IFERROR(VLOOKUP(I543,'统计（数据库导出）'!A:C,3,FALSE),0)</f>
        <v>28</v>
      </c>
      <c r="R543" s="219">
        <f t="shared" si="8"/>
        <v>0.0933333333333333</v>
      </c>
      <c r="S543" s="217">
        <f>--IFERROR(VLOOKUP(I543,'统计（数据库导出）'!A:K,4,FALSE),0)</f>
        <v>0</v>
      </c>
      <c r="T543" s="217">
        <f>--IFERROR(VLOOKUP(I543,'统计（数据库导出）'!A:K,5,FALSE),0)</f>
        <v>0</v>
      </c>
      <c r="U543" s="217">
        <f>--IFERROR(VLOOKUP(I543,'统计（数据库导出）'!A:K,6,FALSE),0)</f>
        <v>2</v>
      </c>
      <c r="V543" s="217">
        <f>--IFERROR(VLOOKUP(I543,'统计（数据库导出）'!A:K,7,FALSE),0)</f>
        <v>0</v>
      </c>
      <c r="W543" s="217">
        <f>--IFERROR(VLOOKUP(I543,'统计（数据库导出）'!A:K,8,FALSE),0)</f>
        <v>0</v>
      </c>
      <c r="X543" s="217">
        <f>--IFERROR(VLOOKUP(I543,'统计（数据库导出）'!A:K,9,FALSE),0)</f>
        <v>0</v>
      </c>
      <c r="Y543" s="217">
        <f>--IFERROR(VLOOKUP(I543,'统计（数据库导出）'!A:K,10,FALSE),0)</f>
        <v>28</v>
      </c>
      <c r="Z543" s="217">
        <f>--IFERROR(VLOOKUP(I543,'统计（数据库导出）'!A:K,11,FALSE),0)</f>
        <v>0</v>
      </c>
      <c r="AA543" s="4">
        <v>542</v>
      </c>
      <c r="AB543" s="4"/>
      <c r="AC543" s="220" t="e">
        <f>VLOOKUP(H543,[1]Sheet1!$D:$D,1,FALSE)</f>
        <v>#N/A</v>
      </c>
    </row>
    <row r="544" spans="1:29">
      <c r="A544" s="3">
        <v>1888</v>
      </c>
      <c r="B544" s="4" t="s">
        <v>1075</v>
      </c>
      <c r="C544" s="4">
        <v>0</v>
      </c>
      <c r="D544" s="4">
        <v>0</v>
      </c>
      <c r="E544" s="4">
        <v>0</v>
      </c>
      <c r="F544" s="4">
        <v>0</v>
      </c>
      <c r="G544" s="4" t="s">
        <v>811</v>
      </c>
      <c r="H544" s="4">
        <v>3852045</v>
      </c>
      <c r="I544" s="214" t="s">
        <v>1294</v>
      </c>
      <c r="J544" s="216">
        <v>300</v>
      </c>
      <c r="K544" s="4">
        <v>17718626252</v>
      </c>
      <c r="L544" s="4"/>
      <c r="M544" s="4" t="s">
        <v>1295</v>
      </c>
      <c r="N544" s="4" t="s">
        <v>1081</v>
      </c>
      <c r="O544" s="4">
        <v>17718626252</v>
      </c>
      <c r="P544" s="217">
        <f>--IFERROR(VLOOKUP(I544,'统计（数据库导出）'!A:C,2,FALSE),0)</f>
        <v>3</v>
      </c>
      <c r="Q544" s="217">
        <f>--IFERROR(VLOOKUP(I544,'统计（数据库导出）'!A:C,3,FALSE),0)</f>
        <v>101.5</v>
      </c>
      <c r="R544" s="219">
        <f t="shared" si="8"/>
        <v>0.338333333333333</v>
      </c>
      <c r="S544" s="217">
        <f>--IFERROR(VLOOKUP(I544,'统计（数据库导出）'!A:K,4,FALSE),0)</f>
        <v>0</v>
      </c>
      <c r="T544" s="217">
        <f>--IFERROR(VLOOKUP(I544,'统计（数据库导出）'!A:K,5,FALSE),0)</f>
        <v>0</v>
      </c>
      <c r="U544" s="217">
        <f>--IFERROR(VLOOKUP(I544,'统计（数据库导出）'!A:K,6,FALSE),0)</f>
        <v>3</v>
      </c>
      <c r="V544" s="217">
        <f>--IFERROR(VLOOKUP(I544,'统计（数据库导出）'!A:K,7,FALSE),0)</f>
        <v>0</v>
      </c>
      <c r="W544" s="217">
        <f>--IFERROR(VLOOKUP(I544,'统计（数据库导出）'!A:K,8,FALSE),0)</f>
        <v>0</v>
      </c>
      <c r="X544" s="217">
        <f>--IFERROR(VLOOKUP(I544,'统计（数据库导出）'!A:K,9,FALSE),0)</f>
        <v>0</v>
      </c>
      <c r="Y544" s="217">
        <f>--IFERROR(VLOOKUP(I544,'统计（数据库导出）'!A:K,10,FALSE),0)</f>
        <v>101.5</v>
      </c>
      <c r="Z544" s="217">
        <f>--IFERROR(VLOOKUP(I544,'统计（数据库导出）'!A:K,11,FALSE),0)</f>
        <v>0</v>
      </c>
      <c r="AA544" s="4">
        <v>543</v>
      </c>
      <c r="AB544" s="4"/>
      <c r="AC544" s="220" t="e">
        <f>VLOOKUP(H544,[1]Sheet1!$D:$D,1,FALSE)</f>
        <v>#N/A</v>
      </c>
    </row>
    <row r="545" spans="1:29">
      <c r="A545" s="3">
        <v>1889</v>
      </c>
      <c r="B545" s="4" t="s">
        <v>1075</v>
      </c>
      <c r="C545" s="4">
        <v>0</v>
      </c>
      <c r="D545" s="4">
        <v>0</v>
      </c>
      <c r="E545" s="4">
        <v>0</v>
      </c>
      <c r="F545" s="4">
        <v>0</v>
      </c>
      <c r="G545" s="4" t="s">
        <v>811</v>
      </c>
      <c r="H545" s="4">
        <v>3852544</v>
      </c>
      <c r="I545" s="214" t="s">
        <v>1296</v>
      </c>
      <c r="J545" s="216">
        <v>300</v>
      </c>
      <c r="K545" s="4">
        <v>15349462217</v>
      </c>
      <c r="L545" s="4"/>
      <c r="M545" s="4" t="s">
        <v>1297</v>
      </c>
      <c r="N545" s="4" t="s">
        <v>1081</v>
      </c>
      <c r="O545" s="4">
        <v>15349462217</v>
      </c>
      <c r="P545" s="217">
        <f>--IFERROR(VLOOKUP(I545,'统计（数据库导出）'!A:C,2,FALSE),0)</f>
        <v>34</v>
      </c>
      <c r="Q545" s="217">
        <f>--IFERROR(VLOOKUP(I545,'统计（数据库导出）'!A:C,3,FALSE),0)</f>
        <v>109</v>
      </c>
      <c r="R545" s="219">
        <f t="shared" si="8"/>
        <v>0.363333333333333</v>
      </c>
      <c r="S545" s="217">
        <f>--IFERROR(VLOOKUP(I545,'统计（数据库导出）'!A:K,4,FALSE),0)</f>
        <v>0</v>
      </c>
      <c r="T545" s="217">
        <f>--IFERROR(VLOOKUP(I545,'统计（数据库导出）'!A:K,5,FALSE),0)</f>
        <v>0</v>
      </c>
      <c r="U545" s="217">
        <f>--IFERROR(VLOOKUP(I545,'统计（数据库导出）'!A:K,6,FALSE),0)</f>
        <v>34</v>
      </c>
      <c r="V545" s="217">
        <f>--IFERROR(VLOOKUP(I545,'统计（数据库导出）'!A:K,7,FALSE),0)</f>
        <v>0</v>
      </c>
      <c r="W545" s="217">
        <f>--IFERROR(VLOOKUP(I545,'统计（数据库导出）'!A:K,8,FALSE),0)</f>
        <v>0</v>
      </c>
      <c r="X545" s="217">
        <f>--IFERROR(VLOOKUP(I545,'统计（数据库导出）'!A:K,9,FALSE),0)</f>
        <v>0</v>
      </c>
      <c r="Y545" s="217">
        <f>--IFERROR(VLOOKUP(I545,'统计（数据库导出）'!A:K,10,FALSE),0)</f>
        <v>109</v>
      </c>
      <c r="Z545" s="217">
        <f>--IFERROR(VLOOKUP(I545,'统计（数据库导出）'!A:K,11,FALSE),0)</f>
        <v>0</v>
      </c>
      <c r="AA545" s="4">
        <v>544</v>
      </c>
      <c r="AB545" s="4"/>
      <c r="AC545" s="220" t="e">
        <f>VLOOKUP(H545,[1]Sheet1!$D:$D,1,FALSE)</f>
        <v>#N/A</v>
      </c>
    </row>
    <row r="546" spans="1:29">
      <c r="A546" s="3">
        <v>1890</v>
      </c>
      <c r="B546" s="4" t="s">
        <v>1075</v>
      </c>
      <c r="C546" s="4">
        <v>0</v>
      </c>
      <c r="D546" s="4">
        <v>0</v>
      </c>
      <c r="E546" s="4">
        <v>0</v>
      </c>
      <c r="F546" s="4">
        <v>0</v>
      </c>
      <c r="G546" s="4" t="s">
        <v>811</v>
      </c>
      <c r="H546" s="4">
        <v>3806151</v>
      </c>
      <c r="I546" s="214" t="s">
        <v>1298</v>
      </c>
      <c r="J546" s="216">
        <v>300</v>
      </c>
      <c r="K546" s="4">
        <v>13321387381</v>
      </c>
      <c r="L546" s="4"/>
      <c r="M546" s="4" t="s">
        <v>1299</v>
      </c>
      <c r="N546" s="4" t="s">
        <v>1081</v>
      </c>
      <c r="O546" s="4">
        <v>13321387381</v>
      </c>
      <c r="P546" s="217">
        <f>--IFERROR(VLOOKUP(I546,'统计（数据库导出）'!A:C,2,FALSE),0)</f>
        <v>3</v>
      </c>
      <c r="Q546" s="217">
        <f>--IFERROR(VLOOKUP(I546,'统计（数据库导出）'!A:C,3,FALSE),0)</f>
        <v>105</v>
      </c>
      <c r="R546" s="219">
        <f t="shared" si="8"/>
        <v>0.35</v>
      </c>
      <c r="S546" s="217">
        <f>--IFERROR(VLOOKUP(I546,'统计（数据库导出）'!A:K,4,FALSE),0)</f>
        <v>0</v>
      </c>
      <c r="T546" s="217">
        <f>--IFERROR(VLOOKUP(I546,'统计（数据库导出）'!A:K,5,FALSE),0)</f>
        <v>0</v>
      </c>
      <c r="U546" s="217">
        <f>--IFERROR(VLOOKUP(I546,'统计（数据库导出）'!A:K,6,FALSE),0)</f>
        <v>3</v>
      </c>
      <c r="V546" s="217">
        <f>--IFERROR(VLOOKUP(I546,'统计（数据库导出）'!A:K,7,FALSE),0)</f>
        <v>0</v>
      </c>
      <c r="W546" s="217">
        <f>--IFERROR(VLOOKUP(I546,'统计（数据库导出）'!A:K,8,FALSE),0)</f>
        <v>0</v>
      </c>
      <c r="X546" s="217">
        <f>--IFERROR(VLOOKUP(I546,'统计（数据库导出）'!A:K,9,FALSE),0)</f>
        <v>0</v>
      </c>
      <c r="Y546" s="217">
        <f>--IFERROR(VLOOKUP(I546,'统计（数据库导出）'!A:K,10,FALSE),0)</f>
        <v>105</v>
      </c>
      <c r="Z546" s="217">
        <f>--IFERROR(VLOOKUP(I546,'统计（数据库导出）'!A:K,11,FALSE),0)</f>
        <v>0</v>
      </c>
      <c r="AA546" s="4">
        <v>545</v>
      </c>
      <c r="AB546" s="4"/>
      <c r="AC546" s="220" t="e">
        <f>VLOOKUP(H546,[1]Sheet1!$D:$D,1,FALSE)</f>
        <v>#N/A</v>
      </c>
    </row>
    <row r="547" spans="1:29">
      <c r="A547" s="3">
        <v>1891</v>
      </c>
      <c r="B547" s="4" t="s">
        <v>1075</v>
      </c>
      <c r="C547" s="4">
        <v>0</v>
      </c>
      <c r="D547" s="4">
        <v>0</v>
      </c>
      <c r="E547" s="4">
        <v>0</v>
      </c>
      <c r="F547" s="4">
        <v>0</v>
      </c>
      <c r="G547" s="4" t="s">
        <v>811</v>
      </c>
      <c r="H547" s="4">
        <v>3823163</v>
      </c>
      <c r="I547" s="214" t="s">
        <v>1300</v>
      </c>
      <c r="J547" s="216">
        <v>300</v>
      </c>
      <c r="K547" s="4">
        <v>18993812095</v>
      </c>
      <c r="L547" s="4"/>
      <c r="M547" s="4" t="s">
        <v>1301</v>
      </c>
      <c r="N547" s="4" t="s">
        <v>1081</v>
      </c>
      <c r="O547" s="4">
        <v>18993812095</v>
      </c>
      <c r="P547" s="217">
        <f>--IFERROR(VLOOKUP(I547,'统计（数据库导出）'!A:C,2,FALSE),0)</f>
        <v>1.5</v>
      </c>
      <c r="Q547" s="217">
        <f>--IFERROR(VLOOKUP(I547,'统计（数据库导出）'!A:C,3,FALSE),0)</f>
        <v>277</v>
      </c>
      <c r="R547" s="219">
        <f t="shared" si="8"/>
        <v>0.923333333333333</v>
      </c>
      <c r="S547" s="217">
        <f>--IFERROR(VLOOKUP(I547,'统计（数据库导出）'!A:K,4,FALSE),0)</f>
        <v>0</v>
      </c>
      <c r="T547" s="217">
        <f>--IFERROR(VLOOKUP(I547,'统计（数据库导出）'!A:K,5,FALSE),0)</f>
        <v>0</v>
      </c>
      <c r="U547" s="217">
        <f>--IFERROR(VLOOKUP(I547,'统计（数据库导出）'!A:K,6,FALSE),0)</f>
        <v>1.5</v>
      </c>
      <c r="V547" s="217">
        <f>--IFERROR(VLOOKUP(I547,'统计（数据库导出）'!A:K,7,FALSE),0)</f>
        <v>0</v>
      </c>
      <c r="W547" s="217">
        <f>--IFERROR(VLOOKUP(I547,'统计（数据库导出）'!A:K,8,FALSE),0)</f>
        <v>0</v>
      </c>
      <c r="X547" s="217">
        <f>--IFERROR(VLOOKUP(I547,'统计（数据库导出）'!A:K,9,FALSE),0)</f>
        <v>0</v>
      </c>
      <c r="Y547" s="217">
        <f>--IFERROR(VLOOKUP(I547,'统计（数据库导出）'!A:K,10,FALSE),0)</f>
        <v>277</v>
      </c>
      <c r="Z547" s="217">
        <f>--IFERROR(VLOOKUP(I547,'统计（数据库导出）'!A:K,11,FALSE),0)</f>
        <v>-3</v>
      </c>
      <c r="AA547" s="4">
        <v>546</v>
      </c>
      <c r="AB547" s="4"/>
      <c r="AC547" s="220" t="e">
        <f>VLOOKUP(H547,[1]Sheet1!$D:$D,1,FALSE)</f>
        <v>#N/A</v>
      </c>
    </row>
    <row r="548" spans="1:29">
      <c r="A548" s="3">
        <v>1892</v>
      </c>
      <c r="B548" s="4" t="s">
        <v>1075</v>
      </c>
      <c r="C548" s="4">
        <v>0</v>
      </c>
      <c r="D548" s="4">
        <v>0</v>
      </c>
      <c r="E548" s="4">
        <v>0</v>
      </c>
      <c r="F548" s="4">
        <v>0</v>
      </c>
      <c r="G548" s="4" t="s">
        <v>811</v>
      </c>
      <c r="H548" s="4">
        <v>3852568</v>
      </c>
      <c r="I548" s="214" t="s">
        <v>1302</v>
      </c>
      <c r="J548" s="216">
        <v>300</v>
      </c>
      <c r="K548" s="4">
        <v>15393053277</v>
      </c>
      <c r="L548" s="4"/>
      <c r="M548" s="4" t="s">
        <v>1303</v>
      </c>
      <c r="N548" s="4" t="s">
        <v>1081</v>
      </c>
      <c r="O548" s="4">
        <v>15393053277</v>
      </c>
      <c r="P548" s="217">
        <f>--IFERROR(VLOOKUP(I548,'统计（数据库导出）'!A:C,2,FALSE),0)</f>
        <v>0</v>
      </c>
      <c r="Q548" s="217">
        <f>--IFERROR(VLOOKUP(I548,'统计（数据库导出）'!A:C,3,FALSE),0)</f>
        <v>214.5</v>
      </c>
      <c r="R548" s="219">
        <f t="shared" si="8"/>
        <v>0.715</v>
      </c>
      <c r="S548" s="217">
        <f>--IFERROR(VLOOKUP(I548,'统计（数据库导出）'!A:K,4,FALSE),0)</f>
        <v>0</v>
      </c>
      <c r="T548" s="217">
        <f>--IFERROR(VLOOKUP(I548,'统计（数据库导出）'!A:K,5,FALSE),0)</f>
        <v>0</v>
      </c>
      <c r="U548" s="217">
        <f>--IFERROR(VLOOKUP(I548,'统计（数据库导出）'!A:K,6,FALSE),0)</f>
        <v>0</v>
      </c>
      <c r="V548" s="217">
        <f>--IFERROR(VLOOKUP(I548,'统计（数据库导出）'!A:K,7,FALSE),0)</f>
        <v>0</v>
      </c>
      <c r="W548" s="217">
        <f>--IFERROR(VLOOKUP(I548,'统计（数据库导出）'!A:K,8,FALSE),0)</f>
        <v>0</v>
      </c>
      <c r="X548" s="217">
        <f>--IFERROR(VLOOKUP(I548,'统计（数据库导出）'!A:K,9,FALSE),0)</f>
        <v>0</v>
      </c>
      <c r="Y548" s="217">
        <f>--IFERROR(VLOOKUP(I548,'统计（数据库导出）'!A:K,10,FALSE),0)</f>
        <v>214.5</v>
      </c>
      <c r="Z548" s="217">
        <f>--IFERROR(VLOOKUP(I548,'统计（数据库导出）'!A:K,11,FALSE),0)</f>
        <v>0</v>
      </c>
      <c r="AA548" s="4">
        <v>547</v>
      </c>
      <c r="AB548" s="4"/>
      <c r="AC548" s="220" t="e">
        <f>VLOOKUP(H548,[1]Sheet1!$D:$D,1,FALSE)</f>
        <v>#N/A</v>
      </c>
    </row>
    <row r="549" spans="1:29">
      <c r="A549" s="3">
        <v>1893</v>
      </c>
      <c r="B549" s="4" t="s">
        <v>1075</v>
      </c>
      <c r="C549" s="4">
        <v>0</v>
      </c>
      <c r="D549" s="4">
        <v>0</v>
      </c>
      <c r="E549" s="4">
        <v>0</v>
      </c>
      <c r="F549" s="4">
        <v>0</v>
      </c>
      <c r="G549" s="4" t="s">
        <v>811</v>
      </c>
      <c r="H549" s="4">
        <v>3851869</v>
      </c>
      <c r="I549" s="214" t="s">
        <v>1304</v>
      </c>
      <c r="J549" s="216">
        <v>300</v>
      </c>
      <c r="K549" s="4">
        <v>17793850912</v>
      </c>
      <c r="L549" s="4"/>
      <c r="M549" s="4" t="s">
        <v>1305</v>
      </c>
      <c r="N549" s="4" t="s">
        <v>1081</v>
      </c>
      <c r="O549" s="4">
        <v>17793850912</v>
      </c>
      <c r="P549" s="217">
        <f>--IFERROR(VLOOKUP(I549,'统计（数据库导出）'!A:C,2,FALSE),0)</f>
        <v>1</v>
      </c>
      <c r="Q549" s="217">
        <f>--IFERROR(VLOOKUP(I549,'统计（数据库导出）'!A:C,3,FALSE),0)</f>
        <v>121.5</v>
      </c>
      <c r="R549" s="219">
        <f t="shared" si="8"/>
        <v>0.405</v>
      </c>
      <c r="S549" s="217">
        <f>--IFERROR(VLOOKUP(I549,'统计（数据库导出）'!A:K,4,FALSE),0)</f>
        <v>0</v>
      </c>
      <c r="T549" s="217">
        <f>--IFERROR(VLOOKUP(I549,'统计（数据库导出）'!A:K,5,FALSE),0)</f>
        <v>0</v>
      </c>
      <c r="U549" s="217">
        <f>--IFERROR(VLOOKUP(I549,'统计（数据库导出）'!A:K,6,FALSE),0)</f>
        <v>1</v>
      </c>
      <c r="V549" s="217">
        <f>--IFERROR(VLOOKUP(I549,'统计（数据库导出）'!A:K,7,FALSE),0)</f>
        <v>0</v>
      </c>
      <c r="W549" s="217">
        <f>--IFERROR(VLOOKUP(I549,'统计（数据库导出）'!A:K,8,FALSE),0)</f>
        <v>0</v>
      </c>
      <c r="X549" s="217">
        <f>--IFERROR(VLOOKUP(I549,'统计（数据库导出）'!A:K,9,FALSE),0)</f>
        <v>0</v>
      </c>
      <c r="Y549" s="217">
        <f>--IFERROR(VLOOKUP(I549,'统计（数据库导出）'!A:K,10,FALSE),0)</f>
        <v>121.5</v>
      </c>
      <c r="Z549" s="217">
        <f>--IFERROR(VLOOKUP(I549,'统计（数据库导出）'!A:K,11,FALSE),0)</f>
        <v>0</v>
      </c>
      <c r="AA549" s="4">
        <v>548</v>
      </c>
      <c r="AB549" s="4"/>
      <c r="AC549" s="220" t="e">
        <f>VLOOKUP(H549,[1]Sheet1!$D:$D,1,FALSE)</f>
        <v>#N/A</v>
      </c>
    </row>
    <row r="550" spans="1:29">
      <c r="A550" s="3">
        <v>1894</v>
      </c>
      <c r="B550" s="4" t="s">
        <v>1075</v>
      </c>
      <c r="C550" s="4">
        <v>0</v>
      </c>
      <c r="D550" s="4">
        <v>0</v>
      </c>
      <c r="E550" s="4">
        <v>0</v>
      </c>
      <c r="F550" s="4">
        <v>0</v>
      </c>
      <c r="G550" s="4" t="s">
        <v>811</v>
      </c>
      <c r="H550" s="4">
        <v>3853831</v>
      </c>
      <c r="I550" s="214" t="s">
        <v>1306</v>
      </c>
      <c r="J550" s="216">
        <v>300</v>
      </c>
      <c r="K550" s="4">
        <v>19119569676</v>
      </c>
      <c r="L550" s="4"/>
      <c r="M550" s="4" t="s">
        <v>241</v>
      </c>
      <c r="N550" s="4" t="s">
        <v>1081</v>
      </c>
      <c r="O550" s="4">
        <v>19119569676</v>
      </c>
      <c r="P550" s="217">
        <f>--IFERROR(VLOOKUP(I550,'统计（数据库导出）'!A:C,2,FALSE),0)</f>
        <v>0</v>
      </c>
      <c r="Q550" s="217">
        <f>--IFERROR(VLOOKUP(I550,'统计（数据库导出）'!A:C,3,FALSE),0)</f>
        <v>0</v>
      </c>
      <c r="R550" s="219">
        <f t="shared" si="8"/>
        <v>0</v>
      </c>
      <c r="S550" s="217">
        <f>--IFERROR(VLOOKUP(I550,'统计（数据库导出）'!A:K,4,FALSE),0)</f>
        <v>0</v>
      </c>
      <c r="T550" s="217">
        <f>--IFERROR(VLOOKUP(I550,'统计（数据库导出）'!A:K,5,FALSE),0)</f>
        <v>0</v>
      </c>
      <c r="U550" s="217">
        <f>--IFERROR(VLOOKUP(I550,'统计（数据库导出）'!A:K,6,FALSE),0)</f>
        <v>0</v>
      </c>
      <c r="V550" s="217">
        <f>--IFERROR(VLOOKUP(I550,'统计（数据库导出）'!A:K,7,FALSE),0)</f>
        <v>0</v>
      </c>
      <c r="W550" s="217">
        <f>--IFERROR(VLOOKUP(I550,'统计（数据库导出）'!A:K,8,FALSE),0)</f>
        <v>0</v>
      </c>
      <c r="X550" s="217">
        <f>--IFERROR(VLOOKUP(I550,'统计（数据库导出）'!A:K,9,FALSE),0)</f>
        <v>0</v>
      </c>
      <c r="Y550" s="217">
        <f>--IFERROR(VLOOKUP(I550,'统计（数据库导出）'!A:K,10,FALSE),0)</f>
        <v>0</v>
      </c>
      <c r="Z550" s="217">
        <f>--IFERROR(VLOOKUP(I550,'统计（数据库导出）'!A:K,11,FALSE),0)</f>
        <v>0</v>
      </c>
      <c r="AA550" s="4">
        <v>549</v>
      </c>
      <c r="AB550" s="4"/>
      <c r="AC550" s="220" t="e">
        <f>VLOOKUP(H550,[1]Sheet1!$D:$D,1,FALSE)</f>
        <v>#N/A</v>
      </c>
    </row>
    <row r="551" spans="1:29">
      <c r="A551" s="3">
        <v>1895</v>
      </c>
      <c r="B551" s="4" t="s">
        <v>1075</v>
      </c>
      <c r="C551" s="4">
        <v>0</v>
      </c>
      <c r="D551" s="4">
        <v>0</v>
      </c>
      <c r="E551" s="4">
        <v>0</v>
      </c>
      <c r="F551" s="4">
        <v>0</v>
      </c>
      <c r="G551" s="4" t="s">
        <v>811</v>
      </c>
      <c r="H551" s="4">
        <v>3853802</v>
      </c>
      <c r="I551" s="214" t="s">
        <v>1307</v>
      </c>
      <c r="J551" s="216">
        <v>300</v>
      </c>
      <c r="K551" s="4">
        <v>19993873530</v>
      </c>
      <c r="L551" s="4"/>
      <c r="M551" s="4" t="s">
        <v>1308</v>
      </c>
      <c r="N551" s="4" t="s">
        <v>1081</v>
      </c>
      <c r="O551" s="4">
        <v>19993873530</v>
      </c>
      <c r="P551" s="217">
        <f>--IFERROR(VLOOKUP(I551,'统计（数据库导出）'!A:C,2,FALSE),0)</f>
        <v>0</v>
      </c>
      <c r="Q551" s="217">
        <f>--IFERROR(VLOOKUP(I551,'统计（数据库导出）'!A:C,3,FALSE),0)</f>
        <v>0</v>
      </c>
      <c r="R551" s="219">
        <f t="shared" si="8"/>
        <v>0</v>
      </c>
      <c r="S551" s="217">
        <f>--IFERROR(VLOOKUP(I551,'统计（数据库导出）'!A:K,4,FALSE),0)</f>
        <v>0</v>
      </c>
      <c r="T551" s="217">
        <f>--IFERROR(VLOOKUP(I551,'统计（数据库导出）'!A:K,5,FALSE),0)</f>
        <v>0</v>
      </c>
      <c r="U551" s="217">
        <f>--IFERROR(VLOOKUP(I551,'统计（数据库导出）'!A:K,6,FALSE),0)</f>
        <v>0</v>
      </c>
      <c r="V551" s="217">
        <f>--IFERROR(VLOOKUP(I551,'统计（数据库导出）'!A:K,7,FALSE),0)</f>
        <v>0</v>
      </c>
      <c r="W551" s="217">
        <f>--IFERROR(VLOOKUP(I551,'统计（数据库导出）'!A:K,8,FALSE),0)</f>
        <v>0</v>
      </c>
      <c r="X551" s="217">
        <f>--IFERROR(VLOOKUP(I551,'统计（数据库导出）'!A:K,9,FALSE),0)</f>
        <v>0</v>
      </c>
      <c r="Y551" s="217">
        <f>--IFERROR(VLOOKUP(I551,'统计（数据库导出）'!A:K,10,FALSE),0)</f>
        <v>0</v>
      </c>
      <c r="Z551" s="217">
        <f>--IFERROR(VLOOKUP(I551,'统计（数据库导出）'!A:K,11,FALSE),0)</f>
        <v>0</v>
      </c>
      <c r="AA551" s="4">
        <v>550</v>
      </c>
      <c r="AB551" s="4"/>
      <c r="AC551" s="220" t="e">
        <f>VLOOKUP(H551,[1]Sheet1!$D:$D,1,FALSE)</f>
        <v>#N/A</v>
      </c>
    </row>
    <row r="552" spans="1:29">
      <c r="A552" s="3">
        <v>1896</v>
      </c>
      <c r="B552" s="4" t="s">
        <v>1075</v>
      </c>
      <c r="C552" s="4">
        <v>0</v>
      </c>
      <c r="D552" s="4">
        <v>0</v>
      </c>
      <c r="E552" s="4">
        <v>0</v>
      </c>
      <c r="F552" s="4">
        <v>0</v>
      </c>
      <c r="G552" s="4" t="s">
        <v>811</v>
      </c>
      <c r="H552" s="4">
        <v>3837753</v>
      </c>
      <c r="I552" s="214" t="s">
        <v>1309</v>
      </c>
      <c r="J552" s="216">
        <v>300</v>
      </c>
      <c r="K552" s="4">
        <v>15339780598</v>
      </c>
      <c r="L552" s="4"/>
      <c r="M552" s="4" t="s">
        <v>1310</v>
      </c>
      <c r="N552" s="4" t="s">
        <v>1081</v>
      </c>
      <c r="O552" s="4">
        <v>15339780598</v>
      </c>
      <c r="P552" s="217">
        <f>--IFERROR(VLOOKUP(I552,'统计（数据库导出）'!A:C,2,FALSE),0)</f>
        <v>5</v>
      </c>
      <c r="Q552" s="217">
        <f>--IFERROR(VLOOKUP(I552,'统计（数据库导出）'!A:C,3,FALSE),0)</f>
        <v>62</v>
      </c>
      <c r="R552" s="219">
        <f t="shared" si="8"/>
        <v>0.206666666666667</v>
      </c>
      <c r="S552" s="217">
        <f>--IFERROR(VLOOKUP(I552,'统计（数据库导出）'!A:K,4,FALSE),0)</f>
        <v>0</v>
      </c>
      <c r="T552" s="217">
        <f>--IFERROR(VLOOKUP(I552,'统计（数据库导出）'!A:K,5,FALSE),0)</f>
        <v>0</v>
      </c>
      <c r="U552" s="217">
        <f>--IFERROR(VLOOKUP(I552,'统计（数据库导出）'!A:K,6,FALSE),0)</f>
        <v>5</v>
      </c>
      <c r="V552" s="217">
        <f>--IFERROR(VLOOKUP(I552,'统计（数据库导出）'!A:K,7,FALSE),0)</f>
        <v>0</v>
      </c>
      <c r="W552" s="217">
        <f>--IFERROR(VLOOKUP(I552,'统计（数据库导出）'!A:K,8,FALSE),0)</f>
        <v>0</v>
      </c>
      <c r="X552" s="217">
        <f>--IFERROR(VLOOKUP(I552,'统计（数据库导出）'!A:K,9,FALSE),0)</f>
        <v>0</v>
      </c>
      <c r="Y552" s="217">
        <f>--IFERROR(VLOOKUP(I552,'统计（数据库导出）'!A:K,10,FALSE),0)</f>
        <v>62</v>
      </c>
      <c r="Z552" s="217">
        <f>--IFERROR(VLOOKUP(I552,'统计（数据库导出）'!A:K,11,FALSE),0)</f>
        <v>0</v>
      </c>
      <c r="AA552" s="4">
        <v>551</v>
      </c>
      <c r="AB552" s="4"/>
      <c r="AC552" s="220" t="e">
        <f>VLOOKUP(H552,[1]Sheet1!$D:$D,1,FALSE)</f>
        <v>#N/A</v>
      </c>
    </row>
    <row r="553" spans="1:29">
      <c r="A553" s="3">
        <v>1897</v>
      </c>
      <c r="B553" s="4" t="s">
        <v>1075</v>
      </c>
      <c r="C553" s="4">
        <v>0</v>
      </c>
      <c r="D553" s="4">
        <v>0</v>
      </c>
      <c r="E553" s="4">
        <v>0</v>
      </c>
      <c r="F553" s="4">
        <v>0</v>
      </c>
      <c r="G553" s="4" t="s">
        <v>811</v>
      </c>
      <c r="H553" s="4">
        <v>3853832</v>
      </c>
      <c r="I553" s="214" t="s">
        <v>1311</v>
      </c>
      <c r="J553" s="216">
        <v>300</v>
      </c>
      <c r="K553" s="4">
        <v>19119885129</v>
      </c>
      <c r="L553" s="4"/>
      <c r="M553" s="4" t="s">
        <v>1312</v>
      </c>
      <c r="N553" s="4" t="s">
        <v>1081</v>
      </c>
      <c r="O553" s="4">
        <v>19119885129</v>
      </c>
      <c r="P553" s="217">
        <f>--IFERROR(VLOOKUP(I553,'统计（数据库导出）'!A:C,2,FALSE),0)</f>
        <v>0</v>
      </c>
      <c r="Q553" s="217">
        <f>--IFERROR(VLOOKUP(I553,'统计（数据库导出）'!A:C,3,FALSE),0)</f>
        <v>0</v>
      </c>
      <c r="R553" s="219">
        <f t="shared" si="8"/>
        <v>0</v>
      </c>
      <c r="S553" s="217">
        <f>--IFERROR(VLOOKUP(I553,'统计（数据库导出）'!A:K,4,FALSE),0)</f>
        <v>0</v>
      </c>
      <c r="T553" s="217">
        <f>--IFERROR(VLOOKUP(I553,'统计（数据库导出）'!A:K,5,FALSE),0)</f>
        <v>0</v>
      </c>
      <c r="U553" s="217">
        <f>--IFERROR(VLOOKUP(I553,'统计（数据库导出）'!A:K,6,FALSE),0)</f>
        <v>0</v>
      </c>
      <c r="V553" s="217">
        <f>--IFERROR(VLOOKUP(I553,'统计（数据库导出）'!A:K,7,FALSE),0)</f>
        <v>0</v>
      </c>
      <c r="W553" s="217">
        <f>--IFERROR(VLOOKUP(I553,'统计（数据库导出）'!A:K,8,FALSE),0)</f>
        <v>0</v>
      </c>
      <c r="X553" s="217">
        <f>--IFERROR(VLOOKUP(I553,'统计（数据库导出）'!A:K,9,FALSE),0)</f>
        <v>0</v>
      </c>
      <c r="Y553" s="217">
        <f>--IFERROR(VLOOKUP(I553,'统计（数据库导出）'!A:K,10,FALSE),0)</f>
        <v>0</v>
      </c>
      <c r="Z553" s="217">
        <f>--IFERROR(VLOOKUP(I553,'统计（数据库导出）'!A:K,11,FALSE),0)</f>
        <v>0</v>
      </c>
      <c r="AA553" s="4">
        <v>552</v>
      </c>
      <c r="AB553" s="4"/>
      <c r="AC553" s="220" t="e">
        <f>VLOOKUP(H553,[1]Sheet1!$D:$D,1,FALSE)</f>
        <v>#N/A</v>
      </c>
    </row>
    <row r="554" spans="1:29">
      <c r="A554" s="3">
        <v>1898</v>
      </c>
      <c r="B554" s="4" t="s">
        <v>1075</v>
      </c>
      <c r="C554" s="4">
        <v>0</v>
      </c>
      <c r="D554" s="4">
        <v>0</v>
      </c>
      <c r="E554" s="4">
        <v>0</v>
      </c>
      <c r="F554" s="4">
        <v>0</v>
      </c>
      <c r="G554" s="4" t="s">
        <v>811</v>
      </c>
      <c r="H554" s="4">
        <v>382236</v>
      </c>
      <c r="I554" s="214" t="s">
        <v>1313</v>
      </c>
      <c r="J554" s="216">
        <v>300</v>
      </c>
      <c r="K554" s="4">
        <v>15339780569</v>
      </c>
      <c r="L554" s="4"/>
      <c r="M554" s="4" t="s">
        <v>1314</v>
      </c>
      <c r="N554" s="4" t="s">
        <v>1081</v>
      </c>
      <c r="O554" s="4">
        <v>15339780569</v>
      </c>
      <c r="P554" s="217">
        <f>--IFERROR(VLOOKUP(I554,'统计（数据库导出）'!A:C,2,FALSE),0)</f>
        <v>-696.5</v>
      </c>
      <c r="Q554" s="217">
        <f>--IFERROR(VLOOKUP(I554,'统计（数据库导出）'!A:C,3,FALSE),0)</f>
        <v>16663.5</v>
      </c>
      <c r="R554" s="219">
        <f t="shared" si="8"/>
        <v>55.545</v>
      </c>
      <c r="S554" s="217">
        <f>--IFERROR(VLOOKUP(I554,'统计（数据库导出）'!A:K,4,FALSE),0)</f>
        <v>0</v>
      </c>
      <c r="T554" s="217">
        <f>--IFERROR(VLOOKUP(I554,'统计（数据库导出）'!A:K,5,FALSE),0)</f>
        <v>0</v>
      </c>
      <c r="U554" s="217">
        <f>--IFERROR(VLOOKUP(I554,'统计（数据库导出）'!A:K,6,FALSE),0)</f>
        <v>-696.5</v>
      </c>
      <c r="V554" s="217">
        <f>--IFERROR(VLOOKUP(I554,'统计（数据库导出）'!A:K,7,FALSE),0)</f>
        <v>-797.5</v>
      </c>
      <c r="W554" s="217">
        <f>--IFERROR(VLOOKUP(I554,'统计（数据库导出）'!A:K,8,FALSE),0)</f>
        <v>0</v>
      </c>
      <c r="X554" s="217">
        <f>--IFERROR(VLOOKUP(I554,'统计（数据库导出）'!A:K,9,FALSE),0)</f>
        <v>0</v>
      </c>
      <c r="Y554" s="217">
        <f>--IFERROR(VLOOKUP(I554,'统计（数据库导出）'!A:K,10,FALSE),0)</f>
        <v>16663.5</v>
      </c>
      <c r="Z554" s="217">
        <f>--IFERROR(VLOOKUP(I554,'统计（数据库导出）'!A:K,11,FALSE),0)</f>
        <v>-4554.5</v>
      </c>
      <c r="AA554" s="4">
        <v>553</v>
      </c>
      <c r="AB554" s="4"/>
      <c r="AC554" s="220" t="e">
        <f>VLOOKUP(H554,[1]Sheet1!$D:$D,1,FALSE)</f>
        <v>#N/A</v>
      </c>
    </row>
    <row r="555" spans="1:29">
      <c r="A555" s="3">
        <v>1899</v>
      </c>
      <c r="B555" s="4" t="s">
        <v>1075</v>
      </c>
      <c r="C555" s="4">
        <v>0</v>
      </c>
      <c r="D555" s="4">
        <v>0</v>
      </c>
      <c r="E555" s="4">
        <v>0</v>
      </c>
      <c r="F555" s="4">
        <v>0</v>
      </c>
      <c r="G555" s="4" t="s">
        <v>811</v>
      </c>
      <c r="H555" s="4">
        <v>3853845</v>
      </c>
      <c r="I555" s="214" t="s">
        <v>1315</v>
      </c>
      <c r="J555" s="216">
        <v>300</v>
      </c>
      <c r="K555" s="4">
        <v>19996000090</v>
      </c>
      <c r="L555" s="4"/>
      <c r="M555" s="4" t="s">
        <v>1316</v>
      </c>
      <c r="N555" s="4" t="s">
        <v>1081</v>
      </c>
      <c r="O555" s="4">
        <v>19996000090</v>
      </c>
      <c r="P555" s="217">
        <f>--IFERROR(VLOOKUP(I555,'统计（数据库导出）'!A:C,2,FALSE),0)</f>
        <v>70</v>
      </c>
      <c r="Q555" s="217">
        <f>--IFERROR(VLOOKUP(I555,'统计（数据库导出）'!A:C,3,FALSE),0)</f>
        <v>3329.5</v>
      </c>
      <c r="R555" s="219">
        <f t="shared" si="8"/>
        <v>11.0983333333333</v>
      </c>
      <c r="S555" s="217">
        <f>--IFERROR(VLOOKUP(I555,'统计（数据库导出）'!A:K,4,FALSE),0)</f>
        <v>0</v>
      </c>
      <c r="T555" s="217">
        <f>--IFERROR(VLOOKUP(I555,'统计（数据库导出）'!A:K,5,FALSE),0)</f>
        <v>0</v>
      </c>
      <c r="U555" s="217">
        <f>--IFERROR(VLOOKUP(I555,'统计（数据库导出）'!A:K,6,FALSE),0)</f>
        <v>70</v>
      </c>
      <c r="V555" s="217">
        <f>--IFERROR(VLOOKUP(I555,'统计（数据库导出）'!A:K,7,FALSE),0)</f>
        <v>0</v>
      </c>
      <c r="W555" s="217">
        <f>--IFERROR(VLOOKUP(I555,'统计（数据库导出）'!A:K,8,FALSE),0)</f>
        <v>0</v>
      </c>
      <c r="X555" s="217">
        <f>--IFERROR(VLOOKUP(I555,'统计（数据库导出）'!A:K,9,FALSE),0)</f>
        <v>0</v>
      </c>
      <c r="Y555" s="217">
        <f>--IFERROR(VLOOKUP(I555,'统计（数据库导出）'!A:K,10,FALSE),0)</f>
        <v>3329.5</v>
      </c>
      <c r="Z555" s="217">
        <f>--IFERROR(VLOOKUP(I555,'统计（数据库导出）'!A:K,11,FALSE),0)</f>
        <v>-506.5</v>
      </c>
      <c r="AA555" s="4">
        <v>554</v>
      </c>
      <c r="AB555" s="4"/>
      <c r="AC555" s="220" t="e">
        <f>VLOOKUP(H555,[1]Sheet1!$D:$D,1,FALSE)</f>
        <v>#N/A</v>
      </c>
    </row>
    <row r="556" spans="1:29">
      <c r="A556" s="3">
        <v>1900</v>
      </c>
      <c r="B556" s="4" t="s">
        <v>1075</v>
      </c>
      <c r="C556" s="4">
        <v>0</v>
      </c>
      <c r="D556" s="4">
        <v>0</v>
      </c>
      <c r="E556" s="4">
        <v>0</v>
      </c>
      <c r="F556" s="4">
        <v>0</v>
      </c>
      <c r="G556" s="4" t="s">
        <v>811</v>
      </c>
      <c r="H556" s="4">
        <v>3851803</v>
      </c>
      <c r="I556" s="214" t="s">
        <v>1317</v>
      </c>
      <c r="J556" s="216">
        <v>300</v>
      </c>
      <c r="K556" s="4">
        <v>18993810246</v>
      </c>
      <c r="L556" s="4"/>
      <c r="M556" s="4" t="s">
        <v>1318</v>
      </c>
      <c r="N556" s="4" t="s">
        <v>1081</v>
      </c>
      <c r="O556" s="4">
        <v>18993810246</v>
      </c>
      <c r="P556" s="217">
        <f>--IFERROR(VLOOKUP(I556,'统计（数据库导出）'!A:C,2,FALSE),0)</f>
        <v>-51</v>
      </c>
      <c r="Q556" s="217">
        <f>--IFERROR(VLOOKUP(I556,'统计（数据库导出）'!A:C,3,FALSE),0)</f>
        <v>2599.5</v>
      </c>
      <c r="R556" s="219">
        <f t="shared" si="8"/>
        <v>8.665</v>
      </c>
      <c r="S556" s="217">
        <f>--IFERROR(VLOOKUP(I556,'统计（数据库导出）'!A:K,4,FALSE),0)</f>
        <v>0</v>
      </c>
      <c r="T556" s="217">
        <f>--IFERROR(VLOOKUP(I556,'统计（数据库导出）'!A:K,5,FALSE),0)</f>
        <v>0</v>
      </c>
      <c r="U556" s="217">
        <f>--IFERROR(VLOOKUP(I556,'统计（数据库导出）'!A:K,6,FALSE),0)</f>
        <v>-51</v>
      </c>
      <c r="V556" s="217">
        <f>--IFERROR(VLOOKUP(I556,'统计（数据库导出）'!A:K,7,FALSE),0)</f>
        <v>-87</v>
      </c>
      <c r="W556" s="217">
        <f>--IFERROR(VLOOKUP(I556,'统计（数据库导出）'!A:K,8,FALSE),0)</f>
        <v>0</v>
      </c>
      <c r="X556" s="217">
        <f>--IFERROR(VLOOKUP(I556,'统计（数据库导出）'!A:K,9,FALSE),0)</f>
        <v>0</v>
      </c>
      <c r="Y556" s="217">
        <f>--IFERROR(VLOOKUP(I556,'统计（数据库导出）'!A:K,10,FALSE),0)</f>
        <v>2599.5</v>
      </c>
      <c r="Z556" s="217">
        <f>--IFERROR(VLOOKUP(I556,'统计（数据库导出）'!A:K,11,FALSE),0)</f>
        <v>-369.5</v>
      </c>
      <c r="AA556" s="4">
        <v>555</v>
      </c>
      <c r="AB556" s="4"/>
      <c r="AC556" s="220" t="e">
        <f>VLOOKUP(H556,[1]Sheet1!$D:$D,1,FALSE)</f>
        <v>#N/A</v>
      </c>
    </row>
    <row r="557" spans="1:29">
      <c r="A557" s="3">
        <v>1901</v>
      </c>
      <c r="B557" s="4" t="s">
        <v>1075</v>
      </c>
      <c r="C557" s="4">
        <v>0</v>
      </c>
      <c r="D557" s="4">
        <v>0</v>
      </c>
      <c r="E557" s="4">
        <v>0</v>
      </c>
      <c r="F557" s="4">
        <v>0</v>
      </c>
      <c r="G557" s="4" t="s">
        <v>811</v>
      </c>
      <c r="H557" s="4">
        <v>3852010</v>
      </c>
      <c r="I557" s="214" t="s">
        <v>1319</v>
      </c>
      <c r="J557" s="216">
        <v>300</v>
      </c>
      <c r="K557" s="4">
        <v>17709386830</v>
      </c>
      <c r="L557" s="4"/>
      <c r="M557" s="4" t="s">
        <v>1320</v>
      </c>
      <c r="N557" s="4" t="s">
        <v>1081</v>
      </c>
      <c r="O557" s="4">
        <v>17709386830</v>
      </c>
      <c r="P557" s="217">
        <f>--IFERROR(VLOOKUP(I557,'统计（数据库导出）'!A:C,2,FALSE),0)</f>
        <v>44.5</v>
      </c>
      <c r="Q557" s="217">
        <f>--IFERROR(VLOOKUP(I557,'统计（数据库导出）'!A:C,3,FALSE),0)</f>
        <v>6585.5</v>
      </c>
      <c r="R557" s="219">
        <f t="shared" si="8"/>
        <v>21.9516666666667</v>
      </c>
      <c r="S557" s="217">
        <f>--IFERROR(VLOOKUP(I557,'统计（数据库导出）'!A:K,4,FALSE),0)</f>
        <v>0</v>
      </c>
      <c r="T557" s="217">
        <f>--IFERROR(VLOOKUP(I557,'统计（数据库导出）'!A:K,5,FALSE),0)</f>
        <v>0</v>
      </c>
      <c r="U557" s="217">
        <f>--IFERROR(VLOOKUP(I557,'统计（数据库导出）'!A:K,6,FALSE),0)</f>
        <v>44.5</v>
      </c>
      <c r="V557" s="217">
        <f>--IFERROR(VLOOKUP(I557,'统计（数据库导出）'!A:K,7,FALSE),0)</f>
        <v>-199.5</v>
      </c>
      <c r="W557" s="217">
        <f>--IFERROR(VLOOKUP(I557,'统计（数据库导出）'!A:K,8,FALSE),0)</f>
        <v>0</v>
      </c>
      <c r="X557" s="217">
        <f>--IFERROR(VLOOKUP(I557,'统计（数据库导出）'!A:K,9,FALSE),0)</f>
        <v>0</v>
      </c>
      <c r="Y557" s="217">
        <f>--IFERROR(VLOOKUP(I557,'统计（数据库导出）'!A:K,10,FALSE),0)</f>
        <v>6585.5</v>
      </c>
      <c r="Z557" s="217">
        <f>--IFERROR(VLOOKUP(I557,'统计（数据库导出）'!A:K,11,FALSE),0)</f>
        <v>-1062.5</v>
      </c>
      <c r="AA557" s="4">
        <v>556</v>
      </c>
      <c r="AB557" s="4"/>
      <c r="AC557" s="220" t="e">
        <f>VLOOKUP(H557,[1]Sheet1!$D:$D,1,FALSE)</f>
        <v>#N/A</v>
      </c>
    </row>
    <row r="558" spans="1:29">
      <c r="A558" s="3">
        <v>1902</v>
      </c>
      <c r="B558" s="4" t="s">
        <v>1075</v>
      </c>
      <c r="C558" s="4">
        <v>0</v>
      </c>
      <c r="D558" s="4">
        <v>0</v>
      </c>
      <c r="E558" s="4">
        <v>0</v>
      </c>
      <c r="F558" s="4">
        <v>0</v>
      </c>
      <c r="G558" s="4" t="s">
        <v>811</v>
      </c>
      <c r="H558" s="4">
        <v>3852059</v>
      </c>
      <c r="I558" s="214" t="s">
        <v>1321</v>
      </c>
      <c r="J558" s="216">
        <v>300</v>
      </c>
      <c r="K558" s="4">
        <v>18993823216</v>
      </c>
      <c r="L558" s="4"/>
      <c r="M558" s="4" t="s">
        <v>1322</v>
      </c>
      <c r="N558" s="4" t="s">
        <v>1081</v>
      </c>
      <c r="O558" s="4">
        <v>18993823216</v>
      </c>
      <c r="P558" s="217">
        <f>--IFERROR(VLOOKUP(I558,'统计（数据库导出）'!A:C,2,FALSE),0)</f>
        <v>116</v>
      </c>
      <c r="Q558" s="217">
        <f>--IFERROR(VLOOKUP(I558,'统计（数据库导出）'!A:C,3,FALSE),0)</f>
        <v>1851</v>
      </c>
      <c r="R558" s="219">
        <f t="shared" si="8"/>
        <v>6.17</v>
      </c>
      <c r="S558" s="217">
        <f>--IFERROR(VLOOKUP(I558,'统计（数据库导出）'!A:K,4,FALSE),0)</f>
        <v>0</v>
      </c>
      <c r="T558" s="217">
        <f>--IFERROR(VLOOKUP(I558,'统计（数据库导出）'!A:K,5,FALSE),0)</f>
        <v>0</v>
      </c>
      <c r="U558" s="217">
        <f>--IFERROR(VLOOKUP(I558,'统计（数据库导出）'!A:K,6,FALSE),0)</f>
        <v>116</v>
      </c>
      <c r="V558" s="217">
        <f>--IFERROR(VLOOKUP(I558,'统计（数据库导出）'!A:K,7,FALSE),0)</f>
        <v>-10</v>
      </c>
      <c r="W558" s="217">
        <f>--IFERROR(VLOOKUP(I558,'统计（数据库导出）'!A:K,8,FALSE),0)</f>
        <v>0</v>
      </c>
      <c r="X558" s="217">
        <f>--IFERROR(VLOOKUP(I558,'统计（数据库导出）'!A:K,9,FALSE),0)</f>
        <v>0</v>
      </c>
      <c r="Y558" s="217">
        <f>--IFERROR(VLOOKUP(I558,'统计（数据库导出）'!A:K,10,FALSE),0)</f>
        <v>1851</v>
      </c>
      <c r="Z558" s="217">
        <f>--IFERROR(VLOOKUP(I558,'统计（数据库导出）'!A:K,11,FALSE),0)</f>
        <v>-142</v>
      </c>
      <c r="AA558" s="4">
        <v>557</v>
      </c>
      <c r="AB558" s="4"/>
      <c r="AC558" s="220" t="e">
        <f>VLOOKUP(H558,[1]Sheet1!$D:$D,1,FALSE)</f>
        <v>#N/A</v>
      </c>
    </row>
    <row r="559" spans="1:29">
      <c r="A559" s="3">
        <v>1903</v>
      </c>
      <c r="B559" s="4" t="s">
        <v>1075</v>
      </c>
      <c r="C559" s="4">
        <v>0</v>
      </c>
      <c r="D559" s="4">
        <v>0</v>
      </c>
      <c r="E559" s="4">
        <v>0</v>
      </c>
      <c r="F559" s="4">
        <v>0</v>
      </c>
      <c r="G559" s="4" t="s">
        <v>811</v>
      </c>
      <c r="H559" s="4">
        <v>3852015</v>
      </c>
      <c r="I559" s="214" t="s">
        <v>1323</v>
      </c>
      <c r="J559" s="216">
        <v>300</v>
      </c>
      <c r="K559" s="4">
        <v>13309382643</v>
      </c>
      <c r="L559" s="4"/>
      <c r="M559" s="4" t="s">
        <v>1324</v>
      </c>
      <c r="N559" s="4" t="s">
        <v>1081</v>
      </c>
      <c r="O559" s="4">
        <v>13309382643</v>
      </c>
      <c r="P559" s="217">
        <f>--IFERROR(VLOOKUP(I559,'统计（数据库导出）'!A:C,2,FALSE),0)</f>
        <v>-29</v>
      </c>
      <c r="Q559" s="217">
        <f>--IFERROR(VLOOKUP(I559,'统计（数据库导出）'!A:C,3,FALSE),0)</f>
        <v>3416</v>
      </c>
      <c r="R559" s="219">
        <f t="shared" si="8"/>
        <v>11.3866666666667</v>
      </c>
      <c r="S559" s="217">
        <f>--IFERROR(VLOOKUP(I559,'统计（数据库导出）'!A:K,4,FALSE),0)</f>
        <v>0</v>
      </c>
      <c r="T559" s="217">
        <f>--IFERROR(VLOOKUP(I559,'统计（数据库导出）'!A:K,5,FALSE),0)</f>
        <v>0</v>
      </c>
      <c r="U559" s="217">
        <f>--IFERROR(VLOOKUP(I559,'统计（数据库导出）'!A:K,6,FALSE),0)</f>
        <v>-29</v>
      </c>
      <c r="V559" s="217">
        <f>--IFERROR(VLOOKUP(I559,'统计（数据库导出）'!A:K,7,FALSE),0)</f>
        <v>-29</v>
      </c>
      <c r="W559" s="217">
        <f>--IFERROR(VLOOKUP(I559,'统计（数据库导出）'!A:K,8,FALSE),0)</f>
        <v>0</v>
      </c>
      <c r="X559" s="217">
        <f>--IFERROR(VLOOKUP(I559,'统计（数据库导出）'!A:K,9,FALSE),0)</f>
        <v>0</v>
      </c>
      <c r="Y559" s="217">
        <f>--IFERROR(VLOOKUP(I559,'统计（数据库导出）'!A:K,10,FALSE),0)</f>
        <v>3416</v>
      </c>
      <c r="Z559" s="217">
        <f>--IFERROR(VLOOKUP(I559,'统计（数据库导出）'!A:K,11,FALSE),0)</f>
        <v>-217</v>
      </c>
      <c r="AA559" s="4">
        <v>558</v>
      </c>
      <c r="AB559" s="4"/>
      <c r="AC559" s="220" t="e">
        <f>VLOOKUP(H559,[1]Sheet1!$D:$D,1,FALSE)</f>
        <v>#N/A</v>
      </c>
    </row>
    <row r="560" spans="1:29">
      <c r="A560" s="3">
        <v>1904</v>
      </c>
      <c r="B560" s="4" t="s">
        <v>1075</v>
      </c>
      <c r="C560" s="4">
        <v>0</v>
      </c>
      <c r="D560" s="4">
        <v>0</v>
      </c>
      <c r="E560" s="4">
        <v>0</v>
      </c>
      <c r="F560" s="4">
        <v>0</v>
      </c>
      <c r="G560" s="4" t="s">
        <v>811</v>
      </c>
      <c r="H560" s="4">
        <v>3852563</v>
      </c>
      <c r="I560" s="214" t="s">
        <v>1325</v>
      </c>
      <c r="J560" s="216">
        <v>300</v>
      </c>
      <c r="K560" s="4">
        <v>18919382080</v>
      </c>
      <c r="L560" s="4"/>
      <c r="M560" s="4" t="s">
        <v>1326</v>
      </c>
      <c r="N560" s="4" t="s">
        <v>1081</v>
      </c>
      <c r="O560" s="4">
        <v>18919382080</v>
      </c>
      <c r="P560" s="217">
        <f>--IFERROR(VLOOKUP(I560,'统计（数据库导出）'!A:C,2,FALSE),0)</f>
        <v>0</v>
      </c>
      <c r="Q560" s="217">
        <f>--IFERROR(VLOOKUP(I560,'统计（数据库导出）'!A:C,3,FALSE),0)</f>
        <v>-25</v>
      </c>
      <c r="R560" s="219">
        <f t="shared" si="8"/>
        <v>-0.0833333333333333</v>
      </c>
      <c r="S560" s="217">
        <f>--IFERROR(VLOOKUP(I560,'统计（数据库导出）'!A:K,4,FALSE),0)</f>
        <v>0</v>
      </c>
      <c r="T560" s="217">
        <f>--IFERROR(VLOOKUP(I560,'统计（数据库导出）'!A:K,5,FALSE),0)</f>
        <v>0</v>
      </c>
      <c r="U560" s="217">
        <f>--IFERROR(VLOOKUP(I560,'统计（数据库导出）'!A:K,6,FALSE),0)</f>
        <v>0</v>
      </c>
      <c r="V560" s="217">
        <f>--IFERROR(VLOOKUP(I560,'统计（数据库导出）'!A:K,7,FALSE),0)</f>
        <v>0</v>
      </c>
      <c r="W560" s="217">
        <f>--IFERROR(VLOOKUP(I560,'统计（数据库导出）'!A:K,8,FALSE),0)</f>
        <v>0</v>
      </c>
      <c r="X560" s="217">
        <f>--IFERROR(VLOOKUP(I560,'统计（数据库导出）'!A:K,9,FALSE),0)</f>
        <v>0</v>
      </c>
      <c r="Y560" s="217">
        <f>--IFERROR(VLOOKUP(I560,'统计（数据库导出）'!A:K,10,FALSE),0)</f>
        <v>-25</v>
      </c>
      <c r="Z560" s="217">
        <f>--IFERROR(VLOOKUP(I560,'统计（数据库导出）'!A:K,11,FALSE),0)</f>
        <v>-25</v>
      </c>
      <c r="AA560" s="4">
        <v>559</v>
      </c>
      <c r="AB560" s="4"/>
      <c r="AC560" s="220" t="e">
        <f>VLOOKUP(H560,[1]Sheet1!$D:$D,1,FALSE)</f>
        <v>#N/A</v>
      </c>
    </row>
    <row r="561" spans="1:29">
      <c r="A561" s="3">
        <v>1905</v>
      </c>
      <c r="B561" s="4" t="s">
        <v>1075</v>
      </c>
      <c r="C561" s="4">
        <v>0</v>
      </c>
      <c r="D561" s="4">
        <v>0</v>
      </c>
      <c r="E561" s="4">
        <v>0</v>
      </c>
      <c r="F561" s="4">
        <v>0</v>
      </c>
      <c r="G561" s="4" t="s">
        <v>811</v>
      </c>
      <c r="H561" s="4">
        <v>3852701</v>
      </c>
      <c r="I561" s="214" t="s">
        <v>1327</v>
      </c>
      <c r="J561" s="216">
        <v>300</v>
      </c>
      <c r="K561" s="4">
        <v>18993880276</v>
      </c>
      <c r="L561" s="4"/>
      <c r="M561" s="4" t="s">
        <v>1328</v>
      </c>
      <c r="N561" s="4" t="s">
        <v>1081</v>
      </c>
      <c r="O561" s="4">
        <v>19996008933</v>
      </c>
      <c r="P561" s="217">
        <f>--IFERROR(VLOOKUP(I561,'统计（数据库导出）'!A:C,2,FALSE),0)</f>
        <v>-29</v>
      </c>
      <c r="Q561" s="217">
        <f>--IFERROR(VLOOKUP(I561,'统计（数据库导出）'!A:C,3,FALSE),0)</f>
        <v>2056.5</v>
      </c>
      <c r="R561" s="219">
        <f t="shared" si="8"/>
        <v>6.855</v>
      </c>
      <c r="S561" s="217">
        <f>--IFERROR(VLOOKUP(I561,'统计（数据库导出）'!A:K,4,FALSE),0)</f>
        <v>0</v>
      </c>
      <c r="T561" s="217">
        <f>--IFERROR(VLOOKUP(I561,'统计（数据库导出）'!A:K,5,FALSE),0)</f>
        <v>0</v>
      </c>
      <c r="U561" s="217">
        <f>--IFERROR(VLOOKUP(I561,'统计（数据库导出）'!A:K,6,FALSE),0)</f>
        <v>-29</v>
      </c>
      <c r="V561" s="217">
        <f>--IFERROR(VLOOKUP(I561,'统计（数据库导出）'!A:K,7,FALSE),0)</f>
        <v>-29</v>
      </c>
      <c r="W561" s="217">
        <f>--IFERROR(VLOOKUP(I561,'统计（数据库导出）'!A:K,8,FALSE),0)</f>
        <v>0</v>
      </c>
      <c r="X561" s="217">
        <f>--IFERROR(VLOOKUP(I561,'统计（数据库导出）'!A:K,9,FALSE),0)</f>
        <v>0</v>
      </c>
      <c r="Y561" s="217">
        <f>--IFERROR(VLOOKUP(I561,'统计（数据库导出）'!A:K,10,FALSE),0)</f>
        <v>2056.5</v>
      </c>
      <c r="Z561" s="217">
        <f>--IFERROR(VLOOKUP(I561,'统计（数据库导出）'!A:K,11,FALSE),0)</f>
        <v>-215.5</v>
      </c>
      <c r="AA561" s="4">
        <v>560</v>
      </c>
      <c r="AB561" s="4"/>
      <c r="AC561" s="220" t="e">
        <f>VLOOKUP(H561,[1]Sheet1!$D:$D,1,FALSE)</f>
        <v>#N/A</v>
      </c>
    </row>
    <row r="562" spans="1:29">
      <c r="A562" s="3">
        <v>1906</v>
      </c>
      <c r="B562" s="4" t="s">
        <v>1075</v>
      </c>
      <c r="C562" s="4">
        <v>0</v>
      </c>
      <c r="D562" s="4">
        <v>0</v>
      </c>
      <c r="E562" s="4">
        <v>0</v>
      </c>
      <c r="F562" s="4">
        <v>0</v>
      </c>
      <c r="G562" s="4" t="s">
        <v>811</v>
      </c>
      <c r="H562" s="4">
        <v>3852571</v>
      </c>
      <c r="I562" s="214" t="s">
        <v>1329</v>
      </c>
      <c r="J562" s="216">
        <v>300</v>
      </c>
      <c r="K562" s="4">
        <v>15349462373</v>
      </c>
      <c r="L562" s="4"/>
      <c r="M562" s="4" t="s">
        <v>1330</v>
      </c>
      <c r="N562" s="4" t="s">
        <v>1081</v>
      </c>
      <c r="O562" s="4">
        <v>15349462373</v>
      </c>
      <c r="P562" s="217">
        <f>--IFERROR(VLOOKUP(I562,'统计（数据库导出）'!A:C,2,FALSE),0)</f>
        <v>-5</v>
      </c>
      <c r="Q562" s="217">
        <f>--IFERROR(VLOOKUP(I562,'统计（数据库导出）'!A:C,3,FALSE),0)</f>
        <v>-5</v>
      </c>
      <c r="R562" s="219">
        <f t="shared" si="8"/>
        <v>-0.0166666666666667</v>
      </c>
      <c r="S562" s="217">
        <f>--IFERROR(VLOOKUP(I562,'统计（数据库导出）'!A:K,4,FALSE),0)</f>
        <v>0</v>
      </c>
      <c r="T562" s="217">
        <f>--IFERROR(VLOOKUP(I562,'统计（数据库导出）'!A:K,5,FALSE),0)</f>
        <v>0</v>
      </c>
      <c r="U562" s="217">
        <f>--IFERROR(VLOOKUP(I562,'统计（数据库导出）'!A:K,6,FALSE),0)</f>
        <v>-5</v>
      </c>
      <c r="V562" s="217">
        <f>--IFERROR(VLOOKUP(I562,'统计（数据库导出）'!A:K,7,FALSE),0)</f>
        <v>-5</v>
      </c>
      <c r="W562" s="217">
        <f>--IFERROR(VLOOKUP(I562,'统计（数据库导出）'!A:K,8,FALSE),0)</f>
        <v>0</v>
      </c>
      <c r="X562" s="217">
        <f>--IFERROR(VLOOKUP(I562,'统计（数据库导出）'!A:K,9,FALSE),0)</f>
        <v>0</v>
      </c>
      <c r="Y562" s="217">
        <f>--IFERROR(VLOOKUP(I562,'统计（数据库导出）'!A:K,10,FALSE),0)</f>
        <v>-5</v>
      </c>
      <c r="Z562" s="217">
        <f>--IFERROR(VLOOKUP(I562,'统计（数据库导出）'!A:K,11,FALSE),0)</f>
        <v>-5</v>
      </c>
      <c r="AA562" s="4">
        <v>561</v>
      </c>
      <c r="AB562" s="4"/>
      <c r="AC562" s="220" t="e">
        <f>VLOOKUP(H562,[1]Sheet1!$D:$D,1,FALSE)</f>
        <v>#N/A</v>
      </c>
    </row>
    <row r="563" spans="1:29">
      <c r="A563" s="3">
        <v>1907</v>
      </c>
      <c r="B563" s="4" t="s">
        <v>1075</v>
      </c>
      <c r="C563" s="4">
        <v>0</v>
      </c>
      <c r="D563" s="4">
        <v>0</v>
      </c>
      <c r="E563" s="4">
        <v>0</v>
      </c>
      <c r="F563" s="4">
        <v>0</v>
      </c>
      <c r="G563" s="4" t="s">
        <v>811</v>
      </c>
      <c r="H563" s="4">
        <v>3852044</v>
      </c>
      <c r="I563" s="214" t="s">
        <v>1331</v>
      </c>
      <c r="J563" s="216">
        <v>300</v>
      </c>
      <c r="K563" s="4">
        <v>15352455553</v>
      </c>
      <c r="L563" s="4"/>
      <c r="M563" s="4" t="s">
        <v>1332</v>
      </c>
      <c r="N563" s="4" t="s">
        <v>1081</v>
      </c>
      <c r="O563" s="4">
        <v>15352455553</v>
      </c>
      <c r="P563" s="217">
        <f>--IFERROR(VLOOKUP(I563,'统计（数据库导出）'!A:C,2,FALSE),0)</f>
        <v>41</v>
      </c>
      <c r="Q563" s="217">
        <f>--IFERROR(VLOOKUP(I563,'统计（数据库导出）'!A:C,3,FALSE),0)</f>
        <v>5568</v>
      </c>
      <c r="R563" s="219">
        <f t="shared" si="8"/>
        <v>18.56</v>
      </c>
      <c r="S563" s="217">
        <f>--IFERROR(VLOOKUP(I563,'统计（数据库导出）'!A:K,4,FALSE),0)</f>
        <v>0</v>
      </c>
      <c r="T563" s="217">
        <f>--IFERROR(VLOOKUP(I563,'统计（数据库导出）'!A:K,5,FALSE),0)</f>
        <v>0</v>
      </c>
      <c r="U563" s="217">
        <f>--IFERROR(VLOOKUP(I563,'统计（数据库导出）'!A:K,6,FALSE),0)</f>
        <v>41</v>
      </c>
      <c r="V563" s="217">
        <f>--IFERROR(VLOOKUP(I563,'统计（数据库导出）'!A:K,7,FALSE),0)</f>
        <v>-103</v>
      </c>
      <c r="W563" s="217">
        <f>--IFERROR(VLOOKUP(I563,'统计（数据库导出）'!A:K,8,FALSE),0)</f>
        <v>0</v>
      </c>
      <c r="X563" s="217">
        <f>--IFERROR(VLOOKUP(I563,'统计（数据库导出）'!A:K,9,FALSE),0)</f>
        <v>0</v>
      </c>
      <c r="Y563" s="217">
        <f>--IFERROR(VLOOKUP(I563,'统计（数据库导出）'!A:K,10,FALSE),0)</f>
        <v>5568</v>
      </c>
      <c r="Z563" s="217">
        <f>--IFERROR(VLOOKUP(I563,'统计（数据库导出）'!A:K,11,FALSE),0)</f>
        <v>-478</v>
      </c>
      <c r="AA563" s="4">
        <v>562</v>
      </c>
      <c r="AB563" s="4"/>
      <c r="AC563" s="220" t="e">
        <f>VLOOKUP(H563,[1]Sheet1!$D:$D,1,FALSE)</f>
        <v>#N/A</v>
      </c>
    </row>
    <row r="564" spans="1:29">
      <c r="A564" s="3">
        <v>1908</v>
      </c>
      <c r="B564" s="4" t="s">
        <v>1075</v>
      </c>
      <c r="C564" s="4">
        <v>0</v>
      </c>
      <c r="D564" s="4">
        <v>0</v>
      </c>
      <c r="E564" s="4">
        <v>0</v>
      </c>
      <c r="F564" s="4">
        <v>0</v>
      </c>
      <c r="G564" s="4" t="s">
        <v>811</v>
      </c>
      <c r="H564" s="4">
        <v>3853846</v>
      </c>
      <c r="I564" s="214" t="s">
        <v>1333</v>
      </c>
      <c r="J564" s="216">
        <v>300</v>
      </c>
      <c r="K564" s="4">
        <v>15379383227</v>
      </c>
      <c r="L564" s="4"/>
      <c r="M564" s="4" t="s">
        <v>1334</v>
      </c>
      <c r="N564" s="4" t="s">
        <v>1081</v>
      </c>
      <c r="O564" s="4">
        <v>15379383227</v>
      </c>
      <c r="P564" s="217">
        <f>--IFERROR(VLOOKUP(I564,'统计（数据库导出）'!A:C,2,FALSE),0)</f>
        <v>0</v>
      </c>
      <c r="Q564" s="217">
        <f>--IFERROR(VLOOKUP(I564,'统计（数据库导出）'!A:C,3,FALSE),0)</f>
        <v>0</v>
      </c>
      <c r="R564" s="219">
        <f t="shared" si="8"/>
        <v>0</v>
      </c>
      <c r="S564" s="217">
        <f>--IFERROR(VLOOKUP(I564,'统计（数据库导出）'!A:K,4,FALSE),0)</f>
        <v>0</v>
      </c>
      <c r="T564" s="217">
        <f>--IFERROR(VLOOKUP(I564,'统计（数据库导出）'!A:K,5,FALSE),0)</f>
        <v>0</v>
      </c>
      <c r="U564" s="217">
        <f>--IFERROR(VLOOKUP(I564,'统计（数据库导出）'!A:K,6,FALSE),0)</f>
        <v>0</v>
      </c>
      <c r="V564" s="217">
        <f>--IFERROR(VLOOKUP(I564,'统计（数据库导出）'!A:K,7,FALSE),0)</f>
        <v>0</v>
      </c>
      <c r="W564" s="217">
        <f>--IFERROR(VLOOKUP(I564,'统计（数据库导出）'!A:K,8,FALSE),0)</f>
        <v>0</v>
      </c>
      <c r="X564" s="217">
        <f>--IFERROR(VLOOKUP(I564,'统计（数据库导出）'!A:K,9,FALSE),0)</f>
        <v>0</v>
      </c>
      <c r="Y564" s="217">
        <f>--IFERROR(VLOOKUP(I564,'统计（数据库导出）'!A:K,10,FALSE),0)</f>
        <v>0</v>
      </c>
      <c r="Z564" s="217">
        <f>--IFERROR(VLOOKUP(I564,'统计（数据库导出）'!A:K,11,FALSE),0)</f>
        <v>0</v>
      </c>
      <c r="AA564" s="4">
        <v>563</v>
      </c>
      <c r="AB564" s="4"/>
      <c r="AC564" s="220" t="e">
        <f>VLOOKUP(H564,[1]Sheet1!$D:$D,1,FALSE)</f>
        <v>#N/A</v>
      </c>
    </row>
    <row r="565" spans="1:29">
      <c r="A565" s="3">
        <v>1909</v>
      </c>
      <c r="B565" s="4" t="s">
        <v>1075</v>
      </c>
      <c r="C565" s="4">
        <v>0</v>
      </c>
      <c r="D565" s="4">
        <v>0</v>
      </c>
      <c r="E565" s="4">
        <v>0</v>
      </c>
      <c r="F565" s="4">
        <v>0</v>
      </c>
      <c r="G565" s="4" t="s">
        <v>811</v>
      </c>
      <c r="H565" s="4">
        <v>3834738</v>
      </c>
      <c r="I565" s="214" t="s">
        <v>1335</v>
      </c>
      <c r="J565" s="216">
        <v>300</v>
      </c>
      <c r="K565" s="4">
        <v>15393068661</v>
      </c>
      <c r="L565" s="4"/>
      <c r="M565" s="4" t="s">
        <v>1336</v>
      </c>
      <c r="N565" s="4" t="s">
        <v>1081</v>
      </c>
      <c r="O565" s="4">
        <v>15393068661</v>
      </c>
      <c r="P565" s="217">
        <f>--IFERROR(VLOOKUP(I565,'统计（数据库导出）'!A:C,2,FALSE),0)</f>
        <v>-320.5</v>
      </c>
      <c r="Q565" s="217">
        <f>--IFERROR(VLOOKUP(I565,'统计（数据库导出）'!A:C,3,FALSE),0)</f>
        <v>17554.5</v>
      </c>
      <c r="R565" s="219">
        <f t="shared" si="8"/>
        <v>58.515</v>
      </c>
      <c r="S565" s="217">
        <f>--IFERROR(VLOOKUP(I565,'统计（数据库导出）'!A:K,4,FALSE),0)</f>
        <v>0</v>
      </c>
      <c r="T565" s="217">
        <f>--IFERROR(VLOOKUP(I565,'统计（数据库导出）'!A:K,5,FALSE),0)</f>
        <v>0</v>
      </c>
      <c r="U565" s="217">
        <f>--IFERROR(VLOOKUP(I565,'统计（数据库导出）'!A:K,6,FALSE),0)</f>
        <v>-320.5</v>
      </c>
      <c r="V565" s="217">
        <f>--IFERROR(VLOOKUP(I565,'统计（数据库导出）'!A:K,7,FALSE),0)</f>
        <v>-682.5</v>
      </c>
      <c r="W565" s="217">
        <f>--IFERROR(VLOOKUP(I565,'统计（数据库导出）'!A:K,8,FALSE),0)</f>
        <v>0</v>
      </c>
      <c r="X565" s="217">
        <f>--IFERROR(VLOOKUP(I565,'统计（数据库导出）'!A:K,9,FALSE),0)</f>
        <v>0</v>
      </c>
      <c r="Y565" s="217">
        <f>--IFERROR(VLOOKUP(I565,'统计（数据库导出）'!A:K,10,FALSE),0)</f>
        <v>17554.5</v>
      </c>
      <c r="Z565" s="217">
        <f>--IFERROR(VLOOKUP(I565,'统计（数据库导出）'!A:K,11,FALSE),0)</f>
        <v>-3423.5</v>
      </c>
      <c r="AA565" s="4">
        <v>564</v>
      </c>
      <c r="AB565" s="4"/>
      <c r="AC565" s="220" t="e">
        <f>VLOOKUP(H565,[1]Sheet1!$D:$D,1,FALSE)</f>
        <v>#N/A</v>
      </c>
    </row>
    <row r="566" spans="1:29">
      <c r="A566" s="3">
        <v>1910</v>
      </c>
      <c r="B566" s="4" t="s">
        <v>1075</v>
      </c>
      <c r="C566" s="4">
        <v>0</v>
      </c>
      <c r="D566" s="4">
        <v>0</v>
      </c>
      <c r="E566" s="4">
        <v>0</v>
      </c>
      <c r="F566" s="4">
        <v>0</v>
      </c>
      <c r="G566" s="4" t="s">
        <v>811</v>
      </c>
      <c r="H566" s="4">
        <v>3852585</v>
      </c>
      <c r="I566" s="214" t="s">
        <v>1337</v>
      </c>
      <c r="J566" s="216">
        <v>300</v>
      </c>
      <c r="K566" s="4">
        <v>18919233683</v>
      </c>
      <c r="L566" s="4"/>
      <c r="M566" s="4" t="s">
        <v>1338</v>
      </c>
      <c r="N566" s="4" t="s">
        <v>1081</v>
      </c>
      <c r="O566" s="4">
        <v>18919233683</v>
      </c>
      <c r="P566" s="217">
        <f>--IFERROR(VLOOKUP(I566,'统计（数据库导出）'!A:C,2,FALSE),0)</f>
        <v>173</v>
      </c>
      <c r="Q566" s="217">
        <f>--IFERROR(VLOOKUP(I566,'统计（数据库导出）'!A:C,3,FALSE),0)</f>
        <v>3698</v>
      </c>
      <c r="R566" s="219">
        <f t="shared" si="8"/>
        <v>12.3266666666667</v>
      </c>
      <c r="S566" s="217">
        <f>--IFERROR(VLOOKUP(I566,'统计（数据库导出）'!A:K,4,FALSE),0)</f>
        <v>0</v>
      </c>
      <c r="T566" s="217">
        <f>--IFERROR(VLOOKUP(I566,'统计（数据库导出）'!A:K,5,FALSE),0)</f>
        <v>0</v>
      </c>
      <c r="U566" s="217">
        <f>--IFERROR(VLOOKUP(I566,'统计（数据库导出）'!A:K,6,FALSE),0)</f>
        <v>173</v>
      </c>
      <c r="V566" s="217">
        <f>--IFERROR(VLOOKUP(I566,'统计（数据库导出）'!A:K,7,FALSE),0)</f>
        <v>-34</v>
      </c>
      <c r="W566" s="217">
        <f>--IFERROR(VLOOKUP(I566,'统计（数据库导出）'!A:K,8,FALSE),0)</f>
        <v>0</v>
      </c>
      <c r="X566" s="217">
        <f>--IFERROR(VLOOKUP(I566,'统计（数据库导出）'!A:K,9,FALSE),0)</f>
        <v>0</v>
      </c>
      <c r="Y566" s="217">
        <f>--IFERROR(VLOOKUP(I566,'统计（数据库导出）'!A:K,10,FALSE),0)</f>
        <v>3698</v>
      </c>
      <c r="Z566" s="217">
        <f>--IFERROR(VLOOKUP(I566,'统计（数据库导出）'!A:K,11,FALSE),0)</f>
        <v>-302</v>
      </c>
      <c r="AA566" s="4">
        <v>565</v>
      </c>
      <c r="AB566" s="4"/>
      <c r="AC566" s="220" t="e">
        <f>VLOOKUP(H566,[1]Sheet1!$D:$D,1,FALSE)</f>
        <v>#N/A</v>
      </c>
    </row>
    <row r="567" spans="1:29">
      <c r="A567" s="3">
        <v>1911</v>
      </c>
      <c r="B567" s="4" t="s">
        <v>1075</v>
      </c>
      <c r="C567" s="4">
        <v>0</v>
      </c>
      <c r="D567" s="4">
        <v>0</v>
      </c>
      <c r="E567" s="4">
        <v>0</v>
      </c>
      <c r="F567" s="4">
        <v>0</v>
      </c>
      <c r="G567" s="4" t="s">
        <v>811</v>
      </c>
      <c r="H567" s="4">
        <v>3852565</v>
      </c>
      <c r="I567" s="214" t="s">
        <v>1339</v>
      </c>
      <c r="J567" s="216">
        <v>300</v>
      </c>
      <c r="K567" s="4">
        <v>17789488090</v>
      </c>
      <c r="L567" s="4"/>
      <c r="M567" s="4" t="s">
        <v>1340</v>
      </c>
      <c r="N567" s="4" t="s">
        <v>1081</v>
      </c>
      <c r="O567" s="4">
        <v>17789488090</v>
      </c>
      <c r="P567" s="217">
        <f>--IFERROR(VLOOKUP(I567,'统计（数据库导出）'!A:C,2,FALSE),0)</f>
        <v>-39</v>
      </c>
      <c r="Q567" s="217">
        <f>--IFERROR(VLOOKUP(I567,'统计（数据库导出）'!A:C,3,FALSE),0)</f>
        <v>2556</v>
      </c>
      <c r="R567" s="219">
        <f t="shared" si="8"/>
        <v>8.52</v>
      </c>
      <c r="S567" s="217">
        <f>--IFERROR(VLOOKUP(I567,'统计（数据库导出）'!A:K,4,FALSE),0)</f>
        <v>0</v>
      </c>
      <c r="T567" s="217">
        <f>--IFERROR(VLOOKUP(I567,'统计（数据库导出）'!A:K,5,FALSE),0)</f>
        <v>0</v>
      </c>
      <c r="U567" s="217">
        <f>--IFERROR(VLOOKUP(I567,'统计（数据库导出）'!A:K,6,FALSE),0)</f>
        <v>-39</v>
      </c>
      <c r="V567" s="217">
        <f>--IFERROR(VLOOKUP(I567,'统计（数据库导出）'!A:K,7,FALSE),0)</f>
        <v>-39</v>
      </c>
      <c r="W567" s="217">
        <f>--IFERROR(VLOOKUP(I567,'统计（数据库导出）'!A:K,8,FALSE),0)</f>
        <v>0</v>
      </c>
      <c r="X567" s="217">
        <f>--IFERROR(VLOOKUP(I567,'统计（数据库导出）'!A:K,9,FALSE),0)</f>
        <v>0</v>
      </c>
      <c r="Y567" s="217">
        <f>--IFERROR(VLOOKUP(I567,'统计（数据库导出）'!A:K,10,FALSE),0)</f>
        <v>2556</v>
      </c>
      <c r="Z567" s="217">
        <f>--IFERROR(VLOOKUP(I567,'统计（数据库导出）'!A:K,11,FALSE),0)</f>
        <v>-224</v>
      </c>
      <c r="AA567" s="4">
        <v>566</v>
      </c>
      <c r="AB567" s="4"/>
      <c r="AC567" s="220" t="e">
        <f>VLOOKUP(H567,[1]Sheet1!$D:$D,1,FALSE)</f>
        <v>#N/A</v>
      </c>
    </row>
    <row r="568" spans="1:29">
      <c r="A568" s="3">
        <v>1912</v>
      </c>
      <c r="B568" s="4" t="s">
        <v>1075</v>
      </c>
      <c r="C568" s="4">
        <v>0</v>
      </c>
      <c r="D568" s="4">
        <v>0</v>
      </c>
      <c r="E568" s="4">
        <v>0</v>
      </c>
      <c r="F568" s="4">
        <v>0</v>
      </c>
      <c r="G568" s="4" t="s">
        <v>811</v>
      </c>
      <c r="H568" s="4">
        <v>3851879</v>
      </c>
      <c r="I568" s="214" t="s">
        <v>1341</v>
      </c>
      <c r="J568" s="216">
        <v>300</v>
      </c>
      <c r="K568" s="4">
        <v>13359386327</v>
      </c>
      <c r="L568" s="4"/>
      <c r="M568" s="4" t="s">
        <v>1342</v>
      </c>
      <c r="N568" s="4" t="s">
        <v>1081</v>
      </c>
      <c r="O568" s="4">
        <v>13359386327</v>
      </c>
      <c r="P568" s="217">
        <f>--IFERROR(VLOOKUP(I568,'统计（数据库导出）'!A:C,2,FALSE),0)</f>
        <v>-58</v>
      </c>
      <c r="Q568" s="217">
        <f>--IFERROR(VLOOKUP(I568,'统计（数据库导出）'!A:C,3,FALSE),0)</f>
        <v>2654</v>
      </c>
      <c r="R568" s="219">
        <f t="shared" si="8"/>
        <v>8.84666666666667</v>
      </c>
      <c r="S568" s="217">
        <f>--IFERROR(VLOOKUP(I568,'统计（数据库导出）'!A:K,4,FALSE),0)</f>
        <v>0</v>
      </c>
      <c r="T568" s="217">
        <f>--IFERROR(VLOOKUP(I568,'统计（数据库导出）'!A:K,5,FALSE),0)</f>
        <v>0</v>
      </c>
      <c r="U568" s="217">
        <f>--IFERROR(VLOOKUP(I568,'统计（数据库导出）'!A:K,6,FALSE),0)</f>
        <v>-58</v>
      </c>
      <c r="V568" s="217">
        <f>--IFERROR(VLOOKUP(I568,'统计（数据库导出）'!A:K,7,FALSE),0)</f>
        <v>-58</v>
      </c>
      <c r="W568" s="217">
        <f>--IFERROR(VLOOKUP(I568,'统计（数据库导出）'!A:K,8,FALSE),0)</f>
        <v>0</v>
      </c>
      <c r="X568" s="217">
        <f>--IFERROR(VLOOKUP(I568,'统计（数据库导出）'!A:K,9,FALSE),0)</f>
        <v>0</v>
      </c>
      <c r="Y568" s="217">
        <f>--IFERROR(VLOOKUP(I568,'统计（数据库导出）'!A:K,10,FALSE),0)</f>
        <v>2654</v>
      </c>
      <c r="Z568" s="217">
        <f>--IFERROR(VLOOKUP(I568,'统计（数据库导出）'!A:K,11,FALSE),0)</f>
        <v>-289</v>
      </c>
      <c r="AA568" s="4">
        <v>567</v>
      </c>
      <c r="AB568" s="4"/>
      <c r="AC568" s="220" t="e">
        <f>VLOOKUP(H568,[1]Sheet1!$D:$D,1,FALSE)</f>
        <v>#N/A</v>
      </c>
    </row>
    <row r="569" spans="1:29">
      <c r="A569" s="3">
        <v>1913</v>
      </c>
      <c r="B569" s="4" t="s">
        <v>1075</v>
      </c>
      <c r="C569" s="4">
        <v>0</v>
      </c>
      <c r="D569" s="4">
        <v>0</v>
      </c>
      <c r="E569" s="4">
        <v>0</v>
      </c>
      <c r="F569" s="4">
        <v>0</v>
      </c>
      <c r="G569" s="4" t="s">
        <v>811</v>
      </c>
      <c r="H569" s="4">
        <v>3853808</v>
      </c>
      <c r="I569" s="214" t="s">
        <v>1343</v>
      </c>
      <c r="J569" s="216">
        <v>300</v>
      </c>
      <c r="K569" s="4">
        <v>17793872909</v>
      </c>
      <c r="L569" s="4"/>
      <c r="M569" s="4" t="s">
        <v>1344</v>
      </c>
      <c r="N569" s="4" t="s">
        <v>1081</v>
      </c>
      <c r="O569" s="4">
        <v>17793872909</v>
      </c>
      <c r="P569" s="217">
        <f>--IFERROR(VLOOKUP(I569,'统计（数据库导出）'!A:C,2,FALSE),0)</f>
        <v>24</v>
      </c>
      <c r="Q569" s="217">
        <f>--IFERROR(VLOOKUP(I569,'统计（数据库导出）'!A:C,3,FALSE),0)</f>
        <v>1718</v>
      </c>
      <c r="R569" s="219">
        <f t="shared" si="8"/>
        <v>5.72666666666667</v>
      </c>
      <c r="S569" s="217">
        <f>--IFERROR(VLOOKUP(I569,'统计（数据库导出）'!A:K,4,FALSE),0)</f>
        <v>0</v>
      </c>
      <c r="T569" s="217">
        <f>--IFERROR(VLOOKUP(I569,'统计（数据库导出）'!A:K,5,FALSE),0)</f>
        <v>0</v>
      </c>
      <c r="U569" s="217">
        <f>--IFERROR(VLOOKUP(I569,'统计（数据库导出）'!A:K,6,FALSE),0)</f>
        <v>24</v>
      </c>
      <c r="V569" s="217">
        <f>--IFERROR(VLOOKUP(I569,'统计（数据库导出）'!A:K,7,FALSE),0)</f>
        <v>-5</v>
      </c>
      <c r="W569" s="217">
        <f>--IFERROR(VLOOKUP(I569,'统计（数据库导出）'!A:K,8,FALSE),0)</f>
        <v>0</v>
      </c>
      <c r="X569" s="217">
        <f>--IFERROR(VLOOKUP(I569,'统计（数据库导出）'!A:K,9,FALSE),0)</f>
        <v>0</v>
      </c>
      <c r="Y569" s="217">
        <f>--IFERROR(VLOOKUP(I569,'统计（数据库导出）'!A:K,10,FALSE),0)</f>
        <v>1718</v>
      </c>
      <c r="Z569" s="217">
        <f>--IFERROR(VLOOKUP(I569,'统计（数据库导出）'!A:K,11,FALSE),0)</f>
        <v>-76</v>
      </c>
      <c r="AA569" s="4">
        <v>568</v>
      </c>
      <c r="AB569" s="4"/>
      <c r="AC569" s="220" t="e">
        <f>VLOOKUP(H569,[1]Sheet1!$D:$D,1,FALSE)</f>
        <v>#N/A</v>
      </c>
    </row>
    <row r="570" spans="1:29">
      <c r="A570" s="3">
        <v>1914</v>
      </c>
      <c r="B570" s="4" t="s">
        <v>1075</v>
      </c>
      <c r="C570" s="4">
        <v>0</v>
      </c>
      <c r="D570" s="4">
        <v>0</v>
      </c>
      <c r="E570" s="4">
        <v>0</v>
      </c>
      <c r="F570" s="4">
        <v>0</v>
      </c>
      <c r="G570" s="4" t="s">
        <v>811</v>
      </c>
      <c r="H570" s="4">
        <v>3843134</v>
      </c>
      <c r="I570" s="214" t="s">
        <v>1345</v>
      </c>
      <c r="J570" s="216">
        <v>300</v>
      </c>
      <c r="K570" s="4">
        <v>17793811487</v>
      </c>
      <c r="L570" s="4"/>
      <c r="M570" s="4" t="s">
        <v>1346</v>
      </c>
      <c r="N570" s="4" t="s">
        <v>1081</v>
      </c>
      <c r="O570" s="4">
        <v>17793811487</v>
      </c>
      <c r="P570" s="217">
        <f>--IFERROR(VLOOKUP(I570,'统计（数据库导出）'!A:C,2,FALSE),0)</f>
        <v>-95</v>
      </c>
      <c r="Q570" s="217">
        <f>--IFERROR(VLOOKUP(I570,'统计（数据库导出）'!A:C,3,FALSE),0)</f>
        <v>2640.5</v>
      </c>
      <c r="R570" s="219">
        <f t="shared" si="8"/>
        <v>8.80166666666667</v>
      </c>
      <c r="S570" s="217">
        <f>--IFERROR(VLOOKUP(I570,'统计（数据库导出）'!A:K,4,FALSE),0)</f>
        <v>0</v>
      </c>
      <c r="T570" s="217">
        <f>--IFERROR(VLOOKUP(I570,'统计（数据库导出）'!A:K,5,FALSE),0)</f>
        <v>0</v>
      </c>
      <c r="U570" s="217">
        <f>--IFERROR(VLOOKUP(I570,'统计（数据库导出）'!A:K,6,FALSE),0)</f>
        <v>-95</v>
      </c>
      <c r="V570" s="217">
        <f>--IFERROR(VLOOKUP(I570,'统计（数据库导出）'!A:K,7,FALSE),0)</f>
        <v>-95</v>
      </c>
      <c r="W570" s="217">
        <f>--IFERROR(VLOOKUP(I570,'统计（数据库导出）'!A:K,8,FALSE),0)</f>
        <v>0</v>
      </c>
      <c r="X570" s="217">
        <f>--IFERROR(VLOOKUP(I570,'统计（数据库导出）'!A:K,9,FALSE),0)</f>
        <v>0</v>
      </c>
      <c r="Y570" s="217">
        <f>--IFERROR(VLOOKUP(I570,'统计（数据库导出）'!A:K,10,FALSE),0)</f>
        <v>2640.5</v>
      </c>
      <c r="Z570" s="217">
        <f>--IFERROR(VLOOKUP(I570,'统计（数据库导出）'!A:K,11,FALSE),0)</f>
        <v>-380.5</v>
      </c>
      <c r="AA570" s="4">
        <v>569</v>
      </c>
      <c r="AB570" s="4"/>
      <c r="AC570" s="220" t="e">
        <f>VLOOKUP(H570,[1]Sheet1!$D:$D,1,FALSE)</f>
        <v>#N/A</v>
      </c>
    </row>
    <row r="571" spans="1:29">
      <c r="A571" s="3">
        <v>1915</v>
      </c>
      <c r="B571" s="4" t="s">
        <v>1075</v>
      </c>
      <c r="C571" s="4">
        <v>0</v>
      </c>
      <c r="D571" s="4">
        <v>0</v>
      </c>
      <c r="E571" s="4">
        <v>0</v>
      </c>
      <c r="F571" s="4">
        <v>0</v>
      </c>
      <c r="G571" s="4" t="s">
        <v>811</v>
      </c>
      <c r="H571" s="4">
        <v>3852590</v>
      </c>
      <c r="I571" s="214" t="s">
        <v>1347</v>
      </c>
      <c r="J571" s="216">
        <v>300</v>
      </c>
      <c r="K571" s="4">
        <v>17789685203</v>
      </c>
      <c r="L571" s="4"/>
      <c r="M571" s="4" t="s">
        <v>1348</v>
      </c>
      <c r="N571" s="4" t="s">
        <v>1081</v>
      </c>
      <c r="O571" s="4">
        <v>17789685203</v>
      </c>
      <c r="P571" s="217">
        <f>--IFERROR(VLOOKUP(I571,'统计（数据库导出）'!A:C,2,FALSE),0)</f>
        <v>-29</v>
      </c>
      <c r="Q571" s="217">
        <f>--IFERROR(VLOOKUP(I571,'统计（数据库导出）'!A:C,3,FALSE),0)</f>
        <v>3189.5</v>
      </c>
      <c r="R571" s="219">
        <f t="shared" si="8"/>
        <v>10.6316666666667</v>
      </c>
      <c r="S571" s="217">
        <f>--IFERROR(VLOOKUP(I571,'统计（数据库导出）'!A:K,4,FALSE),0)</f>
        <v>0</v>
      </c>
      <c r="T571" s="217">
        <f>--IFERROR(VLOOKUP(I571,'统计（数据库导出）'!A:K,5,FALSE),0)</f>
        <v>0</v>
      </c>
      <c r="U571" s="217">
        <f>--IFERROR(VLOOKUP(I571,'统计（数据库导出）'!A:K,6,FALSE),0)</f>
        <v>-29</v>
      </c>
      <c r="V571" s="217">
        <f>--IFERROR(VLOOKUP(I571,'统计（数据库导出）'!A:K,7,FALSE),0)</f>
        <v>-87</v>
      </c>
      <c r="W571" s="217">
        <f>--IFERROR(VLOOKUP(I571,'统计（数据库导出）'!A:K,8,FALSE),0)</f>
        <v>0</v>
      </c>
      <c r="X571" s="217">
        <f>--IFERROR(VLOOKUP(I571,'统计（数据库导出）'!A:K,9,FALSE),0)</f>
        <v>0</v>
      </c>
      <c r="Y571" s="217">
        <f>--IFERROR(VLOOKUP(I571,'统计（数据库导出）'!A:K,10,FALSE),0)</f>
        <v>3189.5</v>
      </c>
      <c r="Z571" s="217">
        <f>--IFERROR(VLOOKUP(I571,'统计（数据库导出）'!A:K,11,FALSE),0)</f>
        <v>-330.5</v>
      </c>
      <c r="AA571" s="4">
        <v>570</v>
      </c>
      <c r="AB571" s="4"/>
      <c r="AC571" s="220" t="e">
        <f>VLOOKUP(H571,[1]Sheet1!$D:$D,1,FALSE)</f>
        <v>#N/A</v>
      </c>
    </row>
    <row r="572" spans="1:29">
      <c r="A572" s="3">
        <v>1916</v>
      </c>
      <c r="B572" s="4" t="s">
        <v>1075</v>
      </c>
      <c r="C572" s="4">
        <v>0</v>
      </c>
      <c r="D572" s="4">
        <v>0</v>
      </c>
      <c r="E572" s="4">
        <v>0</v>
      </c>
      <c r="F572" s="4">
        <v>0</v>
      </c>
      <c r="G572" s="4" t="s">
        <v>811</v>
      </c>
      <c r="H572" s="4">
        <v>3853809</v>
      </c>
      <c r="I572" s="214" t="s">
        <v>1349</v>
      </c>
      <c r="J572" s="216">
        <v>300</v>
      </c>
      <c r="K572" s="4">
        <v>19958673192</v>
      </c>
      <c r="L572" s="4"/>
      <c r="M572" s="4" t="s">
        <v>1350</v>
      </c>
      <c r="N572" s="4" t="s">
        <v>1081</v>
      </c>
      <c r="O572" s="4">
        <v>19958673192</v>
      </c>
      <c r="P572" s="217">
        <f>--IFERROR(VLOOKUP(I572,'统计（数据库导出）'!A:C,2,FALSE),0)</f>
        <v>-44</v>
      </c>
      <c r="Q572" s="217">
        <f>--IFERROR(VLOOKUP(I572,'统计（数据库导出）'!A:C,3,FALSE),0)</f>
        <v>3478</v>
      </c>
      <c r="R572" s="219">
        <f t="shared" si="8"/>
        <v>11.5933333333333</v>
      </c>
      <c r="S572" s="217">
        <f>--IFERROR(VLOOKUP(I572,'统计（数据库导出）'!A:K,4,FALSE),0)</f>
        <v>0</v>
      </c>
      <c r="T572" s="217">
        <f>--IFERROR(VLOOKUP(I572,'统计（数据库导出）'!A:K,5,FALSE),0)</f>
        <v>0</v>
      </c>
      <c r="U572" s="217">
        <f>--IFERROR(VLOOKUP(I572,'统计（数据库导出）'!A:K,6,FALSE),0)</f>
        <v>-44</v>
      </c>
      <c r="V572" s="217">
        <f>--IFERROR(VLOOKUP(I572,'统计（数据库导出）'!A:K,7,FALSE),0)</f>
        <v>-73</v>
      </c>
      <c r="W572" s="217">
        <f>--IFERROR(VLOOKUP(I572,'统计（数据库导出）'!A:K,8,FALSE),0)</f>
        <v>0</v>
      </c>
      <c r="X572" s="217">
        <f>--IFERROR(VLOOKUP(I572,'统计（数据库导出）'!A:K,9,FALSE),0)</f>
        <v>0</v>
      </c>
      <c r="Y572" s="217">
        <f>--IFERROR(VLOOKUP(I572,'统计（数据库导出）'!A:K,10,FALSE),0)</f>
        <v>3478</v>
      </c>
      <c r="Z572" s="217">
        <f>--IFERROR(VLOOKUP(I572,'统计（数据库导出）'!A:K,11,FALSE),0)</f>
        <v>-246</v>
      </c>
      <c r="AA572" s="4">
        <v>571</v>
      </c>
      <c r="AB572" s="4"/>
      <c r="AC572" s="220" t="e">
        <f>VLOOKUP(H572,[1]Sheet1!$D:$D,1,FALSE)</f>
        <v>#N/A</v>
      </c>
    </row>
    <row r="573" spans="1:29">
      <c r="A573" s="3">
        <v>1917</v>
      </c>
      <c r="B573" s="4" t="s">
        <v>1075</v>
      </c>
      <c r="C573" s="4">
        <v>0</v>
      </c>
      <c r="D573" s="4">
        <v>0</v>
      </c>
      <c r="E573" s="4">
        <v>0</v>
      </c>
      <c r="F573" s="4">
        <v>0</v>
      </c>
      <c r="G573" s="4" t="s">
        <v>811</v>
      </c>
      <c r="H573" s="4">
        <v>3852018</v>
      </c>
      <c r="I573" s="214" t="s">
        <v>1351</v>
      </c>
      <c r="J573" s="216">
        <v>300</v>
      </c>
      <c r="K573" s="4">
        <v>15393094669</v>
      </c>
      <c r="L573" s="4"/>
      <c r="M573" s="4" t="s">
        <v>1352</v>
      </c>
      <c r="N573" s="4" t="s">
        <v>1081</v>
      </c>
      <c r="O573" s="4">
        <v>15393094669</v>
      </c>
      <c r="P573" s="217">
        <f>--IFERROR(VLOOKUP(I573,'统计（数据库导出）'!A:C,2,FALSE),0)</f>
        <v>-424</v>
      </c>
      <c r="Q573" s="217">
        <f>--IFERROR(VLOOKUP(I573,'统计（数据库导出）'!A:C,3,FALSE),0)</f>
        <v>12430.5</v>
      </c>
      <c r="R573" s="219">
        <f t="shared" si="8"/>
        <v>41.435</v>
      </c>
      <c r="S573" s="217">
        <f>--IFERROR(VLOOKUP(I573,'统计（数据库导出）'!A:K,4,FALSE),0)</f>
        <v>0</v>
      </c>
      <c r="T573" s="217">
        <f>--IFERROR(VLOOKUP(I573,'统计（数据库导出）'!A:K,5,FALSE),0)</f>
        <v>0</v>
      </c>
      <c r="U573" s="217">
        <f>--IFERROR(VLOOKUP(I573,'统计（数据库导出）'!A:K,6,FALSE),0)</f>
        <v>-424</v>
      </c>
      <c r="V573" s="217">
        <f>--IFERROR(VLOOKUP(I573,'统计（数据库导出）'!A:K,7,FALSE),0)</f>
        <v>-584</v>
      </c>
      <c r="W573" s="217">
        <f>--IFERROR(VLOOKUP(I573,'统计（数据库导出）'!A:K,8,FALSE),0)</f>
        <v>0</v>
      </c>
      <c r="X573" s="217">
        <f>--IFERROR(VLOOKUP(I573,'统计（数据库导出）'!A:K,9,FALSE),0)</f>
        <v>0</v>
      </c>
      <c r="Y573" s="217">
        <f>--IFERROR(VLOOKUP(I573,'统计（数据库导出）'!A:K,10,FALSE),0)</f>
        <v>12430.5</v>
      </c>
      <c r="Z573" s="217">
        <f>--IFERROR(VLOOKUP(I573,'统计（数据库导出）'!A:K,11,FALSE),0)</f>
        <v>-2840.5</v>
      </c>
      <c r="AA573" s="4">
        <v>572</v>
      </c>
      <c r="AB573" s="4"/>
      <c r="AC573" s="220" t="e">
        <f>VLOOKUP(H573,[1]Sheet1!$D:$D,1,FALSE)</f>
        <v>#N/A</v>
      </c>
    </row>
    <row r="574" spans="1:29">
      <c r="A574" s="3">
        <v>1918</v>
      </c>
      <c r="B574" s="4" t="s">
        <v>1075</v>
      </c>
      <c r="C574" s="4">
        <v>0</v>
      </c>
      <c r="D574" s="4">
        <v>0</v>
      </c>
      <c r="E574" s="4">
        <v>0</v>
      </c>
      <c r="F574" s="4">
        <v>0</v>
      </c>
      <c r="G574" s="4" t="s">
        <v>811</v>
      </c>
      <c r="H574" s="4">
        <v>380429</v>
      </c>
      <c r="I574" s="214" t="s">
        <v>1353</v>
      </c>
      <c r="J574" s="216">
        <v>300</v>
      </c>
      <c r="K574" s="4">
        <v>15339780618</v>
      </c>
      <c r="L574" s="4"/>
      <c r="M574" s="4" t="s">
        <v>1354</v>
      </c>
      <c r="N574" s="4" t="s">
        <v>1081</v>
      </c>
      <c r="O574" s="4">
        <v>15339780618</v>
      </c>
      <c r="P574" s="217">
        <f>--IFERROR(VLOOKUP(I574,'统计（数据库导出）'!A:C,2,FALSE),0)</f>
        <v>83.5</v>
      </c>
      <c r="Q574" s="217">
        <f>--IFERROR(VLOOKUP(I574,'统计（数据库导出）'!A:C,3,FALSE),0)</f>
        <v>2348.5</v>
      </c>
      <c r="R574" s="219">
        <f t="shared" si="8"/>
        <v>7.82833333333333</v>
      </c>
      <c r="S574" s="217">
        <f>--IFERROR(VLOOKUP(I574,'统计（数据库导出）'!A:K,4,FALSE),0)</f>
        <v>0</v>
      </c>
      <c r="T574" s="217">
        <f>--IFERROR(VLOOKUP(I574,'统计（数据库导出）'!A:K,5,FALSE),0)</f>
        <v>0</v>
      </c>
      <c r="U574" s="217">
        <f>--IFERROR(VLOOKUP(I574,'统计（数据库导出）'!A:K,6,FALSE),0)</f>
        <v>83.5</v>
      </c>
      <c r="V574" s="217">
        <f>--IFERROR(VLOOKUP(I574,'统计（数据库导出）'!A:K,7,FALSE),0)</f>
        <v>-97.5</v>
      </c>
      <c r="W574" s="217">
        <f>--IFERROR(VLOOKUP(I574,'统计（数据库导出）'!A:K,8,FALSE),0)</f>
        <v>0</v>
      </c>
      <c r="X574" s="217">
        <f>--IFERROR(VLOOKUP(I574,'统计（数据库导出）'!A:K,9,FALSE),0)</f>
        <v>0</v>
      </c>
      <c r="Y574" s="217">
        <f>--IFERROR(VLOOKUP(I574,'统计（数据库导出）'!A:K,10,FALSE),0)</f>
        <v>2348.5</v>
      </c>
      <c r="Z574" s="217">
        <f>--IFERROR(VLOOKUP(I574,'统计（数据库导出）'!A:K,11,FALSE),0)</f>
        <v>-337.5</v>
      </c>
      <c r="AA574" s="4">
        <v>573</v>
      </c>
      <c r="AB574" s="4"/>
      <c r="AC574" s="220" t="e">
        <f>VLOOKUP(H574,[1]Sheet1!$D:$D,1,FALSE)</f>
        <v>#N/A</v>
      </c>
    </row>
    <row r="575" spans="1:29">
      <c r="A575" s="3">
        <v>1919</v>
      </c>
      <c r="B575" s="4" t="s">
        <v>1075</v>
      </c>
      <c r="C575" s="4">
        <v>0</v>
      </c>
      <c r="D575" s="4">
        <v>0</v>
      </c>
      <c r="E575" s="4">
        <v>0</v>
      </c>
      <c r="F575" s="4">
        <v>0</v>
      </c>
      <c r="G575" s="4" t="s">
        <v>811</v>
      </c>
      <c r="H575" s="4">
        <v>3852062</v>
      </c>
      <c r="I575" s="214" t="s">
        <v>1355</v>
      </c>
      <c r="J575" s="216">
        <v>300</v>
      </c>
      <c r="K575" s="4">
        <v>17793876292</v>
      </c>
      <c r="L575" s="4"/>
      <c r="M575" s="4" t="s">
        <v>1356</v>
      </c>
      <c r="N575" s="4" t="s">
        <v>1081</v>
      </c>
      <c r="O575" s="4">
        <v>17793876292</v>
      </c>
      <c r="P575" s="217">
        <f>--IFERROR(VLOOKUP(I575,'统计（数据库导出）'!A:C,2,FALSE),0)</f>
        <v>15</v>
      </c>
      <c r="Q575" s="217">
        <f>--IFERROR(VLOOKUP(I575,'统计（数据库导出）'!A:C,3,FALSE),0)</f>
        <v>2635</v>
      </c>
      <c r="R575" s="219">
        <f t="shared" si="8"/>
        <v>8.78333333333333</v>
      </c>
      <c r="S575" s="217">
        <f>--IFERROR(VLOOKUP(I575,'统计（数据库导出）'!A:K,4,FALSE),0)</f>
        <v>0</v>
      </c>
      <c r="T575" s="217">
        <f>--IFERROR(VLOOKUP(I575,'统计（数据库导出）'!A:K,5,FALSE),0)</f>
        <v>0</v>
      </c>
      <c r="U575" s="217">
        <f>--IFERROR(VLOOKUP(I575,'统计（数据库导出）'!A:K,6,FALSE),0)</f>
        <v>15</v>
      </c>
      <c r="V575" s="217">
        <f>--IFERROR(VLOOKUP(I575,'统计（数据库导出）'!A:K,7,FALSE),0)</f>
        <v>-26</v>
      </c>
      <c r="W575" s="217">
        <f>--IFERROR(VLOOKUP(I575,'统计（数据库导出）'!A:K,8,FALSE),0)</f>
        <v>0</v>
      </c>
      <c r="X575" s="217">
        <f>--IFERROR(VLOOKUP(I575,'统计（数据库导出）'!A:K,9,FALSE),0)</f>
        <v>0</v>
      </c>
      <c r="Y575" s="217">
        <f>--IFERROR(VLOOKUP(I575,'统计（数据库导出）'!A:K,10,FALSE),0)</f>
        <v>2635</v>
      </c>
      <c r="Z575" s="217">
        <f>--IFERROR(VLOOKUP(I575,'统计（数据库导出）'!A:K,11,FALSE),0)</f>
        <v>-113</v>
      </c>
      <c r="AA575" s="4">
        <v>574</v>
      </c>
      <c r="AB575" s="4"/>
      <c r="AC575" s="220" t="e">
        <f>VLOOKUP(H575,[1]Sheet1!$D:$D,1,FALSE)</f>
        <v>#N/A</v>
      </c>
    </row>
    <row r="576" spans="1:29">
      <c r="A576" s="3">
        <v>1920</v>
      </c>
      <c r="B576" s="4" t="s">
        <v>1075</v>
      </c>
      <c r="C576" s="4">
        <v>0</v>
      </c>
      <c r="D576" s="4">
        <v>0</v>
      </c>
      <c r="E576" s="4">
        <v>0</v>
      </c>
      <c r="F576" s="4">
        <v>0</v>
      </c>
      <c r="G576" s="4" t="s">
        <v>811</v>
      </c>
      <c r="H576" s="4">
        <v>3851839</v>
      </c>
      <c r="I576" s="214" t="s">
        <v>1357</v>
      </c>
      <c r="J576" s="216">
        <v>300</v>
      </c>
      <c r="K576" s="4">
        <v>17793850713</v>
      </c>
      <c r="L576" s="4"/>
      <c r="M576" s="4" t="s">
        <v>1358</v>
      </c>
      <c r="N576" s="4" t="s">
        <v>1081</v>
      </c>
      <c r="O576" s="4">
        <v>17793850713</v>
      </c>
      <c r="P576" s="217">
        <f>--IFERROR(VLOOKUP(I576,'统计（数据库导出）'!A:C,2,FALSE),0)</f>
        <v>-100</v>
      </c>
      <c r="Q576" s="217">
        <f>--IFERROR(VLOOKUP(I576,'统计（数据库导出）'!A:C,3,FALSE),0)</f>
        <v>3973</v>
      </c>
      <c r="R576" s="219">
        <f t="shared" si="8"/>
        <v>13.2433333333333</v>
      </c>
      <c r="S576" s="217">
        <f>--IFERROR(VLOOKUP(I576,'统计（数据库导出）'!A:K,4,FALSE),0)</f>
        <v>0</v>
      </c>
      <c r="T576" s="217">
        <f>--IFERROR(VLOOKUP(I576,'统计（数据库导出）'!A:K,5,FALSE),0)</f>
        <v>0</v>
      </c>
      <c r="U576" s="217">
        <f>--IFERROR(VLOOKUP(I576,'统计（数据库导出）'!A:K,6,FALSE),0)</f>
        <v>-100</v>
      </c>
      <c r="V576" s="217">
        <f>--IFERROR(VLOOKUP(I576,'统计（数据库导出）'!A:K,7,FALSE),0)</f>
        <v>-189</v>
      </c>
      <c r="W576" s="217">
        <f>--IFERROR(VLOOKUP(I576,'统计（数据库导出）'!A:K,8,FALSE),0)</f>
        <v>0</v>
      </c>
      <c r="X576" s="217">
        <f>--IFERROR(VLOOKUP(I576,'统计（数据库导出）'!A:K,9,FALSE),0)</f>
        <v>0</v>
      </c>
      <c r="Y576" s="217">
        <f>--IFERROR(VLOOKUP(I576,'统计（数据库导出）'!A:K,10,FALSE),0)</f>
        <v>3973</v>
      </c>
      <c r="Z576" s="217">
        <f>--IFERROR(VLOOKUP(I576,'统计（数据库导出）'!A:K,11,FALSE),0)</f>
        <v>-383</v>
      </c>
      <c r="AA576" s="4">
        <v>575</v>
      </c>
      <c r="AB576" s="4"/>
      <c r="AC576" s="220" t="e">
        <f>VLOOKUP(H576,[1]Sheet1!$D:$D,1,FALSE)</f>
        <v>#N/A</v>
      </c>
    </row>
    <row r="577" spans="1:29">
      <c r="A577" s="3">
        <v>1921</v>
      </c>
      <c r="B577" s="4" t="s">
        <v>1075</v>
      </c>
      <c r="C577" s="4">
        <v>0</v>
      </c>
      <c r="D577" s="4">
        <v>0</v>
      </c>
      <c r="E577" s="4">
        <v>0</v>
      </c>
      <c r="F577" s="4">
        <v>0</v>
      </c>
      <c r="G577" s="4" t="s">
        <v>811</v>
      </c>
      <c r="H577" s="4">
        <v>380437</v>
      </c>
      <c r="I577" s="214" t="s">
        <v>1359</v>
      </c>
      <c r="J577" s="216">
        <v>300</v>
      </c>
      <c r="K577" s="4">
        <v>15352212936</v>
      </c>
      <c r="L577" s="4"/>
      <c r="M577" s="4" t="s">
        <v>1360</v>
      </c>
      <c r="N577" s="4" t="s">
        <v>1081</v>
      </c>
      <c r="O577" s="4">
        <v>15352212936</v>
      </c>
      <c r="P577" s="217">
        <f>--IFERROR(VLOOKUP(I577,'统计（数据库导出）'!A:C,2,FALSE),0)</f>
        <v>-10</v>
      </c>
      <c r="Q577" s="217">
        <f>--IFERROR(VLOOKUP(I577,'统计（数据库导出）'!A:C,3,FALSE),0)</f>
        <v>-70</v>
      </c>
      <c r="R577" s="219">
        <f t="shared" si="8"/>
        <v>-0.233333333333333</v>
      </c>
      <c r="S577" s="217">
        <f>--IFERROR(VLOOKUP(I577,'统计（数据库导出）'!A:K,4,FALSE),0)</f>
        <v>0</v>
      </c>
      <c r="T577" s="217">
        <f>--IFERROR(VLOOKUP(I577,'统计（数据库导出）'!A:K,5,FALSE),0)</f>
        <v>0</v>
      </c>
      <c r="U577" s="217">
        <f>--IFERROR(VLOOKUP(I577,'统计（数据库导出）'!A:K,6,FALSE),0)</f>
        <v>-10</v>
      </c>
      <c r="V577" s="217">
        <f>--IFERROR(VLOOKUP(I577,'统计（数据库导出）'!A:K,7,FALSE),0)</f>
        <v>-10</v>
      </c>
      <c r="W577" s="217">
        <f>--IFERROR(VLOOKUP(I577,'统计（数据库导出）'!A:K,8,FALSE),0)</f>
        <v>0</v>
      </c>
      <c r="X577" s="217">
        <f>--IFERROR(VLOOKUP(I577,'统计（数据库导出）'!A:K,9,FALSE),0)</f>
        <v>0</v>
      </c>
      <c r="Y577" s="217">
        <f>--IFERROR(VLOOKUP(I577,'统计（数据库导出）'!A:K,10,FALSE),0)</f>
        <v>-70</v>
      </c>
      <c r="Z577" s="217">
        <f>--IFERROR(VLOOKUP(I577,'统计（数据库导出）'!A:K,11,FALSE),0)</f>
        <v>-70</v>
      </c>
      <c r="AA577" s="4">
        <v>576</v>
      </c>
      <c r="AB577" s="4"/>
      <c r="AC577" s="220" t="e">
        <f>VLOOKUP(H577,[1]Sheet1!$D:$D,1,FALSE)</f>
        <v>#N/A</v>
      </c>
    </row>
    <row r="578" spans="1:29">
      <c r="A578" s="3">
        <v>1922</v>
      </c>
      <c r="B578" s="4" t="s">
        <v>1075</v>
      </c>
      <c r="C578" s="4">
        <v>0</v>
      </c>
      <c r="D578" s="4">
        <v>0</v>
      </c>
      <c r="E578" s="4">
        <v>0</v>
      </c>
      <c r="F578" s="4">
        <v>0</v>
      </c>
      <c r="G578" s="4" t="s">
        <v>811</v>
      </c>
      <c r="H578" s="4">
        <v>380456</v>
      </c>
      <c r="I578" s="214" t="s">
        <v>1361</v>
      </c>
      <c r="J578" s="216">
        <v>300</v>
      </c>
      <c r="K578" s="4">
        <v>15336019949</v>
      </c>
      <c r="L578" s="4"/>
      <c r="M578" s="4" t="s">
        <v>1362</v>
      </c>
      <c r="N578" s="4" t="s">
        <v>1081</v>
      </c>
      <c r="O578" s="4">
        <v>15336019949</v>
      </c>
      <c r="P578" s="217">
        <f>--IFERROR(VLOOKUP(I578,'统计（数据库导出）'!A:C,2,FALSE),0)</f>
        <v>-34</v>
      </c>
      <c r="Q578" s="217">
        <f>--IFERROR(VLOOKUP(I578,'统计（数据库导出）'!A:C,3,FALSE),0)</f>
        <v>2172</v>
      </c>
      <c r="R578" s="219">
        <f t="shared" ref="R578:R641" si="9">IFERROR(Q578/J578,0)</f>
        <v>7.24</v>
      </c>
      <c r="S578" s="217">
        <f>--IFERROR(VLOOKUP(I578,'统计（数据库导出）'!A:K,4,FALSE),0)</f>
        <v>0</v>
      </c>
      <c r="T578" s="217">
        <f>--IFERROR(VLOOKUP(I578,'统计（数据库导出）'!A:K,5,FALSE),0)</f>
        <v>0</v>
      </c>
      <c r="U578" s="217">
        <f>--IFERROR(VLOOKUP(I578,'统计（数据库导出）'!A:K,6,FALSE),0)</f>
        <v>-34</v>
      </c>
      <c r="V578" s="217">
        <f>--IFERROR(VLOOKUP(I578,'统计（数据库导出）'!A:K,7,FALSE),0)</f>
        <v>-34</v>
      </c>
      <c r="W578" s="217">
        <f>--IFERROR(VLOOKUP(I578,'统计（数据库导出）'!A:K,8,FALSE),0)</f>
        <v>0</v>
      </c>
      <c r="X578" s="217">
        <f>--IFERROR(VLOOKUP(I578,'统计（数据库导出）'!A:K,9,FALSE),0)</f>
        <v>0</v>
      </c>
      <c r="Y578" s="217">
        <f>--IFERROR(VLOOKUP(I578,'统计（数据库导出）'!A:K,10,FALSE),0)</f>
        <v>2172</v>
      </c>
      <c r="Z578" s="217">
        <f>--IFERROR(VLOOKUP(I578,'统计（数据库导出）'!A:K,11,FALSE),0)</f>
        <v>-255</v>
      </c>
      <c r="AA578" s="4">
        <v>577</v>
      </c>
      <c r="AB578" s="4"/>
      <c r="AC578" s="220" t="e">
        <f>VLOOKUP(H578,[1]Sheet1!$D:$D,1,FALSE)</f>
        <v>#N/A</v>
      </c>
    </row>
    <row r="579" spans="1:29">
      <c r="A579" s="3">
        <v>1923</v>
      </c>
      <c r="B579" s="4" t="s">
        <v>1075</v>
      </c>
      <c r="C579" s="4">
        <v>0</v>
      </c>
      <c r="D579" s="4">
        <v>0</v>
      </c>
      <c r="E579" s="4">
        <v>0</v>
      </c>
      <c r="F579" s="4">
        <v>0</v>
      </c>
      <c r="G579" s="4" t="s">
        <v>811</v>
      </c>
      <c r="H579" s="4">
        <v>3851817</v>
      </c>
      <c r="I579" s="214" t="s">
        <v>1363</v>
      </c>
      <c r="J579" s="216">
        <v>300</v>
      </c>
      <c r="K579" s="4">
        <v>17793803085</v>
      </c>
      <c r="L579" s="4"/>
      <c r="M579" s="4" t="s">
        <v>1222</v>
      </c>
      <c r="N579" s="4" t="s">
        <v>1081</v>
      </c>
      <c r="O579" s="4">
        <v>17793803085</v>
      </c>
      <c r="P579" s="217">
        <f>--IFERROR(VLOOKUP(I579,'统计（数据库导出）'!A:C,2,FALSE),0)</f>
        <v>89</v>
      </c>
      <c r="Q579" s="217">
        <f>--IFERROR(VLOOKUP(I579,'统计（数据库导出）'!A:C,3,FALSE),0)</f>
        <v>3914</v>
      </c>
      <c r="R579" s="219">
        <f t="shared" si="9"/>
        <v>13.0466666666667</v>
      </c>
      <c r="S579" s="217">
        <f>--IFERROR(VLOOKUP(I579,'统计（数据库导出）'!A:K,4,FALSE),0)</f>
        <v>0</v>
      </c>
      <c r="T579" s="217">
        <f>--IFERROR(VLOOKUP(I579,'统计（数据库导出）'!A:K,5,FALSE),0)</f>
        <v>0</v>
      </c>
      <c r="U579" s="217">
        <f>--IFERROR(VLOOKUP(I579,'统计（数据库导出）'!A:K,6,FALSE),0)</f>
        <v>89</v>
      </c>
      <c r="V579" s="217">
        <f>--IFERROR(VLOOKUP(I579,'统计（数据库导出）'!A:K,7,FALSE),0)</f>
        <v>-67</v>
      </c>
      <c r="W579" s="217">
        <f>--IFERROR(VLOOKUP(I579,'统计（数据库导出）'!A:K,8,FALSE),0)</f>
        <v>0</v>
      </c>
      <c r="X579" s="217">
        <f>--IFERROR(VLOOKUP(I579,'统计（数据库导出）'!A:K,9,FALSE),0)</f>
        <v>0</v>
      </c>
      <c r="Y579" s="217">
        <f>--IFERROR(VLOOKUP(I579,'统计（数据库导出）'!A:K,10,FALSE),0)</f>
        <v>3914</v>
      </c>
      <c r="Z579" s="217">
        <f>--IFERROR(VLOOKUP(I579,'统计（数据库导出）'!A:K,11,FALSE),0)</f>
        <v>-124</v>
      </c>
      <c r="AA579" s="4">
        <v>578</v>
      </c>
      <c r="AB579" s="4"/>
      <c r="AC579" s="220" t="e">
        <f>VLOOKUP(H579,[1]Sheet1!$D:$D,1,FALSE)</f>
        <v>#N/A</v>
      </c>
    </row>
    <row r="580" spans="1:29">
      <c r="A580" s="3">
        <v>1924</v>
      </c>
      <c r="B580" s="4" t="s">
        <v>1075</v>
      </c>
      <c r="C580" s="4">
        <v>0</v>
      </c>
      <c r="D580" s="4">
        <v>0</v>
      </c>
      <c r="E580" s="4">
        <v>0</v>
      </c>
      <c r="F580" s="4">
        <v>0</v>
      </c>
      <c r="G580" s="4" t="s">
        <v>811</v>
      </c>
      <c r="H580" s="4">
        <v>3853813</v>
      </c>
      <c r="I580" s="214" t="s">
        <v>1364</v>
      </c>
      <c r="J580" s="216">
        <v>300</v>
      </c>
      <c r="K580" s="4">
        <v>17793810203</v>
      </c>
      <c r="L580" s="4"/>
      <c r="M580" s="4" t="s">
        <v>1365</v>
      </c>
      <c r="N580" s="4" t="s">
        <v>1081</v>
      </c>
      <c r="O580" s="4">
        <v>17793810203</v>
      </c>
      <c r="P580" s="217">
        <f>--IFERROR(VLOOKUP(I580,'统计（数据库导出）'!A:C,2,FALSE),0)</f>
        <v>181</v>
      </c>
      <c r="Q580" s="217">
        <f>--IFERROR(VLOOKUP(I580,'统计（数据库导出）'!A:C,3,FALSE),0)</f>
        <v>2769</v>
      </c>
      <c r="R580" s="219">
        <f t="shared" si="9"/>
        <v>9.23</v>
      </c>
      <c r="S580" s="217">
        <f>--IFERROR(VLOOKUP(I580,'统计（数据库导出）'!A:K,4,FALSE),0)</f>
        <v>0</v>
      </c>
      <c r="T580" s="217">
        <f>--IFERROR(VLOOKUP(I580,'统计（数据库导出）'!A:K,5,FALSE),0)</f>
        <v>0</v>
      </c>
      <c r="U580" s="217">
        <f>--IFERROR(VLOOKUP(I580,'统计（数据库导出）'!A:K,6,FALSE),0)</f>
        <v>181</v>
      </c>
      <c r="V580" s="217">
        <f>--IFERROR(VLOOKUP(I580,'统计（数据库导出）'!A:K,7,FALSE),0)</f>
        <v>-5</v>
      </c>
      <c r="W580" s="217">
        <f>--IFERROR(VLOOKUP(I580,'统计（数据库导出）'!A:K,8,FALSE),0)</f>
        <v>0</v>
      </c>
      <c r="X580" s="217">
        <f>--IFERROR(VLOOKUP(I580,'统计（数据库导出）'!A:K,9,FALSE),0)</f>
        <v>0</v>
      </c>
      <c r="Y580" s="217">
        <f>--IFERROR(VLOOKUP(I580,'统计（数据库导出）'!A:K,10,FALSE),0)</f>
        <v>2769</v>
      </c>
      <c r="Z580" s="217">
        <f>--IFERROR(VLOOKUP(I580,'统计（数据库导出）'!A:K,11,FALSE),0)</f>
        <v>-160</v>
      </c>
      <c r="AA580" s="4">
        <v>579</v>
      </c>
      <c r="AB580" s="4"/>
      <c r="AC580" s="220" t="e">
        <f>VLOOKUP(H580,[1]Sheet1!$D:$D,1,FALSE)</f>
        <v>#N/A</v>
      </c>
    </row>
    <row r="581" spans="1:29">
      <c r="A581" s="3">
        <v>1925</v>
      </c>
      <c r="B581" s="4" t="s">
        <v>1075</v>
      </c>
      <c r="C581" s="4">
        <v>0</v>
      </c>
      <c r="D581" s="4">
        <v>0</v>
      </c>
      <c r="E581" s="4">
        <v>0</v>
      </c>
      <c r="F581" s="4">
        <v>0</v>
      </c>
      <c r="G581" s="4" t="s">
        <v>811</v>
      </c>
      <c r="H581" s="4">
        <v>3853811</v>
      </c>
      <c r="I581" s="214" t="s">
        <v>1366</v>
      </c>
      <c r="J581" s="216">
        <v>300</v>
      </c>
      <c r="K581" s="4">
        <v>19996002283</v>
      </c>
      <c r="L581" s="4"/>
      <c r="M581" s="4" t="s">
        <v>1367</v>
      </c>
      <c r="N581" s="4" t="s">
        <v>1081</v>
      </c>
      <c r="O581" s="4">
        <v>19996002283</v>
      </c>
      <c r="P581" s="217">
        <f>--IFERROR(VLOOKUP(I581,'统计（数据库导出）'!A:C,2,FALSE),0)</f>
        <v>7</v>
      </c>
      <c r="Q581" s="217">
        <f>--IFERROR(VLOOKUP(I581,'统计（数据库导出）'!A:C,3,FALSE),0)</f>
        <v>3716</v>
      </c>
      <c r="R581" s="219">
        <f t="shared" si="9"/>
        <v>12.3866666666667</v>
      </c>
      <c r="S581" s="217">
        <f>--IFERROR(VLOOKUP(I581,'统计（数据库导出）'!A:K,4,FALSE),0)</f>
        <v>0</v>
      </c>
      <c r="T581" s="217">
        <f>--IFERROR(VLOOKUP(I581,'统计（数据库导出）'!A:K,5,FALSE),0)</f>
        <v>0</v>
      </c>
      <c r="U581" s="217">
        <f>--IFERROR(VLOOKUP(I581,'统计（数据库导出）'!A:K,6,FALSE),0)</f>
        <v>7</v>
      </c>
      <c r="V581" s="217">
        <f>--IFERROR(VLOOKUP(I581,'统计（数据库导出）'!A:K,7,FALSE),0)</f>
        <v>-34</v>
      </c>
      <c r="W581" s="217">
        <f>--IFERROR(VLOOKUP(I581,'统计（数据库导出）'!A:K,8,FALSE),0)</f>
        <v>0</v>
      </c>
      <c r="X581" s="217">
        <f>--IFERROR(VLOOKUP(I581,'统计（数据库导出）'!A:K,9,FALSE),0)</f>
        <v>0</v>
      </c>
      <c r="Y581" s="217">
        <f>--IFERROR(VLOOKUP(I581,'统计（数据库导出）'!A:K,10,FALSE),0)</f>
        <v>3716</v>
      </c>
      <c r="Z581" s="217">
        <f>--IFERROR(VLOOKUP(I581,'统计（数据库导出）'!A:K,11,FALSE),0)</f>
        <v>-288</v>
      </c>
      <c r="AA581" s="4">
        <v>580</v>
      </c>
      <c r="AB581" s="4"/>
      <c r="AC581" s="220" t="e">
        <f>VLOOKUP(H581,[1]Sheet1!$D:$D,1,FALSE)</f>
        <v>#N/A</v>
      </c>
    </row>
    <row r="582" spans="1:29">
      <c r="A582" s="3">
        <v>1926</v>
      </c>
      <c r="B582" s="4" t="s">
        <v>1075</v>
      </c>
      <c r="C582" s="4">
        <v>0</v>
      </c>
      <c r="D582" s="4">
        <v>0</v>
      </c>
      <c r="E582" s="4">
        <v>0</v>
      </c>
      <c r="F582" s="4">
        <v>0</v>
      </c>
      <c r="G582" s="4" t="s">
        <v>811</v>
      </c>
      <c r="H582" s="4">
        <v>3851853</v>
      </c>
      <c r="I582" s="214" t="s">
        <v>1368</v>
      </c>
      <c r="J582" s="216">
        <v>300</v>
      </c>
      <c r="K582" s="4">
        <v>15379859600</v>
      </c>
      <c r="L582" s="4"/>
      <c r="M582" s="4" t="s">
        <v>1369</v>
      </c>
      <c r="N582" s="4" t="s">
        <v>1081</v>
      </c>
      <c r="O582" s="4">
        <v>15379859600</v>
      </c>
      <c r="P582" s="217">
        <f>--IFERROR(VLOOKUP(I582,'统计（数据库导出）'!A:C,2,FALSE),0)</f>
        <v>-35.5</v>
      </c>
      <c r="Q582" s="217">
        <f>--IFERROR(VLOOKUP(I582,'统计（数据库导出）'!A:C,3,FALSE),0)</f>
        <v>9024</v>
      </c>
      <c r="R582" s="219">
        <f t="shared" si="9"/>
        <v>30.08</v>
      </c>
      <c r="S582" s="217">
        <f>--IFERROR(VLOOKUP(I582,'统计（数据库导出）'!A:K,4,FALSE),0)</f>
        <v>0</v>
      </c>
      <c r="T582" s="217">
        <f>--IFERROR(VLOOKUP(I582,'统计（数据库导出）'!A:K,5,FALSE),0)</f>
        <v>0</v>
      </c>
      <c r="U582" s="217">
        <f>--IFERROR(VLOOKUP(I582,'统计（数据库导出）'!A:K,6,FALSE),0)</f>
        <v>-35.5</v>
      </c>
      <c r="V582" s="217">
        <f>--IFERROR(VLOOKUP(I582,'统计（数据库导出）'!A:K,7,FALSE),0)</f>
        <v>-113.5</v>
      </c>
      <c r="W582" s="217">
        <f>--IFERROR(VLOOKUP(I582,'统计（数据库导出）'!A:K,8,FALSE),0)</f>
        <v>0</v>
      </c>
      <c r="X582" s="217">
        <f>--IFERROR(VLOOKUP(I582,'统计（数据库导出）'!A:K,9,FALSE),0)</f>
        <v>0</v>
      </c>
      <c r="Y582" s="217">
        <f>--IFERROR(VLOOKUP(I582,'统计（数据库导出）'!A:K,10,FALSE),0)</f>
        <v>9024</v>
      </c>
      <c r="Z582" s="217">
        <f>--IFERROR(VLOOKUP(I582,'统计（数据库导出）'!A:K,11,FALSE),0)</f>
        <v>-979.5</v>
      </c>
      <c r="AA582" s="4">
        <v>581</v>
      </c>
      <c r="AB582" s="4"/>
      <c r="AC582" s="220" t="e">
        <f>VLOOKUP(H582,[1]Sheet1!$D:$D,1,FALSE)</f>
        <v>#N/A</v>
      </c>
    </row>
    <row r="583" spans="1:29">
      <c r="A583" s="3">
        <v>1927</v>
      </c>
      <c r="B583" s="4" t="s">
        <v>1075</v>
      </c>
      <c r="C583" s="4">
        <v>0</v>
      </c>
      <c r="D583" s="4">
        <v>0</v>
      </c>
      <c r="E583" s="4">
        <v>0</v>
      </c>
      <c r="F583" s="4">
        <v>0</v>
      </c>
      <c r="G583" s="4" t="s">
        <v>811</v>
      </c>
      <c r="H583" s="4">
        <v>3831845</v>
      </c>
      <c r="I583" s="214" t="s">
        <v>1370</v>
      </c>
      <c r="J583" s="216">
        <v>300</v>
      </c>
      <c r="K583" s="4">
        <v>18193838517</v>
      </c>
      <c r="L583" s="4"/>
      <c r="M583" s="4" t="s">
        <v>1371</v>
      </c>
      <c r="N583" s="4" t="s">
        <v>1081</v>
      </c>
      <c r="O583" s="4">
        <v>18193838517</v>
      </c>
      <c r="P583" s="217">
        <f>--IFERROR(VLOOKUP(I583,'统计（数据库导出）'!A:C,2,FALSE),0)</f>
        <v>-5</v>
      </c>
      <c r="Q583" s="217">
        <f>--IFERROR(VLOOKUP(I583,'统计（数据库导出）'!A:C,3,FALSE),0)</f>
        <v>8645</v>
      </c>
      <c r="R583" s="219">
        <f t="shared" si="9"/>
        <v>28.8166666666667</v>
      </c>
      <c r="S583" s="217">
        <f>--IFERROR(VLOOKUP(I583,'统计（数据库导出）'!A:K,4,FALSE),0)</f>
        <v>0</v>
      </c>
      <c r="T583" s="217">
        <f>--IFERROR(VLOOKUP(I583,'统计（数据库导出）'!A:K,5,FALSE),0)</f>
        <v>0</v>
      </c>
      <c r="U583" s="217">
        <f>--IFERROR(VLOOKUP(I583,'统计（数据库导出）'!A:K,6,FALSE),0)</f>
        <v>-5</v>
      </c>
      <c r="V583" s="217">
        <f>--IFERROR(VLOOKUP(I583,'统计（数据库导出）'!A:K,7,FALSE),0)</f>
        <v>-141</v>
      </c>
      <c r="W583" s="217">
        <f>--IFERROR(VLOOKUP(I583,'统计（数据库导出）'!A:K,8,FALSE),0)</f>
        <v>0</v>
      </c>
      <c r="X583" s="217">
        <f>--IFERROR(VLOOKUP(I583,'统计（数据库导出）'!A:K,9,FALSE),0)</f>
        <v>0</v>
      </c>
      <c r="Y583" s="217">
        <f>--IFERROR(VLOOKUP(I583,'统计（数据库导出）'!A:K,10,FALSE),0)</f>
        <v>8645</v>
      </c>
      <c r="Z583" s="217">
        <f>--IFERROR(VLOOKUP(I583,'统计（数据库导出）'!A:K,11,FALSE),0)</f>
        <v>-1366.5</v>
      </c>
      <c r="AA583" s="4">
        <v>582</v>
      </c>
      <c r="AB583" s="4"/>
      <c r="AC583" s="220" t="e">
        <f>VLOOKUP(H583,[1]Sheet1!$D:$D,1,FALSE)</f>
        <v>#N/A</v>
      </c>
    </row>
    <row r="584" spans="1:29">
      <c r="A584" s="3">
        <v>1928</v>
      </c>
      <c r="B584" s="4" t="s">
        <v>1075</v>
      </c>
      <c r="C584" s="4">
        <v>0</v>
      </c>
      <c r="D584" s="4">
        <v>0</v>
      </c>
      <c r="E584" s="4">
        <v>0</v>
      </c>
      <c r="F584" s="4">
        <v>0</v>
      </c>
      <c r="G584" s="4" t="s">
        <v>811</v>
      </c>
      <c r="H584" s="4">
        <v>3851954</v>
      </c>
      <c r="I584" s="214" t="s">
        <v>1372</v>
      </c>
      <c r="J584" s="216">
        <v>300</v>
      </c>
      <c r="K584" s="4">
        <v>17793881997</v>
      </c>
      <c r="L584" s="4"/>
      <c r="M584" s="4" t="s">
        <v>1373</v>
      </c>
      <c r="N584" s="4" t="s">
        <v>1081</v>
      </c>
      <c r="O584" s="4">
        <v>17793881997</v>
      </c>
      <c r="P584" s="217">
        <f>--IFERROR(VLOOKUP(I584,'统计（数据库导出）'!A:C,2,FALSE),0)</f>
        <v>-29.5</v>
      </c>
      <c r="Q584" s="217">
        <f>--IFERROR(VLOOKUP(I584,'统计（数据库导出）'!A:C,3,FALSE),0)</f>
        <v>1266</v>
      </c>
      <c r="R584" s="219">
        <f t="shared" si="9"/>
        <v>4.22</v>
      </c>
      <c r="S584" s="217">
        <f>--IFERROR(VLOOKUP(I584,'统计（数据库导出）'!A:K,4,FALSE),0)</f>
        <v>0</v>
      </c>
      <c r="T584" s="217">
        <f>--IFERROR(VLOOKUP(I584,'统计（数据库导出）'!A:K,5,FALSE),0)</f>
        <v>0</v>
      </c>
      <c r="U584" s="217">
        <f>--IFERROR(VLOOKUP(I584,'统计（数据库导出）'!A:K,6,FALSE),0)</f>
        <v>-29.5</v>
      </c>
      <c r="V584" s="217">
        <f>--IFERROR(VLOOKUP(I584,'统计（数据库导出）'!A:K,7,FALSE),0)</f>
        <v>-29.5</v>
      </c>
      <c r="W584" s="217">
        <f>--IFERROR(VLOOKUP(I584,'统计（数据库导出）'!A:K,8,FALSE),0)</f>
        <v>0</v>
      </c>
      <c r="X584" s="217">
        <f>--IFERROR(VLOOKUP(I584,'统计（数据库导出）'!A:K,9,FALSE),0)</f>
        <v>0</v>
      </c>
      <c r="Y584" s="217">
        <f>--IFERROR(VLOOKUP(I584,'统计（数据库导出）'!A:K,10,FALSE),0)</f>
        <v>1266</v>
      </c>
      <c r="Z584" s="217">
        <f>--IFERROR(VLOOKUP(I584,'统计（数据库导出）'!A:K,11,FALSE),0)</f>
        <v>-256</v>
      </c>
      <c r="AA584" s="4">
        <v>583</v>
      </c>
      <c r="AB584" s="4"/>
      <c r="AC584" s="220" t="e">
        <f>VLOOKUP(H584,[1]Sheet1!$D:$D,1,FALSE)</f>
        <v>#N/A</v>
      </c>
    </row>
    <row r="585" spans="1:29">
      <c r="A585" s="3">
        <v>1929</v>
      </c>
      <c r="B585" s="4" t="s">
        <v>1075</v>
      </c>
      <c r="C585" s="4">
        <v>0</v>
      </c>
      <c r="D585" s="4">
        <v>0</v>
      </c>
      <c r="E585" s="4">
        <v>0</v>
      </c>
      <c r="F585" s="4">
        <v>0</v>
      </c>
      <c r="G585" s="4" t="s">
        <v>811</v>
      </c>
      <c r="H585" s="4">
        <v>3852047</v>
      </c>
      <c r="I585" s="214" t="s">
        <v>1374</v>
      </c>
      <c r="J585" s="216">
        <v>300</v>
      </c>
      <c r="K585" s="4">
        <v>15393053595</v>
      </c>
      <c r="L585" s="4"/>
      <c r="M585" s="4" t="s">
        <v>1375</v>
      </c>
      <c r="N585" s="4" t="s">
        <v>1081</v>
      </c>
      <c r="O585" s="4">
        <v>15393053595</v>
      </c>
      <c r="P585" s="217">
        <f>--IFERROR(VLOOKUP(I585,'统计（数据库导出）'!A:C,2,FALSE),0)</f>
        <v>49</v>
      </c>
      <c r="Q585" s="217">
        <f>--IFERROR(VLOOKUP(I585,'统计（数据库导出）'!A:C,3,FALSE),0)</f>
        <v>1309</v>
      </c>
      <c r="R585" s="219">
        <f t="shared" si="9"/>
        <v>4.36333333333333</v>
      </c>
      <c r="S585" s="217">
        <f>--IFERROR(VLOOKUP(I585,'统计（数据库导出）'!A:K,4,FALSE),0)</f>
        <v>0</v>
      </c>
      <c r="T585" s="217">
        <f>--IFERROR(VLOOKUP(I585,'统计（数据库导出）'!A:K,5,FALSE),0)</f>
        <v>0</v>
      </c>
      <c r="U585" s="217">
        <f>--IFERROR(VLOOKUP(I585,'统计（数据库导出）'!A:K,6,FALSE),0)</f>
        <v>49</v>
      </c>
      <c r="V585" s="217">
        <f>--IFERROR(VLOOKUP(I585,'统计（数据库导出）'!A:K,7,FALSE),0)</f>
        <v>-15</v>
      </c>
      <c r="W585" s="217">
        <f>--IFERROR(VLOOKUP(I585,'统计（数据库导出）'!A:K,8,FALSE),0)</f>
        <v>0</v>
      </c>
      <c r="X585" s="217">
        <f>--IFERROR(VLOOKUP(I585,'统计（数据库导出）'!A:K,9,FALSE),0)</f>
        <v>0</v>
      </c>
      <c r="Y585" s="217">
        <f>--IFERROR(VLOOKUP(I585,'统计（数据库导出）'!A:K,10,FALSE),0)</f>
        <v>1309</v>
      </c>
      <c r="Z585" s="217">
        <f>--IFERROR(VLOOKUP(I585,'统计（数据库导出）'!A:K,11,FALSE),0)</f>
        <v>-128</v>
      </c>
      <c r="AA585" s="4">
        <v>584</v>
      </c>
      <c r="AB585" s="4"/>
      <c r="AC585" s="220" t="e">
        <f>VLOOKUP(H585,[1]Sheet1!$D:$D,1,FALSE)</f>
        <v>#N/A</v>
      </c>
    </row>
    <row r="586" spans="1:29">
      <c r="A586" s="3">
        <v>1930</v>
      </c>
      <c r="B586" s="4" t="s">
        <v>1075</v>
      </c>
      <c r="C586" s="4">
        <v>0</v>
      </c>
      <c r="D586" s="4">
        <v>0</v>
      </c>
      <c r="E586" s="4">
        <v>0</v>
      </c>
      <c r="F586" s="4">
        <v>0</v>
      </c>
      <c r="G586" s="4" t="s">
        <v>811</v>
      </c>
      <c r="H586" s="4">
        <v>380414</v>
      </c>
      <c r="I586" s="214" t="s">
        <v>1376</v>
      </c>
      <c r="J586" s="216">
        <v>300</v>
      </c>
      <c r="K586" s="4">
        <v>15339780660</v>
      </c>
      <c r="L586" s="4"/>
      <c r="M586" s="4" t="s">
        <v>1377</v>
      </c>
      <c r="N586" s="4" t="s">
        <v>1081</v>
      </c>
      <c r="O586" s="4">
        <v>15339780660</v>
      </c>
      <c r="P586" s="217">
        <f>--IFERROR(VLOOKUP(I586,'统计（数据库导出）'!A:C,2,FALSE),0)</f>
        <v>-106.5</v>
      </c>
      <c r="Q586" s="217">
        <f>--IFERROR(VLOOKUP(I586,'统计（数据库导出）'!A:C,3,FALSE),0)</f>
        <v>6747.5</v>
      </c>
      <c r="R586" s="219">
        <f t="shared" si="9"/>
        <v>22.4916666666667</v>
      </c>
      <c r="S586" s="217">
        <f>--IFERROR(VLOOKUP(I586,'统计（数据库导出）'!A:K,4,FALSE),0)</f>
        <v>0</v>
      </c>
      <c r="T586" s="217">
        <f>--IFERROR(VLOOKUP(I586,'统计（数据库导出）'!A:K,5,FALSE),0)</f>
        <v>0</v>
      </c>
      <c r="U586" s="217">
        <f>--IFERROR(VLOOKUP(I586,'统计（数据库导出）'!A:K,6,FALSE),0)</f>
        <v>-106.5</v>
      </c>
      <c r="V586" s="217">
        <f>--IFERROR(VLOOKUP(I586,'统计（数据库导出）'!A:K,7,FALSE),0)</f>
        <v>-135.5</v>
      </c>
      <c r="W586" s="217">
        <f>--IFERROR(VLOOKUP(I586,'统计（数据库导出）'!A:K,8,FALSE),0)</f>
        <v>0</v>
      </c>
      <c r="X586" s="217">
        <f>--IFERROR(VLOOKUP(I586,'统计（数据库导出）'!A:K,9,FALSE),0)</f>
        <v>0</v>
      </c>
      <c r="Y586" s="217">
        <f>--IFERROR(VLOOKUP(I586,'统计（数据库导出）'!A:K,10,FALSE),0)</f>
        <v>6747.5</v>
      </c>
      <c r="Z586" s="217">
        <f>--IFERROR(VLOOKUP(I586,'统计（数据库导出）'!A:K,11,FALSE),0)</f>
        <v>-637.5</v>
      </c>
      <c r="AA586" s="4">
        <v>585</v>
      </c>
      <c r="AB586" s="4"/>
      <c r="AC586" s="220" t="e">
        <f>VLOOKUP(H586,[1]Sheet1!$D:$D,1,FALSE)</f>
        <v>#N/A</v>
      </c>
    </row>
    <row r="587" spans="1:29">
      <c r="A587" s="3">
        <v>1931</v>
      </c>
      <c r="B587" s="4" t="s">
        <v>1075</v>
      </c>
      <c r="C587" s="4">
        <v>0</v>
      </c>
      <c r="D587" s="4">
        <v>0</v>
      </c>
      <c r="E587" s="4">
        <v>0</v>
      </c>
      <c r="F587" s="4">
        <v>0</v>
      </c>
      <c r="G587" s="4" t="s">
        <v>811</v>
      </c>
      <c r="H587" s="4">
        <v>3851929</v>
      </c>
      <c r="I587" s="214" t="s">
        <v>1378</v>
      </c>
      <c r="J587" s="216">
        <v>300</v>
      </c>
      <c r="K587" s="4">
        <v>17793823226</v>
      </c>
      <c r="L587" s="4"/>
      <c r="M587" s="4" t="s">
        <v>1379</v>
      </c>
      <c r="N587" s="4" t="s">
        <v>1081</v>
      </c>
      <c r="O587" s="4">
        <v>17793823226</v>
      </c>
      <c r="P587" s="217">
        <f>--IFERROR(VLOOKUP(I587,'统计（数据库导出）'!A:C,2,FALSE),0)</f>
        <v>89</v>
      </c>
      <c r="Q587" s="217">
        <f>--IFERROR(VLOOKUP(I587,'统计（数据库导出）'!A:C,3,FALSE),0)</f>
        <v>6444</v>
      </c>
      <c r="R587" s="219">
        <f t="shared" si="9"/>
        <v>21.48</v>
      </c>
      <c r="S587" s="217">
        <f>--IFERROR(VLOOKUP(I587,'统计（数据库导出）'!A:K,4,FALSE),0)</f>
        <v>0</v>
      </c>
      <c r="T587" s="217">
        <f>--IFERROR(VLOOKUP(I587,'统计（数据库导出）'!A:K,5,FALSE),0)</f>
        <v>0</v>
      </c>
      <c r="U587" s="217">
        <f>--IFERROR(VLOOKUP(I587,'统计（数据库导出）'!A:K,6,FALSE),0)</f>
        <v>89</v>
      </c>
      <c r="V587" s="217">
        <f>--IFERROR(VLOOKUP(I587,'统计（数据库导出）'!A:K,7,FALSE),0)</f>
        <v>-146</v>
      </c>
      <c r="W587" s="217">
        <f>--IFERROR(VLOOKUP(I587,'统计（数据库导出）'!A:K,8,FALSE),0)</f>
        <v>0</v>
      </c>
      <c r="X587" s="217">
        <f>--IFERROR(VLOOKUP(I587,'统计（数据库导出）'!A:K,9,FALSE),0)</f>
        <v>0</v>
      </c>
      <c r="Y587" s="217">
        <f>--IFERROR(VLOOKUP(I587,'统计（数据库导出）'!A:K,10,FALSE),0)</f>
        <v>6444</v>
      </c>
      <c r="Z587" s="217">
        <f>--IFERROR(VLOOKUP(I587,'统计（数据库导出）'!A:K,11,FALSE),0)</f>
        <v>-551</v>
      </c>
      <c r="AA587" s="4">
        <v>586</v>
      </c>
      <c r="AB587" s="4"/>
      <c r="AC587" s="220" t="e">
        <f>VLOOKUP(H587,[1]Sheet1!$D:$D,1,FALSE)</f>
        <v>#N/A</v>
      </c>
    </row>
    <row r="588" spans="1:29">
      <c r="A588" s="3">
        <v>1932</v>
      </c>
      <c r="B588" s="4" t="s">
        <v>1075</v>
      </c>
      <c r="C588" s="4">
        <v>0</v>
      </c>
      <c r="D588" s="4">
        <v>0</v>
      </c>
      <c r="E588" s="4">
        <v>0</v>
      </c>
      <c r="F588" s="4">
        <v>0</v>
      </c>
      <c r="G588" s="4" t="s">
        <v>811</v>
      </c>
      <c r="H588" s="4">
        <v>210401</v>
      </c>
      <c r="I588" s="214" t="e">
        <v>#N/A</v>
      </c>
      <c r="J588" s="216">
        <v>300</v>
      </c>
      <c r="K588" s="4">
        <v>18993811901</v>
      </c>
      <c r="L588" s="4"/>
      <c r="M588" s="4" t="e">
        <v>#N/A</v>
      </c>
      <c r="N588" s="4" t="e">
        <v>#N/A</v>
      </c>
      <c r="O588" s="4" t="e">
        <v>#N/A</v>
      </c>
      <c r="P588" s="217">
        <f>--IFERROR(VLOOKUP(I588,'统计（数据库导出）'!A:C,2,FALSE),0)</f>
        <v>0</v>
      </c>
      <c r="Q588" s="217">
        <f>--IFERROR(VLOOKUP(I588,'统计（数据库导出）'!A:C,3,FALSE),0)</f>
        <v>0</v>
      </c>
      <c r="R588" s="219">
        <f t="shared" si="9"/>
        <v>0</v>
      </c>
      <c r="S588" s="217">
        <f>--IFERROR(VLOOKUP(I588,'统计（数据库导出）'!A:K,4,FALSE),0)</f>
        <v>0</v>
      </c>
      <c r="T588" s="217">
        <f>--IFERROR(VLOOKUP(I588,'统计（数据库导出）'!A:K,5,FALSE),0)</f>
        <v>0</v>
      </c>
      <c r="U588" s="217">
        <f>--IFERROR(VLOOKUP(I588,'统计（数据库导出）'!A:K,6,FALSE),0)</f>
        <v>0</v>
      </c>
      <c r="V588" s="217">
        <f>--IFERROR(VLOOKUP(I588,'统计（数据库导出）'!A:K,7,FALSE),0)</f>
        <v>0</v>
      </c>
      <c r="W588" s="217">
        <f>--IFERROR(VLOOKUP(I588,'统计（数据库导出）'!A:K,8,FALSE),0)</f>
        <v>0</v>
      </c>
      <c r="X588" s="217">
        <f>--IFERROR(VLOOKUP(I588,'统计（数据库导出）'!A:K,9,FALSE),0)</f>
        <v>0</v>
      </c>
      <c r="Y588" s="217">
        <f>--IFERROR(VLOOKUP(I588,'统计（数据库导出）'!A:K,10,FALSE),0)</f>
        <v>0</v>
      </c>
      <c r="Z588" s="217">
        <f>--IFERROR(VLOOKUP(I588,'统计（数据库导出）'!A:K,11,FALSE),0)</f>
        <v>0</v>
      </c>
      <c r="AA588" s="4">
        <v>587</v>
      </c>
      <c r="AB588" s="4"/>
      <c r="AC588" s="220" t="e">
        <f>VLOOKUP(H588,[1]Sheet1!$D:$D,1,FALSE)</f>
        <v>#N/A</v>
      </c>
    </row>
    <row r="589" spans="1:29">
      <c r="A589" s="3">
        <v>1933</v>
      </c>
      <c r="B589" s="4" t="s">
        <v>1075</v>
      </c>
      <c r="C589" s="4">
        <v>0</v>
      </c>
      <c r="D589" s="4">
        <v>0</v>
      </c>
      <c r="E589" s="4">
        <v>0</v>
      </c>
      <c r="F589" s="4">
        <v>0</v>
      </c>
      <c r="G589" s="4" t="s">
        <v>811</v>
      </c>
      <c r="H589" s="4">
        <v>3840247</v>
      </c>
      <c r="I589" s="214" t="s">
        <v>1380</v>
      </c>
      <c r="J589" s="216">
        <v>300</v>
      </c>
      <c r="K589" s="4">
        <v>13309384574</v>
      </c>
      <c r="L589" s="4"/>
      <c r="M589" s="4" t="s">
        <v>1381</v>
      </c>
      <c r="N589" s="4" t="s">
        <v>1081</v>
      </c>
      <c r="O589" s="4">
        <v>13309384574</v>
      </c>
      <c r="P589" s="217">
        <f>--IFERROR(VLOOKUP(I589,'统计（数据库导出）'!A:C,2,FALSE),0)</f>
        <v>116</v>
      </c>
      <c r="Q589" s="217">
        <f>--IFERROR(VLOOKUP(I589,'统计（数据库导出）'!A:C,3,FALSE),0)</f>
        <v>2821</v>
      </c>
      <c r="R589" s="219">
        <f t="shared" si="9"/>
        <v>9.40333333333333</v>
      </c>
      <c r="S589" s="217">
        <f>--IFERROR(VLOOKUP(I589,'统计（数据库导出）'!A:K,4,FALSE),0)</f>
        <v>0</v>
      </c>
      <c r="T589" s="217">
        <f>--IFERROR(VLOOKUP(I589,'统计（数据库导出）'!A:K,5,FALSE),0)</f>
        <v>0</v>
      </c>
      <c r="U589" s="217">
        <f>--IFERROR(VLOOKUP(I589,'统计（数据库导出）'!A:K,6,FALSE),0)</f>
        <v>116</v>
      </c>
      <c r="V589" s="217">
        <f>--IFERROR(VLOOKUP(I589,'统计（数据库导出）'!A:K,7,FALSE),0)</f>
        <v>-58</v>
      </c>
      <c r="W589" s="217">
        <f>--IFERROR(VLOOKUP(I589,'统计（数据库导出）'!A:K,8,FALSE),0)</f>
        <v>0</v>
      </c>
      <c r="X589" s="217">
        <f>--IFERROR(VLOOKUP(I589,'统计（数据库导出）'!A:K,9,FALSE),0)</f>
        <v>0</v>
      </c>
      <c r="Y589" s="217">
        <f>--IFERROR(VLOOKUP(I589,'统计（数据库导出）'!A:K,10,FALSE),0)</f>
        <v>2821</v>
      </c>
      <c r="Z589" s="217">
        <f>--IFERROR(VLOOKUP(I589,'统计（数据库导出）'!A:K,11,FALSE),0)</f>
        <v>-174</v>
      </c>
      <c r="AA589" s="4">
        <v>588</v>
      </c>
      <c r="AB589" s="4"/>
      <c r="AC589" s="220" t="e">
        <f>VLOOKUP(H589,[1]Sheet1!$D:$D,1,FALSE)</f>
        <v>#N/A</v>
      </c>
    </row>
    <row r="590" spans="1:29">
      <c r="A590" s="3">
        <v>1941</v>
      </c>
      <c r="B590" s="4" t="s">
        <v>28</v>
      </c>
      <c r="C590" s="4">
        <v>0</v>
      </c>
      <c r="D590" s="4" t="s">
        <v>30</v>
      </c>
      <c r="E590" s="4" t="s">
        <v>67</v>
      </c>
      <c r="F590" s="4" t="s">
        <v>32</v>
      </c>
      <c r="G590" s="4" t="s">
        <v>43</v>
      </c>
      <c r="H590" s="4">
        <v>3839130</v>
      </c>
      <c r="I590" s="4" t="s">
        <v>1382</v>
      </c>
      <c r="J590" s="216">
        <v>1200</v>
      </c>
      <c r="K590" s="4"/>
      <c r="L590" s="4"/>
      <c r="M590" s="4" t="s">
        <v>228</v>
      </c>
      <c r="N590" s="4" t="s">
        <v>229</v>
      </c>
      <c r="O590" s="4">
        <v>15337010541</v>
      </c>
      <c r="P590" s="217">
        <f>--IFERROR(VLOOKUP(I590,'统计（数据库导出）'!A:C,2,FALSE),0)</f>
        <v>0</v>
      </c>
      <c r="Q590" s="217">
        <f>--IFERROR(VLOOKUP(I590,'统计（数据库导出）'!A:C,3,FALSE),0)</f>
        <v>-96</v>
      </c>
      <c r="R590" s="219">
        <f t="shared" si="9"/>
        <v>-0.08</v>
      </c>
      <c r="S590" s="217">
        <f>--IFERROR(VLOOKUP(I590,'统计（数据库导出）'!A:K,4,FALSE),0)</f>
        <v>0</v>
      </c>
      <c r="T590" s="217">
        <f>--IFERROR(VLOOKUP(I590,'统计（数据库导出）'!A:K,5,FALSE),0)</f>
        <v>0</v>
      </c>
      <c r="U590" s="217">
        <f>--IFERROR(VLOOKUP(I590,'统计（数据库导出）'!A:K,6,FALSE),0)</f>
        <v>0</v>
      </c>
      <c r="V590" s="217">
        <f>--IFERROR(VLOOKUP(I590,'统计（数据库导出）'!A:K,7,FALSE),0)</f>
        <v>0</v>
      </c>
      <c r="W590" s="217">
        <f>--IFERROR(VLOOKUP(I590,'统计（数据库导出）'!A:K,8,FALSE),0)</f>
        <v>-96</v>
      </c>
      <c r="X590" s="217">
        <f>--IFERROR(VLOOKUP(I590,'统计（数据库导出）'!A:K,9,FALSE),0)</f>
        <v>-96</v>
      </c>
      <c r="Y590" s="217">
        <f>--IFERROR(VLOOKUP(I590,'统计（数据库导出）'!A:K,10,FALSE),0)</f>
        <v>0</v>
      </c>
      <c r="Z590" s="217">
        <f>--IFERROR(VLOOKUP(I590,'统计（数据库导出）'!A:K,11,FALSE),0)</f>
        <v>0</v>
      </c>
      <c r="AA590" s="4">
        <v>589</v>
      </c>
      <c r="AB590" s="4"/>
      <c r="AC590" s="220" t="e">
        <f>VLOOKUP(H590,[1]Sheet1!$D:$D,1,FALSE)</f>
        <v>#N/A</v>
      </c>
    </row>
    <row r="591" spans="1:29">
      <c r="A591" s="3">
        <v>1942</v>
      </c>
      <c r="B591" s="4" t="s">
        <v>28</v>
      </c>
      <c r="C591" s="4" t="s">
        <v>37</v>
      </c>
      <c r="D591" s="4" t="s">
        <v>30</v>
      </c>
      <c r="E591" s="4" t="s">
        <v>42</v>
      </c>
      <c r="F591" s="4" t="s">
        <v>32</v>
      </c>
      <c r="G591" s="4" t="s">
        <v>68</v>
      </c>
      <c r="H591" s="4">
        <v>3853418</v>
      </c>
      <c r="I591" s="4" t="s">
        <v>1383</v>
      </c>
      <c r="J591" s="216">
        <v>1000</v>
      </c>
      <c r="K591" s="4"/>
      <c r="L591" s="4"/>
      <c r="M591" s="4" t="s">
        <v>1384</v>
      </c>
      <c r="N591" s="4" t="s">
        <v>130</v>
      </c>
      <c r="O591" s="4">
        <v>15339788929</v>
      </c>
      <c r="P591" s="217">
        <f>--IFERROR(VLOOKUP(I591,'统计（数据库导出）'!A:C,2,FALSE),0)</f>
        <v>171.2</v>
      </c>
      <c r="Q591" s="217">
        <f>--IFERROR(VLOOKUP(I591,'统计（数据库导出）'!A:C,3,FALSE),0)</f>
        <v>1418.27045</v>
      </c>
      <c r="R591" s="219">
        <f t="shared" si="9"/>
        <v>1.41827045</v>
      </c>
      <c r="S591" s="217">
        <f>--IFERROR(VLOOKUP(I591,'统计（数据库导出）'!A:K,4,FALSE),0)</f>
        <v>144.9</v>
      </c>
      <c r="T591" s="217">
        <f>--IFERROR(VLOOKUP(I591,'统计（数据库导出）'!A:K,5,FALSE),0)</f>
        <v>0</v>
      </c>
      <c r="U591" s="217">
        <f>--IFERROR(VLOOKUP(I591,'统计（数据库导出）'!A:K,6,FALSE),0)</f>
        <v>26.3</v>
      </c>
      <c r="V591" s="217">
        <f>--IFERROR(VLOOKUP(I591,'统计（数据库导出）'!A:K,7,FALSE),0)</f>
        <v>0</v>
      </c>
      <c r="W591" s="217">
        <f>--IFERROR(VLOOKUP(I591,'统计（数据库导出）'!A:K,8,FALSE),0)</f>
        <v>1081.39</v>
      </c>
      <c r="X591" s="217">
        <f>--IFERROR(VLOOKUP(I591,'统计（数据库导出）'!A:K,9,FALSE),0)</f>
        <v>-273.2</v>
      </c>
      <c r="Y591" s="217">
        <f>--IFERROR(VLOOKUP(I591,'统计（数据库导出）'!A:K,10,FALSE),0)</f>
        <v>336.88045</v>
      </c>
      <c r="Z591" s="217">
        <f>--IFERROR(VLOOKUP(I591,'统计（数据库导出）'!A:K,11,FALSE),0)</f>
        <v>0</v>
      </c>
      <c r="AA591" s="4">
        <v>590</v>
      </c>
      <c r="AB591" s="4"/>
      <c r="AC591" s="220" t="e">
        <f>VLOOKUP(H591,[1]Sheet1!$D:$D,1,FALSE)</f>
        <v>#N/A</v>
      </c>
    </row>
    <row r="592" spans="1:29">
      <c r="A592" s="3">
        <v>1943</v>
      </c>
      <c r="B592" s="4" t="s">
        <v>28</v>
      </c>
      <c r="C592" s="4" t="s">
        <v>37</v>
      </c>
      <c r="D592" s="4" t="s">
        <v>30</v>
      </c>
      <c r="E592" s="4" t="s">
        <v>60</v>
      </c>
      <c r="F592" s="4" t="s">
        <v>32</v>
      </c>
      <c r="G592" s="4" t="s">
        <v>68</v>
      </c>
      <c r="H592" s="4">
        <v>3853461</v>
      </c>
      <c r="I592" s="4" t="s">
        <v>1385</v>
      </c>
      <c r="J592" s="216">
        <v>1000</v>
      </c>
      <c r="K592" s="4"/>
      <c r="L592" s="4"/>
      <c r="M592" s="4" t="s">
        <v>1386</v>
      </c>
      <c r="N592" s="4" t="s">
        <v>46</v>
      </c>
      <c r="O592" s="4">
        <v>15339788901</v>
      </c>
      <c r="P592" s="217">
        <f>--IFERROR(VLOOKUP(I592,'统计（数据库导出）'!A:C,2,FALSE),0)</f>
        <v>-10</v>
      </c>
      <c r="Q592" s="217">
        <f>--IFERROR(VLOOKUP(I592,'统计（数据库导出）'!A:C,3,FALSE),0)</f>
        <v>494.6</v>
      </c>
      <c r="R592" s="219">
        <f t="shared" si="9"/>
        <v>0.4946</v>
      </c>
      <c r="S592" s="217">
        <f>--IFERROR(VLOOKUP(I592,'统计（数据库导出）'!A:K,4,FALSE),0)</f>
        <v>0</v>
      </c>
      <c r="T592" s="217">
        <f>--IFERROR(VLOOKUP(I592,'统计（数据库导出）'!A:K,5,FALSE),0)</f>
        <v>0</v>
      </c>
      <c r="U592" s="217">
        <f>--IFERROR(VLOOKUP(I592,'统计（数据库导出）'!A:K,6,FALSE),0)</f>
        <v>-10</v>
      </c>
      <c r="V592" s="217">
        <f>--IFERROR(VLOOKUP(I592,'统计（数据库导出）'!A:K,7,FALSE),0)</f>
        <v>-10</v>
      </c>
      <c r="W592" s="217">
        <f>--IFERROR(VLOOKUP(I592,'统计（数据库导出）'!A:K,8,FALSE),0)</f>
        <v>298.3</v>
      </c>
      <c r="X592" s="217">
        <f>--IFERROR(VLOOKUP(I592,'统计（数据库导出）'!A:K,9,FALSE),0)</f>
        <v>-69</v>
      </c>
      <c r="Y592" s="217">
        <f>--IFERROR(VLOOKUP(I592,'统计（数据库导出）'!A:K,10,FALSE),0)</f>
        <v>196.3</v>
      </c>
      <c r="Z592" s="217">
        <f>--IFERROR(VLOOKUP(I592,'统计（数据库导出）'!A:K,11,FALSE),0)</f>
        <v>-10</v>
      </c>
      <c r="AA592" s="4">
        <v>591</v>
      </c>
      <c r="AB592" s="4"/>
      <c r="AC592" s="220" t="e">
        <f>VLOOKUP(H592,[1]Sheet1!$D:$D,1,FALSE)</f>
        <v>#N/A</v>
      </c>
    </row>
    <row r="593" spans="1:29">
      <c r="A593" s="3">
        <v>1944</v>
      </c>
      <c r="B593" s="4" t="s">
        <v>28</v>
      </c>
      <c r="C593" s="4" t="s">
        <v>37</v>
      </c>
      <c r="D593" s="4" t="s">
        <v>30</v>
      </c>
      <c r="E593" s="4" t="s">
        <v>60</v>
      </c>
      <c r="F593" s="4" t="s">
        <v>32</v>
      </c>
      <c r="G593" s="4" t="s">
        <v>43</v>
      </c>
      <c r="H593" s="4">
        <v>3853462</v>
      </c>
      <c r="I593" s="4" t="s">
        <v>1387</v>
      </c>
      <c r="J593" s="216">
        <v>1200</v>
      </c>
      <c r="K593" s="4"/>
      <c r="L593" s="4"/>
      <c r="M593" s="4" t="s">
        <v>1388</v>
      </c>
      <c r="N593" s="4" t="s">
        <v>46</v>
      </c>
      <c r="O593" s="4">
        <v>19993812000</v>
      </c>
      <c r="P593" s="217">
        <f>--IFERROR(VLOOKUP(I593,'统计（数据库导出）'!A:C,2,FALSE),0)</f>
        <v>21</v>
      </c>
      <c r="Q593" s="217">
        <f>--IFERROR(VLOOKUP(I593,'统计（数据库导出）'!A:C,3,FALSE),0)</f>
        <v>651.7</v>
      </c>
      <c r="R593" s="219">
        <f t="shared" si="9"/>
        <v>0.543083333333333</v>
      </c>
      <c r="S593" s="217">
        <f>--IFERROR(VLOOKUP(I593,'统计（数据库导出）'!A:K,4,FALSE),0)</f>
        <v>0</v>
      </c>
      <c r="T593" s="217">
        <f>--IFERROR(VLOOKUP(I593,'统计（数据库导出）'!A:K,5,FALSE),0)</f>
        <v>0</v>
      </c>
      <c r="U593" s="217">
        <f>--IFERROR(VLOOKUP(I593,'统计（数据库导出）'!A:K,6,FALSE),0)</f>
        <v>21</v>
      </c>
      <c r="V593" s="217">
        <f>--IFERROR(VLOOKUP(I593,'统计（数据库导出）'!A:K,7,FALSE),0)</f>
        <v>0</v>
      </c>
      <c r="W593" s="217">
        <f>--IFERROR(VLOOKUP(I593,'统计（数据库导出）'!A:K,8,FALSE),0)</f>
        <v>188.7</v>
      </c>
      <c r="X593" s="217">
        <f>--IFERROR(VLOOKUP(I593,'统计（数据库导出）'!A:K,9,FALSE),0)</f>
        <v>0</v>
      </c>
      <c r="Y593" s="217">
        <f>--IFERROR(VLOOKUP(I593,'统计（数据库导出）'!A:K,10,FALSE),0)</f>
        <v>463</v>
      </c>
      <c r="Z593" s="217">
        <f>--IFERROR(VLOOKUP(I593,'统计（数据库导出）'!A:K,11,FALSE),0)</f>
        <v>0</v>
      </c>
      <c r="AA593" s="4">
        <v>592</v>
      </c>
      <c r="AB593" s="4"/>
      <c r="AC593" s="220" t="e">
        <f>VLOOKUP(H593,[1]Sheet1!$D:$D,1,FALSE)</f>
        <v>#N/A</v>
      </c>
    </row>
    <row r="594" spans="1:29">
      <c r="A594" s="3">
        <v>1945</v>
      </c>
      <c r="B594" s="4" t="s">
        <v>28</v>
      </c>
      <c r="C594" s="4" t="s">
        <v>37</v>
      </c>
      <c r="D594" s="4" t="s">
        <v>30</v>
      </c>
      <c r="E594" s="4" t="s">
        <v>38</v>
      </c>
      <c r="F594" s="4" t="s">
        <v>32</v>
      </c>
      <c r="G594" s="4" t="s">
        <v>43</v>
      </c>
      <c r="H594" s="4">
        <v>3853464</v>
      </c>
      <c r="I594" s="214" t="s">
        <v>1389</v>
      </c>
      <c r="J594" s="216">
        <v>1200</v>
      </c>
      <c r="K594" s="4"/>
      <c r="L594" s="4"/>
      <c r="M594" s="4" t="s">
        <v>1390</v>
      </c>
      <c r="N594" s="4" t="s">
        <v>46</v>
      </c>
      <c r="O594" s="4">
        <v>19958564944</v>
      </c>
      <c r="P594" s="217">
        <f>--IFERROR(VLOOKUP(I594,'统计（数据库导出）'!A:C,2,FALSE),0)</f>
        <v>22.1</v>
      </c>
      <c r="Q594" s="217">
        <f>--IFERROR(VLOOKUP(I594,'统计（数据库导出）'!A:C,3,FALSE),0)</f>
        <v>314.55</v>
      </c>
      <c r="R594" s="219">
        <f t="shared" si="9"/>
        <v>0.262125</v>
      </c>
      <c r="S594" s="217">
        <f>--IFERROR(VLOOKUP(I594,'统计（数据库导出）'!A:K,4,FALSE),0)</f>
        <v>17.1</v>
      </c>
      <c r="T594" s="217">
        <f>--IFERROR(VLOOKUP(I594,'统计（数据库导出）'!A:K,5,FALSE),0)</f>
        <v>0</v>
      </c>
      <c r="U594" s="217">
        <f>--IFERROR(VLOOKUP(I594,'统计（数据库导出）'!A:K,6,FALSE),0)</f>
        <v>5</v>
      </c>
      <c r="V594" s="217">
        <f>--IFERROR(VLOOKUP(I594,'统计（数据库导出）'!A:K,7,FALSE),0)</f>
        <v>0</v>
      </c>
      <c r="W594" s="217">
        <f>--IFERROR(VLOOKUP(I594,'统计（数据库导出）'!A:K,8,FALSE),0)</f>
        <v>132.9</v>
      </c>
      <c r="X594" s="217">
        <f>--IFERROR(VLOOKUP(I594,'统计（数据库导出）'!A:K,9,FALSE),0)</f>
        <v>-60</v>
      </c>
      <c r="Y594" s="217">
        <f>--IFERROR(VLOOKUP(I594,'统计（数据库导出）'!A:K,10,FALSE),0)</f>
        <v>181.65</v>
      </c>
      <c r="Z594" s="217">
        <f>--IFERROR(VLOOKUP(I594,'统计（数据库导出）'!A:K,11,FALSE),0)</f>
        <v>0</v>
      </c>
      <c r="AA594" s="4">
        <v>593</v>
      </c>
      <c r="AB594" s="4"/>
      <c r="AC594" s="220" t="e">
        <f>VLOOKUP(H594,[1]Sheet1!$D:$D,1,FALSE)</f>
        <v>#N/A</v>
      </c>
    </row>
    <row r="595" spans="1:29">
      <c r="A595" s="3">
        <v>1946</v>
      </c>
      <c r="B595" s="4" t="s">
        <v>28</v>
      </c>
      <c r="C595" s="4" t="s">
        <v>37</v>
      </c>
      <c r="D595" s="4" t="s">
        <v>30</v>
      </c>
      <c r="E595" s="4" t="s">
        <v>38</v>
      </c>
      <c r="F595" s="4" t="s">
        <v>32</v>
      </c>
      <c r="G595" s="4" t="s">
        <v>68</v>
      </c>
      <c r="H595" s="4">
        <v>3853471</v>
      </c>
      <c r="I595" s="214" t="s">
        <v>1391</v>
      </c>
      <c r="J595" s="216">
        <v>1000</v>
      </c>
      <c r="K595" s="4"/>
      <c r="L595" s="4"/>
      <c r="M595" s="4" t="s">
        <v>1392</v>
      </c>
      <c r="N595" s="4" t="s">
        <v>46</v>
      </c>
      <c r="O595" s="4">
        <v>15339381123</v>
      </c>
      <c r="P595" s="217">
        <f>--IFERROR(VLOOKUP(I595,'统计（数据库导出）'!A:C,2,FALSE),0)</f>
        <v>0</v>
      </c>
      <c r="Q595" s="217">
        <f>--IFERROR(VLOOKUP(I595,'统计（数据库导出）'!A:C,3,FALSE),0)</f>
        <v>6</v>
      </c>
      <c r="R595" s="219">
        <f t="shared" si="9"/>
        <v>0.006</v>
      </c>
      <c r="S595" s="217">
        <f>--IFERROR(VLOOKUP(I595,'统计（数据库导出）'!A:K,4,FALSE),0)</f>
        <v>0</v>
      </c>
      <c r="T595" s="217">
        <f>--IFERROR(VLOOKUP(I595,'统计（数据库导出）'!A:K,5,FALSE),0)</f>
        <v>0</v>
      </c>
      <c r="U595" s="217">
        <f>--IFERROR(VLOOKUP(I595,'统计（数据库导出）'!A:K,6,FALSE),0)</f>
        <v>0</v>
      </c>
      <c r="V595" s="217">
        <f>--IFERROR(VLOOKUP(I595,'统计（数据库导出）'!A:K,7,FALSE),0)</f>
        <v>0</v>
      </c>
      <c r="W595" s="217">
        <f>--IFERROR(VLOOKUP(I595,'统计（数据库导出）'!A:K,8,FALSE),0)</f>
        <v>0</v>
      </c>
      <c r="X595" s="217">
        <f>--IFERROR(VLOOKUP(I595,'统计（数据库导出）'!A:K,9,FALSE),0)</f>
        <v>0</v>
      </c>
      <c r="Y595" s="217">
        <f>--IFERROR(VLOOKUP(I595,'统计（数据库导出）'!A:K,10,FALSE),0)</f>
        <v>6</v>
      </c>
      <c r="Z595" s="217">
        <f>--IFERROR(VLOOKUP(I595,'统计（数据库导出）'!A:K,11,FALSE),0)</f>
        <v>0</v>
      </c>
      <c r="AA595" s="4">
        <v>594</v>
      </c>
      <c r="AB595" s="4"/>
      <c r="AC595" s="220" t="e">
        <f>VLOOKUP(H595,[1]Sheet1!$D:$D,1,FALSE)</f>
        <v>#N/A</v>
      </c>
    </row>
    <row r="596" spans="1:29">
      <c r="A596" s="3">
        <v>1947</v>
      </c>
      <c r="B596" s="4" t="s">
        <v>28</v>
      </c>
      <c r="C596" s="4">
        <v>0</v>
      </c>
      <c r="D596" s="4" t="s">
        <v>30</v>
      </c>
      <c r="E596" s="4" t="s">
        <v>87</v>
      </c>
      <c r="F596" s="4" t="s">
        <v>88</v>
      </c>
      <c r="G596" s="4" t="s">
        <v>68</v>
      </c>
      <c r="H596" s="4">
        <v>3853477</v>
      </c>
      <c r="I596" s="214" t="s">
        <v>1393</v>
      </c>
      <c r="J596" s="216">
        <v>1000</v>
      </c>
      <c r="K596" s="4"/>
      <c r="L596" s="4"/>
      <c r="M596" s="4" t="s">
        <v>1394</v>
      </c>
      <c r="N596" s="4" t="s">
        <v>46</v>
      </c>
      <c r="O596" s="4">
        <v>19996060771</v>
      </c>
      <c r="P596" s="217">
        <f>--IFERROR(VLOOKUP(I596,'统计（数据库导出）'!A:C,2,FALSE),0)</f>
        <v>236.1</v>
      </c>
      <c r="Q596" s="217">
        <f>--IFERROR(VLOOKUP(I596,'统计（数据库导出）'!A:C,3,FALSE),0)</f>
        <v>903.2624</v>
      </c>
      <c r="R596" s="219">
        <f t="shared" si="9"/>
        <v>0.9032624</v>
      </c>
      <c r="S596" s="217">
        <f>--IFERROR(VLOOKUP(I596,'统计（数据库导出）'!A:K,4,FALSE),0)</f>
        <v>194.8</v>
      </c>
      <c r="T596" s="217">
        <f>--IFERROR(VLOOKUP(I596,'统计（数据库导出）'!A:K,5,FALSE),0)</f>
        <v>0</v>
      </c>
      <c r="U596" s="217">
        <f>--IFERROR(VLOOKUP(I596,'统计（数据库导出）'!A:K,6,FALSE),0)</f>
        <v>41.3</v>
      </c>
      <c r="V596" s="217">
        <f>--IFERROR(VLOOKUP(I596,'统计（数据库导出）'!A:K,7,FALSE),0)</f>
        <v>0</v>
      </c>
      <c r="W596" s="217">
        <f>--IFERROR(VLOOKUP(I596,'统计（数据库导出）'!A:K,8,FALSE),0)</f>
        <v>669.9</v>
      </c>
      <c r="X596" s="217">
        <f>--IFERROR(VLOOKUP(I596,'统计（数据库导出）'!A:K,9,FALSE),0)</f>
        <v>0</v>
      </c>
      <c r="Y596" s="217">
        <f>--IFERROR(VLOOKUP(I596,'统计（数据库导出）'!A:K,10,FALSE),0)</f>
        <v>233.3624</v>
      </c>
      <c r="Z596" s="217">
        <f>--IFERROR(VLOOKUP(I596,'统计（数据库导出）'!A:K,11,FALSE),0)</f>
        <v>0</v>
      </c>
      <c r="AA596" s="4">
        <v>595</v>
      </c>
      <c r="AB596" s="4"/>
      <c r="AC596" s="220" t="e">
        <f>VLOOKUP(H596,[1]Sheet1!$D:$D,1,FALSE)</f>
        <v>#N/A</v>
      </c>
    </row>
    <row r="597" spans="1:29">
      <c r="A597" s="3">
        <v>1948</v>
      </c>
      <c r="B597" s="4" t="s">
        <v>28</v>
      </c>
      <c r="C597" s="4">
        <v>0</v>
      </c>
      <c r="D597" s="4" t="s">
        <v>30</v>
      </c>
      <c r="E597" s="4" t="s">
        <v>87</v>
      </c>
      <c r="F597" s="4" t="s">
        <v>88</v>
      </c>
      <c r="G597" s="4" t="s">
        <v>33</v>
      </c>
      <c r="H597" s="4">
        <v>3853479</v>
      </c>
      <c r="I597" s="214" t="s">
        <v>1395</v>
      </c>
      <c r="J597" s="216">
        <v>1500</v>
      </c>
      <c r="K597" s="4"/>
      <c r="L597" s="4"/>
      <c r="M597" s="4" t="s">
        <v>1396</v>
      </c>
      <c r="N597" s="4" t="s">
        <v>46</v>
      </c>
      <c r="O597" s="4">
        <v>18919243389</v>
      </c>
      <c r="P597" s="217">
        <f>--IFERROR(VLOOKUP(I597,'统计（数据库导出）'!A:C,2,FALSE),0)</f>
        <v>40</v>
      </c>
      <c r="Q597" s="217">
        <f>--IFERROR(VLOOKUP(I597,'统计（数据库导出）'!A:C,3,FALSE),0)</f>
        <v>40</v>
      </c>
      <c r="R597" s="219">
        <f t="shared" si="9"/>
        <v>0.0266666666666667</v>
      </c>
      <c r="S597" s="217">
        <f>--IFERROR(VLOOKUP(I597,'统计（数据库导出）'!A:K,4,FALSE),0)</f>
        <v>30</v>
      </c>
      <c r="T597" s="217">
        <f>--IFERROR(VLOOKUP(I597,'统计（数据库导出）'!A:K,5,FALSE),0)</f>
        <v>0</v>
      </c>
      <c r="U597" s="217">
        <f>--IFERROR(VLOOKUP(I597,'统计（数据库导出）'!A:K,6,FALSE),0)</f>
        <v>10</v>
      </c>
      <c r="V597" s="217">
        <f>--IFERROR(VLOOKUP(I597,'统计（数据库导出）'!A:K,7,FALSE),0)</f>
        <v>0</v>
      </c>
      <c r="W597" s="217">
        <f>--IFERROR(VLOOKUP(I597,'统计（数据库导出）'!A:K,8,FALSE),0)</f>
        <v>30</v>
      </c>
      <c r="X597" s="217">
        <f>--IFERROR(VLOOKUP(I597,'统计（数据库导出）'!A:K,9,FALSE),0)</f>
        <v>0</v>
      </c>
      <c r="Y597" s="217">
        <f>--IFERROR(VLOOKUP(I597,'统计（数据库导出）'!A:K,10,FALSE),0)</f>
        <v>10</v>
      </c>
      <c r="Z597" s="217">
        <f>--IFERROR(VLOOKUP(I597,'统计（数据库导出）'!A:K,11,FALSE),0)</f>
        <v>0</v>
      </c>
      <c r="AA597" s="4">
        <v>596</v>
      </c>
      <c r="AB597" s="4"/>
      <c r="AC597" s="220" t="e">
        <f>VLOOKUP(H597,[1]Sheet1!$D:$D,1,FALSE)</f>
        <v>#N/A</v>
      </c>
    </row>
    <row r="598" spans="1:29">
      <c r="A598" s="3">
        <v>1949</v>
      </c>
      <c r="B598" s="4" t="s">
        <v>28</v>
      </c>
      <c r="C598" s="4">
        <v>0</v>
      </c>
      <c r="D598" s="4" t="s">
        <v>30</v>
      </c>
      <c r="E598" s="4" t="s">
        <v>31</v>
      </c>
      <c r="F598" s="4" t="s">
        <v>32</v>
      </c>
      <c r="G598" s="4" t="s">
        <v>68</v>
      </c>
      <c r="H598" s="4">
        <v>3853483</v>
      </c>
      <c r="I598" s="214" t="s">
        <v>1397</v>
      </c>
      <c r="J598" s="216">
        <v>1000</v>
      </c>
      <c r="K598" s="4"/>
      <c r="L598" s="4"/>
      <c r="M598" s="4" t="s">
        <v>1398</v>
      </c>
      <c r="N598" s="4" t="s">
        <v>46</v>
      </c>
      <c r="O598" s="4">
        <v>19993844433</v>
      </c>
      <c r="P598" s="217">
        <f>--IFERROR(VLOOKUP(I598,'统计（数据库导出）'!A:C,2,FALSE),0)</f>
        <v>3</v>
      </c>
      <c r="Q598" s="217">
        <f>--IFERROR(VLOOKUP(I598,'统计（数据库导出）'!A:C,3,FALSE),0)</f>
        <v>73</v>
      </c>
      <c r="R598" s="219">
        <f t="shared" si="9"/>
        <v>0.073</v>
      </c>
      <c r="S598" s="217">
        <f>--IFERROR(VLOOKUP(I598,'统计（数据库导出）'!A:K,4,FALSE),0)</f>
        <v>3</v>
      </c>
      <c r="T598" s="217">
        <f>--IFERROR(VLOOKUP(I598,'统计（数据库导出）'!A:K,5,FALSE),0)</f>
        <v>0</v>
      </c>
      <c r="U598" s="217">
        <f>--IFERROR(VLOOKUP(I598,'统计（数据库导出）'!A:K,6,FALSE),0)</f>
        <v>0</v>
      </c>
      <c r="V598" s="217">
        <f>--IFERROR(VLOOKUP(I598,'统计（数据库导出）'!A:K,7,FALSE),0)</f>
        <v>0</v>
      </c>
      <c r="W598" s="217">
        <f>--IFERROR(VLOOKUP(I598,'统计（数据库导出）'!A:K,8,FALSE),0)</f>
        <v>16</v>
      </c>
      <c r="X598" s="217">
        <f>--IFERROR(VLOOKUP(I598,'统计（数据库导出）'!A:K,9,FALSE),0)</f>
        <v>0</v>
      </c>
      <c r="Y598" s="217">
        <f>--IFERROR(VLOOKUP(I598,'统计（数据库导出）'!A:K,10,FALSE),0)</f>
        <v>57</v>
      </c>
      <c r="Z598" s="217">
        <f>--IFERROR(VLOOKUP(I598,'统计（数据库导出）'!A:K,11,FALSE),0)</f>
        <v>0</v>
      </c>
      <c r="AA598" s="4">
        <v>597</v>
      </c>
      <c r="AB598" s="4"/>
      <c r="AC598" s="220" t="e">
        <f>VLOOKUP(H598,[1]Sheet1!$D:$D,1,FALSE)</f>
        <v>#N/A</v>
      </c>
    </row>
    <row r="599" spans="1:29">
      <c r="A599" s="3">
        <v>1950</v>
      </c>
      <c r="B599" s="4" t="s">
        <v>28</v>
      </c>
      <c r="C599" s="4">
        <v>0</v>
      </c>
      <c r="D599" s="4" t="s">
        <v>30</v>
      </c>
      <c r="E599" s="4" t="s">
        <v>87</v>
      </c>
      <c r="F599" s="4" t="s">
        <v>88</v>
      </c>
      <c r="G599" s="4" t="s">
        <v>68</v>
      </c>
      <c r="H599" s="4">
        <v>3853484</v>
      </c>
      <c r="I599" s="214" t="s">
        <v>1399</v>
      </c>
      <c r="J599" s="216">
        <v>1000</v>
      </c>
      <c r="K599" s="4"/>
      <c r="L599" s="4"/>
      <c r="M599" s="4" t="s">
        <v>1400</v>
      </c>
      <c r="N599" s="4" t="s">
        <v>46</v>
      </c>
      <c r="O599" s="4">
        <v>18193804477</v>
      </c>
      <c r="P599" s="217">
        <f>--IFERROR(VLOOKUP(I599,'统计（数据库导出）'!A:C,2,FALSE),0)</f>
        <v>180.8</v>
      </c>
      <c r="Q599" s="217">
        <f>--IFERROR(VLOOKUP(I599,'统计（数据库导出）'!A:C,3,FALSE),0)</f>
        <v>1257.5</v>
      </c>
      <c r="R599" s="219">
        <f t="shared" si="9"/>
        <v>1.2575</v>
      </c>
      <c r="S599" s="217">
        <f>--IFERROR(VLOOKUP(I599,'统计（数据库导出）'!A:K,4,FALSE),0)</f>
        <v>170.8</v>
      </c>
      <c r="T599" s="217">
        <f>--IFERROR(VLOOKUP(I599,'统计（数据库导出）'!A:K,5,FALSE),0)</f>
        <v>0</v>
      </c>
      <c r="U599" s="217">
        <f>--IFERROR(VLOOKUP(I599,'统计（数据库导出）'!A:K,6,FALSE),0)</f>
        <v>10</v>
      </c>
      <c r="V599" s="217">
        <f>--IFERROR(VLOOKUP(I599,'统计（数据库导出）'!A:K,7,FALSE),0)</f>
        <v>-10</v>
      </c>
      <c r="W599" s="217">
        <f>--IFERROR(VLOOKUP(I599,'统计（数据库导出）'!A:K,8,FALSE),0)</f>
        <v>784.7</v>
      </c>
      <c r="X599" s="217">
        <f>--IFERROR(VLOOKUP(I599,'统计（数据库导出）'!A:K,9,FALSE),0)</f>
        <v>-129</v>
      </c>
      <c r="Y599" s="217">
        <f>--IFERROR(VLOOKUP(I599,'统计（数据库导出）'!A:K,10,FALSE),0)</f>
        <v>472.8</v>
      </c>
      <c r="Z599" s="217">
        <f>--IFERROR(VLOOKUP(I599,'统计（数据库导出）'!A:K,11,FALSE),0)</f>
        <v>-10</v>
      </c>
      <c r="AA599" s="4">
        <v>598</v>
      </c>
      <c r="AB599" s="4"/>
      <c r="AC599" s="220" t="e">
        <f>VLOOKUP(H599,[1]Sheet1!$D:$D,1,FALSE)</f>
        <v>#N/A</v>
      </c>
    </row>
    <row r="600" spans="1:29">
      <c r="A600" s="3">
        <v>1951</v>
      </c>
      <c r="B600" s="4" t="s">
        <v>28</v>
      </c>
      <c r="C600" s="4">
        <v>0</v>
      </c>
      <c r="D600" s="4" t="s">
        <v>30</v>
      </c>
      <c r="E600" s="4" t="s">
        <v>248</v>
      </c>
      <c r="F600" s="4" t="s">
        <v>88</v>
      </c>
      <c r="G600" s="4" t="s">
        <v>68</v>
      </c>
      <c r="H600" s="4">
        <v>3853487</v>
      </c>
      <c r="I600" s="214" t="s">
        <v>1401</v>
      </c>
      <c r="J600" s="216">
        <v>1000</v>
      </c>
      <c r="K600" s="4"/>
      <c r="L600" s="4"/>
      <c r="M600" s="4" t="s">
        <v>1362</v>
      </c>
      <c r="N600" s="4" t="s">
        <v>46</v>
      </c>
      <c r="O600" s="4">
        <v>18793814442</v>
      </c>
      <c r="P600" s="217">
        <f>--IFERROR(VLOOKUP(I600,'统计（数据库导出）'!A:C,2,FALSE),0)</f>
        <v>17.1</v>
      </c>
      <c r="Q600" s="217">
        <f>--IFERROR(VLOOKUP(I600,'统计（数据库导出）'!A:C,3,FALSE),0)</f>
        <v>491.05</v>
      </c>
      <c r="R600" s="219">
        <f t="shared" si="9"/>
        <v>0.49105</v>
      </c>
      <c r="S600" s="217">
        <f>--IFERROR(VLOOKUP(I600,'统计（数据库导出）'!A:K,4,FALSE),0)</f>
        <v>17.1</v>
      </c>
      <c r="T600" s="217">
        <f>--IFERROR(VLOOKUP(I600,'统计（数据库导出）'!A:K,5,FALSE),0)</f>
        <v>0</v>
      </c>
      <c r="U600" s="217">
        <f>--IFERROR(VLOOKUP(I600,'统计（数据库导出）'!A:K,6,FALSE),0)</f>
        <v>0</v>
      </c>
      <c r="V600" s="217">
        <f>--IFERROR(VLOOKUP(I600,'统计（数据库导出）'!A:K,7,FALSE),0)</f>
        <v>0</v>
      </c>
      <c r="W600" s="217">
        <f>--IFERROR(VLOOKUP(I600,'统计（数据库导出）'!A:K,8,FALSE),0)</f>
        <v>345.3</v>
      </c>
      <c r="X600" s="217">
        <f>--IFERROR(VLOOKUP(I600,'统计（数据库导出）'!A:K,9,FALSE),0)</f>
        <v>0</v>
      </c>
      <c r="Y600" s="217">
        <f>--IFERROR(VLOOKUP(I600,'统计（数据库导出）'!A:K,10,FALSE),0)</f>
        <v>145.75</v>
      </c>
      <c r="Z600" s="217">
        <f>--IFERROR(VLOOKUP(I600,'统计（数据库导出）'!A:K,11,FALSE),0)</f>
        <v>0</v>
      </c>
      <c r="AA600" s="4">
        <v>599</v>
      </c>
      <c r="AB600" s="4"/>
      <c r="AC600" s="220" t="e">
        <f>VLOOKUP(H600,[1]Sheet1!$D:$D,1,FALSE)</f>
        <v>#N/A</v>
      </c>
    </row>
    <row r="601" spans="1:29">
      <c r="A601" s="3">
        <v>1952</v>
      </c>
      <c r="B601" s="4" t="s">
        <v>28</v>
      </c>
      <c r="C601" s="4">
        <v>0</v>
      </c>
      <c r="D601" s="4" t="s">
        <v>30</v>
      </c>
      <c r="E601" s="4" t="s">
        <v>248</v>
      </c>
      <c r="F601" s="4" t="s">
        <v>88</v>
      </c>
      <c r="G601" s="4" t="s">
        <v>33</v>
      </c>
      <c r="H601" s="4">
        <v>3853497</v>
      </c>
      <c r="I601" s="214" t="s">
        <v>1402</v>
      </c>
      <c r="J601" s="216">
        <v>1500</v>
      </c>
      <c r="K601" s="4"/>
      <c r="L601" s="4"/>
      <c r="M601" s="4" t="s">
        <v>1403</v>
      </c>
      <c r="N601" s="4" t="s">
        <v>46</v>
      </c>
      <c r="O601" s="4">
        <v>18919223275</v>
      </c>
      <c r="P601" s="217">
        <f>--IFERROR(VLOOKUP(I601,'统计（数据库导出）'!A:C,2,FALSE),0)</f>
        <v>91</v>
      </c>
      <c r="Q601" s="217">
        <f>--IFERROR(VLOOKUP(I601,'统计（数据库导出）'!A:C,3,FALSE),0)</f>
        <v>1503.34</v>
      </c>
      <c r="R601" s="219">
        <f t="shared" si="9"/>
        <v>1.00222666666667</v>
      </c>
      <c r="S601" s="217">
        <f>--IFERROR(VLOOKUP(I601,'统计（数据库导出）'!A:K,4,FALSE),0)</f>
        <v>0</v>
      </c>
      <c r="T601" s="217">
        <f>--IFERROR(VLOOKUP(I601,'统计（数据库导出）'!A:K,5,FALSE),0)</f>
        <v>0</v>
      </c>
      <c r="U601" s="217">
        <f>--IFERROR(VLOOKUP(I601,'统计（数据库导出）'!A:K,6,FALSE),0)</f>
        <v>91</v>
      </c>
      <c r="V601" s="217">
        <f>--IFERROR(VLOOKUP(I601,'统计（数据库导出）'!A:K,7,FALSE),0)</f>
        <v>0</v>
      </c>
      <c r="W601" s="217">
        <f>--IFERROR(VLOOKUP(I601,'统计（数据库导出）'!A:K,8,FALSE),0)</f>
        <v>630.3</v>
      </c>
      <c r="X601" s="217">
        <f>--IFERROR(VLOOKUP(I601,'统计（数据库导出）'!A:K,9,FALSE),0)</f>
        <v>-138</v>
      </c>
      <c r="Y601" s="217">
        <f>--IFERROR(VLOOKUP(I601,'统计（数据库导出）'!A:K,10,FALSE),0)</f>
        <v>873.04</v>
      </c>
      <c r="Z601" s="217">
        <f>--IFERROR(VLOOKUP(I601,'统计（数据库导出）'!A:K,11,FALSE),0)</f>
        <v>-6</v>
      </c>
      <c r="AA601" s="4">
        <v>600</v>
      </c>
      <c r="AB601" s="4"/>
      <c r="AC601" s="220" t="e">
        <f>VLOOKUP(H601,[1]Sheet1!$D:$D,1,FALSE)</f>
        <v>#N/A</v>
      </c>
    </row>
    <row r="602" spans="1:29">
      <c r="A602" s="3">
        <v>1953</v>
      </c>
      <c r="B602" s="4" t="s">
        <v>28</v>
      </c>
      <c r="C602" s="4">
        <v>0</v>
      </c>
      <c r="D602" s="4" t="s">
        <v>99</v>
      </c>
      <c r="E602" s="4">
        <v>0</v>
      </c>
      <c r="F602" s="4">
        <v>0</v>
      </c>
      <c r="G602" s="4" t="s">
        <v>373</v>
      </c>
      <c r="H602" s="4">
        <v>3853910</v>
      </c>
      <c r="I602" s="4" t="s">
        <v>1404</v>
      </c>
      <c r="J602" s="216">
        <v>3000</v>
      </c>
      <c r="K602" s="4"/>
      <c r="L602" s="4"/>
      <c r="M602" s="4" t="s">
        <v>1405</v>
      </c>
      <c r="N602" s="4" t="s">
        <v>229</v>
      </c>
      <c r="O602" s="4">
        <v>19193840721</v>
      </c>
      <c r="P602" s="217">
        <f>--IFERROR(VLOOKUP(I602,'统计（数据库导出）'!A:C,2,FALSE),0)</f>
        <v>0</v>
      </c>
      <c r="Q602" s="217">
        <f>--IFERROR(VLOOKUP(I602,'统计（数据库导出）'!A:C,3,FALSE),0)</f>
        <v>68.4</v>
      </c>
      <c r="R602" s="219">
        <f t="shared" si="9"/>
        <v>0.0228</v>
      </c>
      <c r="S602" s="217">
        <f>--IFERROR(VLOOKUP(I602,'统计（数据库导出）'!A:K,4,FALSE),0)</f>
        <v>0</v>
      </c>
      <c r="T602" s="217">
        <f>--IFERROR(VLOOKUP(I602,'统计（数据库导出）'!A:K,5,FALSE),0)</f>
        <v>0</v>
      </c>
      <c r="U602" s="217">
        <f>--IFERROR(VLOOKUP(I602,'统计（数据库导出）'!A:K,6,FALSE),0)</f>
        <v>0</v>
      </c>
      <c r="V602" s="217">
        <f>--IFERROR(VLOOKUP(I602,'统计（数据库导出）'!A:K,7,FALSE),0)</f>
        <v>0</v>
      </c>
      <c r="W602" s="217">
        <f>--IFERROR(VLOOKUP(I602,'统计（数据库导出）'!A:K,8,FALSE),0)</f>
        <v>68.4</v>
      </c>
      <c r="X602" s="217">
        <f>--IFERROR(VLOOKUP(I602,'统计（数据库导出）'!A:K,9,FALSE),0)</f>
        <v>0</v>
      </c>
      <c r="Y602" s="217">
        <f>--IFERROR(VLOOKUP(I602,'统计（数据库导出）'!A:K,10,FALSE),0)</f>
        <v>0</v>
      </c>
      <c r="Z602" s="217">
        <f>--IFERROR(VLOOKUP(I602,'统计（数据库导出）'!A:K,11,FALSE),0)</f>
        <v>0</v>
      </c>
      <c r="AA602" s="4">
        <v>601</v>
      </c>
      <c r="AB602" s="4"/>
      <c r="AC602" s="220" t="e">
        <f>VLOOKUP(H602,[1]Sheet1!$D:$D,1,FALSE)</f>
        <v>#N/A</v>
      </c>
    </row>
    <row r="603" spans="1:29">
      <c r="A603" s="3">
        <v>1954</v>
      </c>
      <c r="B603" s="4" t="s">
        <v>28</v>
      </c>
      <c r="C603" s="4" t="s">
        <v>37</v>
      </c>
      <c r="D603" s="4" t="s">
        <v>30</v>
      </c>
      <c r="E603" s="4" t="s">
        <v>60</v>
      </c>
      <c r="F603" s="4" t="s">
        <v>32</v>
      </c>
      <c r="G603" s="4" t="s">
        <v>33</v>
      </c>
      <c r="H603" s="4">
        <v>3853960</v>
      </c>
      <c r="I603" s="4" t="s">
        <v>1406</v>
      </c>
      <c r="J603" s="216">
        <v>1200</v>
      </c>
      <c r="K603" s="4"/>
      <c r="L603" s="4"/>
      <c r="M603" s="4" t="s">
        <v>148</v>
      </c>
      <c r="N603" s="4" t="s">
        <v>149</v>
      </c>
      <c r="O603" s="4">
        <v>19193854856</v>
      </c>
      <c r="P603" s="217">
        <f>--IFERROR(VLOOKUP(I603,'统计（数据库导出）'!A:C,2,FALSE),0)</f>
        <v>36</v>
      </c>
      <c r="Q603" s="217">
        <f>--IFERROR(VLOOKUP(I603,'统计（数据库导出）'!A:C,3,FALSE),0)</f>
        <v>1029</v>
      </c>
      <c r="R603" s="219">
        <f t="shared" si="9"/>
        <v>0.8575</v>
      </c>
      <c r="S603" s="217">
        <f>--IFERROR(VLOOKUP(I603,'统计（数据库导出）'!A:K,4,FALSE),0)</f>
        <v>0</v>
      </c>
      <c r="T603" s="217">
        <f>--IFERROR(VLOOKUP(I603,'统计（数据库导出）'!A:K,5,FALSE),0)</f>
        <v>0</v>
      </c>
      <c r="U603" s="217">
        <f>--IFERROR(VLOOKUP(I603,'统计（数据库导出）'!A:K,6,FALSE),0)</f>
        <v>36</v>
      </c>
      <c r="V603" s="217">
        <f>--IFERROR(VLOOKUP(I603,'统计（数据库导出）'!A:K,7,FALSE),0)</f>
        <v>0</v>
      </c>
      <c r="W603" s="217">
        <f>--IFERROR(VLOOKUP(I603,'统计（数据库导出）'!A:K,8,FALSE),0)</f>
        <v>702.5</v>
      </c>
      <c r="X603" s="217">
        <f>--IFERROR(VLOOKUP(I603,'统计（数据库导出）'!A:K,9,FALSE),0)</f>
        <v>-516</v>
      </c>
      <c r="Y603" s="217">
        <f>--IFERROR(VLOOKUP(I603,'统计（数据库导出）'!A:K,10,FALSE),0)</f>
        <v>326.5</v>
      </c>
      <c r="Z603" s="217">
        <f>--IFERROR(VLOOKUP(I603,'统计（数据库导出）'!A:K,11,FALSE),0)</f>
        <v>0</v>
      </c>
      <c r="AA603" s="4">
        <v>602</v>
      </c>
      <c r="AB603" s="4"/>
      <c r="AC603" s="220" t="e">
        <f>VLOOKUP(H603,[1]Sheet1!$D:$D,1,FALSE)</f>
        <v>#N/A</v>
      </c>
    </row>
    <row r="604" spans="1:29">
      <c r="A604" s="3">
        <v>1980</v>
      </c>
      <c r="B604" s="4" t="s">
        <v>28</v>
      </c>
      <c r="C604" s="4" t="s">
        <v>37</v>
      </c>
      <c r="D604" s="4" t="s">
        <v>30</v>
      </c>
      <c r="E604" s="4" t="s">
        <v>60</v>
      </c>
      <c r="F604" s="4" t="s">
        <v>32</v>
      </c>
      <c r="G604" s="4" t="s">
        <v>68</v>
      </c>
      <c r="H604" s="4">
        <v>3854085</v>
      </c>
      <c r="I604" s="4" t="s">
        <v>1407</v>
      </c>
      <c r="J604" s="216">
        <v>1000</v>
      </c>
      <c r="K604" s="4">
        <v>15378861112</v>
      </c>
      <c r="L604" s="4"/>
      <c r="M604" s="4" t="s">
        <v>1408</v>
      </c>
      <c r="N604" s="4" t="s">
        <v>46</v>
      </c>
      <c r="O604" s="4">
        <v>15378861112</v>
      </c>
      <c r="P604" s="217">
        <f>--IFERROR(VLOOKUP(I604,'统计（数据库导出）'!A:C,2,FALSE),0)</f>
        <v>30</v>
      </c>
      <c r="Q604" s="217">
        <f>--IFERROR(VLOOKUP(I604,'统计（数据库导出）'!A:C,3,FALSE),0)</f>
        <v>523.4</v>
      </c>
      <c r="R604" s="219">
        <f t="shared" si="9"/>
        <v>0.5234</v>
      </c>
      <c r="S604" s="217">
        <f>--IFERROR(VLOOKUP(I604,'统计（数据库导出）'!A:K,4,FALSE),0)</f>
        <v>0</v>
      </c>
      <c r="T604" s="217">
        <f>--IFERROR(VLOOKUP(I604,'统计（数据库导出）'!A:K,5,FALSE),0)</f>
        <v>0</v>
      </c>
      <c r="U604" s="217">
        <f>--IFERROR(VLOOKUP(I604,'统计（数据库导出）'!A:K,6,FALSE),0)</f>
        <v>30</v>
      </c>
      <c r="V604" s="217">
        <f>--IFERROR(VLOOKUP(I604,'统计（数据库导出）'!A:K,7,FALSE),0)</f>
        <v>0</v>
      </c>
      <c r="W604" s="217">
        <f>--IFERROR(VLOOKUP(I604,'统计（数据库导出）'!A:K,8,FALSE),0)</f>
        <v>183.4</v>
      </c>
      <c r="X604" s="217">
        <f>--IFERROR(VLOOKUP(I604,'统计（数据库导出）'!A:K,9,FALSE),0)</f>
        <v>0</v>
      </c>
      <c r="Y604" s="217">
        <f>--IFERROR(VLOOKUP(I604,'统计（数据库导出）'!A:K,10,FALSE),0)</f>
        <v>340</v>
      </c>
      <c r="Z604" s="217">
        <f>--IFERROR(VLOOKUP(I604,'统计（数据库导出）'!A:K,11,FALSE),0)</f>
        <v>0</v>
      </c>
      <c r="AA604" s="4">
        <v>603</v>
      </c>
      <c r="AB604" s="4"/>
      <c r="AC604" s="220" t="e">
        <f>VLOOKUP(H604,[1]Sheet1!$D:$D,1,FALSE)</f>
        <v>#N/A</v>
      </c>
    </row>
    <row r="605" spans="1:29">
      <c r="A605" s="3">
        <v>1981</v>
      </c>
      <c r="B605" s="4" t="s">
        <v>28</v>
      </c>
      <c r="C605" s="4" t="s">
        <v>37</v>
      </c>
      <c r="D605" s="4" t="s">
        <v>30</v>
      </c>
      <c r="E605" s="4" t="s">
        <v>38</v>
      </c>
      <c r="F605" s="4" t="s">
        <v>32</v>
      </c>
      <c r="G605" s="4" t="s">
        <v>68</v>
      </c>
      <c r="H605" s="4">
        <v>3854091</v>
      </c>
      <c r="I605" s="4" t="s">
        <v>1409</v>
      </c>
      <c r="J605" s="216">
        <v>1000</v>
      </c>
      <c r="K605" s="4">
        <v>18993822566</v>
      </c>
      <c r="L605" s="4"/>
      <c r="M605" s="4" t="s">
        <v>1410</v>
      </c>
      <c r="N605" s="4" t="s">
        <v>46</v>
      </c>
      <c r="O605" s="4">
        <v>18993822566</v>
      </c>
      <c r="P605" s="217">
        <f>--IFERROR(VLOOKUP(I605,'统计（数据库导出）'!A:C,2,FALSE),0)</f>
        <v>0</v>
      </c>
      <c r="Q605" s="217">
        <f>--IFERROR(VLOOKUP(I605,'统计（数据库导出）'!A:C,3,FALSE),0)</f>
        <v>0</v>
      </c>
      <c r="R605" s="219">
        <f t="shared" si="9"/>
        <v>0</v>
      </c>
      <c r="S605" s="217">
        <f>--IFERROR(VLOOKUP(I605,'统计（数据库导出）'!A:K,4,FALSE),0)</f>
        <v>0</v>
      </c>
      <c r="T605" s="217">
        <f>--IFERROR(VLOOKUP(I605,'统计（数据库导出）'!A:K,5,FALSE),0)</f>
        <v>0</v>
      </c>
      <c r="U605" s="217">
        <f>--IFERROR(VLOOKUP(I605,'统计（数据库导出）'!A:K,6,FALSE),0)</f>
        <v>0</v>
      </c>
      <c r="V605" s="217">
        <f>--IFERROR(VLOOKUP(I605,'统计（数据库导出）'!A:K,7,FALSE),0)</f>
        <v>0</v>
      </c>
      <c r="W605" s="217">
        <f>--IFERROR(VLOOKUP(I605,'统计（数据库导出）'!A:K,8,FALSE),0)</f>
        <v>0</v>
      </c>
      <c r="X605" s="217">
        <f>--IFERROR(VLOOKUP(I605,'统计（数据库导出）'!A:K,9,FALSE),0)</f>
        <v>0</v>
      </c>
      <c r="Y605" s="217">
        <f>--IFERROR(VLOOKUP(I605,'统计（数据库导出）'!A:K,10,FALSE),0)</f>
        <v>0</v>
      </c>
      <c r="Z605" s="217">
        <f>--IFERROR(VLOOKUP(I605,'统计（数据库导出）'!A:K,11,FALSE),0)</f>
        <v>0</v>
      </c>
      <c r="AA605" s="4">
        <v>604</v>
      </c>
      <c r="AB605" s="4"/>
      <c r="AC605" s="220" t="e">
        <f>VLOOKUP(H605,[1]Sheet1!$D:$D,1,FALSE)</f>
        <v>#N/A</v>
      </c>
    </row>
    <row r="606" spans="1:29">
      <c r="A606" s="3">
        <v>1982</v>
      </c>
      <c r="B606" s="4" t="s">
        <v>28</v>
      </c>
      <c r="C606" s="4">
        <v>0</v>
      </c>
      <c r="D606" s="4" t="s">
        <v>30</v>
      </c>
      <c r="E606" s="4" t="s">
        <v>93</v>
      </c>
      <c r="F606" s="4" t="s">
        <v>32</v>
      </c>
      <c r="G606" s="4" t="s">
        <v>68</v>
      </c>
      <c r="H606" s="4">
        <v>3854071</v>
      </c>
      <c r="I606" s="4" t="s">
        <v>1411</v>
      </c>
      <c r="J606" s="216">
        <v>1100</v>
      </c>
      <c r="K606" s="4">
        <v>15309480309</v>
      </c>
      <c r="L606" s="4"/>
      <c r="M606" s="4" t="s">
        <v>1412</v>
      </c>
      <c r="N606" s="4" t="s">
        <v>46</v>
      </c>
      <c r="O606" s="4">
        <v>15309480309</v>
      </c>
      <c r="P606" s="217">
        <f>--IFERROR(VLOOKUP(I606,'统计（数据库导出）'!A:C,2,FALSE),0)</f>
        <v>17.1</v>
      </c>
      <c r="Q606" s="217">
        <f>--IFERROR(VLOOKUP(I606,'统计（数据库导出）'!A:C,3,FALSE),0)</f>
        <v>530.35</v>
      </c>
      <c r="R606" s="219">
        <f t="shared" si="9"/>
        <v>0.482136363636364</v>
      </c>
      <c r="S606" s="217">
        <f>--IFERROR(VLOOKUP(I606,'统计（数据库导出）'!A:K,4,FALSE),0)</f>
        <v>17.1</v>
      </c>
      <c r="T606" s="217">
        <f>--IFERROR(VLOOKUP(I606,'统计（数据库导出）'!A:K,5,FALSE),0)</f>
        <v>0</v>
      </c>
      <c r="U606" s="217">
        <f>--IFERROR(VLOOKUP(I606,'统计（数据库导出）'!A:K,6,FALSE),0)</f>
        <v>0</v>
      </c>
      <c r="V606" s="217">
        <f>--IFERROR(VLOOKUP(I606,'统计（数据库导出）'!A:K,7,FALSE),0)</f>
        <v>0</v>
      </c>
      <c r="W606" s="217">
        <f>--IFERROR(VLOOKUP(I606,'统计（数据库导出）'!A:K,8,FALSE),0)</f>
        <v>395.1</v>
      </c>
      <c r="X606" s="217">
        <f>--IFERROR(VLOOKUP(I606,'统计（数据库导出）'!A:K,9,FALSE),0)</f>
        <v>-129</v>
      </c>
      <c r="Y606" s="217">
        <f>--IFERROR(VLOOKUP(I606,'统计（数据库导出）'!A:K,10,FALSE),0)</f>
        <v>135.25</v>
      </c>
      <c r="Z606" s="217">
        <f>--IFERROR(VLOOKUP(I606,'统计（数据库导出）'!A:K,11,FALSE),0)</f>
        <v>0</v>
      </c>
      <c r="AA606" s="4">
        <v>605</v>
      </c>
      <c r="AB606" s="4"/>
      <c r="AC606" s="220" t="e">
        <f>VLOOKUP(H606,[1]Sheet1!$D:$D,1,FALSE)</f>
        <v>#N/A</v>
      </c>
    </row>
    <row r="607" spans="1:29">
      <c r="A607" s="3">
        <v>1983</v>
      </c>
      <c r="B607" s="4" t="s">
        <v>28</v>
      </c>
      <c r="C607" s="4">
        <v>0</v>
      </c>
      <c r="D607" s="4" t="s">
        <v>30</v>
      </c>
      <c r="E607" s="4" t="s">
        <v>137</v>
      </c>
      <c r="F607" s="4" t="s">
        <v>32</v>
      </c>
      <c r="G607" s="4" t="s">
        <v>68</v>
      </c>
      <c r="H607" s="4">
        <v>3854070</v>
      </c>
      <c r="I607" s="4" t="s">
        <v>1413</v>
      </c>
      <c r="J607" s="216">
        <v>1000</v>
      </c>
      <c r="K607" s="4">
        <v>13389484483</v>
      </c>
      <c r="L607" s="4"/>
      <c r="M607" s="4" t="s">
        <v>1414</v>
      </c>
      <c r="N607" s="4" t="s">
        <v>46</v>
      </c>
      <c r="O607" s="4">
        <v>13389484483</v>
      </c>
      <c r="P607" s="217">
        <f>--IFERROR(VLOOKUP(I607,'统计（数据库导出）'!A:C,2,FALSE),0)</f>
        <v>0</v>
      </c>
      <c r="Q607" s="217">
        <f>--IFERROR(VLOOKUP(I607,'统计（数据库导出）'!A:C,3,FALSE),0)</f>
        <v>13</v>
      </c>
      <c r="R607" s="219">
        <f t="shared" si="9"/>
        <v>0.013</v>
      </c>
      <c r="S607" s="217">
        <f>--IFERROR(VLOOKUP(I607,'统计（数据库导出）'!A:K,4,FALSE),0)</f>
        <v>0</v>
      </c>
      <c r="T607" s="217">
        <f>--IFERROR(VLOOKUP(I607,'统计（数据库导出）'!A:K,5,FALSE),0)</f>
        <v>0</v>
      </c>
      <c r="U607" s="217">
        <f>--IFERROR(VLOOKUP(I607,'统计（数据库导出）'!A:K,6,FALSE),0)</f>
        <v>0</v>
      </c>
      <c r="V607" s="217">
        <f>--IFERROR(VLOOKUP(I607,'统计（数据库导出）'!A:K,7,FALSE),0)</f>
        <v>0</v>
      </c>
      <c r="W607" s="217">
        <f>--IFERROR(VLOOKUP(I607,'统计（数据库导出）'!A:K,8,FALSE),0)</f>
        <v>0</v>
      </c>
      <c r="X607" s="217">
        <f>--IFERROR(VLOOKUP(I607,'统计（数据库导出）'!A:K,9,FALSE),0)</f>
        <v>0</v>
      </c>
      <c r="Y607" s="217">
        <f>--IFERROR(VLOOKUP(I607,'统计（数据库导出）'!A:K,10,FALSE),0)</f>
        <v>13</v>
      </c>
      <c r="Z607" s="217">
        <f>--IFERROR(VLOOKUP(I607,'统计（数据库导出）'!A:K,11,FALSE),0)</f>
        <v>0</v>
      </c>
      <c r="AA607" s="4">
        <v>606</v>
      </c>
      <c r="AB607" s="4"/>
      <c r="AC607" s="220" t="e">
        <f>VLOOKUP(H607,[1]Sheet1!$D:$D,1,FALSE)</f>
        <v>#N/A</v>
      </c>
    </row>
    <row r="608" spans="1:29">
      <c r="A608" s="3">
        <v>1984</v>
      </c>
      <c r="B608" s="4" t="s">
        <v>28</v>
      </c>
      <c r="C608" s="4">
        <v>0</v>
      </c>
      <c r="D608" s="4" t="s">
        <v>30</v>
      </c>
      <c r="E608" s="4" t="s">
        <v>137</v>
      </c>
      <c r="F608" s="4" t="s">
        <v>32</v>
      </c>
      <c r="G608" s="4" t="s">
        <v>68</v>
      </c>
      <c r="H608" s="4">
        <v>3854087</v>
      </c>
      <c r="I608" s="4" t="s">
        <v>1415</v>
      </c>
      <c r="J608" s="216">
        <v>1000</v>
      </c>
      <c r="K608" s="4">
        <v>17793809155</v>
      </c>
      <c r="L608" s="4"/>
      <c r="M608" s="4" t="s">
        <v>1416</v>
      </c>
      <c r="N608" s="4" t="s">
        <v>46</v>
      </c>
      <c r="O608" s="4">
        <v>17793809155</v>
      </c>
      <c r="P608" s="217">
        <f>--IFERROR(VLOOKUP(I608,'统计（数据库导出）'!A:C,2,FALSE),0)</f>
        <v>0</v>
      </c>
      <c r="Q608" s="217">
        <f>--IFERROR(VLOOKUP(I608,'统计（数据库导出）'!A:C,3,FALSE),0)</f>
        <v>0</v>
      </c>
      <c r="R608" s="219">
        <f t="shared" si="9"/>
        <v>0</v>
      </c>
      <c r="S608" s="217">
        <f>--IFERROR(VLOOKUP(I608,'统计（数据库导出）'!A:K,4,FALSE),0)</f>
        <v>0</v>
      </c>
      <c r="T608" s="217">
        <f>--IFERROR(VLOOKUP(I608,'统计（数据库导出）'!A:K,5,FALSE),0)</f>
        <v>0</v>
      </c>
      <c r="U608" s="217">
        <f>--IFERROR(VLOOKUP(I608,'统计（数据库导出）'!A:K,6,FALSE),0)</f>
        <v>0</v>
      </c>
      <c r="V608" s="217">
        <f>--IFERROR(VLOOKUP(I608,'统计（数据库导出）'!A:K,7,FALSE),0)</f>
        <v>0</v>
      </c>
      <c r="W608" s="217">
        <f>--IFERROR(VLOOKUP(I608,'统计（数据库导出）'!A:K,8,FALSE),0)</f>
        <v>0</v>
      </c>
      <c r="X608" s="217">
        <f>--IFERROR(VLOOKUP(I608,'统计（数据库导出）'!A:K,9,FALSE),0)</f>
        <v>0</v>
      </c>
      <c r="Y608" s="217">
        <f>--IFERROR(VLOOKUP(I608,'统计（数据库导出）'!A:K,10,FALSE),0)</f>
        <v>0</v>
      </c>
      <c r="Z608" s="217">
        <f>--IFERROR(VLOOKUP(I608,'统计（数据库导出）'!A:K,11,FALSE),0)</f>
        <v>0</v>
      </c>
      <c r="AA608" s="4">
        <v>607</v>
      </c>
      <c r="AB608" s="4"/>
      <c r="AC608" s="220" t="e">
        <f>VLOOKUP(H608,[1]Sheet1!$D:$D,1,FALSE)</f>
        <v>#N/A</v>
      </c>
    </row>
    <row r="609" spans="1:29">
      <c r="A609" s="3">
        <v>1985</v>
      </c>
      <c r="B609" s="4" t="s">
        <v>28</v>
      </c>
      <c r="C609" s="4">
        <v>0</v>
      </c>
      <c r="D609" s="4" t="s">
        <v>30</v>
      </c>
      <c r="E609" s="4" t="s">
        <v>137</v>
      </c>
      <c r="F609" s="4" t="s">
        <v>32</v>
      </c>
      <c r="G609" s="4" t="s">
        <v>43</v>
      </c>
      <c r="H609" s="4">
        <v>3854083</v>
      </c>
      <c r="I609" s="4" t="s">
        <v>1417</v>
      </c>
      <c r="J609" s="216">
        <v>1200</v>
      </c>
      <c r="K609" s="4">
        <v>15378555644</v>
      </c>
      <c r="L609" s="4"/>
      <c r="M609" s="4" t="s">
        <v>1418</v>
      </c>
      <c r="N609" s="4" t="s">
        <v>46</v>
      </c>
      <c r="O609" s="4">
        <v>15378555644</v>
      </c>
      <c r="P609" s="217">
        <f>--IFERROR(VLOOKUP(I609,'统计（数据库导出）'!A:C,2,FALSE),0)</f>
        <v>0</v>
      </c>
      <c r="Q609" s="217">
        <f>--IFERROR(VLOOKUP(I609,'统计（数据库导出）'!A:C,3,FALSE),0)</f>
        <v>0</v>
      </c>
      <c r="R609" s="219">
        <f t="shared" si="9"/>
        <v>0</v>
      </c>
      <c r="S609" s="217">
        <f>--IFERROR(VLOOKUP(I609,'统计（数据库导出）'!A:K,4,FALSE),0)</f>
        <v>0</v>
      </c>
      <c r="T609" s="217">
        <f>--IFERROR(VLOOKUP(I609,'统计（数据库导出）'!A:K,5,FALSE),0)</f>
        <v>0</v>
      </c>
      <c r="U609" s="217">
        <f>--IFERROR(VLOOKUP(I609,'统计（数据库导出）'!A:K,6,FALSE),0)</f>
        <v>0</v>
      </c>
      <c r="V609" s="217">
        <f>--IFERROR(VLOOKUP(I609,'统计（数据库导出）'!A:K,7,FALSE),0)</f>
        <v>0</v>
      </c>
      <c r="W609" s="217">
        <f>--IFERROR(VLOOKUP(I609,'统计（数据库导出）'!A:K,8,FALSE),0)</f>
        <v>0</v>
      </c>
      <c r="X609" s="217">
        <f>--IFERROR(VLOOKUP(I609,'统计（数据库导出）'!A:K,9,FALSE),0)</f>
        <v>0</v>
      </c>
      <c r="Y609" s="217">
        <f>--IFERROR(VLOOKUP(I609,'统计（数据库导出）'!A:K,10,FALSE),0)</f>
        <v>0</v>
      </c>
      <c r="Z609" s="217">
        <f>--IFERROR(VLOOKUP(I609,'统计（数据库导出）'!A:K,11,FALSE),0)</f>
        <v>0</v>
      </c>
      <c r="AA609" s="4">
        <v>608</v>
      </c>
      <c r="AB609" s="4"/>
      <c r="AC609" s="220" t="e">
        <f>VLOOKUP(H609,[1]Sheet1!$D:$D,1,FALSE)</f>
        <v>#N/A</v>
      </c>
    </row>
    <row r="610" spans="1:29">
      <c r="A610" s="3">
        <v>1986</v>
      </c>
      <c r="B610" s="4" t="s">
        <v>28</v>
      </c>
      <c r="C610" s="4">
        <v>0</v>
      </c>
      <c r="D610" s="4" t="s">
        <v>53</v>
      </c>
      <c r="E610" s="4">
        <v>0</v>
      </c>
      <c r="F610" s="4">
        <v>0</v>
      </c>
      <c r="G610" s="4" t="s">
        <v>33</v>
      </c>
      <c r="H610" s="4">
        <v>3853476</v>
      </c>
      <c r="I610" s="4" t="s">
        <v>1419</v>
      </c>
      <c r="J610" s="216">
        <v>1500</v>
      </c>
      <c r="K610" s="4">
        <v>17704440411</v>
      </c>
      <c r="L610" s="4"/>
      <c r="M610" s="4" t="s">
        <v>1420</v>
      </c>
      <c r="N610" s="4" t="s">
        <v>379</v>
      </c>
      <c r="O610" s="4">
        <v>17704440411</v>
      </c>
      <c r="P610" s="217">
        <f>--IFERROR(VLOOKUP(I610,'统计（数据库导出）'!A:C,2,FALSE),0)</f>
        <v>89.1</v>
      </c>
      <c r="Q610" s="217">
        <f>--IFERROR(VLOOKUP(I610,'统计（数据库导出）'!A:C,3,FALSE),0)</f>
        <v>2227.485</v>
      </c>
      <c r="R610" s="219">
        <f t="shared" si="9"/>
        <v>1.48499</v>
      </c>
      <c r="S610" s="217">
        <f>--IFERROR(VLOOKUP(I610,'统计（数据库导出）'!A:K,4,FALSE),0)</f>
        <v>65.1</v>
      </c>
      <c r="T610" s="217">
        <f>--IFERROR(VLOOKUP(I610,'统计（数据库导出）'!A:K,5,FALSE),0)</f>
        <v>0</v>
      </c>
      <c r="U610" s="217">
        <f>--IFERROR(VLOOKUP(I610,'统计（数据库导出）'!A:K,6,FALSE),0)</f>
        <v>24</v>
      </c>
      <c r="V610" s="217">
        <f>--IFERROR(VLOOKUP(I610,'统计（数据库导出）'!A:K,7,FALSE),0)</f>
        <v>0</v>
      </c>
      <c r="W610" s="217">
        <f>--IFERROR(VLOOKUP(I610,'统计（数据库导出）'!A:K,8,FALSE),0)</f>
        <v>961.1</v>
      </c>
      <c r="X610" s="217">
        <f>--IFERROR(VLOOKUP(I610,'统计（数据库导出）'!A:K,9,FALSE),0)</f>
        <v>0</v>
      </c>
      <c r="Y610" s="217">
        <f>--IFERROR(VLOOKUP(I610,'统计（数据库导出）'!A:K,10,FALSE),0)</f>
        <v>1266.385</v>
      </c>
      <c r="Z610" s="217">
        <f>--IFERROR(VLOOKUP(I610,'统计（数据库导出）'!A:K,11,FALSE),0)</f>
        <v>-25</v>
      </c>
      <c r="AA610" s="4">
        <v>609</v>
      </c>
      <c r="AB610" s="4"/>
      <c r="AC610" s="220" t="e">
        <f>VLOOKUP(H610,[1]Sheet1!$D:$D,1,FALSE)</f>
        <v>#N/A</v>
      </c>
    </row>
    <row r="611" spans="1:29">
      <c r="A611" s="3">
        <v>1</v>
      </c>
      <c r="B611" s="4" t="s">
        <v>1421</v>
      </c>
      <c r="C611" s="4" t="s">
        <v>1422</v>
      </c>
      <c r="D611" s="4" t="s">
        <v>30</v>
      </c>
      <c r="E611" s="4" t="s">
        <v>1423</v>
      </c>
      <c r="F611" s="4" t="s">
        <v>32</v>
      </c>
      <c r="G611" s="4" t="s">
        <v>1424</v>
      </c>
      <c r="H611" s="4">
        <v>3852529</v>
      </c>
      <c r="I611" s="214" t="s">
        <v>1425</v>
      </c>
      <c r="J611" s="216">
        <v>200</v>
      </c>
      <c r="K611" s="4">
        <v>18993823656</v>
      </c>
      <c r="L611" s="4"/>
      <c r="M611" s="4" t="s">
        <v>1426</v>
      </c>
      <c r="N611" s="4" t="s">
        <v>1427</v>
      </c>
      <c r="O611" s="4">
        <v>18993823656</v>
      </c>
      <c r="P611" s="217">
        <f>--IFERROR(VLOOKUP(I611,'统计（数据库导出）'!A:C,2,FALSE),0)</f>
        <v>30</v>
      </c>
      <c r="Q611" s="217">
        <f>--IFERROR(VLOOKUP(I611,'统计（数据库导出）'!A:C,3,FALSE),0)</f>
        <v>219</v>
      </c>
      <c r="R611" s="219">
        <f t="shared" si="9"/>
        <v>1.095</v>
      </c>
      <c r="S611" s="217">
        <f>--IFERROR(VLOOKUP(I611,'统计（数据库导出）'!A:K,4,FALSE),0)</f>
        <v>0</v>
      </c>
      <c r="T611" s="217">
        <f>--IFERROR(VLOOKUP(I611,'统计（数据库导出）'!A:K,5,FALSE),0)</f>
        <v>0</v>
      </c>
      <c r="U611" s="217">
        <f>--IFERROR(VLOOKUP(I611,'统计（数据库导出）'!A:K,6,FALSE),0)</f>
        <v>30</v>
      </c>
      <c r="V611" s="217">
        <f>--IFERROR(VLOOKUP(I611,'统计（数据库导出）'!A:K,7,FALSE),0)</f>
        <v>0</v>
      </c>
      <c r="W611" s="217">
        <f>--IFERROR(VLOOKUP(I611,'统计（数据库导出）'!A:K,8,FALSE),0)</f>
        <v>159</v>
      </c>
      <c r="X611" s="217">
        <f>--IFERROR(VLOOKUP(I611,'统计（数据库导出）'!A:K,9,FALSE),0)</f>
        <v>0</v>
      </c>
      <c r="Y611" s="217">
        <f>--IFERROR(VLOOKUP(I611,'统计（数据库导出）'!A:K,10,FALSE),0)</f>
        <v>60</v>
      </c>
      <c r="Z611" s="217">
        <f>--IFERROR(VLOOKUP(I611,'统计（数据库导出）'!A:K,11,FALSE),0)</f>
        <v>0</v>
      </c>
      <c r="AA611" s="4">
        <v>610</v>
      </c>
      <c r="AB611" s="4"/>
      <c r="AC611" s="220" t="e">
        <f>VLOOKUP(H611,[1]Sheet1!$D:$D,1,FALSE)</f>
        <v>#N/A</v>
      </c>
    </row>
    <row r="612" spans="1:29">
      <c r="A612" s="3">
        <v>2</v>
      </c>
      <c r="B612" s="4" t="s">
        <v>1421</v>
      </c>
      <c r="C612" s="4" t="s">
        <v>1422</v>
      </c>
      <c r="D612" s="4" t="s">
        <v>30</v>
      </c>
      <c r="E612" s="4" t="s">
        <v>1423</v>
      </c>
      <c r="F612" s="4" t="s">
        <v>32</v>
      </c>
      <c r="G612" s="4" t="s">
        <v>102</v>
      </c>
      <c r="H612" s="4">
        <v>381431</v>
      </c>
      <c r="I612" s="214" t="s">
        <v>1428</v>
      </c>
      <c r="J612" s="216">
        <v>600</v>
      </c>
      <c r="K612" s="4">
        <v>18993823633</v>
      </c>
      <c r="L612" s="4"/>
      <c r="M612" s="4" t="s">
        <v>1429</v>
      </c>
      <c r="N612" s="4" t="s">
        <v>1430</v>
      </c>
      <c r="O612" s="4">
        <v>18993823633</v>
      </c>
      <c r="P612" s="217">
        <f>--IFERROR(VLOOKUP(I612,'统计（数据库导出）'!A:C,2,FALSE),0)</f>
        <v>35.2</v>
      </c>
      <c r="Q612" s="217">
        <f>--IFERROR(VLOOKUP(I612,'统计（数据库导出）'!A:C,3,FALSE),0)</f>
        <v>52.8</v>
      </c>
      <c r="R612" s="219">
        <f t="shared" si="9"/>
        <v>0.088</v>
      </c>
      <c r="S612" s="217">
        <f>--IFERROR(VLOOKUP(I612,'统计（数据库导出）'!A:K,4,FALSE),0)</f>
        <v>0</v>
      </c>
      <c r="T612" s="217">
        <f>--IFERROR(VLOOKUP(I612,'统计（数据库导出）'!A:K,5,FALSE),0)</f>
        <v>0</v>
      </c>
      <c r="U612" s="217">
        <f>--IFERROR(VLOOKUP(I612,'统计（数据库导出）'!A:K,6,FALSE),0)</f>
        <v>35.2</v>
      </c>
      <c r="V612" s="217">
        <f>--IFERROR(VLOOKUP(I612,'统计（数据库导出）'!A:K,7,FALSE),0)</f>
        <v>0</v>
      </c>
      <c r="W612" s="217">
        <f>--IFERROR(VLOOKUP(I612,'统计（数据库导出）'!A:K,8,FALSE),0)</f>
        <v>0</v>
      </c>
      <c r="X612" s="217">
        <f>--IFERROR(VLOOKUP(I612,'统计（数据库导出）'!A:K,9,FALSE),0)</f>
        <v>0</v>
      </c>
      <c r="Y612" s="217">
        <f>--IFERROR(VLOOKUP(I612,'统计（数据库导出）'!A:K,10,FALSE),0)</f>
        <v>52.8</v>
      </c>
      <c r="Z612" s="217">
        <f>--IFERROR(VLOOKUP(I612,'统计（数据库导出）'!A:K,11,FALSE),0)</f>
        <v>0</v>
      </c>
      <c r="AA612" s="4">
        <v>611</v>
      </c>
      <c r="AB612" s="4"/>
      <c r="AC612" s="220" t="e">
        <f>VLOOKUP(H612,[1]Sheet1!$D:$D,1,FALSE)</f>
        <v>#N/A</v>
      </c>
    </row>
    <row r="613" spans="1:29">
      <c r="A613" s="3">
        <v>3</v>
      </c>
      <c r="B613" s="4" t="s">
        <v>1421</v>
      </c>
      <c r="C613" s="4" t="s">
        <v>1422</v>
      </c>
      <c r="D613" s="4" t="s">
        <v>30</v>
      </c>
      <c r="E613" s="4" t="s">
        <v>1423</v>
      </c>
      <c r="F613" s="4" t="s">
        <v>32</v>
      </c>
      <c r="G613" s="4" t="s">
        <v>1431</v>
      </c>
      <c r="H613" s="4">
        <v>38381810</v>
      </c>
      <c r="I613" s="214" t="s">
        <v>1432</v>
      </c>
      <c r="J613" s="216">
        <v>1200</v>
      </c>
      <c r="K613" s="4">
        <v>18993823520</v>
      </c>
      <c r="L613" s="4" t="s">
        <v>99</v>
      </c>
      <c r="M613" s="4" t="s">
        <v>1433</v>
      </c>
      <c r="N613" s="4" t="s">
        <v>1434</v>
      </c>
      <c r="O613" s="4">
        <v>18993823520</v>
      </c>
      <c r="P613" s="217">
        <f>--IFERROR(VLOOKUP(I613,'统计（数据库导出）'!A:C,2,FALSE),0)</f>
        <v>389.65</v>
      </c>
      <c r="Q613" s="217">
        <f>--IFERROR(VLOOKUP(I613,'统计（数据库导出）'!A:C,3,FALSE),0)</f>
        <v>3226.69875</v>
      </c>
      <c r="R613" s="219">
        <f t="shared" si="9"/>
        <v>2.688915625</v>
      </c>
      <c r="S613" s="217">
        <f>--IFERROR(VLOOKUP(I613,'统计（数据库导出）'!A:K,4,FALSE),0)</f>
        <v>354</v>
      </c>
      <c r="T613" s="217">
        <f>--IFERROR(VLOOKUP(I613,'统计（数据库导出）'!A:K,5,FALSE),0)</f>
        <v>0</v>
      </c>
      <c r="U613" s="217">
        <f>--IFERROR(VLOOKUP(I613,'统计（数据库导出）'!A:K,6,FALSE),0)</f>
        <v>35.65</v>
      </c>
      <c r="V613" s="217">
        <f>--IFERROR(VLOOKUP(I613,'统计（数据库导出）'!A:K,7,FALSE),0)</f>
        <v>0</v>
      </c>
      <c r="W613" s="217">
        <f>--IFERROR(VLOOKUP(I613,'统计（数据库导出）'!A:K,8,FALSE),0)</f>
        <v>2398.3</v>
      </c>
      <c r="X613" s="217">
        <f>--IFERROR(VLOOKUP(I613,'统计（数据库导出）'!A:K,9,FALSE),0)</f>
        <v>-1363.4</v>
      </c>
      <c r="Y613" s="217">
        <f>--IFERROR(VLOOKUP(I613,'统计（数据库导出）'!A:K,10,FALSE),0)</f>
        <v>828.39875</v>
      </c>
      <c r="Z613" s="217">
        <f>--IFERROR(VLOOKUP(I613,'统计（数据库导出）'!A:K,11,FALSE),0)</f>
        <v>-10</v>
      </c>
      <c r="AA613" s="4">
        <v>612</v>
      </c>
      <c r="AB613" s="4"/>
      <c r="AC613" s="220" t="e">
        <f>VLOOKUP(H613,[1]Sheet1!$D:$D,1,FALSE)</f>
        <v>#N/A</v>
      </c>
    </row>
    <row r="614" spans="1:29">
      <c r="A614" s="3">
        <v>4</v>
      </c>
      <c r="B614" s="4" t="s">
        <v>1421</v>
      </c>
      <c r="C614" s="4" t="s">
        <v>1422</v>
      </c>
      <c r="D614" s="4" t="s">
        <v>30</v>
      </c>
      <c r="E614" s="4" t="s">
        <v>1423</v>
      </c>
      <c r="F614" s="4" t="s">
        <v>32</v>
      </c>
      <c r="G614" s="4" t="s">
        <v>1435</v>
      </c>
      <c r="H614" s="4">
        <v>38381735</v>
      </c>
      <c r="I614" s="214" t="s">
        <v>1436</v>
      </c>
      <c r="J614" s="216">
        <v>1200</v>
      </c>
      <c r="K614" s="4">
        <v>15339385311</v>
      </c>
      <c r="L614" s="4"/>
      <c r="M614" s="4" t="s">
        <v>1437</v>
      </c>
      <c r="N614" s="4" t="s">
        <v>1438</v>
      </c>
      <c r="O614" s="4">
        <v>18993805311</v>
      </c>
      <c r="P614" s="217">
        <f>--IFERROR(VLOOKUP(I614,'统计（数据库导出）'!A:C,2,FALSE),0)</f>
        <v>93</v>
      </c>
      <c r="Q614" s="217">
        <f>--IFERROR(VLOOKUP(I614,'统计（数据库导出）'!A:C,3,FALSE),0)</f>
        <v>3849.485</v>
      </c>
      <c r="R614" s="219">
        <f t="shared" si="9"/>
        <v>3.20790416666667</v>
      </c>
      <c r="S614" s="217">
        <f>--IFERROR(VLOOKUP(I614,'统计（数据库导出）'!A:K,4,FALSE),0)</f>
        <v>23</v>
      </c>
      <c r="T614" s="217">
        <f>--IFERROR(VLOOKUP(I614,'统计（数据库导出）'!A:K,5,FALSE),0)</f>
        <v>-10</v>
      </c>
      <c r="U614" s="217">
        <f>--IFERROR(VLOOKUP(I614,'统计（数据库导出）'!A:K,6,FALSE),0)</f>
        <v>70</v>
      </c>
      <c r="V614" s="217">
        <f>--IFERROR(VLOOKUP(I614,'统计（数据库导出）'!A:K,7,FALSE),0)</f>
        <v>0</v>
      </c>
      <c r="W614" s="217">
        <f>--IFERROR(VLOOKUP(I614,'统计（数据库导出）'!A:K,8,FALSE),0)</f>
        <v>2382.66</v>
      </c>
      <c r="X614" s="217">
        <f>--IFERROR(VLOOKUP(I614,'统计（数据库导出）'!A:K,9,FALSE),0)</f>
        <v>-1852.4</v>
      </c>
      <c r="Y614" s="217">
        <f>--IFERROR(VLOOKUP(I614,'统计（数据库导出）'!A:K,10,FALSE),0)</f>
        <v>1466.825</v>
      </c>
      <c r="Z614" s="217">
        <f>--IFERROR(VLOOKUP(I614,'统计（数据库导出）'!A:K,11,FALSE),0)</f>
        <v>-20</v>
      </c>
      <c r="AA614" s="4">
        <v>613</v>
      </c>
      <c r="AB614" s="4"/>
      <c r="AC614" s="220" t="e">
        <f>VLOOKUP(H614,[1]Sheet1!$D:$D,1,FALSE)</f>
        <v>#N/A</v>
      </c>
    </row>
    <row r="615" spans="1:29">
      <c r="A615" s="3">
        <v>5</v>
      </c>
      <c r="B615" s="4" t="s">
        <v>1421</v>
      </c>
      <c r="C615" s="4" t="s">
        <v>1422</v>
      </c>
      <c r="D615" s="4" t="s">
        <v>30</v>
      </c>
      <c r="E615" s="4" t="s">
        <v>1423</v>
      </c>
      <c r="F615" s="4" t="s">
        <v>32</v>
      </c>
      <c r="G615" s="4" t="s">
        <v>1435</v>
      </c>
      <c r="H615" s="4">
        <v>3853944</v>
      </c>
      <c r="I615" s="214" t="s">
        <v>1439</v>
      </c>
      <c r="J615" s="216">
        <v>1200</v>
      </c>
      <c r="K615" s="4">
        <v>17393865371</v>
      </c>
      <c r="L615" s="4"/>
      <c r="M615" s="4" t="s">
        <v>1440</v>
      </c>
      <c r="N615" s="4" t="s">
        <v>1441</v>
      </c>
      <c r="O615" s="4">
        <v>17393865371</v>
      </c>
      <c r="P615" s="217">
        <f>--IFERROR(VLOOKUP(I615,'统计（数据库导出）'!A:C,2,FALSE),0)</f>
        <v>18</v>
      </c>
      <c r="Q615" s="217">
        <f>--IFERROR(VLOOKUP(I615,'统计（数据库导出）'!A:C,3,FALSE),0)</f>
        <v>855.4511</v>
      </c>
      <c r="R615" s="219">
        <f t="shared" si="9"/>
        <v>0.712875916666667</v>
      </c>
      <c r="S615" s="217">
        <f>--IFERROR(VLOOKUP(I615,'统计（数据库导出）'!A:K,4,FALSE),0)</f>
        <v>13</v>
      </c>
      <c r="T615" s="217">
        <f>--IFERROR(VLOOKUP(I615,'统计（数据库导出）'!A:K,5,FALSE),0)</f>
        <v>0</v>
      </c>
      <c r="U615" s="217">
        <f>--IFERROR(VLOOKUP(I615,'统计（数据库导出）'!A:K,6,FALSE),0)</f>
        <v>5</v>
      </c>
      <c r="V615" s="217">
        <f>--IFERROR(VLOOKUP(I615,'统计（数据库导出）'!A:K,7,FALSE),0)</f>
        <v>0</v>
      </c>
      <c r="W615" s="217">
        <f>--IFERROR(VLOOKUP(I615,'统计（数据库导出）'!A:K,8,FALSE),0)</f>
        <v>541.9</v>
      </c>
      <c r="X615" s="217">
        <f>--IFERROR(VLOOKUP(I615,'统计（数据库导出）'!A:K,9,FALSE),0)</f>
        <v>-15</v>
      </c>
      <c r="Y615" s="217">
        <f>--IFERROR(VLOOKUP(I615,'统计（数据库导出）'!A:K,10,FALSE),0)</f>
        <v>313.5511</v>
      </c>
      <c r="Z615" s="217">
        <f>--IFERROR(VLOOKUP(I615,'统计（数据库导出）'!A:K,11,FALSE),0)</f>
        <v>0</v>
      </c>
      <c r="AA615" s="4">
        <v>614</v>
      </c>
      <c r="AB615" s="4"/>
      <c r="AC615" s="220" t="e">
        <f>VLOOKUP(H615,[1]Sheet1!$D:$D,1,FALSE)</f>
        <v>#N/A</v>
      </c>
    </row>
    <row r="616" spans="1:29">
      <c r="A616" s="3">
        <v>7</v>
      </c>
      <c r="B616" s="4" t="s">
        <v>1421</v>
      </c>
      <c r="C616" s="4" t="s">
        <v>1422</v>
      </c>
      <c r="D616" s="4" t="s">
        <v>30</v>
      </c>
      <c r="E616" s="4" t="s">
        <v>1423</v>
      </c>
      <c r="F616" s="4" t="s">
        <v>32</v>
      </c>
      <c r="G616" s="4" t="s">
        <v>33</v>
      </c>
      <c r="H616" s="4">
        <v>3853253</v>
      </c>
      <c r="I616" s="214" t="s">
        <v>1442</v>
      </c>
      <c r="J616" s="216">
        <v>1500</v>
      </c>
      <c r="K616" s="4">
        <v>13389481236</v>
      </c>
      <c r="L616" s="4"/>
      <c r="M616" s="4" t="s">
        <v>1443</v>
      </c>
      <c r="N616" s="4" t="s">
        <v>1444</v>
      </c>
      <c r="O616" s="4">
        <v>19993856698</v>
      </c>
      <c r="P616" s="217">
        <f>--IFERROR(VLOOKUP(I616,'统计（数据库导出）'!A:C,2,FALSE),0)</f>
        <v>0</v>
      </c>
      <c r="Q616" s="217">
        <f>--IFERROR(VLOOKUP(I616,'统计（数据库导出）'!A:C,3,FALSE),0)</f>
        <v>748.15</v>
      </c>
      <c r="R616" s="219">
        <f t="shared" si="9"/>
        <v>0.498766666666667</v>
      </c>
      <c r="S616" s="217">
        <f>--IFERROR(VLOOKUP(I616,'统计（数据库导出）'!A:K,4,FALSE),0)</f>
        <v>0</v>
      </c>
      <c r="T616" s="217">
        <f>--IFERROR(VLOOKUP(I616,'统计（数据库导出）'!A:K,5,FALSE),0)</f>
        <v>0</v>
      </c>
      <c r="U616" s="217">
        <f>--IFERROR(VLOOKUP(I616,'统计（数据库导出）'!A:K,6,FALSE),0)</f>
        <v>0</v>
      </c>
      <c r="V616" s="217">
        <f>--IFERROR(VLOOKUP(I616,'统计（数据库导出）'!A:K,7,FALSE),0)</f>
        <v>0</v>
      </c>
      <c r="W616" s="217">
        <f>--IFERROR(VLOOKUP(I616,'统计（数据库导出）'!A:K,8,FALSE),0)</f>
        <v>464.2</v>
      </c>
      <c r="X616" s="217">
        <f>--IFERROR(VLOOKUP(I616,'统计（数据库导出）'!A:K,9,FALSE),0)</f>
        <v>0</v>
      </c>
      <c r="Y616" s="217">
        <f>--IFERROR(VLOOKUP(I616,'统计（数据库导出）'!A:K,10,FALSE),0)</f>
        <v>283.95</v>
      </c>
      <c r="Z616" s="217">
        <f>--IFERROR(VLOOKUP(I616,'统计（数据库导出）'!A:K,11,FALSE),0)</f>
        <v>0</v>
      </c>
      <c r="AA616" s="4">
        <v>615</v>
      </c>
      <c r="AB616" s="4"/>
      <c r="AC616" s="220" t="e">
        <f>VLOOKUP(H616,[1]Sheet1!$D:$D,1,FALSE)</f>
        <v>#N/A</v>
      </c>
    </row>
    <row r="617" spans="1:29">
      <c r="A617" s="3">
        <v>8</v>
      </c>
      <c r="B617" s="4" t="s">
        <v>1421</v>
      </c>
      <c r="C617" s="4" t="s">
        <v>1422</v>
      </c>
      <c r="D617" s="4" t="s">
        <v>30</v>
      </c>
      <c r="E617" s="4" t="s">
        <v>1423</v>
      </c>
      <c r="F617" s="4" t="s">
        <v>32</v>
      </c>
      <c r="G617" s="4" t="s">
        <v>33</v>
      </c>
      <c r="H617" s="4">
        <v>38381801</v>
      </c>
      <c r="I617" s="214" t="s">
        <v>1445</v>
      </c>
      <c r="J617" s="216">
        <v>1500</v>
      </c>
      <c r="K617" s="4">
        <v>17793820636</v>
      </c>
      <c r="L617" s="4"/>
      <c r="M617" s="4" t="s">
        <v>1446</v>
      </c>
      <c r="N617" s="4" t="s">
        <v>1447</v>
      </c>
      <c r="O617" s="4">
        <v>13389481236</v>
      </c>
      <c r="P617" s="217">
        <f>--IFERROR(VLOOKUP(I617,'统计（数据库导出）'!A:C,2,FALSE),0)</f>
        <v>181.386666666667</v>
      </c>
      <c r="Q617" s="217">
        <f>--IFERROR(VLOOKUP(I617,'统计（数据库导出）'!A:C,3,FALSE),0)</f>
        <v>1368.23666666667</v>
      </c>
      <c r="R617" s="219">
        <f t="shared" si="9"/>
        <v>0.91215777777778</v>
      </c>
      <c r="S617" s="217">
        <f>--IFERROR(VLOOKUP(I617,'统计（数据库导出）'!A:K,4,FALSE),0)</f>
        <v>80.1</v>
      </c>
      <c r="T617" s="217">
        <f>--IFERROR(VLOOKUP(I617,'统计（数据库导出）'!A:K,5,FALSE),0)</f>
        <v>-69</v>
      </c>
      <c r="U617" s="217">
        <f>--IFERROR(VLOOKUP(I617,'统计（数据库导出）'!A:K,6,FALSE),0)</f>
        <v>101.286666666667</v>
      </c>
      <c r="V617" s="217">
        <f>--IFERROR(VLOOKUP(I617,'统计（数据库导出）'!A:K,7,FALSE),0)</f>
        <v>0</v>
      </c>
      <c r="W617" s="217">
        <f>--IFERROR(VLOOKUP(I617,'统计（数据库导出）'!A:K,8,FALSE),0)</f>
        <v>651</v>
      </c>
      <c r="X617" s="217">
        <f>--IFERROR(VLOOKUP(I617,'统计（数据库导出）'!A:K,9,FALSE),0)</f>
        <v>-879.7</v>
      </c>
      <c r="Y617" s="217">
        <f>--IFERROR(VLOOKUP(I617,'统计（数据库导出）'!A:K,10,FALSE),0)</f>
        <v>717.236666666667</v>
      </c>
      <c r="Z617" s="217">
        <f>--IFERROR(VLOOKUP(I617,'统计（数据库导出）'!A:K,11,FALSE),0)</f>
        <v>-15</v>
      </c>
      <c r="AA617" s="4">
        <v>616</v>
      </c>
      <c r="AB617" s="4"/>
      <c r="AC617" s="220" t="e">
        <f>VLOOKUP(H617,[1]Sheet1!$D:$D,1,FALSE)</f>
        <v>#N/A</v>
      </c>
    </row>
    <row r="618" spans="1:29">
      <c r="A618" s="3">
        <v>9</v>
      </c>
      <c r="B618" s="4" t="s">
        <v>1421</v>
      </c>
      <c r="C618" s="4" t="s">
        <v>1422</v>
      </c>
      <c r="D618" s="4" t="s">
        <v>30</v>
      </c>
      <c r="E618" s="4" t="s">
        <v>1423</v>
      </c>
      <c r="F618" s="4" t="s">
        <v>32</v>
      </c>
      <c r="G618" s="4" t="s">
        <v>33</v>
      </c>
      <c r="H618" s="4">
        <v>3853256</v>
      </c>
      <c r="I618" s="214" t="s">
        <v>1448</v>
      </c>
      <c r="J618" s="216">
        <v>1500</v>
      </c>
      <c r="K618" s="4">
        <v>13359384444</v>
      </c>
      <c r="L618" s="4"/>
      <c r="M618" s="4" t="s">
        <v>1449</v>
      </c>
      <c r="N618" s="4" t="s">
        <v>1450</v>
      </c>
      <c r="O618" s="4">
        <v>19993869255</v>
      </c>
      <c r="P618" s="217">
        <f>--IFERROR(VLOOKUP(I618,'统计（数据库导出）'!A:C,2,FALSE),0)</f>
        <v>0</v>
      </c>
      <c r="Q618" s="217">
        <f>--IFERROR(VLOOKUP(I618,'统计（数据库导出）'!A:C,3,FALSE),0)</f>
        <v>1756.98343333333</v>
      </c>
      <c r="R618" s="219">
        <f t="shared" si="9"/>
        <v>1.17132228888889</v>
      </c>
      <c r="S618" s="217">
        <f>--IFERROR(VLOOKUP(I618,'统计（数据库导出）'!A:K,4,FALSE),0)</f>
        <v>0</v>
      </c>
      <c r="T618" s="217">
        <f>--IFERROR(VLOOKUP(I618,'统计（数据库导出）'!A:K,5,FALSE),0)</f>
        <v>0</v>
      </c>
      <c r="U618" s="217">
        <f>--IFERROR(VLOOKUP(I618,'统计（数据库导出）'!A:K,6,FALSE),0)</f>
        <v>0</v>
      </c>
      <c r="V618" s="217">
        <f>--IFERROR(VLOOKUP(I618,'统计（数据库导出）'!A:K,7,FALSE),0)</f>
        <v>0</v>
      </c>
      <c r="W618" s="217">
        <f>--IFERROR(VLOOKUP(I618,'统计（数据库导出）'!A:K,8,FALSE),0)</f>
        <v>1284.7</v>
      </c>
      <c r="X618" s="217">
        <f>--IFERROR(VLOOKUP(I618,'统计（数据库导出）'!A:K,9,FALSE),0)</f>
        <v>-327</v>
      </c>
      <c r="Y618" s="217">
        <f>--IFERROR(VLOOKUP(I618,'统计（数据库导出）'!A:K,10,FALSE),0)</f>
        <v>472.283433333333</v>
      </c>
      <c r="Z618" s="217">
        <f>--IFERROR(VLOOKUP(I618,'统计（数据库导出）'!A:K,11,FALSE),0)</f>
        <v>0</v>
      </c>
      <c r="AA618" s="4">
        <v>617</v>
      </c>
      <c r="AB618" s="4"/>
      <c r="AC618" s="220" t="e">
        <f>VLOOKUP(H618,[1]Sheet1!$D:$D,1,FALSE)</f>
        <v>#N/A</v>
      </c>
    </row>
    <row r="619" spans="1:29">
      <c r="A619" s="3">
        <v>10</v>
      </c>
      <c r="B619" s="4" t="s">
        <v>1421</v>
      </c>
      <c r="C619" s="4" t="s">
        <v>1422</v>
      </c>
      <c r="D619" s="4" t="s">
        <v>30</v>
      </c>
      <c r="E619" s="4" t="s">
        <v>1423</v>
      </c>
      <c r="F619" s="4" t="s">
        <v>32</v>
      </c>
      <c r="G619" s="4" t="s">
        <v>43</v>
      </c>
      <c r="H619" s="4">
        <v>38381749</v>
      </c>
      <c r="I619" s="214" t="s">
        <v>1451</v>
      </c>
      <c r="J619" s="216">
        <v>1000</v>
      </c>
      <c r="K619" s="4">
        <v>18919225602</v>
      </c>
      <c r="L619" s="4"/>
      <c r="M619" s="4" t="s">
        <v>1452</v>
      </c>
      <c r="N619" s="4" t="s">
        <v>1453</v>
      </c>
      <c r="O619" s="4">
        <v>13359386999</v>
      </c>
      <c r="P619" s="217">
        <f>--IFERROR(VLOOKUP(I619,'统计（数据库导出）'!A:C,2,FALSE),0)</f>
        <v>235.79</v>
      </c>
      <c r="Q619" s="217">
        <f>--IFERROR(VLOOKUP(I619,'统计（数据库导出）'!A:C,3,FALSE),0)</f>
        <v>2300.31163333333</v>
      </c>
      <c r="R619" s="219">
        <f t="shared" si="9"/>
        <v>2.30031163333333</v>
      </c>
      <c r="S619" s="217">
        <f>--IFERROR(VLOOKUP(I619,'统计（数据库导出）'!A:K,4,FALSE),0)</f>
        <v>175.79</v>
      </c>
      <c r="T619" s="217">
        <f>--IFERROR(VLOOKUP(I619,'统计（数据库导出）'!A:K,5,FALSE),0)</f>
        <v>0</v>
      </c>
      <c r="U619" s="217">
        <f>--IFERROR(VLOOKUP(I619,'统计（数据库导出）'!A:K,6,FALSE),0)</f>
        <v>60</v>
      </c>
      <c r="V619" s="217">
        <f>--IFERROR(VLOOKUP(I619,'统计（数据库导出）'!A:K,7,FALSE),0)</f>
        <v>0</v>
      </c>
      <c r="W619" s="217">
        <f>--IFERROR(VLOOKUP(I619,'统计（数据库导出）'!A:K,8,FALSE),0)</f>
        <v>1671.45</v>
      </c>
      <c r="X619" s="217">
        <f>--IFERROR(VLOOKUP(I619,'统计（数据库导出）'!A:K,9,FALSE),0)</f>
        <v>-599.3</v>
      </c>
      <c r="Y619" s="217">
        <f>--IFERROR(VLOOKUP(I619,'统计（数据库导出）'!A:K,10,FALSE),0)</f>
        <v>628.861633333333</v>
      </c>
      <c r="Z619" s="217">
        <f>--IFERROR(VLOOKUP(I619,'统计（数据库导出）'!A:K,11,FALSE),0)</f>
        <v>-89.2583666666667</v>
      </c>
      <c r="AA619" s="4">
        <v>618</v>
      </c>
      <c r="AB619" s="4"/>
      <c r="AC619" s="220" t="e">
        <f>VLOOKUP(H619,[1]Sheet1!$D:$D,1,FALSE)</f>
        <v>#N/A</v>
      </c>
    </row>
    <row r="620" spans="1:29">
      <c r="A620" s="3">
        <v>11</v>
      </c>
      <c r="B620" s="4" t="s">
        <v>1421</v>
      </c>
      <c r="C620" s="4" t="s">
        <v>1422</v>
      </c>
      <c r="D620" s="4" t="s">
        <v>30</v>
      </c>
      <c r="E620" s="4" t="s">
        <v>1423</v>
      </c>
      <c r="F620" s="4" t="s">
        <v>32</v>
      </c>
      <c r="G620" s="4" t="s">
        <v>1454</v>
      </c>
      <c r="H620" s="4">
        <v>3853242</v>
      </c>
      <c r="I620" s="214" t="s">
        <v>1455</v>
      </c>
      <c r="J620" s="216">
        <v>1000</v>
      </c>
      <c r="K620" s="4">
        <v>18919225500</v>
      </c>
      <c r="L620" s="4"/>
      <c r="M620" s="4" t="s">
        <v>1456</v>
      </c>
      <c r="N620" s="4" t="s">
        <v>1457</v>
      </c>
      <c r="O620" s="4">
        <v>18919225500</v>
      </c>
      <c r="P620" s="217">
        <f>--IFERROR(VLOOKUP(I620,'统计（数据库导出）'!A:C,2,FALSE),0)</f>
        <v>0</v>
      </c>
      <c r="Q620" s="217">
        <f>--IFERROR(VLOOKUP(I620,'统计（数据库导出）'!A:C,3,FALSE),0)</f>
        <v>434.45</v>
      </c>
      <c r="R620" s="219">
        <f t="shared" si="9"/>
        <v>0.43445</v>
      </c>
      <c r="S620" s="217">
        <f>--IFERROR(VLOOKUP(I620,'统计（数据库导出）'!A:K,4,FALSE),0)</f>
        <v>0</v>
      </c>
      <c r="T620" s="217">
        <f>--IFERROR(VLOOKUP(I620,'统计（数据库导出）'!A:K,5,FALSE),0)</f>
        <v>0</v>
      </c>
      <c r="U620" s="217">
        <f>--IFERROR(VLOOKUP(I620,'统计（数据库导出）'!A:K,6,FALSE),0)</f>
        <v>0</v>
      </c>
      <c r="V620" s="217">
        <f>--IFERROR(VLOOKUP(I620,'统计（数据库导出）'!A:K,7,FALSE),0)</f>
        <v>0</v>
      </c>
      <c r="W620" s="217">
        <f>--IFERROR(VLOOKUP(I620,'统计（数据库导出）'!A:K,8,FALSE),0)</f>
        <v>298.8</v>
      </c>
      <c r="X620" s="217">
        <f>--IFERROR(VLOOKUP(I620,'统计（数据库导出）'!A:K,9,FALSE),0)</f>
        <v>-356.1</v>
      </c>
      <c r="Y620" s="217">
        <f>--IFERROR(VLOOKUP(I620,'统计（数据库导出）'!A:K,10,FALSE),0)</f>
        <v>135.65</v>
      </c>
      <c r="Z620" s="217">
        <f>--IFERROR(VLOOKUP(I620,'统计（数据库导出）'!A:K,11,FALSE),0)</f>
        <v>0</v>
      </c>
      <c r="AA620" s="4">
        <v>619</v>
      </c>
      <c r="AB620" s="4"/>
      <c r="AC620" s="220" t="e">
        <f>VLOOKUP(H620,[1]Sheet1!$D:$D,1,FALSE)</f>
        <v>#N/A</v>
      </c>
    </row>
    <row r="621" spans="1:29">
      <c r="A621" s="3">
        <v>12</v>
      </c>
      <c r="B621" s="4" t="s">
        <v>1421</v>
      </c>
      <c r="C621" s="4" t="s">
        <v>1422</v>
      </c>
      <c r="D621" s="4" t="s">
        <v>30</v>
      </c>
      <c r="E621" s="4" t="s">
        <v>1423</v>
      </c>
      <c r="F621" s="4" t="s">
        <v>32</v>
      </c>
      <c r="G621" s="4" t="s">
        <v>43</v>
      </c>
      <c r="H621" s="4">
        <v>38381665</v>
      </c>
      <c r="I621" s="214" t="s">
        <v>1458</v>
      </c>
      <c r="J621" s="216">
        <v>1000</v>
      </c>
      <c r="K621" s="4">
        <v>15339384153</v>
      </c>
      <c r="L621" s="4"/>
      <c r="M621" s="4" t="s">
        <v>1459</v>
      </c>
      <c r="N621" s="4" t="s">
        <v>1460</v>
      </c>
      <c r="O621" s="4">
        <v>17793824153</v>
      </c>
      <c r="P621" s="217">
        <f>--IFERROR(VLOOKUP(I621,'统计（数据库导出）'!A:C,2,FALSE),0)</f>
        <v>173.55</v>
      </c>
      <c r="Q621" s="217">
        <f>--IFERROR(VLOOKUP(I621,'统计（数据库导出）'!A:C,3,FALSE),0)</f>
        <v>2509.85</v>
      </c>
      <c r="R621" s="219">
        <f t="shared" si="9"/>
        <v>2.50985</v>
      </c>
      <c r="S621" s="217">
        <f>--IFERROR(VLOOKUP(I621,'统计（数据库导出）'!A:K,4,FALSE),0)</f>
        <v>86.9</v>
      </c>
      <c r="T621" s="217">
        <f>--IFERROR(VLOOKUP(I621,'统计（数据库导出）'!A:K,5,FALSE),0)</f>
        <v>-129</v>
      </c>
      <c r="U621" s="217">
        <f>--IFERROR(VLOOKUP(I621,'统计（数据库导出）'!A:K,6,FALSE),0)</f>
        <v>86.65</v>
      </c>
      <c r="V621" s="217">
        <f>--IFERROR(VLOOKUP(I621,'统计（数据库导出）'!A:K,7,FALSE),0)</f>
        <v>0</v>
      </c>
      <c r="W621" s="217">
        <f>--IFERROR(VLOOKUP(I621,'统计（数据库导出）'!A:K,8,FALSE),0)</f>
        <v>1304.6</v>
      </c>
      <c r="X621" s="217">
        <f>--IFERROR(VLOOKUP(I621,'统计（数据库导出）'!A:K,9,FALSE),0)</f>
        <v>-320</v>
      </c>
      <c r="Y621" s="217">
        <f>--IFERROR(VLOOKUP(I621,'统计（数据库导出）'!A:K,10,FALSE),0)</f>
        <v>1205.25</v>
      </c>
      <c r="Z621" s="217">
        <f>--IFERROR(VLOOKUP(I621,'统计（数据库导出）'!A:K,11,FALSE),0)</f>
        <v>-21</v>
      </c>
      <c r="AA621" s="4">
        <v>620</v>
      </c>
      <c r="AB621" s="4"/>
      <c r="AC621" s="220" t="e">
        <f>VLOOKUP(H621,[1]Sheet1!$D:$D,1,FALSE)</f>
        <v>#N/A</v>
      </c>
    </row>
    <row r="622" spans="1:29">
      <c r="A622" s="3">
        <v>13</v>
      </c>
      <c r="B622" s="4" t="s">
        <v>1421</v>
      </c>
      <c r="C622" s="4" t="s">
        <v>1422</v>
      </c>
      <c r="D622" s="4" t="s">
        <v>30</v>
      </c>
      <c r="E622" s="4" t="s">
        <v>1423</v>
      </c>
      <c r="F622" s="4" t="s">
        <v>32</v>
      </c>
      <c r="G622" s="4" t="s">
        <v>1454</v>
      </c>
      <c r="H622" s="4">
        <v>3853270</v>
      </c>
      <c r="I622" s="214" t="s">
        <v>1461</v>
      </c>
      <c r="J622" s="216">
        <v>0</v>
      </c>
      <c r="K622" s="4">
        <v>15309485000</v>
      </c>
      <c r="L622" s="4"/>
      <c r="M622" s="4" t="s">
        <v>1462</v>
      </c>
      <c r="N622" s="4" t="s">
        <v>1460</v>
      </c>
      <c r="O622" s="4">
        <v>15309485000</v>
      </c>
      <c r="P622" s="217">
        <f>--IFERROR(VLOOKUP(I622,'统计（数据库导出）'!A:C,2,FALSE),0)</f>
        <v>0</v>
      </c>
      <c r="Q622" s="217">
        <f>--IFERROR(VLOOKUP(I622,'统计（数据库导出）'!A:C,3,FALSE),0)</f>
        <v>295.55</v>
      </c>
      <c r="R622" s="219">
        <f t="shared" si="9"/>
        <v>0</v>
      </c>
      <c r="S622" s="217">
        <f>--IFERROR(VLOOKUP(I622,'统计（数据库导出）'!A:K,4,FALSE),0)</f>
        <v>0</v>
      </c>
      <c r="T622" s="217">
        <f>--IFERROR(VLOOKUP(I622,'统计（数据库导出）'!A:K,5,FALSE),0)</f>
        <v>0</v>
      </c>
      <c r="U622" s="217">
        <f>--IFERROR(VLOOKUP(I622,'统计（数据库导出）'!A:K,6,FALSE),0)</f>
        <v>0</v>
      </c>
      <c r="V622" s="217">
        <f>--IFERROR(VLOOKUP(I622,'统计（数据库导出）'!A:K,7,FALSE),0)</f>
        <v>0</v>
      </c>
      <c r="W622" s="217">
        <f>--IFERROR(VLOOKUP(I622,'统计（数据库导出）'!A:K,8,FALSE),0)</f>
        <v>147.8</v>
      </c>
      <c r="X622" s="217">
        <f>--IFERROR(VLOOKUP(I622,'统计（数据库导出）'!A:K,9,FALSE),0)</f>
        <v>-129</v>
      </c>
      <c r="Y622" s="217">
        <f>--IFERROR(VLOOKUP(I622,'统计（数据库导出）'!A:K,10,FALSE),0)</f>
        <v>147.75</v>
      </c>
      <c r="Z622" s="217">
        <f>--IFERROR(VLOOKUP(I622,'统计（数据库导出）'!A:K,11,FALSE),0)</f>
        <v>0</v>
      </c>
      <c r="AA622" s="4">
        <v>621</v>
      </c>
      <c r="AB622" s="4"/>
      <c r="AC622" s="220" t="e">
        <f>VLOOKUP(H622,[1]Sheet1!$D:$D,1,FALSE)</f>
        <v>#N/A</v>
      </c>
    </row>
    <row r="623" spans="1:29">
      <c r="A623" s="3">
        <v>14</v>
      </c>
      <c r="B623" s="4" t="s">
        <v>1421</v>
      </c>
      <c r="C623" s="4" t="s">
        <v>1422</v>
      </c>
      <c r="D623" s="4" t="s">
        <v>30</v>
      </c>
      <c r="E623" s="4" t="s">
        <v>1423</v>
      </c>
      <c r="F623" s="4" t="s">
        <v>32</v>
      </c>
      <c r="G623" s="4" t="s">
        <v>33</v>
      </c>
      <c r="H623" s="4">
        <v>3853317</v>
      </c>
      <c r="I623" s="214" t="s">
        <v>1463</v>
      </c>
      <c r="J623" s="216">
        <v>1500</v>
      </c>
      <c r="K623" s="4">
        <v>17793823520</v>
      </c>
      <c r="L623" s="4"/>
      <c r="M623" s="4" t="s">
        <v>1464</v>
      </c>
      <c r="N623" s="4" t="s">
        <v>1441</v>
      </c>
      <c r="O623" s="4">
        <v>17793823520</v>
      </c>
      <c r="P623" s="217">
        <f>--IFERROR(VLOOKUP(I623,'统计（数据库导出）'!A:C,2,FALSE),0)</f>
        <v>0</v>
      </c>
      <c r="Q623" s="217">
        <f>--IFERROR(VLOOKUP(I623,'统计（数据库导出）'!A:C,3,FALSE),0)</f>
        <v>0</v>
      </c>
      <c r="R623" s="219">
        <f t="shared" si="9"/>
        <v>0</v>
      </c>
      <c r="S623" s="217">
        <f>--IFERROR(VLOOKUP(I623,'统计（数据库导出）'!A:K,4,FALSE),0)</f>
        <v>0</v>
      </c>
      <c r="T623" s="217">
        <f>--IFERROR(VLOOKUP(I623,'统计（数据库导出）'!A:K,5,FALSE),0)</f>
        <v>0</v>
      </c>
      <c r="U623" s="217">
        <f>--IFERROR(VLOOKUP(I623,'统计（数据库导出）'!A:K,6,FALSE),0)</f>
        <v>0</v>
      </c>
      <c r="V623" s="217">
        <f>--IFERROR(VLOOKUP(I623,'统计（数据库导出）'!A:K,7,FALSE),0)</f>
        <v>0</v>
      </c>
      <c r="W623" s="217">
        <f>--IFERROR(VLOOKUP(I623,'统计（数据库导出）'!A:K,8,FALSE),0)</f>
        <v>0</v>
      </c>
      <c r="X623" s="217">
        <f>--IFERROR(VLOOKUP(I623,'统计（数据库导出）'!A:K,9,FALSE),0)</f>
        <v>0</v>
      </c>
      <c r="Y623" s="217">
        <f>--IFERROR(VLOOKUP(I623,'统计（数据库导出）'!A:K,10,FALSE),0)</f>
        <v>0</v>
      </c>
      <c r="Z623" s="217">
        <f>--IFERROR(VLOOKUP(I623,'统计（数据库导出）'!A:K,11,FALSE),0)</f>
        <v>0</v>
      </c>
      <c r="AA623" s="4">
        <v>622</v>
      </c>
      <c r="AB623" s="4"/>
      <c r="AC623" s="220" t="e">
        <f>VLOOKUP(H623,[1]Sheet1!$D:$D,1,FALSE)</f>
        <v>#N/A</v>
      </c>
    </row>
    <row r="624" spans="1:29">
      <c r="A624" s="3">
        <v>15</v>
      </c>
      <c r="B624" s="4" t="s">
        <v>1421</v>
      </c>
      <c r="C624" s="4" t="s">
        <v>1422</v>
      </c>
      <c r="D624" s="4" t="s">
        <v>335</v>
      </c>
      <c r="E624" s="4" t="s">
        <v>1465</v>
      </c>
      <c r="F624" s="4" t="s">
        <v>32</v>
      </c>
      <c r="G624" s="4" t="s">
        <v>33</v>
      </c>
      <c r="H624" s="4">
        <v>3853257</v>
      </c>
      <c r="I624" s="214" t="s">
        <v>1466</v>
      </c>
      <c r="J624" s="216">
        <v>700</v>
      </c>
      <c r="K624" s="4">
        <v>19993818119</v>
      </c>
      <c r="L624" s="4"/>
      <c r="M624" s="4" t="s">
        <v>1467</v>
      </c>
      <c r="N624" s="4" t="s">
        <v>1465</v>
      </c>
      <c r="O624" s="4">
        <v>19993818119</v>
      </c>
      <c r="P624" s="217">
        <f>--IFERROR(VLOOKUP(I624,'统计（数据库导出）'!A:C,2,FALSE),0)</f>
        <v>14.5</v>
      </c>
      <c r="Q624" s="217">
        <f>--IFERROR(VLOOKUP(I624,'统计（数据库导出）'!A:C,3,FALSE),0)</f>
        <v>3616.05</v>
      </c>
      <c r="R624" s="219">
        <f t="shared" si="9"/>
        <v>5.16578571428571</v>
      </c>
      <c r="S624" s="217">
        <f>--IFERROR(VLOOKUP(I624,'统计（数据库导出）'!A:K,4,FALSE),0)</f>
        <v>4.5</v>
      </c>
      <c r="T624" s="217">
        <f>--IFERROR(VLOOKUP(I624,'统计（数据库导出）'!A:K,5,FALSE),0)</f>
        <v>0</v>
      </c>
      <c r="U624" s="217">
        <f>--IFERROR(VLOOKUP(I624,'统计（数据库导出）'!A:K,6,FALSE),0)</f>
        <v>10</v>
      </c>
      <c r="V624" s="217">
        <f>--IFERROR(VLOOKUP(I624,'统计（数据库导出）'!A:K,7,FALSE),0)</f>
        <v>0</v>
      </c>
      <c r="W624" s="217">
        <f>--IFERROR(VLOOKUP(I624,'统计（数据库导出）'!A:K,8,FALSE),0)</f>
        <v>2337.8</v>
      </c>
      <c r="X624" s="217">
        <f>--IFERROR(VLOOKUP(I624,'统计（数据库导出）'!A:K,9,FALSE),0)</f>
        <v>-981</v>
      </c>
      <c r="Y624" s="217">
        <f>--IFERROR(VLOOKUP(I624,'统计（数据库导出）'!A:K,10,FALSE),0)</f>
        <v>1278.25</v>
      </c>
      <c r="Z624" s="217">
        <f>--IFERROR(VLOOKUP(I624,'统计（数据库导出）'!A:K,11,FALSE),0)</f>
        <v>0</v>
      </c>
      <c r="AA624" s="4">
        <v>623</v>
      </c>
      <c r="AB624" s="4"/>
      <c r="AC624" s="220" t="e">
        <f>VLOOKUP(H624,[1]Sheet1!$D:$D,1,FALSE)</f>
        <v>#N/A</v>
      </c>
    </row>
    <row r="625" spans="1:29">
      <c r="A625" s="3">
        <v>16</v>
      </c>
      <c r="B625" s="4" t="s">
        <v>1421</v>
      </c>
      <c r="C625" s="4" t="s">
        <v>1422</v>
      </c>
      <c r="D625" s="4" t="s">
        <v>335</v>
      </c>
      <c r="E625" s="4" t="s">
        <v>1465</v>
      </c>
      <c r="F625" s="4" t="s">
        <v>32</v>
      </c>
      <c r="G625" s="4" t="s">
        <v>33</v>
      </c>
      <c r="H625" s="4">
        <v>3853258</v>
      </c>
      <c r="I625" s="214" t="s">
        <v>1468</v>
      </c>
      <c r="J625" s="216">
        <v>0</v>
      </c>
      <c r="K625" s="4">
        <v>15378806056</v>
      </c>
      <c r="L625" s="4"/>
      <c r="M625" s="4" t="s">
        <v>1469</v>
      </c>
      <c r="N625" s="4" t="s">
        <v>1465</v>
      </c>
      <c r="O625" s="4">
        <v>19996000365</v>
      </c>
      <c r="P625" s="217">
        <f>--IFERROR(VLOOKUP(I625,'统计（数据库导出）'!A:C,2,FALSE),0)</f>
        <v>0</v>
      </c>
      <c r="Q625" s="217">
        <f>--IFERROR(VLOOKUP(I625,'统计（数据库导出）'!A:C,3,FALSE),0)</f>
        <v>-48</v>
      </c>
      <c r="R625" s="219">
        <f t="shared" si="9"/>
        <v>0</v>
      </c>
      <c r="S625" s="217">
        <f>--IFERROR(VLOOKUP(I625,'统计（数据库导出）'!A:K,4,FALSE),0)</f>
        <v>0</v>
      </c>
      <c r="T625" s="217">
        <f>--IFERROR(VLOOKUP(I625,'统计（数据库导出）'!A:K,5,FALSE),0)</f>
        <v>0</v>
      </c>
      <c r="U625" s="217">
        <f>--IFERROR(VLOOKUP(I625,'统计（数据库导出）'!A:K,6,FALSE),0)</f>
        <v>0</v>
      </c>
      <c r="V625" s="217">
        <f>--IFERROR(VLOOKUP(I625,'统计（数据库导出）'!A:K,7,FALSE),0)</f>
        <v>0</v>
      </c>
      <c r="W625" s="217">
        <f>--IFERROR(VLOOKUP(I625,'统计（数据库导出）'!A:K,8,FALSE),0)</f>
        <v>-48</v>
      </c>
      <c r="X625" s="217">
        <f>--IFERROR(VLOOKUP(I625,'统计（数据库导出）'!A:K,9,FALSE),0)</f>
        <v>-48</v>
      </c>
      <c r="Y625" s="217">
        <f>--IFERROR(VLOOKUP(I625,'统计（数据库导出）'!A:K,10,FALSE),0)</f>
        <v>0</v>
      </c>
      <c r="Z625" s="217">
        <f>--IFERROR(VLOOKUP(I625,'统计（数据库导出）'!A:K,11,FALSE),0)</f>
        <v>0</v>
      </c>
      <c r="AA625" s="4">
        <v>624</v>
      </c>
      <c r="AB625" s="4"/>
      <c r="AC625" s="220" t="e">
        <f>VLOOKUP(H625,[1]Sheet1!$D:$D,1,FALSE)</f>
        <v>#N/A</v>
      </c>
    </row>
    <row r="626" spans="1:29">
      <c r="A626" s="3">
        <v>17</v>
      </c>
      <c r="B626" s="4" t="s">
        <v>1421</v>
      </c>
      <c r="C626" s="4" t="s">
        <v>1422</v>
      </c>
      <c r="D626" s="4" t="s">
        <v>335</v>
      </c>
      <c r="E626" s="4" t="s">
        <v>1465</v>
      </c>
      <c r="F626" s="4" t="s">
        <v>32</v>
      </c>
      <c r="G626" s="4" t="s">
        <v>1454</v>
      </c>
      <c r="H626" s="4">
        <v>3850508</v>
      </c>
      <c r="I626" s="214" t="s">
        <v>1470</v>
      </c>
      <c r="J626" s="216">
        <v>1666.66666666667</v>
      </c>
      <c r="K626" s="4">
        <v>15346783033</v>
      </c>
      <c r="L626" s="4"/>
      <c r="M626" s="4" t="e">
        <v>#N/A</v>
      </c>
      <c r="N626" s="4" t="s">
        <v>1465</v>
      </c>
      <c r="O626" s="4">
        <v>15346783033</v>
      </c>
      <c r="P626" s="217">
        <f>--IFERROR(VLOOKUP(I626,'统计（数据库导出）'!A:C,2,FALSE),0)</f>
        <v>0</v>
      </c>
      <c r="Q626" s="217">
        <f>--IFERROR(VLOOKUP(I626,'统计（数据库导出）'!A:C,3,FALSE),0)</f>
        <v>-16.85</v>
      </c>
      <c r="R626" s="219">
        <f t="shared" si="9"/>
        <v>-0.01011</v>
      </c>
      <c r="S626" s="217">
        <f>--IFERROR(VLOOKUP(I626,'统计（数据库导出）'!A:K,4,FALSE),0)</f>
        <v>0</v>
      </c>
      <c r="T626" s="217">
        <f>--IFERROR(VLOOKUP(I626,'统计（数据库导出）'!A:K,5,FALSE),0)</f>
        <v>0</v>
      </c>
      <c r="U626" s="217">
        <f>--IFERROR(VLOOKUP(I626,'统计（数据库导出）'!A:K,6,FALSE),0)</f>
        <v>0</v>
      </c>
      <c r="V626" s="217">
        <f>--IFERROR(VLOOKUP(I626,'统计（数据库导出）'!A:K,7,FALSE),0)</f>
        <v>0</v>
      </c>
      <c r="W626" s="217">
        <f>--IFERROR(VLOOKUP(I626,'统计（数据库导出）'!A:K,8,FALSE),0)</f>
        <v>-145.1</v>
      </c>
      <c r="X626" s="217">
        <f>--IFERROR(VLOOKUP(I626,'统计（数据库导出）'!A:K,9,FALSE),0)</f>
        <v>-747.1</v>
      </c>
      <c r="Y626" s="217">
        <f>--IFERROR(VLOOKUP(I626,'统计（数据库导出）'!A:K,10,FALSE),0)</f>
        <v>128.25</v>
      </c>
      <c r="Z626" s="217">
        <f>--IFERROR(VLOOKUP(I626,'统计（数据库导出）'!A:K,11,FALSE),0)</f>
        <v>-6</v>
      </c>
      <c r="AA626" s="4">
        <v>625</v>
      </c>
      <c r="AB626" s="4"/>
      <c r="AC626" s="220" t="e">
        <f>VLOOKUP(H626,[1]Sheet1!$D:$D,1,FALSE)</f>
        <v>#N/A</v>
      </c>
    </row>
    <row r="627" spans="1:29">
      <c r="A627" s="3">
        <v>18</v>
      </c>
      <c r="B627" s="4" t="s">
        <v>1421</v>
      </c>
      <c r="C627" s="4" t="s">
        <v>1422</v>
      </c>
      <c r="D627" s="4" t="s">
        <v>30</v>
      </c>
      <c r="E627" s="4" t="s">
        <v>1423</v>
      </c>
      <c r="F627" s="4" t="s">
        <v>32</v>
      </c>
      <c r="G627" s="4" t="s">
        <v>1454</v>
      </c>
      <c r="H627" s="4">
        <v>3853368</v>
      </c>
      <c r="I627" s="214" t="s">
        <v>1471</v>
      </c>
      <c r="J627" s="216">
        <v>1250</v>
      </c>
      <c r="K627" s="4">
        <v>15336011932</v>
      </c>
      <c r="L627" s="4"/>
      <c r="M627" s="4" t="s">
        <v>1472</v>
      </c>
      <c r="N627" s="4" t="s">
        <v>1473</v>
      </c>
      <c r="O627" s="4">
        <v>15336011932</v>
      </c>
      <c r="P627" s="217">
        <f>--IFERROR(VLOOKUP(I627,'统计（数据库导出）'!A:C,2,FALSE),0)</f>
        <v>18</v>
      </c>
      <c r="Q627" s="217">
        <f>--IFERROR(VLOOKUP(I627,'统计（数据库导出）'!A:C,3,FALSE),0)</f>
        <v>903.76</v>
      </c>
      <c r="R627" s="219">
        <f t="shared" si="9"/>
        <v>0.723008</v>
      </c>
      <c r="S627" s="217">
        <f>--IFERROR(VLOOKUP(I627,'统计（数据库导出）'!A:K,4,FALSE),0)</f>
        <v>13</v>
      </c>
      <c r="T627" s="217">
        <f>--IFERROR(VLOOKUP(I627,'统计（数据库导出）'!A:K,5,FALSE),0)</f>
        <v>0</v>
      </c>
      <c r="U627" s="217">
        <f>--IFERROR(VLOOKUP(I627,'统计（数据库导出）'!A:K,6,FALSE),0)</f>
        <v>5</v>
      </c>
      <c r="V627" s="217">
        <f>--IFERROR(VLOOKUP(I627,'统计（数据库导出）'!A:K,7,FALSE),0)</f>
        <v>0</v>
      </c>
      <c r="W627" s="217">
        <f>--IFERROR(VLOOKUP(I627,'统计（数据库导出）'!A:K,8,FALSE),0)</f>
        <v>609.21</v>
      </c>
      <c r="X627" s="217">
        <f>--IFERROR(VLOOKUP(I627,'统计（数据库导出）'!A:K,9,FALSE),0)</f>
        <v>0</v>
      </c>
      <c r="Y627" s="217">
        <f>--IFERROR(VLOOKUP(I627,'统计（数据库导出）'!A:K,10,FALSE),0)</f>
        <v>294.55</v>
      </c>
      <c r="Z627" s="217">
        <f>--IFERROR(VLOOKUP(I627,'统计（数据库导出）'!A:K,11,FALSE),0)</f>
        <v>0</v>
      </c>
      <c r="AA627" s="4">
        <v>626</v>
      </c>
      <c r="AB627" s="4"/>
      <c r="AC627" s="220" t="e">
        <f>VLOOKUP(H627,[1]Sheet1!$D:$D,1,FALSE)</f>
        <v>#N/A</v>
      </c>
    </row>
    <row r="628" spans="1:29">
      <c r="A628" s="3">
        <v>19</v>
      </c>
      <c r="B628" s="4" t="s">
        <v>1421</v>
      </c>
      <c r="C628" s="4" t="s">
        <v>1422</v>
      </c>
      <c r="D628" s="4" t="s">
        <v>30</v>
      </c>
      <c r="E628" s="4" t="s">
        <v>1423</v>
      </c>
      <c r="F628" s="4" t="s">
        <v>32</v>
      </c>
      <c r="G628" s="4" t="s">
        <v>1454</v>
      </c>
      <c r="H628" s="4">
        <v>3851462</v>
      </c>
      <c r="I628" s="214" t="s">
        <v>1474</v>
      </c>
      <c r="J628" s="216">
        <v>0</v>
      </c>
      <c r="K628" s="4">
        <v>19993819000</v>
      </c>
      <c r="L628" s="4"/>
      <c r="M628" s="4" t="s">
        <v>1475</v>
      </c>
      <c r="N628" s="4" t="s">
        <v>1473</v>
      </c>
      <c r="O628" s="4">
        <v>18919226917</v>
      </c>
      <c r="P628" s="217">
        <f>--IFERROR(VLOOKUP(I628,'统计（数据库导出）'!A:C,2,FALSE),0)</f>
        <v>0</v>
      </c>
      <c r="Q628" s="217">
        <f>--IFERROR(VLOOKUP(I628,'统计（数据库导出）'!A:C,3,FALSE),0)</f>
        <v>-564</v>
      </c>
      <c r="R628" s="219">
        <f t="shared" si="9"/>
        <v>0</v>
      </c>
      <c r="S628" s="217">
        <f>--IFERROR(VLOOKUP(I628,'统计（数据库导出）'!A:K,4,FALSE),0)</f>
        <v>0</v>
      </c>
      <c r="T628" s="217">
        <f>--IFERROR(VLOOKUP(I628,'统计（数据库导出）'!A:K,5,FALSE),0)</f>
        <v>0</v>
      </c>
      <c r="U628" s="217">
        <f>--IFERROR(VLOOKUP(I628,'统计（数据库导出）'!A:K,6,FALSE),0)</f>
        <v>0</v>
      </c>
      <c r="V628" s="217">
        <f>--IFERROR(VLOOKUP(I628,'统计（数据库导出）'!A:K,7,FALSE),0)</f>
        <v>0</v>
      </c>
      <c r="W628" s="217">
        <f>--IFERROR(VLOOKUP(I628,'统计（数据库导出）'!A:K,8,FALSE),0)</f>
        <v>-564</v>
      </c>
      <c r="X628" s="217">
        <f>--IFERROR(VLOOKUP(I628,'统计（数据库导出）'!A:K,9,FALSE),0)</f>
        <v>-564</v>
      </c>
      <c r="Y628" s="217">
        <f>--IFERROR(VLOOKUP(I628,'统计（数据库导出）'!A:K,10,FALSE),0)</f>
        <v>0</v>
      </c>
      <c r="Z628" s="217">
        <f>--IFERROR(VLOOKUP(I628,'统计（数据库导出）'!A:K,11,FALSE),0)</f>
        <v>0</v>
      </c>
      <c r="AA628" s="4">
        <v>627</v>
      </c>
      <c r="AB628" s="4"/>
      <c r="AC628" s="220" t="e">
        <f>VLOOKUP(H628,[1]Sheet1!$D:$D,1,FALSE)</f>
        <v>#N/A</v>
      </c>
    </row>
    <row r="629" spans="1:29">
      <c r="A629" s="3">
        <v>20</v>
      </c>
      <c r="B629" s="4" t="s">
        <v>1421</v>
      </c>
      <c r="C629" s="4" t="s">
        <v>1422</v>
      </c>
      <c r="D629" s="4" t="s">
        <v>30</v>
      </c>
      <c r="E629" s="4" t="s">
        <v>1423</v>
      </c>
      <c r="F629" s="4" t="s">
        <v>32</v>
      </c>
      <c r="G629" s="4" t="s">
        <v>43</v>
      </c>
      <c r="H629" s="4">
        <v>3852676</v>
      </c>
      <c r="I629" s="214" t="s">
        <v>1476</v>
      </c>
      <c r="J629" s="216">
        <v>700</v>
      </c>
      <c r="K629" s="4">
        <v>19958562622</v>
      </c>
      <c r="L629" s="4"/>
      <c r="M629" s="4" t="s">
        <v>1477</v>
      </c>
      <c r="N629" s="4" t="s">
        <v>1478</v>
      </c>
      <c r="O629" s="4">
        <v>19958562622</v>
      </c>
      <c r="P629" s="217">
        <f>--IFERROR(VLOOKUP(I629,'统计（数据库导出）'!A:C,2,FALSE),0)</f>
        <v>100.9</v>
      </c>
      <c r="Q629" s="217">
        <f>--IFERROR(VLOOKUP(I629,'统计（数据库导出）'!A:C,3,FALSE),0)</f>
        <v>1378.48</v>
      </c>
      <c r="R629" s="219">
        <f t="shared" si="9"/>
        <v>1.96925714285714</v>
      </c>
      <c r="S629" s="217">
        <f>--IFERROR(VLOOKUP(I629,'统计（数据库导出）'!A:K,4,FALSE),0)</f>
        <v>75.9</v>
      </c>
      <c r="T629" s="217">
        <f>--IFERROR(VLOOKUP(I629,'统计（数据库导出）'!A:K,5,FALSE),0)</f>
        <v>0</v>
      </c>
      <c r="U629" s="217">
        <f>--IFERROR(VLOOKUP(I629,'统计（数据库导出）'!A:K,6,FALSE),0)</f>
        <v>25</v>
      </c>
      <c r="V629" s="217">
        <f>--IFERROR(VLOOKUP(I629,'统计（数据库导出）'!A:K,7,FALSE),0)</f>
        <v>0</v>
      </c>
      <c r="W629" s="217">
        <f>--IFERROR(VLOOKUP(I629,'统计（数据库导出）'!A:K,8,FALSE),0)</f>
        <v>1018.58</v>
      </c>
      <c r="X629" s="217">
        <f>--IFERROR(VLOOKUP(I629,'统计（数据库导出）'!A:K,9,FALSE),0)</f>
        <v>-89</v>
      </c>
      <c r="Y629" s="217">
        <f>--IFERROR(VLOOKUP(I629,'统计（数据库导出）'!A:K,10,FALSE),0)</f>
        <v>359.9</v>
      </c>
      <c r="Z629" s="217">
        <f>--IFERROR(VLOOKUP(I629,'统计（数据库导出）'!A:K,11,FALSE),0)</f>
        <v>0</v>
      </c>
      <c r="AA629" s="4">
        <v>628</v>
      </c>
      <c r="AB629" s="4"/>
      <c r="AC629" s="220" t="e">
        <f>VLOOKUP(H629,[1]Sheet1!$D:$D,1,FALSE)</f>
        <v>#N/A</v>
      </c>
    </row>
    <row r="630" spans="1:29">
      <c r="A630" s="3">
        <v>21</v>
      </c>
      <c r="B630" s="4" t="s">
        <v>1421</v>
      </c>
      <c r="C630" s="4" t="s">
        <v>1422</v>
      </c>
      <c r="D630" s="4" t="s">
        <v>30</v>
      </c>
      <c r="E630" s="4" t="s">
        <v>1423</v>
      </c>
      <c r="F630" s="4" t="s">
        <v>32</v>
      </c>
      <c r="G630" s="4" t="s">
        <v>43</v>
      </c>
      <c r="H630" s="4">
        <v>3851460</v>
      </c>
      <c r="I630" s="214" t="s">
        <v>1479</v>
      </c>
      <c r="J630" s="216">
        <v>700</v>
      </c>
      <c r="K630" s="4">
        <v>18993853990</v>
      </c>
      <c r="L630" s="4"/>
      <c r="M630" s="4" t="s">
        <v>1480</v>
      </c>
      <c r="N630" s="4" t="s">
        <v>1481</v>
      </c>
      <c r="O630" s="4">
        <v>15339381991</v>
      </c>
      <c r="P630" s="217">
        <f>--IFERROR(VLOOKUP(I630,'统计（数据库导出）'!A:C,2,FALSE),0)</f>
        <v>171.1</v>
      </c>
      <c r="Q630" s="217">
        <f>--IFERROR(VLOOKUP(I630,'统计（数据库导出）'!A:C,3,FALSE),0)</f>
        <v>1248.899</v>
      </c>
      <c r="R630" s="219">
        <f t="shared" si="9"/>
        <v>1.78414142857143</v>
      </c>
      <c r="S630" s="217">
        <f>--IFERROR(VLOOKUP(I630,'统计（数据库导出）'!A:K,4,FALSE),0)</f>
        <v>169.8</v>
      </c>
      <c r="T630" s="217">
        <f>--IFERROR(VLOOKUP(I630,'统计（数据库导出）'!A:K,5,FALSE),0)</f>
        <v>0</v>
      </c>
      <c r="U630" s="217">
        <f>--IFERROR(VLOOKUP(I630,'统计（数据库导出）'!A:K,6,FALSE),0)</f>
        <v>1.3</v>
      </c>
      <c r="V630" s="217">
        <f>--IFERROR(VLOOKUP(I630,'统计（数据库导出）'!A:K,7,FALSE),0)</f>
        <v>0</v>
      </c>
      <c r="W630" s="217">
        <f>--IFERROR(VLOOKUP(I630,'统计（数据库导出）'!A:K,8,FALSE),0)</f>
        <v>1086.2</v>
      </c>
      <c r="X630" s="217">
        <f>--IFERROR(VLOOKUP(I630,'统计（数据库导出）'!A:K,9,FALSE),0)</f>
        <v>-354</v>
      </c>
      <c r="Y630" s="217">
        <f>--IFERROR(VLOOKUP(I630,'统计（数据库导出）'!A:K,10,FALSE),0)</f>
        <v>162.699</v>
      </c>
      <c r="Z630" s="217">
        <f>--IFERROR(VLOOKUP(I630,'统计（数据库导出）'!A:K,11,FALSE),0)</f>
        <v>0</v>
      </c>
      <c r="AA630" s="4">
        <v>629</v>
      </c>
      <c r="AB630" s="4"/>
      <c r="AC630" s="220" t="e">
        <f>VLOOKUP(H630,[1]Sheet1!$D:$D,1,FALSE)</f>
        <v>#N/A</v>
      </c>
    </row>
    <row r="631" spans="1:29">
      <c r="A631" s="3">
        <v>22</v>
      </c>
      <c r="B631" s="4" t="s">
        <v>1421</v>
      </c>
      <c r="C631" s="4" t="s">
        <v>1422</v>
      </c>
      <c r="D631" s="4" t="s">
        <v>30</v>
      </c>
      <c r="E631" s="4" t="s">
        <v>1423</v>
      </c>
      <c r="F631" s="4" t="s">
        <v>32</v>
      </c>
      <c r="G631" s="4" t="s">
        <v>1454</v>
      </c>
      <c r="H631" s="4">
        <v>3853314</v>
      </c>
      <c r="I631" s="214" t="s">
        <v>1482</v>
      </c>
      <c r="J631" s="216">
        <v>0</v>
      </c>
      <c r="K631" s="4">
        <v>13321384328</v>
      </c>
      <c r="L631" s="4"/>
      <c r="M631" s="4" t="s">
        <v>1483</v>
      </c>
      <c r="N631" s="4" t="s">
        <v>1481</v>
      </c>
      <c r="O631" s="4">
        <v>19996010661</v>
      </c>
      <c r="P631" s="217">
        <f>--IFERROR(VLOOKUP(I631,'统计（数据库导出）'!A:C,2,FALSE),0)</f>
        <v>20</v>
      </c>
      <c r="Q631" s="217">
        <f>--IFERROR(VLOOKUP(I631,'统计（数据库导出）'!A:C,3,FALSE),0)</f>
        <v>945.45</v>
      </c>
      <c r="R631" s="219">
        <f t="shared" si="9"/>
        <v>0</v>
      </c>
      <c r="S631" s="217">
        <f>--IFERROR(VLOOKUP(I631,'统计（数据库导出）'!A:K,4,FALSE),0)</f>
        <v>0</v>
      </c>
      <c r="T631" s="217">
        <f>--IFERROR(VLOOKUP(I631,'统计（数据库导出）'!A:K,5,FALSE),0)</f>
        <v>0</v>
      </c>
      <c r="U631" s="217">
        <f>--IFERROR(VLOOKUP(I631,'统计（数据库导出）'!A:K,6,FALSE),0)</f>
        <v>20</v>
      </c>
      <c r="V631" s="217">
        <f>--IFERROR(VLOOKUP(I631,'统计（数据库导出）'!A:K,7,FALSE),0)</f>
        <v>0</v>
      </c>
      <c r="W631" s="217">
        <f>--IFERROR(VLOOKUP(I631,'统计（数据库导出）'!A:K,8,FALSE),0)</f>
        <v>690</v>
      </c>
      <c r="X631" s="217">
        <f>--IFERROR(VLOOKUP(I631,'统计（数据库导出）'!A:K,9,FALSE),0)</f>
        <v>-296.7</v>
      </c>
      <c r="Y631" s="217">
        <f>--IFERROR(VLOOKUP(I631,'统计（数据库导出）'!A:K,10,FALSE),0)</f>
        <v>255.45</v>
      </c>
      <c r="Z631" s="217">
        <f>--IFERROR(VLOOKUP(I631,'统计（数据库导出）'!A:K,11,FALSE),0)</f>
        <v>0</v>
      </c>
      <c r="AA631" s="4">
        <v>630</v>
      </c>
      <c r="AB631" s="4"/>
      <c r="AC631" s="220" t="e">
        <f>VLOOKUP(H631,[1]Sheet1!$D:$D,1,FALSE)</f>
        <v>#N/A</v>
      </c>
    </row>
    <row r="632" spans="1:29">
      <c r="A632" s="3">
        <v>23</v>
      </c>
      <c r="B632" s="4" t="s">
        <v>1421</v>
      </c>
      <c r="C632" s="4" t="s">
        <v>1422</v>
      </c>
      <c r="D632" s="4" t="s">
        <v>30</v>
      </c>
      <c r="E632" s="4" t="s">
        <v>1423</v>
      </c>
      <c r="F632" s="4" t="s">
        <v>32</v>
      </c>
      <c r="G632" s="4" t="s">
        <v>1454</v>
      </c>
      <c r="H632" s="4">
        <v>3853397</v>
      </c>
      <c r="I632" s="214" t="s">
        <v>1484</v>
      </c>
      <c r="J632" s="216">
        <v>1250</v>
      </c>
      <c r="K632" s="4">
        <v>15390658022</v>
      </c>
      <c r="L632" s="4"/>
      <c r="M632" s="4" t="s">
        <v>1485</v>
      </c>
      <c r="N632" s="4" t="s">
        <v>1486</v>
      </c>
      <c r="O632" s="4">
        <v>15390658022</v>
      </c>
      <c r="P632" s="217">
        <f>--IFERROR(VLOOKUP(I632,'统计（数据库导出）'!A:C,2,FALSE),0)</f>
        <v>0</v>
      </c>
      <c r="Q632" s="217">
        <f>--IFERROR(VLOOKUP(I632,'统计（数据库导出）'!A:C,3,FALSE),0)</f>
        <v>424.85</v>
      </c>
      <c r="R632" s="219">
        <f t="shared" si="9"/>
        <v>0.33988</v>
      </c>
      <c r="S632" s="217">
        <f>--IFERROR(VLOOKUP(I632,'统计（数据库导出）'!A:K,4,FALSE),0)</f>
        <v>0</v>
      </c>
      <c r="T632" s="217">
        <f>--IFERROR(VLOOKUP(I632,'统计（数据库导出）'!A:K,5,FALSE),0)</f>
        <v>0</v>
      </c>
      <c r="U632" s="217">
        <f>--IFERROR(VLOOKUP(I632,'统计（数据库导出）'!A:K,6,FALSE),0)</f>
        <v>0</v>
      </c>
      <c r="V632" s="217">
        <f>--IFERROR(VLOOKUP(I632,'统计（数据库导出）'!A:K,7,FALSE),0)</f>
        <v>0</v>
      </c>
      <c r="W632" s="217">
        <f>--IFERROR(VLOOKUP(I632,'统计（数据库导出）'!A:K,8,FALSE),0)</f>
        <v>321.6</v>
      </c>
      <c r="X632" s="217">
        <f>--IFERROR(VLOOKUP(I632,'统计（数据库导出）'!A:K,9,FALSE),0)</f>
        <v>-86.1</v>
      </c>
      <c r="Y632" s="217">
        <f>--IFERROR(VLOOKUP(I632,'统计（数据库导出）'!A:K,10,FALSE),0)</f>
        <v>103.25</v>
      </c>
      <c r="Z632" s="217">
        <f>--IFERROR(VLOOKUP(I632,'统计（数据库导出）'!A:K,11,FALSE),0)</f>
        <v>0</v>
      </c>
      <c r="AA632" s="4">
        <v>631</v>
      </c>
      <c r="AB632" s="4"/>
      <c r="AC632" s="220" t="e">
        <f>VLOOKUP(H632,[1]Sheet1!$D:$D,1,FALSE)</f>
        <v>#N/A</v>
      </c>
    </row>
    <row r="633" spans="1:29">
      <c r="A633" s="3">
        <v>24</v>
      </c>
      <c r="B633" s="4" t="s">
        <v>1421</v>
      </c>
      <c r="C633" s="4" t="s">
        <v>1422</v>
      </c>
      <c r="D633" s="4" t="s">
        <v>30</v>
      </c>
      <c r="E633" s="4" t="s">
        <v>1423</v>
      </c>
      <c r="F633" s="4" t="s">
        <v>32</v>
      </c>
      <c r="G633" s="4" t="s">
        <v>1454</v>
      </c>
      <c r="H633" s="4">
        <v>3851652</v>
      </c>
      <c r="I633" s="214" t="s">
        <v>1487</v>
      </c>
      <c r="J633" s="216">
        <v>0</v>
      </c>
      <c r="K633" s="4">
        <v>17393834661</v>
      </c>
      <c r="L633" s="4"/>
      <c r="M633" s="4" t="s">
        <v>1488</v>
      </c>
      <c r="N633" s="4" t="s">
        <v>1486</v>
      </c>
      <c r="O633" s="4">
        <v>17393834661</v>
      </c>
      <c r="P633" s="217">
        <f>--IFERROR(VLOOKUP(I633,'统计（数据库导出）'!A:C,2,FALSE),0)</f>
        <v>0</v>
      </c>
      <c r="Q633" s="217">
        <f>--IFERROR(VLOOKUP(I633,'统计（数据库导出）'!A:C,3,FALSE),0)</f>
        <v>-355</v>
      </c>
      <c r="R633" s="219">
        <f t="shared" si="9"/>
        <v>0</v>
      </c>
      <c r="S633" s="217">
        <f>--IFERROR(VLOOKUP(I633,'统计（数据库导出）'!A:K,4,FALSE),0)</f>
        <v>0</v>
      </c>
      <c r="T633" s="217">
        <f>--IFERROR(VLOOKUP(I633,'统计（数据库导出）'!A:K,5,FALSE),0)</f>
        <v>0</v>
      </c>
      <c r="U633" s="217">
        <f>--IFERROR(VLOOKUP(I633,'统计（数据库导出）'!A:K,6,FALSE),0)</f>
        <v>0</v>
      </c>
      <c r="V633" s="217">
        <f>--IFERROR(VLOOKUP(I633,'统计（数据库导出）'!A:K,7,FALSE),0)</f>
        <v>0</v>
      </c>
      <c r="W633" s="217">
        <f>--IFERROR(VLOOKUP(I633,'统计（数据库导出）'!A:K,8,FALSE),0)</f>
        <v>-355</v>
      </c>
      <c r="X633" s="217">
        <f>--IFERROR(VLOOKUP(I633,'统计（数据库导出）'!A:K,9,FALSE),0)</f>
        <v>-355</v>
      </c>
      <c r="Y633" s="217">
        <f>--IFERROR(VLOOKUP(I633,'统计（数据库导出）'!A:K,10,FALSE),0)</f>
        <v>0</v>
      </c>
      <c r="Z633" s="217">
        <f>--IFERROR(VLOOKUP(I633,'统计（数据库导出）'!A:K,11,FALSE),0)</f>
        <v>0</v>
      </c>
      <c r="AA633" s="4">
        <v>632</v>
      </c>
      <c r="AB633" s="4"/>
      <c r="AC633" s="220" t="e">
        <f>VLOOKUP(H633,[1]Sheet1!$D:$D,1,FALSE)</f>
        <v>#N/A</v>
      </c>
    </row>
    <row r="634" spans="1:29">
      <c r="A634" s="3">
        <v>25</v>
      </c>
      <c r="B634" s="4" t="s">
        <v>1421</v>
      </c>
      <c r="C634" s="4" t="s">
        <v>1422</v>
      </c>
      <c r="D634" s="4" t="s">
        <v>30</v>
      </c>
      <c r="E634" s="4" t="s">
        <v>1489</v>
      </c>
      <c r="F634" s="4" t="s">
        <v>32</v>
      </c>
      <c r="G634" s="4" t="s">
        <v>102</v>
      </c>
      <c r="H634" s="4">
        <v>3853232</v>
      </c>
      <c r="I634" s="214" t="s">
        <v>1490</v>
      </c>
      <c r="J634" s="216">
        <v>600</v>
      </c>
      <c r="K634" s="4">
        <v>18993823629</v>
      </c>
      <c r="L634" s="4"/>
      <c r="M634" s="4" t="s">
        <v>1491</v>
      </c>
      <c r="N634" s="4" t="s">
        <v>1492</v>
      </c>
      <c r="O634" s="4">
        <v>18993823629</v>
      </c>
      <c r="P634" s="217">
        <f>--IFERROR(VLOOKUP(I634,'统计（数据库导出）'!A:C,2,FALSE),0)</f>
        <v>0</v>
      </c>
      <c r="Q634" s="217">
        <f>--IFERROR(VLOOKUP(I634,'统计（数据库导出）'!A:C,3,FALSE),0)</f>
        <v>386.2</v>
      </c>
      <c r="R634" s="219">
        <f t="shared" si="9"/>
        <v>0.643666666666667</v>
      </c>
      <c r="S634" s="217">
        <f>--IFERROR(VLOOKUP(I634,'统计（数据库导出）'!A:K,4,FALSE),0)</f>
        <v>0</v>
      </c>
      <c r="T634" s="217">
        <f>--IFERROR(VLOOKUP(I634,'统计（数据库导出）'!A:K,5,FALSE),0)</f>
        <v>0</v>
      </c>
      <c r="U634" s="217">
        <f>--IFERROR(VLOOKUP(I634,'统计（数据库导出）'!A:K,6,FALSE),0)</f>
        <v>0</v>
      </c>
      <c r="V634" s="217">
        <f>--IFERROR(VLOOKUP(I634,'统计（数据库导出）'!A:K,7,FALSE),0)</f>
        <v>0</v>
      </c>
      <c r="W634" s="217">
        <f>--IFERROR(VLOOKUP(I634,'统计（数据库导出）'!A:K,8,FALSE),0)</f>
        <v>310.6</v>
      </c>
      <c r="X634" s="217">
        <f>--IFERROR(VLOOKUP(I634,'统计（数据库导出）'!A:K,9,FALSE),0)</f>
        <v>-219.7</v>
      </c>
      <c r="Y634" s="217">
        <f>--IFERROR(VLOOKUP(I634,'统计（数据库导出）'!A:K,10,FALSE),0)</f>
        <v>75.6</v>
      </c>
      <c r="Z634" s="217">
        <f>--IFERROR(VLOOKUP(I634,'统计（数据库导出）'!A:K,11,FALSE),0)</f>
        <v>0</v>
      </c>
      <c r="AA634" s="4">
        <v>633</v>
      </c>
      <c r="AB634" s="4"/>
      <c r="AC634" s="220" t="e">
        <f>VLOOKUP(H634,[1]Sheet1!$D:$D,1,FALSE)</f>
        <v>#N/A</v>
      </c>
    </row>
    <row r="635" spans="1:29">
      <c r="A635" s="3">
        <v>26</v>
      </c>
      <c r="B635" s="4" t="s">
        <v>1421</v>
      </c>
      <c r="C635" s="4" t="s">
        <v>1422</v>
      </c>
      <c r="D635" s="4" t="s">
        <v>30</v>
      </c>
      <c r="E635" s="4" t="s">
        <v>1489</v>
      </c>
      <c r="F635" s="4" t="s">
        <v>32</v>
      </c>
      <c r="G635" s="4" t="s">
        <v>1431</v>
      </c>
      <c r="H635" s="4">
        <v>3853231</v>
      </c>
      <c r="I635" s="214" t="s">
        <v>1493</v>
      </c>
      <c r="J635" s="216">
        <v>1000</v>
      </c>
      <c r="K635" s="4">
        <v>18109381369</v>
      </c>
      <c r="L635" s="4"/>
      <c r="M635" s="4" t="s">
        <v>1494</v>
      </c>
      <c r="N635" s="4" t="s">
        <v>1492</v>
      </c>
      <c r="O635" s="4">
        <v>18109381369</v>
      </c>
      <c r="P635" s="217">
        <f>--IFERROR(VLOOKUP(I635,'统计（数据库导出）'!A:C,2,FALSE),0)</f>
        <v>0</v>
      </c>
      <c r="Q635" s="217">
        <f>--IFERROR(VLOOKUP(I635,'统计（数据库导出）'!A:C,3,FALSE),0)</f>
        <v>33.8</v>
      </c>
      <c r="R635" s="219">
        <f t="shared" si="9"/>
        <v>0.0338</v>
      </c>
      <c r="S635" s="217">
        <f>--IFERROR(VLOOKUP(I635,'统计（数据库导出）'!A:K,4,FALSE),0)</f>
        <v>0</v>
      </c>
      <c r="T635" s="217">
        <f>--IFERROR(VLOOKUP(I635,'统计（数据库导出）'!A:K,5,FALSE),0)</f>
        <v>0</v>
      </c>
      <c r="U635" s="217">
        <f>--IFERROR(VLOOKUP(I635,'统计（数据库导出）'!A:K,6,FALSE),0)</f>
        <v>0</v>
      </c>
      <c r="V635" s="217">
        <f>--IFERROR(VLOOKUP(I635,'统计（数据库导出）'!A:K,7,FALSE),0)</f>
        <v>0</v>
      </c>
      <c r="W635" s="217">
        <f>--IFERROR(VLOOKUP(I635,'统计（数据库导出）'!A:K,8,FALSE),0)</f>
        <v>33.8</v>
      </c>
      <c r="X635" s="217">
        <f>--IFERROR(VLOOKUP(I635,'统计（数据库导出）'!A:K,9,FALSE),0)</f>
        <v>-169</v>
      </c>
      <c r="Y635" s="217">
        <f>--IFERROR(VLOOKUP(I635,'统计（数据库导出）'!A:K,10,FALSE),0)</f>
        <v>0</v>
      </c>
      <c r="Z635" s="217">
        <f>--IFERROR(VLOOKUP(I635,'统计（数据库导出）'!A:K,11,FALSE),0)</f>
        <v>0</v>
      </c>
      <c r="AA635" s="4">
        <v>634</v>
      </c>
      <c r="AB635" s="4"/>
      <c r="AC635" s="220" t="e">
        <f>VLOOKUP(H635,[1]Sheet1!$D:$D,1,FALSE)</f>
        <v>#N/A</v>
      </c>
    </row>
    <row r="636" spans="1:29">
      <c r="A636" s="3">
        <v>27</v>
      </c>
      <c r="B636" s="4" t="s">
        <v>1421</v>
      </c>
      <c r="C636" s="4" t="s">
        <v>1422</v>
      </c>
      <c r="D636" s="4" t="s">
        <v>30</v>
      </c>
      <c r="E636" s="4" t="s">
        <v>1489</v>
      </c>
      <c r="F636" s="4" t="s">
        <v>32</v>
      </c>
      <c r="G636" s="4" t="s">
        <v>1435</v>
      </c>
      <c r="H636" s="4">
        <v>3853243</v>
      </c>
      <c r="I636" s="214" t="s">
        <v>1495</v>
      </c>
      <c r="J636" s="216">
        <v>1500</v>
      </c>
      <c r="K636" s="4">
        <v>18193889550</v>
      </c>
      <c r="L636" s="4"/>
      <c r="M636" s="4" t="s">
        <v>1496</v>
      </c>
      <c r="N636" s="4" t="s">
        <v>1492</v>
      </c>
      <c r="O636" s="4">
        <v>18193889550</v>
      </c>
      <c r="P636" s="217">
        <f>--IFERROR(VLOOKUP(I636,'统计（数据库导出）'!A:C,2,FALSE),0)</f>
        <v>143</v>
      </c>
      <c r="Q636" s="217">
        <f>--IFERROR(VLOOKUP(I636,'统计（数据库导出）'!A:C,3,FALSE),0)</f>
        <v>3019.16666666667</v>
      </c>
      <c r="R636" s="219">
        <f t="shared" si="9"/>
        <v>2.01277777777778</v>
      </c>
      <c r="S636" s="217">
        <f>--IFERROR(VLOOKUP(I636,'统计（数据库导出）'!A:K,4,FALSE),0)</f>
        <v>80</v>
      </c>
      <c r="T636" s="217">
        <f>--IFERROR(VLOOKUP(I636,'统计（数据库导出）'!A:K,5,FALSE),0)</f>
        <v>0</v>
      </c>
      <c r="U636" s="217">
        <f>--IFERROR(VLOOKUP(I636,'统计（数据库导出）'!A:K,6,FALSE),0)</f>
        <v>63</v>
      </c>
      <c r="V636" s="217">
        <f>--IFERROR(VLOOKUP(I636,'统计（数据库导出）'!A:K,7,FALSE),0)</f>
        <v>0</v>
      </c>
      <c r="W636" s="217">
        <f>--IFERROR(VLOOKUP(I636,'统计（数据库导出）'!A:K,8,FALSE),0)</f>
        <v>2415.1</v>
      </c>
      <c r="X636" s="217">
        <f>--IFERROR(VLOOKUP(I636,'统计（数据库导出）'!A:K,9,FALSE),0)</f>
        <v>-1166.9</v>
      </c>
      <c r="Y636" s="217">
        <f>--IFERROR(VLOOKUP(I636,'统计（数据库导出）'!A:K,10,FALSE),0)</f>
        <v>604.066666666667</v>
      </c>
      <c r="Z636" s="217">
        <f>--IFERROR(VLOOKUP(I636,'统计（数据库导出）'!A:K,11,FALSE),0)</f>
        <v>0</v>
      </c>
      <c r="AA636" s="4">
        <v>635</v>
      </c>
      <c r="AB636" s="4"/>
      <c r="AC636" s="220" t="e">
        <f>VLOOKUP(H636,[1]Sheet1!$D:$D,1,FALSE)</f>
        <v>#N/A</v>
      </c>
    </row>
    <row r="637" spans="1:29">
      <c r="A637" s="3">
        <v>28</v>
      </c>
      <c r="B637" s="4" t="s">
        <v>1421</v>
      </c>
      <c r="C637" s="4" t="s">
        <v>1422</v>
      </c>
      <c r="D637" s="4" t="s">
        <v>30</v>
      </c>
      <c r="E637" s="4" t="s">
        <v>1489</v>
      </c>
      <c r="F637" s="4" t="s">
        <v>32</v>
      </c>
      <c r="G637" s="4" t="s">
        <v>1435</v>
      </c>
      <c r="H637" s="4">
        <v>3853420</v>
      </c>
      <c r="I637" s="214" t="s">
        <v>1497</v>
      </c>
      <c r="J637" s="216">
        <v>1500</v>
      </c>
      <c r="K637" s="4">
        <v>18093806521</v>
      </c>
      <c r="L637" s="4"/>
      <c r="M637" s="4" t="s">
        <v>1498</v>
      </c>
      <c r="N637" s="4" t="s">
        <v>1499</v>
      </c>
      <c r="O637" s="4">
        <v>18093806521</v>
      </c>
      <c r="P637" s="217">
        <f>--IFERROR(VLOOKUP(I637,'统计（数据库导出）'!A:C,2,FALSE),0)</f>
        <v>0</v>
      </c>
      <c r="Q637" s="217">
        <f>--IFERROR(VLOOKUP(I637,'统计（数据库导出）'!A:C,3,FALSE),0)</f>
        <v>1749.06</v>
      </c>
      <c r="R637" s="219">
        <f t="shared" si="9"/>
        <v>1.16604</v>
      </c>
      <c r="S637" s="217">
        <f>--IFERROR(VLOOKUP(I637,'统计（数据库导出）'!A:K,4,FALSE),0)</f>
        <v>0</v>
      </c>
      <c r="T637" s="217">
        <f>--IFERROR(VLOOKUP(I637,'统计（数据库导出）'!A:K,5,FALSE),0)</f>
        <v>0</v>
      </c>
      <c r="U637" s="217">
        <f>--IFERROR(VLOOKUP(I637,'统计（数据库导出）'!A:K,6,FALSE),0)</f>
        <v>0</v>
      </c>
      <c r="V637" s="217">
        <f>--IFERROR(VLOOKUP(I637,'统计（数据库导出）'!A:K,7,FALSE),0)</f>
        <v>0</v>
      </c>
      <c r="W637" s="217">
        <f>--IFERROR(VLOOKUP(I637,'统计（数据库导出）'!A:K,8,FALSE),0)</f>
        <v>1638.21</v>
      </c>
      <c r="X637" s="217">
        <f>--IFERROR(VLOOKUP(I637,'统计（数据库导出）'!A:K,9,FALSE),0)</f>
        <v>-782.3</v>
      </c>
      <c r="Y637" s="217">
        <f>--IFERROR(VLOOKUP(I637,'统计（数据库导出）'!A:K,10,FALSE),0)</f>
        <v>110.85</v>
      </c>
      <c r="Z637" s="217">
        <f>--IFERROR(VLOOKUP(I637,'统计（数据库导出）'!A:K,11,FALSE),0)</f>
        <v>0</v>
      </c>
      <c r="AA637" s="4">
        <v>636</v>
      </c>
      <c r="AB637" s="4"/>
      <c r="AC637" s="220" t="e">
        <f>VLOOKUP(H637,[1]Sheet1!$D:$D,1,FALSE)</f>
        <v>#N/A</v>
      </c>
    </row>
    <row r="638" spans="1:29">
      <c r="A638" s="3">
        <v>29</v>
      </c>
      <c r="B638" s="4" t="s">
        <v>1421</v>
      </c>
      <c r="C638" s="4" t="s">
        <v>1422</v>
      </c>
      <c r="D638" s="4" t="s">
        <v>30</v>
      </c>
      <c r="E638" s="4" t="s">
        <v>1489</v>
      </c>
      <c r="F638" s="4" t="s">
        <v>32</v>
      </c>
      <c r="G638" s="4" t="s">
        <v>1435</v>
      </c>
      <c r="H638" s="4">
        <v>3852792</v>
      </c>
      <c r="I638" s="214" t="s">
        <v>1500</v>
      </c>
      <c r="J638" s="216">
        <v>0</v>
      </c>
      <c r="K638" s="4">
        <v>18093806521</v>
      </c>
      <c r="L638" s="4"/>
      <c r="M638" s="4" t="e">
        <v>#N/A</v>
      </c>
      <c r="N638" s="4" t="s">
        <v>1501</v>
      </c>
      <c r="O638" s="4">
        <v>18093806521</v>
      </c>
      <c r="P638" s="217">
        <f>--IFERROR(VLOOKUP(I638,'统计（数据库导出）'!A:C,2,FALSE),0)</f>
        <v>0</v>
      </c>
      <c r="Q638" s="217">
        <f>--IFERROR(VLOOKUP(I638,'统计（数据库导出）'!A:C,3,FALSE),0)</f>
        <v>-83</v>
      </c>
      <c r="R638" s="219">
        <f t="shared" si="9"/>
        <v>0</v>
      </c>
      <c r="S638" s="217">
        <f>--IFERROR(VLOOKUP(I638,'统计（数据库导出）'!A:K,4,FALSE),0)</f>
        <v>0</v>
      </c>
      <c r="T638" s="217">
        <f>--IFERROR(VLOOKUP(I638,'统计（数据库导出）'!A:K,5,FALSE),0)</f>
        <v>0</v>
      </c>
      <c r="U638" s="217">
        <f>--IFERROR(VLOOKUP(I638,'统计（数据库导出）'!A:K,6,FALSE),0)</f>
        <v>0</v>
      </c>
      <c r="V638" s="217">
        <f>--IFERROR(VLOOKUP(I638,'统计（数据库导出）'!A:K,7,FALSE),0)</f>
        <v>0</v>
      </c>
      <c r="W638" s="217">
        <f>--IFERROR(VLOOKUP(I638,'统计（数据库导出）'!A:K,8,FALSE),0)</f>
        <v>-73</v>
      </c>
      <c r="X638" s="217">
        <f>--IFERROR(VLOOKUP(I638,'统计（数据库导出）'!A:K,9,FALSE),0)</f>
        <v>-73</v>
      </c>
      <c r="Y638" s="217">
        <f>--IFERROR(VLOOKUP(I638,'统计（数据库导出）'!A:K,10,FALSE),0)</f>
        <v>-10</v>
      </c>
      <c r="Z638" s="217">
        <f>--IFERROR(VLOOKUP(I638,'统计（数据库导出）'!A:K,11,FALSE),0)</f>
        <v>-10</v>
      </c>
      <c r="AA638" s="4">
        <v>637</v>
      </c>
      <c r="AB638" s="4"/>
      <c r="AC638" s="220" t="e">
        <f>VLOOKUP(H638,[1]Sheet1!$D:$D,1,FALSE)</f>
        <v>#N/A</v>
      </c>
    </row>
    <row r="639" spans="1:29">
      <c r="A639" s="3">
        <v>31</v>
      </c>
      <c r="B639" s="4" t="s">
        <v>1421</v>
      </c>
      <c r="C639" s="4" t="s">
        <v>1422</v>
      </c>
      <c r="D639" s="4" t="s">
        <v>30</v>
      </c>
      <c r="E639" s="4" t="s">
        <v>1489</v>
      </c>
      <c r="F639" s="4" t="s">
        <v>32</v>
      </c>
      <c r="G639" s="4" t="s">
        <v>33</v>
      </c>
      <c r="H639" s="4">
        <v>3852337</v>
      </c>
      <c r="I639" s="214" t="s">
        <v>1502</v>
      </c>
      <c r="J639" s="216">
        <v>1500</v>
      </c>
      <c r="K639" s="4">
        <v>15346786141</v>
      </c>
      <c r="L639" s="4" t="s">
        <v>99</v>
      </c>
      <c r="M639" s="4" t="s">
        <v>1503</v>
      </c>
      <c r="N639" s="4" t="s">
        <v>1492</v>
      </c>
      <c r="O639" s="4">
        <v>15346786141</v>
      </c>
      <c r="P639" s="217">
        <f>--IFERROR(VLOOKUP(I639,'统计（数据库导出）'!A:C,2,FALSE),0)</f>
        <v>4.5</v>
      </c>
      <c r="Q639" s="217">
        <f>--IFERROR(VLOOKUP(I639,'统计（数据库导出）'!A:C,3,FALSE),0)</f>
        <v>413.71</v>
      </c>
      <c r="R639" s="219">
        <f t="shared" si="9"/>
        <v>0.275806666666667</v>
      </c>
      <c r="S639" s="217">
        <f>--IFERROR(VLOOKUP(I639,'统计（数据库导出）'!A:K,4,FALSE),0)</f>
        <v>4.5</v>
      </c>
      <c r="T639" s="217">
        <f>--IFERROR(VLOOKUP(I639,'统计（数据库导出）'!A:K,5,FALSE),0)</f>
        <v>0</v>
      </c>
      <c r="U639" s="217">
        <f>--IFERROR(VLOOKUP(I639,'统计（数据库导出）'!A:K,6,FALSE),0)</f>
        <v>0</v>
      </c>
      <c r="V639" s="217">
        <f>--IFERROR(VLOOKUP(I639,'统计（数据库导出）'!A:K,7,FALSE),0)</f>
        <v>0</v>
      </c>
      <c r="W639" s="217">
        <f>--IFERROR(VLOOKUP(I639,'统计（数据库导出）'!A:K,8,FALSE),0)</f>
        <v>371.41</v>
      </c>
      <c r="X639" s="217">
        <f>--IFERROR(VLOOKUP(I639,'统计（数据库导出）'!A:K,9,FALSE),0)</f>
        <v>-1736.7</v>
      </c>
      <c r="Y639" s="217">
        <f>--IFERROR(VLOOKUP(I639,'统计（数据库导出）'!A:K,10,FALSE),0)</f>
        <v>42.3</v>
      </c>
      <c r="Z639" s="217">
        <f>--IFERROR(VLOOKUP(I639,'统计（数据库导出）'!A:K,11,FALSE),0)</f>
        <v>-5</v>
      </c>
      <c r="AA639" s="4">
        <v>638</v>
      </c>
      <c r="AB639" s="4"/>
      <c r="AC639" s="220" t="e">
        <f>VLOOKUP(H639,[1]Sheet1!$D:$D,1,FALSE)</f>
        <v>#N/A</v>
      </c>
    </row>
    <row r="640" spans="1:29">
      <c r="A640" s="3">
        <v>32</v>
      </c>
      <c r="B640" s="4" t="s">
        <v>1421</v>
      </c>
      <c r="C640" s="4" t="s">
        <v>1422</v>
      </c>
      <c r="D640" s="4" t="s">
        <v>30</v>
      </c>
      <c r="E640" s="4" t="s">
        <v>1489</v>
      </c>
      <c r="F640" s="4" t="s">
        <v>32</v>
      </c>
      <c r="G640" s="4" t="s">
        <v>1454</v>
      </c>
      <c r="H640" s="4">
        <v>383701</v>
      </c>
      <c r="I640" s="214" t="s">
        <v>1504</v>
      </c>
      <c r="J640" s="216">
        <v>200</v>
      </c>
      <c r="K640" s="4">
        <v>15393069913</v>
      </c>
      <c r="L640" s="4"/>
      <c r="M640" s="4" t="s">
        <v>1505</v>
      </c>
      <c r="N640" s="4" t="s">
        <v>1506</v>
      </c>
      <c r="O640" s="4">
        <v>15393069913</v>
      </c>
      <c r="P640" s="217">
        <f>--IFERROR(VLOOKUP(I640,'统计（数据库导出）'!A:C,2,FALSE),0)</f>
        <v>0</v>
      </c>
      <c r="Q640" s="217">
        <f>--IFERROR(VLOOKUP(I640,'统计（数据库导出）'!A:C,3,FALSE),0)</f>
        <v>0</v>
      </c>
      <c r="R640" s="219">
        <f t="shared" si="9"/>
        <v>0</v>
      </c>
      <c r="S640" s="217">
        <f>--IFERROR(VLOOKUP(I640,'统计（数据库导出）'!A:K,4,FALSE),0)</f>
        <v>0</v>
      </c>
      <c r="T640" s="217">
        <f>--IFERROR(VLOOKUP(I640,'统计（数据库导出）'!A:K,5,FALSE),0)</f>
        <v>0</v>
      </c>
      <c r="U640" s="217">
        <f>--IFERROR(VLOOKUP(I640,'统计（数据库导出）'!A:K,6,FALSE),0)</f>
        <v>0</v>
      </c>
      <c r="V640" s="217">
        <f>--IFERROR(VLOOKUP(I640,'统计（数据库导出）'!A:K,7,FALSE),0)</f>
        <v>0</v>
      </c>
      <c r="W640" s="217">
        <f>--IFERROR(VLOOKUP(I640,'统计（数据库导出）'!A:K,8,FALSE),0)</f>
        <v>0</v>
      </c>
      <c r="X640" s="217">
        <f>--IFERROR(VLOOKUP(I640,'统计（数据库导出）'!A:K,9,FALSE),0)</f>
        <v>0</v>
      </c>
      <c r="Y640" s="217">
        <f>--IFERROR(VLOOKUP(I640,'统计（数据库导出）'!A:K,10,FALSE),0)</f>
        <v>0</v>
      </c>
      <c r="Z640" s="217">
        <f>--IFERROR(VLOOKUP(I640,'统计（数据库导出）'!A:K,11,FALSE),0)</f>
        <v>0</v>
      </c>
      <c r="AA640" s="4">
        <v>639</v>
      </c>
      <c r="AB640" s="4"/>
      <c r="AC640" s="220" t="e">
        <f>VLOOKUP(H640,[1]Sheet1!$D:$D,1,FALSE)</f>
        <v>#N/A</v>
      </c>
    </row>
    <row r="641" spans="1:29">
      <c r="A641" s="3">
        <v>33</v>
      </c>
      <c r="B641" s="4" t="s">
        <v>1421</v>
      </c>
      <c r="C641" s="4" t="s">
        <v>1422</v>
      </c>
      <c r="D641" s="4" t="s">
        <v>30</v>
      </c>
      <c r="E641" s="4" t="s">
        <v>1489</v>
      </c>
      <c r="F641" s="4" t="s">
        <v>32</v>
      </c>
      <c r="G641" s="4" t="s">
        <v>1454</v>
      </c>
      <c r="H641" s="4">
        <v>38381814</v>
      </c>
      <c r="I641" s="214" t="s">
        <v>1507</v>
      </c>
      <c r="J641" s="216">
        <v>2000</v>
      </c>
      <c r="K641" s="4">
        <v>18193830300</v>
      </c>
      <c r="L641" s="4"/>
      <c r="M641" s="4" t="s">
        <v>1508</v>
      </c>
      <c r="N641" s="4" t="s">
        <v>1509</v>
      </c>
      <c r="O641" s="4">
        <v>15352212626</v>
      </c>
      <c r="P641" s="217">
        <f>--IFERROR(VLOOKUP(I641,'统计（数据库导出）'!A:C,2,FALSE),0)</f>
        <v>308.803333333333</v>
      </c>
      <c r="Q641" s="217">
        <f>--IFERROR(VLOOKUP(I641,'统计（数据库导出）'!A:C,3,FALSE),0)</f>
        <v>1718.41666666667</v>
      </c>
      <c r="R641" s="219">
        <f t="shared" si="9"/>
        <v>0.859208333333335</v>
      </c>
      <c r="S641" s="217">
        <f>--IFERROR(VLOOKUP(I641,'统计（数据库导出）'!A:K,4,FALSE),0)</f>
        <v>280.92</v>
      </c>
      <c r="T641" s="217">
        <f>--IFERROR(VLOOKUP(I641,'统计（数据库导出）'!A:K,5,FALSE),0)</f>
        <v>0</v>
      </c>
      <c r="U641" s="217">
        <f>--IFERROR(VLOOKUP(I641,'统计（数据库导出）'!A:K,6,FALSE),0)</f>
        <v>27.8833333333333</v>
      </c>
      <c r="V641" s="217">
        <f>--IFERROR(VLOOKUP(I641,'统计（数据库导出）'!A:K,7,FALSE),0)</f>
        <v>0</v>
      </c>
      <c r="W641" s="217">
        <f>--IFERROR(VLOOKUP(I641,'统计（数据库导出）'!A:K,8,FALSE),0)</f>
        <v>1366.8</v>
      </c>
      <c r="X641" s="217">
        <f>--IFERROR(VLOOKUP(I641,'统计（数据库导出）'!A:K,9,FALSE),0)</f>
        <v>-706.625</v>
      </c>
      <c r="Y641" s="217">
        <f>--IFERROR(VLOOKUP(I641,'统计（数据库导出）'!A:K,10,FALSE),0)</f>
        <v>351.616666666667</v>
      </c>
      <c r="Z641" s="217">
        <f>--IFERROR(VLOOKUP(I641,'统计（数据库导出）'!A:K,11,FALSE),0)</f>
        <v>0</v>
      </c>
      <c r="AA641" s="4">
        <v>640</v>
      </c>
      <c r="AB641" s="4"/>
      <c r="AC641" s="220" t="e">
        <f>VLOOKUP(H641,[1]Sheet1!$D:$D,1,FALSE)</f>
        <v>#N/A</v>
      </c>
    </row>
    <row r="642" spans="1:29">
      <c r="A642" s="3">
        <v>34</v>
      </c>
      <c r="B642" s="4" t="s">
        <v>1421</v>
      </c>
      <c r="C642" s="4" t="s">
        <v>1422</v>
      </c>
      <c r="D642" s="4" t="s">
        <v>30</v>
      </c>
      <c r="E642" s="4" t="s">
        <v>1489</v>
      </c>
      <c r="F642" s="4" t="s">
        <v>32</v>
      </c>
      <c r="G642" s="4" t="s">
        <v>1454</v>
      </c>
      <c r="H642" s="4">
        <v>3853220</v>
      </c>
      <c r="I642" s="214" t="s">
        <v>1510</v>
      </c>
      <c r="J642" s="216">
        <v>1000</v>
      </c>
      <c r="K642" s="4">
        <v>15393052950</v>
      </c>
      <c r="L642" s="4"/>
      <c r="M642" s="4" t="s">
        <v>1511</v>
      </c>
      <c r="N642" s="4" t="s">
        <v>1509</v>
      </c>
      <c r="O642" s="4">
        <v>15393052950</v>
      </c>
      <c r="P642" s="217">
        <f>--IFERROR(VLOOKUP(I642,'统计（数据库导出）'!A:C,2,FALSE),0)</f>
        <v>0</v>
      </c>
      <c r="Q642" s="217">
        <f>--IFERROR(VLOOKUP(I642,'统计（数据库导出）'!A:C,3,FALSE),0)</f>
        <v>340.86</v>
      </c>
      <c r="R642" s="219">
        <f t="shared" ref="R642:R705" si="10">IFERROR(Q642/J642,0)</f>
        <v>0.34086</v>
      </c>
      <c r="S642" s="217">
        <f>--IFERROR(VLOOKUP(I642,'统计（数据库导出）'!A:K,4,FALSE),0)</f>
        <v>0</v>
      </c>
      <c r="T642" s="217">
        <f>--IFERROR(VLOOKUP(I642,'统计（数据库导出）'!A:K,5,FALSE),0)</f>
        <v>0</v>
      </c>
      <c r="U642" s="217">
        <f>--IFERROR(VLOOKUP(I642,'统计（数据库导出）'!A:K,6,FALSE),0)</f>
        <v>0</v>
      </c>
      <c r="V642" s="217">
        <f>--IFERROR(VLOOKUP(I642,'统计（数据库导出）'!A:K,7,FALSE),0)</f>
        <v>0</v>
      </c>
      <c r="W642" s="217">
        <f>--IFERROR(VLOOKUP(I642,'统计（数据库导出）'!A:K,8,FALSE),0)</f>
        <v>263.16</v>
      </c>
      <c r="X642" s="217">
        <f>--IFERROR(VLOOKUP(I642,'统计（数据库导出）'!A:K,9,FALSE),0)</f>
        <v>0</v>
      </c>
      <c r="Y642" s="217">
        <f>--IFERROR(VLOOKUP(I642,'统计（数据库导出）'!A:K,10,FALSE),0)</f>
        <v>77.7</v>
      </c>
      <c r="Z642" s="217">
        <f>--IFERROR(VLOOKUP(I642,'统计（数据库导出）'!A:K,11,FALSE),0)</f>
        <v>0</v>
      </c>
      <c r="AA642" s="4">
        <v>641</v>
      </c>
      <c r="AB642" s="4"/>
      <c r="AC642" s="220" t="e">
        <f>VLOOKUP(H642,[1]Sheet1!$D:$D,1,FALSE)</f>
        <v>#N/A</v>
      </c>
    </row>
    <row r="643" spans="1:29">
      <c r="A643" s="3">
        <v>35</v>
      </c>
      <c r="B643" s="4" t="s">
        <v>1421</v>
      </c>
      <c r="C643" s="4" t="s">
        <v>1422</v>
      </c>
      <c r="D643" s="4" t="s">
        <v>30</v>
      </c>
      <c r="E643" s="4" t="s">
        <v>1489</v>
      </c>
      <c r="F643" s="4" t="s">
        <v>32</v>
      </c>
      <c r="G643" s="4" t="s">
        <v>33</v>
      </c>
      <c r="H643" s="4">
        <v>3809531</v>
      </c>
      <c r="I643" s="214" t="s">
        <v>1512</v>
      </c>
      <c r="J643" s="216">
        <v>1500</v>
      </c>
      <c r="K643" s="4">
        <v>15339386917</v>
      </c>
      <c r="L643" s="4"/>
      <c r="M643" s="4" t="s">
        <v>1513</v>
      </c>
      <c r="N643" s="4" t="s">
        <v>1514</v>
      </c>
      <c r="O643" s="4">
        <v>15339386917</v>
      </c>
      <c r="P643" s="217">
        <f>--IFERROR(VLOOKUP(I643,'统计（数据库导出）'!A:C,2,FALSE),0)</f>
        <v>130.65</v>
      </c>
      <c r="Q643" s="217">
        <f>--IFERROR(VLOOKUP(I643,'统计（数据库导出）'!A:C,3,FALSE),0)</f>
        <v>2484.53</v>
      </c>
      <c r="R643" s="219">
        <f t="shared" si="10"/>
        <v>1.65635333333333</v>
      </c>
      <c r="S643" s="217">
        <f>--IFERROR(VLOOKUP(I643,'统计（数据库导出）'!A:K,4,FALSE),0)</f>
        <v>84</v>
      </c>
      <c r="T643" s="217">
        <f>--IFERROR(VLOOKUP(I643,'统计（数据库导出）'!A:K,5,FALSE),0)</f>
        <v>0</v>
      </c>
      <c r="U643" s="217">
        <f>--IFERROR(VLOOKUP(I643,'统计（数据库导出）'!A:K,6,FALSE),0)</f>
        <v>46.65</v>
      </c>
      <c r="V643" s="217">
        <f>--IFERROR(VLOOKUP(I643,'统计（数据库导出）'!A:K,7,FALSE),0)</f>
        <v>0</v>
      </c>
      <c r="W643" s="217">
        <f>--IFERROR(VLOOKUP(I643,'统计（数据库导出）'!A:K,8,FALSE),0)</f>
        <v>2155.03</v>
      </c>
      <c r="X643" s="217">
        <f>--IFERROR(VLOOKUP(I643,'统计（数据库导出）'!A:K,9,FALSE),0)</f>
        <v>-750</v>
      </c>
      <c r="Y643" s="217">
        <f>--IFERROR(VLOOKUP(I643,'统计（数据库导出）'!A:K,10,FALSE),0)</f>
        <v>329.5</v>
      </c>
      <c r="Z643" s="217">
        <f>--IFERROR(VLOOKUP(I643,'统计（数据库导出）'!A:K,11,FALSE),0)</f>
        <v>0</v>
      </c>
      <c r="AA643" s="4">
        <v>642</v>
      </c>
      <c r="AB643" s="4"/>
      <c r="AC643" s="220" t="e">
        <f>VLOOKUP(H643,[1]Sheet1!$D:$D,1,FALSE)</f>
        <v>#N/A</v>
      </c>
    </row>
    <row r="644" spans="1:29">
      <c r="A644" s="3">
        <v>37</v>
      </c>
      <c r="B644" s="4" t="s">
        <v>1421</v>
      </c>
      <c r="C644" s="4" t="s">
        <v>1422</v>
      </c>
      <c r="D644" s="4" t="s">
        <v>30</v>
      </c>
      <c r="E644" s="4" t="s">
        <v>1489</v>
      </c>
      <c r="F644" s="4" t="s">
        <v>32</v>
      </c>
      <c r="G644" s="4" t="s">
        <v>33</v>
      </c>
      <c r="H644" s="4">
        <v>3853020</v>
      </c>
      <c r="I644" s="214" t="s">
        <v>1515</v>
      </c>
      <c r="J644" s="216">
        <v>1500</v>
      </c>
      <c r="K644" s="4">
        <v>17709386121</v>
      </c>
      <c r="L644" s="4"/>
      <c r="M644" s="4" t="s">
        <v>1516</v>
      </c>
      <c r="N644" s="4" t="s">
        <v>1517</v>
      </c>
      <c r="O644" s="4">
        <v>17709386121</v>
      </c>
      <c r="P644" s="217">
        <f>--IFERROR(VLOOKUP(I644,'统计（数据库导出）'!A:C,2,FALSE),0)</f>
        <v>18</v>
      </c>
      <c r="Q644" s="217">
        <f>--IFERROR(VLOOKUP(I644,'统计（数据库导出）'!A:C,3,FALSE),0)</f>
        <v>1339.35666666667</v>
      </c>
      <c r="R644" s="219">
        <f t="shared" si="10"/>
        <v>0.892904444444447</v>
      </c>
      <c r="S644" s="217">
        <f>--IFERROR(VLOOKUP(I644,'统计（数据库导出）'!A:K,4,FALSE),0)</f>
        <v>3</v>
      </c>
      <c r="T644" s="217">
        <f>--IFERROR(VLOOKUP(I644,'统计（数据库导出）'!A:K,5,FALSE),0)</f>
        <v>0</v>
      </c>
      <c r="U644" s="217">
        <f>--IFERROR(VLOOKUP(I644,'统计（数据库导出）'!A:K,6,FALSE),0)</f>
        <v>15</v>
      </c>
      <c r="V644" s="217">
        <f>--IFERROR(VLOOKUP(I644,'统计（数据库导出）'!A:K,7,FALSE),0)</f>
        <v>0</v>
      </c>
      <c r="W644" s="217">
        <f>--IFERROR(VLOOKUP(I644,'统计（数据库导出）'!A:K,8,FALSE),0)</f>
        <v>915.39</v>
      </c>
      <c r="X644" s="217">
        <f>--IFERROR(VLOOKUP(I644,'统计（数据库导出）'!A:K,9,FALSE),0)</f>
        <v>-214</v>
      </c>
      <c r="Y644" s="217">
        <f>--IFERROR(VLOOKUP(I644,'统计（数据库导出）'!A:K,10,FALSE),0)</f>
        <v>423.966666666667</v>
      </c>
      <c r="Z644" s="217">
        <f>--IFERROR(VLOOKUP(I644,'统计（数据库导出）'!A:K,11,FALSE),0)</f>
        <v>-19.5</v>
      </c>
      <c r="AA644" s="4">
        <v>643</v>
      </c>
      <c r="AB644" s="4"/>
      <c r="AC644" s="220" t="e">
        <f>VLOOKUP(H644,[1]Sheet1!$D:$D,1,FALSE)</f>
        <v>#N/A</v>
      </c>
    </row>
    <row r="645" spans="1:29">
      <c r="A645" s="3">
        <v>38</v>
      </c>
      <c r="B645" s="4" t="s">
        <v>1421</v>
      </c>
      <c r="C645" s="4" t="s">
        <v>1422</v>
      </c>
      <c r="D645" s="4" t="s">
        <v>30</v>
      </c>
      <c r="E645" s="4" t="s">
        <v>1489</v>
      </c>
      <c r="F645" s="4" t="s">
        <v>32</v>
      </c>
      <c r="G645" s="4" t="s">
        <v>43</v>
      </c>
      <c r="H645" s="4">
        <v>3853237</v>
      </c>
      <c r="I645" s="214" t="s">
        <v>1518</v>
      </c>
      <c r="J645" s="216">
        <v>700</v>
      </c>
      <c r="K645" s="4">
        <v>17789481721</v>
      </c>
      <c r="L645" s="4"/>
      <c r="M645" s="4" t="s">
        <v>1519</v>
      </c>
      <c r="N645" s="4" t="s">
        <v>1517</v>
      </c>
      <c r="O645" s="4">
        <v>17789481721</v>
      </c>
      <c r="P645" s="217">
        <f>--IFERROR(VLOOKUP(I645,'统计（数据库导出）'!A:C,2,FALSE),0)</f>
        <v>0</v>
      </c>
      <c r="Q645" s="217">
        <f>--IFERROR(VLOOKUP(I645,'统计（数据库导出）'!A:C,3,FALSE),0)</f>
        <v>72.9</v>
      </c>
      <c r="R645" s="219">
        <f t="shared" si="10"/>
        <v>0.104142857142857</v>
      </c>
      <c r="S645" s="217">
        <f>--IFERROR(VLOOKUP(I645,'统计（数据库导出）'!A:K,4,FALSE),0)</f>
        <v>0</v>
      </c>
      <c r="T645" s="217">
        <f>--IFERROR(VLOOKUP(I645,'统计（数据库导出）'!A:K,5,FALSE),0)</f>
        <v>0</v>
      </c>
      <c r="U645" s="217">
        <f>--IFERROR(VLOOKUP(I645,'统计（数据库导出）'!A:K,6,FALSE),0)</f>
        <v>0</v>
      </c>
      <c r="V645" s="217">
        <f>--IFERROR(VLOOKUP(I645,'统计（数据库导出）'!A:K,7,FALSE),0)</f>
        <v>0</v>
      </c>
      <c r="W645" s="217">
        <f>--IFERROR(VLOOKUP(I645,'统计（数据库导出）'!A:K,8,FALSE),0)</f>
        <v>52.9</v>
      </c>
      <c r="X645" s="217">
        <f>--IFERROR(VLOOKUP(I645,'统计（数据库导出）'!A:K,9,FALSE),0)</f>
        <v>-129</v>
      </c>
      <c r="Y645" s="217">
        <f>--IFERROR(VLOOKUP(I645,'统计（数据库导出）'!A:K,10,FALSE),0)</f>
        <v>20</v>
      </c>
      <c r="Z645" s="217">
        <f>--IFERROR(VLOOKUP(I645,'统计（数据库导出）'!A:K,11,FALSE),0)</f>
        <v>0</v>
      </c>
      <c r="AA645" s="4">
        <v>644</v>
      </c>
      <c r="AB645" s="4"/>
      <c r="AC645" s="220" t="e">
        <f>VLOOKUP(H645,[1]Sheet1!$D:$D,1,FALSE)</f>
        <v>#N/A</v>
      </c>
    </row>
    <row r="646" spans="1:29">
      <c r="A646" s="3">
        <v>39</v>
      </c>
      <c r="B646" s="4" t="s">
        <v>1421</v>
      </c>
      <c r="C646" s="4" t="s">
        <v>1422</v>
      </c>
      <c r="D646" s="4" t="s">
        <v>30</v>
      </c>
      <c r="E646" s="4" t="s">
        <v>1489</v>
      </c>
      <c r="F646" s="4" t="s">
        <v>32</v>
      </c>
      <c r="G646" s="4" t="s">
        <v>43</v>
      </c>
      <c r="H646" s="4">
        <v>3851486</v>
      </c>
      <c r="I646" s="214" t="s">
        <v>1520</v>
      </c>
      <c r="J646" s="216">
        <v>700</v>
      </c>
      <c r="K646" s="4">
        <v>15352451722</v>
      </c>
      <c r="L646" s="4"/>
      <c r="M646" s="4" t="s">
        <v>1521</v>
      </c>
      <c r="N646" s="4" t="s">
        <v>1522</v>
      </c>
      <c r="O646" s="4">
        <v>18193821868</v>
      </c>
      <c r="P646" s="217">
        <f>--IFERROR(VLOOKUP(I646,'统计（数据库导出）'!A:C,2,FALSE),0)</f>
        <v>162.41</v>
      </c>
      <c r="Q646" s="217">
        <f>--IFERROR(VLOOKUP(I646,'统计（数据库导出）'!A:C,3,FALSE),0)</f>
        <v>1152.02</v>
      </c>
      <c r="R646" s="219">
        <f t="shared" si="10"/>
        <v>1.64574285714286</v>
      </c>
      <c r="S646" s="217">
        <f>--IFERROR(VLOOKUP(I646,'统计（数据库导出）'!A:K,4,FALSE),0)</f>
        <v>152.41</v>
      </c>
      <c r="T646" s="217">
        <f>--IFERROR(VLOOKUP(I646,'统计（数据库导出）'!A:K,5,FALSE),0)</f>
        <v>0</v>
      </c>
      <c r="U646" s="217">
        <f>--IFERROR(VLOOKUP(I646,'统计（数据库导出）'!A:K,6,FALSE),0)</f>
        <v>10</v>
      </c>
      <c r="V646" s="217">
        <f>--IFERROR(VLOOKUP(I646,'统计（数据库导出）'!A:K,7,FALSE),0)</f>
        <v>0</v>
      </c>
      <c r="W646" s="217">
        <f>--IFERROR(VLOOKUP(I646,'统计（数据库导出）'!A:K,8,FALSE),0)</f>
        <v>811.52</v>
      </c>
      <c r="X646" s="217">
        <f>--IFERROR(VLOOKUP(I646,'统计（数据库导出）'!A:K,9,FALSE),0)</f>
        <v>-117</v>
      </c>
      <c r="Y646" s="217">
        <f>--IFERROR(VLOOKUP(I646,'统计（数据库导出）'!A:K,10,FALSE),0)</f>
        <v>340.5</v>
      </c>
      <c r="Z646" s="217">
        <f>--IFERROR(VLOOKUP(I646,'统计（数据库导出）'!A:K,11,FALSE),0)</f>
        <v>0</v>
      </c>
      <c r="AA646" s="4">
        <v>645</v>
      </c>
      <c r="AB646" s="4"/>
      <c r="AC646" s="220" t="e">
        <f>VLOOKUP(H646,[1]Sheet1!$D:$D,1,FALSE)</f>
        <v>#N/A</v>
      </c>
    </row>
    <row r="647" spans="1:29">
      <c r="A647" s="3">
        <v>40</v>
      </c>
      <c r="B647" s="4" t="s">
        <v>1421</v>
      </c>
      <c r="C647" s="4" t="s">
        <v>1422</v>
      </c>
      <c r="D647" s="4" t="s">
        <v>30</v>
      </c>
      <c r="E647" s="4" t="s">
        <v>1489</v>
      </c>
      <c r="F647" s="4" t="s">
        <v>32</v>
      </c>
      <c r="G647" s="4" t="s">
        <v>43</v>
      </c>
      <c r="H647" s="4">
        <v>3853149</v>
      </c>
      <c r="I647" s="214" t="s">
        <v>1523</v>
      </c>
      <c r="J647" s="216">
        <v>700</v>
      </c>
      <c r="K647" s="4">
        <v>18919203126</v>
      </c>
      <c r="L647" s="4"/>
      <c r="M647" s="4" t="s">
        <v>1524</v>
      </c>
      <c r="N647" s="4" t="s">
        <v>1492</v>
      </c>
      <c r="O647" s="4">
        <v>18919203126</v>
      </c>
      <c r="P647" s="217">
        <f>--IFERROR(VLOOKUP(I647,'统计（数据库导出）'!A:C,2,FALSE),0)</f>
        <v>0</v>
      </c>
      <c r="Q647" s="217">
        <f>--IFERROR(VLOOKUP(I647,'统计（数据库导出）'!A:C,3,FALSE),0)</f>
        <v>390.96</v>
      </c>
      <c r="R647" s="219">
        <f t="shared" si="10"/>
        <v>0.558514285714286</v>
      </c>
      <c r="S647" s="217">
        <f>--IFERROR(VLOOKUP(I647,'统计（数据库导出）'!A:K,4,FALSE),0)</f>
        <v>0</v>
      </c>
      <c r="T647" s="217">
        <f>--IFERROR(VLOOKUP(I647,'统计（数据库导出）'!A:K,5,FALSE),0)</f>
        <v>0</v>
      </c>
      <c r="U647" s="217">
        <f>--IFERROR(VLOOKUP(I647,'统计（数据库导出）'!A:K,6,FALSE),0)</f>
        <v>0</v>
      </c>
      <c r="V647" s="217">
        <f>--IFERROR(VLOOKUP(I647,'统计（数据库导出）'!A:K,7,FALSE),0)</f>
        <v>0</v>
      </c>
      <c r="W647" s="217">
        <f>--IFERROR(VLOOKUP(I647,'统计（数据库导出）'!A:K,8,FALSE),0)</f>
        <v>298.81</v>
      </c>
      <c r="X647" s="217">
        <f>--IFERROR(VLOOKUP(I647,'统计（数据库导出）'!A:K,9,FALSE),0)</f>
        <v>-220.1</v>
      </c>
      <c r="Y647" s="217">
        <f>--IFERROR(VLOOKUP(I647,'统计（数据库导出）'!A:K,10,FALSE),0)</f>
        <v>92.15</v>
      </c>
      <c r="Z647" s="217">
        <f>--IFERROR(VLOOKUP(I647,'统计（数据库导出）'!A:K,11,FALSE),0)</f>
        <v>0</v>
      </c>
      <c r="AA647" s="4">
        <v>646</v>
      </c>
      <c r="AB647" s="4"/>
      <c r="AC647" s="220" t="e">
        <f>VLOOKUP(H647,[1]Sheet1!$D:$D,1,FALSE)</f>
        <v>#N/A</v>
      </c>
    </row>
    <row r="648" spans="1:29">
      <c r="A648" s="3">
        <v>41</v>
      </c>
      <c r="B648" s="4" t="s">
        <v>1421</v>
      </c>
      <c r="C648" s="4" t="s">
        <v>1422</v>
      </c>
      <c r="D648" s="4" t="s">
        <v>30</v>
      </c>
      <c r="E648" s="4" t="s">
        <v>1489</v>
      </c>
      <c r="F648" s="4" t="s">
        <v>32</v>
      </c>
      <c r="G648" s="4" t="s">
        <v>43</v>
      </c>
      <c r="H648" s="4">
        <v>3853419</v>
      </c>
      <c r="I648" s="214" t="s">
        <v>1525</v>
      </c>
      <c r="J648" s="216">
        <v>700</v>
      </c>
      <c r="K648" s="4">
        <v>17793855526</v>
      </c>
      <c r="L648" s="4"/>
      <c r="M648" s="4" t="s">
        <v>1526</v>
      </c>
      <c r="N648" s="4" t="s">
        <v>1527</v>
      </c>
      <c r="O648" s="4">
        <v>17793855526</v>
      </c>
      <c r="P648" s="217">
        <f>--IFERROR(VLOOKUP(I648,'统计（数据库导出）'!A:C,2,FALSE),0)</f>
        <v>98</v>
      </c>
      <c r="Q648" s="217">
        <f>--IFERROR(VLOOKUP(I648,'统计（数据库导出）'!A:C,3,FALSE),0)</f>
        <v>485.35</v>
      </c>
      <c r="R648" s="219">
        <f t="shared" si="10"/>
        <v>0.693357142857143</v>
      </c>
      <c r="S648" s="217">
        <f>--IFERROR(VLOOKUP(I648,'统计（数据库导出）'!A:K,4,FALSE),0)</f>
        <v>78</v>
      </c>
      <c r="T648" s="217">
        <f>--IFERROR(VLOOKUP(I648,'统计（数据库导出）'!A:K,5,FALSE),0)</f>
        <v>-122.1</v>
      </c>
      <c r="U648" s="217">
        <f>--IFERROR(VLOOKUP(I648,'统计（数据库导出）'!A:K,6,FALSE),0)</f>
        <v>20</v>
      </c>
      <c r="V648" s="217">
        <f>--IFERROR(VLOOKUP(I648,'统计（数据库导出）'!A:K,7,FALSE),0)</f>
        <v>0</v>
      </c>
      <c r="W648" s="217">
        <f>--IFERROR(VLOOKUP(I648,'统计（数据库导出）'!A:K,8,FALSE),0)</f>
        <v>385.7</v>
      </c>
      <c r="X648" s="217">
        <f>--IFERROR(VLOOKUP(I648,'统计（数据库导出）'!A:K,9,FALSE),0)</f>
        <v>-244.2</v>
      </c>
      <c r="Y648" s="217">
        <f>--IFERROR(VLOOKUP(I648,'统计（数据库导出）'!A:K,10,FALSE),0)</f>
        <v>99.65</v>
      </c>
      <c r="Z648" s="217">
        <f>--IFERROR(VLOOKUP(I648,'统计（数据库导出）'!A:K,11,FALSE),0)</f>
        <v>0</v>
      </c>
      <c r="AA648" s="4">
        <v>647</v>
      </c>
      <c r="AB648" s="4"/>
      <c r="AC648" s="220" t="e">
        <f>VLOOKUP(H648,[1]Sheet1!$D:$D,1,FALSE)</f>
        <v>#N/A</v>
      </c>
    </row>
    <row r="649" spans="1:29">
      <c r="A649" s="3">
        <v>42</v>
      </c>
      <c r="B649" s="4" t="s">
        <v>1421</v>
      </c>
      <c r="C649" s="4" t="s">
        <v>1422</v>
      </c>
      <c r="D649" s="4" t="s">
        <v>30</v>
      </c>
      <c r="E649" s="4" t="s">
        <v>1528</v>
      </c>
      <c r="F649" s="4" t="s">
        <v>32</v>
      </c>
      <c r="G649" s="4" t="s">
        <v>102</v>
      </c>
      <c r="H649" s="4">
        <v>3853519</v>
      </c>
      <c r="I649" s="214" t="s">
        <v>1529</v>
      </c>
      <c r="J649" s="216">
        <v>600</v>
      </c>
      <c r="K649" s="4">
        <v>18919385126</v>
      </c>
      <c r="L649" s="4"/>
      <c r="M649" s="4" t="s">
        <v>1530</v>
      </c>
      <c r="N649" s="4" t="s">
        <v>1531</v>
      </c>
      <c r="O649" s="4">
        <v>18919385126</v>
      </c>
      <c r="P649" s="217">
        <f>--IFERROR(VLOOKUP(I649,'统计（数据库导出）'!A:C,2,FALSE),0)</f>
        <v>0</v>
      </c>
      <c r="Q649" s="217">
        <f>--IFERROR(VLOOKUP(I649,'统计（数据库导出）'!A:C,3,FALSE),0)</f>
        <v>20</v>
      </c>
      <c r="R649" s="219">
        <f t="shared" si="10"/>
        <v>0.0333333333333333</v>
      </c>
      <c r="S649" s="217">
        <f>--IFERROR(VLOOKUP(I649,'统计（数据库导出）'!A:K,4,FALSE),0)</f>
        <v>0</v>
      </c>
      <c r="T649" s="217">
        <f>--IFERROR(VLOOKUP(I649,'统计（数据库导出）'!A:K,5,FALSE),0)</f>
        <v>0</v>
      </c>
      <c r="U649" s="217">
        <f>--IFERROR(VLOOKUP(I649,'统计（数据库导出）'!A:K,6,FALSE),0)</f>
        <v>0</v>
      </c>
      <c r="V649" s="217">
        <f>--IFERROR(VLOOKUP(I649,'统计（数据库导出）'!A:K,7,FALSE),0)</f>
        <v>0</v>
      </c>
      <c r="W649" s="217">
        <f>--IFERROR(VLOOKUP(I649,'统计（数据库导出）'!A:K,8,FALSE),0)</f>
        <v>0</v>
      </c>
      <c r="X649" s="217">
        <f>--IFERROR(VLOOKUP(I649,'统计（数据库导出）'!A:K,9,FALSE),0)</f>
        <v>0</v>
      </c>
      <c r="Y649" s="217">
        <f>--IFERROR(VLOOKUP(I649,'统计（数据库导出）'!A:K,10,FALSE),0)</f>
        <v>20</v>
      </c>
      <c r="Z649" s="217">
        <f>--IFERROR(VLOOKUP(I649,'统计（数据库导出）'!A:K,11,FALSE),0)</f>
        <v>0</v>
      </c>
      <c r="AA649" s="4">
        <v>648</v>
      </c>
      <c r="AB649" s="4"/>
      <c r="AC649" s="220" t="e">
        <f>VLOOKUP(H649,[1]Sheet1!$D:$D,1,FALSE)</f>
        <v>#N/A</v>
      </c>
    </row>
    <row r="650" spans="1:29">
      <c r="A650" s="3">
        <v>43</v>
      </c>
      <c r="B650" s="4" t="s">
        <v>1421</v>
      </c>
      <c r="C650" s="4" t="s">
        <v>1422</v>
      </c>
      <c r="D650" s="4" t="s">
        <v>30</v>
      </c>
      <c r="E650" s="4" t="s">
        <v>1528</v>
      </c>
      <c r="F650" s="4" t="s">
        <v>32</v>
      </c>
      <c r="G650" s="4" t="s">
        <v>1431</v>
      </c>
      <c r="H650" s="4">
        <v>38381556</v>
      </c>
      <c r="I650" s="214" t="s">
        <v>1532</v>
      </c>
      <c r="J650" s="216">
        <v>1200</v>
      </c>
      <c r="K650" s="4">
        <v>13389382848</v>
      </c>
      <c r="L650" s="4"/>
      <c r="M650" s="4" t="s">
        <v>1533</v>
      </c>
      <c r="N650" s="4" t="s">
        <v>1534</v>
      </c>
      <c r="O650" s="4">
        <v>13389382848</v>
      </c>
      <c r="P650" s="217">
        <f>--IFERROR(VLOOKUP(I650,'统计（数据库导出）'!A:C,2,FALSE),0)</f>
        <v>158.24</v>
      </c>
      <c r="Q650" s="217">
        <f>--IFERROR(VLOOKUP(I650,'统计（数据库导出）'!A:C,3,FALSE),0)</f>
        <v>1850.1269</v>
      </c>
      <c r="R650" s="219">
        <f t="shared" si="10"/>
        <v>1.54177241666667</v>
      </c>
      <c r="S650" s="217">
        <f>--IFERROR(VLOOKUP(I650,'统计（数据库导出）'!A:K,4,FALSE),0)</f>
        <v>77</v>
      </c>
      <c r="T650" s="217">
        <f>--IFERROR(VLOOKUP(I650,'统计（数据库导出）'!A:K,5,FALSE),0)</f>
        <v>0</v>
      </c>
      <c r="U650" s="217">
        <f>--IFERROR(VLOOKUP(I650,'统计（数据库导出）'!A:K,6,FALSE),0)</f>
        <v>81.24</v>
      </c>
      <c r="V650" s="217">
        <f>--IFERROR(VLOOKUP(I650,'统计（数据库导出）'!A:K,7,FALSE),0)</f>
        <v>0</v>
      </c>
      <c r="W650" s="217">
        <f>--IFERROR(VLOOKUP(I650,'统计（数据库导出）'!A:K,8,FALSE),0)</f>
        <v>1097.7</v>
      </c>
      <c r="X650" s="217">
        <f>--IFERROR(VLOOKUP(I650,'统计（数据库导出）'!A:K,9,FALSE),0)</f>
        <v>-297</v>
      </c>
      <c r="Y650" s="217">
        <f>--IFERROR(VLOOKUP(I650,'统计（数据库导出）'!A:K,10,FALSE),0)</f>
        <v>752.4269</v>
      </c>
      <c r="Z650" s="217">
        <f>--IFERROR(VLOOKUP(I650,'统计（数据库导出）'!A:K,11,FALSE),0)</f>
        <v>-3</v>
      </c>
      <c r="AA650" s="4">
        <v>649</v>
      </c>
      <c r="AB650" s="4"/>
      <c r="AC650" s="220" t="e">
        <f>VLOOKUP(H650,[1]Sheet1!$D:$D,1,FALSE)</f>
        <v>#N/A</v>
      </c>
    </row>
    <row r="651" spans="1:29">
      <c r="A651" s="3">
        <v>45</v>
      </c>
      <c r="B651" s="4" t="s">
        <v>1421</v>
      </c>
      <c r="C651" s="4" t="s">
        <v>1422</v>
      </c>
      <c r="D651" s="4" t="s">
        <v>30</v>
      </c>
      <c r="E651" s="4" t="s">
        <v>1528</v>
      </c>
      <c r="F651" s="4" t="s">
        <v>32</v>
      </c>
      <c r="G651" s="4" t="s">
        <v>43</v>
      </c>
      <c r="H651" s="4">
        <v>38381912</v>
      </c>
      <c r="I651" s="214" t="s">
        <v>1535</v>
      </c>
      <c r="J651" s="216">
        <v>700</v>
      </c>
      <c r="K651" s="4">
        <v>17793820557</v>
      </c>
      <c r="L651" s="4"/>
      <c r="M651" s="4" t="s">
        <v>1536</v>
      </c>
      <c r="N651" s="4" t="s">
        <v>1537</v>
      </c>
      <c r="O651" s="4">
        <v>15352210547</v>
      </c>
      <c r="P651" s="217">
        <f>--IFERROR(VLOOKUP(I651,'统计（数据库导出）'!A:C,2,FALSE),0)</f>
        <v>53.1</v>
      </c>
      <c r="Q651" s="217">
        <f>--IFERROR(VLOOKUP(I651,'统计（数据库导出）'!A:C,3,FALSE),0)</f>
        <v>882.15</v>
      </c>
      <c r="R651" s="219">
        <f t="shared" si="10"/>
        <v>1.26021428571429</v>
      </c>
      <c r="S651" s="217">
        <f>--IFERROR(VLOOKUP(I651,'统计（数据库导出）'!A:K,4,FALSE),0)</f>
        <v>53.1</v>
      </c>
      <c r="T651" s="217">
        <f>--IFERROR(VLOOKUP(I651,'统计（数据库导出）'!A:K,5,FALSE),0)</f>
        <v>0</v>
      </c>
      <c r="U651" s="217">
        <f>--IFERROR(VLOOKUP(I651,'统计（数据库导出）'!A:K,6,FALSE),0)</f>
        <v>0</v>
      </c>
      <c r="V651" s="217">
        <f>--IFERROR(VLOOKUP(I651,'统计（数据库导出）'!A:K,7,FALSE),0)</f>
        <v>0</v>
      </c>
      <c r="W651" s="217">
        <f>--IFERROR(VLOOKUP(I651,'统计（数据库导出）'!A:K,8,FALSE),0)</f>
        <v>421.2</v>
      </c>
      <c r="X651" s="217">
        <f>--IFERROR(VLOOKUP(I651,'统计（数据库导出）'!A:K,9,FALSE),0)</f>
        <v>-186.9</v>
      </c>
      <c r="Y651" s="217">
        <f>--IFERROR(VLOOKUP(I651,'统计（数据库导出）'!A:K,10,FALSE),0)</f>
        <v>460.95</v>
      </c>
      <c r="Z651" s="217">
        <f>--IFERROR(VLOOKUP(I651,'统计（数据库导出）'!A:K,11,FALSE),0)</f>
        <v>-10</v>
      </c>
      <c r="AA651" s="4">
        <v>650</v>
      </c>
      <c r="AB651" s="4"/>
      <c r="AC651" s="220" t="e">
        <f>VLOOKUP(H651,[1]Sheet1!$D:$D,1,FALSE)</f>
        <v>#N/A</v>
      </c>
    </row>
    <row r="652" spans="1:29">
      <c r="A652" s="3">
        <v>46</v>
      </c>
      <c r="B652" s="4" t="s">
        <v>1421</v>
      </c>
      <c r="C652" s="4" t="s">
        <v>1422</v>
      </c>
      <c r="D652" s="4" t="s">
        <v>30</v>
      </c>
      <c r="E652" s="4" t="s">
        <v>1528</v>
      </c>
      <c r="F652" s="4" t="s">
        <v>32</v>
      </c>
      <c r="G652" s="4" t="s">
        <v>33</v>
      </c>
      <c r="H652" s="4">
        <v>3853228</v>
      </c>
      <c r="I652" s="214" t="s">
        <v>1538</v>
      </c>
      <c r="J652" s="216">
        <v>1500</v>
      </c>
      <c r="K652" s="4">
        <v>15309380305</v>
      </c>
      <c r="L652" s="4"/>
      <c r="M652" s="4" t="s">
        <v>1539</v>
      </c>
      <c r="N652" s="4" t="s">
        <v>1540</v>
      </c>
      <c r="O652" s="4">
        <v>17393844414</v>
      </c>
      <c r="P652" s="217">
        <f>--IFERROR(VLOOKUP(I652,'统计（数据库导出）'!A:C,2,FALSE),0)</f>
        <v>0</v>
      </c>
      <c r="Q652" s="217">
        <f>--IFERROR(VLOOKUP(I652,'统计（数据库导出）'!A:C,3,FALSE),0)</f>
        <v>421.51</v>
      </c>
      <c r="R652" s="219">
        <f t="shared" si="10"/>
        <v>0.281006666666667</v>
      </c>
      <c r="S652" s="217">
        <f>--IFERROR(VLOOKUP(I652,'统计（数据库导出）'!A:K,4,FALSE),0)</f>
        <v>0</v>
      </c>
      <c r="T652" s="217">
        <f>--IFERROR(VLOOKUP(I652,'统计（数据库导出）'!A:K,5,FALSE),0)</f>
        <v>0</v>
      </c>
      <c r="U652" s="217">
        <f>--IFERROR(VLOOKUP(I652,'统计（数据库导出）'!A:K,6,FALSE),0)</f>
        <v>0</v>
      </c>
      <c r="V652" s="217">
        <f>--IFERROR(VLOOKUP(I652,'统计（数据库导出）'!A:K,7,FALSE),0)</f>
        <v>0</v>
      </c>
      <c r="W652" s="217">
        <f>--IFERROR(VLOOKUP(I652,'统计（数据库导出）'!A:K,8,FALSE),0)</f>
        <v>323.46</v>
      </c>
      <c r="X652" s="217">
        <f>--IFERROR(VLOOKUP(I652,'统计（数据库导出）'!A:K,9,FALSE),0)</f>
        <v>0</v>
      </c>
      <c r="Y652" s="217">
        <f>--IFERROR(VLOOKUP(I652,'统计（数据库导出）'!A:K,10,FALSE),0)</f>
        <v>98.05</v>
      </c>
      <c r="Z652" s="217">
        <f>--IFERROR(VLOOKUP(I652,'统计（数据库导出）'!A:K,11,FALSE),0)</f>
        <v>0</v>
      </c>
      <c r="AA652" s="4">
        <v>651</v>
      </c>
      <c r="AB652" s="4"/>
      <c r="AC652" s="220" t="e">
        <f>VLOOKUP(H652,[1]Sheet1!$D:$D,1,FALSE)</f>
        <v>#N/A</v>
      </c>
    </row>
    <row r="653" spans="1:29">
      <c r="A653" s="3">
        <v>47</v>
      </c>
      <c r="B653" s="4" t="s">
        <v>1421</v>
      </c>
      <c r="C653" s="4" t="s">
        <v>1422</v>
      </c>
      <c r="D653" s="4" t="s">
        <v>30</v>
      </c>
      <c r="E653" s="4" t="s">
        <v>1528</v>
      </c>
      <c r="F653" s="4" t="s">
        <v>32</v>
      </c>
      <c r="G653" s="4" t="s">
        <v>43</v>
      </c>
      <c r="H653" s="4">
        <v>3851772</v>
      </c>
      <c r="I653" s="214" t="s">
        <v>1541</v>
      </c>
      <c r="J653" s="216">
        <v>700</v>
      </c>
      <c r="K653" s="4">
        <v>18993878437</v>
      </c>
      <c r="L653" s="4"/>
      <c r="M653" s="4" t="s">
        <v>1542</v>
      </c>
      <c r="N653" s="4" t="s">
        <v>1543</v>
      </c>
      <c r="O653" s="4">
        <v>18993878437</v>
      </c>
      <c r="P653" s="217">
        <f>--IFERROR(VLOOKUP(I653,'统计（数据库导出）'!A:C,2,FALSE),0)</f>
        <v>29</v>
      </c>
      <c r="Q653" s="217">
        <f>--IFERROR(VLOOKUP(I653,'统计（数据库导出）'!A:C,3,FALSE),0)</f>
        <v>1671.37285</v>
      </c>
      <c r="R653" s="219">
        <f t="shared" si="10"/>
        <v>2.3876755</v>
      </c>
      <c r="S653" s="217">
        <f>--IFERROR(VLOOKUP(I653,'统计（数据库导出）'!A:K,4,FALSE),0)</f>
        <v>24</v>
      </c>
      <c r="T653" s="217">
        <f>--IFERROR(VLOOKUP(I653,'统计（数据库导出）'!A:K,5,FALSE),0)</f>
        <v>-6</v>
      </c>
      <c r="U653" s="217">
        <f>--IFERROR(VLOOKUP(I653,'统计（数据库导出）'!A:K,6,FALSE),0)</f>
        <v>5</v>
      </c>
      <c r="V653" s="217">
        <f>--IFERROR(VLOOKUP(I653,'统计（数据库导出）'!A:K,7,FALSE),0)</f>
        <v>0</v>
      </c>
      <c r="W653" s="217">
        <f>--IFERROR(VLOOKUP(I653,'统计（数据库导出）'!A:K,8,FALSE),0)</f>
        <v>1194.07</v>
      </c>
      <c r="X653" s="217">
        <f>--IFERROR(VLOOKUP(I653,'统计（数据库导出）'!A:K,9,FALSE),0)</f>
        <v>-364.3</v>
      </c>
      <c r="Y653" s="217">
        <f>--IFERROR(VLOOKUP(I653,'统计（数据库导出）'!A:K,10,FALSE),0)</f>
        <v>477.30285</v>
      </c>
      <c r="Z653" s="217">
        <f>--IFERROR(VLOOKUP(I653,'统计（数据库导出）'!A:K,11,FALSE),0)</f>
        <v>0</v>
      </c>
      <c r="AA653" s="4">
        <v>652</v>
      </c>
      <c r="AB653" s="4"/>
      <c r="AC653" s="220" t="e">
        <f>VLOOKUP(H653,[1]Sheet1!$D:$D,1,FALSE)</f>
        <v>#N/A</v>
      </c>
    </row>
    <row r="654" spans="1:29">
      <c r="A654" s="3">
        <v>48</v>
      </c>
      <c r="B654" s="4" t="s">
        <v>1421</v>
      </c>
      <c r="C654" s="4" t="s">
        <v>1422</v>
      </c>
      <c r="D654" s="4" t="s">
        <v>30</v>
      </c>
      <c r="E654" s="4" t="s">
        <v>1528</v>
      </c>
      <c r="F654" s="4" t="s">
        <v>32</v>
      </c>
      <c r="G654" s="4" t="s">
        <v>33</v>
      </c>
      <c r="H654" s="4">
        <v>3853409</v>
      </c>
      <c r="I654" s="214" t="s">
        <v>1544</v>
      </c>
      <c r="J654" s="216">
        <v>1500</v>
      </c>
      <c r="K654" s="4">
        <v>19958580400</v>
      </c>
      <c r="L654" s="4"/>
      <c r="M654" s="4" t="e">
        <v>#N/A</v>
      </c>
      <c r="N654" s="4" t="s">
        <v>1543</v>
      </c>
      <c r="O654" s="4">
        <v>19958580400</v>
      </c>
      <c r="P654" s="217">
        <f>--IFERROR(VLOOKUP(I654,'统计（数据库导出）'!A:C,2,FALSE),0)</f>
        <v>0</v>
      </c>
      <c r="Q654" s="217">
        <f>--IFERROR(VLOOKUP(I654,'统计（数据库导出）'!A:C,3,FALSE),0)</f>
        <v>227</v>
      </c>
      <c r="R654" s="219">
        <f t="shared" si="10"/>
        <v>0.151333333333333</v>
      </c>
      <c r="S654" s="217">
        <f>--IFERROR(VLOOKUP(I654,'统计（数据库导出）'!A:K,4,FALSE),0)</f>
        <v>0</v>
      </c>
      <c r="T654" s="217">
        <f>--IFERROR(VLOOKUP(I654,'统计（数据库导出）'!A:K,5,FALSE),0)</f>
        <v>0</v>
      </c>
      <c r="U654" s="217">
        <f>--IFERROR(VLOOKUP(I654,'统计（数据库导出）'!A:K,6,FALSE),0)</f>
        <v>0</v>
      </c>
      <c r="V654" s="217">
        <f>--IFERROR(VLOOKUP(I654,'统计（数据库导出）'!A:K,7,FALSE),0)</f>
        <v>0</v>
      </c>
      <c r="W654" s="217">
        <f>--IFERROR(VLOOKUP(I654,'统计（数据库导出）'!A:K,8,FALSE),0)</f>
        <v>137</v>
      </c>
      <c r="X654" s="217">
        <f>--IFERROR(VLOOKUP(I654,'统计（数据库导出）'!A:K,9,FALSE),0)</f>
        <v>-124.2</v>
      </c>
      <c r="Y654" s="217">
        <f>--IFERROR(VLOOKUP(I654,'统计（数据库导出）'!A:K,10,FALSE),0)</f>
        <v>90</v>
      </c>
      <c r="Z654" s="217">
        <f>--IFERROR(VLOOKUP(I654,'统计（数据库导出）'!A:K,11,FALSE),0)</f>
        <v>0</v>
      </c>
      <c r="AA654" s="4">
        <v>653</v>
      </c>
      <c r="AB654" s="4"/>
      <c r="AC654" s="220" t="e">
        <f>VLOOKUP(H654,[1]Sheet1!$D:$D,1,FALSE)</f>
        <v>#N/A</v>
      </c>
    </row>
    <row r="655" spans="1:29">
      <c r="A655" s="3">
        <v>49</v>
      </c>
      <c r="B655" s="4" t="s">
        <v>1421</v>
      </c>
      <c r="C655" s="4" t="s">
        <v>1422</v>
      </c>
      <c r="D655" s="4" t="s">
        <v>30</v>
      </c>
      <c r="E655" s="4" t="s">
        <v>1528</v>
      </c>
      <c r="F655" s="4" t="s">
        <v>32</v>
      </c>
      <c r="G655" s="4" t="s">
        <v>43</v>
      </c>
      <c r="H655" s="4">
        <v>3814029</v>
      </c>
      <c r="I655" s="214" t="s">
        <v>1545</v>
      </c>
      <c r="J655" s="216">
        <v>700</v>
      </c>
      <c r="K655" s="4">
        <v>15390541962</v>
      </c>
      <c r="L655" s="4"/>
      <c r="M655" s="4" t="s">
        <v>1546</v>
      </c>
      <c r="N655" s="4" t="s">
        <v>1547</v>
      </c>
      <c r="O655" s="4">
        <v>15390541962</v>
      </c>
      <c r="P655" s="217">
        <f>--IFERROR(VLOOKUP(I655,'统计（数据库导出）'!A:C,2,FALSE),0)</f>
        <v>35.2</v>
      </c>
      <c r="Q655" s="217">
        <f>--IFERROR(VLOOKUP(I655,'统计（数据库导出）'!A:C,3,FALSE),0)</f>
        <v>938.7</v>
      </c>
      <c r="R655" s="219">
        <f t="shared" si="10"/>
        <v>1.341</v>
      </c>
      <c r="S655" s="217">
        <f>--IFERROR(VLOOKUP(I655,'统计（数据库导出）'!A:K,4,FALSE),0)</f>
        <v>0</v>
      </c>
      <c r="T655" s="217">
        <f>--IFERROR(VLOOKUP(I655,'统计（数据库导出）'!A:K,5,FALSE),0)</f>
        <v>0</v>
      </c>
      <c r="U655" s="217">
        <f>--IFERROR(VLOOKUP(I655,'统计（数据库导出）'!A:K,6,FALSE),0)</f>
        <v>35.2</v>
      </c>
      <c r="V655" s="217">
        <f>--IFERROR(VLOOKUP(I655,'统计（数据库导出）'!A:K,7,FALSE),0)</f>
        <v>0</v>
      </c>
      <c r="W655" s="217">
        <f>--IFERROR(VLOOKUP(I655,'统计（数据库导出）'!A:K,8,FALSE),0)</f>
        <v>248.5</v>
      </c>
      <c r="X655" s="217">
        <f>--IFERROR(VLOOKUP(I655,'统计（数据库导出）'!A:K,9,FALSE),0)</f>
        <v>-187</v>
      </c>
      <c r="Y655" s="217">
        <f>--IFERROR(VLOOKUP(I655,'统计（数据库导出）'!A:K,10,FALSE),0)</f>
        <v>690.2</v>
      </c>
      <c r="Z655" s="217">
        <f>--IFERROR(VLOOKUP(I655,'统计（数据库导出）'!A:K,11,FALSE),0)</f>
        <v>0</v>
      </c>
      <c r="AA655" s="4">
        <v>654</v>
      </c>
      <c r="AB655" s="4"/>
      <c r="AC655" s="220" t="e">
        <f>VLOOKUP(H655,[1]Sheet1!$D:$D,1,FALSE)</f>
        <v>#N/A</v>
      </c>
    </row>
    <row r="656" spans="1:29">
      <c r="A656" s="3">
        <v>50</v>
      </c>
      <c r="B656" s="4" t="s">
        <v>1421</v>
      </c>
      <c r="C656" s="4" t="s">
        <v>1422</v>
      </c>
      <c r="D656" s="4" t="s">
        <v>30</v>
      </c>
      <c r="E656" s="4" t="s">
        <v>1528</v>
      </c>
      <c r="F656" s="4" t="s">
        <v>32</v>
      </c>
      <c r="G656" s="4" t="s">
        <v>33</v>
      </c>
      <c r="H656" s="4">
        <v>3853206</v>
      </c>
      <c r="I656" s="214" t="s">
        <v>1548</v>
      </c>
      <c r="J656" s="216">
        <v>1500</v>
      </c>
      <c r="K656" s="4">
        <v>15393091292</v>
      </c>
      <c r="L656" s="4"/>
      <c r="M656" s="4" t="s">
        <v>1549</v>
      </c>
      <c r="N656" s="4" t="s">
        <v>1547</v>
      </c>
      <c r="O656" s="4">
        <v>15393091292</v>
      </c>
      <c r="P656" s="217">
        <f>--IFERROR(VLOOKUP(I656,'统计（数据库导出）'!A:C,2,FALSE),0)</f>
        <v>224.79</v>
      </c>
      <c r="Q656" s="217">
        <f>--IFERROR(VLOOKUP(I656,'统计（数据库导出）'!A:C,3,FALSE),0)</f>
        <v>2271.25</v>
      </c>
      <c r="R656" s="219">
        <f t="shared" si="10"/>
        <v>1.51416666666667</v>
      </c>
      <c r="S656" s="217">
        <f>--IFERROR(VLOOKUP(I656,'统计（数据库导出）'!A:K,4,FALSE),0)</f>
        <v>199.79</v>
      </c>
      <c r="T656" s="217">
        <f>--IFERROR(VLOOKUP(I656,'统计（数据库导出）'!A:K,5,FALSE),0)</f>
        <v>-60</v>
      </c>
      <c r="U656" s="217">
        <f>--IFERROR(VLOOKUP(I656,'统计（数据库导出）'!A:K,6,FALSE),0)</f>
        <v>25</v>
      </c>
      <c r="V656" s="217">
        <f>--IFERROR(VLOOKUP(I656,'统计（数据库导出）'!A:K,7,FALSE),0)</f>
        <v>0</v>
      </c>
      <c r="W656" s="217">
        <f>--IFERROR(VLOOKUP(I656,'统计（数据库导出）'!A:K,8,FALSE),0)</f>
        <v>1760.59</v>
      </c>
      <c r="X656" s="217">
        <f>--IFERROR(VLOOKUP(I656,'统计（数据库导出）'!A:K,9,FALSE),0)</f>
        <v>-549.3</v>
      </c>
      <c r="Y656" s="217">
        <f>--IFERROR(VLOOKUP(I656,'统计（数据库导出）'!A:K,10,FALSE),0)</f>
        <v>510.66</v>
      </c>
      <c r="Z656" s="217">
        <f>--IFERROR(VLOOKUP(I656,'统计（数据库导出）'!A:K,11,FALSE),0)</f>
        <v>-3</v>
      </c>
      <c r="AA656" s="4">
        <v>655</v>
      </c>
      <c r="AB656" s="4"/>
      <c r="AC656" s="220" t="e">
        <f>VLOOKUP(H656,[1]Sheet1!$D:$D,1,FALSE)</f>
        <v>#N/A</v>
      </c>
    </row>
    <row r="657" spans="1:29">
      <c r="A657" s="3">
        <v>51</v>
      </c>
      <c r="B657" s="4" t="s">
        <v>1421</v>
      </c>
      <c r="C657" s="4" t="s">
        <v>1422</v>
      </c>
      <c r="D657" s="4" t="s">
        <v>30</v>
      </c>
      <c r="E657" s="4" t="s">
        <v>1528</v>
      </c>
      <c r="F657" s="4" t="s">
        <v>32</v>
      </c>
      <c r="G657" s="4" t="s">
        <v>43</v>
      </c>
      <c r="H657" s="4">
        <v>3851438</v>
      </c>
      <c r="I657" s="214" t="s">
        <v>1550</v>
      </c>
      <c r="J657" s="216">
        <v>700</v>
      </c>
      <c r="K657" s="4">
        <v>18089444443</v>
      </c>
      <c r="L657" s="4" t="s">
        <v>99</v>
      </c>
      <c r="M657" s="4" t="s">
        <v>1519</v>
      </c>
      <c r="N657" s="4" t="s">
        <v>1540</v>
      </c>
      <c r="O657" s="4">
        <v>18919482958</v>
      </c>
      <c r="P657" s="217">
        <f>--IFERROR(VLOOKUP(I657,'统计（数据库导出）'!A:C,2,FALSE),0)</f>
        <v>16</v>
      </c>
      <c r="Q657" s="217">
        <f>--IFERROR(VLOOKUP(I657,'统计（数据库导出）'!A:C,3,FALSE),0)</f>
        <v>285.26</v>
      </c>
      <c r="R657" s="219">
        <f t="shared" si="10"/>
        <v>0.407514285714286</v>
      </c>
      <c r="S657" s="217">
        <f>--IFERROR(VLOOKUP(I657,'统计（数据库导出）'!A:K,4,FALSE),0)</f>
        <v>16</v>
      </c>
      <c r="T657" s="217">
        <f>--IFERROR(VLOOKUP(I657,'统计（数据库导出）'!A:K,5,FALSE),0)</f>
        <v>0</v>
      </c>
      <c r="U657" s="217">
        <f>--IFERROR(VLOOKUP(I657,'统计（数据库导出）'!A:K,6,FALSE),0)</f>
        <v>0</v>
      </c>
      <c r="V657" s="217">
        <f>--IFERROR(VLOOKUP(I657,'统计（数据库导出）'!A:K,7,FALSE),0)</f>
        <v>0</v>
      </c>
      <c r="W657" s="217">
        <f>--IFERROR(VLOOKUP(I657,'统计（数据库导出）'!A:K,8,FALSE),0)</f>
        <v>21.66</v>
      </c>
      <c r="X657" s="217">
        <f>--IFERROR(VLOOKUP(I657,'统计（数据库导出）'!A:K,9,FALSE),0)</f>
        <v>-228</v>
      </c>
      <c r="Y657" s="217">
        <f>--IFERROR(VLOOKUP(I657,'统计（数据库导出）'!A:K,10,FALSE),0)</f>
        <v>263.6</v>
      </c>
      <c r="Z657" s="217">
        <f>--IFERROR(VLOOKUP(I657,'统计（数据库导出）'!A:K,11,FALSE),0)</f>
        <v>-5</v>
      </c>
      <c r="AA657" s="4">
        <v>656</v>
      </c>
      <c r="AB657" s="4"/>
      <c r="AC657" s="220" t="e">
        <f>VLOOKUP(H657,[1]Sheet1!$D:$D,1,FALSE)</f>
        <v>#N/A</v>
      </c>
    </row>
    <row r="658" spans="1:29">
      <c r="A658" s="3">
        <v>52</v>
      </c>
      <c r="B658" s="4" t="s">
        <v>1421</v>
      </c>
      <c r="C658" s="4" t="s">
        <v>1422</v>
      </c>
      <c r="D658" s="4" t="s">
        <v>30</v>
      </c>
      <c r="E658" s="4" t="s">
        <v>1528</v>
      </c>
      <c r="F658" s="4" t="s">
        <v>32</v>
      </c>
      <c r="G658" s="4" t="s">
        <v>33</v>
      </c>
      <c r="H658" s="4">
        <v>3853248</v>
      </c>
      <c r="I658" s="214" t="s">
        <v>1551</v>
      </c>
      <c r="J658" s="216">
        <v>1500</v>
      </c>
      <c r="K658" s="4">
        <v>17389588280</v>
      </c>
      <c r="L658" s="4"/>
      <c r="M658" s="4" t="s">
        <v>1552</v>
      </c>
      <c r="N658" s="4" t="s">
        <v>1540</v>
      </c>
      <c r="O658" s="4">
        <v>17389588280</v>
      </c>
      <c r="P658" s="217">
        <f>--IFERROR(VLOOKUP(I658,'统计（数据库导出）'!A:C,2,FALSE),0)</f>
        <v>126.45</v>
      </c>
      <c r="Q658" s="217">
        <f>--IFERROR(VLOOKUP(I658,'统计（数据库导出）'!A:C,3,FALSE),0)</f>
        <v>2016.1675</v>
      </c>
      <c r="R658" s="219">
        <f t="shared" si="10"/>
        <v>1.34411166666667</v>
      </c>
      <c r="S658" s="217">
        <f>--IFERROR(VLOOKUP(I658,'统计（数据库导出）'!A:K,4,FALSE),0)</f>
        <v>38</v>
      </c>
      <c r="T658" s="217">
        <f>--IFERROR(VLOOKUP(I658,'统计（数据库导出）'!A:K,5,FALSE),0)</f>
        <v>-99</v>
      </c>
      <c r="U658" s="217">
        <f>--IFERROR(VLOOKUP(I658,'统计（数据库导出）'!A:K,6,FALSE),0)</f>
        <v>88.45</v>
      </c>
      <c r="V658" s="217">
        <f>--IFERROR(VLOOKUP(I658,'统计（数据库导出）'!A:K,7,FALSE),0)</f>
        <v>0</v>
      </c>
      <c r="W658" s="217">
        <f>--IFERROR(VLOOKUP(I658,'统计（数据库导出）'!A:K,8,FALSE),0)</f>
        <v>1196.41</v>
      </c>
      <c r="X658" s="217">
        <f>--IFERROR(VLOOKUP(I658,'统计（数据库导出）'!A:K,9,FALSE),0)</f>
        <v>-364.6</v>
      </c>
      <c r="Y658" s="217">
        <f>--IFERROR(VLOOKUP(I658,'统计（数据库导出）'!A:K,10,FALSE),0)</f>
        <v>819.7575</v>
      </c>
      <c r="Z658" s="217">
        <f>--IFERROR(VLOOKUP(I658,'统计（数据库导出）'!A:K,11,FALSE),0)</f>
        <v>-10</v>
      </c>
      <c r="AA658" s="4">
        <v>657</v>
      </c>
      <c r="AB658" s="4"/>
      <c r="AC658" s="220" t="e">
        <f>VLOOKUP(H658,[1]Sheet1!$D:$D,1,FALSE)</f>
        <v>#N/A</v>
      </c>
    </row>
    <row r="659" spans="1:29">
      <c r="A659" s="3">
        <v>53</v>
      </c>
      <c r="B659" s="4" t="s">
        <v>1421</v>
      </c>
      <c r="C659" s="4">
        <v>0</v>
      </c>
      <c r="D659" s="4" t="s">
        <v>30</v>
      </c>
      <c r="E659" s="4" t="s">
        <v>1553</v>
      </c>
      <c r="F659" s="4" t="s">
        <v>32</v>
      </c>
      <c r="G659" s="4" t="s">
        <v>102</v>
      </c>
      <c r="H659" s="4">
        <v>3804529</v>
      </c>
      <c r="I659" s="214" t="s">
        <v>1554</v>
      </c>
      <c r="J659" s="216">
        <v>600</v>
      </c>
      <c r="K659" s="4">
        <v>18993823899</v>
      </c>
      <c r="L659" s="4"/>
      <c r="M659" s="4" t="s">
        <v>1555</v>
      </c>
      <c r="N659" s="4" t="s">
        <v>1556</v>
      </c>
      <c r="O659" s="4">
        <v>18993823899</v>
      </c>
      <c r="P659" s="217">
        <f>--IFERROR(VLOOKUP(I659,'统计（数据库导出）'!A:C,2,FALSE),0)</f>
        <v>131</v>
      </c>
      <c r="Q659" s="217">
        <f>--IFERROR(VLOOKUP(I659,'统计（数据库导出）'!A:C,3,FALSE),0)</f>
        <v>1388.34</v>
      </c>
      <c r="R659" s="219">
        <f t="shared" si="10"/>
        <v>2.3139</v>
      </c>
      <c r="S659" s="217">
        <f>--IFERROR(VLOOKUP(I659,'统计（数据库导出）'!A:K,4,FALSE),0)</f>
        <v>0</v>
      </c>
      <c r="T659" s="217">
        <f>--IFERROR(VLOOKUP(I659,'统计（数据库导出）'!A:K,5,FALSE),0)</f>
        <v>0</v>
      </c>
      <c r="U659" s="217">
        <f>--IFERROR(VLOOKUP(I659,'统计（数据库导出）'!A:K,6,FALSE),0)</f>
        <v>131</v>
      </c>
      <c r="V659" s="217">
        <f>--IFERROR(VLOOKUP(I659,'统计（数据库导出）'!A:K,7,FALSE),0)</f>
        <v>0</v>
      </c>
      <c r="W659" s="217">
        <f>--IFERROR(VLOOKUP(I659,'统计（数据库导出）'!A:K,8,FALSE),0)</f>
        <v>582.69</v>
      </c>
      <c r="X659" s="217">
        <f>--IFERROR(VLOOKUP(I659,'统计（数据库导出）'!A:K,9,FALSE),0)</f>
        <v>-4.5</v>
      </c>
      <c r="Y659" s="217">
        <f>--IFERROR(VLOOKUP(I659,'统计（数据库导出）'!A:K,10,FALSE),0)</f>
        <v>805.65</v>
      </c>
      <c r="Z659" s="217">
        <f>--IFERROR(VLOOKUP(I659,'统计（数据库导出）'!A:K,11,FALSE),0)</f>
        <v>0</v>
      </c>
      <c r="AA659" s="4">
        <v>658</v>
      </c>
      <c r="AB659" s="4"/>
      <c r="AC659" s="220" t="e">
        <f>VLOOKUP(H659,[1]Sheet1!$D:$D,1,FALSE)</f>
        <v>#N/A</v>
      </c>
    </row>
    <row r="660" spans="1:29">
      <c r="A660" s="3">
        <v>54</v>
      </c>
      <c r="B660" s="4" t="s">
        <v>1421</v>
      </c>
      <c r="C660" s="4">
        <v>0</v>
      </c>
      <c r="D660" s="4" t="s">
        <v>30</v>
      </c>
      <c r="E660" s="4" t="s">
        <v>1553</v>
      </c>
      <c r="F660" s="4" t="s">
        <v>32</v>
      </c>
      <c r="G660" s="4" t="s">
        <v>1431</v>
      </c>
      <c r="H660" s="4">
        <v>3853246</v>
      </c>
      <c r="I660" s="214" t="s">
        <v>1557</v>
      </c>
      <c r="J660" s="216">
        <v>1600</v>
      </c>
      <c r="K660" s="4">
        <v>15339387776</v>
      </c>
      <c r="L660" s="4"/>
      <c r="M660" s="4" t="s">
        <v>1558</v>
      </c>
      <c r="N660" s="4" t="s">
        <v>1559</v>
      </c>
      <c r="O660" s="4">
        <v>15339387776</v>
      </c>
      <c r="P660" s="217">
        <f>--IFERROR(VLOOKUP(I660,'统计（数据库导出）'!A:C,2,FALSE),0)</f>
        <v>0</v>
      </c>
      <c r="Q660" s="217">
        <f>--IFERROR(VLOOKUP(I660,'统计（数据库导出）'!A:C,3,FALSE),0)</f>
        <v>1242.73</v>
      </c>
      <c r="R660" s="219">
        <f t="shared" si="10"/>
        <v>0.77670625</v>
      </c>
      <c r="S660" s="217">
        <f>--IFERROR(VLOOKUP(I660,'统计（数据库导出）'!A:K,4,FALSE),0)</f>
        <v>0</v>
      </c>
      <c r="T660" s="217">
        <f>--IFERROR(VLOOKUP(I660,'统计（数据库导出）'!A:K,5,FALSE),0)</f>
        <v>0</v>
      </c>
      <c r="U660" s="217">
        <f>--IFERROR(VLOOKUP(I660,'统计（数据库导出）'!A:K,6,FALSE),0)</f>
        <v>0</v>
      </c>
      <c r="V660" s="217">
        <f>--IFERROR(VLOOKUP(I660,'统计（数据库导出）'!A:K,7,FALSE),0)</f>
        <v>0</v>
      </c>
      <c r="W660" s="217">
        <f>--IFERROR(VLOOKUP(I660,'统计（数据库导出）'!A:K,8,FALSE),0)</f>
        <v>945.43</v>
      </c>
      <c r="X660" s="217">
        <f>--IFERROR(VLOOKUP(I660,'统计（数据库导出）'!A:K,9,FALSE),0)</f>
        <v>-195.3</v>
      </c>
      <c r="Y660" s="217">
        <f>--IFERROR(VLOOKUP(I660,'统计（数据库导出）'!A:K,10,FALSE),0)</f>
        <v>297.3</v>
      </c>
      <c r="Z660" s="217">
        <f>--IFERROR(VLOOKUP(I660,'统计（数据库导出）'!A:K,11,FALSE),0)</f>
        <v>0</v>
      </c>
      <c r="AA660" s="4">
        <v>659</v>
      </c>
      <c r="AB660" s="4"/>
      <c r="AC660" s="220" t="e">
        <f>VLOOKUP(H660,[1]Sheet1!$D:$D,1,FALSE)</f>
        <v>#N/A</v>
      </c>
    </row>
    <row r="661" spans="1:29">
      <c r="A661" s="3">
        <v>55</v>
      </c>
      <c r="B661" s="4" t="s">
        <v>1421</v>
      </c>
      <c r="C661" s="4">
        <v>0</v>
      </c>
      <c r="D661" s="4" t="s">
        <v>30</v>
      </c>
      <c r="E661" s="4" t="s">
        <v>1553</v>
      </c>
      <c r="F661" s="4" t="s">
        <v>32</v>
      </c>
      <c r="G661" s="4" t="s">
        <v>1435</v>
      </c>
      <c r="H661" s="4">
        <v>3807629</v>
      </c>
      <c r="I661" s="214" t="s">
        <v>1560</v>
      </c>
      <c r="J661" s="216">
        <v>1600</v>
      </c>
      <c r="K661" s="4">
        <v>18093852009</v>
      </c>
      <c r="L661" s="4"/>
      <c r="M661" s="4" t="s">
        <v>1561</v>
      </c>
      <c r="N661" s="4" t="s">
        <v>1562</v>
      </c>
      <c r="O661" s="4">
        <v>18093852009</v>
      </c>
      <c r="P661" s="217">
        <f>--IFERROR(VLOOKUP(I661,'统计（数据库导出）'!A:C,2,FALSE),0)</f>
        <v>0</v>
      </c>
      <c r="Q661" s="217">
        <f>--IFERROR(VLOOKUP(I661,'统计（数据库导出）'!A:C,3,FALSE),0)</f>
        <v>1200.2203</v>
      </c>
      <c r="R661" s="219">
        <f t="shared" si="10"/>
        <v>0.7501376875</v>
      </c>
      <c r="S661" s="217">
        <f>--IFERROR(VLOOKUP(I661,'统计（数据库导出）'!A:K,4,FALSE),0)</f>
        <v>0</v>
      </c>
      <c r="T661" s="217">
        <f>--IFERROR(VLOOKUP(I661,'统计（数据库导出）'!A:K,5,FALSE),0)</f>
        <v>0</v>
      </c>
      <c r="U661" s="217">
        <f>--IFERROR(VLOOKUP(I661,'统计（数据库导出）'!A:K,6,FALSE),0)</f>
        <v>0</v>
      </c>
      <c r="V661" s="217">
        <f>--IFERROR(VLOOKUP(I661,'统计（数据库导出）'!A:K,7,FALSE),0)</f>
        <v>0</v>
      </c>
      <c r="W661" s="217">
        <f>--IFERROR(VLOOKUP(I661,'统计（数据库导出）'!A:K,8,FALSE),0)</f>
        <v>832.5</v>
      </c>
      <c r="X661" s="217">
        <f>--IFERROR(VLOOKUP(I661,'统计（数据库导出）'!A:K,9,FALSE),0)</f>
        <v>-110</v>
      </c>
      <c r="Y661" s="217">
        <f>--IFERROR(VLOOKUP(I661,'统计（数据库导出）'!A:K,10,FALSE),0)</f>
        <v>367.7203</v>
      </c>
      <c r="Z661" s="217">
        <f>--IFERROR(VLOOKUP(I661,'统计（数据库导出）'!A:K,11,FALSE),0)</f>
        <v>0</v>
      </c>
      <c r="AA661" s="4">
        <v>660</v>
      </c>
      <c r="AB661" s="4"/>
      <c r="AC661" s="220" t="e">
        <f>VLOOKUP(H661,[1]Sheet1!$D:$D,1,FALSE)</f>
        <v>#N/A</v>
      </c>
    </row>
    <row r="662" spans="1:29">
      <c r="A662" s="3">
        <v>56</v>
      </c>
      <c r="B662" s="4" t="s">
        <v>1421</v>
      </c>
      <c r="C662" s="4">
        <v>0</v>
      </c>
      <c r="D662" s="4" t="s">
        <v>30</v>
      </c>
      <c r="E662" s="4" t="s">
        <v>1553</v>
      </c>
      <c r="F662" s="4" t="s">
        <v>32</v>
      </c>
      <c r="G662" s="4" t="s">
        <v>1435</v>
      </c>
      <c r="H662" s="4">
        <v>3853249</v>
      </c>
      <c r="I662" s="214" t="s">
        <v>1563</v>
      </c>
      <c r="J662" s="216">
        <v>1600</v>
      </c>
      <c r="K662" s="4">
        <v>18193823558</v>
      </c>
      <c r="L662" s="4"/>
      <c r="M662" s="4" t="s">
        <v>1564</v>
      </c>
      <c r="N662" s="4" t="s">
        <v>1559</v>
      </c>
      <c r="O662" s="4">
        <v>15379882619</v>
      </c>
      <c r="P662" s="217">
        <f>--IFERROR(VLOOKUP(I662,'统计（数据库导出）'!A:C,2,FALSE),0)</f>
        <v>393.79</v>
      </c>
      <c r="Q662" s="217">
        <f>--IFERROR(VLOOKUP(I662,'统计（数据库导出）'!A:C,3,FALSE),0)</f>
        <v>1190.15</v>
      </c>
      <c r="R662" s="219">
        <f t="shared" si="10"/>
        <v>0.74384375</v>
      </c>
      <c r="S662" s="217">
        <f>--IFERROR(VLOOKUP(I662,'统计（数据库导出）'!A:K,4,FALSE),0)</f>
        <v>288.79</v>
      </c>
      <c r="T662" s="217">
        <f>--IFERROR(VLOOKUP(I662,'统计（数据库导出）'!A:K,5,FALSE),0)</f>
        <v>0</v>
      </c>
      <c r="U662" s="217">
        <f>--IFERROR(VLOOKUP(I662,'统计（数据库导出）'!A:K,6,FALSE),0)</f>
        <v>105</v>
      </c>
      <c r="V662" s="217">
        <f>--IFERROR(VLOOKUP(I662,'统计（数据库导出）'!A:K,7,FALSE),0)</f>
        <v>0</v>
      </c>
      <c r="W662" s="217">
        <f>--IFERROR(VLOOKUP(I662,'统计（数据库导出）'!A:K,8,FALSE),0)</f>
        <v>785.15</v>
      </c>
      <c r="X662" s="217">
        <f>--IFERROR(VLOOKUP(I662,'统计（数据库导出）'!A:K,9,FALSE),0)</f>
        <v>-257.3</v>
      </c>
      <c r="Y662" s="217">
        <f>--IFERROR(VLOOKUP(I662,'统计（数据库导出）'!A:K,10,FALSE),0)</f>
        <v>405</v>
      </c>
      <c r="Z662" s="217">
        <f>--IFERROR(VLOOKUP(I662,'统计（数据库导出）'!A:K,11,FALSE),0)</f>
        <v>0</v>
      </c>
      <c r="AA662" s="4">
        <v>661</v>
      </c>
      <c r="AB662" s="4"/>
      <c r="AC662" s="220" t="e">
        <f>VLOOKUP(H662,[1]Sheet1!$D:$D,1,FALSE)</f>
        <v>#N/A</v>
      </c>
    </row>
    <row r="663" spans="1:29">
      <c r="A663" s="3">
        <v>57</v>
      </c>
      <c r="B663" s="4" t="s">
        <v>1421</v>
      </c>
      <c r="C663" s="4">
        <v>0</v>
      </c>
      <c r="D663" s="4" t="s">
        <v>30</v>
      </c>
      <c r="E663" s="4" t="s">
        <v>1553</v>
      </c>
      <c r="F663" s="4" t="s">
        <v>32</v>
      </c>
      <c r="G663" s="4" t="s">
        <v>1435</v>
      </c>
      <c r="H663" s="4">
        <v>3853503</v>
      </c>
      <c r="I663" s="214" t="s">
        <v>1565</v>
      </c>
      <c r="J663" s="216">
        <v>1600</v>
      </c>
      <c r="K663" s="4" t="e">
        <v>#REF!</v>
      </c>
      <c r="L663" s="4"/>
      <c r="M663" s="4" t="s">
        <v>1566</v>
      </c>
      <c r="N663" s="4" t="s">
        <v>1531</v>
      </c>
      <c r="O663" s="4">
        <v>18993823623</v>
      </c>
      <c r="P663" s="217">
        <f>--IFERROR(VLOOKUP(I663,'统计（数据库导出）'!A:C,2,FALSE),0)</f>
        <v>231</v>
      </c>
      <c r="Q663" s="217">
        <f>--IFERROR(VLOOKUP(I663,'统计（数据库导出）'!A:C,3,FALSE),0)</f>
        <v>241</v>
      </c>
      <c r="R663" s="219">
        <f t="shared" si="10"/>
        <v>0.150625</v>
      </c>
      <c r="S663" s="217">
        <f>--IFERROR(VLOOKUP(I663,'统计（数据库导出）'!A:K,4,FALSE),0)</f>
        <v>169</v>
      </c>
      <c r="T663" s="217">
        <f>--IFERROR(VLOOKUP(I663,'统计（数据库导出）'!A:K,5,FALSE),0)</f>
        <v>0</v>
      </c>
      <c r="U663" s="217">
        <f>--IFERROR(VLOOKUP(I663,'统计（数据库导出）'!A:K,6,FALSE),0)</f>
        <v>62</v>
      </c>
      <c r="V663" s="217">
        <f>--IFERROR(VLOOKUP(I663,'统计（数据库导出）'!A:K,7,FALSE),0)</f>
        <v>0</v>
      </c>
      <c r="W663" s="217">
        <f>--IFERROR(VLOOKUP(I663,'统计（数据库导出）'!A:K,8,FALSE),0)</f>
        <v>169</v>
      </c>
      <c r="X663" s="217">
        <f>--IFERROR(VLOOKUP(I663,'统计（数据库导出）'!A:K,9,FALSE),0)</f>
        <v>0</v>
      </c>
      <c r="Y663" s="217">
        <f>--IFERROR(VLOOKUP(I663,'统计（数据库导出）'!A:K,10,FALSE),0)</f>
        <v>72</v>
      </c>
      <c r="Z663" s="217">
        <f>--IFERROR(VLOOKUP(I663,'统计（数据库导出）'!A:K,11,FALSE),0)</f>
        <v>0</v>
      </c>
      <c r="AA663" s="4">
        <v>662</v>
      </c>
      <c r="AB663" s="4"/>
      <c r="AC663" s="220" t="e">
        <f>VLOOKUP(H663,[1]Sheet1!$D:$D,1,FALSE)</f>
        <v>#N/A</v>
      </c>
    </row>
    <row r="664" spans="1:29">
      <c r="A664" s="3">
        <v>58</v>
      </c>
      <c r="B664" s="4" t="s">
        <v>1421</v>
      </c>
      <c r="C664" s="4">
        <v>0</v>
      </c>
      <c r="D664" s="4" t="s">
        <v>30</v>
      </c>
      <c r="E664" s="4" t="s">
        <v>1553</v>
      </c>
      <c r="F664" s="4" t="s">
        <v>32</v>
      </c>
      <c r="G664" s="4" t="s">
        <v>1454</v>
      </c>
      <c r="H664" s="4">
        <v>3853962</v>
      </c>
      <c r="I664" s="214" t="s">
        <v>1567</v>
      </c>
      <c r="J664" s="216">
        <v>1000</v>
      </c>
      <c r="K664" s="4">
        <v>18794170652</v>
      </c>
      <c r="L664" s="4"/>
      <c r="M664" s="4" t="s">
        <v>1568</v>
      </c>
      <c r="N664" s="4" t="s">
        <v>1562</v>
      </c>
      <c r="O664" s="4">
        <v>18794170652</v>
      </c>
      <c r="P664" s="217">
        <f>--IFERROR(VLOOKUP(I664,'统计（数据库导出）'!A:C,2,FALSE),0)</f>
        <v>25</v>
      </c>
      <c r="Q664" s="217">
        <f>--IFERROR(VLOOKUP(I664,'统计（数据库导出）'!A:C,3,FALSE),0)</f>
        <v>765.6</v>
      </c>
      <c r="R664" s="219">
        <f t="shared" si="10"/>
        <v>0.7656</v>
      </c>
      <c r="S664" s="217">
        <f>--IFERROR(VLOOKUP(I664,'统计（数据库导出）'!A:K,4,FALSE),0)</f>
        <v>0</v>
      </c>
      <c r="T664" s="217">
        <f>--IFERROR(VLOOKUP(I664,'统计（数据库导出）'!A:K,5,FALSE),0)</f>
        <v>0</v>
      </c>
      <c r="U664" s="217">
        <f>--IFERROR(VLOOKUP(I664,'统计（数据库导出）'!A:K,6,FALSE),0)</f>
        <v>25</v>
      </c>
      <c r="V664" s="217">
        <f>--IFERROR(VLOOKUP(I664,'统计（数据库导出）'!A:K,7,FALSE),0)</f>
        <v>0</v>
      </c>
      <c r="W664" s="217">
        <f>--IFERROR(VLOOKUP(I664,'统计（数据库导出）'!A:K,8,FALSE),0)</f>
        <v>305.2</v>
      </c>
      <c r="X664" s="217">
        <f>--IFERROR(VLOOKUP(I664,'统计（数据库导出）'!A:K,9,FALSE),0)</f>
        <v>0</v>
      </c>
      <c r="Y664" s="217">
        <f>--IFERROR(VLOOKUP(I664,'统计（数据库导出）'!A:K,10,FALSE),0)</f>
        <v>460.4</v>
      </c>
      <c r="Z664" s="217">
        <f>--IFERROR(VLOOKUP(I664,'统计（数据库导出）'!A:K,11,FALSE),0)</f>
        <v>0</v>
      </c>
      <c r="AA664" s="4">
        <v>663</v>
      </c>
      <c r="AB664" s="4"/>
      <c r="AC664" s="220" t="e">
        <f>VLOOKUP(H664,[1]Sheet1!$D:$D,1,FALSE)</f>
        <v>#N/A</v>
      </c>
    </row>
    <row r="665" spans="1:29">
      <c r="A665" s="3">
        <v>59</v>
      </c>
      <c r="B665" s="4" t="s">
        <v>1421</v>
      </c>
      <c r="C665" s="4">
        <v>0</v>
      </c>
      <c r="D665" s="4" t="s">
        <v>30</v>
      </c>
      <c r="E665" s="4" t="s">
        <v>1553</v>
      </c>
      <c r="F665" s="4" t="s">
        <v>32</v>
      </c>
      <c r="G665" s="4" t="s">
        <v>43</v>
      </c>
      <c r="H665" s="4">
        <v>3852236</v>
      </c>
      <c r="I665" s="214" t="s">
        <v>1569</v>
      </c>
      <c r="J665" s="216">
        <v>700</v>
      </c>
      <c r="K665" s="4">
        <v>13399382856</v>
      </c>
      <c r="L665" s="4"/>
      <c r="M665" s="4" t="s">
        <v>1570</v>
      </c>
      <c r="N665" s="4" t="s">
        <v>1571</v>
      </c>
      <c r="O665" s="4">
        <v>13399382856</v>
      </c>
      <c r="P665" s="217">
        <f>--IFERROR(VLOOKUP(I665,'统计（数据库导出）'!A:C,2,FALSE),0)</f>
        <v>100.9</v>
      </c>
      <c r="Q665" s="217">
        <f>--IFERROR(VLOOKUP(I665,'统计（数据库导出）'!A:C,3,FALSE),0)</f>
        <v>1334.69</v>
      </c>
      <c r="R665" s="219">
        <f t="shared" si="10"/>
        <v>1.9067</v>
      </c>
      <c r="S665" s="217">
        <f>--IFERROR(VLOOKUP(I665,'统计（数据库导出）'!A:K,4,FALSE),0)</f>
        <v>75.9</v>
      </c>
      <c r="T665" s="217">
        <f>--IFERROR(VLOOKUP(I665,'统计（数据库导出）'!A:K,5,FALSE),0)</f>
        <v>0</v>
      </c>
      <c r="U665" s="217">
        <f>--IFERROR(VLOOKUP(I665,'统计（数据库导出）'!A:K,6,FALSE),0)</f>
        <v>25</v>
      </c>
      <c r="V665" s="217">
        <f>--IFERROR(VLOOKUP(I665,'统计（数据库导出）'!A:K,7,FALSE),0)</f>
        <v>0</v>
      </c>
      <c r="W665" s="217">
        <f>--IFERROR(VLOOKUP(I665,'统计（数据库导出）'!A:K,8,FALSE),0)</f>
        <v>944.64</v>
      </c>
      <c r="X665" s="217">
        <f>--IFERROR(VLOOKUP(I665,'统计（数据库导出）'!A:K,9,FALSE),0)</f>
        <v>-174.9</v>
      </c>
      <c r="Y665" s="217">
        <f>--IFERROR(VLOOKUP(I665,'统计（数据库导出）'!A:K,10,FALSE),0)</f>
        <v>390.05</v>
      </c>
      <c r="Z665" s="217">
        <f>--IFERROR(VLOOKUP(I665,'统计（数据库导出）'!A:K,11,FALSE),0)</f>
        <v>0</v>
      </c>
      <c r="AA665" s="4">
        <v>664</v>
      </c>
      <c r="AB665" s="4"/>
      <c r="AC665" s="220" t="e">
        <f>VLOOKUP(H665,[1]Sheet1!$D:$D,1,FALSE)</f>
        <v>#N/A</v>
      </c>
    </row>
    <row r="666" spans="1:29">
      <c r="A666" s="3">
        <v>60</v>
      </c>
      <c r="B666" s="4" t="s">
        <v>1421</v>
      </c>
      <c r="C666" s="4">
        <v>0</v>
      </c>
      <c r="D666" s="4" t="s">
        <v>30</v>
      </c>
      <c r="E666" s="4" t="s">
        <v>1553</v>
      </c>
      <c r="F666" s="4" t="s">
        <v>32</v>
      </c>
      <c r="G666" s="4" t="s">
        <v>43</v>
      </c>
      <c r="H666" s="4">
        <v>3853107</v>
      </c>
      <c r="I666" s="214" t="s">
        <v>1572</v>
      </c>
      <c r="J666" s="216">
        <v>700</v>
      </c>
      <c r="K666" s="4">
        <v>18093835921</v>
      </c>
      <c r="L666" s="4"/>
      <c r="M666" s="4" t="s">
        <v>1573</v>
      </c>
      <c r="N666" s="4" t="s">
        <v>1574</v>
      </c>
      <c r="O666" s="4">
        <v>18093835921</v>
      </c>
      <c r="P666" s="217">
        <f>--IFERROR(VLOOKUP(I666,'统计（数据库导出）'!A:C,2,FALSE),0)</f>
        <v>80.7</v>
      </c>
      <c r="Q666" s="217">
        <f>--IFERROR(VLOOKUP(I666,'统计（数据库导出）'!A:C,3,FALSE),0)</f>
        <v>706.67</v>
      </c>
      <c r="R666" s="219">
        <f t="shared" si="10"/>
        <v>1.00952857142857</v>
      </c>
      <c r="S666" s="217">
        <f>--IFERROR(VLOOKUP(I666,'统计（数据库导出）'!A:K,4,FALSE),0)</f>
        <v>80.7</v>
      </c>
      <c r="T666" s="217">
        <f>--IFERROR(VLOOKUP(I666,'统计（数据库导出）'!A:K,5,FALSE),0)</f>
        <v>-88.3</v>
      </c>
      <c r="U666" s="217">
        <f>--IFERROR(VLOOKUP(I666,'统计（数据库导出）'!A:K,6,FALSE),0)</f>
        <v>0</v>
      </c>
      <c r="V666" s="217">
        <f>--IFERROR(VLOOKUP(I666,'统计（数据库导出）'!A:K,7,FALSE),0)</f>
        <v>0</v>
      </c>
      <c r="W666" s="217">
        <f>--IFERROR(VLOOKUP(I666,'统计（数据库导出）'!A:K,8,FALSE),0)</f>
        <v>570.67</v>
      </c>
      <c r="X666" s="217">
        <f>--IFERROR(VLOOKUP(I666,'统计（数据库导出）'!A:K,9,FALSE),0)</f>
        <v>-88.3</v>
      </c>
      <c r="Y666" s="217">
        <f>--IFERROR(VLOOKUP(I666,'统计（数据库导出）'!A:K,10,FALSE),0)</f>
        <v>136</v>
      </c>
      <c r="Z666" s="217">
        <f>--IFERROR(VLOOKUP(I666,'统计（数据库导出）'!A:K,11,FALSE),0)</f>
        <v>0</v>
      </c>
      <c r="AA666" s="4">
        <v>665</v>
      </c>
      <c r="AB666" s="4"/>
      <c r="AC666" s="220" t="e">
        <f>VLOOKUP(H666,[1]Sheet1!$D:$D,1,FALSE)</f>
        <v>#N/A</v>
      </c>
    </row>
    <row r="667" spans="1:29">
      <c r="A667" s="3">
        <v>61</v>
      </c>
      <c r="B667" s="4" t="s">
        <v>1421</v>
      </c>
      <c r="C667" s="4">
        <v>0</v>
      </c>
      <c r="D667" s="4" t="s">
        <v>30</v>
      </c>
      <c r="E667" s="4" t="s">
        <v>1553</v>
      </c>
      <c r="F667" s="4" t="s">
        <v>32</v>
      </c>
      <c r="G667" s="4" t="s">
        <v>43</v>
      </c>
      <c r="H667" s="4">
        <v>3853108</v>
      </c>
      <c r="I667" s="214" t="s">
        <v>1575</v>
      </c>
      <c r="J667" s="216">
        <v>700</v>
      </c>
      <c r="K667" s="4">
        <v>18993866531</v>
      </c>
      <c r="L667" s="4"/>
      <c r="M667" s="4" t="s">
        <v>1576</v>
      </c>
      <c r="N667" s="4" t="s">
        <v>1577</v>
      </c>
      <c r="O667" s="4">
        <v>18993866531</v>
      </c>
      <c r="P667" s="217">
        <f>--IFERROR(VLOOKUP(I667,'统计（数据库导出）'!A:C,2,FALSE),0)</f>
        <v>0</v>
      </c>
      <c r="Q667" s="217">
        <f>--IFERROR(VLOOKUP(I667,'统计（数据库导出）'!A:C,3,FALSE),0)</f>
        <v>1522.23</v>
      </c>
      <c r="R667" s="219">
        <f t="shared" si="10"/>
        <v>2.17461428571429</v>
      </c>
      <c r="S667" s="217">
        <f>--IFERROR(VLOOKUP(I667,'统计（数据库导出）'!A:K,4,FALSE),0)</f>
        <v>0</v>
      </c>
      <c r="T667" s="217">
        <f>--IFERROR(VLOOKUP(I667,'统计（数据库导出）'!A:K,5,FALSE),0)</f>
        <v>0</v>
      </c>
      <c r="U667" s="217">
        <f>--IFERROR(VLOOKUP(I667,'统计（数据库导出）'!A:K,6,FALSE),0)</f>
        <v>0</v>
      </c>
      <c r="V667" s="217">
        <f>--IFERROR(VLOOKUP(I667,'统计（数据库导出）'!A:K,7,FALSE),0)</f>
        <v>0</v>
      </c>
      <c r="W667" s="217">
        <f>--IFERROR(VLOOKUP(I667,'统计（数据库导出）'!A:K,8,FALSE),0)</f>
        <v>1194.63</v>
      </c>
      <c r="X667" s="217">
        <f>--IFERROR(VLOOKUP(I667,'统计（数据库导出）'!A:K,9,FALSE),0)</f>
        <v>-257.3</v>
      </c>
      <c r="Y667" s="217">
        <f>--IFERROR(VLOOKUP(I667,'统计（数据库导出）'!A:K,10,FALSE),0)</f>
        <v>327.6</v>
      </c>
      <c r="Z667" s="217">
        <f>--IFERROR(VLOOKUP(I667,'统计（数据库导出）'!A:K,11,FALSE),0)</f>
        <v>-3</v>
      </c>
      <c r="AA667" s="4">
        <v>666</v>
      </c>
      <c r="AB667" s="4"/>
      <c r="AC667" s="220" t="e">
        <f>VLOOKUP(H667,[1]Sheet1!$D:$D,1,FALSE)</f>
        <v>#N/A</v>
      </c>
    </row>
    <row r="668" spans="1:29">
      <c r="A668" s="3">
        <v>62</v>
      </c>
      <c r="B668" s="4" t="s">
        <v>1421</v>
      </c>
      <c r="C668" s="4">
        <v>0</v>
      </c>
      <c r="D668" s="4" t="s">
        <v>30</v>
      </c>
      <c r="E668" s="4" t="s">
        <v>1553</v>
      </c>
      <c r="F668" s="4" t="s">
        <v>32</v>
      </c>
      <c r="G668" s="4" t="s">
        <v>1454</v>
      </c>
      <c r="H668" s="4">
        <v>3853245</v>
      </c>
      <c r="I668" s="214" t="s">
        <v>1578</v>
      </c>
      <c r="J668" s="216">
        <v>500</v>
      </c>
      <c r="K668" s="4">
        <v>17793828052</v>
      </c>
      <c r="L668" s="4"/>
      <c r="M668" s="4" t="s">
        <v>1579</v>
      </c>
      <c r="N668" s="4" t="s">
        <v>1580</v>
      </c>
      <c r="O668" s="4">
        <v>17793828052</v>
      </c>
      <c r="P668" s="217">
        <f>--IFERROR(VLOOKUP(I668,'统计（数据库导出）'!A:C,2,FALSE),0)</f>
        <v>33</v>
      </c>
      <c r="Q668" s="217">
        <f>--IFERROR(VLOOKUP(I668,'统计（数据库导出）'!A:C,3,FALSE),0)</f>
        <v>424.46</v>
      </c>
      <c r="R668" s="219">
        <f t="shared" si="10"/>
        <v>0.84892</v>
      </c>
      <c r="S668" s="217">
        <f>--IFERROR(VLOOKUP(I668,'统计（数据库导出）'!A:K,4,FALSE),0)</f>
        <v>13</v>
      </c>
      <c r="T668" s="217">
        <f>--IFERROR(VLOOKUP(I668,'统计（数据库导出）'!A:K,5,FALSE),0)</f>
        <v>0</v>
      </c>
      <c r="U668" s="217">
        <f>--IFERROR(VLOOKUP(I668,'统计（数据库导出）'!A:K,6,FALSE),0)</f>
        <v>20</v>
      </c>
      <c r="V668" s="217">
        <f>--IFERROR(VLOOKUP(I668,'统计（数据库导出）'!A:K,7,FALSE),0)</f>
        <v>0</v>
      </c>
      <c r="W668" s="217">
        <f>--IFERROR(VLOOKUP(I668,'统计（数据库导出）'!A:K,8,FALSE),0)</f>
        <v>383.81</v>
      </c>
      <c r="X668" s="217">
        <f>--IFERROR(VLOOKUP(I668,'统计（数据库导出）'!A:K,9,FALSE),0)</f>
        <v>0</v>
      </c>
      <c r="Y668" s="217">
        <f>--IFERROR(VLOOKUP(I668,'统计（数据库导出）'!A:K,10,FALSE),0)</f>
        <v>40.65</v>
      </c>
      <c r="Z668" s="217">
        <f>--IFERROR(VLOOKUP(I668,'统计（数据库导出）'!A:K,11,FALSE),0)</f>
        <v>0</v>
      </c>
      <c r="AA668" s="4">
        <v>667</v>
      </c>
      <c r="AB668" s="4"/>
      <c r="AC668" s="220" t="e">
        <f>VLOOKUP(H668,[1]Sheet1!$D:$D,1,FALSE)</f>
        <v>#N/A</v>
      </c>
    </row>
    <row r="669" spans="1:29">
      <c r="A669" s="3">
        <v>63</v>
      </c>
      <c r="B669" s="4" t="s">
        <v>1421</v>
      </c>
      <c r="C669" s="4">
        <v>0</v>
      </c>
      <c r="D669" s="4" t="s">
        <v>30</v>
      </c>
      <c r="E669" s="4" t="s">
        <v>1553</v>
      </c>
      <c r="F669" s="4" t="s">
        <v>32</v>
      </c>
      <c r="G669" s="4" t="s">
        <v>1454</v>
      </c>
      <c r="H669" s="4">
        <v>3851271</v>
      </c>
      <c r="I669" s="214" t="s">
        <v>1581</v>
      </c>
      <c r="J669" s="216">
        <v>0</v>
      </c>
      <c r="K669" s="4">
        <v>15390547778</v>
      </c>
      <c r="L669" s="4" t="s">
        <v>99</v>
      </c>
      <c r="M669" s="4" t="s">
        <v>1582</v>
      </c>
      <c r="N669" s="4" t="s">
        <v>1580</v>
      </c>
      <c r="O669" s="4">
        <v>18093889128</v>
      </c>
      <c r="P669" s="217">
        <f>--IFERROR(VLOOKUP(I669,'统计（数据库导出）'!A:C,2,FALSE),0)</f>
        <v>0</v>
      </c>
      <c r="Q669" s="217">
        <f>--IFERROR(VLOOKUP(I669,'统计（数据库导出）'!A:C,3,FALSE),0)</f>
        <v>-182</v>
      </c>
      <c r="R669" s="219">
        <f t="shared" si="10"/>
        <v>0</v>
      </c>
      <c r="S669" s="217">
        <f>--IFERROR(VLOOKUP(I669,'统计（数据库导出）'!A:K,4,FALSE),0)</f>
        <v>0</v>
      </c>
      <c r="T669" s="217">
        <f>--IFERROR(VLOOKUP(I669,'统计（数据库导出）'!A:K,5,FALSE),0)</f>
        <v>0</v>
      </c>
      <c r="U669" s="217">
        <f>--IFERROR(VLOOKUP(I669,'统计（数据库导出）'!A:K,6,FALSE),0)</f>
        <v>0</v>
      </c>
      <c r="V669" s="217">
        <f>--IFERROR(VLOOKUP(I669,'统计（数据库导出）'!A:K,7,FALSE),0)</f>
        <v>0</v>
      </c>
      <c r="W669" s="217">
        <f>--IFERROR(VLOOKUP(I669,'统计（数据库导出）'!A:K,8,FALSE),0)</f>
        <v>-182</v>
      </c>
      <c r="X669" s="217">
        <f>--IFERROR(VLOOKUP(I669,'统计（数据库导出）'!A:K,9,FALSE),0)</f>
        <v>-182</v>
      </c>
      <c r="Y669" s="217">
        <f>--IFERROR(VLOOKUP(I669,'统计（数据库导出）'!A:K,10,FALSE),0)</f>
        <v>0</v>
      </c>
      <c r="Z669" s="217">
        <f>--IFERROR(VLOOKUP(I669,'统计（数据库导出）'!A:K,11,FALSE),0)</f>
        <v>0</v>
      </c>
      <c r="AA669" s="4">
        <v>668</v>
      </c>
      <c r="AB669" s="4"/>
      <c r="AC669" s="220" t="e">
        <f>VLOOKUP(H669,[1]Sheet1!$D:$D,1,FALSE)</f>
        <v>#N/A</v>
      </c>
    </row>
    <row r="670" spans="1:29">
      <c r="A670" s="3">
        <v>64</v>
      </c>
      <c r="B670" s="4" t="s">
        <v>1421</v>
      </c>
      <c r="C670" s="4">
        <v>0</v>
      </c>
      <c r="D670" s="4" t="s">
        <v>30</v>
      </c>
      <c r="E670" s="4" t="s">
        <v>1553</v>
      </c>
      <c r="F670" s="4" t="s">
        <v>32</v>
      </c>
      <c r="G670" s="4" t="s">
        <v>1454</v>
      </c>
      <c r="H670" s="4">
        <v>38381632</v>
      </c>
      <c r="I670" s="214" t="s">
        <v>1583</v>
      </c>
      <c r="J670" s="216">
        <v>500</v>
      </c>
      <c r="K670" s="4">
        <v>18993823322</v>
      </c>
      <c r="L670" s="4"/>
      <c r="M670" s="4" t="s">
        <v>1584</v>
      </c>
      <c r="N670" s="4" t="s">
        <v>1559</v>
      </c>
      <c r="O670" s="4">
        <v>18993823322</v>
      </c>
      <c r="P670" s="217">
        <f>--IFERROR(VLOOKUP(I670,'统计（数据库导出）'!A:C,2,FALSE),0)</f>
        <v>0</v>
      </c>
      <c r="Q670" s="217">
        <f>--IFERROR(VLOOKUP(I670,'统计（数据库导出）'!A:C,3,FALSE),0)</f>
        <v>-174.9</v>
      </c>
      <c r="R670" s="219">
        <f t="shared" si="10"/>
        <v>-0.3498</v>
      </c>
      <c r="S670" s="217">
        <f>--IFERROR(VLOOKUP(I670,'统计（数据库导出）'!A:K,4,FALSE),0)</f>
        <v>0</v>
      </c>
      <c r="T670" s="217">
        <f>--IFERROR(VLOOKUP(I670,'统计（数据库导出）'!A:K,5,FALSE),0)</f>
        <v>0</v>
      </c>
      <c r="U670" s="217">
        <f>--IFERROR(VLOOKUP(I670,'统计（数据库导出）'!A:K,6,FALSE),0)</f>
        <v>0</v>
      </c>
      <c r="V670" s="217">
        <f>--IFERROR(VLOOKUP(I670,'统计（数据库导出）'!A:K,7,FALSE),0)</f>
        <v>0</v>
      </c>
      <c r="W670" s="217">
        <f>--IFERROR(VLOOKUP(I670,'统计（数据库导出）'!A:K,8,FALSE),0)</f>
        <v>-234.9</v>
      </c>
      <c r="X670" s="217">
        <f>--IFERROR(VLOOKUP(I670,'统计（数据库导出）'!A:K,9,FALSE),0)</f>
        <v>-429</v>
      </c>
      <c r="Y670" s="217">
        <f>--IFERROR(VLOOKUP(I670,'统计（数据库导出）'!A:K,10,FALSE),0)</f>
        <v>60</v>
      </c>
      <c r="Z670" s="217">
        <f>--IFERROR(VLOOKUP(I670,'统计（数据库导出）'!A:K,11,FALSE),0)</f>
        <v>0</v>
      </c>
      <c r="AA670" s="4">
        <v>669</v>
      </c>
      <c r="AB670" s="4"/>
      <c r="AC670" s="220" t="e">
        <f>VLOOKUP(H670,[1]Sheet1!$D:$D,1,FALSE)</f>
        <v>#N/A</v>
      </c>
    </row>
    <row r="671" spans="1:29">
      <c r="A671" s="3">
        <v>65</v>
      </c>
      <c r="B671" s="4" t="s">
        <v>1421</v>
      </c>
      <c r="C671" s="4">
        <v>0</v>
      </c>
      <c r="D671" s="4" t="s">
        <v>30</v>
      </c>
      <c r="E671" s="4" t="s">
        <v>1553</v>
      </c>
      <c r="F671" s="4" t="s">
        <v>32</v>
      </c>
      <c r="G671" s="4" t="s">
        <v>33</v>
      </c>
      <c r="H671" s="4">
        <v>3853208</v>
      </c>
      <c r="I671" s="214" t="s">
        <v>1585</v>
      </c>
      <c r="J671" s="216">
        <v>1500</v>
      </c>
      <c r="K671" s="4">
        <v>18993873809</v>
      </c>
      <c r="L671" s="4"/>
      <c r="M671" s="4" t="s">
        <v>1586</v>
      </c>
      <c r="N671" s="4" t="s">
        <v>1580</v>
      </c>
      <c r="O671" s="4">
        <v>18993873809</v>
      </c>
      <c r="P671" s="217">
        <f>--IFERROR(VLOOKUP(I671,'统计（数据库导出）'!A:C,2,FALSE),0)</f>
        <v>-22</v>
      </c>
      <c r="Q671" s="217">
        <f>--IFERROR(VLOOKUP(I671,'统计（数据库导出）'!A:C,3,FALSE),0)</f>
        <v>2097.65</v>
      </c>
      <c r="R671" s="219">
        <f t="shared" si="10"/>
        <v>1.39843333333333</v>
      </c>
      <c r="S671" s="217">
        <f>--IFERROR(VLOOKUP(I671,'统计（数据库导出）'!A:K,4,FALSE),0)</f>
        <v>-16</v>
      </c>
      <c r="T671" s="217">
        <f>--IFERROR(VLOOKUP(I671,'统计（数据库导出）'!A:K,5,FALSE),0)</f>
        <v>-16</v>
      </c>
      <c r="U671" s="217">
        <f>--IFERROR(VLOOKUP(I671,'统计（数据库导出）'!A:K,6,FALSE),0)</f>
        <v>-6</v>
      </c>
      <c r="V671" s="217">
        <f>--IFERROR(VLOOKUP(I671,'统计（数据库导出）'!A:K,7,FALSE),0)</f>
        <v>-6</v>
      </c>
      <c r="W671" s="217">
        <f>--IFERROR(VLOOKUP(I671,'统计（数据库导出）'!A:K,8,FALSE),0)</f>
        <v>617.85</v>
      </c>
      <c r="X671" s="217">
        <f>--IFERROR(VLOOKUP(I671,'统计（数据库导出）'!A:K,9,FALSE),0)</f>
        <v>-463.6</v>
      </c>
      <c r="Y671" s="217">
        <f>--IFERROR(VLOOKUP(I671,'统计（数据库导出）'!A:K,10,FALSE),0)</f>
        <v>1479.8</v>
      </c>
      <c r="Z671" s="217">
        <f>--IFERROR(VLOOKUP(I671,'统计（数据库导出）'!A:K,11,FALSE),0)</f>
        <v>-36</v>
      </c>
      <c r="AA671" s="4">
        <v>670</v>
      </c>
      <c r="AB671" s="4"/>
      <c r="AC671" s="220" t="e">
        <f>VLOOKUP(H671,[1]Sheet1!$D:$D,1,FALSE)</f>
        <v>#N/A</v>
      </c>
    </row>
    <row r="672" spans="1:29">
      <c r="A672" s="3">
        <v>66</v>
      </c>
      <c r="B672" s="4" t="s">
        <v>1421</v>
      </c>
      <c r="C672" s="4">
        <v>0</v>
      </c>
      <c r="D672" s="4" t="s">
        <v>30</v>
      </c>
      <c r="E672" s="4" t="s">
        <v>1553</v>
      </c>
      <c r="F672" s="4" t="s">
        <v>32</v>
      </c>
      <c r="G672" s="4" t="s">
        <v>1454</v>
      </c>
      <c r="H672" s="4">
        <v>3853209</v>
      </c>
      <c r="I672" s="214" t="s">
        <v>1587</v>
      </c>
      <c r="J672" s="216">
        <v>500</v>
      </c>
      <c r="K672" s="4">
        <v>15394054387</v>
      </c>
      <c r="L672" s="4"/>
      <c r="M672" s="4" t="s">
        <v>1588</v>
      </c>
      <c r="N672" s="4" t="s">
        <v>1580</v>
      </c>
      <c r="O672" s="4">
        <v>15394054387</v>
      </c>
      <c r="P672" s="217">
        <f>--IFERROR(VLOOKUP(I672,'统计（数据库导出）'!A:C,2,FALSE),0)</f>
        <v>17.5</v>
      </c>
      <c r="Q672" s="217">
        <f>--IFERROR(VLOOKUP(I672,'统计（数据库导出）'!A:C,3,FALSE),0)</f>
        <v>645.1</v>
      </c>
      <c r="R672" s="219">
        <f t="shared" si="10"/>
        <v>1.2902</v>
      </c>
      <c r="S672" s="217">
        <f>--IFERROR(VLOOKUP(I672,'统计（数据库导出）'!A:K,4,FALSE),0)</f>
        <v>7.5</v>
      </c>
      <c r="T672" s="217">
        <f>--IFERROR(VLOOKUP(I672,'统计（数据库导出）'!A:K,5,FALSE),0)</f>
        <v>0</v>
      </c>
      <c r="U672" s="217">
        <f>--IFERROR(VLOOKUP(I672,'统计（数据库导出）'!A:K,6,FALSE),0)</f>
        <v>10</v>
      </c>
      <c r="V672" s="217">
        <f>--IFERROR(VLOOKUP(I672,'统计（数据库导出）'!A:K,7,FALSE),0)</f>
        <v>0</v>
      </c>
      <c r="W672" s="217">
        <f>--IFERROR(VLOOKUP(I672,'统计（数据库导出）'!A:K,8,FALSE),0)</f>
        <v>502.1</v>
      </c>
      <c r="X672" s="217">
        <f>--IFERROR(VLOOKUP(I672,'统计（数据库导出）'!A:K,9,FALSE),0)</f>
        <v>-27</v>
      </c>
      <c r="Y672" s="217">
        <f>--IFERROR(VLOOKUP(I672,'统计（数据库导出）'!A:K,10,FALSE),0)</f>
        <v>143</v>
      </c>
      <c r="Z672" s="217">
        <f>--IFERROR(VLOOKUP(I672,'统计（数据库导出）'!A:K,11,FALSE),0)</f>
        <v>0</v>
      </c>
      <c r="AA672" s="4">
        <v>671</v>
      </c>
      <c r="AB672" s="4"/>
      <c r="AC672" s="220" t="e">
        <f>VLOOKUP(H672,[1]Sheet1!$D:$D,1,FALSE)</f>
        <v>#N/A</v>
      </c>
    </row>
    <row r="673" spans="1:29">
      <c r="A673" s="3">
        <v>67</v>
      </c>
      <c r="B673" s="4" t="s">
        <v>1421</v>
      </c>
      <c r="C673" s="4">
        <v>0</v>
      </c>
      <c r="D673" s="4" t="s">
        <v>30</v>
      </c>
      <c r="E673" s="4" t="s">
        <v>1553</v>
      </c>
      <c r="F673" s="4" t="s">
        <v>32</v>
      </c>
      <c r="G673" s="4" t="s">
        <v>1454</v>
      </c>
      <c r="H673" s="4">
        <v>3853212</v>
      </c>
      <c r="I673" s="214" t="s">
        <v>1589</v>
      </c>
      <c r="J673" s="216">
        <v>500</v>
      </c>
      <c r="K673" s="4">
        <v>17752236097</v>
      </c>
      <c r="L673" s="4"/>
      <c r="M673" s="4" t="s">
        <v>1590</v>
      </c>
      <c r="N673" s="4" t="s">
        <v>1580</v>
      </c>
      <c r="O673" s="4">
        <v>17752236097</v>
      </c>
      <c r="P673" s="217">
        <f>--IFERROR(VLOOKUP(I673,'统计（数据库导出）'!A:C,2,FALSE),0)</f>
        <v>0</v>
      </c>
      <c r="Q673" s="217">
        <f>--IFERROR(VLOOKUP(I673,'统计（数据库导出）'!A:C,3,FALSE),0)</f>
        <v>0</v>
      </c>
      <c r="R673" s="219">
        <f t="shared" si="10"/>
        <v>0</v>
      </c>
      <c r="S673" s="217">
        <f>--IFERROR(VLOOKUP(I673,'统计（数据库导出）'!A:K,4,FALSE),0)</f>
        <v>0</v>
      </c>
      <c r="T673" s="217">
        <f>--IFERROR(VLOOKUP(I673,'统计（数据库导出）'!A:K,5,FALSE),0)</f>
        <v>0</v>
      </c>
      <c r="U673" s="217">
        <f>--IFERROR(VLOOKUP(I673,'统计（数据库导出）'!A:K,6,FALSE),0)</f>
        <v>0</v>
      </c>
      <c r="V673" s="217">
        <f>--IFERROR(VLOOKUP(I673,'统计（数据库导出）'!A:K,7,FALSE),0)</f>
        <v>0</v>
      </c>
      <c r="W673" s="217">
        <f>--IFERROR(VLOOKUP(I673,'统计（数据库导出）'!A:K,8,FALSE),0)</f>
        <v>0</v>
      </c>
      <c r="X673" s="217">
        <f>--IFERROR(VLOOKUP(I673,'统计（数据库导出）'!A:K,9,FALSE),0)</f>
        <v>0</v>
      </c>
      <c r="Y673" s="217">
        <f>--IFERROR(VLOOKUP(I673,'统计（数据库导出）'!A:K,10,FALSE),0)</f>
        <v>0</v>
      </c>
      <c r="Z673" s="217">
        <f>--IFERROR(VLOOKUP(I673,'统计（数据库导出）'!A:K,11,FALSE),0)</f>
        <v>0</v>
      </c>
      <c r="AA673" s="4">
        <v>672</v>
      </c>
      <c r="AB673" s="4"/>
      <c r="AC673" s="220" t="e">
        <f>VLOOKUP(H673,[1]Sheet1!$D:$D,1,FALSE)</f>
        <v>#N/A</v>
      </c>
    </row>
    <row r="674" spans="1:29">
      <c r="A674" s="3">
        <v>68</v>
      </c>
      <c r="B674" s="4" t="s">
        <v>1421</v>
      </c>
      <c r="C674" s="4">
        <v>0</v>
      </c>
      <c r="D674" s="4" t="s">
        <v>30</v>
      </c>
      <c r="E674" s="4" t="s">
        <v>1553</v>
      </c>
      <c r="F674" s="4" t="s">
        <v>32</v>
      </c>
      <c r="G674" s="4" t="s">
        <v>1454</v>
      </c>
      <c r="H674" s="4">
        <v>3819030</v>
      </c>
      <c r="I674" s="214" t="s">
        <v>1591</v>
      </c>
      <c r="J674" s="216">
        <v>500</v>
      </c>
      <c r="K674" s="4">
        <v>18193809720</v>
      </c>
      <c r="L674" s="4"/>
      <c r="M674" s="4" t="s">
        <v>1592</v>
      </c>
      <c r="N674" s="4" t="s">
        <v>1593</v>
      </c>
      <c r="O674" s="4">
        <v>18193809720</v>
      </c>
      <c r="P674" s="217">
        <f>--IFERROR(VLOOKUP(I674,'统计（数据库导出）'!A:C,2,FALSE),0)</f>
        <v>0</v>
      </c>
      <c r="Q674" s="217">
        <f>--IFERROR(VLOOKUP(I674,'统计（数据库导出）'!A:C,3,FALSE),0)</f>
        <v>-5.70999999999999</v>
      </c>
      <c r="R674" s="219">
        <f t="shared" si="10"/>
        <v>-0.01142</v>
      </c>
      <c r="S674" s="217">
        <f>--IFERROR(VLOOKUP(I674,'统计（数据库导出）'!A:K,4,FALSE),0)</f>
        <v>0</v>
      </c>
      <c r="T674" s="217">
        <f>--IFERROR(VLOOKUP(I674,'统计（数据库导出）'!A:K,5,FALSE),0)</f>
        <v>0</v>
      </c>
      <c r="U674" s="217">
        <f>--IFERROR(VLOOKUP(I674,'统计（数据库导出）'!A:K,6,FALSE),0)</f>
        <v>0</v>
      </c>
      <c r="V674" s="217">
        <f>--IFERROR(VLOOKUP(I674,'统计（数据库导出）'!A:K,7,FALSE),0)</f>
        <v>0</v>
      </c>
      <c r="W674" s="217">
        <f>--IFERROR(VLOOKUP(I674,'统计（数据库导出）'!A:K,8,FALSE),0)</f>
        <v>-20.71</v>
      </c>
      <c r="X674" s="217">
        <f>--IFERROR(VLOOKUP(I674,'统计（数据库导出）'!A:K,9,FALSE),0)</f>
        <v>-424</v>
      </c>
      <c r="Y674" s="217">
        <f>--IFERROR(VLOOKUP(I674,'统计（数据库导出）'!A:K,10,FALSE),0)</f>
        <v>15</v>
      </c>
      <c r="Z674" s="217">
        <f>--IFERROR(VLOOKUP(I674,'统计（数据库导出）'!A:K,11,FALSE),0)</f>
        <v>0</v>
      </c>
      <c r="AA674" s="4">
        <v>673</v>
      </c>
      <c r="AB674" s="4"/>
      <c r="AC674" s="220" t="e">
        <f>VLOOKUP(H674,[1]Sheet1!$D:$D,1,FALSE)</f>
        <v>#N/A</v>
      </c>
    </row>
    <row r="675" spans="1:29">
      <c r="A675" s="3">
        <v>69</v>
      </c>
      <c r="B675" s="4" t="s">
        <v>1421</v>
      </c>
      <c r="C675" s="4">
        <v>0</v>
      </c>
      <c r="D675" s="4" t="s">
        <v>30</v>
      </c>
      <c r="E675" s="4" t="s">
        <v>1553</v>
      </c>
      <c r="F675" s="4" t="s">
        <v>32</v>
      </c>
      <c r="G675" s="4" t="s">
        <v>1454</v>
      </c>
      <c r="H675" s="4">
        <v>3853406</v>
      </c>
      <c r="I675" s="214" t="s">
        <v>1594</v>
      </c>
      <c r="J675" s="216">
        <v>500</v>
      </c>
      <c r="K675" s="4">
        <v>18919207169</v>
      </c>
      <c r="L675" s="4"/>
      <c r="M675" s="4" t="s">
        <v>1595</v>
      </c>
      <c r="N675" s="4" t="s">
        <v>1596</v>
      </c>
      <c r="O675" s="4">
        <v>18919207169</v>
      </c>
      <c r="P675" s="217">
        <f>--IFERROR(VLOOKUP(I675,'统计（数据库导出）'!A:C,2,FALSE),0)</f>
        <v>0</v>
      </c>
      <c r="Q675" s="217">
        <f>--IFERROR(VLOOKUP(I675,'统计（数据库导出）'!A:C,3,FALSE),0)</f>
        <v>86</v>
      </c>
      <c r="R675" s="219">
        <f t="shared" si="10"/>
        <v>0.172</v>
      </c>
      <c r="S675" s="217">
        <f>--IFERROR(VLOOKUP(I675,'统计（数据库导出）'!A:K,4,FALSE),0)</f>
        <v>0</v>
      </c>
      <c r="T675" s="217">
        <f>--IFERROR(VLOOKUP(I675,'统计（数据库导出）'!A:K,5,FALSE),0)</f>
        <v>0</v>
      </c>
      <c r="U675" s="217">
        <f>--IFERROR(VLOOKUP(I675,'统计（数据库导出）'!A:K,6,FALSE),0)</f>
        <v>0</v>
      </c>
      <c r="V675" s="217">
        <f>--IFERROR(VLOOKUP(I675,'统计（数据库导出）'!A:K,7,FALSE),0)</f>
        <v>0</v>
      </c>
      <c r="W675" s="217">
        <f>--IFERROR(VLOOKUP(I675,'统计（数据库导出）'!A:K,8,FALSE),0)</f>
        <v>86</v>
      </c>
      <c r="X675" s="217">
        <f>--IFERROR(VLOOKUP(I675,'统计（数据库导出）'!A:K,9,FALSE),0)</f>
        <v>-17.1</v>
      </c>
      <c r="Y675" s="217">
        <f>--IFERROR(VLOOKUP(I675,'统计（数据库导出）'!A:K,10,FALSE),0)</f>
        <v>0</v>
      </c>
      <c r="Z675" s="217">
        <f>--IFERROR(VLOOKUP(I675,'统计（数据库导出）'!A:K,11,FALSE),0)</f>
        <v>0</v>
      </c>
      <c r="AA675" s="4">
        <v>674</v>
      </c>
      <c r="AB675" s="4"/>
      <c r="AC675" s="220" t="e">
        <f>VLOOKUP(H675,[1]Sheet1!$D:$D,1,FALSE)</f>
        <v>#N/A</v>
      </c>
    </row>
    <row r="676" spans="1:29">
      <c r="A676" s="3">
        <v>70</v>
      </c>
      <c r="B676" s="4" t="s">
        <v>1421</v>
      </c>
      <c r="C676" s="4">
        <v>0</v>
      </c>
      <c r="D676" s="4" t="s">
        <v>30</v>
      </c>
      <c r="E676" s="4" t="s">
        <v>1553</v>
      </c>
      <c r="F676" s="4" t="s">
        <v>32</v>
      </c>
      <c r="G676" s="4" t="s">
        <v>1454</v>
      </c>
      <c r="H676" s="4">
        <v>38382044</v>
      </c>
      <c r="I676" s="214" t="s">
        <v>1597</v>
      </c>
      <c r="J676" s="216">
        <v>0</v>
      </c>
      <c r="K676" s="4">
        <v>18919207016</v>
      </c>
      <c r="L676" s="4"/>
      <c r="M676" s="4" t="s">
        <v>1598</v>
      </c>
      <c r="N676" s="4" t="s">
        <v>1596</v>
      </c>
      <c r="O676" s="4">
        <v>18919207016</v>
      </c>
      <c r="P676" s="217">
        <f>--IFERROR(VLOOKUP(I676,'统计（数据库导出）'!A:C,2,FALSE),0)</f>
        <v>0</v>
      </c>
      <c r="Q676" s="217">
        <f>--IFERROR(VLOOKUP(I676,'统计（数据库导出）'!A:C,3,FALSE),0)</f>
        <v>-48</v>
      </c>
      <c r="R676" s="219">
        <f t="shared" si="10"/>
        <v>0</v>
      </c>
      <c r="S676" s="217">
        <f>--IFERROR(VLOOKUP(I676,'统计（数据库导出）'!A:K,4,FALSE),0)</f>
        <v>0</v>
      </c>
      <c r="T676" s="217">
        <f>--IFERROR(VLOOKUP(I676,'统计（数据库导出）'!A:K,5,FALSE),0)</f>
        <v>0</v>
      </c>
      <c r="U676" s="217">
        <f>--IFERROR(VLOOKUP(I676,'统计（数据库导出）'!A:K,6,FALSE),0)</f>
        <v>0</v>
      </c>
      <c r="V676" s="217">
        <f>--IFERROR(VLOOKUP(I676,'统计（数据库导出）'!A:K,7,FALSE),0)</f>
        <v>0</v>
      </c>
      <c r="W676" s="217">
        <f>--IFERROR(VLOOKUP(I676,'统计（数据库导出）'!A:K,8,FALSE),0)</f>
        <v>-48</v>
      </c>
      <c r="X676" s="217">
        <f>--IFERROR(VLOOKUP(I676,'统计（数据库导出）'!A:K,9,FALSE),0)</f>
        <v>-48</v>
      </c>
      <c r="Y676" s="217">
        <f>--IFERROR(VLOOKUP(I676,'统计（数据库导出）'!A:K,10,FALSE),0)</f>
        <v>0</v>
      </c>
      <c r="Z676" s="217">
        <f>--IFERROR(VLOOKUP(I676,'统计（数据库导出）'!A:K,11,FALSE),0)</f>
        <v>0</v>
      </c>
      <c r="AA676" s="4">
        <v>675</v>
      </c>
      <c r="AB676" s="4"/>
      <c r="AC676" s="220" t="e">
        <f>VLOOKUP(H676,[1]Sheet1!$D:$D,1,FALSE)</f>
        <v>#N/A</v>
      </c>
    </row>
    <row r="677" spans="1:29">
      <c r="A677" s="3">
        <v>71</v>
      </c>
      <c r="B677" s="4" t="s">
        <v>1421</v>
      </c>
      <c r="C677" s="4">
        <v>0</v>
      </c>
      <c r="D677" s="4" t="s">
        <v>30</v>
      </c>
      <c r="E677" s="4" t="s">
        <v>1553</v>
      </c>
      <c r="F677" s="4" t="s">
        <v>32</v>
      </c>
      <c r="G677" s="4" t="s">
        <v>1454</v>
      </c>
      <c r="H677" s="4">
        <v>3853923</v>
      </c>
      <c r="I677" s="214" t="s">
        <v>1599</v>
      </c>
      <c r="J677" s="216">
        <v>0</v>
      </c>
      <c r="K677" s="4">
        <v>15339387776</v>
      </c>
      <c r="L677" s="4"/>
      <c r="M677" s="4" t="s">
        <v>1558</v>
      </c>
      <c r="N677" s="4" t="s">
        <v>1600</v>
      </c>
      <c r="O677" s="4">
        <v>15378835888</v>
      </c>
      <c r="P677" s="217">
        <f>--IFERROR(VLOOKUP(I677,'统计（数据库导出）'!A:C,2,FALSE),0)</f>
        <v>0</v>
      </c>
      <c r="Q677" s="217">
        <f>--IFERROR(VLOOKUP(I677,'统计（数据库导出）'!A:C,3,FALSE),0)</f>
        <v>0</v>
      </c>
      <c r="R677" s="219">
        <f t="shared" si="10"/>
        <v>0</v>
      </c>
      <c r="S677" s="217">
        <f>--IFERROR(VLOOKUP(I677,'统计（数据库导出）'!A:K,4,FALSE),0)</f>
        <v>0</v>
      </c>
      <c r="T677" s="217">
        <f>--IFERROR(VLOOKUP(I677,'统计（数据库导出）'!A:K,5,FALSE),0)</f>
        <v>0</v>
      </c>
      <c r="U677" s="217">
        <f>--IFERROR(VLOOKUP(I677,'统计（数据库导出）'!A:K,6,FALSE),0)</f>
        <v>0</v>
      </c>
      <c r="V677" s="217">
        <f>--IFERROR(VLOOKUP(I677,'统计（数据库导出）'!A:K,7,FALSE),0)</f>
        <v>0</v>
      </c>
      <c r="W677" s="217">
        <f>--IFERROR(VLOOKUP(I677,'统计（数据库导出）'!A:K,8,FALSE),0)</f>
        <v>0</v>
      </c>
      <c r="X677" s="217">
        <f>--IFERROR(VLOOKUP(I677,'统计（数据库导出）'!A:K,9,FALSE),0)</f>
        <v>0</v>
      </c>
      <c r="Y677" s="217">
        <f>--IFERROR(VLOOKUP(I677,'统计（数据库导出）'!A:K,10,FALSE),0)</f>
        <v>0</v>
      </c>
      <c r="Z677" s="217">
        <f>--IFERROR(VLOOKUP(I677,'统计（数据库导出）'!A:K,11,FALSE),0)</f>
        <v>0</v>
      </c>
      <c r="AA677" s="4">
        <v>676</v>
      </c>
      <c r="AB677" s="4"/>
      <c r="AC677" s="220" t="e">
        <f>VLOOKUP(H677,[1]Sheet1!$D:$D,1,FALSE)</f>
        <v>#N/A</v>
      </c>
    </row>
    <row r="678" spans="1:29">
      <c r="A678" s="3">
        <v>72</v>
      </c>
      <c r="B678" s="4" t="s">
        <v>1421</v>
      </c>
      <c r="C678" s="4">
        <v>0</v>
      </c>
      <c r="D678" s="4" t="s">
        <v>30</v>
      </c>
      <c r="E678" s="4" t="s">
        <v>1601</v>
      </c>
      <c r="F678" s="4" t="s">
        <v>32</v>
      </c>
      <c r="G678" s="4" t="s">
        <v>102</v>
      </c>
      <c r="H678" s="4">
        <v>382991</v>
      </c>
      <c r="I678" s="214" t="s">
        <v>1602</v>
      </c>
      <c r="J678" s="216">
        <v>600</v>
      </c>
      <c r="K678" s="4">
        <v>18993823831</v>
      </c>
      <c r="L678" s="4"/>
      <c r="M678" s="4" t="s">
        <v>1603</v>
      </c>
      <c r="N678" s="4" t="s">
        <v>1604</v>
      </c>
      <c r="O678" s="4">
        <v>17793823831</v>
      </c>
      <c r="P678" s="217">
        <f>--IFERROR(VLOOKUP(I678,'统计（数据库导出）'!A:C,2,FALSE),0)</f>
        <v>0</v>
      </c>
      <c r="Q678" s="217">
        <f>--IFERROR(VLOOKUP(I678,'统计（数据库导出）'!A:C,3,FALSE),0)</f>
        <v>-122</v>
      </c>
      <c r="R678" s="219">
        <f t="shared" si="10"/>
        <v>-0.203333333333333</v>
      </c>
      <c r="S678" s="217">
        <f>--IFERROR(VLOOKUP(I678,'统计（数据库导出）'!A:K,4,FALSE),0)</f>
        <v>0</v>
      </c>
      <c r="T678" s="217">
        <f>--IFERROR(VLOOKUP(I678,'统计（数据库导出）'!A:K,5,FALSE),0)</f>
        <v>0</v>
      </c>
      <c r="U678" s="217">
        <f>--IFERROR(VLOOKUP(I678,'统计（数据库导出）'!A:K,6,FALSE),0)</f>
        <v>0</v>
      </c>
      <c r="V678" s="217">
        <f>--IFERROR(VLOOKUP(I678,'统计（数据库导出）'!A:K,7,FALSE),0)</f>
        <v>0</v>
      </c>
      <c r="W678" s="217">
        <f>--IFERROR(VLOOKUP(I678,'统计（数据库导出）'!A:K,8,FALSE),0)</f>
        <v>-122</v>
      </c>
      <c r="X678" s="217">
        <f>--IFERROR(VLOOKUP(I678,'统计（数据库导出）'!A:K,9,FALSE),0)</f>
        <v>-152</v>
      </c>
      <c r="Y678" s="217">
        <f>--IFERROR(VLOOKUP(I678,'统计（数据库导出）'!A:K,10,FALSE),0)</f>
        <v>0</v>
      </c>
      <c r="Z678" s="217">
        <f>--IFERROR(VLOOKUP(I678,'统计（数据库导出）'!A:K,11,FALSE),0)</f>
        <v>0</v>
      </c>
      <c r="AA678" s="4">
        <v>677</v>
      </c>
      <c r="AB678" s="4"/>
      <c r="AC678" s="220" t="e">
        <f>VLOOKUP(H678,[1]Sheet1!$D:$D,1,FALSE)</f>
        <v>#N/A</v>
      </c>
    </row>
    <row r="679" spans="1:29">
      <c r="A679" s="3">
        <v>73</v>
      </c>
      <c r="B679" s="4" t="s">
        <v>1421</v>
      </c>
      <c r="C679" s="4">
        <v>0</v>
      </c>
      <c r="D679" s="4" t="s">
        <v>30</v>
      </c>
      <c r="E679" s="4" t="s">
        <v>1601</v>
      </c>
      <c r="F679" s="4" t="s">
        <v>32</v>
      </c>
      <c r="G679" s="4" t="s">
        <v>102</v>
      </c>
      <c r="H679" s="4">
        <v>381420</v>
      </c>
      <c r="I679" s="214" t="s">
        <v>1605</v>
      </c>
      <c r="J679" s="216">
        <v>0</v>
      </c>
      <c r="K679" s="4">
        <v>18993823831</v>
      </c>
      <c r="L679" s="4"/>
      <c r="M679" s="4" t="s">
        <v>1603</v>
      </c>
      <c r="N679" s="4" t="s">
        <v>1606</v>
      </c>
      <c r="O679" s="4">
        <v>18993823831</v>
      </c>
      <c r="P679" s="217">
        <f>--IFERROR(VLOOKUP(I679,'统计（数据库导出）'!A:C,2,FALSE),0)</f>
        <v>0</v>
      </c>
      <c r="Q679" s="217">
        <f>--IFERROR(VLOOKUP(I679,'统计（数据库导出）'!A:C,3,FALSE),0)</f>
        <v>0</v>
      </c>
      <c r="R679" s="219">
        <f t="shared" si="10"/>
        <v>0</v>
      </c>
      <c r="S679" s="217">
        <f>--IFERROR(VLOOKUP(I679,'统计（数据库导出）'!A:K,4,FALSE),0)</f>
        <v>0</v>
      </c>
      <c r="T679" s="217">
        <f>--IFERROR(VLOOKUP(I679,'统计（数据库导出）'!A:K,5,FALSE),0)</f>
        <v>0</v>
      </c>
      <c r="U679" s="217">
        <f>--IFERROR(VLOOKUP(I679,'统计（数据库导出）'!A:K,6,FALSE),0)</f>
        <v>0</v>
      </c>
      <c r="V679" s="217">
        <f>--IFERROR(VLOOKUP(I679,'统计（数据库导出）'!A:K,7,FALSE),0)</f>
        <v>0</v>
      </c>
      <c r="W679" s="217">
        <f>--IFERROR(VLOOKUP(I679,'统计（数据库导出）'!A:K,8,FALSE),0)</f>
        <v>0</v>
      </c>
      <c r="X679" s="217">
        <f>--IFERROR(VLOOKUP(I679,'统计（数据库导出）'!A:K,9,FALSE),0)</f>
        <v>0</v>
      </c>
      <c r="Y679" s="217">
        <f>--IFERROR(VLOOKUP(I679,'统计（数据库导出）'!A:K,10,FALSE),0)</f>
        <v>0</v>
      </c>
      <c r="Z679" s="217">
        <f>--IFERROR(VLOOKUP(I679,'统计（数据库导出）'!A:K,11,FALSE),0)</f>
        <v>0</v>
      </c>
      <c r="AA679" s="4">
        <v>678</v>
      </c>
      <c r="AB679" s="4"/>
      <c r="AC679" s="220" t="e">
        <f>VLOOKUP(H679,[1]Sheet1!$D:$D,1,FALSE)</f>
        <v>#N/A</v>
      </c>
    </row>
    <row r="680" spans="1:29">
      <c r="A680" s="3">
        <v>74</v>
      </c>
      <c r="B680" s="4" t="s">
        <v>1421</v>
      </c>
      <c r="C680" s="4">
        <v>0</v>
      </c>
      <c r="D680" s="4" t="s">
        <v>30</v>
      </c>
      <c r="E680" s="4" t="s">
        <v>1601</v>
      </c>
      <c r="F680" s="4" t="s">
        <v>32</v>
      </c>
      <c r="G680" s="4" t="s">
        <v>1431</v>
      </c>
      <c r="H680" s="4">
        <v>3853890</v>
      </c>
      <c r="I680" s="214" t="s">
        <v>1607</v>
      </c>
      <c r="J680" s="216">
        <v>1100</v>
      </c>
      <c r="K680" s="4">
        <v>18993823529</v>
      </c>
      <c r="L680" s="4"/>
      <c r="M680" s="4" t="s">
        <v>1608</v>
      </c>
      <c r="N680" s="4" t="s">
        <v>1531</v>
      </c>
      <c r="O680" s="4">
        <v>18993823529</v>
      </c>
      <c r="P680" s="217">
        <f>--IFERROR(VLOOKUP(I680,'统计（数据库导出）'!A:C,2,FALSE),0)</f>
        <v>0</v>
      </c>
      <c r="Q680" s="217">
        <f>--IFERROR(VLOOKUP(I680,'统计（数据库导出）'!A:C,3,FALSE),0)</f>
        <v>40</v>
      </c>
      <c r="R680" s="219">
        <f t="shared" si="10"/>
        <v>0.0363636363636364</v>
      </c>
      <c r="S680" s="217">
        <f>--IFERROR(VLOOKUP(I680,'统计（数据库导出）'!A:K,4,FALSE),0)</f>
        <v>0</v>
      </c>
      <c r="T680" s="217">
        <f>--IFERROR(VLOOKUP(I680,'统计（数据库导出）'!A:K,5,FALSE),0)</f>
        <v>0</v>
      </c>
      <c r="U680" s="217">
        <f>--IFERROR(VLOOKUP(I680,'统计（数据库导出）'!A:K,6,FALSE),0)</f>
        <v>0</v>
      </c>
      <c r="V680" s="217">
        <f>--IFERROR(VLOOKUP(I680,'统计（数据库导出）'!A:K,7,FALSE),0)</f>
        <v>0</v>
      </c>
      <c r="W680" s="217">
        <f>--IFERROR(VLOOKUP(I680,'统计（数据库导出）'!A:K,8,FALSE),0)</f>
        <v>0</v>
      </c>
      <c r="X680" s="217">
        <f>--IFERROR(VLOOKUP(I680,'统计（数据库导出）'!A:K,9,FALSE),0)</f>
        <v>0</v>
      </c>
      <c r="Y680" s="217">
        <f>--IFERROR(VLOOKUP(I680,'统计（数据库导出）'!A:K,10,FALSE),0)</f>
        <v>40</v>
      </c>
      <c r="Z680" s="217">
        <f>--IFERROR(VLOOKUP(I680,'统计（数据库导出）'!A:K,11,FALSE),0)</f>
        <v>0</v>
      </c>
      <c r="AA680" s="4">
        <v>679</v>
      </c>
      <c r="AB680" s="4"/>
      <c r="AC680" s="220" t="e">
        <f>VLOOKUP(H680,[1]Sheet1!$D:$D,1,FALSE)</f>
        <v>#N/A</v>
      </c>
    </row>
    <row r="681" spans="1:29">
      <c r="A681" s="3">
        <v>75</v>
      </c>
      <c r="B681" s="4" t="s">
        <v>1421</v>
      </c>
      <c r="C681" s="4">
        <v>0</v>
      </c>
      <c r="D681" s="4" t="s">
        <v>30</v>
      </c>
      <c r="E681" s="4" t="s">
        <v>1601</v>
      </c>
      <c r="F681" s="4" t="s">
        <v>32</v>
      </c>
      <c r="G681" s="4" t="s">
        <v>1435</v>
      </c>
      <c r="H681" s="4">
        <v>3853498</v>
      </c>
      <c r="I681" s="214" t="s">
        <v>1609</v>
      </c>
      <c r="J681" s="216">
        <v>1500</v>
      </c>
      <c r="K681" s="4">
        <v>18993823535</v>
      </c>
      <c r="L681" s="4"/>
      <c r="M681" s="4" t="s">
        <v>1610</v>
      </c>
      <c r="N681" s="4" t="s">
        <v>1531</v>
      </c>
      <c r="O681" s="4">
        <v>18993823535</v>
      </c>
      <c r="P681" s="217">
        <f>--IFERROR(VLOOKUP(I681,'统计（数据库导出）'!A:C,2,FALSE),0)</f>
        <v>0</v>
      </c>
      <c r="Q681" s="217">
        <f>--IFERROR(VLOOKUP(I681,'统计（数据库导出）'!A:C,3,FALSE),0)</f>
        <v>67.6</v>
      </c>
      <c r="R681" s="219">
        <f t="shared" si="10"/>
        <v>0.0450666666666667</v>
      </c>
      <c r="S681" s="217">
        <f>--IFERROR(VLOOKUP(I681,'统计（数据库导出）'!A:K,4,FALSE),0)</f>
        <v>0</v>
      </c>
      <c r="T681" s="217">
        <f>--IFERROR(VLOOKUP(I681,'统计（数据库导出）'!A:K,5,FALSE),0)</f>
        <v>0</v>
      </c>
      <c r="U681" s="217">
        <f>--IFERROR(VLOOKUP(I681,'统计（数据库导出）'!A:K,6,FALSE),0)</f>
        <v>0</v>
      </c>
      <c r="V681" s="217">
        <f>--IFERROR(VLOOKUP(I681,'统计（数据库导出）'!A:K,7,FALSE),0)</f>
        <v>0</v>
      </c>
      <c r="W681" s="217">
        <f>--IFERROR(VLOOKUP(I681,'统计（数据库导出）'!A:K,8,FALSE),0)</f>
        <v>0</v>
      </c>
      <c r="X681" s="217">
        <f>--IFERROR(VLOOKUP(I681,'统计（数据库导出）'!A:K,9,FALSE),0)</f>
        <v>0</v>
      </c>
      <c r="Y681" s="217">
        <f>--IFERROR(VLOOKUP(I681,'统计（数据库导出）'!A:K,10,FALSE),0)</f>
        <v>67.6</v>
      </c>
      <c r="Z681" s="217">
        <f>--IFERROR(VLOOKUP(I681,'统计（数据库导出）'!A:K,11,FALSE),0)</f>
        <v>0</v>
      </c>
      <c r="AA681" s="4">
        <v>680</v>
      </c>
      <c r="AB681" s="4"/>
      <c r="AC681" s="220" t="e">
        <f>VLOOKUP(H681,[1]Sheet1!$D:$D,1,FALSE)</f>
        <v>#N/A</v>
      </c>
    </row>
    <row r="682" spans="1:29">
      <c r="A682" s="3">
        <v>76</v>
      </c>
      <c r="B682" s="4" t="s">
        <v>1421</v>
      </c>
      <c r="C682" s="4">
        <v>0</v>
      </c>
      <c r="D682" s="4" t="s">
        <v>30</v>
      </c>
      <c r="E682" s="4" t="s">
        <v>1601</v>
      </c>
      <c r="F682" s="4" t="s">
        <v>32</v>
      </c>
      <c r="G682" s="4" t="s">
        <v>1435</v>
      </c>
      <c r="H682" s="4">
        <v>3851437</v>
      </c>
      <c r="I682" s="214" t="s">
        <v>1611</v>
      </c>
      <c r="J682" s="216">
        <v>1100</v>
      </c>
      <c r="K682" s="4">
        <v>17789489152</v>
      </c>
      <c r="L682" s="4"/>
      <c r="M682" s="4" t="e">
        <v>#N/A</v>
      </c>
      <c r="N682" s="4" t="s">
        <v>1612</v>
      </c>
      <c r="O682" s="4">
        <v>17789489152</v>
      </c>
      <c r="P682" s="217">
        <f>--IFERROR(VLOOKUP(I682,'统计（数据库导出）'!A:C,2,FALSE),0)</f>
        <v>80</v>
      </c>
      <c r="Q682" s="217">
        <f>--IFERROR(VLOOKUP(I682,'统计（数据库导出）'!A:C,3,FALSE),0)</f>
        <v>936.303333333333</v>
      </c>
      <c r="R682" s="219">
        <f t="shared" si="10"/>
        <v>0.851184848484848</v>
      </c>
      <c r="S682" s="217">
        <f>--IFERROR(VLOOKUP(I682,'统计（数据库导出）'!A:K,4,FALSE),0)</f>
        <v>60</v>
      </c>
      <c r="T682" s="217">
        <f>--IFERROR(VLOOKUP(I682,'统计（数据库导出）'!A:K,5,FALSE),0)</f>
        <v>-69</v>
      </c>
      <c r="U682" s="217">
        <f>--IFERROR(VLOOKUP(I682,'统计（数据库导出）'!A:K,6,FALSE),0)</f>
        <v>20</v>
      </c>
      <c r="V682" s="217">
        <f>--IFERROR(VLOOKUP(I682,'统计（数据库导出）'!A:K,7,FALSE),0)</f>
        <v>0</v>
      </c>
      <c r="W682" s="217">
        <f>--IFERROR(VLOOKUP(I682,'统计（数据库导出）'!A:K,8,FALSE),0)</f>
        <v>490.9</v>
      </c>
      <c r="X682" s="217">
        <f>--IFERROR(VLOOKUP(I682,'统计（数据库导出）'!A:K,9,FALSE),0)</f>
        <v>-730.6</v>
      </c>
      <c r="Y682" s="217">
        <f>--IFERROR(VLOOKUP(I682,'统计（数据库导出）'!A:K,10,FALSE),0)</f>
        <v>445.403333333333</v>
      </c>
      <c r="Z682" s="217">
        <f>--IFERROR(VLOOKUP(I682,'统计（数据库导出）'!A:K,11,FALSE),0)</f>
        <v>-49.8466666666667</v>
      </c>
      <c r="AA682" s="4">
        <v>681</v>
      </c>
      <c r="AB682" s="4"/>
      <c r="AC682" s="220" t="e">
        <f>VLOOKUP(H682,[1]Sheet1!$D:$D,1,FALSE)</f>
        <v>#N/A</v>
      </c>
    </row>
    <row r="683" spans="1:29">
      <c r="A683" s="3">
        <v>77</v>
      </c>
      <c r="B683" s="4" t="s">
        <v>1421</v>
      </c>
      <c r="C683" s="4">
        <v>0</v>
      </c>
      <c r="D683" s="4" t="s">
        <v>30</v>
      </c>
      <c r="E683" s="4" t="s">
        <v>1601</v>
      </c>
      <c r="F683" s="4" t="s">
        <v>32</v>
      </c>
      <c r="G683" s="4" t="s">
        <v>1435</v>
      </c>
      <c r="H683" s="4">
        <v>3853392</v>
      </c>
      <c r="I683" s="214" t="s">
        <v>1613</v>
      </c>
      <c r="J683" s="216">
        <v>0</v>
      </c>
      <c r="K683" s="4">
        <v>18093888983</v>
      </c>
      <c r="L683" s="4"/>
      <c r="M683" s="4" t="e">
        <v>#N/A</v>
      </c>
      <c r="N683" s="4" t="s">
        <v>1612</v>
      </c>
      <c r="O683" s="4">
        <v>18093888983</v>
      </c>
      <c r="P683" s="217">
        <f>--IFERROR(VLOOKUP(I683,'统计（数据库导出）'!A:C,2,FALSE),0)</f>
        <v>0</v>
      </c>
      <c r="Q683" s="217">
        <f>--IFERROR(VLOOKUP(I683,'统计（数据库导出）'!A:C,3,FALSE),0)</f>
        <v>0</v>
      </c>
      <c r="R683" s="219">
        <f t="shared" si="10"/>
        <v>0</v>
      </c>
      <c r="S683" s="217">
        <f>--IFERROR(VLOOKUP(I683,'统计（数据库导出）'!A:K,4,FALSE),0)</f>
        <v>0</v>
      </c>
      <c r="T683" s="217">
        <f>--IFERROR(VLOOKUP(I683,'统计（数据库导出）'!A:K,5,FALSE),0)</f>
        <v>0</v>
      </c>
      <c r="U683" s="217">
        <f>--IFERROR(VLOOKUP(I683,'统计（数据库导出）'!A:K,6,FALSE),0)</f>
        <v>0</v>
      </c>
      <c r="V683" s="217">
        <f>--IFERROR(VLOOKUP(I683,'统计（数据库导出）'!A:K,7,FALSE),0)</f>
        <v>0</v>
      </c>
      <c r="W683" s="217">
        <f>--IFERROR(VLOOKUP(I683,'统计（数据库导出）'!A:K,8,FALSE),0)</f>
        <v>0</v>
      </c>
      <c r="X683" s="217">
        <f>--IFERROR(VLOOKUP(I683,'统计（数据库导出）'!A:K,9,FALSE),0)</f>
        <v>0</v>
      </c>
      <c r="Y683" s="217">
        <f>--IFERROR(VLOOKUP(I683,'统计（数据库导出）'!A:K,10,FALSE),0)</f>
        <v>0</v>
      </c>
      <c r="Z683" s="217">
        <f>--IFERROR(VLOOKUP(I683,'统计（数据库导出）'!A:K,11,FALSE),0)</f>
        <v>0</v>
      </c>
      <c r="AA683" s="4">
        <v>682</v>
      </c>
      <c r="AB683" s="4"/>
      <c r="AC683" s="220" t="e">
        <f>VLOOKUP(H683,[1]Sheet1!$D:$D,1,FALSE)</f>
        <v>#N/A</v>
      </c>
    </row>
    <row r="684" spans="1:29">
      <c r="A684" s="3">
        <v>78</v>
      </c>
      <c r="B684" s="4" t="s">
        <v>1421</v>
      </c>
      <c r="C684" s="4">
        <v>0</v>
      </c>
      <c r="D684" s="4" t="s">
        <v>30</v>
      </c>
      <c r="E684" s="4" t="s">
        <v>1601</v>
      </c>
      <c r="F684" s="4" t="s">
        <v>32</v>
      </c>
      <c r="G684" s="4" t="s">
        <v>1435</v>
      </c>
      <c r="H684" s="4">
        <v>3853431</v>
      </c>
      <c r="I684" s="214" t="s">
        <v>1614</v>
      </c>
      <c r="J684" s="216">
        <v>1100</v>
      </c>
      <c r="K684" s="4">
        <v>18093888983</v>
      </c>
      <c r="L684" s="4"/>
      <c r="M684" s="4" t="e">
        <v>#N/A</v>
      </c>
      <c r="N684" s="4" t="s">
        <v>1612</v>
      </c>
      <c r="O684" s="4">
        <v>18093888983</v>
      </c>
      <c r="P684" s="217">
        <f>--IFERROR(VLOOKUP(I684,'统计（数据库导出）'!A:C,2,FALSE),0)</f>
        <v>0</v>
      </c>
      <c r="Q684" s="217">
        <f>--IFERROR(VLOOKUP(I684,'统计（数据库导出）'!A:C,3,FALSE),0)</f>
        <v>192</v>
      </c>
      <c r="R684" s="219">
        <f t="shared" si="10"/>
        <v>0.174545454545455</v>
      </c>
      <c r="S684" s="217">
        <f>--IFERROR(VLOOKUP(I684,'统计（数据库导出）'!A:K,4,FALSE),0)</f>
        <v>0</v>
      </c>
      <c r="T684" s="217">
        <f>--IFERROR(VLOOKUP(I684,'统计（数据库导出）'!A:K,5,FALSE),0)</f>
        <v>0</v>
      </c>
      <c r="U684" s="217">
        <f>--IFERROR(VLOOKUP(I684,'统计（数据库导出）'!A:K,6,FALSE),0)</f>
        <v>0</v>
      </c>
      <c r="V684" s="217">
        <f>--IFERROR(VLOOKUP(I684,'统计（数据库导出）'!A:K,7,FALSE),0)</f>
        <v>0</v>
      </c>
      <c r="W684" s="217">
        <f>--IFERROR(VLOOKUP(I684,'统计（数据库导出）'!A:K,8,FALSE),0)</f>
        <v>144</v>
      </c>
      <c r="X684" s="217">
        <f>--IFERROR(VLOOKUP(I684,'统计（数据库导出）'!A:K,9,FALSE),0)</f>
        <v>-69</v>
      </c>
      <c r="Y684" s="217">
        <f>--IFERROR(VLOOKUP(I684,'统计（数据库导出）'!A:K,10,FALSE),0)</f>
        <v>48</v>
      </c>
      <c r="Z684" s="217">
        <f>--IFERROR(VLOOKUP(I684,'统计（数据库导出）'!A:K,11,FALSE),0)</f>
        <v>0</v>
      </c>
      <c r="AA684" s="4">
        <v>683</v>
      </c>
      <c r="AB684" s="4"/>
      <c r="AC684" s="220" t="e">
        <f>VLOOKUP(H684,[1]Sheet1!$D:$D,1,FALSE)</f>
        <v>#N/A</v>
      </c>
    </row>
    <row r="685" spans="1:29">
      <c r="A685" s="3">
        <v>79</v>
      </c>
      <c r="B685" s="4" t="s">
        <v>1421</v>
      </c>
      <c r="C685" s="4">
        <v>0</v>
      </c>
      <c r="D685" s="4" t="s">
        <v>30</v>
      </c>
      <c r="E685" s="4" t="s">
        <v>1601</v>
      </c>
      <c r="F685" s="4" t="s">
        <v>32</v>
      </c>
      <c r="G685" s="4" t="s">
        <v>33</v>
      </c>
      <c r="H685" s="4">
        <v>3853356</v>
      </c>
      <c r="I685" s="214" t="s">
        <v>1615</v>
      </c>
      <c r="J685" s="216">
        <v>1500</v>
      </c>
      <c r="K685" s="4">
        <v>19993816525</v>
      </c>
      <c r="L685" s="4"/>
      <c r="M685" s="4" t="s">
        <v>1616</v>
      </c>
      <c r="N685" s="4" t="s">
        <v>1612</v>
      </c>
      <c r="O685" s="4">
        <v>19993816525</v>
      </c>
      <c r="P685" s="217">
        <f>--IFERROR(VLOOKUP(I685,'统计（数据库导出）'!A:C,2,FALSE),0)</f>
        <v>0</v>
      </c>
      <c r="Q685" s="217">
        <f>--IFERROR(VLOOKUP(I685,'统计（数据库导出）'!A:C,3,FALSE),0)</f>
        <v>0</v>
      </c>
      <c r="R685" s="219">
        <f t="shared" si="10"/>
        <v>0</v>
      </c>
      <c r="S685" s="217">
        <f>--IFERROR(VLOOKUP(I685,'统计（数据库导出）'!A:K,4,FALSE),0)</f>
        <v>0</v>
      </c>
      <c r="T685" s="217">
        <f>--IFERROR(VLOOKUP(I685,'统计（数据库导出）'!A:K,5,FALSE),0)</f>
        <v>0</v>
      </c>
      <c r="U685" s="217">
        <f>--IFERROR(VLOOKUP(I685,'统计（数据库导出）'!A:K,6,FALSE),0)</f>
        <v>0</v>
      </c>
      <c r="V685" s="217">
        <f>--IFERROR(VLOOKUP(I685,'统计（数据库导出）'!A:K,7,FALSE),0)</f>
        <v>0</v>
      </c>
      <c r="W685" s="217">
        <f>--IFERROR(VLOOKUP(I685,'统计（数据库导出）'!A:K,8,FALSE),0)</f>
        <v>0</v>
      </c>
      <c r="X685" s="217">
        <f>--IFERROR(VLOOKUP(I685,'统计（数据库导出）'!A:K,9,FALSE),0)</f>
        <v>0</v>
      </c>
      <c r="Y685" s="217">
        <f>--IFERROR(VLOOKUP(I685,'统计（数据库导出）'!A:K,10,FALSE),0)</f>
        <v>0</v>
      </c>
      <c r="Z685" s="217">
        <f>--IFERROR(VLOOKUP(I685,'统计（数据库导出）'!A:K,11,FALSE),0)</f>
        <v>0</v>
      </c>
      <c r="AA685" s="4">
        <v>684</v>
      </c>
      <c r="AB685" s="4"/>
      <c r="AC685" s="220" t="e">
        <f>VLOOKUP(H685,[1]Sheet1!$D:$D,1,FALSE)</f>
        <v>#N/A</v>
      </c>
    </row>
    <row r="686" spans="1:29">
      <c r="A686" s="3">
        <v>80</v>
      </c>
      <c r="B686" s="4" t="s">
        <v>1421</v>
      </c>
      <c r="C686" s="4">
        <v>0</v>
      </c>
      <c r="D686" s="4" t="s">
        <v>30</v>
      </c>
      <c r="E686" s="4" t="s">
        <v>1601</v>
      </c>
      <c r="F686" s="4" t="s">
        <v>32</v>
      </c>
      <c r="G686" s="4" t="s">
        <v>43</v>
      </c>
      <c r="H686" s="4">
        <v>3852673</v>
      </c>
      <c r="I686" s="214" t="s">
        <v>1617</v>
      </c>
      <c r="J686" s="216">
        <v>700</v>
      </c>
      <c r="K686" s="4">
        <v>19993876490</v>
      </c>
      <c r="L686" s="4"/>
      <c r="M686" s="4" t="s">
        <v>1618</v>
      </c>
      <c r="N686" s="4" t="s">
        <v>1619</v>
      </c>
      <c r="O686" s="4">
        <v>19993876490</v>
      </c>
      <c r="P686" s="217">
        <f>--IFERROR(VLOOKUP(I686,'统计（数据库导出）'!A:C,2,FALSE),0)</f>
        <v>31</v>
      </c>
      <c r="Q686" s="217">
        <f>--IFERROR(VLOOKUP(I686,'统计（数据库导出）'!A:C,3,FALSE),0)</f>
        <v>522.16</v>
      </c>
      <c r="R686" s="219">
        <f t="shared" si="10"/>
        <v>0.745942857142857</v>
      </c>
      <c r="S686" s="217">
        <f>--IFERROR(VLOOKUP(I686,'统计（数据库导出）'!A:K,4,FALSE),0)</f>
        <v>0</v>
      </c>
      <c r="T686" s="217">
        <f>--IFERROR(VLOOKUP(I686,'统计（数据库导出）'!A:K,5,FALSE),0)</f>
        <v>0</v>
      </c>
      <c r="U686" s="217">
        <f>--IFERROR(VLOOKUP(I686,'统计（数据库导出）'!A:K,6,FALSE),0)</f>
        <v>31</v>
      </c>
      <c r="V686" s="217">
        <f>--IFERROR(VLOOKUP(I686,'统计（数据库导出）'!A:K,7,FALSE),0)</f>
        <v>0</v>
      </c>
      <c r="W686" s="217">
        <f>--IFERROR(VLOOKUP(I686,'统计（数据库导出）'!A:K,8,FALSE),0)</f>
        <v>271.51</v>
      </c>
      <c r="X686" s="217">
        <f>--IFERROR(VLOOKUP(I686,'统计（数据库导出）'!A:K,9,FALSE),0)</f>
        <v>-171.9</v>
      </c>
      <c r="Y686" s="217">
        <f>--IFERROR(VLOOKUP(I686,'统计（数据库导出）'!A:K,10,FALSE),0)</f>
        <v>250.65</v>
      </c>
      <c r="Z686" s="217">
        <f>--IFERROR(VLOOKUP(I686,'统计（数据库导出）'!A:K,11,FALSE),0)</f>
        <v>-3</v>
      </c>
      <c r="AA686" s="4">
        <v>685</v>
      </c>
      <c r="AB686" s="4"/>
      <c r="AC686" s="220" t="e">
        <f>VLOOKUP(H686,[1]Sheet1!$D:$D,1,FALSE)</f>
        <v>#N/A</v>
      </c>
    </row>
    <row r="687" spans="1:29">
      <c r="A687" s="3">
        <v>81</v>
      </c>
      <c r="B687" s="4" t="s">
        <v>1421</v>
      </c>
      <c r="C687" s="4">
        <v>0</v>
      </c>
      <c r="D687" s="4" t="s">
        <v>30</v>
      </c>
      <c r="E687" s="4" t="s">
        <v>1601</v>
      </c>
      <c r="F687" s="4" t="s">
        <v>32</v>
      </c>
      <c r="G687" s="4" t="s">
        <v>43</v>
      </c>
      <c r="H687" s="4">
        <v>3852318</v>
      </c>
      <c r="I687" s="214" t="s">
        <v>1620</v>
      </c>
      <c r="J687" s="216">
        <v>700</v>
      </c>
      <c r="K687" s="4">
        <v>15339387772</v>
      </c>
      <c r="L687" s="4"/>
      <c r="M687" s="4" t="s">
        <v>1621</v>
      </c>
      <c r="N687" s="4" t="s">
        <v>1622</v>
      </c>
      <c r="O687" s="4">
        <v>15339387772</v>
      </c>
      <c r="P687" s="217">
        <f>--IFERROR(VLOOKUP(I687,'统计（数据库导出）'!A:C,2,FALSE),0)</f>
        <v>173.8</v>
      </c>
      <c r="Q687" s="217">
        <f>--IFERROR(VLOOKUP(I687,'统计（数据库导出）'!A:C,3,FALSE),0)</f>
        <v>1752.21</v>
      </c>
      <c r="R687" s="219">
        <f t="shared" si="10"/>
        <v>2.50315714285714</v>
      </c>
      <c r="S687" s="217">
        <f>--IFERROR(VLOOKUP(I687,'统计（数据库导出）'!A:K,4,FALSE),0)</f>
        <v>147.8</v>
      </c>
      <c r="T687" s="217">
        <f>--IFERROR(VLOOKUP(I687,'统计（数据库导出）'!A:K,5,FALSE),0)</f>
        <v>-20</v>
      </c>
      <c r="U687" s="217">
        <f>--IFERROR(VLOOKUP(I687,'统计（数据库导出）'!A:K,6,FALSE),0)</f>
        <v>26</v>
      </c>
      <c r="V687" s="217">
        <f>--IFERROR(VLOOKUP(I687,'统计（数据库导出）'!A:K,7,FALSE),0)</f>
        <v>0</v>
      </c>
      <c r="W687" s="217">
        <f>--IFERROR(VLOOKUP(I687,'统计（数据库导出）'!A:K,8,FALSE),0)</f>
        <v>1224.26</v>
      </c>
      <c r="X687" s="217">
        <f>--IFERROR(VLOOKUP(I687,'统计（数据库导出）'!A:K,9,FALSE),0)</f>
        <v>-63</v>
      </c>
      <c r="Y687" s="217">
        <f>--IFERROR(VLOOKUP(I687,'统计（数据库导出）'!A:K,10,FALSE),0)</f>
        <v>527.95</v>
      </c>
      <c r="Z687" s="217">
        <f>--IFERROR(VLOOKUP(I687,'统计（数据库导出）'!A:K,11,FALSE),0)</f>
        <v>0</v>
      </c>
      <c r="AA687" s="4">
        <v>686</v>
      </c>
      <c r="AB687" s="4"/>
      <c r="AC687" s="220" t="e">
        <f>VLOOKUP(H687,[1]Sheet1!$D:$D,1,FALSE)</f>
        <v>#N/A</v>
      </c>
    </row>
    <row r="688" spans="1:29">
      <c r="A688" s="3">
        <v>82</v>
      </c>
      <c r="B688" s="4" t="s">
        <v>1421</v>
      </c>
      <c r="C688" s="4">
        <v>0</v>
      </c>
      <c r="D688" s="4" t="s">
        <v>30</v>
      </c>
      <c r="E688" s="4" t="s">
        <v>1601</v>
      </c>
      <c r="F688" s="4" t="s">
        <v>32</v>
      </c>
      <c r="G688" s="4" t="s">
        <v>43</v>
      </c>
      <c r="H688" s="4">
        <v>383401</v>
      </c>
      <c r="I688" s="214" t="s">
        <v>1623</v>
      </c>
      <c r="J688" s="216">
        <v>700</v>
      </c>
      <c r="K688" s="4" t="s">
        <v>1624</v>
      </c>
      <c r="L688" s="4"/>
      <c r="M688" s="4" t="s">
        <v>1625</v>
      </c>
      <c r="N688" s="4" t="s">
        <v>1626</v>
      </c>
      <c r="O688" s="4">
        <v>15339781959</v>
      </c>
      <c r="P688" s="217">
        <f>--IFERROR(VLOOKUP(I688,'统计（数据库导出）'!A:C,2,FALSE),0)</f>
        <v>89</v>
      </c>
      <c r="Q688" s="217">
        <f>--IFERROR(VLOOKUP(I688,'统计（数据库导出）'!A:C,3,FALSE),0)</f>
        <v>1130.035</v>
      </c>
      <c r="R688" s="219">
        <f t="shared" si="10"/>
        <v>1.61433571428571</v>
      </c>
      <c r="S688" s="217">
        <f>--IFERROR(VLOOKUP(I688,'统计（数据库导出）'!A:K,4,FALSE),0)</f>
        <v>38</v>
      </c>
      <c r="T688" s="217">
        <f>--IFERROR(VLOOKUP(I688,'统计（数据库导出）'!A:K,5,FALSE),0)</f>
        <v>0</v>
      </c>
      <c r="U688" s="217">
        <f>--IFERROR(VLOOKUP(I688,'统计（数据库导出）'!A:K,6,FALSE),0)</f>
        <v>51</v>
      </c>
      <c r="V688" s="217">
        <f>--IFERROR(VLOOKUP(I688,'统计（数据库导出）'!A:K,7,FALSE),0)</f>
        <v>0</v>
      </c>
      <c r="W688" s="217">
        <f>--IFERROR(VLOOKUP(I688,'统计（数据库导出）'!A:K,8,FALSE),0)</f>
        <v>664.18</v>
      </c>
      <c r="X688" s="217">
        <f>--IFERROR(VLOOKUP(I688,'统计（数据库导出）'!A:K,9,FALSE),0)</f>
        <v>-107.3</v>
      </c>
      <c r="Y688" s="217">
        <f>--IFERROR(VLOOKUP(I688,'统计（数据库导出）'!A:K,10,FALSE),0)</f>
        <v>465.855</v>
      </c>
      <c r="Z688" s="217">
        <f>--IFERROR(VLOOKUP(I688,'统计（数据库导出）'!A:K,11,FALSE),0)</f>
        <v>-13</v>
      </c>
      <c r="AA688" s="4">
        <v>687</v>
      </c>
      <c r="AB688" s="4"/>
      <c r="AC688" s="220" t="e">
        <f>VLOOKUP(H688,[1]Sheet1!$D:$D,1,FALSE)</f>
        <v>#N/A</v>
      </c>
    </row>
    <row r="689" spans="1:29">
      <c r="A689" s="3">
        <v>83</v>
      </c>
      <c r="B689" s="4" t="s">
        <v>1421</v>
      </c>
      <c r="C689" s="4">
        <v>0</v>
      </c>
      <c r="D689" s="4" t="s">
        <v>30</v>
      </c>
      <c r="E689" s="4" t="s">
        <v>1601</v>
      </c>
      <c r="F689" s="4" t="s">
        <v>32</v>
      </c>
      <c r="G689" s="4" t="s">
        <v>43</v>
      </c>
      <c r="H689" s="4">
        <v>38381748</v>
      </c>
      <c r="I689" s="214" t="s">
        <v>1627</v>
      </c>
      <c r="J689" s="216">
        <v>700</v>
      </c>
      <c r="K689" s="4" t="s">
        <v>1628</v>
      </c>
      <c r="L689" s="4"/>
      <c r="M689" s="4" t="s">
        <v>1629</v>
      </c>
      <c r="N689" s="4" t="s">
        <v>1630</v>
      </c>
      <c r="O689" s="4">
        <v>13369415516</v>
      </c>
      <c r="P689" s="217">
        <f>--IFERROR(VLOOKUP(I689,'统计（数据库导出）'!A:C,2,FALSE),0)</f>
        <v>182.51</v>
      </c>
      <c r="Q689" s="217">
        <f>--IFERROR(VLOOKUP(I689,'统计（数据库导出）'!A:C,3,FALSE),0)</f>
        <v>1050.96</v>
      </c>
      <c r="R689" s="219">
        <f t="shared" si="10"/>
        <v>1.50137142857143</v>
      </c>
      <c r="S689" s="217">
        <f>--IFERROR(VLOOKUP(I689,'统计（数据库导出）'!A:K,4,FALSE),0)</f>
        <v>147.51</v>
      </c>
      <c r="T689" s="217">
        <f>--IFERROR(VLOOKUP(I689,'统计（数据库导出）'!A:K,5,FALSE),0)</f>
        <v>0</v>
      </c>
      <c r="U689" s="217">
        <f>--IFERROR(VLOOKUP(I689,'统计（数据库导出）'!A:K,6,FALSE),0)</f>
        <v>35</v>
      </c>
      <c r="V689" s="217">
        <f>--IFERROR(VLOOKUP(I689,'统计（数据库导出）'!A:K,7,FALSE),0)</f>
        <v>0</v>
      </c>
      <c r="W689" s="217">
        <f>--IFERROR(VLOOKUP(I689,'统计（数据库导出）'!A:K,8,FALSE),0)</f>
        <v>559.14</v>
      </c>
      <c r="X689" s="217">
        <f>--IFERROR(VLOOKUP(I689,'统计（数据库导出）'!A:K,9,FALSE),0)</f>
        <v>-71</v>
      </c>
      <c r="Y689" s="217">
        <f>--IFERROR(VLOOKUP(I689,'统计（数据库导出）'!A:K,10,FALSE),0)</f>
        <v>491.82</v>
      </c>
      <c r="Z689" s="217">
        <f>--IFERROR(VLOOKUP(I689,'统计（数据库导出）'!A:K,11,FALSE),0)</f>
        <v>0</v>
      </c>
      <c r="AA689" s="4">
        <v>688</v>
      </c>
      <c r="AB689" s="4"/>
      <c r="AC689" s="220" t="e">
        <f>VLOOKUP(H689,[1]Sheet1!$D:$D,1,FALSE)</f>
        <v>#N/A</v>
      </c>
    </row>
    <row r="690" spans="1:29">
      <c r="A690" s="3">
        <v>84</v>
      </c>
      <c r="B690" s="4" t="s">
        <v>1421</v>
      </c>
      <c r="C690" s="4">
        <v>0</v>
      </c>
      <c r="D690" s="4" t="s">
        <v>30</v>
      </c>
      <c r="E690" s="4" t="s">
        <v>1601</v>
      </c>
      <c r="F690" s="4" t="s">
        <v>32</v>
      </c>
      <c r="G690" s="4" t="s">
        <v>43</v>
      </c>
      <c r="H690" s="4">
        <v>38381759</v>
      </c>
      <c r="I690" s="214" t="s">
        <v>1631</v>
      </c>
      <c r="J690" s="216">
        <v>700</v>
      </c>
      <c r="K690" s="4" t="s">
        <v>1632</v>
      </c>
      <c r="L690" s="4"/>
      <c r="M690" s="4" t="s">
        <v>1633</v>
      </c>
      <c r="N690" s="4" t="s">
        <v>1634</v>
      </c>
      <c r="O690" s="4">
        <v>18993840900</v>
      </c>
      <c r="P690" s="217">
        <f>--IFERROR(VLOOKUP(I690,'统计（数据库导出）'!A:C,2,FALSE),0)</f>
        <v>20</v>
      </c>
      <c r="Q690" s="217">
        <f>--IFERROR(VLOOKUP(I690,'统计（数据库导出）'!A:C,3,FALSE),0)</f>
        <v>896.66</v>
      </c>
      <c r="R690" s="219">
        <f t="shared" si="10"/>
        <v>1.28094285714286</v>
      </c>
      <c r="S690" s="217">
        <f>--IFERROR(VLOOKUP(I690,'统计（数据库导出）'!A:K,4,FALSE),0)</f>
        <v>0</v>
      </c>
      <c r="T690" s="217">
        <f>--IFERROR(VLOOKUP(I690,'统计（数据库导出）'!A:K,5,FALSE),0)</f>
        <v>0</v>
      </c>
      <c r="U690" s="217">
        <f>--IFERROR(VLOOKUP(I690,'统计（数据库导出）'!A:K,6,FALSE),0)</f>
        <v>20</v>
      </c>
      <c r="V690" s="217">
        <f>--IFERROR(VLOOKUP(I690,'统计（数据库导出）'!A:K,7,FALSE),0)</f>
        <v>0</v>
      </c>
      <c r="W690" s="217">
        <f>--IFERROR(VLOOKUP(I690,'统计（数据库导出）'!A:K,8,FALSE),0)</f>
        <v>440.66</v>
      </c>
      <c r="X690" s="217">
        <f>--IFERROR(VLOOKUP(I690,'统计（数据库导出）'!A:K,9,FALSE),0)</f>
        <v>-148</v>
      </c>
      <c r="Y690" s="217">
        <f>--IFERROR(VLOOKUP(I690,'统计（数据库导出）'!A:K,10,FALSE),0)</f>
        <v>456</v>
      </c>
      <c r="Z690" s="217">
        <f>--IFERROR(VLOOKUP(I690,'统计（数据库导出）'!A:K,11,FALSE),0)</f>
        <v>-6</v>
      </c>
      <c r="AA690" s="4">
        <v>689</v>
      </c>
      <c r="AB690" s="4"/>
      <c r="AC690" s="220" t="e">
        <f>VLOOKUP(H690,[1]Sheet1!$D:$D,1,FALSE)</f>
        <v>#N/A</v>
      </c>
    </row>
    <row r="691" spans="1:29">
      <c r="A691" s="3">
        <v>85</v>
      </c>
      <c r="B691" s="4" t="s">
        <v>1421</v>
      </c>
      <c r="C691" s="4">
        <v>0</v>
      </c>
      <c r="D691" s="4" t="s">
        <v>30</v>
      </c>
      <c r="E691" s="4" t="s">
        <v>1601</v>
      </c>
      <c r="F691" s="4" t="s">
        <v>32</v>
      </c>
      <c r="G691" s="4" t="s">
        <v>33</v>
      </c>
      <c r="H691" s="4">
        <v>38381812</v>
      </c>
      <c r="I691" s="214" t="s">
        <v>1635</v>
      </c>
      <c r="J691" s="216">
        <v>1500</v>
      </c>
      <c r="K691" s="4">
        <v>15339387775</v>
      </c>
      <c r="L691" s="4" t="s">
        <v>99</v>
      </c>
      <c r="M691" s="4" t="s">
        <v>1636</v>
      </c>
      <c r="N691" s="4" t="s">
        <v>1637</v>
      </c>
      <c r="O691" s="4">
        <v>15339387775</v>
      </c>
      <c r="P691" s="217">
        <f>--IFERROR(VLOOKUP(I691,'统计（数据库导出）'!A:C,2,FALSE),0)</f>
        <v>6</v>
      </c>
      <c r="Q691" s="217">
        <f>--IFERROR(VLOOKUP(I691,'统计（数据库导出）'!A:C,3,FALSE),0)</f>
        <v>604.1121</v>
      </c>
      <c r="R691" s="219">
        <f t="shared" si="10"/>
        <v>0.4027414</v>
      </c>
      <c r="S691" s="217">
        <f>--IFERROR(VLOOKUP(I691,'统计（数据库导出）'!A:K,4,FALSE),0)</f>
        <v>0</v>
      </c>
      <c r="T691" s="217">
        <f>--IFERROR(VLOOKUP(I691,'统计（数据库导出）'!A:K,5,FALSE),0)</f>
        <v>0</v>
      </c>
      <c r="U691" s="217">
        <f>--IFERROR(VLOOKUP(I691,'统计（数据库导出）'!A:K,6,FALSE),0)</f>
        <v>6</v>
      </c>
      <c r="V691" s="217">
        <f>--IFERROR(VLOOKUP(I691,'统计（数据库导出）'!A:K,7,FALSE),0)</f>
        <v>0</v>
      </c>
      <c r="W691" s="217">
        <f>--IFERROR(VLOOKUP(I691,'统计（数据库导出）'!A:K,8,FALSE),0)</f>
        <v>221.9</v>
      </c>
      <c r="X691" s="217">
        <f>--IFERROR(VLOOKUP(I691,'统计（数据库导出）'!A:K,9,FALSE),0)</f>
        <v>-136</v>
      </c>
      <c r="Y691" s="217">
        <f>--IFERROR(VLOOKUP(I691,'统计（数据库导出）'!A:K,10,FALSE),0)</f>
        <v>382.2121</v>
      </c>
      <c r="Z691" s="217">
        <f>--IFERROR(VLOOKUP(I691,'统计（数据库导出）'!A:K,11,FALSE),0)</f>
        <v>0</v>
      </c>
      <c r="AA691" s="4">
        <v>690</v>
      </c>
      <c r="AB691" s="4"/>
      <c r="AC691" s="220" t="e">
        <f>VLOOKUP(H691,[1]Sheet1!$D:$D,1,FALSE)</f>
        <v>#N/A</v>
      </c>
    </row>
    <row r="692" spans="1:29">
      <c r="A692" s="3">
        <v>86</v>
      </c>
      <c r="B692" s="4" t="s">
        <v>1421</v>
      </c>
      <c r="C692" s="4">
        <v>0</v>
      </c>
      <c r="D692" s="4" t="s">
        <v>30</v>
      </c>
      <c r="E692" s="4" t="s">
        <v>1601</v>
      </c>
      <c r="F692" s="4" t="s">
        <v>32</v>
      </c>
      <c r="G692" s="4" t="s">
        <v>1454</v>
      </c>
      <c r="H692" s="4">
        <v>38382038</v>
      </c>
      <c r="I692" s="214" t="s">
        <v>1638</v>
      </c>
      <c r="J692" s="216">
        <v>0</v>
      </c>
      <c r="K692" s="4">
        <v>15390651920</v>
      </c>
      <c r="L692" s="4"/>
      <c r="M692" s="4" t="s">
        <v>1639</v>
      </c>
      <c r="N692" s="4" t="s">
        <v>1640</v>
      </c>
      <c r="O692" s="4">
        <v>15390651920</v>
      </c>
      <c r="P692" s="217">
        <f>--IFERROR(VLOOKUP(I692,'统计（数据库导出）'!A:C,2,FALSE),0)</f>
        <v>35.1</v>
      </c>
      <c r="Q692" s="217">
        <f>--IFERROR(VLOOKUP(I692,'统计（数据库导出）'!A:C,3,FALSE),0)</f>
        <v>35.1</v>
      </c>
      <c r="R692" s="219">
        <f t="shared" si="10"/>
        <v>0</v>
      </c>
      <c r="S692" s="217">
        <f>--IFERROR(VLOOKUP(I692,'统计（数据库导出）'!A:K,4,FALSE),0)</f>
        <v>35.1</v>
      </c>
      <c r="T692" s="217">
        <f>--IFERROR(VLOOKUP(I692,'统计（数据库导出）'!A:K,5,FALSE),0)</f>
        <v>0</v>
      </c>
      <c r="U692" s="217">
        <f>--IFERROR(VLOOKUP(I692,'统计（数据库导出）'!A:K,6,FALSE),0)</f>
        <v>0</v>
      </c>
      <c r="V692" s="217">
        <f>--IFERROR(VLOOKUP(I692,'统计（数据库导出）'!A:K,7,FALSE),0)</f>
        <v>0</v>
      </c>
      <c r="W692" s="217">
        <f>--IFERROR(VLOOKUP(I692,'统计（数据库导出）'!A:K,8,FALSE),0)</f>
        <v>35.1</v>
      </c>
      <c r="X692" s="217">
        <f>--IFERROR(VLOOKUP(I692,'统计（数据库导出）'!A:K,9,FALSE),0)</f>
        <v>0</v>
      </c>
      <c r="Y692" s="217">
        <f>--IFERROR(VLOOKUP(I692,'统计（数据库导出）'!A:K,10,FALSE),0)</f>
        <v>0</v>
      </c>
      <c r="Z692" s="217">
        <f>--IFERROR(VLOOKUP(I692,'统计（数据库导出）'!A:K,11,FALSE),0)</f>
        <v>0</v>
      </c>
      <c r="AA692" s="4">
        <v>691</v>
      </c>
      <c r="AB692" s="4"/>
      <c r="AC692" s="220" t="e">
        <f>VLOOKUP(H692,[1]Sheet1!$D:$D,1,FALSE)</f>
        <v>#N/A</v>
      </c>
    </row>
    <row r="693" spans="1:29">
      <c r="A693" s="3">
        <v>87</v>
      </c>
      <c r="B693" s="4" t="s">
        <v>1421</v>
      </c>
      <c r="C693" s="4">
        <v>0</v>
      </c>
      <c r="D693" s="4" t="s">
        <v>30</v>
      </c>
      <c r="E693" s="4" t="s">
        <v>1601</v>
      </c>
      <c r="F693" s="4" t="s">
        <v>32</v>
      </c>
      <c r="G693" s="4" t="s">
        <v>43</v>
      </c>
      <c r="H693" s="4">
        <v>3853391</v>
      </c>
      <c r="I693" s="214" t="s">
        <v>1641</v>
      </c>
      <c r="J693" s="216">
        <v>700</v>
      </c>
      <c r="K693" s="4">
        <v>19993851425</v>
      </c>
      <c r="L693" s="4"/>
      <c r="M693" s="4" t="e">
        <v>#N/A</v>
      </c>
      <c r="N693" s="4" t="s">
        <v>1612</v>
      </c>
      <c r="O693" s="4">
        <v>19993851425</v>
      </c>
      <c r="P693" s="217">
        <f>--IFERROR(VLOOKUP(I693,'统计（数据库导出）'!A:C,2,FALSE),0)</f>
        <v>0</v>
      </c>
      <c r="Q693" s="217">
        <f>--IFERROR(VLOOKUP(I693,'统计（数据库导出）'!A:C,3,FALSE),0)</f>
        <v>0</v>
      </c>
      <c r="R693" s="219">
        <f t="shared" si="10"/>
        <v>0</v>
      </c>
      <c r="S693" s="217">
        <f>--IFERROR(VLOOKUP(I693,'统计（数据库导出）'!A:K,4,FALSE),0)</f>
        <v>0</v>
      </c>
      <c r="T693" s="217">
        <f>--IFERROR(VLOOKUP(I693,'统计（数据库导出）'!A:K,5,FALSE),0)</f>
        <v>0</v>
      </c>
      <c r="U693" s="217">
        <f>--IFERROR(VLOOKUP(I693,'统计（数据库导出）'!A:K,6,FALSE),0)</f>
        <v>0</v>
      </c>
      <c r="V693" s="217">
        <f>--IFERROR(VLOOKUP(I693,'统计（数据库导出）'!A:K,7,FALSE),0)</f>
        <v>0</v>
      </c>
      <c r="W693" s="217">
        <f>--IFERROR(VLOOKUP(I693,'统计（数据库导出）'!A:K,8,FALSE),0)</f>
        <v>0</v>
      </c>
      <c r="X693" s="217">
        <f>--IFERROR(VLOOKUP(I693,'统计（数据库导出）'!A:K,9,FALSE),0)</f>
        <v>0</v>
      </c>
      <c r="Y693" s="217">
        <f>--IFERROR(VLOOKUP(I693,'统计（数据库导出）'!A:K,10,FALSE),0)</f>
        <v>0</v>
      </c>
      <c r="Z693" s="217">
        <f>--IFERROR(VLOOKUP(I693,'统计（数据库导出）'!A:K,11,FALSE),0)</f>
        <v>0</v>
      </c>
      <c r="AA693" s="4">
        <v>692</v>
      </c>
      <c r="AB693" s="4"/>
      <c r="AC693" s="220" t="e">
        <f>VLOOKUP(H693,[1]Sheet1!$D:$D,1,FALSE)</f>
        <v>#N/A</v>
      </c>
    </row>
    <row r="694" spans="1:29">
      <c r="A694" s="3">
        <v>88</v>
      </c>
      <c r="B694" s="4" t="s">
        <v>1421</v>
      </c>
      <c r="C694" s="4">
        <v>0</v>
      </c>
      <c r="D694" s="4" t="s">
        <v>30</v>
      </c>
      <c r="E694" s="4" t="s">
        <v>1601</v>
      </c>
      <c r="F694" s="4" t="s">
        <v>32</v>
      </c>
      <c r="G694" s="4" t="s">
        <v>43</v>
      </c>
      <c r="H694" s="4">
        <v>3822329</v>
      </c>
      <c r="I694" s="214" t="s">
        <v>1642</v>
      </c>
      <c r="J694" s="216">
        <v>700</v>
      </c>
      <c r="K694" s="4" t="s">
        <v>1643</v>
      </c>
      <c r="L694" s="4"/>
      <c r="M694" s="4" t="s">
        <v>1644</v>
      </c>
      <c r="N694" s="4" t="s">
        <v>1645</v>
      </c>
      <c r="O694" s="4">
        <v>15339387779</v>
      </c>
      <c r="P694" s="217">
        <f>--IFERROR(VLOOKUP(I694,'统计（数据库导出）'!A:C,2,FALSE),0)</f>
        <v>50</v>
      </c>
      <c r="Q694" s="217">
        <f>--IFERROR(VLOOKUP(I694,'统计（数据库导出）'!A:C,3,FALSE),0)</f>
        <v>1511.18</v>
      </c>
      <c r="R694" s="219">
        <f t="shared" si="10"/>
        <v>2.15882857142857</v>
      </c>
      <c r="S694" s="217">
        <f>--IFERROR(VLOOKUP(I694,'统计（数据库导出）'!A:K,4,FALSE),0)</f>
        <v>30</v>
      </c>
      <c r="T694" s="217">
        <f>--IFERROR(VLOOKUP(I694,'统计（数据库导出）'!A:K,5,FALSE),0)</f>
        <v>0</v>
      </c>
      <c r="U694" s="217">
        <f>--IFERROR(VLOOKUP(I694,'统计（数据库导出）'!A:K,6,FALSE),0)</f>
        <v>20</v>
      </c>
      <c r="V694" s="217">
        <f>--IFERROR(VLOOKUP(I694,'统计（数据库导出）'!A:K,7,FALSE),0)</f>
        <v>0</v>
      </c>
      <c r="W694" s="217">
        <f>--IFERROR(VLOOKUP(I694,'统计（数据库导出）'!A:K,8,FALSE),0)</f>
        <v>1101.18</v>
      </c>
      <c r="X694" s="217">
        <f>--IFERROR(VLOOKUP(I694,'统计（数据库导出）'!A:K,9,FALSE),0)</f>
        <v>-177</v>
      </c>
      <c r="Y694" s="217">
        <f>--IFERROR(VLOOKUP(I694,'统计（数据库导出）'!A:K,10,FALSE),0)</f>
        <v>410</v>
      </c>
      <c r="Z694" s="217">
        <f>--IFERROR(VLOOKUP(I694,'统计（数据库导出）'!A:K,11,FALSE),0)</f>
        <v>0</v>
      </c>
      <c r="AA694" s="4">
        <v>693</v>
      </c>
      <c r="AB694" s="4"/>
      <c r="AC694" s="220" t="e">
        <f>VLOOKUP(H694,[1]Sheet1!$D:$D,1,FALSE)</f>
        <v>#N/A</v>
      </c>
    </row>
    <row r="695" spans="1:29">
      <c r="A695" s="3">
        <v>89</v>
      </c>
      <c r="B695" s="4" t="s">
        <v>1421</v>
      </c>
      <c r="C695" s="4">
        <v>0</v>
      </c>
      <c r="D695" s="4" t="s">
        <v>30</v>
      </c>
      <c r="E695" s="4" t="s">
        <v>1601</v>
      </c>
      <c r="F695" s="4" t="s">
        <v>32</v>
      </c>
      <c r="G695" s="4" t="s">
        <v>43</v>
      </c>
      <c r="H695" s="4">
        <v>3853123</v>
      </c>
      <c r="I695" s="214" t="s">
        <v>1646</v>
      </c>
      <c r="J695" s="216">
        <v>700</v>
      </c>
      <c r="K695" s="4">
        <v>17394438809</v>
      </c>
      <c r="L695" s="4"/>
      <c r="M695" s="4" t="e">
        <v>#N/A</v>
      </c>
      <c r="N695" s="4" t="s">
        <v>1647</v>
      </c>
      <c r="O695" s="4">
        <v>17394438809</v>
      </c>
      <c r="P695" s="217">
        <f>--IFERROR(VLOOKUP(I695,'统计（数据库导出）'!A:C,2,FALSE),0)</f>
        <v>8</v>
      </c>
      <c r="Q695" s="217">
        <f>--IFERROR(VLOOKUP(I695,'统计（数据库导出）'!A:C,3,FALSE),0)</f>
        <v>545.3</v>
      </c>
      <c r="R695" s="219">
        <f t="shared" si="10"/>
        <v>0.779</v>
      </c>
      <c r="S695" s="217">
        <f>--IFERROR(VLOOKUP(I695,'统计（数据库导出）'!A:K,4,FALSE),0)</f>
        <v>3</v>
      </c>
      <c r="T695" s="217">
        <f>--IFERROR(VLOOKUP(I695,'统计（数据库导出）'!A:K,5,FALSE),0)</f>
        <v>0</v>
      </c>
      <c r="U695" s="217">
        <f>--IFERROR(VLOOKUP(I695,'统计（数据库导出）'!A:K,6,FALSE),0)</f>
        <v>5</v>
      </c>
      <c r="V695" s="217">
        <f>--IFERROR(VLOOKUP(I695,'统计（数据库导出）'!A:K,7,FALSE),0)</f>
        <v>0</v>
      </c>
      <c r="W695" s="217">
        <f>--IFERROR(VLOOKUP(I695,'统计（数据库导出）'!A:K,8,FALSE),0)</f>
        <v>270.9</v>
      </c>
      <c r="X695" s="217">
        <f>--IFERROR(VLOOKUP(I695,'统计（数据库导出）'!A:K,9,FALSE),0)</f>
        <v>-19</v>
      </c>
      <c r="Y695" s="217">
        <f>--IFERROR(VLOOKUP(I695,'统计（数据库导出）'!A:K,10,FALSE),0)</f>
        <v>274.4</v>
      </c>
      <c r="Z695" s="217">
        <f>--IFERROR(VLOOKUP(I695,'统计（数据库导出）'!A:K,11,FALSE),0)</f>
        <v>0</v>
      </c>
      <c r="AA695" s="4">
        <v>694</v>
      </c>
      <c r="AB695" s="4"/>
      <c r="AC695" s="220" t="e">
        <f>VLOOKUP(H695,[1]Sheet1!$D:$D,1,FALSE)</f>
        <v>#N/A</v>
      </c>
    </row>
    <row r="696" spans="1:29">
      <c r="A696" s="3">
        <v>90</v>
      </c>
      <c r="B696" s="4" t="s">
        <v>1421</v>
      </c>
      <c r="C696" s="4">
        <v>0</v>
      </c>
      <c r="D696" s="4" t="s">
        <v>30</v>
      </c>
      <c r="E696" s="4" t="s">
        <v>1601</v>
      </c>
      <c r="F696" s="4" t="s">
        <v>32</v>
      </c>
      <c r="G696" s="4" t="s">
        <v>33</v>
      </c>
      <c r="H696" s="4">
        <v>3853404</v>
      </c>
      <c r="I696" s="214" t="s">
        <v>1648</v>
      </c>
      <c r="J696" s="216">
        <v>1500</v>
      </c>
      <c r="K696" s="4">
        <v>18193898797</v>
      </c>
      <c r="L696" s="4"/>
      <c r="M696" s="4" t="s">
        <v>1649</v>
      </c>
      <c r="N696" s="4" t="s">
        <v>1612</v>
      </c>
      <c r="O696" s="4">
        <v>18193898797</v>
      </c>
      <c r="P696" s="217">
        <f>--IFERROR(VLOOKUP(I696,'统计（数据库导出）'!A:C,2,FALSE),0)</f>
        <v>182</v>
      </c>
      <c r="Q696" s="217">
        <f>--IFERROR(VLOOKUP(I696,'统计（数据库导出）'!A:C,3,FALSE),0)</f>
        <v>1498.27666666667</v>
      </c>
      <c r="R696" s="219">
        <f t="shared" si="10"/>
        <v>0.998851111111113</v>
      </c>
      <c r="S696" s="217">
        <f>--IFERROR(VLOOKUP(I696,'统计（数据库导出）'!A:K,4,FALSE),0)</f>
        <v>152</v>
      </c>
      <c r="T696" s="217">
        <f>--IFERROR(VLOOKUP(I696,'统计（数据库导出）'!A:K,5,FALSE),0)</f>
        <v>0</v>
      </c>
      <c r="U696" s="217">
        <f>--IFERROR(VLOOKUP(I696,'统计（数据库导出）'!A:K,6,FALSE),0)</f>
        <v>30</v>
      </c>
      <c r="V696" s="217">
        <f>--IFERROR(VLOOKUP(I696,'统计（数据库导出）'!A:K,7,FALSE),0)</f>
        <v>0</v>
      </c>
      <c r="W696" s="217">
        <f>--IFERROR(VLOOKUP(I696,'统计（数据库导出）'!A:K,8,FALSE),0)</f>
        <v>1200.56</v>
      </c>
      <c r="X696" s="217">
        <f>--IFERROR(VLOOKUP(I696,'统计（数据库导出）'!A:K,9,FALSE),0)</f>
        <v>-466</v>
      </c>
      <c r="Y696" s="217">
        <f>--IFERROR(VLOOKUP(I696,'统计（数据库导出）'!A:K,10,FALSE),0)</f>
        <v>297.716666666667</v>
      </c>
      <c r="Z696" s="217">
        <f>--IFERROR(VLOOKUP(I696,'统计（数据库导出）'!A:K,11,FALSE),0)</f>
        <v>0</v>
      </c>
      <c r="AA696" s="4">
        <v>695</v>
      </c>
      <c r="AB696" s="4"/>
      <c r="AC696" s="220" t="e">
        <f>VLOOKUP(H696,[1]Sheet1!$D:$D,1,FALSE)</f>
        <v>#N/A</v>
      </c>
    </row>
    <row r="697" spans="1:29">
      <c r="A697" s="3">
        <v>91</v>
      </c>
      <c r="B697" s="4" t="s">
        <v>1421</v>
      </c>
      <c r="C697" s="4">
        <v>0</v>
      </c>
      <c r="D697" s="4" t="s">
        <v>30</v>
      </c>
      <c r="E697" s="4" t="s">
        <v>1650</v>
      </c>
      <c r="F697" s="4" t="s">
        <v>32</v>
      </c>
      <c r="G697" s="4" t="s">
        <v>102</v>
      </c>
      <c r="H697" s="4">
        <v>381413</v>
      </c>
      <c r="I697" s="214" t="s">
        <v>1651</v>
      </c>
      <c r="J697" s="216">
        <v>600</v>
      </c>
      <c r="K697" s="4">
        <v>18993823611</v>
      </c>
      <c r="L697" s="4"/>
      <c r="M697" s="4" t="e">
        <v>#N/A</v>
      </c>
      <c r="N697" s="4" t="s">
        <v>1652</v>
      </c>
      <c r="O697" s="4">
        <v>18993823611</v>
      </c>
      <c r="P697" s="217">
        <f>--IFERROR(VLOOKUP(I697,'统计（数据库导出）'!A:C,2,FALSE),0)</f>
        <v>0</v>
      </c>
      <c r="Q697" s="217">
        <f>--IFERROR(VLOOKUP(I697,'统计（数据库导出）'!A:C,3,FALSE),0)</f>
        <v>0</v>
      </c>
      <c r="R697" s="219">
        <f t="shared" si="10"/>
        <v>0</v>
      </c>
      <c r="S697" s="217">
        <f>--IFERROR(VLOOKUP(I697,'统计（数据库导出）'!A:K,4,FALSE),0)</f>
        <v>0</v>
      </c>
      <c r="T697" s="217">
        <f>--IFERROR(VLOOKUP(I697,'统计（数据库导出）'!A:K,5,FALSE),0)</f>
        <v>0</v>
      </c>
      <c r="U697" s="217">
        <f>--IFERROR(VLOOKUP(I697,'统计（数据库导出）'!A:K,6,FALSE),0)</f>
        <v>0</v>
      </c>
      <c r="V697" s="217">
        <f>--IFERROR(VLOOKUP(I697,'统计（数据库导出）'!A:K,7,FALSE),0)</f>
        <v>0</v>
      </c>
      <c r="W697" s="217">
        <f>--IFERROR(VLOOKUP(I697,'统计（数据库导出）'!A:K,8,FALSE),0)</f>
        <v>0</v>
      </c>
      <c r="X697" s="217">
        <f>--IFERROR(VLOOKUP(I697,'统计（数据库导出）'!A:K,9,FALSE),0)</f>
        <v>0</v>
      </c>
      <c r="Y697" s="217">
        <f>--IFERROR(VLOOKUP(I697,'统计（数据库导出）'!A:K,10,FALSE),0)</f>
        <v>0</v>
      </c>
      <c r="Z697" s="217">
        <f>--IFERROR(VLOOKUP(I697,'统计（数据库导出）'!A:K,11,FALSE),0)</f>
        <v>0</v>
      </c>
      <c r="AA697" s="4">
        <v>696</v>
      </c>
      <c r="AB697" s="4"/>
      <c r="AC697" s="220" t="e">
        <f>VLOOKUP(H697,[1]Sheet1!$D:$D,1,FALSE)</f>
        <v>#N/A</v>
      </c>
    </row>
    <row r="698" spans="1:29">
      <c r="A698" s="3">
        <v>92</v>
      </c>
      <c r="B698" s="4" t="s">
        <v>1421</v>
      </c>
      <c r="C698" s="4">
        <v>0</v>
      </c>
      <c r="D698" s="4" t="s">
        <v>30</v>
      </c>
      <c r="E698" s="4" t="s">
        <v>1650</v>
      </c>
      <c r="F698" s="4" t="s">
        <v>32</v>
      </c>
      <c r="G698" s="4" t="s">
        <v>1431</v>
      </c>
      <c r="H698" s="4">
        <v>38381813</v>
      </c>
      <c r="I698" s="214" t="s">
        <v>1653</v>
      </c>
      <c r="J698" s="216">
        <v>1500</v>
      </c>
      <c r="K698" s="4">
        <v>18919383362</v>
      </c>
      <c r="L698" s="4" t="s">
        <v>99</v>
      </c>
      <c r="M698" s="4" t="s">
        <v>1654</v>
      </c>
      <c r="N698" s="4" t="s">
        <v>1655</v>
      </c>
      <c r="O698" s="4">
        <v>15339385198</v>
      </c>
      <c r="P698" s="217">
        <f>--IFERROR(VLOOKUP(I698,'统计（数据库导出）'!A:C,2,FALSE),0)</f>
        <v>24</v>
      </c>
      <c r="Q698" s="217">
        <f>--IFERROR(VLOOKUP(I698,'统计（数据库导出）'!A:C,3,FALSE),0)</f>
        <v>1410.88</v>
      </c>
      <c r="R698" s="219">
        <f t="shared" si="10"/>
        <v>0.940586666666667</v>
      </c>
      <c r="S698" s="217">
        <f>--IFERROR(VLOOKUP(I698,'统计（数据库导出）'!A:K,4,FALSE),0)</f>
        <v>9</v>
      </c>
      <c r="T698" s="217">
        <f>--IFERROR(VLOOKUP(I698,'统计（数据库导出）'!A:K,5,FALSE),0)</f>
        <v>0</v>
      </c>
      <c r="U698" s="217">
        <f>--IFERROR(VLOOKUP(I698,'统计（数据库导出）'!A:K,6,FALSE),0)</f>
        <v>15</v>
      </c>
      <c r="V698" s="217">
        <f>--IFERROR(VLOOKUP(I698,'统计（数据库导出）'!A:K,7,FALSE),0)</f>
        <v>0</v>
      </c>
      <c r="W698" s="217">
        <f>--IFERROR(VLOOKUP(I698,'统计（数据库导出）'!A:K,8,FALSE),0)</f>
        <v>715.53</v>
      </c>
      <c r="X698" s="217">
        <f>--IFERROR(VLOOKUP(I698,'统计（数据库导出）'!A:K,9,FALSE),0)</f>
        <v>-613.7</v>
      </c>
      <c r="Y698" s="217">
        <f>--IFERROR(VLOOKUP(I698,'统计（数据库导出）'!A:K,10,FALSE),0)</f>
        <v>695.35</v>
      </c>
      <c r="Z698" s="217">
        <f>--IFERROR(VLOOKUP(I698,'统计（数据库导出）'!A:K,11,FALSE),0)</f>
        <v>-14.5</v>
      </c>
      <c r="AA698" s="4">
        <v>697</v>
      </c>
      <c r="AB698" s="4"/>
      <c r="AC698" s="220" t="e">
        <f>VLOOKUP(H698,[1]Sheet1!$D:$D,1,FALSE)</f>
        <v>#N/A</v>
      </c>
    </row>
    <row r="699" spans="1:29">
      <c r="A699" s="3">
        <v>93</v>
      </c>
      <c r="B699" s="4" t="s">
        <v>1421</v>
      </c>
      <c r="C699" s="4">
        <v>0</v>
      </c>
      <c r="D699" s="4" t="s">
        <v>30</v>
      </c>
      <c r="E699" s="4" t="s">
        <v>1650</v>
      </c>
      <c r="F699" s="4" t="s">
        <v>32</v>
      </c>
      <c r="G699" s="4" t="s">
        <v>1435</v>
      </c>
      <c r="H699" s="4">
        <v>38382039</v>
      </c>
      <c r="I699" s="214" t="s">
        <v>1656</v>
      </c>
      <c r="J699" s="216">
        <v>1500</v>
      </c>
      <c r="K699" s="4">
        <v>18919225880</v>
      </c>
      <c r="L699" s="4"/>
      <c r="M699" s="4" t="s">
        <v>1657</v>
      </c>
      <c r="N699" s="4" t="s">
        <v>1658</v>
      </c>
      <c r="O699" s="4">
        <v>18993821899</v>
      </c>
      <c r="P699" s="217">
        <f>--IFERROR(VLOOKUP(I699,'统计（数据库导出）'!A:C,2,FALSE),0)</f>
        <v>83</v>
      </c>
      <c r="Q699" s="217">
        <f>--IFERROR(VLOOKUP(I699,'统计（数据库导出）'!A:C,3,FALSE),0)</f>
        <v>835.4</v>
      </c>
      <c r="R699" s="219">
        <f t="shared" si="10"/>
        <v>0.556933333333333</v>
      </c>
      <c r="S699" s="217">
        <f>--IFERROR(VLOOKUP(I699,'统计（数据库导出）'!A:K,4,FALSE),0)</f>
        <v>63</v>
      </c>
      <c r="T699" s="217">
        <f>--IFERROR(VLOOKUP(I699,'统计（数据库导出）'!A:K,5,FALSE),0)</f>
        <v>-69</v>
      </c>
      <c r="U699" s="217">
        <f>--IFERROR(VLOOKUP(I699,'统计（数据库导出）'!A:K,6,FALSE),0)</f>
        <v>20</v>
      </c>
      <c r="V699" s="217">
        <f>--IFERROR(VLOOKUP(I699,'统计（数据库导出）'!A:K,7,FALSE),0)</f>
        <v>0</v>
      </c>
      <c r="W699" s="217">
        <f>--IFERROR(VLOOKUP(I699,'统计（数据库导出）'!A:K,8,FALSE),0)</f>
        <v>715.4</v>
      </c>
      <c r="X699" s="217">
        <f>--IFERROR(VLOOKUP(I699,'统计（数据库导出）'!A:K,9,FALSE),0)</f>
        <v>-453.7</v>
      </c>
      <c r="Y699" s="217">
        <f>--IFERROR(VLOOKUP(I699,'统计（数据库导出）'!A:K,10,FALSE),0)</f>
        <v>120</v>
      </c>
      <c r="Z699" s="217">
        <f>--IFERROR(VLOOKUP(I699,'统计（数据库导出）'!A:K,11,FALSE),0)</f>
        <v>0</v>
      </c>
      <c r="AA699" s="4">
        <v>698</v>
      </c>
      <c r="AB699" s="4"/>
      <c r="AC699" s="220" t="e">
        <f>VLOOKUP(H699,[1]Sheet1!$D:$D,1,FALSE)</f>
        <v>#N/A</v>
      </c>
    </row>
    <row r="700" spans="1:29">
      <c r="A700" s="3">
        <v>96</v>
      </c>
      <c r="B700" s="4" t="s">
        <v>1421</v>
      </c>
      <c r="C700" s="4">
        <v>0</v>
      </c>
      <c r="D700" s="4" t="s">
        <v>30</v>
      </c>
      <c r="E700" s="4" t="s">
        <v>1650</v>
      </c>
      <c r="F700" s="4" t="s">
        <v>32</v>
      </c>
      <c r="G700" s="4" t="s">
        <v>43</v>
      </c>
      <c r="H700" s="4">
        <v>38381680</v>
      </c>
      <c r="I700" s="214" t="s">
        <v>1659</v>
      </c>
      <c r="J700" s="216">
        <v>700</v>
      </c>
      <c r="K700" s="4" t="s">
        <v>1660</v>
      </c>
      <c r="L700" s="4"/>
      <c r="M700" s="4" t="s">
        <v>1661</v>
      </c>
      <c r="N700" s="4" t="s">
        <v>1662</v>
      </c>
      <c r="O700" s="4">
        <v>15339383909</v>
      </c>
      <c r="P700" s="217">
        <f>--IFERROR(VLOOKUP(I700,'统计（数据库导出）'!A:C,2,FALSE),0)</f>
        <v>17.1</v>
      </c>
      <c r="Q700" s="217">
        <f>--IFERROR(VLOOKUP(I700,'统计（数据库导出）'!A:C,3,FALSE),0)</f>
        <v>583.8</v>
      </c>
      <c r="R700" s="219">
        <f t="shared" si="10"/>
        <v>0.834</v>
      </c>
      <c r="S700" s="217">
        <f>--IFERROR(VLOOKUP(I700,'统计（数据库导出）'!A:K,4,FALSE),0)</f>
        <v>17.1</v>
      </c>
      <c r="T700" s="217">
        <f>--IFERROR(VLOOKUP(I700,'统计（数据库导出）'!A:K,5,FALSE),0)</f>
        <v>-71.1</v>
      </c>
      <c r="U700" s="217">
        <f>--IFERROR(VLOOKUP(I700,'统计（数据库导出）'!A:K,6,FALSE),0)</f>
        <v>0</v>
      </c>
      <c r="V700" s="217">
        <f>--IFERROR(VLOOKUP(I700,'统计（数据库导出）'!A:K,7,FALSE),0)</f>
        <v>0</v>
      </c>
      <c r="W700" s="217">
        <f>--IFERROR(VLOOKUP(I700,'统计（数据库导出）'!A:K,8,FALSE),0)</f>
        <v>368.8</v>
      </c>
      <c r="X700" s="217">
        <f>--IFERROR(VLOOKUP(I700,'统计（数据库导出）'!A:K,9,FALSE),0)</f>
        <v>-119.1</v>
      </c>
      <c r="Y700" s="217">
        <f>--IFERROR(VLOOKUP(I700,'统计（数据库导出）'!A:K,10,FALSE),0)</f>
        <v>215</v>
      </c>
      <c r="Z700" s="217">
        <f>--IFERROR(VLOOKUP(I700,'统计（数据库导出）'!A:K,11,FALSE),0)</f>
        <v>0</v>
      </c>
      <c r="AA700" s="4">
        <v>699</v>
      </c>
      <c r="AB700" s="4"/>
      <c r="AC700" s="220" t="e">
        <f>VLOOKUP(H700,[1]Sheet1!$D:$D,1,FALSE)</f>
        <v>#N/A</v>
      </c>
    </row>
    <row r="701" spans="1:29">
      <c r="A701" s="3">
        <v>97</v>
      </c>
      <c r="B701" s="4" t="s">
        <v>1421</v>
      </c>
      <c r="C701" s="4">
        <v>0</v>
      </c>
      <c r="D701" s="4" t="s">
        <v>30</v>
      </c>
      <c r="E701" s="4" t="s">
        <v>1650</v>
      </c>
      <c r="F701" s="4" t="s">
        <v>32</v>
      </c>
      <c r="G701" s="4" t="s">
        <v>43</v>
      </c>
      <c r="H701" s="4">
        <v>38382064</v>
      </c>
      <c r="I701" s="214" t="s">
        <v>1663</v>
      </c>
      <c r="J701" s="216">
        <v>1500</v>
      </c>
      <c r="K701" s="4">
        <v>15339385228</v>
      </c>
      <c r="L701" s="4"/>
      <c r="M701" s="4" t="s">
        <v>1664</v>
      </c>
      <c r="N701" s="4" t="s">
        <v>1665</v>
      </c>
      <c r="O701" s="4">
        <v>15339385228</v>
      </c>
      <c r="P701" s="217">
        <f>--IFERROR(VLOOKUP(I701,'统计（数据库导出）'!A:C,2,FALSE),0)</f>
        <v>45.2</v>
      </c>
      <c r="Q701" s="217">
        <f>--IFERROR(VLOOKUP(I701,'统计（数据库导出）'!A:C,3,FALSE),0)</f>
        <v>1816.52666666667</v>
      </c>
      <c r="R701" s="219">
        <f t="shared" si="10"/>
        <v>1.21101777777778</v>
      </c>
      <c r="S701" s="217">
        <f>--IFERROR(VLOOKUP(I701,'统计（数据库导出）'!A:K,4,FALSE),0)</f>
        <v>34.2</v>
      </c>
      <c r="T701" s="217">
        <f>--IFERROR(VLOOKUP(I701,'统计（数据库导出）'!A:K,5,FALSE),0)</f>
        <v>0</v>
      </c>
      <c r="U701" s="217">
        <f>--IFERROR(VLOOKUP(I701,'统计（数据库导出）'!A:K,6,FALSE),0)</f>
        <v>11</v>
      </c>
      <c r="V701" s="217">
        <f>--IFERROR(VLOOKUP(I701,'统计（数据库导出）'!A:K,7,FALSE),0)</f>
        <v>0</v>
      </c>
      <c r="W701" s="217">
        <f>--IFERROR(VLOOKUP(I701,'统计（数据库导出）'!A:K,8,FALSE),0)</f>
        <v>1178.96</v>
      </c>
      <c r="X701" s="217">
        <f>--IFERROR(VLOOKUP(I701,'统计（数据库导出）'!A:K,9,FALSE),0)</f>
        <v>-395.1</v>
      </c>
      <c r="Y701" s="217">
        <f>--IFERROR(VLOOKUP(I701,'统计（数据库导出）'!A:K,10,FALSE),0)</f>
        <v>637.566666666667</v>
      </c>
      <c r="Z701" s="217">
        <f>--IFERROR(VLOOKUP(I701,'统计（数据库导出）'!A:K,11,FALSE),0)</f>
        <v>0</v>
      </c>
      <c r="AA701" s="4">
        <v>700</v>
      </c>
      <c r="AB701" s="4"/>
      <c r="AC701" s="220" t="e">
        <f>VLOOKUP(H701,[1]Sheet1!$D:$D,1,FALSE)</f>
        <v>#N/A</v>
      </c>
    </row>
    <row r="702" spans="1:29">
      <c r="A702" s="3">
        <v>98</v>
      </c>
      <c r="B702" s="4" t="s">
        <v>1421</v>
      </c>
      <c r="C702" s="4">
        <v>0</v>
      </c>
      <c r="D702" s="4" t="s">
        <v>30</v>
      </c>
      <c r="E702" s="4" t="s">
        <v>1650</v>
      </c>
      <c r="F702" s="4" t="s">
        <v>32</v>
      </c>
      <c r="G702" s="4" t="s">
        <v>43</v>
      </c>
      <c r="H702" s="4">
        <v>3851751</v>
      </c>
      <c r="I702" s="214" t="s">
        <v>1666</v>
      </c>
      <c r="J702" s="216">
        <v>700</v>
      </c>
      <c r="K702" s="4">
        <v>13321380102</v>
      </c>
      <c r="L702" s="4"/>
      <c r="M702" s="4" t="s">
        <v>1667</v>
      </c>
      <c r="N702" s="4" t="s">
        <v>1668</v>
      </c>
      <c r="O702" s="4">
        <v>13321380102</v>
      </c>
      <c r="P702" s="217">
        <f>--IFERROR(VLOOKUP(I702,'统计（数据库导出）'!A:C,2,FALSE),0)</f>
        <v>25</v>
      </c>
      <c r="Q702" s="217">
        <f>--IFERROR(VLOOKUP(I702,'统计（数据库导出）'!A:C,3,FALSE),0)</f>
        <v>1113.32</v>
      </c>
      <c r="R702" s="219">
        <f t="shared" si="10"/>
        <v>1.59045714285714</v>
      </c>
      <c r="S702" s="217">
        <f>--IFERROR(VLOOKUP(I702,'统计（数据库导出）'!A:K,4,FALSE),0)</f>
        <v>20</v>
      </c>
      <c r="T702" s="217">
        <f>--IFERROR(VLOOKUP(I702,'统计（数据库导出）'!A:K,5,FALSE),0)</f>
        <v>0</v>
      </c>
      <c r="U702" s="217">
        <f>--IFERROR(VLOOKUP(I702,'统计（数据库导出）'!A:K,6,FALSE),0)</f>
        <v>5</v>
      </c>
      <c r="V702" s="217">
        <f>--IFERROR(VLOOKUP(I702,'统计（数据库导出）'!A:K,7,FALSE),0)</f>
        <v>0</v>
      </c>
      <c r="W702" s="217">
        <f>--IFERROR(VLOOKUP(I702,'统计（数据库导出）'!A:K,8,FALSE),0)</f>
        <v>829.32</v>
      </c>
      <c r="X702" s="217">
        <f>--IFERROR(VLOOKUP(I702,'统计（数据库导出）'!A:K,9,FALSE),0)</f>
        <v>-295.2</v>
      </c>
      <c r="Y702" s="217">
        <f>--IFERROR(VLOOKUP(I702,'统计（数据库导出）'!A:K,10,FALSE),0)</f>
        <v>284</v>
      </c>
      <c r="Z702" s="217">
        <f>--IFERROR(VLOOKUP(I702,'统计（数据库导出）'!A:K,11,FALSE),0)</f>
        <v>0</v>
      </c>
      <c r="AA702" s="4">
        <v>701</v>
      </c>
      <c r="AB702" s="4"/>
      <c r="AC702" s="220" t="e">
        <f>VLOOKUP(H702,[1]Sheet1!$D:$D,1,FALSE)</f>
        <v>#N/A</v>
      </c>
    </row>
    <row r="703" spans="1:29">
      <c r="A703" s="3">
        <v>99</v>
      </c>
      <c r="B703" s="4" t="s">
        <v>1421</v>
      </c>
      <c r="C703" s="4">
        <v>0</v>
      </c>
      <c r="D703" s="4" t="s">
        <v>30</v>
      </c>
      <c r="E703" s="4" t="s">
        <v>1650</v>
      </c>
      <c r="F703" s="4" t="s">
        <v>32</v>
      </c>
      <c r="G703" s="4" t="s">
        <v>43</v>
      </c>
      <c r="H703" s="4">
        <v>3808529</v>
      </c>
      <c r="I703" s="214" t="s">
        <v>1669</v>
      </c>
      <c r="J703" s="216">
        <v>700</v>
      </c>
      <c r="K703" s="4" t="s">
        <v>1670</v>
      </c>
      <c r="L703" s="4"/>
      <c r="M703" s="4" t="s">
        <v>1671</v>
      </c>
      <c r="N703" s="4" t="s">
        <v>1672</v>
      </c>
      <c r="O703" s="4">
        <v>15346781050</v>
      </c>
      <c r="P703" s="217">
        <f>--IFERROR(VLOOKUP(I703,'统计（数据库导出）'!A:C,2,FALSE),0)</f>
        <v>73</v>
      </c>
      <c r="Q703" s="217">
        <f>--IFERROR(VLOOKUP(I703,'统计（数据库导出）'!A:C,3,FALSE),0)</f>
        <v>1167.2</v>
      </c>
      <c r="R703" s="219">
        <f t="shared" si="10"/>
        <v>1.66742857142857</v>
      </c>
      <c r="S703" s="217">
        <f>--IFERROR(VLOOKUP(I703,'统计（数据库导出）'!A:K,4,FALSE),0)</f>
        <v>8</v>
      </c>
      <c r="T703" s="217">
        <f>--IFERROR(VLOOKUP(I703,'统计（数据库导出）'!A:K,5,FALSE),0)</f>
        <v>0</v>
      </c>
      <c r="U703" s="217">
        <f>--IFERROR(VLOOKUP(I703,'统计（数据库导出）'!A:K,6,FALSE),0)</f>
        <v>65</v>
      </c>
      <c r="V703" s="217">
        <f>--IFERROR(VLOOKUP(I703,'统计（数据库导出）'!A:K,7,FALSE),0)</f>
        <v>0</v>
      </c>
      <c r="W703" s="217">
        <f>--IFERROR(VLOOKUP(I703,'统计（数据库导出）'!A:K,8,FALSE),0)</f>
        <v>540.4</v>
      </c>
      <c r="X703" s="217">
        <f>--IFERROR(VLOOKUP(I703,'统计（数据库导出）'!A:K,9,FALSE),0)</f>
        <v>-388.1</v>
      </c>
      <c r="Y703" s="217">
        <f>--IFERROR(VLOOKUP(I703,'统计（数据库导出）'!A:K,10,FALSE),0)</f>
        <v>626.8</v>
      </c>
      <c r="Z703" s="217">
        <f>--IFERROR(VLOOKUP(I703,'统计（数据库导出）'!A:K,11,FALSE),0)</f>
        <v>0</v>
      </c>
      <c r="AA703" s="4">
        <v>702</v>
      </c>
      <c r="AB703" s="4"/>
      <c r="AC703" s="220" t="e">
        <f>VLOOKUP(H703,[1]Sheet1!$D:$D,1,FALSE)</f>
        <v>#N/A</v>
      </c>
    </row>
    <row r="704" spans="1:29">
      <c r="A704" s="3">
        <v>100</v>
      </c>
      <c r="B704" s="4" t="s">
        <v>1421</v>
      </c>
      <c r="C704" s="4">
        <v>0</v>
      </c>
      <c r="D704" s="4" t="s">
        <v>30</v>
      </c>
      <c r="E704" s="4" t="s">
        <v>1650</v>
      </c>
      <c r="F704" s="4" t="s">
        <v>32</v>
      </c>
      <c r="G704" s="4" t="s">
        <v>43</v>
      </c>
      <c r="H704" s="4">
        <v>3853148</v>
      </c>
      <c r="I704" s="214" t="s">
        <v>1673</v>
      </c>
      <c r="J704" s="216">
        <v>0</v>
      </c>
      <c r="K704" s="4">
        <v>15339385228</v>
      </c>
      <c r="L704" s="4"/>
      <c r="M704" s="4" t="e">
        <v>#N/A</v>
      </c>
      <c r="N704" s="4" t="s">
        <v>1674</v>
      </c>
      <c r="O704" s="4">
        <v>15339385228</v>
      </c>
      <c r="P704" s="217">
        <f>--IFERROR(VLOOKUP(I704,'统计（数据库导出）'!A:C,2,FALSE),0)</f>
        <v>0</v>
      </c>
      <c r="Q704" s="217">
        <f>--IFERROR(VLOOKUP(I704,'统计（数据库导出）'!A:C,3,FALSE),0)</f>
        <v>0</v>
      </c>
      <c r="R704" s="219">
        <f t="shared" si="10"/>
        <v>0</v>
      </c>
      <c r="S704" s="217">
        <f>--IFERROR(VLOOKUP(I704,'统计（数据库导出）'!A:K,4,FALSE),0)</f>
        <v>0</v>
      </c>
      <c r="T704" s="217">
        <f>--IFERROR(VLOOKUP(I704,'统计（数据库导出）'!A:K,5,FALSE),0)</f>
        <v>0</v>
      </c>
      <c r="U704" s="217">
        <f>--IFERROR(VLOOKUP(I704,'统计（数据库导出）'!A:K,6,FALSE),0)</f>
        <v>0</v>
      </c>
      <c r="V704" s="217">
        <f>--IFERROR(VLOOKUP(I704,'统计（数据库导出）'!A:K,7,FALSE),0)</f>
        <v>0</v>
      </c>
      <c r="W704" s="217">
        <f>--IFERROR(VLOOKUP(I704,'统计（数据库导出）'!A:K,8,FALSE),0)</f>
        <v>0</v>
      </c>
      <c r="X704" s="217">
        <f>--IFERROR(VLOOKUP(I704,'统计（数据库导出）'!A:K,9,FALSE),0)</f>
        <v>0</v>
      </c>
      <c r="Y704" s="217">
        <f>--IFERROR(VLOOKUP(I704,'统计（数据库导出）'!A:K,10,FALSE),0)</f>
        <v>0</v>
      </c>
      <c r="Z704" s="217">
        <f>--IFERROR(VLOOKUP(I704,'统计（数据库导出）'!A:K,11,FALSE),0)</f>
        <v>0</v>
      </c>
      <c r="AA704" s="4">
        <v>703</v>
      </c>
      <c r="AB704" s="4"/>
      <c r="AC704" s="220" t="e">
        <f>VLOOKUP(H704,[1]Sheet1!$D:$D,1,FALSE)</f>
        <v>#N/A</v>
      </c>
    </row>
    <row r="705" spans="1:29">
      <c r="A705" s="3">
        <v>104</v>
      </c>
      <c r="B705" s="4" t="s">
        <v>1421</v>
      </c>
      <c r="C705" s="4">
        <v>0</v>
      </c>
      <c r="D705" s="4" t="s">
        <v>30</v>
      </c>
      <c r="E705" s="4" t="s">
        <v>1675</v>
      </c>
      <c r="F705" s="4" t="s">
        <v>32</v>
      </c>
      <c r="G705" s="4" t="s">
        <v>102</v>
      </c>
      <c r="H705" s="4">
        <v>381402</v>
      </c>
      <c r="I705" s="214" t="s">
        <v>1676</v>
      </c>
      <c r="J705" s="216">
        <v>0</v>
      </c>
      <c r="K705" s="4">
        <v>18993823682</v>
      </c>
      <c r="L705" s="4"/>
      <c r="M705" s="4" t="e">
        <v>#N/A</v>
      </c>
      <c r="N705" s="4" t="s">
        <v>1677</v>
      </c>
      <c r="O705" s="4">
        <v>18993823682</v>
      </c>
      <c r="P705" s="217">
        <f>--IFERROR(VLOOKUP(I705,'统计（数据库导出）'!A:C,2,FALSE),0)</f>
        <v>0</v>
      </c>
      <c r="Q705" s="217">
        <f>--IFERROR(VLOOKUP(I705,'统计（数据库导出）'!A:C,3,FALSE),0)</f>
        <v>0</v>
      </c>
      <c r="R705" s="219">
        <f t="shared" si="10"/>
        <v>0</v>
      </c>
      <c r="S705" s="217">
        <f>--IFERROR(VLOOKUP(I705,'统计（数据库导出）'!A:K,4,FALSE),0)</f>
        <v>0</v>
      </c>
      <c r="T705" s="217">
        <f>--IFERROR(VLOOKUP(I705,'统计（数据库导出）'!A:K,5,FALSE),0)</f>
        <v>0</v>
      </c>
      <c r="U705" s="217">
        <f>--IFERROR(VLOOKUP(I705,'统计（数据库导出）'!A:K,6,FALSE),0)</f>
        <v>0</v>
      </c>
      <c r="V705" s="217">
        <f>--IFERROR(VLOOKUP(I705,'统计（数据库导出）'!A:K,7,FALSE),0)</f>
        <v>0</v>
      </c>
      <c r="W705" s="217">
        <f>--IFERROR(VLOOKUP(I705,'统计（数据库导出）'!A:K,8,FALSE),0)</f>
        <v>0</v>
      </c>
      <c r="X705" s="217">
        <f>--IFERROR(VLOOKUP(I705,'统计（数据库导出）'!A:K,9,FALSE),0)</f>
        <v>0</v>
      </c>
      <c r="Y705" s="217">
        <f>--IFERROR(VLOOKUP(I705,'统计（数据库导出）'!A:K,10,FALSE),0)</f>
        <v>0</v>
      </c>
      <c r="Z705" s="217">
        <f>--IFERROR(VLOOKUP(I705,'统计（数据库导出）'!A:K,11,FALSE),0)</f>
        <v>0</v>
      </c>
      <c r="AA705" s="4">
        <v>704</v>
      </c>
      <c r="AB705" s="4"/>
      <c r="AC705" s="220" t="e">
        <f>VLOOKUP(H705,[1]Sheet1!$D:$D,1,FALSE)</f>
        <v>#N/A</v>
      </c>
    </row>
    <row r="706" spans="1:29">
      <c r="A706" s="3">
        <v>105</v>
      </c>
      <c r="B706" s="4" t="s">
        <v>1421</v>
      </c>
      <c r="C706" s="4">
        <v>0</v>
      </c>
      <c r="D706" s="4" t="s">
        <v>30</v>
      </c>
      <c r="E706" s="4" t="s">
        <v>1675</v>
      </c>
      <c r="F706" s="4" t="s">
        <v>32</v>
      </c>
      <c r="G706" s="4" t="s">
        <v>102</v>
      </c>
      <c r="H706" s="4">
        <v>3853029</v>
      </c>
      <c r="I706" s="214" t="s">
        <v>1678</v>
      </c>
      <c r="J706" s="216">
        <v>600</v>
      </c>
      <c r="K706" s="4">
        <v>18993823682</v>
      </c>
      <c r="L706" s="4"/>
      <c r="M706" s="4" t="s">
        <v>1679</v>
      </c>
      <c r="N706" s="4" t="s">
        <v>1680</v>
      </c>
      <c r="O706" s="4">
        <v>18993823682</v>
      </c>
      <c r="P706" s="217">
        <f>--IFERROR(VLOOKUP(I706,'统计（数据库导出）'!A:C,2,FALSE),0)</f>
        <v>0</v>
      </c>
      <c r="Q706" s="217">
        <f>--IFERROR(VLOOKUP(I706,'统计（数据库导出）'!A:C,3,FALSE),0)</f>
        <v>607.5</v>
      </c>
      <c r="R706" s="219">
        <f t="shared" ref="R706:R769" si="11">IFERROR(Q706/J706,0)</f>
        <v>1.0125</v>
      </c>
      <c r="S706" s="217">
        <f>--IFERROR(VLOOKUP(I706,'统计（数据库导出）'!A:K,4,FALSE),0)</f>
        <v>0</v>
      </c>
      <c r="T706" s="217">
        <f>--IFERROR(VLOOKUP(I706,'统计（数据库导出）'!A:K,5,FALSE),0)</f>
        <v>0</v>
      </c>
      <c r="U706" s="217">
        <f>--IFERROR(VLOOKUP(I706,'统计（数据库导出）'!A:K,6,FALSE),0)</f>
        <v>0</v>
      </c>
      <c r="V706" s="217">
        <f>--IFERROR(VLOOKUP(I706,'统计（数据库导出）'!A:K,7,FALSE),0)</f>
        <v>0</v>
      </c>
      <c r="W706" s="217">
        <f>--IFERROR(VLOOKUP(I706,'统计（数据库导出）'!A:K,8,FALSE),0)</f>
        <v>454.5</v>
      </c>
      <c r="X706" s="217">
        <f>--IFERROR(VLOOKUP(I706,'统计（数据库导出）'!A:K,9,FALSE),0)</f>
        <v>-60</v>
      </c>
      <c r="Y706" s="217">
        <f>--IFERROR(VLOOKUP(I706,'统计（数据库导出）'!A:K,10,FALSE),0)</f>
        <v>153</v>
      </c>
      <c r="Z706" s="217">
        <f>--IFERROR(VLOOKUP(I706,'统计（数据库导出）'!A:K,11,FALSE),0)</f>
        <v>-9</v>
      </c>
      <c r="AA706" s="4">
        <v>705</v>
      </c>
      <c r="AB706" s="4"/>
      <c r="AC706" s="220" t="e">
        <f>VLOOKUP(H706,[1]Sheet1!$D:$D,1,FALSE)</f>
        <v>#N/A</v>
      </c>
    </row>
    <row r="707" spans="1:29">
      <c r="A707" s="3">
        <v>106</v>
      </c>
      <c r="B707" s="4" t="s">
        <v>1421</v>
      </c>
      <c r="C707" s="4">
        <v>0</v>
      </c>
      <c r="D707" s="4" t="s">
        <v>30</v>
      </c>
      <c r="E707" s="4" t="s">
        <v>1675</v>
      </c>
      <c r="F707" s="4" t="s">
        <v>32</v>
      </c>
      <c r="G707" s="4" t="s">
        <v>1431</v>
      </c>
      <c r="H707" s="4">
        <v>3853282</v>
      </c>
      <c r="I707" s="214" t="s">
        <v>1681</v>
      </c>
      <c r="J707" s="216">
        <v>1800</v>
      </c>
      <c r="K707" s="4">
        <v>18993843523</v>
      </c>
      <c r="L707" s="4"/>
      <c r="M707" s="4" t="s">
        <v>1682</v>
      </c>
      <c r="N707" s="4" t="s">
        <v>1680</v>
      </c>
      <c r="O707" s="4">
        <v>18993843523</v>
      </c>
      <c r="P707" s="217">
        <f>--IFERROR(VLOOKUP(I707,'统计（数据库导出）'!A:C,2,FALSE),0)</f>
        <v>-6</v>
      </c>
      <c r="Q707" s="217">
        <f>--IFERROR(VLOOKUP(I707,'统计（数据库导出）'!A:C,3,FALSE),0)</f>
        <v>1058.05</v>
      </c>
      <c r="R707" s="219">
        <f t="shared" si="11"/>
        <v>0.587805555555556</v>
      </c>
      <c r="S707" s="217">
        <f>--IFERROR(VLOOKUP(I707,'统计（数据库导出）'!A:K,4,FALSE),0)</f>
        <v>0</v>
      </c>
      <c r="T707" s="217">
        <f>--IFERROR(VLOOKUP(I707,'统计（数据库导出）'!A:K,5,FALSE),0)</f>
        <v>0</v>
      </c>
      <c r="U707" s="217">
        <f>--IFERROR(VLOOKUP(I707,'统计（数据库导出）'!A:K,6,FALSE),0)</f>
        <v>-6</v>
      </c>
      <c r="V707" s="217">
        <f>--IFERROR(VLOOKUP(I707,'统计（数据库导出）'!A:K,7,FALSE),0)</f>
        <v>-6</v>
      </c>
      <c r="W707" s="217">
        <f>--IFERROR(VLOOKUP(I707,'统计（数据库导出）'!A:K,8,FALSE),0)</f>
        <v>702.9</v>
      </c>
      <c r="X707" s="217">
        <f>--IFERROR(VLOOKUP(I707,'统计（数据库导出）'!A:K,9,FALSE),0)</f>
        <v>-346</v>
      </c>
      <c r="Y707" s="217">
        <f>--IFERROR(VLOOKUP(I707,'统计（数据库导出）'!A:K,10,FALSE),0)</f>
        <v>355.15</v>
      </c>
      <c r="Z707" s="217">
        <f>--IFERROR(VLOOKUP(I707,'统计（数据库导出）'!A:K,11,FALSE),0)</f>
        <v>-21</v>
      </c>
      <c r="AA707" s="4">
        <v>706</v>
      </c>
      <c r="AB707" s="4"/>
      <c r="AC707" s="220" t="e">
        <f>VLOOKUP(H707,[1]Sheet1!$D:$D,1,FALSE)</f>
        <v>#N/A</v>
      </c>
    </row>
    <row r="708" spans="1:29">
      <c r="A708" s="3">
        <v>107</v>
      </c>
      <c r="B708" s="4" t="s">
        <v>1421</v>
      </c>
      <c r="C708" s="4">
        <v>0</v>
      </c>
      <c r="D708" s="4" t="s">
        <v>30</v>
      </c>
      <c r="E708" s="4" t="s">
        <v>1675</v>
      </c>
      <c r="F708" s="4" t="s">
        <v>32</v>
      </c>
      <c r="G708" s="4" t="s">
        <v>1435</v>
      </c>
      <c r="H708" s="4">
        <v>3851419</v>
      </c>
      <c r="I708" s="214" t="s">
        <v>1683</v>
      </c>
      <c r="J708" s="216">
        <v>1800</v>
      </c>
      <c r="K708" s="4">
        <v>18093828255</v>
      </c>
      <c r="L708" s="4" t="s">
        <v>99</v>
      </c>
      <c r="M708" s="4" t="s">
        <v>1684</v>
      </c>
      <c r="N708" s="4" t="s">
        <v>1685</v>
      </c>
      <c r="O708" s="4">
        <v>18093828255</v>
      </c>
      <c r="P708" s="217">
        <f>--IFERROR(VLOOKUP(I708,'统计（数据库导出）'!A:C,2,FALSE),0)</f>
        <v>103.05</v>
      </c>
      <c r="Q708" s="217">
        <f>--IFERROR(VLOOKUP(I708,'统计（数据库导出）'!A:C,3,FALSE),0)</f>
        <v>814.07</v>
      </c>
      <c r="R708" s="219">
        <f t="shared" si="11"/>
        <v>0.452261111111111</v>
      </c>
      <c r="S708" s="217">
        <f>--IFERROR(VLOOKUP(I708,'统计（数据库导出）'!A:K,4,FALSE),0)</f>
        <v>20.1</v>
      </c>
      <c r="T708" s="217">
        <f>--IFERROR(VLOOKUP(I708,'统计（数据库导出）'!A:K,5,FALSE),0)</f>
        <v>0</v>
      </c>
      <c r="U708" s="217">
        <f>--IFERROR(VLOOKUP(I708,'统计（数据库导出）'!A:K,6,FALSE),0)</f>
        <v>82.95</v>
      </c>
      <c r="V708" s="217">
        <f>--IFERROR(VLOOKUP(I708,'统计（数据库导出）'!A:K,7,FALSE),0)</f>
        <v>0</v>
      </c>
      <c r="W708" s="217">
        <f>--IFERROR(VLOOKUP(I708,'统计（数据库导出）'!A:K,8,FALSE),0)</f>
        <v>260.52</v>
      </c>
      <c r="X708" s="217">
        <f>--IFERROR(VLOOKUP(I708,'统计（数据库导出）'!A:K,9,FALSE),0)</f>
        <v>-232</v>
      </c>
      <c r="Y708" s="217">
        <f>--IFERROR(VLOOKUP(I708,'统计（数据库导出）'!A:K,10,FALSE),0)</f>
        <v>553.55</v>
      </c>
      <c r="Z708" s="217">
        <f>--IFERROR(VLOOKUP(I708,'统计（数据库导出）'!A:K,11,FALSE),0)</f>
        <v>0</v>
      </c>
      <c r="AA708" s="4">
        <v>707</v>
      </c>
      <c r="AB708" s="4"/>
      <c r="AC708" s="220" t="e">
        <f>VLOOKUP(H708,[1]Sheet1!$D:$D,1,FALSE)</f>
        <v>#N/A</v>
      </c>
    </row>
    <row r="709" spans="1:29">
      <c r="A709" s="3">
        <v>108</v>
      </c>
      <c r="B709" s="4" t="s">
        <v>1421</v>
      </c>
      <c r="C709" s="4">
        <v>0</v>
      </c>
      <c r="D709" s="4" t="s">
        <v>30</v>
      </c>
      <c r="E709" s="4" t="s">
        <v>1675</v>
      </c>
      <c r="F709" s="4" t="s">
        <v>32</v>
      </c>
      <c r="G709" s="4" t="s">
        <v>43</v>
      </c>
      <c r="H709" s="4">
        <v>3852662</v>
      </c>
      <c r="I709" s="214" t="s">
        <v>1686</v>
      </c>
      <c r="J709" s="216">
        <v>1200</v>
      </c>
      <c r="K709" s="4">
        <v>18919385209</v>
      </c>
      <c r="L709" s="4"/>
      <c r="M709" s="4" t="e">
        <v>#N/A</v>
      </c>
      <c r="N709" s="4" t="s">
        <v>1687</v>
      </c>
      <c r="O709" s="4">
        <v>18919385209</v>
      </c>
      <c r="P709" s="217">
        <f>--IFERROR(VLOOKUP(I709,'统计（数据库导出）'!A:C,2,FALSE),0)</f>
        <v>23</v>
      </c>
      <c r="Q709" s="217">
        <f>--IFERROR(VLOOKUP(I709,'统计（数据库导出）'!A:C,3,FALSE),0)</f>
        <v>1320.51</v>
      </c>
      <c r="R709" s="219">
        <f t="shared" si="11"/>
        <v>1.100425</v>
      </c>
      <c r="S709" s="217">
        <f>--IFERROR(VLOOKUP(I709,'统计（数据库导出）'!A:K,4,FALSE),0)</f>
        <v>3</v>
      </c>
      <c r="T709" s="217">
        <f>--IFERROR(VLOOKUP(I709,'统计（数据库导出）'!A:K,5,FALSE),0)</f>
        <v>0</v>
      </c>
      <c r="U709" s="217">
        <f>--IFERROR(VLOOKUP(I709,'统计（数据库导出）'!A:K,6,FALSE),0)</f>
        <v>20</v>
      </c>
      <c r="V709" s="217">
        <f>--IFERROR(VLOOKUP(I709,'统计（数据库导出）'!A:K,7,FALSE),0)</f>
        <v>0</v>
      </c>
      <c r="W709" s="217">
        <f>--IFERROR(VLOOKUP(I709,'统计（数据库导出）'!A:K,8,FALSE),0)</f>
        <v>956.06</v>
      </c>
      <c r="X709" s="217">
        <f>--IFERROR(VLOOKUP(I709,'统计（数据库导出）'!A:K,9,FALSE),0)</f>
        <v>-824.8</v>
      </c>
      <c r="Y709" s="217">
        <f>--IFERROR(VLOOKUP(I709,'统计（数据库导出）'!A:K,10,FALSE),0)</f>
        <v>364.45</v>
      </c>
      <c r="Z709" s="217">
        <f>--IFERROR(VLOOKUP(I709,'统计（数据库导出）'!A:K,11,FALSE),0)</f>
        <v>0</v>
      </c>
      <c r="AA709" s="4">
        <v>708</v>
      </c>
      <c r="AB709" s="4"/>
      <c r="AC709" s="220" t="e">
        <f>VLOOKUP(H709,[1]Sheet1!$D:$D,1,FALSE)</f>
        <v>#N/A</v>
      </c>
    </row>
    <row r="710" spans="1:29">
      <c r="A710" s="3">
        <v>109</v>
      </c>
      <c r="B710" s="4" t="s">
        <v>1421</v>
      </c>
      <c r="C710" s="4">
        <v>0</v>
      </c>
      <c r="D710" s="4" t="s">
        <v>30</v>
      </c>
      <c r="E710" s="4" t="s">
        <v>1675</v>
      </c>
      <c r="F710" s="4" t="s">
        <v>32</v>
      </c>
      <c r="G710" s="4" t="s">
        <v>43</v>
      </c>
      <c r="H710" s="4">
        <v>38381760</v>
      </c>
      <c r="I710" s="214" t="s">
        <v>1688</v>
      </c>
      <c r="J710" s="216">
        <v>1200</v>
      </c>
      <c r="K710" s="4">
        <v>15339385107</v>
      </c>
      <c r="L710" s="4"/>
      <c r="M710" s="4" t="e">
        <v>#N/A</v>
      </c>
      <c r="N710" s="4" t="s">
        <v>1689</v>
      </c>
      <c r="O710" s="4">
        <v>15339385107</v>
      </c>
      <c r="P710" s="217">
        <f>--IFERROR(VLOOKUP(I710,'统计（数据库导出）'!A:C,2,FALSE),0)</f>
        <v>12</v>
      </c>
      <c r="Q710" s="217">
        <f>--IFERROR(VLOOKUP(I710,'统计（数据库导出）'!A:C,3,FALSE),0)</f>
        <v>798.5</v>
      </c>
      <c r="R710" s="219">
        <f t="shared" si="11"/>
        <v>0.665416666666667</v>
      </c>
      <c r="S710" s="217">
        <f>--IFERROR(VLOOKUP(I710,'统计（数据库导出）'!A:K,4,FALSE),0)</f>
        <v>0</v>
      </c>
      <c r="T710" s="217">
        <f>--IFERROR(VLOOKUP(I710,'统计（数据库导出）'!A:K,5,FALSE),0)</f>
        <v>0</v>
      </c>
      <c r="U710" s="217">
        <f>--IFERROR(VLOOKUP(I710,'统计（数据库导出）'!A:K,6,FALSE),0)</f>
        <v>12</v>
      </c>
      <c r="V710" s="217">
        <f>--IFERROR(VLOOKUP(I710,'统计（数据库导出）'!A:K,7,FALSE),0)</f>
        <v>0</v>
      </c>
      <c r="W710" s="217">
        <f>--IFERROR(VLOOKUP(I710,'统计（数据库导出）'!A:K,8,FALSE),0)</f>
        <v>748.2</v>
      </c>
      <c r="X710" s="217">
        <f>--IFERROR(VLOOKUP(I710,'统计（数据库导出）'!A:K,9,FALSE),0)</f>
        <v>-255.8</v>
      </c>
      <c r="Y710" s="217">
        <f>--IFERROR(VLOOKUP(I710,'统计（数据库导出）'!A:K,10,FALSE),0)</f>
        <v>50.3</v>
      </c>
      <c r="Z710" s="217">
        <f>--IFERROR(VLOOKUP(I710,'统计（数据库导出）'!A:K,11,FALSE),0)</f>
        <v>-3</v>
      </c>
      <c r="AA710" s="4">
        <v>709</v>
      </c>
      <c r="AB710" s="4"/>
      <c r="AC710" s="220" t="e">
        <f>VLOOKUP(H710,[1]Sheet1!$D:$D,1,FALSE)</f>
        <v>#N/A</v>
      </c>
    </row>
    <row r="711" spans="1:29">
      <c r="A711" s="3">
        <v>110</v>
      </c>
      <c r="B711" s="4" t="s">
        <v>1421</v>
      </c>
      <c r="C711" s="4">
        <v>0</v>
      </c>
      <c r="D711" s="4" t="s">
        <v>30</v>
      </c>
      <c r="E711" s="4" t="s">
        <v>1675</v>
      </c>
      <c r="F711" s="4" t="s">
        <v>32</v>
      </c>
      <c r="G711" s="4" t="s">
        <v>43</v>
      </c>
      <c r="H711" s="4">
        <v>3851427</v>
      </c>
      <c r="I711" s="214" t="s">
        <v>1690</v>
      </c>
      <c r="J711" s="216">
        <v>1200</v>
      </c>
      <c r="K711" s="4" t="s">
        <v>1691</v>
      </c>
      <c r="L711" s="4"/>
      <c r="M711" s="4" t="e">
        <v>#N/A</v>
      </c>
      <c r="N711" s="4" t="s">
        <v>1692</v>
      </c>
      <c r="O711" s="4" t="s">
        <v>1691</v>
      </c>
      <c r="P711" s="217">
        <f>--IFERROR(VLOOKUP(I711,'统计（数据库导出）'!A:C,2,FALSE),0)</f>
        <v>215</v>
      </c>
      <c r="Q711" s="217">
        <f>--IFERROR(VLOOKUP(I711,'统计（数据库导出）'!A:C,3,FALSE),0)</f>
        <v>1227.91</v>
      </c>
      <c r="R711" s="219">
        <f t="shared" si="11"/>
        <v>1.02325833333333</v>
      </c>
      <c r="S711" s="217">
        <f>--IFERROR(VLOOKUP(I711,'统计（数据库导出）'!A:K,4,FALSE),0)</f>
        <v>184</v>
      </c>
      <c r="T711" s="217">
        <f>--IFERROR(VLOOKUP(I711,'统计（数据库导出）'!A:K,5,FALSE),0)</f>
        <v>0</v>
      </c>
      <c r="U711" s="217">
        <f>--IFERROR(VLOOKUP(I711,'统计（数据库导出）'!A:K,6,FALSE),0)</f>
        <v>31</v>
      </c>
      <c r="V711" s="217">
        <f>--IFERROR(VLOOKUP(I711,'统计（数据库导出）'!A:K,7,FALSE),0)</f>
        <v>0</v>
      </c>
      <c r="W711" s="217">
        <f>--IFERROR(VLOOKUP(I711,'统计（数据库导出）'!A:K,8,FALSE),0)</f>
        <v>855.01</v>
      </c>
      <c r="X711" s="217">
        <f>--IFERROR(VLOOKUP(I711,'统计（数据库导出）'!A:K,9,FALSE),0)</f>
        <v>-53.1</v>
      </c>
      <c r="Y711" s="217">
        <f>--IFERROR(VLOOKUP(I711,'统计（数据库导出）'!A:K,10,FALSE),0)</f>
        <v>372.9</v>
      </c>
      <c r="Z711" s="217">
        <f>--IFERROR(VLOOKUP(I711,'统计（数据库导出）'!A:K,11,FALSE),0)</f>
        <v>0</v>
      </c>
      <c r="AA711" s="4">
        <v>710</v>
      </c>
      <c r="AB711" s="4"/>
      <c r="AC711" s="220" t="e">
        <f>VLOOKUP(H711,[1]Sheet1!$D:$D,1,FALSE)</f>
        <v>#N/A</v>
      </c>
    </row>
    <row r="712" spans="1:29">
      <c r="A712" s="3">
        <v>111</v>
      </c>
      <c r="B712" s="4" t="s">
        <v>1421</v>
      </c>
      <c r="C712" s="4">
        <v>0</v>
      </c>
      <c r="D712" s="4" t="s">
        <v>30</v>
      </c>
      <c r="E712" s="4" t="s">
        <v>1675</v>
      </c>
      <c r="F712" s="4" t="s">
        <v>32</v>
      </c>
      <c r="G712" s="4" t="s">
        <v>43</v>
      </c>
      <c r="H712" s="4">
        <v>3353005</v>
      </c>
      <c r="I712" s="214" t="s">
        <v>1693</v>
      </c>
      <c r="J712" s="216">
        <v>1200</v>
      </c>
      <c r="K712" s="4">
        <v>19993818331</v>
      </c>
      <c r="L712" s="4"/>
      <c r="M712" s="4" t="s">
        <v>1694</v>
      </c>
      <c r="N712" s="4" t="s">
        <v>1680</v>
      </c>
      <c r="O712" s="4">
        <v>19993818331</v>
      </c>
      <c r="P712" s="217">
        <f>--IFERROR(VLOOKUP(I712,'统计（数据库导出）'!A:C,2,FALSE),0)</f>
        <v>18</v>
      </c>
      <c r="Q712" s="217">
        <f>--IFERROR(VLOOKUP(I712,'统计（数据库导出）'!A:C,3,FALSE),0)</f>
        <v>91</v>
      </c>
      <c r="R712" s="219">
        <f t="shared" si="11"/>
        <v>0.0758333333333333</v>
      </c>
      <c r="S712" s="217">
        <f>--IFERROR(VLOOKUP(I712,'统计（数据库导出）'!A:K,4,FALSE),0)</f>
        <v>0</v>
      </c>
      <c r="T712" s="217">
        <f>--IFERROR(VLOOKUP(I712,'统计（数据库导出）'!A:K,5,FALSE),0)</f>
        <v>0</v>
      </c>
      <c r="U712" s="217">
        <f>--IFERROR(VLOOKUP(I712,'统计（数据库导出）'!A:K,6,FALSE),0)</f>
        <v>18</v>
      </c>
      <c r="V712" s="217">
        <f>--IFERROR(VLOOKUP(I712,'统计（数据库导出）'!A:K,7,FALSE),0)</f>
        <v>0</v>
      </c>
      <c r="W712" s="217">
        <f>--IFERROR(VLOOKUP(I712,'统计（数据库导出）'!A:K,8,FALSE),0)</f>
        <v>0</v>
      </c>
      <c r="X712" s="217">
        <f>--IFERROR(VLOOKUP(I712,'统计（数据库导出）'!A:K,9,FALSE),0)</f>
        <v>0</v>
      </c>
      <c r="Y712" s="217">
        <f>--IFERROR(VLOOKUP(I712,'统计（数据库导出）'!A:K,10,FALSE),0)</f>
        <v>91</v>
      </c>
      <c r="Z712" s="217">
        <f>--IFERROR(VLOOKUP(I712,'统计（数据库导出）'!A:K,11,FALSE),0)</f>
        <v>-5</v>
      </c>
      <c r="AA712" s="4">
        <v>711</v>
      </c>
      <c r="AB712" s="4"/>
      <c r="AC712" s="220" t="e">
        <f>VLOOKUP(H712,[1]Sheet1!$D:$D,1,FALSE)</f>
        <v>#N/A</v>
      </c>
    </row>
    <row r="713" spans="1:29">
      <c r="A713" s="3">
        <v>112</v>
      </c>
      <c r="B713" s="4" t="s">
        <v>1421</v>
      </c>
      <c r="C713" s="4">
        <v>0</v>
      </c>
      <c r="D713" s="4" t="s">
        <v>30</v>
      </c>
      <c r="E713" s="4" t="s">
        <v>1675</v>
      </c>
      <c r="F713" s="4" t="s">
        <v>32</v>
      </c>
      <c r="G713" s="4" t="s">
        <v>43</v>
      </c>
      <c r="H713" s="4">
        <v>3853429</v>
      </c>
      <c r="I713" s="214" t="s">
        <v>1695</v>
      </c>
      <c r="J713" s="216">
        <v>1200</v>
      </c>
      <c r="K713" s="4" t="s">
        <v>1696</v>
      </c>
      <c r="L713" s="4"/>
      <c r="M713" s="4" t="e">
        <v>#N/A</v>
      </c>
      <c r="N713" s="4" t="s">
        <v>1685</v>
      </c>
      <c r="O713" s="4" t="s">
        <v>1696</v>
      </c>
      <c r="P713" s="217">
        <f>--IFERROR(VLOOKUP(I713,'统计（数据库导出）'!A:C,2,FALSE),0)</f>
        <v>0</v>
      </c>
      <c r="Q713" s="217">
        <f>--IFERROR(VLOOKUP(I713,'统计（数据库导出）'!A:C,3,FALSE),0)</f>
        <v>1471.75</v>
      </c>
      <c r="R713" s="219">
        <f t="shared" si="11"/>
        <v>1.22645833333333</v>
      </c>
      <c r="S713" s="217">
        <f>--IFERROR(VLOOKUP(I713,'统计（数据库导出）'!A:K,4,FALSE),0)</f>
        <v>0</v>
      </c>
      <c r="T713" s="217">
        <f>--IFERROR(VLOOKUP(I713,'统计（数据库导出）'!A:K,5,FALSE),0)</f>
        <v>0</v>
      </c>
      <c r="U713" s="217">
        <f>--IFERROR(VLOOKUP(I713,'统计（数据库导出）'!A:K,6,FALSE),0)</f>
        <v>0</v>
      </c>
      <c r="V713" s="217">
        <f>--IFERROR(VLOOKUP(I713,'统计（数据库导出）'!A:K,7,FALSE),0)</f>
        <v>0</v>
      </c>
      <c r="W713" s="217">
        <f>--IFERROR(VLOOKUP(I713,'统计（数据库导出）'!A:K,8,FALSE),0)</f>
        <v>1205.5</v>
      </c>
      <c r="X713" s="217">
        <f>--IFERROR(VLOOKUP(I713,'统计（数据库导出）'!A:K,9,FALSE),0)</f>
        <v>-223.2</v>
      </c>
      <c r="Y713" s="217">
        <f>--IFERROR(VLOOKUP(I713,'统计（数据库导出）'!A:K,10,FALSE),0)</f>
        <v>266.25</v>
      </c>
      <c r="Z713" s="217">
        <f>--IFERROR(VLOOKUP(I713,'统计（数据库导出）'!A:K,11,FALSE),0)</f>
        <v>0</v>
      </c>
      <c r="AA713" s="4">
        <v>712</v>
      </c>
      <c r="AB713" s="4"/>
      <c r="AC713" s="220" t="e">
        <f>VLOOKUP(H713,[1]Sheet1!$D:$D,1,FALSE)</f>
        <v>#N/A</v>
      </c>
    </row>
    <row r="714" spans="1:29">
      <c r="A714" s="3">
        <v>113</v>
      </c>
      <c r="B714" s="4" t="s">
        <v>1421</v>
      </c>
      <c r="C714" s="4">
        <v>0</v>
      </c>
      <c r="D714" s="4" t="s">
        <v>30</v>
      </c>
      <c r="E714" s="4" t="s">
        <v>1675</v>
      </c>
      <c r="F714" s="4" t="s">
        <v>32</v>
      </c>
      <c r="G714" s="4" t="s">
        <v>1454</v>
      </c>
      <c r="H714" s="4">
        <v>3853432</v>
      </c>
      <c r="I714" s="214" t="s">
        <v>1697</v>
      </c>
      <c r="J714" s="216">
        <v>500</v>
      </c>
      <c r="K714" s="4">
        <v>13369388043</v>
      </c>
      <c r="L714" s="4"/>
      <c r="M714" s="4" t="s">
        <v>1698</v>
      </c>
      <c r="N714" s="4" t="s">
        <v>1680</v>
      </c>
      <c r="O714" s="4">
        <v>19993823526</v>
      </c>
      <c r="P714" s="217">
        <f>--IFERROR(VLOOKUP(I714,'统计（数据库导出）'!A:C,2,FALSE),0)</f>
        <v>3</v>
      </c>
      <c r="Q714" s="217">
        <f>--IFERROR(VLOOKUP(I714,'统计（数据库导出）'!A:C,3,FALSE),0)</f>
        <v>76</v>
      </c>
      <c r="R714" s="219">
        <f t="shared" si="11"/>
        <v>0.152</v>
      </c>
      <c r="S714" s="217">
        <f>--IFERROR(VLOOKUP(I714,'统计（数据库导出）'!A:K,4,FALSE),0)</f>
        <v>3</v>
      </c>
      <c r="T714" s="217">
        <f>--IFERROR(VLOOKUP(I714,'统计（数据库导出）'!A:K,5,FALSE),0)</f>
        <v>0</v>
      </c>
      <c r="U714" s="217">
        <f>--IFERROR(VLOOKUP(I714,'统计（数据库导出）'!A:K,6,FALSE),0)</f>
        <v>0</v>
      </c>
      <c r="V714" s="217">
        <f>--IFERROR(VLOOKUP(I714,'统计（数据库导出）'!A:K,7,FALSE),0)</f>
        <v>0</v>
      </c>
      <c r="W714" s="217">
        <f>--IFERROR(VLOOKUP(I714,'统计（数据库导出）'!A:K,8,FALSE),0)</f>
        <v>33</v>
      </c>
      <c r="X714" s="217">
        <f>--IFERROR(VLOOKUP(I714,'统计（数据库导出）'!A:K,9,FALSE),0)</f>
        <v>0</v>
      </c>
      <c r="Y714" s="217">
        <f>--IFERROR(VLOOKUP(I714,'统计（数据库导出）'!A:K,10,FALSE),0)</f>
        <v>43</v>
      </c>
      <c r="Z714" s="217">
        <f>--IFERROR(VLOOKUP(I714,'统计（数据库导出）'!A:K,11,FALSE),0)</f>
        <v>0</v>
      </c>
      <c r="AA714" s="4">
        <v>713</v>
      </c>
      <c r="AB714" s="4"/>
      <c r="AC714" s="220" t="e">
        <f>VLOOKUP(H714,[1]Sheet1!$D:$D,1,FALSE)</f>
        <v>#N/A</v>
      </c>
    </row>
    <row r="715" spans="1:29">
      <c r="A715" s="3">
        <v>114</v>
      </c>
      <c r="B715" s="4" t="s">
        <v>1421</v>
      </c>
      <c r="C715" s="4">
        <v>0</v>
      </c>
      <c r="D715" s="4" t="s">
        <v>30</v>
      </c>
      <c r="E715" s="4" t="s">
        <v>1699</v>
      </c>
      <c r="F715" s="4" t="s">
        <v>32</v>
      </c>
      <c r="G715" s="4" t="s">
        <v>102</v>
      </c>
      <c r="H715" s="4">
        <v>3852321</v>
      </c>
      <c r="I715" s="214" t="s">
        <v>1700</v>
      </c>
      <c r="J715" s="216">
        <v>2000</v>
      </c>
      <c r="K715" s="4">
        <v>18919248334</v>
      </c>
      <c r="L715" s="4" t="s">
        <v>99</v>
      </c>
      <c r="M715" s="4" t="s">
        <v>1701</v>
      </c>
      <c r="N715" s="4" t="s">
        <v>1702</v>
      </c>
      <c r="O715" s="4">
        <v>18919248334</v>
      </c>
      <c r="P715" s="217">
        <f>--IFERROR(VLOOKUP(I715,'统计（数据库导出）'!A:C,2,FALSE),0)</f>
        <v>62</v>
      </c>
      <c r="Q715" s="217">
        <f>--IFERROR(VLOOKUP(I715,'统计（数据库导出）'!A:C,3,FALSE),0)</f>
        <v>1542.15</v>
      </c>
      <c r="R715" s="219">
        <f t="shared" si="11"/>
        <v>0.771075</v>
      </c>
      <c r="S715" s="217">
        <f>--IFERROR(VLOOKUP(I715,'统计（数据库导出）'!A:K,4,FALSE),0)</f>
        <v>9</v>
      </c>
      <c r="T715" s="217">
        <f>--IFERROR(VLOOKUP(I715,'统计（数据库导出）'!A:K,5,FALSE),0)</f>
        <v>0</v>
      </c>
      <c r="U715" s="217">
        <f>--IFERROR(VLOOKUP(I715,'统计（数据库导出）'!A:K,6,FALSE),0)</f>
        <v>53</v>
      </c>
      <c r="V715" s="217">
        <f>--IFERROR(VLOOKUP(I715,'统计（数据库导出）'!A:K,7,FALSE),0)</f>
        <v>0</v>
      </c>
      <c r="W715" s="217">
        <f>--IFERROR(VLOOKUP(I715,'统计（数据库导出）'!A:K,8,FALSE),0)</f>
        <v>1126.9</v>
      </c>
      <c r="X715" s="217">
        <f>--IFERROR(VLOOKUP(I715,'统计（数据库导出）'!A:K,9,FALSE),0)</f>
        <v>-269</v>
      </c>
      <c r="Y715" s="217">
        <f>--IFERROR(VLOOKUP(I715,'统计（数据库导出）'!A:K,10,FALSE),0)</f>
        <v>415.25</v>
      </c>
      <c r="Z715" s="217">
        <f>--IFERROR(VLOOKUP(I715,'统计（数据库导出）'!A:K,11,FALSE),0)</f>
        <v>0</v>
      </c>
      <c r="AA715" s="4">
        <v>714</v>
      </c>
      <c r="AB715" s="4"/>
      <c r="AC715" s="220" t="e">
        <f>VLOOKUP(H715,[1]Sheet1!$D:$D,1,FALSE)</f>
        <v>#N/A</v>
      </c>
    </row>
    <row r="716" spans="1:29">
      <c r="A716" s="3">
        <v>115</v>
      </c>
      <c r="B716" s="4" t="s">
        <v>1421</v>
      </c>
      <c r="C716" s="4">
        <v>0</v>
      </c>
      <c r="D716" s="4" t="s">
        <v>30</v>
      </c>
      <c r="E716" s="4" t="s">
        <v>1699</v>
      </c>
      <c r="F716" s="4" t="s">
        <v>32</v>
      </c>
      <c r="G716" s="4" t="s">
        <v>1431</v>
      </c>
      <c r="H716" s="4">
        <v>3853491</v>
      </c>
      <c r="I716" s="214" t="s">
        <v>1703</v>
      </c>
      <c r="J716" s="216">
        <v>1500</v>
      </c>
      <c r="K716" s="4">
        <v>18993823982</v>
      </c>
      <c r="L716" s="4"/>
      <c r="M716" s="4" t="s">
        <v>1704</v>
      </c>
      <c r="N716" s="4" t="s">
        <v>1531</v>
      </c>
      <c r="O716" s="4">
        <v>18993823982</v>
      </c>
      <c r="P716" s="217">
        <f>--IFERROR(VLOOKUP(I716,'统计（数据库导出）'!A:C,2,FALSE),0)</f>
        <v>0</v>
      </c>
      <c r="Q716" s="217">
        <f>--IFERROR(VLOOKUP(I716,'统计（数据库导出）'!A:C,3,FALSE),0)</f>
        <v>705.3</v>
      </c>
      <c r="R716" s="219">
        <f t="shared" si="11"/>
        <v>0.4702</v>
      </c>
      <c r="S716" s="217">
        <f>--IFERROR(VLOOKUP(I716,'统计（数据库导出）'!A:K,4,FALSE),0)</f>
        <v>0</v>
      </c>
      <c r="T716" s="217">
        <f>--IFERROR(VLOOKUP(I716,'统计（数据库导出）'!A:K,5,FALSE),0)</f>
        <v>0</v>
      </c>
      <c r="U716" s="217">
        <f>--IFERROR(VLOOKUP(I716,'统计（数据库导出）'!A:K,6,FALSE),0)</f>
        <v>0</v>
      </c>
      <c r="V716" s="217">
        <f>--IFERROR(VLOOKUP(I716,'统计（数据库导出）'!A:K,7,FALSE),0)</f>
        <v>0</v>
      </c>
      <c r="W716" s="217">
        <f>--IFERROR(VLOOKUP(I716,'统计（数据库导出）'!A:K,8,FALSE),0)</f>
        <v>302.9</v>
      </c>
      <c r="X716" s="217">
        <f>--IFERROR(VLOOKUP(I716,'统计（数据库导出）'!A:K,9,FALSE),0)</f>
        <v>-91.1</v>
      </c>
      <c r="Y716" s="217">
        <f>--IFERROR(VLOOKUP(I716,'统计（数据库导出）'!A:K,10,FALSE),0)</f>
        <v>402.4</v>
      </c>
      <c r="Z716" s="217">
        <f>--IFERROR(VLOOKUP(I716,'统计（数据库导出）'!A:K,11,FALSE),0)</f>
        <v>-10</v>
      </c>
      <c r="AA716" s="4">
        <v>715</v>
      </c>
      <c r="AB716" s="4"/>
      <c r="AC716" s="220" t="e">
        <f>VLOOKUP(H716,[1]Sheet1!$D:$D,1,FALSE)</f>
        <v>#N/A</v>
      </c>
    </row>
    <row r="717" spans="1:29">
      <c r="A717" s="3">
        <v>116</v>
      </c>
      <c r="B717" s="4" t="s">
        <v>1421</v>
      </c>
      <c r="C717" s="4">
        <v>0</v>
      </c>
      <c r="D717" s="4" t="s">
        <v>30</v>
      </c>
      <c r="E717" s="4" t="s">
        <v>1699</v>
      </c>
      <c r="F717" s="4" t="s">
        <v>32</v>
      </c>
      <c r="G717" s="4" t="s">
        <v>1435</v>
      </c>
      <c r="H717" s="4">
        <v>3853216</v>
      </c>
      <c r="I717" s="214" t="s">
        <v>1705</v>
      </c>
      <c r="J717" s="216">
        <v>1500</v>
      </c>
      <c r="K717" s="4">
        <v>17709384659</v>
      </c>
      <c r="L717" s="4"/>
      <c r="M717" s="4" t="e">
        <v>#N/A</v>
      </c>
      <c r="N717" s="4" t="s">
        <v>1702</v>
      </c>
      <c r="O717" s="4">
        <v>17709384659</v>
      </c>
      <c r="P717" s="217">
        <f>--IFERROR(VLOOKUP(I717,'统计（数据库导出）'!A:C,2,FALSE),0)</f>
        <v>0</v>
      </c>
      <c r="Q717" s="217">
        <f>--IFERROR(VLOOKUP(I717,'统计（数据库导出）'!A:C,3,FALSE),0)</f>
        <v>-314</v>
      </c>
      <c r="R717" s="219">
        <f t="shared" si="11"/>
        <v>-0.209333333333333</v>
      </c>
      <c r="S717" s="217">
        <f>--IFERROR(VLOOKUP(I717,'统计（数据库导出）'!A:K,4,FALSE),0)</f>
        <v>0</v>
      </c>
      <c r="T717" s="217">
        <f>--IFERROR(VLOOKUP(I717,'统计（数据库导出）'!A:K,5,FALSE),0)</f>
        <v>0</v>
      </c>
      <c r="U717" s="217">
        <f>--IFERROR(VLOOKUP(I717,'统计（数据库导出）'!A:K,6,FALSE),0)</f>
        <v>0</v>
      </c>
      <c r="V717" s="217">
        <f>--IFERROR(VLOOKUP(I717,'统计（数据库导出）'!A:K,7,FALSE),0)</f>
        <v>0</v>
      </c>
      <c r="W717" s="217">
        <f>--IFERROR(VLOOKUP(I717,'统计（数据库导出）'!A:K,8,FALSE),0)</f>
        <v>-314</v>
      </c>
      <c r="X717" s="217">
        <f>--IFERROR(VLOOKUP(I717,'统计（数据库导出）'!A:K,9,FALSE),0)</f>
        <v>-314</v>
      </c>
      <c r="Y717" s="217">
        <f>--IFERROR(VLOOKUP(I717,'统计（数据库导出）'!A:K,10,FALSE),0)</f>
        <v>0</v>
      </c>
      <c r="Z717" s="217">
        <f>--IFERROR(VLOOKUP(I717,'统计（数据库导出）'!A:K,11,FALSE),0)</f>
        <v>0</v>
      </c>
      <c r="AA717" s="4">
        <v>716</v>
      </c>
      <c r="AB717" s="4"/>
      <c r="AC717" s="220" t="e">
        <f>VLOOKUP(H717,[1]Sheet1!$D:$D,1,FALSE)</f>
        <v>#N/A</v>
      </c>
    </row>
    <row r="718" spans="1:29">
      <c r="A718" s="3">
        <v>117</v>
      </c>
      <c r="B718" s="4" t="s">
        <v>1421</v>
      </c>
      <c r="C718" s="4">
        <v>0</v>
      </c>
      <c r="D718" s="4" t="s">
        <v>30</v>
      </c>
      <c r="E718" s="4" t="s">
        <v>1699</v>
      </c>
      <c r="F718" s="4" t="s">
        <v>32</v>
      </c>
      <c r="G718" s="4" t="s">
        <v>43</v>
      </c>
      <c r="H718" s="4">
        <v>3852381</v>
      </c>
      <c r="I718" s="214" t="s">
        <v>1706</v>
      </c>
      <c r="J718" s="216">
        <v>1100</v>
      </c>
      <c r="K718" s="4">
        <v>18109384549</v>
      </c>
      <c r="L718" s="4"/>
      <c r="M718" s="4" t="s">
        <v>1707</v>
      </c>
      <c r="N718" s="4" t="s">
        <v>1708</v>
      </c>
      <c r="O718" s="4">
        <v>18109384549</v>
      </c>
      <c r="P718" s="217">
        <f>--IFERROR(VLOOKUP(I718,'统计（数据库导出）'!A:C,2,FALSE),0)</f>
        <v>0</v>
      </c>
      <c r="Q718" s="217">
        <f>--IFERROR(VLOOKUP(I718,'统计（数据库导出）'!A:C,3,FALSE),0)</f>
        <v>249.82</v>
      </c>
      <c r="R718" s="219">
        <f t="shared" si="11"/>
        <v>0.227109090909091</v>
      </c>
      <c r="S718" s="217">
        <f>--IFERROR(VLOOKUP(I718,'统计（数据库导出）'!A:K,4,FALSE),0)</f>
        <v>0</v>
      </c>
      <c r="T718" s="217">
        <f>--IFERROR(VLOOKUP(I718,'统计（数据库导出）'!A:K,5,FALSE),0)</f>
        <v>0</v>
      </c>
      <c r="U718" s="217">
        <f>--IFERROR(VLOOKUP(I718,'统计（数据库导出）'!A:K,6,FALSE),0)</f>
        <v>0</v>
      </c>
      <c r="V718" s="217">
        <f>--IFERROR(VLOOKUP(I718,'统计（数据库导出）'!A:K,7,FALSE),0)</f>
        <v>0</v>
      </c>
      <c r="W718" s="217">
        <f>--IFERROR(VLOOKUP(I718,'统计（数据库导出）'!A:K,8,FALSE),0)</f>
        <v>249.82</v>
      </c>
      <c r="X718" s="217">
        <f>--IFERROR(VLOOKUP(I718,'统计（数据库导出）'!A:K,9,FALSE),0)</f>
        <v>-58.1</v>
      </c>
      <c r="Y718" s="217">
        <f>--IFERROR(VLOOKUP(I718,'统计（数据库导出）'!A:K,10,FALSE),0)</f>
        <v>0</v>
      </c>
      <c r="Z718" s="217">
        <f>--IFERROR(VLOOKUP(I718,'统计（数据库导出）'!A:K,11,FALSE),0)</f>
        <v>0</v>
      </c>
      <c r="AA718" s="4">
        <v>717</v>
      </c>
      <c r="AB718" s="4"/>
      <c r="AC718" s="220" t="e">
        <f>VLOOKUP(H718,[1]Sheet1!$D:$D,1,FALSE)</f>
        <v>#N/A</v>
      </c>
    </row>
    <row r="719" spans="1:29">
      <c r="A719" s="3">
        <v>118</v>
      </c>
      <c r="B719" s="4" t="s">
        <v>1421</v>
      </c>
      <c r="C719" s="4">
        <v>0</v>
      </c>
      <c r="D719" s="4" t="s">
        <v>30</v>
      </c>
      <c r="E719" s="4" t="s">
        <v>1699</v>
      </c>
      <c r="F719" s="4" t="s">
        <v>32</v>
      </c>
      <c r="G719" s="4" t="s">
        <v>43</v>
      </c>
      <c r="H719" s="4">
        <v>38381615</v>
      </c>
      <c r="I719" s="214" t="s">
        <v>1709</v>
      </c>
      <c r="J719" s="216">
        <v>1100</v>
      </c>
      <c r="K719" s="4">
        <v>15339388234</v>
      </c>
      <c r="L719" s="4"/>
      <c r="M719" s="4" t="s">
        <v>1710</v>
      </c>
      <c r="N719" s="4" t="s">
        <v>1711</v>
      </c>
      <c r="O719" s="4">
        <v>15339388234</v>
      </c>
      <c r="P719" s="217">
        <f>--IFERROR(VLOOKUP(I719,'统计（数据库导出）'!A:C,2,FALSE),0)</f>
        <v>73.41</v>
      </c>
      <c r="Q719" s="217">
        <f>--IFERROR(VLOOKUP(I719,'统计（数据库导出）'!A:C,3,FALSE),0)</f>
        <v>751.71</v>
      </c>
      <c r="R719" s="219">
        <f t="shared" si="11"/>
        <v>0.683372727272727</v>
      </c>
      <c r="S719" s="217">
        <f>--IFERROR(VLOOKUP(I719,'统计（数据库导出）'!A:K,4,FALSE),0)</f>
        <v>68.41</v>
      </c>
      <c r="T719" s="217">
        <f>--IFERROR(VLOOKUP(I719,'统计（数据库导出）'!A:K,5,FALSE),0)</f>
        <v>0</v>
      </c>
      <c r="U719" s="217">
        <f>--IFERROR(VLOOKUP(I719,'统计（数据库导出）'!A:K,6,FALSE),0)</f>
        <v>5</v>
      </c>
      <c r="V719" s="217">
        <f>--IFERROR(VLOOKUP(I719,'统计（数据库导出）'!A:K,7,FALSE),0)</f>
        <v>0</v>
      </c>
      <c r="W719" s="217">
        <f>--IFERROR(VLOOKUP(I719,'统计（数据库导出）'!A:K,8,FALSE),0)</f>
        <v>406.06</v>
      </c>
      <c r="X719" s="217">
        <f>--IFERROR(VLOOKUP(I719,'统计（数据库导出）'!A:K,9,FALSE),0)</f>
        <v>-305.8</v>
      </c>
      <c r="Y719" s="217">
        <f>--IFERROR(VLOOKUP(I719,'统计（数据库导出）'!A:K,10,FALSE),0)</f>
        <v>345.65</v>
      </c>
      <c r="Z719" s="217">
        <f>--IFERROR(VLOOKUP(I719,'统计（数据库导出）'!A:K,11,FALSE),0)</f>
        <v>0</v>
      </c>
      <c r="AA719" s="4">
        <v>718</v>
      </c>
      <c r="AB719" s="4"/>
      <c r="AC719" s="220" t="e">
        <f>VLOOKUP(H719,[1]Sheet1!$D:$D,1,FALSE)</f>
        <v>#N/A</v>
      </c>
    </row>
    <row r="720" spans="1:29">
      <c r="A720" s="3">
        <v>119</v>
      </c>
      <c r="B720" s="4" t="s">
        <v>1421</v>
      </c>
      <c r="C720" s="4">
        <v>0</v>
      </c>
      <c r="D720" s="4" t="s">
        <v>30</v>
      </c>
      <c r="E720" s="4" t="s">
        <v>1699</v>
      </c>
      <c r="F720" s="4" t="s">
        <v>32</v>
      </c>
      <c r="G720" s="4" t="s">
        <v>43</v>
      </c>
      <c r="H720" s="4">
        <v>3851590</v>
      </c>
      <c r="I720" s="214" t="s">
        <v>1712</v>
      </c>
      <c r="J720" s="216">
        <v>1100</v>
      </c>
      <c r="K720" s="4">
        <v>18909388916</v>
      </c>
      <c r="L720" s="4"/>
      <c r="M720" s="4" t="s">
        <v>1713</v>
      </c>
      <c r="N720" s="4" t="s">
        <v>1714</v>
      </c>
      <c r="O720" s="4">
        <v>18993835286</v>
      </c>
      <c r="P720" s="217">
        <f>--IFERROR(VLOOKUP(I720,'统计（数据库导出）'!A:C,2,FALSE),0)</f>
        <v>25</v>
      </c>
      <c r="Q720" s="217">
        <f>--IFERROR(VLOOKUP(I720,'统计（数据库导出）'!A:C,3,FALSE),0)</f>
        <v>1174.2</v>
      </c>
      <c r="R720" s="219">
        <f t="shared" si="11"/>
        <v>1.06745454545455</v>
      </c>
      <c r="S720" s="217">
        <f>--IFERROR(VLOOKUP(I720,'统计（数据库导出）'!A:K,4,FALSE),0)</f>
        <v>10</v>
      </c>
      <c r="T720" s="217">
        <f>--IFERROR(VLOOKUP(I720,'统计（数据库导出）'!A:K,5,FALSE),0)</f>
        <v>0</v>
      </c>
      <c r="U720" s="217">
        <f>--IFERROR(VLOOKUP(I720,'统计（数据库导出）'!A:K,6,FALSE),0)</f>
        <v>15</v>
      </c>
      <c r="V720" s="217">
        <f>--IFERROR(VLOOKUP(I720,'统计（数据库导出）'!A:K,7,FALSE),0)</f>
        <v>0</v>
      </c>
      <c r="W720" s="217">
        <f>--IFERROR(VLOOKUP(I720,'统计（数据库导出）'!A:K,8,FALSE),0)</f>
        <v>923.2</v>
      </c>
      <c r="X720" s="217">
        <f>--IFERROR(VLOOKUP(I720,'统计（数据库导出）'!A:K,9,FALSE),0)</f>
        <v>-318.7</v>
      </c>
      <c r="Y720" s="217">
        <f>--IFERROR(VLOOKUP(I720,'统计（数据库导出）'!A:K,10,FALSE),0)</f>
        <v>251</v>
      </c>
      <c r="Z720" s="217">
        <f>--IFERROR(VLOOKUP(I720,'统计（数据库导出）'!A:K,11,FALSE),0)</f>
        <v>0</v>
      </c>
      <c r="AA720" s="4">
        <v>719</v>
      </c>
      <c r="AB720" s="4"/>
      <c r="AC720" s="220" t="e">
        <f>VLOOKUP(H720,[1]Sheet1!$D:$D,1,FALSE)</f>
        <v>#N/A</v>
      </c>
    </row>
    <row r="721" spans="1:29">
      <c r="A721" s="3">
        <v>120</v>
      </c>
      <c r="B721" s="4" t="s">
        <v>1421</v>
      </c>
      <c r="C721" s="4">
        <v>0</v>
      </c>
      <c r="D721" s="4" t="s">
        <v>30</v>
      </c>
      <c r="E721" s="4" t="s">
        <v>1699</v>
      </c>
      <c r="F721" s="4" t="s">
        <v>32</v>
      </c>
      <c r="G721" s="4" t="s">
        <v>1454</v>
      </c>
      <c r="H721" s="4">
        <v>38381793</v>
      </c>
      <c r="I721" s="214" t="s">
        <v>1715</v>
      </c>
      <c r="J721" s="216">
        <v>500</v>
      </c>
      <c r="K721" s="4">
        <v>15378817181</v>
      </c>
      <c r="L721" s="4"/>
      <c r="M721" s="4" t="s">
        <v>1716</v>
      </c>
      <c r="N721" s="4" t="s">
        <v>1717</v>
      </c>
      <c r="O721" s="4">
        <v>15378817181</v>
      </c>
      <c r="P721" s="217">
        <f>--IFERROR(VLOOKUP(I721,'统计（数据库导出）'!A:C,2,FALSE),0)</f>
        <v>0</v>
      </c>
      <c r="Q721" s="217">
        <f>--IFERROR(VLOOKUP(I721,'统计（数据库导出）'!A:C,3,FALSE),0)</f>
        <v>720.816666666667</v>
      </c>
      <c r="R721" s="219">
        <f t="shared" si="11"/>
        <v>1.44163333333333</v>
      </c>
      <c r="S721" s="217">
        <f>--IFERROR(VLOOKUP(I721,'统计（数据库导出）'!A:K,4,FALSE),0)</f>
        <v>0</v>
      </c>
      <c r="T721" s="217">
        <f>--IFERROR(VLOOKUP(I721,'统计（数据库导出）'!A:K,5,FALSE),0)</f>
        <v>0</v>
      </c>
      <c r="U721" s="217">
        <f>--IFERROR(VLOOKUP(I721,'统计（数据库导出）'!A:K,6,FALSE),0)</f>
        <v>0</v>
      </c>
      <c r="V721" s="217">
        <f>--IFERROR(VLOOKUP(I721,'统计（数据库导出）'!A:K,7,FALSE),0)</f>
        <v>0</v>
      </c>
      <c r="W721" s="217">
        <f>--IFERROR(VLOOKUP(I721,'统计（数据库导出）'!A:K,8,FALSE),0)</f>
        <v>307.3</v>
      </c>
      <c r="X721" s="217">
        <f>--IFERROR(VLOOKUP(I721,'统计（数据库导出）'!A:K,9,FALSE),0)</f>
        <v>-157.1</v>
      </c>
      <c r="Y721" s="217">
        <f>--IFERROR(VLOOKUP(I721,'统计（数据库导出）'!A:K,10,FALSE),0)</f>
        <v>413.516666666667</v>
      </c>
      <c r="Z721" s="217">
        <f>--IFERROR(VLOOKUP(I721,'统计（数据库导出）'!A:K,11,FALSE),0)</f>
        <v>0</v>
      </c>
      <c r="AA721" s="4">
        <v>720</v>
      </c>
      <c r="AB721" s="4"/>
      <c r="AC721" s="220" t="e">
        <f>VLOOKUP(H721,[1]Sheet1!$D:$D,1,FALSE)</f>
        <v>#N/A</v>
      </c>
    </row>
    <row r="722" spans="1:29">
      <c r="A722" s="3">
        <v>121</v>
      </c>
      <c r="B722" s="4" t="s">
        <v>1421</v>
      </c>
      <c r="C722" s="4">
        <v>0</v>
      </c>
      <c r="D722" s="4" t="s">
        <v>30</v>
      </c>
      <c r="E722" s="4" t="s">
        <v>1699</v>
      </c>
      <c r="F722" s="4" t="s">
        <v>32</v>
      </c>
      <c r="G722" s="4" t="s">
        <v>1454</v>
      </c>
      <c r="H722" s="4">
        <v>38382042</v>
      </c>
      <c r="I722" s="214" t="s">
        <v>1718</v>
      </c>
      <c r="J722" s="216">
        <v>500</v>
      </c>
      <c r="K722" s="4">
        <v>15339385051</v>
      </c>
      <c r="L722" s="4"/>
      <c r="M722" s="4" t="s">
        <v>1719</v>
      </c>
      <c r="N722" s="4" t="s">
        <v>1720</v>
      </c>
      <c r="O722" s="4">
        <v>15339385051</v>
      </c>
      <c r="P722" s="217">
        <f>--IFERROR(VLOOKUP(I722,'统计（数据库导出）'!A:C,2,FALSE),0)</f>
        <v>0</v>
      </c>
      <c r="Q722" s="217">
        <f>--IFERROR(VLOOKUP(I722,'统计（数据库导出）'!A:C,3,FALSE),0)</f>
        <v>175.66</v>
      </c>
      <c r="R722" s="219">
        <f t="shared" si="11"/>
        <v>0.35132</v>
      </c>
      <c r="S722" s="217">
        <f>--IFERROR(VLOOKUP(I722,'统计（数据库导出）'!A:K,4,FALSE),0)</f>
        <v>0</v>
      </c>
      <c r="T722" s="217">
        <f>--IFERROR(VLOOKUP(I722,'统计（数据库导出）'!A:K,5,FALSE),0)</f>
        <v>0</v>
      </c>
      <c r="U722" s="217">
        <f>--IFERROR(VLOOKUP(I722,'统计（数据库导出）'!A:K,6,FALSE),0)</f>
        <v>0</v>
      </c>
      <c r="V722" s="217">
        <f>--IFERROR(VLOOKUP(I722,'统计（数据库导出）'!A:K,7,FALSE),0)</f>
        <v>0</v>
      </c>
      <c r="W722" s="217">
        <f>--IFERROR(VLOOKUP(I722,'统计（数据库导出）'!A:K,8,FALSE),0)</f>
        <v>118.76</v>
      </c>
      <c r="X722" s="217">
        <f>--IFERROR(VLOOKUP(I722,'统计（数据库导出）'!A:K,9,FALSE),0)</f>
        <v>-263.3</v>
      </c>
      <c r="Y722" s="217">
        <f>--IFERROR(VLOOKUP(I722,'统计（数据库导出）'!A:K,10,FALSE),0)</f>
        <v>56.9</v>
      </c>
      <c r="Z722" s="217">
        <f>--IFERROR(VLOOKUP(I722,'统计（数据库导出）'!A:K,11,FALSE),0)</f>
        <v>0</v>
      </c>
      <c r="AA722" s="4">
        <v>721</v>
      </c>
      <c r="AB722" s="4"/>
      <c r="AC722" s="220" t="e">
        <f>VLOOKUP(H722,[1]Sheet1!$D:$D,1,FALSE)</f>
        <v>#N/A</v>
      </c>
    </row>
    <row r="723" spans="1:29">
      <c r="A723" s="3">
        <v>122</v>
      </c>
      <c r="B723" s="4" t="s">
        <v>1421</v>
      </c>
      <c r="C723" s="4">
        <v>0</v>
      </c>
      <c r="D723" s="4" t="s">
        <v>30</v>
      </c>
      <c r="E723" s="4" t="s">
        <v>1699</v>
      </c>
      <c r="F723" s="4" t="s">
        <v>32</v>
      </c>
      <c r="G723" s="4" t="s">
        <v>33</v>
      </c>
      <c r="H723" s="4">
        <v>3853512</v>
      </c>
      <c r="I723" s="214" t="s">
        <v>1721</v>
      </c>
      <c r="J723" s="216">
        <v>1500</v>
      </c>
      <c r="K723" s="4">
        <v>18919486792</v>
      </c>
      <c r="L723" s="4"/>
      <c r="M723" s="4" t="e">
        <v>#N/A</v>
      </c>
      <c r="N723" s="4" t="s">
        <v>1702</v>
      </c>
      <c r="O723" s="4">
        <v>18919486792</v>
      </c>
      <c r="P723" s="217">
        <f>--IFERROR(VLOOKUP(I723,'统计（数据库导出）'!A:C,2,FALSE),0)</f>
        <v>0</v>
      </c>
      <c r="Q723" s="217">
        <f>--IFERROR(VLOOKUP(I723,'统计（数据库导出）'!A:C,3,FALSE),0)</f>
        <v>547.335</v>
      </c>
      <c r="R723" s="219">
        <f t="shared" si="11"/>
        <v>0.36489</v>
      </c>
      <c r="S723" s="217">
        <f>--IFERROR(VLOOKUP(I723,'统计（数据库导出）'!A:K,4,FALSE),0)</f>
        <v>0</v>
      </c>
      <c r="T723" s="217">
        <f>--IFERROR(VLOOKUP(I723,'统计（数据库导出）'!A:K,5,FALSE),0)</f>
        <v>0</v>
      </c>
      <c r="U723" s="217">
        <f>--IFERROR(VLOOKUP(I723,'统计（数据库导出）'!A:K,6,FALSE),0)</f>
        <v>0</v>
      </c>
      <c r="V723" s="217">
        <f>--IFERROR(VLOOKUP(I723,'统计（数据库导出）'!A:K,7,FALSE),0)</f>
        <v>0</v>
      </c>
      <c r="W723" s="217">
        <f>--IFERROR(VLOOKUP(I723,'统计（数据库导出）'!A:K,8,FALSE),0)</f>
        <v>221.8</v>
      </c>
      <c r="X723" s="217">
        <f>--IFERROR(VLOOKUP(I723,'统计（数据库导出）'!A:K,9,FALSE),0)</f>
        <v>-21.6</v>
      </c>
      <c r="Y723" s="217">
        <f>--IFERROR(VLOOKUP(I723,'统计（数据库导出）'!A:K,10,FALSE),0)</f>
        <v>325.535</v>
      </c>
      <c r="Z723" s="217">
        <f>--IFERROR(VLOOKUP(I723,'统计（数据库导出）'!A:K,11,FALSE),0)</f>
        <v>-3</v>
      </c>
      <c r="AA723" s="4">
        <v>722</v>
      </c>
      <c r="AB723" s="4"/>
      <c r="AC723" s="220" t="e">
        <f>VLOOKUP(H723,[1]Sheet1!$D:$D,1,FALSE)</f>
        <v>#N/A</v>
      </c>
    </row>
    <row r="724" spans="1:29">
      <c r="A724" s="3">
        <v>123</v>
      </c>
      <c r="B724" s="4" t="s">
        <v>1421</v>
      </c>
      <c r="C724" s="4">
        <v>0</v>
      </c>
      <c r="D724" s="4" t="s">
        <v>30</v>
      </c>
      <c r="E724" s="4" t="s">
        <v>1722</v>
      </c>
      <c r="F724" s="4" t="s">
        <v>88</v>
      </c>
      <c r="G724" s="4" t="s">
        <v>102</v>
      </c>
      <c r="H724" s="4">
        <v>3851622</v>
      </c>
      <c r="I724" s="214" t="s">
        <v>1723</v>
      </c>
      <c r="J724" s="216">
        <v>600</v>
      </c>
      <c r="K724" s="4">
        <v>18919385136</v>
      </c>
      <c r="L724" s="4" t="s">
        <v>99</v>
      </c>
      <c r="M724" s="4" t="s">
        <v>1724</v>
      </c>
      <c r="N724" s="4" t="s">
        <v>1725</v>
      </c>
      <c r="O724" s="4">
        <v>18919385136</v>
      </c>
      <c r="P724" s="217">
        <f>--IFERROR(VLOOKUP(I724,'统计（数据库导出）'!A:C,2,FALSE),0)</f>
        <v>57.1</v>
      </c>
      <c r="Q724" s="217">
        <f>--IFERROR(VLOOKUP(I724,'统计（数据库导出）'!A:C,3,FALSE),0)</f>
        <v>194.75</v>
      </c>
      <c r="R724" s="219">
        <f t="shared" si="11"/>
        <v>0.324583333333333</v>
      </c>
      <c r="S724" s="217">
        <f>--IFERROR(VLOOKUP(I724,'统计（数据库导出）'!A:K,4,FALSE),0)</f>
        <v>27.1</v>
      </c>
      <c r="T724" s="217">
        <f>--IFERROR(VLOOKUP(I724,'统计（数据库导出）'!A:K,5,FALSE),0)</f>
        <v>0</v>
      </c>
      <c r="U724" s="217">
        <f>--IFERROR(VLOOKUP(I724,'统计（数据库导出）'!A:K,6,FALSE),0)</f>
        <v>30</v>
      </c>
      <c r="V724" s="217">
        <f>--IFERROR(VLOOKUP(I724,'统计（数据库导出）'!A:K,7,FALSE),0)</f>
        <v>0</v>
      </c>
      <c r="W724" s="217">
        <f>--IFERROR(VLOOKUP(I724,'统计（数据库导出）'!A:K,8,FALSE),0)</f>
        <v>88.1</v>
      </c>
      <c r="X724" s="217">
        <f>--IFERROR(VLOOKUP(I724,'统计（数据库导出）'!A:K,9,FALSE),0)</f>
        <v>-287</v>
      </c>
      <c r="Y724" s="217">
        <f>--IFERROR(VLOOKUP(I724,'统计（数据库导出）'!A:K,10,FALSE),0)</f>
        <v>106.65</v>
      </c>
      <c r="Z724" s="217">
        <f>--IFERROR(VLOOKUP(I724,'统计（数据库导出）'!A:K,11,FALSE),0)</f>
        <v>-5</v>
      </c>
      <c r="AA724" s="4">
        <v>723</v>
      </c>
      <c r="AB724" s="4"/>
      <c r="AC724" s="220" t="e">
        <f>VLOOKUP(H724,[1]Sheet1!$D:$D,1,FALSE)</f>
        <v>#N/A</v>
      </c>
    </row>
    <row r="725" spans="1:29">
      <c r="A725" s="3">
        <v>124</v>
      </c>
      <c r="B725" s="4" t="s">
        <v>1421</v>
      </c>
      <c r="C725" s="4">
        <v>0</v>
      </c>
      <c r="D725" s="4" t="s">
        <v>30</v>
      </c>
      <c r="E725" s="4" t="s">
        <v>1722</v>
      </c>
      <c r="F725" s="4" t="s">
        <v>88</v>
      </c>
      <c r="G725" s="4" t="s">
        <v>1431</v>
      </c>
      <c r="H725" s="4">
        <v>3853437</v>
      </c>
      <c r="I725" s="214" t="s">
        <v>1726</v>
      </c>
      <c r="J725" s="216">
        <v>1500</v>
      </c>
      <c r="K725" s="4">
        <v>18993847268</v>
      </c>
      <c r="L725" s="4"/>
      <c r="M725" s="4" t="s">
        <v>1727</v>
      </c>
      <c r="N725" s="4" t="s">
        <v>1728</v>
      </c>
      <c r="O725" s="4">
        <v>19909381396</v>
      </c>
      <c r="P725" s="217">
        <f>--IFERROR(VLOOKUP(I725,'统计（数据库导出）'!A:C,2,FALSE),0)</f>
        <v>18</v>
      </c>
      <c r="Q725" s="217">
        <f>--IFERROR(VLOOKUP(I725,'统计（数据库导出）'!A:C,3,FALSE),0)</f>
        <v>1976.46</v>
      </c>
      <c r="R725" s="219">
        <f t="shared" si="11"/>
        <v>1.31764</v>
      </c>
      <c r="S725" s="217">
        <f>--IFERROR(VLOOKUP(I725,'统计（数据库导出）'!A:K,4,FALSE),0)</f>
        <v>18</v>
      </c>
      <c r="T725" s="217">
        <f>--IFERROR(VLOOKUP(I725,'统计（数据库导出）'!A:K,5,FALSE),0)</f>
        <v>-53.1</v>
      </c>
      <c r="U725" s="217">
        <f>--IFERROR(VLOOKUP(I725,'统计（数据库导出）'!A:K,6,FALSE),0)</f>
        <v>0</v>
      </c>
      <c r="V725" s="217">
        <f>--IFERROR(VLOOKUP(I725,'统计（数据库导出）'!A:K,7,FALSE),0)</f>
        <v>0</v>
      </c>
      <c r="W725" s="217">
        <f>--IFERROR(VLOOKUP(I725,'统计（数据库导出）'!A:K,8,FALSE),0)</f>
        <v>1495.41</v>
      </c>
      <c r="X725" s="217">
        <f>--IFERROR(VLOOKUP(I725,'统计（数据库导出）'!A:K,9,FALSE),0)</f>
        <v>-633.3</v>
      </c>
      <c r="Y725" s="217">
        <f>--IFERROR(VLOOKUP(I725,'统计（数据库导出）'!A:K,10,FALSE),0)</f>
        <v>481.05</v>
      </c>
      <c r="Z725" s="217">
        <f>--IFERROR(VLOOKUP(I725,'统计（数据库导出）'!A:K,11,FALSE),0)</f>
        <v>0</v>
      </c>
      <c r="AA725" s="4">
        <v>724</v>
      </c>
      <c r="AB725" s="4"/>
      <c r="AC725" s="220" t="e">
        <f>VLOOKUP(H725,[1]Sheet1!$D:$D,1,FALSE)</f>
        <v>#N/A</v>
      </c>
    </row>
    <row r="726" spans="1:29">
      <c r="A726" s="3">
        <v>125</v>
      </c>
      <c r="B726" s="4" t="s">
        <v>1421</v>
      </c>
      <c r="C726" s="4">
        <v>0</v>
      </c>
      <c r="D726" s="4" t="s">
        <v>30</v>
      </c>
      <c r="E726" s="4" t="s">
        <v>1722</v>
      </c>
      <c r="F726" s="4" t="s">
        <v>88</v>
      </c>
      <c r="G726" s="4" t="s">
        <v>1435</v>
      </c>
      <c r="H726" s="4">
        <v>3853957</v>
      </c>
      <c r="I726" s="214" t="s">
        <v>1729</v>
      </c>
      <c r="J726" s="216">
        <v>1500</v>
      </c>
      <c r="K726" s="4">
        <v>18993873133</v>
      </c>
      <c r="L726" s="4"/>
      <c r="M726" s="4" t="s">
        <v>1730</v>
      </c>
      <c r="N726" s="4" t="s">
        <v>1725</v>
      </c>
      <c r="O726" s="4">
        <v>18993873133</v>
      </c>
      <c r="P726" s="217">
        <f>--IFERROR(VLOOKUP(I726,'统计（数据库导出）'!A:C,2,FALSE),0)</f>
        <v>58.8</v>
      </c>
      <c r="Q726" s="217">
        <f>--IFERROR(VLOOKUP(I726,'统计（数据库导出）'!A:C,3,FALSE),0)</f>
        <v>715.6</v>
      </c>
      <c r="R726" s="219">
        <f t="shared" si="11"/>
        <v>0.477066666666667</v>
      </c>
      <c r="S726" s="217">
        <f>--IFERROR(VLOOKUP(I726,'统计（数据库导出）'!A:K,4,FALSE),0)</f>
        <v>6</v>
      </c>
      <c r="T726" s="217">
        <f>--IFERROR(VLOOKUP(I726,'统计（数据库导出）'!A:K,5,FALSE),0)</f>
        <v>-71.1</v>
      </c>
      <c r="U726" s="217">
        <f>--IFERROR(VLOOKUP(I726,'统计（数据库导出）'!A:K,6,FALSE),0)</f>
        <v>52.8</v>
      </c>
      <c r="V726" s="217">
        <f>--IFERROR(VLOOKUP(I726,'统计（数据库导出）'!A:K,7,FALSE),0)</f>
        <v>0</v>
      </c>
      <c r="W726" s="217">
        <f>--IFERROR(VLOOKUP(I726,'统计（数据库导出）'!A:K,8,FALSE),0)</f>
        <v>253.2</v>
      </c>
      <c r="X726" s="217">
        <f>--IFERROR(VLOOKUP(I726,'统计（数据库导出）'!A:K,9,FALSE),0)</f>
        <v>-142.2</v>
      </c>
      <c r="Y726" s="217">
        <f>--IFERROR(VLOOKUP(I726,'统计（数据库导出）'!A:K,10,FALSE),0)</f>
        <v>462.4</v>
      </c>
      <c r="Z726" s="217">
        <f>--IFERROR(VLOOKUP(I726,'统计（数据库导出）'!A:K,11,FALSE),0)</f>
        <v>0</v>
      </c>
      <c r="AA726" s="4">
        <v>725</v>
      </c>
      <c r="AB726" s="4"/>
      <c r="AC726" s="220" t="e">
        <f>VLOOKUP(H726,[1]Sheet1!$D:$D,1,FALSE)</f>
        <v>#N/A</v>
      </c>
    </row>
    <row r="727" spans="1:29">
      <c r="A727" s="3">
        <v>126</v>
      </c>
      <c r="B727" s="4" t="s">
        <v>1421</v>
      </c>
      <c r="C727" s="4">
        <v>0</v>
      </c>
      <c r="D727" s="4" t="s">
        <v>30</v>
      </c>
      <c r="E727" s="4" t="s">
        <v>1722</v>
      </c>
      <c r="F727" s="4" t="s">
        <v>88</v>
      </c>
      <c r="G727" s="4" t="s">
        <v>1454</v>
      </c>
      <c r="H727" s="4">
        <v>3853202</v>
      </c>
      <c r="I727" s="214" t="s">
        <v>1731</v>
      </c>
      <c r="J727" s="216">
        <v>0</v>
      </c>
      <c r="K727" s="4">
        <v>15346986319</v>
      </c>
      <c r="L727" s="4"/>
      <c r="M727" s="4" t="s">
        <v>1732</v>
      </c>
      <c r="N727" s="4" t="s">
        <v>1725</v>
      </c>
      <c r="O727" s="4">
        <v>15346986319</v>
      </c>
      <c r="P727" s="217">
        <f>--IFERROR(VLOOKUP(I727,'统计（数据库导出）'!A:C,2,FALSE),0)</f>
        <v>0</v>
      </c>
      <c r="Q727" s="217">
        <f>--IFERROR(VLOOKUP(I727,'统计（数据库导出）'!A:C,3,FALSE),0)</f>
        <v>479.9</v>
      </c>
      <c r="R727" s="219">
        <f t="shared" si="11"/>
        <v>0</v>
      </c>
      <c r="S727" s="217">
        <f>--IFERROR(VLOOKUP(I727,'统计（数据库导出）'!A:K,4,FALSE),0)</f>
        <v>0</v>
      </c>
      <c r="T727" s="217">
        <f>--IFERROR(VLOOKUP(I727,'统计（数据库导出）'!A:K,5,FALSE),0)</f>
        <v>0</v>
      </c>
      <c r="U727" s="217">
        <f>--IFERROR(VLOOKUP(I727,'统计（数据库导出）'!A:K,6,FALSE),0)</f>
        <v>0</v>
      </c>
      <c r="V727" s="217">
        <f>--IFERROR(VLOOKUP(I727,'统计（数据库导出）'!A:K,7,FALSE),0)</f>
        <v>0</v>
      </c>
      <c r="W727" s="217">
        <f>--IFERROR(VLOOKUP(I727,'统计（数据库导出）'!A:K,8,FALSE),0)</f>
        <v>197.3</v>
      </c>
      <c r="X727" s="217">
        <f>--IFERROR(VLOOKUP(I727,'统计（数据库导出）'!A:K,9,FALSE),0)</f>
        <v>-182.2</v>
      </c>
      <c r="Y727" s="217">
        <f>--IFERROR(VLOOKUP(I727,'统计（数据库导出）'!A:K,10,FALSE),0)</f>
        <v>282.6</v>
      </c>
      <c r="Z727" s="217">
        <f>--IFERROR(VLOOKUP(I727,'统计（数据库导出）'!A:K,11,FALSE),0)</f>
        <v>0</v>
      </c>
      <c r="AA727" s="4">
        <v>726</v>
      </c>
      <c r="AB727" s="4"/>
      <c r="AC727" s="220" t="e">
        <f>VLOOKUP(H727,[1]Sheet1!$D:$D,1,FALSE)</f>
        <v>#N/A</v>
      </c>
    </row>
    <row r="728" spans="1:29">
      <c r="A728" s="3">
        <v>127</v>
      </c>
      <c r="B728" s="4" t="s">
        <v>1421</v>
      </c>
      <c r="C728" s="4">
        <v>0</v>
      </c>
      <c r="D728" s="4" t="s">
        <v>30</v>
      </c>
      <c r="E728" s="4" t="s">
        <v>1722</v>
      </c>
      <c r="F728" s="4" t="s">
        <v>88</v>
      </c>
      <c r="G728" s="4" t="s">
        <v>33</v>
      </c>
      <c r="H728" s="4">
        <v>3853198</v>
      </c>
      <c r="I728" s="214" t="s">
        <v>1733</v>
      </c>
      <c r="J728" s="216">
        <v>1500</v>
      </c>
      <c r="K728" s="4">
        <v>19993812999</v>
      </c>
      <c r="L728" s="4"/>
      <c r="M728" s="4" t="s">
        <v>1734</v>
      </c>
      <c r="N728" s="4" t="s">
        <v>1725</v>
      </c>
      <c r="O728" s="4">
        <v>19993812999</v>
      </c>
      <c r="P728" s="217">
        <f>--IFERROR(VLOOKUP(I728,'统计（数据库导出）'!A:C,2,FALSE),0)</f>
        <v>180.65</v>
      </c>
      <c r="Q728" s="217">
        <f>--IFERROR(VLOOKUP(I728,'统计（数据库导出）'!A:C,3,FALSE),0)</f>
        <v>3856.25</v>
      </c>
      <c r="R728" s="219">
        <f t="shared" si="11"/>
        <v>2.57083333333333</v>
      </c>
      <c r="S728" s="217">
        <f>--IFERROR(VLOOKUP(I728,'统计（数据库导出）'!A:K,4,FALSE),0)</f>
        <v>85</v>
      </c>
      <c r="T728" s="217">
        <f>--IFERROR(VLOOKUP(I728,'统计（数据库导出）'!A:K,5,FALSE),0)</f>
        <v>0</v>
      </c>
      <c r="U728" s="217">
        <f>--IFERROR(VLOOKUP(I728,'统计（数据库导出）'!A:K,6,FALSE),0)</f>
        <v>95.65</v>
      </c>
      <c r="V728" s="217">
        <f>--IFERROR(VLOOKUP(I728,'统计（数据库导出）'!A:K,7,FALSE),0)</f>
        <v>0</v>
      </c>
      <c r="W728" s="217">
        <f>--IFERROR(VLOOKUP(I728,'统计（数据库导出）'!A:K,8,FALSE),0)</f>
        <v>1357.8</v>
      </c>
      <c r="X728" s="217">
        <f>--IFERROR(VLOOKUP(I728,'统计（数据库导出）'!A:K,9,FALSE),0)</f>
        <v>-472.6</v>
      </c>
      <c r="Y728" s="217">
        <f>--IFERROR(VLOOKUP(I728,'统计（数据库导出）'!A:K,10,FALSE),0)</f>
        <v>2498.45</v>
      </c>
      <c r="Z728" s="217">
        <f>--IFERROR(VLOOKUP(I728,'统计（数据库导出）'!A:K,11,FALSE),0)</f>
        <v>-33</v>
      </c>
      <c r="AA728" s="4">
        <v>727</v>
      </c>
      <c r="AB728" s="4"/>
      <c r="AC728" s="220" t="e">
        <f>VLOOKUP(H728,[1]Sheet1!$D:$D,1,FALSE)</f>
        <v>#N/A</v>
      </c>
    </row>
    <row r="729" spans="1:29">
      <c r="A729" s="3">
        <v>128</v>
      </c>
      <c r="B729" s="4" t="s">
        <v>1421</v>
      </c>
      <c r="C729" s="4">
        <v>0</v>
      </c>
      <c r="D729" s="4" t="s">
        <v>30</v>
      </c>
      <c r="E729" s="4" t="s">
        <v>1722</v>
      </c>
      <c r="F729" s="4" t="s">
        <v>88</v>
      </c>
      <c r="G729" s="4" t="s">
        <v>33</v>
      </c>
      <c r="H729" s="4">
        <v>3853145</v>
      </c>
      <c r="I729" s="214" t="s">
        <v>1735</v>
      </c>
      <c r="J729" s="216">
        <v>1500</v>
      </c>
      <c r="K729" s="4">
        <v>18093809056</v>
      </c>
      <c r="L729" s="4"/>
      <c r="M729" s="4" t="s">
        <v>1736</v>
      </c>
      <c r="N729" s="4" t="s">
        <v>1737</v>
      </c>
      <c r="O729" s="4">
        <v>18093809056</v>
      </c>
      <c r="P729" s="217">
        <f>--IFERROR(VLOOKUP(I729,'统计（数据库导出）'!A:C,2,FALSE),0)</f>
        <v>3</v>
      </c>
      <c r="Q729" s="217">
        <f>--IFERROR(VLOOKUP(I729,'统计（数据库导出）'!A:C,3,FALSE),0)</f>
        <v>1043.65</v>
      </c>
      <c r="R729" s="219">
        <f t="shared" si="11"/>
        <v>0.695766666666667</v>
      </c>
      <c r="S729" s="217">
        <f>--IFERROR(VLOOKUP(I729,'统计（数据库导出）'!A:K,4,FALSE),0)</f>
        <v>3</v>
      </c>
      <c r="T729" s="217">
        <f>--IFERROR(VLOOKUP(I729,'统计（数据库导出）'!A:K,5,FALSE),0)</f>
        <v>0</v>
      </c>
      <c r="U729" s="217">
        <f>--IFERROR(VLOOKUP(I729,'统计（数据库导出）'!A:K,6,FALSE),0)</f>
        <v>0</v>
      </c>
      <c r="V729" s="217">
        <f>--IFERROR(VLOOKUP(I729,'统计（数据库导出）'!A:K,7,FALSE),0)</f>
        <v>0</v>
      </c>
      <c r="W729" s="217">
        <f>--IFERROR(VLOOKUP(I729,'统计（数据库导出）'!A:K,8,FALSE),0)</f>
        <v>873</v>
      </c>
      <c r="X729" s="217">
        <f>--IFERROR(VLOOKUP(I729,'统计（数据库导出）'!A:K,9,FALSE),0)</f>
        <v>-507</v>
      </c>
      <c r="Y729" s="217">
        <f>--IFERROR(VLOOKUP(I729,'统计（数据库导出）'!A:K,10,FALSE),0)</f>
        <v>170.65</v>
      </c>
      <c r="Z729" s="217">
        <f>--IFERROR(VLOOKUP(I729,'统计（数据库导出）'!A:K,11,FALSE),0)</f>
        <v>0</v>
      </c>
      <c r="AA729" s="4">
        <v>728</v>
      </c>
      <c r="AB729" s="4"/>
      <c r="AC729" s="220" t="e">
        <f>VLOOKUP(H729,[1]Sheet1!$D:$D,1,FALSE)</f>
        <v>#N/A</v>
      </c>
    </row>
    <row r="730" spans="1:29">
      <c r="A730" s="3">
        <v>129</v>
      </c>
      <c r="B730" s="4" t="s">
        <v>1421</v>
      </c>
      <c r="C730" s="4">
        <v>0</v>
      </c>
      <c r="D730" s="4" t="s">
        <v>30</v>
      </c>
      <c r="E730" s="4" t="s">
        <v>1722</v>
      </c>
      <c r="F730" s="4" t="s">
        <v>88</v>
      </c>
      <c r="G730" s="4" t="s">
        <v>1454</v>
      </c>
      <c r="H730" s="4">
        <v>3851469</v>
      </c>
      <c r="I730" s="214" t="s">
        <v>1738</v>
      </c>
      <c r="J730" s="216">
        <v>0</v>
      </c>
      <c r="K730" s="4">
        <v>15309488256</v>
      </c>
      <c r="L730" s="4"/>
      <c r="M730" s="4" t="s">
        <v>1739</v>
      </c>
      <c r="N730" s="4" t="s">
        <v>1737</v>
      </c>
      <c r="O730" s="4">
        <v>15309488256</v>
      </c>
      <c r="P730" s="217">
        <f>--IFERROR(VLOOKUP(I730,'统计（数据库导出）'!A:C,2,FALSE),0)</f>
        <v>10</v>
      </c>
      <c r="Q730" s="217">
        <f>--IFERROR(VLOOKUP(I730,'统计（数据库导出）'!A:C,3,FALSE),0)</f>
        <v>49.9</v>
      </c>
      <c r="R730" s="219">
        <f t="shared" si="11"/>
        <v>0</v>
      </c>
      <c r="S730" s="217">
        <f>--IFERROR(VLOOKUP(I730,'统计（数据库导出）'!A:K,4,FALSE),0)</f>
        <v>0</v>
      </c>
      <c r="T730" s="217">
        <f>--IFERROR(VLOOKUP(I730,'统计（数据库导出）'!A:K,5,FALSE),0)</f>
        <v>0</v>
      </c>
      <c r="U730" s="217">
        <f>--IFERROR(VLOOKUP(I730,'统计（数据库导出）'!A:K,6,FALSE),0)</f>
        <v>10</v>
      </c>
      <c r="V730" s="217">
        <f>--IFERROR(VLOOKUP(I730,'统计（数据库导出）'!A:K,7,FALSE),0)</f>
        <v>0</v>
      </c>
      <c r="W730" s="217">
        <f>--IFERROR(VLOOKUP(I730,'统计（数据库导出）'!A:K,8,FALSE),0)</f>
        <v>39.9</v>
      </c>
      <c r="X730" s="217">
        <f>--IFERROR(VLOOKUP(I730,'统计（数据库导出）'!A:K,9,FALSE),0)</f>
        <v>-51</v>
      </c>
      <c r="Y730" s="217">
        <f>--IFERROR(VLOOKUP(I730,'统计（数据库导出）'!A:K,10,FALSE),0)</f>
        <v>10</v>
      </c>
      <c r="Z730" s="217">
        <f>--IFERROR(VLOOKUP(I730,'统计（数据库导出）'!A:K,11,FALSE),0)</f>
        <v>0</v>
      </c>
      <c r="AA730" s="4">
        <v>729</v>
      </c>
      <c r="AB730" s="4"/>
      <c r="AC730" s="220" t="e">
        <f>VLOOKUP(H730,[1]Sheet1!$D:$D,1,FALSE)</f>
        <v>#N/A</v>
      </c>
    </row>
    <row r="731" spans="1:29">
      <c r="A731" s="3">
        <v>130</v>
      </c>
      <c r="B731" s="4" t="s">
        <v>1421</v>
      </c>
      <c r="C731" s="4">
        <v>0</v>
      </c>
      <c r="D731" s="4" t="s">
        <v>30</v>
      </c>
      <c r="E731" s="4" t="s">
        <v>1722</v>
      </c>
      <c r="F731" s="4" t="s">
        <v>88</v>
      </c>
      <c r="G731" s="4" t="s">
        <v>33</v>
      </c>
      <c r="H731" s="4">
        <v>3851471</v>
      </c>
      <c r="I731" s="214" t="s">
        <v>1740</v>
      </c>
      <c r="J731" s="216">
        <v>1500</v>
      </c>
      <c r="K731" s="4">
        <v>18919380428</v>
      </c>
      <c r="L731" s="4"/>
      <c r="M731" s="4" t="s">
        <v>1741</v>
      </c>
      <c r="N731" s="4" t="s">
        <v>1728</v>
      </c>
      <c r="O731" s="4">
        <v>18919380428</v>
      </c>
      <c r="P731" s="217">
        <f>--IFERROR(VLOOKUP(I731,'统计（数据库导出）'!A:C,2,FALSE),0)</f>
        <v>58</v>
      </c>
      <c r="Q731" s="217">
        <f>--IFERROR(VLOOKUP(I731,'统计（数据库导出）'!A:C,3,FALSE),0)</f>
        <v>1042.385</v>
      </c>
      <c r="R731" s="219">
        <f t="shared" si="11"/>
        <v>0.694923333333333</v>
      </c>
      <c r="S731" s="217">
        <f>--IFERROR(VLOOKUP(I731,'统计（数据库导出）'!A:K,4,FALSE),0)</f>
        <v>10</v>
      </c>
      <c r="T731" s="217">
        <f>--IFERROR(VLOOKUP(I731,'统计（数据库导出）'!A:K,5,FALSE),0)</f>
        <v>0</v>
      </c>
      <c r="U731" s="217">
        <f>--IFERROR(VLOOKUP(I731,'统计（数据库导出）'!A:K,6,FALSE),0)</f>
        <v>48</v>
      </c>
      <c r="V731" s="217">
        <f>--IFERROR(VLOOKUP(I731,'统计（数据库导出）'!A:K,7,FALSE),0)</f>
        <v>0</v>
      </c>
      <c r="W731" s="217">
        <f>--IFERROR(VLOOKUP(I731,'统计（数据库导出）'!A:K,8,FALSE),0)</f>
        <v>412.4</v>
      </c>
      <c r="X731" s="217">
        <f>--IFERROR(VLOOKUP(I731,'统计（数据库导出）'!A:K,9,FALSE),0)</f>
        <v>-191.7</v>
      </c>
      <c r="Y731" s="217">
        <f>--IFERROR(VLOOKUP(I731,'统计（数据库导出）'!A:K,10,FALSE),0)</f>
        <v>629.985</v>
      </c>
      <c r="Z731" s="217">
        <f>--IFERROR(VLOOKUP(I731,'统计（数据库导出）'!A:K,11,FALSE),0)</f>
        <v>0</v>
      </c>
      <c r="AA731" s="4">
        <v>730</v>
      </c>
      <c r="AB731" s="4"/>
      <c r="AC731" s="220" t="e">
        <f>VLOOKUP(H731,[1]Sheet1!$D:$D,1,FALSE)</f>
        <v>#N/A</v>
      </c>
    </row>
    <row r="732" spans="1:29">
      <c r="A732" s="3">
        <v>131</v>
      </c>
      <c r="B732" s="4" t="s">
        <v>1421</v>
      </c>
      <c r="C732" s="4">
        <v>0</v>
      </c>
      <c r="D732" s="4" t="s">
        <v>30</v>
      </c>
      <c r="E732" s="4" t="s">
        <v>248</v>
      </c>
      <c r="F732" s="4" t="s">
        <v>88</v>
      </c>
      <c r="G732" s="4" t="s">
        <v>102</v>
      </c>
      <c r="H732" s="4">
        <v>3852322</v>
      </c>
      <c r="I732" s="214" t="s">
        <v>1742</v>
      </c>
      <c r="J732" s="216">
        <v>700</v>
      </c>
      <c r="K732" s="4">
        <v>18909381236</v>
      </c>
      <c r="L732" s="4" t="s">
        <v>99</v>
      </c>
      <c r="M732" s="4" t="s">
        <v>1743</v>
      </c>
      <c r="N732" s="4" t="s">
        <v>1744</v>
      </c>
      <c r="O732" s="4">
        <v>18909381236</v>
      </c>
      <c r="P732" s="217">
        <f>--IFERROR(VLOOKUP(I732,'统计（数据库导出）'!A:C,2,FALSE),0)</f>
        <v>0</v>
      </c>
      <c r="Q732" s="217">
        <f>--IFERROR(VLOOKUP(I732,'统计（数据库导出）'!A:C,3,FALSE),0)</f>
        <v>1190.9</v>
      </c>
      <c r="R732" s="219">
        <f t="shared" si="11"/>
        <v>1.70128571428571</v>
      </c>
      <c r="S732" s="217">
        <f>--IFERROR(VLOOKUP(I732,'统计（数据库导出）'!A:K,4,FALSE),0)</f>
        <v>0</v>
      </c>
      <c r="T732" s="217">
        <f>--IFERROR(VLOOKUP(I732,'统计（数据库导出）'!A:K,5,FALSE),0)</f>
        <v>0</v>
      </c>
      <c r="U732" s="217">
        <f>--IFERROR(VLOOKUP(I732,'统计（数据库导出）'!A:K,6,FALSE),0)</f>
        <v>0</v>
      </c>
      <c r="V732" s="217">
        <f>--IFERROR(VLOOKUP(I732,'统计（数据库导出）'!A:K,7,FALSE),0)</f>
        <v>0</v>
      </c>
      <c r="W732" s="217">
        <f>--IFERROR(VLOOKUP(I732,'统计（数据库导出）'!A:K,8,FALSE),0)</f>
        <v>93.9</v>
      </c>
      <c r="X732" s="217">
        <f>--IFERROR(VLOOKUP(I732,'统计（数据库导出）'!A:K,9,FALSE),0)</f>
        <v>-298</v>
      </c>
      <c r="Y732" s="217">
        <f>--IFERROR(VLOOKUP(I732,'统计（数据库导出）'!A:K,10,FALSE),0)</f>
        <v>1097</v>
      </c>
      <c r="Z732" s="217">
        <f>--IFERROR(VLOOKUP(I732,'统计（数据库导出）'!A:K,11,FALSE),0)</f>
        <v>-3</v>
      </c>
      <c r="AA732" s="4">
        <v>731</v>
      </c>
      <c r="AB732" s="4"/>
      <c r="AC732" s="220" t="e">
        <f>VLOOKUP(H732,[1]Sheet1!$D:$D,1,FALSE)</f>
        <v>#N/A</v>
      </c>
    </row>
    <row r="733" spans="1:29">
      <c r="A733" s="3">
        <v>133</v>
      </c>
      <c r="B733" s="4" t="s">
        <v>1421</v>
      </c>
      <c r="C733" s="4">
        <v>0</v>
      </c>
      <c r="D733" s="4" t="s">
        <v>30</v>
      </c>
      <c r="E733" s="4" t="s">
        <v>248</v>
      </c>
      <c r="F733" s="4" t="s">
        <v>88</v>
      </c>
      <c r="G733" s="4" t="s">
        <v>1435</v>
      </c>
      <c r="H733" s="4">
        <v>3853194</v>
      </c>
      <c r="I733" s="214" t="s">
        <v>1745</v>
      </c>
      <c r="J733" s="216">
        <v>1500</v>
      </c>
      <c r="K733" s="4">
        <v>19958588225</v>
      </c>
      <c r="L733" s="4"/>
      <c r="M733" s="4" t="s">
        <v>1746</v>
      </c>
      <c r="N733" s="4" t="s">
        <v>1744</v>
      </c>
      <c r="O733" s="4">
        <v>19958588225</v>
      </c>
      <c r="P733" s="217">
        <f>--IFERROR(VLOOKUP(I733,'统计（数据库导出）'!A:C,2,FALSE),0)</f>
        <v>60</v>
      </c>
      <c r="Q733" s="217">
        <f>--IFERROR(VLOOKUP(I733,'统计（数据库导出）'!A:C,3,FALSE),0)</f>
        <v>1517.08333333333</v>
      </c>
      <c r="R733" s="219">
        <f t="shared" si="11"/>
        <v>1.01138888888889</v>
      </c>
      <c r="S733" s="217">
        <f>--IFERROR(VLOOKUP(I733,'统计（数据库导出）'!A:K,4,FALSE),0)</f>
        <v>30</v>
      </c>
      <c r="T733" s="217">
        <f>--IFERROR(VLOOKUP(I733,'统计（数据库导出）'!A:K,5,FALSE),0)</f>
        <v>0</v>
      </c>
      <c r="U733" s="217">
        <f>--IFERROR(VLOOKUP(I733,'统计（数据库导出）'!A:K,6,FALSE),0)</f>
        <v>30</v>
      </c>
      <c r="V733" s="217">
        <f>--IFERROR(VLOOKUP(I733,'统计（数据库导出）'!A:K,7,FALSE),0)</f>
        <v>0</v>
      </c>
      <c r="W733" s="217">
        <f>--IFERROR(VLOOKUP(I733,'统计（数据库导出）'!A:K,8,FALSE),0)</f>
        <v>790.8</v>
      </c>
      <c r="X733" s="217">
        <f>--IFERROR(VLOOKUP(I733,'统计（数据库导出）'!A:K,9,FALSE),0)</f>
        <v>-200</v>
      </c>
      <c r="Y733" s="217">
        <f>--IFERROR(VLOOKUP(I733,'统计（数据库导出）'!A:K,10,FALSE),0)</f>
        <v>726.283333333333</v>
      </c>
      <c r="Z733" s="217">
        <f>--IFERROR(VLOOKUP(I733,'统计（数据库导出）'!A:K,11,FALSE),0)</f>
        <v>0</v>
      </c>
      <c r="AA733" s="4">
        <v>732</v>
      </c>
      <c r="AB733" s="4"/>
      <c r="AC733" s="220" t="e">
        <f>VLOOKUP(H733,[1]Sheet1!$D:$D,1,FALSE)</f>
        <v>#N/A</v>
      </c>
    </row>
    <row r="734" spans="1:29">
      <c r="A734" s="3">
        <v>134</v>
      </c>
      <c r="B734" s="4" t="s">
        <v>1421</v>
      </c>
      <c r="C734" s="4">
        <v>0</v>
      </c>
      <c r="D734" s="4" t="s">
        <v>30</v>
      </c>
      <c r="E734" s="4" t="s">
        <v>248</v>
      </c>
      <c r="F734" s="4" t="s">
        <v>88</v>
      </c>
      <c r="G734" s="4" t="s">
        <v>33</v>
      </c>
      <c r="H734" s="4">
        <v>3853943</v>
      </c>
      <c r="I734" s="214" t="s">
        <v>1747</v>
      </c>
      <c r="J734" s="216">
        <v>1500</v>
      </c>
      <c r="K734" s="4">
        <v>13689382646</v>
      </c>
      <c r="L734" s="4"/>
      <c r="M734" s="4" t="s">
        <v>1748</v>
      </c>
      <c r="N734" s="4" t="s">
        <v>1744</v>
      </c>
      <c r="O734" s="4">
        <v>13689382646</v>
      </c>
      <c r="P734" s="217">
        <f>--IFERROR(VLOOKUP(I734,'统计（数据库导出）'!A:C,2,FALSE),0)</f>
        <v>31</v>
      </c>
      <c r="Q734" s="217">
        <f>--IFERROR(VLOOKUP(I734,'统计（数据库导出）'!A:C,3,FALSE),0)</f>
        <v>1332.1</v>
      </c>
      <c r="R734" s="219">
        <f t="shared" si="11"/>
        <v>0.888066666666667</v>
      </c>
      <c r="S734" s="217">
        <f>--IFERROR(VLOOKUP(I734,'统计（数据库导出）'!A:K,4,FALSE),0)</f>
        <v>13</v>
      </c>
      <c r="T734" s="217">
        <f>--IFERROR(VLOOKUP(I734,'统计（数据库导出）'!A:K,5,FALSE),0)</f>
        <v>0</v>
      </c>
      <c r="U734" s="217">
        <f>--IFERROR(VLOOKUP(I734,'统计（数据库导出）'!A:K,6,FALSE),0)</f>
        <v>18</v>
      </c>
      <c r="V734" s="217">
        <f>--IFERROR(VLOOKUP(I734,'统计（数据库导出）'!A:K,7,FALSE),0)</f>
        <v>0</v>
      </c>
      <c r="W734" s="217">
        <f>--IFERROR(VLOOKUP(I734,'统计（数据库导出）'!A:K,8,FALSE),0)</f>
        <v>686.1</v>
      </c>
      <c r="X734" s="217">
        <f>--IFERROR(VLOOKUP(I734,'统计（数据库导出）'!A:K,9,FALSE),0)</f>
        <v>-207</v>
      </c>
      <c r="Y734" s="217">
        <f>--IFERROR(VLOOKUP(I734,'统计（数据库导出）'!A:K,10,FALSE),0)</f>
        <v>646</v>
      </c>
      <c r="Z734" s="217">
        <f>--IFERROR(VLOOKUP(I734,'统计（数据库导出）'!A:K,11,FALSE),0)</f>
        <v>0</v>
      </c>
      <c r="AA734" s="4">
        <v>733</v>
      </c>
      <c r="AB734" s="4"/>
      <c r="AC734" s="220" t="e">
        <f>VLOOKUP(H734,[1]Sheet1!$D:$D,1,FALSE)</f>
        <v>#N/A</v>
      </c>
    </row>
    <row r="735" spans="1:29">
      <c r="A735" s="3">
        <v>135</v>
      </c>
      <c r="B735" s="4" t="s">
        <v>1421</v>
      </c>
      <c r="C735" s="4">
        <v>0</v>
      </c>
      <c r="D735" s="4" t="s">
        <v>30</v>
      </c>
      <c r="E735" s="4" t="s">
        <v>248</v>
      </c>
      <c r="F735" s="4" t="s">
        <v>88</v>
      </c>
      <c r="G735" s="4" t="s">
        <v>33</v>
      </c>
      <c r="H735" s="4">
        <v>3853195</v>
      </c>
      <c r="I735" s="214" t="s">
        <v>1749</v>
      </c>
      <c r="J735" s="216">
        <v>0</v>
      </c>
      <c r="K735" s="4">
        <v>18143708547</v>
      </c>
      <c r="L735" s="4"/>
      <c r="M735" s="4" t="s">
        <v>1750</v>
      </c>
      <c r="N735" s="4" t="s">
        <v>1744</v>
      </c>
      <c r="O735" s="4">
        <v>18143708547</v>
      </c>
      <c r="P735" s="217">
        <f>--IFERROR(VLOOKUP(I735,'统计（数据库导出）'!A:C,2,FALSE),0)</f>
        <v>0</v>
      </c>
      <c r="Q735" s="217">
        <f>--IFERROR(VLOOKUP(I735,'统计（数据库导出）'!A:C,3,FALSE),0)</f>
        <v>22</v>
      </c>
      <c r="R735" s="219">
        <f t="shared" si="11"/>
        <v>0</v>
      </c>
      <c r="S735" s="217">
        <f>--IFERROR(VLOOKUP(I735,'统计（数据库导出）'!A:K,4,FALSE),0)</f>
        <v>0</v>
      </c>
      <c r="T735" s="217">
        <f>--IFERROR(VLOOKUP(I735,'统计（数据库导出）'!A:K,5,FALSE),0)</f>
        <v>0</v>
      </c>
      <c r="U735" s="217">
        <f>--IFERROR(VLOOKUP(I735,'统计（数据库导出）'!A:K,6,FALSE),0)</f>
        <v>0</v>
      </c>
      <c r="V735" s="217">
        <f>--IFERROR(VLOOKUP(I735,'统计（数据库导出）'!A:K,7,FALSE),0)</f>
        <v>0</v>
      </c>
      <c r="W735" s="217">
        <f>--IFERROR(VLOOKUP(I735,'统计（数据库导出）'!A:K,8,FALSE),0)</f>
        <v>-17</v>
      </c>
      <c r="X735" s="217">
        <f>--IFERROR(VLOOKUP(I735,'统计（数据库导出）'!A:K,9,FALSE),0)</f>
        <v>-20</v>
      </c>
      <c r="Y735" s="217">
        <f>--IFERROR(VLOOKUP(I735,'统计（数据库导出）'!A:K,10,FALSE),0)</f>
        <v>39</v>
      </c>
      <c r="Z735" s="217">
        <f>--IFERROR(VLOOKUP(I735,'统计（数据库导出）'!A:K,11,FALSE),0)</f>
        <v>-3</v>
      </c>
      <c r="AA735" s="4">
        <v>734</v>
      </c>
      <c r="AB735" s="4"/>
      <c r="AC735" s="220" t="e">
        <f>VLOOKUP(H735,[1]Sheet1!$D:$D,1,FALSE)</f>
        <v>#N/A</v>
      </c>
    </row>
    <row r="736" spans="1:29">
      <c r="A736" s="3">
        <v>136</v>
      </c>
      <c r="B736" s="4" t="s">
        <v>1421</v>
      </c>
      <c r="C736" s="4">
        <v>0</v>
      </c>
      <c r="D736" s="4" t="s">
        <v>30</v>
      </c>
      <c r="E736" s="4" t="s">
        <v>248</v>
      </c>
      <c r="F736" s="4" t="s">
        <v>88</v>
      </c>
      <c r="G736" s="4" t="s">
        <v>43</v>
      </c>
      <c r="H736" s="4">
        <v>3853197</v>
      </c>
      <c r="I736" s="214" t="s">
        <v>1751</v>
      </c>
      <c r="J736" s="216">
        <v>700</v>
      </c>
      <c r="K736" s="4">
        <v>18909380393</v>
      </c>
      <c r="L736" s="4"/>
      <c r="M736" s="4" t="e">
        <v>#N/A</v>
      </c>
      <c r="N736" s="4" t="s">
        <v>1752</v>
      </c>
      <c r="O736" s="4">
        <v>18909380393</v>
      </c>
      <c r="P736" s="217">
        <f>--IFERROR(VLOOKUP(I736,'统计（数据库导出）'!A:C,2,FALSE),0)</f>
        <v>0</v>
      </c>
      <c r="Q736" s="217">
        <f>--IFERROR(VLOOKUP(I736,'统计（数据库导出）'!A:C,3,FALSE),0)</f>
        <v>475.81</v>
      </c>
      <c r="R736" s="219">
        <f t="shared" si="11"/>
        <v>0.679728571428571</v>
      </c>
      <c r="S736" s="217">
        <f>--IFERROR(VLOOKUP(I736,'统计（数据库导出）'!A:K,4,FALSE),0)</f>
        <v>0</v>
      </c>
      <c r="T736" s="217">
        <f>--IFERROR(VLOOKUP(I736,'统计（数据库导出）'!A:K,5,FALSE),0)</f>
        <v>0</v>
      </c>
      <c r="U736" s="217">
        <f>--IFERROR(VLOOKUP(I736,'统计（数据库导出）'!A:K,6,FALSE),0)</f>
        <v>0</v>
      </c>
      <c r="V736" s="217">
        <f>--IFERROR(VLOOKUP(I736,'统计（数据库导出）'!A:K,7,FALSE),0)</f>
        <v>0</v>
      </c>
      <c r="W736" s="217">
        <f>--IFERROR(VLOOKUP(I736,'统计（数据库导出）'!A:K,8,FALSE),0)</f>
        <v>314.31</v>
      </c>
      <c r="X736" s="217">
        <f>--IFERROR(VLOOKUP(I736,'统计（数据库导出）'!A:K,9,FALSE),0)</f>
        <v>0</v>
      </c>
      <c r="Y736" s="217">
        <f>--IFERROR(VLOOKUP(I736,'统计（数据库导出）'!A:K,10,FALSE),0)</f>
        <v>161.5</v>
      </c>
      <c r="Z736" s="217">
        <f>--IFERROR(VLOOKUP(I736,'统计（数据库导出）'!A:K,11,FALSE),0)</f>
        <v>0</v>
      </c>
      <c r="AA736" s="4">
        <v>735</v>
      </c>
      <c r="AB736" s="4"/>
      <c r="AC736" s="220" t="e">
        <f>VLOOKUP(H736,[1]Sheet1!$D:$D,1,FALSE)</f>
        <v>#N/A</v>
      </c>
    </row>
    <row r="737" spans="1:29">
      <c r="A737" s="3">
        <v>137</v>
      </c>
      <c r="B737" s="4" t="s">
        <v>1421</v>
      </c>
      <c r="C737" s="4">
        <v>0</v>
      </c>
      <c r="D737" s="4" t="s">
        <v>30</v>
      </c>
      <c r="E737" s="4" t="s">
        <v>248</v>
      </c>
      <c r="F737" s="4" t="s">
        <v>88</v>
      </c>
      <c r="G737" s="4" t="s">
        <v>43</v>
      </c>
      <c r="H737" s="4">
        <v>3851509</v>
      </c>
      <c r="I737" s="214" t="s">
        <v>1753</v>
      </c>
      <c r="J737" s="216">
        <v>0</v>
      </c>
      <c r="K737" s="4"/>
      <c r="L737" s="4"/>
      <c r="M737" s="4" t="e">
        <v>#N/A</v>
      </c>
      <c r="N737" s="4" t="s">
        <v>1752</v>
      </c>
      <c r="O737" s="4"/>
      <c r="P737" s="217">
        <f>--IFERROR(VLOOKUP(I737,'统计（数据库导出）'!A:C,2,FALSE),0)</f>
        <v>0</v>
      </c>
      <c r="Q737" s="217">
        <f>--IFERROR(VLOOKUP(I737,'统计（数据库导出）'!A:C,3,FALSE),0)</f>
        <v>-139</v>
      </c>
      <c r="R737" s="219">
        <f t="shared" si="11"/>
        <v>0</v>
      </c>
      <c r="S737" s="217">
        <f>--IFERROR(VLOOKUP(I737,'统计（数据库导出）'!A:K,4,FALSE),0)</f>
        <v>0</v>
      </c>
      <c r="T737" s="217">
        <f>--IFERROR(VLOOKUP(I737,'统计（数据库导出）'!A:K,5,FALSE),0)</f>
        <v>0</v>
      </c>
      <c r="U737" s="217">
        <f>--IFERROR(VLOOKUP(I737,'统计（数据库导出）'!A:K,6,FALSE),0)</f>
        <v>0</v>
      </c>
      <c r="V737" s="217">
        <f>--IFERROR(VLOOKUP(I737,'统计（数据库导出）'!A:K,7,FALSE),0)</f>
        <v>0</v>
      </c>
      <c r="W737" s="217">
        <f>--IFERROR(VLOOKUP(I737,'统计（数据库导出）'!A:K,8,FALSE),0)</f>
        <v>-139</v>
      </c>
      <c r="X737" s="217">
        <f>--IFERROR(VLOOKUP(I737,'统计（数据库导出）'!A:K,9,FALSE),0)</f>
        <v>-139</v>
      </c>
      <c r="Y737" s="217">
        <f>--IFERROR(VLOOKUP(I737,'统计（数据库导出）'!A:K,10,FALSE),0)</f>
        <v>0</v>
      </c>
      <c r="Z737" s="217">
        <f>--IFERROR(VLOOKUP(I737,'统计（数据库导出）'!A:K,11,FALSE),0)</f>
        <v>0</v>
      </c>
      <c r="AA737" s="4">
        <v>736</v>
      </c>
      <c r="AB737" s="4"/>
      <c r="AC737" s="220" t="e">
        <f>VLOOKUP(H737,[1]Sheet1!$D:$D,1,FALSE)</f>
        <v>#N/A</v>
      </c>
    </row>
    <row r="738" spans="1:29">
      <c r="A738" s="3">
        <v>138</v>
      </c>
      <c r="B738" s="4" t="s">
        <v>1421</v>
      </c>
      <c r="C738" s="4">
        <v>0</v>
      </c>
      <c r="D738" s="4" t="s">
        <v>30</v>
      </c>
      <c r="E738" s="4" t="s">
        <v>248</v>
      </c>
      <c r="F738" s="4" t="s">
        <v>88</v>
      </c>
      <c r="G738" s="4" t="s">
        <v>43</v>
      </c>
      <c r="H738" s="4">
        <v>3851510</v>
      </c>
      <c r="I738" s="214" t="s">
        <v>1754</v>
      </c>
      <c r="J738" s="216">
        <v>700</v>
      </c>
      <c r="K738" s="4">
        <v>17793819895</v>
      </c>
      <c r="L738" s="4"/>
      <c r="M738" s="4" t="s">
        <v>1755</v>
      </c>
      <c r="N738" s="4" t="s">
        <v>1756</v>
      </c>
      <c r="O738" s="4">
        <v>17793819895</v>
      </c>
      <c r="P738" s="217">
        <f>--IFERROR(VLOOKUP(I738,'统计（数据库导出）'!A:C,2,FALSE),0)</f>
        <v>-10</v>
      </c>
      <c r="Q738" s="217">
        <f>--IFERROR(VLOOKUP(I738,'统计（数据库导出）'!A:C,3,FALSE),0)</f>
        <v>725.666666666667</v>
      </c>
      <c r="R738" s="219">
        <f t="shared" si="11"/>
        <v>1.03666666666667</v>
      </c>
      <c r="S738" s="217">
        <f>--IFERROR(VLOOKUP(I738,'统计（数据库导出）'!A:K,4,FALSE),0)</f>
        <v>0</v>
      </c>
      <c r="T738" s="217">
        <f>--IFERROR(VLOOKUP(I738,'统计（数据库导出）'!A:K,5,FALSE),0)</f>
        <v>0</v>
      </c>
      <c r="U738" s="217">
        <f>--IFERROR(VLOOKUP(I738,'统计（数据库导出）'!A:K,6,FALSE),0)</f>
        <v>-10</v>
      </c>
      <c r="V738" s="217">
        <f>--IFERROR(VLOOKUP(I738,'统计（数据库导出）'!A:K,7,FALSE),0)</f>
        <v>-10</v>
      </c>
      <c r="W738" s="217">
        <f>--IFERROR(VLOOKUP(I738,'统计（数据库导出）'!A:K,8,FALSE),0)</f>
        <v>380.1</v>
      </c>
      <c r="X738" s="217">
        <f>--IFERROR(VLOOKUP(I738,'统计（数据库导出）'!A:K,9,FALSE),0)</f>
        <v>-57</v>
      </c>
      <c r="Y738" s="217">
        <f>--IFERROR(VLOOKUP(I738,'统计（数据库导出）'!A:K,10,FALSE),0)</f>
        <v>345.566666666667</v>
      </c>
      <c r="Z738" s="217">
        <f>--IFERROR(VLOOKUP(I738,'统计（数据库导出）'!A:K,11,FALSE),0)</f>
        <v>-10</v>
      </c>
      <c r="AA738" s="4">
        <v>737</v>
      </c>
      <c r="AB738" s="4"/>
      <c r="AC738" s="220" t="e">
        <f>VLOOKUP(H738,[1]Sheet1!$D:$D,1,FALSE)</f>
        <v>#N/A</v>
      </c>
    </row>
    <row r="739" spans="1:29">
      <c r="A739" s="3">
        <v>139</v>
      </c>
      <c r="B739" s="4" t="s">
        <v>1421</v>
      </c>
      <c r="C739" s="4">
        <v>0</v>
      </c>
      <c r="D739" s="4" t="s">
        <v>30</v>
      </c>
      <c r="E739" s="4" t="s">
        <v>248</v>
      </c>
      <c r="F739" s="4" t="s">
        <v>88</v>
      </c>
      <c r="G739" s="4" t="s">
        <v>43</v>
      </c>
      <c r="H739" s="4">
        <v>3853037</v>
      </c>
      <c r="I739" s="214" t="s">
        <v>1757</v>
      </c>
      <c r="J739" s="216">
        <v>700</v>
      </c>
      <c r="K739" s="4">
        <v>19958592829</v>
      </c>
      <c r="L739" s="4"/>
      <c r="M739" s="4" t="s">
        <v>1758</v>
      </c>
      <c r="N739" s="4" t="s">
        <v>1759</v>
      </c>
      <c r="O739" s="4">
        <v>19958592829</v>
      </c>
      <c r="P739" s="217">
        <f>--IFERROR(VLOOKUP(I739,'统计（数据库导出）'!A:C,2,FALSE),0)</f>
        <v>17.1</v>
      </c>
      <c r="Q739" s="217">
        <f>--IFERROR(VLOOKUP(I739,'统计（数据库导出）'!A:C,3,FALSE),0)</f>
        <v>834.85</v>
      </c>
      <c r="R739" s="219">
        <f t="shared" si="11"/>
        <v>1.19264285714286</v>
      </c>
      <c r="S739" s="217">
        <f>--IFERROR(VLOOKUP(I739,'统计（数据库导出）'!A:K,4,FALSE),0)</f>
        <v>17.1</v>
      </c>
      <c r="T739" s="217">
        <f>--IFERROR(VLOOKUP(I739,'统计（数据库导出）'!A:K,5,FALSE),0)</f>
        <v>0</v>
      </c>
      <c r="U739" s="217">
        <f>--IFERROR(VLOOKUP(I739,'统计（数据库导出）'!A:K,6,FALSE),0)</f>
        <v>0</v>
      </c>
      <c r="V739" s="217">
        <f>--IFERROR(VLOOKUP(I739,'统计（数据库导出）'!A:K,7,FALSE),0)</f>
        <v>0</v>
      </c>
      <c r="W739" s="217">
        <f>--IFERROR(VLOOKUP(I739,'统计（数据库导出）'!A:K,8,FALSE),0)</f>
        <v>507.9</v>
      </c>
      <c r="X739" s="217">
        <f>--IFERROR(VLOOKUP(I739,'统计（数据库导出）'!A:K,9,FALSE),0)</f>
        <v>-374</v>
      </c>
      <c r="Y739" s="217">
        <f>--IFERROR(VLOOKUP(I739,'统计（数据库导出）'!A:K,10,FALSE),0)</f>
        <v>326.95</v>
      </c>
      <c r="Z739" s="217">
        <f>--IFERROR(VLOOKUP(I739,'统计（数据库导出）'!A:K,11,FALSE),0)</f>
        <v>0</v>
      </c>
      <c r="AA739" s="4">
        <v>738</v>
      </c>
      <c r="AB739" s="4"/>
      <c r="AC739" s="220" t="e">
        <f>VLOOKUP(H739,[1]Sheet1!$D:$D,1,FALSE)</f>
        <v>#N/A</v>
      </c>
    </row>
    <row r="740" spans="1:29">
      <c r="A740" s="3">
        <v>140</v>
      </c>
      <c r="B740" s="4" t="s">
        <v>1421</v>
      </c>
      <c r="C740" s="4">
        <v>0</v>
      </c>
      <c r="D740" s="4" t="s">
        <v>30</v>
      </c>
      <c r="E740" s="4" t="s">
        <v>1760</v>
      </c>
      <c r="F740" s="4" t="s">
        <v>88</v>
      </c>
      <c r="G740" s="4" t="s">
        <v>102</v>
      </c>
      <c r="H740" s="4">
        <v>3852237</v>
      </c>
      <c r="I740" s="214" t="s">
        <v>1761</v>
      </c>
      <c r="J740" s="216">
        <v>2500</v>
      </c>
      <c r="K740" s="4">
        <v>18919229919</v>
      </c>
      <c r="L740" s="4" t="s">
        <v>99</v>
      </c>
      <c r="M740" s="4" t="s">
        <v>1762</v>
      </c>
      <c r="N740" s="4" t="s">
        <v>1763</v>
      </c>
      <c r="O740" s="4">
        <v>18193838826</v>
      </c>
      <c r="P740" s="217">
        <f>--IFERROR(VLOOKUP(I740,'统计（数据库导出）'!A:C,2,FALSE),0)</f>
        <v>636.65</v>
      </c>
      <c r="Q740" s="217">
        <f>--IFERROR(VLOOKUP(I740,'统计（数据库导出）'!A:C,3,FALSE),0)</f>
        <v>8063.8558</v>
      </c>
      <c r="R740" s="219">
        <f t="shared" si="11"/>
        <v>3.22554232</v>
      </c>
      <c r="S740" s="217">
        <f>--IFERROR(VLOOKUP(I740,'统计（数据库导出）'!A:K,4,FALSE),0)</f>
        <v>305.1</v>
      </c>
      <c r="T740" s="217">
        <f>--IFERROR(VLOOKUP(I740,'统计（数据库导出）'!A:K,5,FALSE),0)</f>
        <v>-6</v>
      </c>
      <c r="U740" s="217">
        <f>--IFERROR(VLOOKUP(I740,'统计（数据库导出）'!A:K,6,FALSE),0)</f>
        <v>331.55</v>
      </c>
      <c r="V740" s="217">
        <f>--IFERROR(VLOOKUP(I740,'统计（数据库导出）'!A:K,7,FALSE),0)</f>
        <v>0</v>
      </c>
      <c r="W740" s="217">
        <f>--IFERROR(VLOOKUP(I740,'统计（数据库导出）'!A:K,8,FALSE),0)</f>
        <v>3525.26</v>
      </c>
      <c r="X740" s="217">
        <f>--IFERROR(VLOOKUP(I740,'统计（数据库导出）'!A:K,9,FALSE),0)</f>
        <v>-1506.5</v>
      </c>
      <c r="Y740" s="217">
        <f>--IFERROR(VLOOKUP(I740,'统计（数据库导出）'!A:K,10,FALSE),0)</f>
        <v>4538.5958</v>
      </c>
      <c r="Z740" s="217">
        <f>--IFERROR(VLOOKUP(I740,'统计（数据库导出）'!A:K,11,FALSE),0)</f>
        <v>-21</v>
      </c>
      <c r="AA740" s="4">
        <v>739</v>
      </c>
      <c r="AB740" s="4"/>
      <c r="AC740" s="220" t="e">
        <f>VLOOKUP(H740,[1]Sheet1!$D:$D,1,FALSE)</f>
        <v>#N/A</v>
      </c>
    </row>
    <row r="741" spans="1:29">
      <c r="A741" s="3">
        <v>141</v>
      </c>
      <c r="B741" s="4" t="s">
        <v>1421</v>
      </c>
      <c r="C741" s="4">
        <v>0</v>
      </c>
      <c r="D741" s="4" t="s">
        <v>30</v>
      </c>
      <c r="E741" s="4" t="s">
        <v>1760</v>
      </c>
      <c r="F741" s="4" t="s">
        <v>88</v>
      </c>
      <c r="G741" s="4" t="s">
        <v>1431</v>
      </c>
      <c r="H741" s="4">
        <v>3853294</v>
      </c>
      <c r="I741" s="214" t="s">
        <v>1764</v>
      </c>
      <c r="J741" s="216">
        <v>1500</v>
      </c>
      <c r="K741" s="4">
        <v>19993814988</v>
      </c>
      <c r="L741" s="4"/>
      <c r="M741" s="4" t="s">
        <v>1765</v>
      </c>
      <c r="N741" s="4" t="s">
        <v>1763</v>
      </c>
      <c r="O741" s="4">
        <v>19993814988</v>
      </c>
      <c r="P741" s="217">
        <f>--IFERROR(VLOOKUP(I741,'统计（数据库导出）'!A:C,2,FALSE),0)</f>
        <v>0</v>
      </c>
      <c r="Q741" s="217">
        <f>--IFERROR(VLOOKUP(I741,'统计（数据库导出）'!A:C,3,FALSE),0)</f>
        <v>978.74</v>
      </c>
      <c r="R741" s="219">
        <f t="shared" si="11"/>
        <v>0.652493333333333</v>
      </c>
      <c r="S741" s="217">
        <f>--IFERROR(VLOOKUP(I741,'统计（数据库导出）'!A:K,4,FALSE),0)</f>
        <v>0</v>
      </c>
      <c r="T741" s="217">
        <f>--IFERROR(VLOOKUP(I741,'统计（数据库导出）'!A:K,5,FALSE),0)</f>
        <v>0</v>
      </c>
      <c r="U741" s="217">
        <f>--IFERROR(VLOOKUP(I741,'统计（数据库导出）'!A:K,6,FALSE),0)</f>
        <v>0</v>
      </c>
      <c r="V741" s="217">
        <f>--IFERROR(VLOOKUP(I741,'统计（数据库导出）'!A:K,7,FALSE),0)</f>
        <v>0</v>
      </c>
      <c r="W741" s="217">
        <f>--IFERROR(VLOOKUP(I741,'统计（数据库导出）'!A:K,8,FALSE),0)</f>
        <v>563.79</v>
      </c>
      <c r="X741" s="217">
        <f>--IFERROR(VLOOKUP(I741,'统计（数据库导出）'!A:K,9,FALSE),0)</f>
        <v>-79</v>
      </c>
      <c r="Y741" s="217">
        <f>--IFERROR(VLOOKUP(I741,'统计（数据库导出）'!A:K,10,FALSE),0)</f>
        <v>414.95</v>
      </c>
      <c r="Z741" s="217">
        <f>--IFERROR(VLOOKUP(I741,'统计（数据库导出）'!A:K,11,FALSE),0)</f>
        <v>-10</v>
      </c>
      <c r="AA741" s="4">
        <v>740</v>
      </c>
      <c r="AB741" s="4"/>
      <c r="AC741" s="220" t="e">
        <f>VLOOKUP(H741,[1]Sheet1!$D:$D,1,FALSE)</f>
        <v>#N/A</v>
      </c>
    </row>
    <row r="742" spans="1:29">
      <c r="A742" s="3">
        <v>142</v>
      </c>
      <c r="B742" s="4" t="s">
        <v>1421</v>
      </c>
      <c r="C742" s="4">
        <v>0</v>
      </c>
      <c r="D742" s="4" t="s">
        <v>30</v>
      </c>
      <c r="E742" s="4" t="s">
        <v>1760</v>
      </c>
      <c r="F742" s="4" t="s">
        <v>88</v>
      </c>
      <c r="G742" s="4" t="s">
        <v>1435</v>
      </c>
      <c r="H742" s="4">
        <v>3853955</v>
      </c>
      <c r="I742" s="214" t="s">
        <v>1766</v>
      </c>
      <c r="J742" s="216">
        <v>1500</v>
      </c>
      <c r="K742" s="4">
        <v>15337014681</v>
      </c>
      <c r="L742" s="4"/>
      <c r="M742" s="4" t="s">
        <v>1767</v>
      </c>
      <c r="N742" s="4" t="s">
        <v>1763</v>
      </c>
      <c r="O742" s="4">
        <v>15337014681</v>
      </c>
      <c r="P742" s="217">
        <f>--IFERROR(VLOOKUP(I742,'统计（数据库导出）'!A:C,2,FALSE),0)</f>
        <v>0</v>
      </c>
      <c r="Q742" s="217">
        <f>--IFERROR(VLOOKUP(I742,'统计（数据库导出）'!A:C,3,FALSE),0)</f>
        <v>13</v>
      </c>
      <c r="R742" s="219">
        <f t="shared" si="11"/>
        <v>0.00866666666666667</v>
      </c>
      <c r="S742" s="217">
        <f>--IFERROR(VLOOKUP(I742,'统计（数据库导出）'!A:K,4,FALSE),0)</f>
        <v>0</v>
      </c>
      <c r="T742" s="217">
        <f>--IFERROR(VLOOKUP(I742,'统计（数据库导出）'!A:K,5,FALSE),0)</f>
        <v>0</v>
      </c>
      <c r="U742" s="217">
        <f>--IFERROR(VLOOKUP(I742,'统计（数据库导出）'!A:K,6,FALSE),0)</f>
        <v>0</v>
      </c>
      <c r="V742" s="217">
        <f>--IFERROR(VLOOKUP(I742,'统计（数据库导出）'!A:K,7,FALSE),0)</f>
        <v>0</v>
      </c>
      <c r="W742" s="217">
        <f>--IFERROR(VLOOKUP(I742,'统计（数据库导出）'!A:K,8,FALSE),0)</f>
        <v>3</v>
      </c>
      <c r="X742" s="217">
        <f>--IFERROR(VLOOKUP(I742,'统计（数据库导出）'!A:K,9,FALSE),0)</f>
        <v>0</v>
      </c>
      <c r="Y742" s="217">
        <f>--IFERROR(VLOOKUP(I742,'统计（数据库导出）'!A:K,10,FALSE),0)</f>
        <v>10</v>
      </c>
      <c r="Z742" s="217">
        <f>--IFERROR(VLOOKUP(I742,'统计（数据库导出）'!A:K,11,FALSE),0)</f>
        <v>0</v>
      </c>
      <c r="AA742" s="4">
        <v>741</v>
      </c>
      <c r="AB742" s="4"/>
      <c r="AC742" s="220" t="e">
        <f>VLOOKUP(H742,[1]Sheet1!$D:$D,1,FALSE)</f>
        <v>#N/A</v>
      </c>
    </row>
    <row r="743" spans="1:29">
      <c r="A743" s="3">
        <v>143</v>
      </c>
      <c r="B743" s="4" t="s">
        <v>1421</v>
      </c>
      <c r="C743" s="4">
        <v>0</v>
      </c>
      <c r="D743" s="4" t="s">
        <v>30</v>
      </c>
      <c r="E743" s="4" t="s">
        <v>1760</v>
      </c>
      <c r="F743" s="4" t="s">
        <v>88</v>
      </c>
      <c r="G743" s="4" t="s">
        <v>43</v>
      </c>
      <c r="H743" s="4">
        <v>3851688</v>
      </c>
      <c r="I743" s="214" t="s">
        <v>1768</v>
      </c>
      <c r="J743" s="216">
        <v>700</v>
      </c>
      <c r="K743" s="4">
        <v>15336015204</v>
      </c>
      <c r="L743" s="4"/>
      <c r="M743" s="4" t="s">
        <v>1769</v>
      </c>
      <c r="N743" s="4" t="s">
        <v>1770</v>
      </c>
      <c r="O743" s="4">
        <v>15336015204</v>
      </c>
      <c r="P743" s="217">
        <f>--IFERROR(VLOOKUP(I743,'统计（数据库导出）'!A:C,2,FALSE),0)</f>
        <v>3</v>
      </c>
      <c r="Q743" s="217">
        <f>--IFERROR(VLOOKUP(I743,'统计（数据库导出）'!A:C,3,FALSE),0)</f>
        <v>486.85</v>
      </c>
      <c r="R743" s="219">
        <f t="shared" si="11"/>
        <v>0.6955</v>
      </c>
      <c r="S743" s="217">
        <f>--IFERROR(VLOOKUP(I743,'统计（数据库导出）'!A:K,4,FALSE),0)</f>
        <v>3</v>
      </c>
      <c r="T743" s="217">
        <f>--IFERROR(VLOOKUP(I743,'统计（数据库导出）'!A:K,5,FALSE),0)</f>
        <v>0</v>
      </c>
      <c r="U743" s="217">
        <f>--IFERROR(VLOOKUP(I743,'统计（数据库导出）'!A:K,6,FALSE),0)</f>
        <v>0</v>
      </c>
      <c r="V743" s="217">
        <f>--IFERROR(VLOOKUP(I743,'统计（数据库导出）'!A:K,7,FALSE),0)</f>
        <v>0</v>
      </c>
      <c r="W743" s="217">
        <f>--IFERROR(VLOOKUP(I743,'统计（数据库导出）'!A:K,8,FALSE),0)</f>
        <v>448.9</v>
      </c>
      <c r="X743" s="217">
        <f>--IFERROR(VLOOKUP(I743,'统计（数据库导出）'!A:K,9,FALSE),0)</f>
        <v>-141</v>
      </c>
      <c r="Y743" s="217">
        <f>--IFERROR(VLOOKUP(I743,'统计（数据库导出）'!A:K,10,FALSE),0)</f>
        <v>37.95</v>
      </c>
      <c r="Z743" s="217">
        <f>--IFERROR(VLOOKUP(I743,'统计（数据库导出）'!A:K,11,FALSE),0)</f>
        <v>0</v>
      </c>
      <c r="AA743" s="4">
        <v>742</v>
      </c>
      <c r="AB743" s="4"/>
      <c r="AC743" s="220" t="e">
        <f>VLOOKUP(H743,[1]Sheet1!$D:$D,1,FALSE)</f>
        <v>#N/A</v>
      </c>
    </row>
    <row r="744" spans="1:29">
      <c r="A744" s="3">
        <v>144</v>
      </c>
      <c r="B744" s="4" t="s">
        <v>1421</v>
      </c>
      <c r="C744" s="4">
        <v>0</v>
      </c>
      <c r="D744" s="4" t="s">
        <v>30</v>
      </c>
      <c r="E744" s="4" t="s">
        <v>1760</v>
      </c>
      <c r="F744" s="4" t="s">
        <v>88</v>
      </c>
      <c r="G744" s="4" t="s">
        <v>43</v>
      </c>
      <c r="H744" s="4">
        <v>3853930</v>
      </c>
      <c r="I744" s="214" t="s">
        <v>1771</v>
      </c>
      <c r="J744" s="216">
        <v>700</v>
      </c>
      <c r="K744" s="4">
        <v>15309385150</v>
      </c>
      <c r="L744" s="4"/>
      <c r="M744" s="4" t="s">
        <v>1772</v>
      </c>
      <c r="N744" s="4" t="s">
        <v>1531</v>
      </c>
      <c r="O744" s="4">
        <v>15309385150</v>
      </c>
      <c r="P744" s="217">
        <f>--IFERROR(VLOOKUP(I744,'统计（数据库导出）'!A:C,2,FALSE),0)</f>
        <v>10</v>
      </c>
      <c r="Q744" s="217">
        <f>--IFERROR(VLOOKUP(I744,'统计（数据库导出）'!A:C,3,FALSE),0)</f>
        <v>133</v>
      </c>
      <c r="R744" s="219">
        <f t="shared" si="11"/>
        <v>0.19</v>
      </c>
      <c r="S744" s="217">
        <f>--IFERROR(VLOOKUP(I744,'统计（数据库导出）'!A:K,4,FALSE),0)</f>
        <v>0</v>
      </c>
      <c r="T744" s="217">
        <f>--IFERROR(VLOOKUP(I744,'统计（数据库导出）'!A:K,5,FALSE),0)</f>
        <v>0</v>
      </c>
      <c r="U744" s="217">
        <f>--IFERROR(VLOOKUP(I744,'统计（数据库导出）'!A:K,6,FALSE),0)</f>
        <v>10</v>
      </c>
      <c r="V744" s="217">
        <f>--IFERROR(VLOOKUP(I744,'统计（数据库导出）'!A:K,7,FALSE),0)</f>
        <v>0</v>
      </c>
      <c r="W744" s="217">
        <f>--IFERROR(VLOOKUP(I744,'统计（数据库导出）'!A:K,8,FALSE),0)</f>
        <v>0</v>
      </c>
      <c r="X744" s="217">
        <f>--IFERROR(VLOOKUP(I744,'统计（数据库导出）'!A:K,9,FALSE),0)</f>
        <v>0</v>
      </c>
      <c r="Y744" s="217">
        <f>--IFERROR(VLOOKUP(I744,'统计（数据库导出）'!A:K,10,FALSE),0)</f>
        <v>133</v>
      </c>
      <c r="Z744" s="217">
        <f>--IFERROR(VLOOKUP(I744,'统计（数据库导出）'!A:K,11,FALSE),0)</f>
        <v>0</v>
      </c>
      <c r="AA744" s="4">
        <v>743</v>
      </c>
      <c r="AB744" s="4"/>
      <c r="AC744" s="220" t="e">
        <f>VLOOKUP(H744,[1]Sheet1!$D:$D,1,FALSE)</f>
        <v>#N/A</v>
      </c>
    </row>
    <row r="745" spans="1:29">
      <c r="A745" s="3">
        <v>145</v>
      </c>
      <c r="B745" s="4" t="s">
        <v>1421</v>
      </c>
      <c r="C745" s="4">
        <v>0</v>
      </c>
      <c r="D745" s="4" t="s">
        <v>30</v>
      </c>
      <c r="E745" s="4" t="s">
        <v>1773</v>
      </c>
      <c r="F745" s="4" t="s">
        <v>88</v>
      </c>
      <c r="G745" s="4" t="s">
        <v>102</v>
      </c>
      <c r="H745" s="4">
        <v>3853028</v>
      </c>
      <c r="I745" s="214" t="s">
        <v>1774</v>
      </c>
      <c r="J745" s="216">
        <v>1000</v>
      </c>
      <c r="K745" s="4">
        <v>18993823550</v>
      </c>
      <c r="L745" s="4"/>
      <c r="M745" s="4" t="s">
        <v>1775</v>
      </c>
      <c r="N745" s="4" t="s">
        <v>1776</v>
      </c>
      <c r="O745" s="4">
        <v>18993823550</v>
      </c>
      <c r="P745" s="217">
        <f>--IFERROR(VLOOKUP(I745,'统计（数据库导出）'!A:C,2,FALSE),0)</f>
        <v>21.6</v>
      </c>
      <c r="Q745" s="217">
        <f>--IFERROR(VLOOKUP(I745,'统计（数据库导出）'!A:C,3,FALSE),0)</f>
        <v>1277.61</v>
      </c>
      <c r="R745" s="219">
        <f t="shared" si="11"/>
        <v>1.27761</v>
      </c>
      <c r="S745" s="217">
        <f>--IFERROR(VLOOKUP(I745,'统计（数据库导出）'!A:K,4,FALSE),0)</f>
        <v>21.6</v>
      </c>
      <c r="T745" s="217">
        <f>--IFERROR(VLOOKUP(I745,'统计（数据库导出）'!A:K,5,FALSE),0)</f>
        <v>0</v>
      </c>
      <c r="U745" s="217">
        <f>--IFERROR(VLOOKUP(I745,'统计（数据库导出）'!A:K,6,FALSE),0)</f>
        <v>0</v>
      </c>
      <c r="V745" s="217">
        <f>--IFERROR(VLOOKUP(I745,'统计（数据库导出）'!A:K,7,FALSE),0)</f>
        <v>0</v>
      </c>
      <c r="W745" s="217">
        <f>--IFERROR(VLOOKUP(I745,'统计（数据库导出）'!A:K,8,FALSE),0)</f>
        <v>822.06</v>
      </c>
      <c r="X745" s="217">
        <f>--IFERROR(VLOOKUP(I745,'统计（数据库导出）'!A:K,9,FALSE),0)</f>
        <v>-360.3</v>
      </c>
      <c r="Y745" s="217">
        <f>--IFERROR(VLOOKUP(I745,'统计（数据库导出）'!A:K,10,FALSE),0)</f>
        <v>455.55</v>
      </c>
      <c r="Z745" s="217">
        <f>--IFERROR(VLOOKUP(I745,'统计（数据库导出）'!A:K,11,FALSE),0)</f>
        <v>-17</v>
      </c>
      <c r="AA745" s="4">
        <v>744</v>
      </c>
      <c r="AB745" s="4"/>
      <c r="AC745" s="220" t="e">
        <f>VLOOKUP(H745,[1]Sheet1!$D:$D,1,FALSE)</f>
        <v>#N/A</v>
      </c>
    </row>
    <row r="746" spans="1:29">
      <c r="A746" s="3">
        <v>146</v>
      </c>
      <c r="B746" s="4" t="s">
        <v>1421</v>
      </c>
      <c r="C746" s="4">
        <v>0</v>
      </c>
      <c r="D746" s="4" t="s">
        <v>30</v>
      </c>
      <c r="E746" s="4" t="s">
        <v>1773</v>
      </c>
      <c r="F746" s="4" t="s">
        <v>88</v>
      </c>
      <c r="G746" s="4" t="s">
        <v>1431</v>
      </c>
      <c r="H746" s="4">
        <v>3809230</v>
      </c>
      <c r="I746" s="214" t="s">
        <v>1777</v>
      </c>
      <c r="J746" s="216">
        <v>1500</v>
      </c>
      <c r="K746" s="4">
        <v>18993823589</v>
      </c>
      <c r="L746" s="4" t="s">
        <v>99</v>
      </c>
      <c r="M746" s="4" t="s">
        <v>1778</v>
      </c>
      <c r="N746" s="4" t="s">
        <v>1779</v>
      </c>
      <c r="O746" s="4">
        <v>18993823589</v>
      </c>
      <c r="P746" s="217">
        <f>--IFERROR(VLOOKUP(I746,'统计（数据库导出）'!A:C,2,FALSE),0)</f>
        <v>120</v>
      </c>
      <c r="Q746" s="217">
        <f>--IFERROR(VLOOKUP(I746,'统计（数据库导出）'!A:C,3,FALSE),0)</f>
        <v>2267.75</v>
      </c>
      <c r="R746" s="219">
        <f t="shared" si="11"/>
        <v>1.51183333333333</v>
      </c>
      <c r="S746" s="217">
        <f>--IFERROR(VLOOKUP(I746,'统计（数据库导出）'!A:K,4,FALSE),0)</f>
        <v>60</v>
      </c>
      <c r="T746" s="217">
        <f>--IFERROR(VLOOKUP(I746,'统计（数据库导出）'!A:K,5,FALSE),0)</f>
        <v>-69</v>
      </c>
      <c r="U746" s="217">
        <f>--IFERROR(VLOOKUP(I746,'统计（数据库导出）'!A:K,6,FALSE),0)</f>
        <v>60</v>
      </c>
      <c r="V746" s="217">
        <f>--IFERROR(VLOOKUP(I746,'统计（数据库导出）'!A:K,7,FALSE),0)</f>
        <v>0</v>
      </c>
      <c r="W746" s="217">
        <f>--IFERROR(VLOOKUP(I746,'统计（数据库导出）'!A:K,8,FALSE),0)</f>
        <v>143.1</v>
      </c>
      <c r="X746" s="217">
        <f>--IFERROR(VLOOKUP(I746,'统计（数据库导出）'!A:K,9,FALSE),0)</f>
        <v>-72</v>
      </c>
      <c r="Y746" s="217">
        <f>--IFERROR(VLOOKUP(I746,'统计（数据库导出）'!A:K,10,FALSE),0)</f>
        <v>2124.65</v>
      </c>
      <c r="Z746" s="217">
        <f>--IFERROR(VLOOKUP(I746,'统计（数据库导出）'!A:K,11,FALSE),0)</f>
        <v>-24</v>
      </c>
      <c r="AA746" s="4">
        <v>745</v>
      </c>
      <c r="AB746" s="4"/>
      <c r="AC746" s="220" t="e">
        <f>VLOOKUP(H746,[1]Sheet1!$D:$D,1,FALSE)</f>
        <v>#N/A</v>
      </c>
    </row>
    <row r="747" spans="1:29">
      <c r="A747" s="3">
        <v>147</v>
      </c>
      <c r="B747" s="4" t="s">
        <v>1421</v>
      </c>
      <c r="C747" s="4">
        <v>0</v>
      </c>
      <c r="D747" s="4" t="s">
        <v>30</v>
      </c>
      <c r="E747" s="4" t="s">
        <v>1773</v>
      </c>
      <c r="F747" s="4" t="s">
        <v>88</v>
      </c>
      <c r="G747" s="4" t="s">
        <v>1435</v>
      </c>
      <c r="H747" s="4">
        <v>3853920</v>
      </c>
      <c r="I747" s="214" t="s">
        <v>1780</v>
      </c>
      <c r="J747" s="216">
        <v>1500</v>
      </c>
      <c r="K747" s="4">
        <v>15309385335</v>
      </c>
      <c r="L747" s="4"/>
      <c r="M747" s="4" t="s">
        <v>1781</v>
      </c>
      <c r="N747" s="4" t="s">
        <v>1776</v>
      </c>
      <c r="O747" s="4">
        <v>15309385335</v>
      </c>
      <c r="P747" s="217">
        <f>--IFERROR(VLOOKUP(I747,'统计（数据库导出）'!A:C,2,FALSE),0)</f>
        <v>0</v>
      </c>
      <c r="Q747" s="217">
        <f>--IFERROR(VLOOKUP(I747,'统计（数据库导出）'!A:C,3,FALSE),0)</f>
        <v>116.1</v>
      </c>
      <c r="R747" s="219">
        <f t="shared" si="11"/>
        <v>0.0774</v>
      </c>
      <c r="S747" s="217">
        <f>--IFERROR(VLOOKUP(I747,'统计（数据库导出）'!A:K,4,FALSE),0)</f>
        <v>0</v>
      </c>
      <c r="T747" s="217">
        <f>--IFERROR(VLOOKUP(I747,'统计（数据库导出）'!A:K,5,FALSE),0)</f>
        <v>0</v>
      </c>
      <c r="U747" s="217">
        <f>--IFERROR(VLOOKUP(I747,'统计（数据库导出）'!A:K,6,FALSE),0)</f>
        <v>0</v>
      </c>
      <c r="V747" s="217">
        <f>--IFERROR(VLOOKUP(I747,'统计（数据库导出）'!A:K,7,FALSE),0)</f>
        <v>0</v>
      </c>
      <c r="W747" s="217">
        <f>--IFERROR(VLOOKUP(I747,'统计（数据库导出）'!A:K,8,FALSE),0)</f>
        <v>101.1</v>
      </c>
      <c r="X747" s="217">
        <f>--IFERROR(VLOOKUP(I747,'统计（数据库导出）'!A:K,9,FALSE),0)</f>
        <v>-53.1</v>
      </c>
      <c r="Y747" s="217">
        <f>--IFERROR(VLOOKUP(I747,'统计（数据库导出）'!A:K,10,FALSE),0)</f>
        <v>15</v>
      </c>
      <c r="Z747" s="217">
        <f>--IFERROR(VLOOKUP(I747,'统计（数据库导出）'!A:K,11,FALSE),0)</f>
        <v>0</v>
      </c>
      <c r="AA747" s="4">
        <v>746</v>
      </c>
      <c r="AB747" s="4"/>
      <c r="AC747" s="220" t="e">
        <f>VLOOKUP(H747,[1]Sheet1!$D:$D,1,FALSE)</f>
        <v>#N/A</v>
      </c>
    </row>
    <row r="748" spans="1:29">
      <c r="A748" s="3">
        <v>148</v>
      </c>
      <c r="B748" s="4" t="s">
        <v>1421</v>
      </c>
      <c r="C748" s="4">
        <v>0</v>
      </c>
      <c r="D748" s="4" t="s">
        <v>30</v>
      </c>
      <c r="E748" s="4" t="s">
        <v>1773</v>
      </c>
      <c r="F748" s="4" t="s">
        <v>88</v>
      </c>
      <c r="G748" s="4" t="s">
        <v>33</v>
      </c>
      <c r="H748" s="4">
        <v>3853953</v>
      </c>
      <c r="I748" s="214" t="s">
        <v>1782</v>
      </c>
      <c r="J748" s="216">
        <v>1500</v>
      </c>
      <c r="K748" s="4">
        <v>18919383331</v>
      </c>
      <c r="L748" s="4"/>
      <c r="M748" s="4" t="s">
        <v>1783</v>
      </c>
      <c r="N748" s="4" t="s">
        <v>1776</v>
      </c>
      <c r="O748" s="4">
        <v>18919383331</v>
      </c>
      <c r="P748" s="217">
        <f>--IFERROR(VLOOKUP(I748,'统计（数据库导出）'!A:C,2,FALSE),0)</f>
        <v>17.1</v>
      </c>
      <c r="Q748" s="217">
        <f>--IFERROR(VLOOKUP(I748,'统计（数据库导出）'!A:C,3,FALSE),0)</f>
        <v>17.1</v>
      </c>
      <c r="R748" s="219">
        <f t="shared" si="11"/>
        <v>0.0114</v>
      </c>
      <c r="S748" s="217">
        <f>--IFERROR(VLOOKUP(I748,'统计（数据库导出）'!A:K,4,FALSE),0)</f>
        <v>17.1</v>
      </c>
      <c r="T748" s="217">
        <f>--IFERROR(VLOOKUP(I748,'统计（数据库导出）'!A:K,5,FALSE),0)</f>
        <v>0</v>
      </c>
      <c r="U748" s="217">
        <f>--IFERROR(VLOOKUP(I748,'统计（数据库导出）'!A:K,6,FALSE),0)</f>
        <v>0</v>
      </c>
      <c r="V748" s="217">
        <f>--IFERROR(VLOOKUP(I748,'统计（数据库导出）'!A:K,7,FALSE),0)</f>
        <v>0</v>
      </c>
      <c r="W748" s="217">
        <f>--IFERROR(VLOOKUP(I748,'统计（数据库导出）'!A:K,8,FALSE),0)</f>
        <v>17.1</v>
      </c>
      <c r="X748" s="217">
        <f>--IFERROR(VLOOKUP(I748,'统计（数据库导出）'!A:K,9,FALSE),0)</f>
        <v>0</v>
      </c>
      <c r="Y748" s="217">
        <f>--IFERROR(VLOOKUP(I748,'统计（数据库导出）'!A:K,10,FALSE),0)</f>
        <v>0</v>
      </c>
      <c r="Z748" s="217">
        <f>--IFERROR(VLOOKUP(I748,'统计（数据库导出）'!A:K,11,FALSE),0)</f>
        <v>0</v>
      </c>
      <c r="AA748" s="4">
        <v>747</v>
      </c>
      <c r="AB748" s="4"/>
      <c r="AC748" s="220" t="e">
        <f>VLOOKUP(H748,[1]Sheet1!$D:$D,1,FALSE)</f>
        <v>#N/A</v>
      </c>
    </row>
    <row r="749" spans="1:29">
      <c r="A749" s="3">
        <v>149</v>
      </c>
      <c r="B749" s="4" t="s">
        <v>1421</v>
      </c>
      <c r="C749" s="4">
        <v>0</v>
      </c>
      <c r="D749" s="4" t="s">
        <v>30</v>
      </c>
      <c r="E749" s="4" t="s">
        <v>1773</v>
      </c>
      <c r="F749" s="4" t="s">
        <v>88</v>
      </c>
      <c r="G749" s="4" t="s">
        <v>43</v>
      </c>
      <c r="H749" s="4">
        <v>3853196</v>
      </c>
      <c r="I749" s="214" t="s">
        <v>1784</v>
      </c>
      <c r="J749" s="216">
        <v>700</v>
      </c>
      <c r="K749" s="4">
        <v>18919384922</v>
      </c>
      <c r="L749" s="4"/>
      <c r="M749" s="4" t="s">
        <v>1785</v>
      </c>
      <c r="N749" s="4" t="s">
        <v>1786</v>
      </c>
      <c r="O749" s="4">
        <v>18993865030</v>
      </c>
      <c r="P749" s="217">
        <f>--IFERROR(VLOOKUP(I749,'统计（数据库导出）'!A:C,2,FALSE),0)</f>
        <v>87.1</v>
      </c>
      <c r="Q749" s="217">
        <f>--IFERROR(VLOOKUP(I749,'统计（数据库导出）'!A:C,3,FALSE),0)</f>
        <v>1131.89</v>
      </c>
      <c r="R749" s="219">
        <f t="shared" si="11"/>
        <v>1.61698571428571</v>
      </c>
      <c r="S749" s="217">
        <f>--IFERROR(VLOOKUP(I749,'统计（数据库导出）'!A:K,4,FALSE),0)</f>
        <v>77.1</v>
      </c>
      <c r="T749" s="217">
        <f>--IFERROR(VLOOKUP(I749,'统计（数据库导出）'!A:K,5,FALSE),0)</f>
        <v>-69</v>
      </c>
      <c r="U749" s="217">
        <f>--IFERROR(VLOOKUP(I749,'统计（数据库导出）'!A:K,6,FALSE),0)</f>
        <v>10</v>
      </c>
      <c r="V749" s="217">
        <f>--IFERROR(VLOOKUP(I749,'统计（数据库导出）'!A:K,7,FALSE),0)</f>
        <v>0</v>
      </c>
      <c r="W749" s="217">
        <f>--IFERROR(VLOOKUP(I749,'统计（数据库导出）'!A:K,8,FALSE),0)</f>
        <v>919.34</v>
      </c>
      <c r="X749" s="217">
        <f>--IFERROR(VLOOKUP(I749,'统计（数据库导出）'!A:K,9,FALSE),0)</f>
        <v>-226.3</v>
      </c>
      <c r="Y749" s="217">
        <f>--IFERROR(VLOOKUP(I749,'统计（数据库导出）'!A:K,10,FALSE),0)</f>
        <v>212.55</v>
      </c>
      <c r="Z749" s="217">
        <f>--IFERROR(VLOOKUP(I749,'统计（数据库导出）'!A:K,11,FALSE),0)</f>
        <v>0</v>
      </c>
      <c r="AA749" s="4">
        <v>748</v>
      </c>
      <c r="AB749" s="4"/>
      <c r="AC749" s="220" t="e">
        <f>VLOOKUP(H749,[1]Sheet1!$D:$D,1,FALSE)</f>
        <v>#N/A</v>
      </c>
    </row>
    <row r="750" spans="1:29">
      <c r="A750" s="3">
        <v>150</v>
      </c>
      <c r="B750" s="4" t="s">
        <v>1421</v>
      </c>
      <c r="C750" s="4">
        <v>0</v>
      </c>
      <c r="D750" s="4" t="s">
        <v>30</v>
      </c>
      <c r="E750" s="4" t="s">
        <v>1773</v>
      </c>
      <c r="F750" s="4" t="s">
        <v>88</v>
      </c>
      <c r="G750" s="4" t="s">
        <v>43</v>
      </c>
      <c r="H750" s="4">
        <v>3851582</v>
      </c>
      <c r="I750" s="214" t="s">
        <v>1787</v>
      </c>
      <c r="J750" s="216">
        <v>0</v>
      </c>
      <c r="K750" s="4">
        <v>0</v>
      </c>
      <c r="L750" s="4"/>
      <c r="M750" s="4" t="s">
        <v>1788</v>
      </c>
      <c r="N750" s="4" t="s">
        <v>1786</v>
      </c>
      <c r="O750" s="4">
        <v>18919384922</v>
      </c>
      <c r="P750" s="217">
        <f>--IFERROR(VLOOKUP(I750,'统计（数据库导出）'!A:C,2,FALSE),0)</f>
        <v>0</v>
      </c>
      <c r="Q750" s="217">
        <f>--IFERROR(VLOOKUP(I750,'统计（数据库导出）'!A:C,3,FALSE),0)</f>
        <v>236.81</v>
      </c>
      <c r="R750" s="219">
        <f t="shared" si="11"/>
        <v>0</v>
      </c>
      <c r="S750" s="217">
        <f>--IFERROR(VLOOKUP(I750,'统计（数据库导出）'!A:K,4,FALSE),0)</f>
        <v>0</v>
      </c>
      <c r="T750" s="217">
        <f>--IFERROR(VLOOKUP(I750,'统计（数据库导出）'!A:K,5,FALSE),0)</f>
        <v>0</v>
      </c>
      <c r="U750" s="217">
        <f>--IFERROR(VLOOKUP(I750,'统计（数据库导出）'!A:K,6,FALSE),0)</f>
        <v>0</v>
      </c>
      <c r="V750" s="217">
        <f>--IFERROR(VLOOKUP(I750,'统计（数据库导出）'!A:K,7,FALSE),0)</f>
        <v>0</v>
      </c>
      <c r="W750" s="217">
        <f>--IFERROR(VLOOKUP(I750,'统计（数据库导出）'!A:K,8,FALSE),0)</f>
        <v>0</v>
      </c>
      <c r="X750" s="217">
        <f>--IFERROR(VLOOKUP(I750,'统计（数据库导出）'!A:K,9,FALSE),0)</f>
        <v>0</v>
      </c>
      <c r="Y750" s="217">
        <f>--IFERROR(VLOOKUP(I750,'统计（数据库导出）'!A:K,10,FALSE),0)</f>
        <v>236.81</v>
      </c>
      <c r="Z750" s="217">
        <f>--IFERROR(VLOOKUP(I750,'统计（数据库导出）'!A:K,11,FALSE),0)</f>
        <v>0</v>
      </c>
      <c r="AA750" s="4">
        <v>749</v>
      </c>
      <c r="AB750" s="4"/>
      <c r="AC750" s="220" t="e">
        <f>VLOOKUP(H750,[1]Sheet1!$D:$D,1,FALSE)</f>
        <v>#N/A</v>
      </c>
    </row>
    <row r="751" spans="1:29">
      <c r="A751" s="3">
        <v>151</v>
      </c>
      <c r="B751" s="4" t="s">
        <v>1421</v>
      </c>
      <c r="C751" s="4">
        <v>0</v>
      </c>
      <c r="D751" s="4" t="s">
        <v>30</v>
      </c>
      <c r="E751" s="4" t="s">
        <v>1773</v>
      </c>
      <c r="F751" s="4" t="s">
        <v>88</v>
      </c>
      <c r="G751" s="4" t="s">
        <v>43</v>
      </c>
      <c r="H751" s="4">
        <v>3851643</v>
      </c>
      <c r="I751" s="214" t="s">
        <v>1789</v>
      </c>
      <c r="J751" s="216">
        <v>700</v>
      </c>
      <c r="K751" s="4">
        <v>18193840721</v>
      </c>
      <c r="L751" s="4"/>
      <c r="M751" s="4" t="e">
        <v>#N/A</v>
      </c>
      <c r="N751" s="4" t="s">
        <v>1790</v>
      </c>
      <c r="O751" s="4">
        <v>18193840721</v>
      </c>
      <c r="P751" s="217">
        <f>--IFERROR(VLOOKUP(I751,'统计（数据库导出）'!A:C,2,FALSE),0)</f>
        <v>47.5</v>
      </c>
      <c r="Q751" s="217">
        <f>--IFERROR(VLOOKUP(I751,'统计（数据库导出）'!A:C,3,FALSE),0)</f>
        <v>789.19</v>
      </c>
      <c r="R751" s="219">
        <f t="shared" si="11"/>
        <v>1.12741428571429</v>
      </c>
      <c r="S751" s="217">
        <f>--IFERROR(VLOOKUP(I751,'统计（数据库导出）'!A:K,4,FALSE),0)</f>
        <v>42.5</v>
      </c>
      <c r="T751" s="217">
        <f>--IFERROR(VLOOKUP(I751,'统计（数据库导出）'!A:K,5,FALSE),0)</f>
        <v>0</v>
      </c>
      <c r="U751" s="217">
        <f>--IFERROR(VLOOKUP(I751,'统计（数据库导出）'!A:K,6,FALSE),0)</f>
        <v>5</v>
      </c>
      <c r="V751" s="217">
        <f>--IFERROR(VLOOKUP(I751,'统计（数据库导出）'!A:K,7,FALSE),0)</f>
        <v>0</v>
      </c>
      <c r="W751" s="217">
        <f>--IFERROR(VLOOKUP(I751,'统计（数据库导出）'!A:K,8,FALSE),0)</f>
        <v>529.69</v>
      </c>
      <c r="X751" s="217">
        <f>--IFERROR(VLOOKUP(I751,'统计（数据库导出）'!A:K,9,FALSE),0)</f>
        <v>-88</v>
      </c>
      <c r="Y751" s="217">
        <f>--IFERROR(VLOOKUP(I751,'统计（数据库导出）'!A:K,10,FALSE),0)</f>
        <v>259.5</v>
      </c>
      <c r="Z751" s="217">
        <f>--IFERROR(VLOOKUP(I751,'统计（数据库导出）'!A:K,11,FALSE),0)</f>
        <v>0</v>
      </c>
      <c r="AA751" s="4">
        <v>750</v>
      </c>
      <c r="AB751" s="4"/>
      <c r="AC751" s="220" t="e">
        <f>VLOOKUP(H751,[1]Sheet1!$D:$D,1,FALSE)</f>
        <v>#N/A</v>
      </c>
    </row>
    <row r="752" spans="1:29">
      <c r="A752" s="3">
        <v>152</v>
      </c>
      <c r="B752" s="4" t="s">
        <v>1421</v>
      </c>
      <c r="C752" s="4">
        <v>0</v>
      </c>
      <c r="D752" s="4" t="s">
        <v>30</v>
      </c>
      <c r="E752" s="4" t="s">
        <v>1773</v>
      </c>
      <c r="F752" s="4" t="s">
        <v>88</v>
      </c>
      <c r="G752" s="4" t="s">
        <v>43</v>
      </c>
      <c r="H752" s="4">
        <v>3853205</v>
      </c>
      <c r="I752" s="214" t="s">
        <v>1791</v>
      </c>
      <c r="J752" s="216">
        <v>700</v>
      </c>
      <c r="K752" s="4">
        <v>15349469931</v>
      </c>
      <c r="L752" s="4"/>
      <c r="M752" s="4" t="s">
        <v>1792</v>
      </c>
      <c r="N752" s="4" t="s">
        <v>1776</v>
      </c>
      <c r="O752" s="4">
        <v>15349469931</v>
      </c>
      <c r="P752" s="217">
        <f>--IFERROR(VLOOKUP(I752,'统计（数据库导出）'!A:C,2,FALSE),0)</f>
        <v>0</v>
      </c>
      <c r="Q752" s="217">
        <f>--IFERROR(VLOOKUP(I752,'统计（数据库导出）'!A:C,3,FALSE),0)</f>
        <v>156.55</v>
      </c>
      <c r="R752" s="219">
        <f t="shared" si="11"/>
        <v>0.223642857142857</v>
      </c>
      <c r="S752" s="217">
        <f>--IFERROR(VLOOKUP(I752,'统计（数据库导出）'!A:K,4,FALSE),0)</f>
        <v>0</v>
      </c>
      <c r="T752" s="217">
        <f>--IFERROR(VLOOKUP(I752,'统计（数据库导出）'!A:K,5,FALSE),0)</f>
        <v>0</v>
      </c>
      <c r="U752" s="217">
        <f>--IFERROR(VLOOKUP(I752,'统计（数据库导出）'!A:K,6,FALSE),0)</f>
        <v>0</v>
      </c>
      <c r="V752" s="217">
        <f>--IFERROR(VLOOKUP(I752,'统计（数据库导出）'!A:K,7,FALSE),0)</f>
        <v>0</v>
      </c>
      <c r="W752" s="217">
        <f>--IFERROR(VLOOKUP(I752,'统计（数据库导出）'!A:K,8,FALSE),0)</f>
        <v>75.9</v>
      </c>
      <c r="X752" s="217">
        <f>--IFERROR(VLOOKUP(I752,'统计（数据库导出）'!A:K,9,FALSE),0)</f>
        <v>0</v>
      </c>
      <c r="Y752" s="217">
        <f>--IFERROR(VLOOKUP(I752,'统计（数据库导出）'!A:K,10,FALSE),0)</f>
        <v>80.65</v>
      </c>
      <c r="Z752" s="217">
        <f>--IFERROR(VLOOKUP(I752,'统计（数据库导出）'!A:K,11,FALSE),0)</f>
        <v>0</v>
      </c>
      <c r="AA752" s="4">
        <v>751</v>
      </c>
      <c r="AB752" s="4"/>
      <c r="AC752" s="220" t="e">
        <f>VLOOKUP(H752,[1]Sheet1!$D:$D,1,FALSE)</f>
        <v>#N/A</v>
      </c>
    </row>
    <row r="753" spans="1:29">
      <c r="A753" s="3">
        <v>153</v>
      </c>
      <c r="B753" s="4" t="s">
        <v>1421</v>
      </c>
      <c r="C753" s="4">
        <v>0</v>
      </c>
      <c r="D753" s="4" t="s">
        <v>30</v>
      </c>
      <c r="E753" s="4" t="s">
        <v>1773</v>
      </c>
      <c r="F753" s="4" t="s">
        <v>88</v>
      </c>
      <c r="G753" s="4" t="s">
        <v>1454</v>
      </c>
      <c r="H753" s="4">
        <v>3853199</v>
      </c>
      <c r="I753" s="214" t="s">
        <v>1793</v>
      </c>
      <c r="J753" s="216">
        <v>0</v>
      </c>
      <c r="K753" s="4">
        <v>17793820132</v>
      </c>
      <c r="L753" s="4"/>
      <c r="M753" s="4" t="s">
        <v>1794</v>
      </c>
      <c r="N753" s="4" t="s">
        <v>1795</v>
      </c>
      <c r="O753" s="4">
        <v>17793820132</v>
      </c>
      <c r="P753" s="217">
        <f>--IFERROR(VLOOKUP(I753,'统计（数据库导出）'!A:C,2,FALSE),0)</f>
        <v>0</v>
      </c>
      <c r="Q753" s="217">
        <f>--IFERROR(VLOOKUP(I753,'统计（数据库导出）'!A:C,3,FALSE),0)</f>
        <v>-189</v>
      </c>
      <c r="R753" s="219">
        <f t="shared" si="11"/>
        <v>0</v>
      </c>
      <c r="S753" s="217">
        <f>--IFERROR(VLOOKUP(I753,'统计（数据库导出）'!A:K,4,FALSE),0)</f>
        <v>0</v>
      </c>
      <c r="T753" s="217">
        <f>--IFERROR(VLOOKUP(I753,'统计（数据库导出）'!A:K,5,FALSE),0)</f>
        <v>0</v>
      </c>
      <c r="U753" s="217">
        <f>--IFERROR(VLOOKUP(I753,'统计（数据库导出）'!A:K,6,FALSE),0)</f>
        <v>0</v>
      </c>
      <c r="V753" s="217">
        <f>--IFERROR(VLOOKUP(I753,'统计（数据库导出）'!A:K,7,FALSE),0)</f>
        <v>0</v>
      </c>
      <c r="W753" s="217">
        <f>--IFERROR(VLOOKUP(I753,'统计（数据库导出）'!A:K,8,FALSE),0)</f>
        <v>-199</v>
      </c>
      <c r="X753" s="217">
        <f>--IFERROR(VLOOKUP(I753,'统计（数据库导出）'!A:K,9,FALSE),0)</f>
        <v>-199</v>
      </c>
      <c r="Y753" s="217">
        <f>--IFERROR(VLOOKUP(I753,'统计（数据库导出）'!A:K,10,FALSE),0)</f>
        <v>10</v>
      </c>
      <c r="Z753" s="217">
        <f>--IFERROR(VLOOKUP(I753,'统计（数据库导出）'!A:K,11,FALSE),0)</f>
        <v>0</v>
      </c>
      <c r="AA753" s="4">
        <v>752</v>
      </c>
      <c r="AB753" s="4"/>
      <c r="AC753" s="220" t="e">
        <f>VLOOKUP(H753,[1]Sheet1!$D:$D,1,FALSE)</f>
        <v>#N/A</v>
      </c>
    </row>
    <row r="754" spans="1:29">
      <c r="A754" s="3">
        <v>154</v>
      </c>
      <c r="B754" s="4" t="s">
        <v>1421</v>
      </c>
      <c r="C754" s="4">
        <v>0</v>
      </c>
      <c r="D754" s="4" t="s">
        <v>30</v>
      </c>
      <c r="E754" s="4" t="s">
        <v>1796</v>
      </c>
      <c r="F754" s="4" t="s">
        <v>88</v>
      </c>
      <c r="G754" s="4" t="s">
        <v>102</v>
      </c>
      <c r="H754" s="4">
        <v>3852672</v>
      </c>
      <c r="I754" s="214" t="s">
        <v>1797</v>
      </c>
      <c r="J754" s="216">
        <v>2000</v>
      </c>
      <c r="K754" s="4">
        <v>17389552225</v>
      </c>
      <c r="L754" s="4" t="s">
        <v>99</v>
      </c>
      <c r="M754" s="4" t="s">
        <v>1798</v>
      </c>
      <c r="N754" s="4" t="s">
        <v>1799</v>
      </c>
      <c r="O754" s="4">
        <v>17389552225</v>
      </c>
      <c r="P754" s="217">
        <f>--IFERROR(VLOOKUP(I754,'统计（数据库导出）'!A:C,2,FALSE),0)</f>
        <v>38</v>
      </c>
      <c r="Q754" s="217">
        <f>--IFERROR(VLOOKUP(I754,'统计（数据库导出）'!A:C,3,FALSE),0)</f>
        <v>1984.9</v>
      </c>
      <c r="R754" s="219">
        <f t="shared" si="11"/>
        <v>0.99245</v>
      </c>
      <c r="S754" s="217">
        <f>--IFERROR(VLOOKUP(I754,'统计（数据库导出）'!A:K,4,FALSE),0)</f>
        <v>38</v>
      </c>
      <c r="T754" s="217">
        <f>--IFERROR(VLOOKUP(I754,'统计（数据库导出）'!A:K,5,FALSE),0)</f>
        <v>0</v>
      </c>
      <c r="U754" s="217">
        <f>--IFERROR(VLOOKUP(I754,'统计（数据库导出）'!A:K,6,FALSE),0)</f>
        <v>0</v>
      </c>
      <c r="V754" s="217">
        <f>--IFERROR(VLOOKUP(I754,'统计（数据库导出）'!A:K,7,FALSE),0)</f>
        <v>0</v>
      </c>
      <c r="W754" s="217">
        <f>--IFERROR(VLOOKUP(I754,'统计（数据库导出）'!A:K,8,FALSE),0)</f>
        <v>680.7</v>
      </c>
      <c r="X754" s="217">
        <f>--IFERROR(VLOOKUP(I754,'统计（数据库导出）'!A:K,9,FALSE),0)</f>
        <v>-804.1</v>
      </c>
      <c r="Y754" s="217">
        <f>--IFERROR(VLOOKUP(I754,'统计（数据库导出）'!A:K,10,FALSE),0)</f>
        <v>1304.2</v>
      </c>
      <c r="Z754" s="217">
        <f>--IFERROR(VLOOKUP(I754,'统计（数据库导出）'!A:K,11,FALSE),0)</f>
        <v>-9</v>
      </c>
      <c r="AA754" s="4">
        <v>753</v>
      </c>
      <c r="AB754" s="4"/>
      <c r="AC754" s="220" t="e">
        <f>VLOOKUP(H754,[1]Sheet1!$D:$D,1,FALSE)</f>
        <v>#N/A</v>
      </c>
    </row>
    <row r="755" spans="1:29">
      <c r="A755" s="3">
        <v>156</v>
      </c>
      <c r="B755" s="4" t="s">
        <v>1421</v>
      </c>
      <c r="C755" s="4">
        <v>0</v>
      </c>
      <c r="D755" s="4" t="s">
        <v>30</v>
      </c>
      <c r="E755" s="4" t="s">
        <v>1796</v>
      </c>
      <c r="F755" s="4" t="s">
        <v>88</v>
      </c>
      <c r="G755" s="4" t="s">
        <v>1435</v>
      </c>
      <c r="H755" s="4">
        <v>3853865</v>
      </c>
      <c r="I755" s="214" t="s">
        <v>1800</v>
      </c>
      <c r="J755" s="216">
        <v>1500</v>
      </c>
      <c r="K755" s="4">
        <v>18993823510</v>
      </c>
      <c r="L755" s="4"/>
      <c r="M755" s="4" t="s">
        <v>1801</v>
      </c>
      <c r="N755" s="4" t="s">
        <v>1531</v>
      </c>
      <c r="O755" s="4">
        <v>18993823510</v>
      </c>
      <c r="P755" s="217">
        <f>--IFERROR(VLOOKUP(I755,'统计（数据库导出）'!A:C,2,FALSE),0)</f>
        <v>0</v>
      </c>
      <c r="Q755" s="217">
        <f>--IFERROR(VLOOKUP(I755,'统计（数据库导出）'!A:C,3,FALSE),0)</f>
        <v>185</v>
      </c>
      <c r="R755" s="219">
        <f t="shared" si="11"/>
        <v>0.123333333333333</v>
      </c>
      <c r="S755" s="217">
        <f>--IFERROR(VLOOKUP(I755,'统计（数据库导出）'!A:K,4,FALSE),0)</f>
        <v>0</v>
      </c>
      <c r="T755" s="217">
        <f>--IFERROR(VLOOKUP(I755,'统计（数据库导出）'!A:K,5,FALSE),0)</f>
        <v>0</v>
      </c>
      <c r="U755" s="217">
        <f>--IFERROR(VLOOKUP(I755,'统计（数据库导出）'!A:K,6,FALSE),0)</f>
        <v>0</v>
      </c>
      <c r="V755" s="217">
        <f>--IFERROR(VLOOKUP(I755,'统计（数据库导出）'!A:K,7,FALSE),0)</f>
        <v>0</v>
      </c>
      <c r="W755" s="217">
        <f>--IFERROR(VLOOKUP(I755,'统计（数据库导出）'!A:K,8,FALSE),0)</f>
        <v>167</v>
      </c>
      <c r="X755" s="217">
        <f>--IFERROR(VLOOKUP(I755,'统计（数据库导出）'!A:K,9,FALSE),0)</f>
        <v>0</v>
      </c>
      <c r="Y755" s="217">
        <f>--IFERROR(VLOOKUP(I755,'统计（数据库导出）'!A:K,10,FALSE),0)</f>
        <v>18</v>
      </c>
      <c r="Z755" s="217">
        <f>--IFERROR(VLOOKUP(I755,'统计（数据库导出）'!A:K,11,FALSE),0)</f>
        <v>0</v>
      </c>
      <c r="AA755" s="4">
        <v>754</v>
      </c>
      <c r="AB755" s="4"/>
      <c r="AC755" s="220" t="e">
        <f>VLOOKUP(H755,[1]Sheet1!$D:$D,1,FALSE)</f>
        <v>#N/A</v>
      </c>
    </row>
    <row r="756" spans="1:29">
      <c r="A756" s="3">
        <v>157</v>
      </c>
      <c r="B756" s="4" t="s">
        <v>1421</v>
      </c>
      <c r="C756" s="4">
        <v>0</v>
      </c>
      <c r="D756" s="4" t="s">
        <v>30</v>
      </c>
      <c r="E756" s="4" t="s">
        <v>1796</v>
      </c>
      <c r="F756" s="4" t="s">
        <v>88</v>
      </c>
      <c r="G756" s="4" t="s">
        <v>1435</v>
      </c>
      <c r="H756" s="4">
        <v>3853956</v>
      </c>
      <c r="I756" s="214" t="s">
        <v>1802</v>
      </c>
      <c r="J756" s="216">
        <v>1500</v>
      </c>
      <c r="K756" s="4">
        <v>19193871864</v>
      </c>
      <c r="L756" s="4"/>
      <c r="M756" s="4" t="s">
        <v>1803</v>
      </c>
      <c r="N756" s="4" t="s">
        <v>1799</v>
      </c>
      <c r="O756" s="4">
        <v>19193871864</v>
      </c>
      <c r="P756" s="217">
        <f>--IFERROR(VLOOKUP(I756,'统计（数据库导出）'!A:C,2,FALSE),0)</f>
        <v>80</v>
      </c>
      <c r="Q756" s="217">
        <f>--IFERROR(VLOOKUP(I756,'统计（数据库导出）'!A:C,3,FALSE),0)</f>
        <v>767.8</v>
      </c>
      <c r="R756" s="219">
        <f t="shared" si="11"/>
        <v>0.511866666666667</v>
      </c>
      <c r="S756" s="217">
        <f>--IFERROR(VLOOKUP(I756,'统计（数据库导出）'!A:K,4,FALSE),0)</f>
        <v>60</v>
      </c>
      <c r="T756" s="217">
        <f>--IFERROR(VLOOKUP(I756,'统计（数据库导出）'!A:K,5,FALSE),0)</f>
        <v>-69</v>
      </c>
      <c r="U756" s="217">
        <f>--IFERROR(VLOOKUP(I756,'统计（数据库导出）'!A:K,6,FALSE),0)</f>
        <v>20</v>
      </c>
      <c r="V756" s="217">
        <f>--IFERROR(VLOOKUP(I756,'统计（数据库导出）'!A:K,7,FALSE),0)</f>
        <v>0</v>
      </c>
      <c r="W756" s="217">
        <f>--IFERROR(VLOOKUP(I756,'统计（数据库导出）'!A:K,8,FALSE),0)</f>
        <v>323.8</v>
      </c>
      <c r="X756" s="217">
        <f>--IFERROR(VLOOKUP(I756,'统计（数据库导出）'!A:K,9,FALSE),0)</f>
        <v>-198</v>
      </c>
      <c r="Y756" s="217">
        <f>--IFERROR(VLOOKUP(I756,'统计（数据库导出）'!A:K,10,FALSE),0)</f>
        <v>444</v>
      </c>
      <c r="Z756" s="217">
        <f>--IFERROR(VLOOKUP(I756,'统计（数据库导出）'!A:K,11,FALSE),0)</f>
        <v>-6</v>
      </c>
      <c r="AA756" s="4">
        <v>755</v>
      </c>
      <c r="AB756" s="4"/>
      <c r="AC756" s="220" t="e">
        <f>VLOOKUP(H756,[1]Sheet1!$D:$D,1,FALSE)</f>
        <v>#N/A</v>
      </c>
    </row>
    <row r="757" spans="1:29">
      <c r="A757" s="3">
        <v>158</v>
      </c>
      <c r="B757" s="4" t="s">
        <v>1421</v>
      </c>
      <c r="C757" s="4">
        <v>0</v>
      </c>
      <c r="D757" s="4" t="s">
        <v>30</v>
      </c>
      <c r="E757" s="4" t="s">
        <v>1796</v>
      </c>
      <c r="F757" s="4" t="s">
        <v>88</v>
      </c>
      <c r="G757" s="4" t="s">
        <v>33</v>
      </c>
      <c r="H757" s="4">
        <v>3853204</v>
      </c>
      <c r="I757" s="214" t="s">
        <v>1804</v>
      </c>
      <c r="J757" s="216">
        <v>1500</v>
      </c>
      <c r="K757" s="4">
        <v>19996064423</v>
      </c>
      <c r="L757" s="4"/>
      <c r="M757" s="4" t="s">
        <v>1805</v>
      </c>
      <c r="N757" s="4" t="s">
        <v>1799</v>
      </c>
      <c r="O757" s="4">
        <v>19996038804</v>
      </c>
      <c r="P757" s="217">
        <f>--IFERROR(VLOOKUP(I757,'统计（数据库导出）'!A:C,2,FALSE),0)</f>
        <v>30</v>
      </c>
      <c r="Q757" s="217">
        <f>--IFERROR(VLOOKUP(I757,'统计（数据库导出）'!A:C,3,FALSE),0)</f>
        <v>2407.16</v>
      </c>
      <c r="R757" s="219">
        <f t="shared" si="11"/>
        <v>1.60477333333333</v>
      </c>
      <c r="S757" s="217">
        <f>--IFERROR(VLOOKUP(I757,'统计（数据库导出）'!A:K,4,FALSE),0)</f>
        <v>20</v>
      </c>
      <c r="T757" s="217">
        <f>--IFERROR(VLOOKUP(I757,'统计（数据库导出）'!A:K,5,FALSE),0)</f>
        <v>0</v>
      </c>
      <c r="U757" s="217">
        <f>--IFERROR(VLOOKUP(I757,'统计（数据库导出）'!A:K,6,FALSE),0)</f>
        <v>10</v>
      </c>
      <c r="V757" s="217">
        <f>--IFERROR(VLOOKUP(I757,'统计（数据库导出）'!A:K,7,FALSE),0)</f>
        <v>0</v>
      </c>
      <c r="W757" s="217">
        <f>--IFERROR(VLOOKUP(I757,'统计（数据库导出）'!A:K,8,FALSE),0)</f>
        <v>1468.56</v>
      </c>
      <c r="X757" s="217">
        <f>--IFERROR(VLOOKUP(I757,'统计（数据库导出）'!A:K,9,FALSE),0)</f>
        <v>-482.3</v>
      </c>
      <c r="Y757" s="217">
        <f>--IFERROR(VLOOKUP(I757,'统计（数据库导出）'!A:K,10,FALSE),0)</f>
        <v>938.6</v>
      </c>
      <c r="Z757" s="217">
        <f>--IFERROR(VLOOKUP(I757,'统计（数据库导出）'!A:K,11,FALSE),0)</f>
        <v>-8</v>
      </c>
      <c r="AA757" s="4">
        <v>756</v>
      </c>
      <c r="AB757" s="4"/>
      <c r="AC757" s="220" t="e">
        <f>VLOOKUP(H757,[1]Sheet1!$D:$D,1,FALSE)</f>
        <v>#N/A</v>
      </c>
    </row>
    <row r="758" spans="1:29">
      <c r="A758" s="3">
        <v>159</v>
      </c>
      <c r="B758" s="4" t="s">
        <v>1421</v>
      </c>
      <c r="C758" s="4">
        <v>0</v>
      </c>
      <c r="D758" s="4" t="s">
        <v>30</v>
      </c>
      <c r="E758" s="4" t="s">
        <v>1796</v>
      </c>
      <c r="F758" s="4" t="s">
        <v>88</v>
      </c>
      <c r="G758" s="4" t="s">
        <v>43</v>
      </c>
      <c r="H758" s="4">
        <v>3851396</v>
      </c>
      <c r="I758" s="214" t="s">
        <v>1806</v>
      </c>
      <c r="J758" s="216">
        <v>700</v>
      </c>
      <c r="K758" s="4">
        <v>18919210600</v>
      </c>
      <c r="L758" s="4"/>
      <c r="M758" s="4" t="s">
        <v>1807</v>
      </c>
      <c r="N758" s="4" t="s">
        <v>1808</v>
      </c>
      <c r="O758" s="4">
        <v>18919210600</v>
      </c>
      <c r="P758" s="217">
        <f>--IFERROR(VLOOKUP(I758,'统计（数据库导出）'!A:C,2,FALSE),0)</f>
        <v>0</v>
      </c>
      <c r="Q758" s="217">
        <f>--IFERROR(VLOOKUP(I758,'统计（数据库导出）'!A:C,3,FALSE),0)</f>
        <v>986.68</v>
      </c>
      <c r="R758" s="219">
        <f t="shared" si="11"/>
        <v>1.40954285714286</v>
      </c>
      <c r="S758" s="217">
        <f>--IFERROR(VLOOKUP(I758,'统计（数据库导出）'!A:K,4,FALSE),0)</f>
        <v>0</v>
      </c>
      <c r="T758" s="217">
        <f>--IFERROR(VLOOKUP(I758,'统计（数据库导出）'!A:K,5,FALSE),0)</f>
        <v>0</v>
      </c>
      <c r="U758" s="217">
        <f>--IFERROR(VLOOKUP(I758,'统计（数据库导出）'!A:K,6,FALSE),0)</f>
        <v>0</v>
      </c>
      <c r="V758" s="217">
        <f>--IFERROR(VLOOKUP(I758,'统计（数据库导出）'!A:K,7,FALSE),0)</f>
        <v>0</v>
      </c>
      <c r="W758" s="217">
        <f>--IFERROR(VLOOKUP(I758,'统计（数据库导出）'!A:K,8,FALSE),0)</f>
        <v>764.73</v>
      </c>
      <c r="X758" s="217">
        <f>--IFERROR(VLOOKUP(I758,'统计（数据库导出）'!A:K,9,FALSE),0)</f>
        <v>-333</v>
      </c>
      <c r="Y758" s="217">
        <f>--IFERROR(VLOOKUP(I758,'统计（数据库导出）'!A:K,10,FALSE),0)</f>
        <v>221.95</v>
      </c>
      <c r="Z758" s="217">
        <f>--IFERROR(VLOOKUP(I758,'统计（数据库导出）'!A:K,11,FALSE),0)</f>
        <v>0</v>
      </c>
      <c r="AA758" s="4">
        <v>757</v>
      </c>
      <c r="AB758" s="4"/>
      <c r="AC758" s="220" t="e">
        <f>VLOOKUP(H758,[1]Sheet1!$D:$D,1,FALSE)</f>
        <v>#N/A</v>
      </c>
    </row>
    <row r="759" spans="1:29">
      <c r="A759" s="3">
        <v>160</v>
      </c>
      <c r="B759" s="4" t="s">
        <v>1421</v>
      </c>
      <c r="C759" s="4">
        <v>0</v>
      </c>
      <c r="D759" s="4" t="s">
        <v>30</v>
      </c>
      <c r="E759" s="4" t="s">
        <v>1796</v>
      </c>
      <c r="F759" s="4" t="s">
        <v>88</v>
      </c>
      <c r="G759" s="4" t="s">
        <v>43</v>
      </c>
      <c r="H759" s="4">
        <v>3853262</v>
      </c>
      <c r="I759" s="214" t="s">
        <v>1809</v>
      </c>
      <c r="J759" s="216">
        <v>0</v>
      </c>
      <c r="K759" s="4"/>
      <c r="L759" s="4"/>
      <c r="M759" s="4" t="s">
        <v>1810</v>
      </c>
      <c r="N759" s="4" t="s">
        <v>1808</v>
      </c>
      <c r="O759" s="4">
        <v>18093805767</v>
      </c>
      <c r="P759" s="217">
        <f>--IFERROR(VLOOKUP(I759,'统计（数据库导出）'!A:C,2,FALSE),0)</f>
        <v>0</v>
      </c>
      <c r="Q759" s="217">
        <f>--IFERROR(VLOOKUP(I759,'统计（数据库导出）'!A:C,3,FALSE),0)</f>
        <v>0</v>
      </c>
      <c r="R759" s="219">
        <f t="shared" si="11"/>
        <v>0</v>
      </c>
      <c r="S759" s="217">
        <f>--IFERROR(VLOOKUP(I759,'统计（数据库导出）'!A:K,4,FALSE),0)</f>
        <v>0</v>
      </c>
      <c r="T759" s="217">
        <f>--IFERROR(VLOOKUP(I759,'统计（数据库导出）'!A:K,5,FALSE),0)</f>
        <v>0</v>
      </c>
      <c r="U759" s="217">
        <f>--IFERROR(VLOOKUP(I759,'统计（数据库导出）'!A:K,6,FALSE),0)</f>
        <v>0</v>
      </c>
      <c r="V759" s="217">
        <f>--IFERROR(VLOOKUP(I759,'统计（数据库导出）'!A:K,7,FALSE),0)</f>
        <v>0</v>
      </c>
      <c r="W759" s="217">
        <f>--IFERROR(VLOOKUP(I759,'统计（数据库导出）'!A:K,8,FALSE),0)</f>
        <v>0</v>
      </c>
      <c r="X759" s="217">
        <f>--IFERROR(VLOOKUP(I759,'统计（数据库导出）'!A:K,9,FALSE),0)</f>
        <v>0</v>
      </c>
      <c r="Y759" s="217">
        <f>--IFERROR(VLOOKUP(I759,'统计（数据库导出）'!A:K,10,FALSE),0)</f>
        <v>0</v>
      </c>
      <c r="Z759" s="217">
        <f>--IFERROR(VLOOKUP(I759,'统计（数据库导出）'!A:K,11,FALSE),0)</f>
        <v>0</v>
      </c>
      <c r="AA759" s="4">
        <v>758</v>
      </c>
      <c r="AB759" s="4"/>
      <c r="AC759" s="220" t="e">
        <f>VLOOKUP(H759,[1]Sheet1!$D:$D,1,FALSE)</f>
        <v>#N/A</v>
      </c>
    </row>
    <row r="760" spans="1:29">
      <c r="A760" s="3">
        <v>161</v>
      </c>
      <c r="B760" s="4" t="s">
        <v>1421</v>
      </c>
      <c r="C760" s="4">
        <v>0</v>
      </c>
      <c r="D760" s="4" t="s">
        <v>30</v>
      </c>
      <c r="E760" s="4" t="s">
        <v>1796</v>
      </c>
      <c r="F760" s="4" t="s">
        <v>88</v>
      </c>
      <c r="G760" s="4" t="s">
        <v>43</v>
      </c>
      <c r="H760" s="4">
        <v>3851559</v>
      </c>
      <c r="I760" s="214" t="s">
        <v>1811</v>
      </c>
      <c r="J760" s="216">
        <v>700</v>
      </c>
      <c r="K760" s="4">
        <v>18919234532</v>
      </c>
      <c r="L760" s="4"/>
      <c r="M760" s="4" t="s">
        <v>1812</v>
      </c>
      <c r="N760" s="4" t="s">
        <v>1813</v>
      </c>
      <c r="O760" s="4">
        <v>18919234532</v>
      </c>
      <c r="P760" s="217">
        <f>--IFERROR(VLOOKUP(I760,'统计（数据库导出）'!A:C,2,FALSE),0)</f>
        <v>68</v>
      </c>
      <c r="Q760" s="217">
        <f>--IFERROR(VLOOKUP(I760,'统计（数据库导出）'!A:C,3,FALSE),0)</f>
        <v>291.6</v>
      </c>
      <c r="R760" s="219">
        <f t="shared" si="11"/>
        <v>0.416571428571429</v>
      </c>
      <c r="S760" s="217">
        <f>--IFERROR(VLOOKUP(I760,'统计（数据库导出）'!A:K,4,FALSE),0)</f>
        <v>8</v>
      </c>
      <c r="T760" s="217">
        <f>--IFERROR(VLOOKUP(I760,'统计（数据库导出）'!A:K,5,FALSE),0)</f>
        <v>0</v>
      </c>
      <c r="U760" s="217">
        <f>--IFERROR(VLOOKUP(I760,'统计（数据库导出）'!A:K,6,FALSE),0)</f>
        <v>60</v>
      </c>
      <c r="V760" s="217">
        <f>--IFERROR(VLOOKUP(I760,'统计（数据库导出）'!A:K,7,FALSE),0)</f>
        <v>0</v>
      </c>
      <c r="W760" s="217">
        <f>--IFERROR(VLOOKUP(I760,'统计（数据库导出）'!A:K,8,FALSE),0)</f>
        <v>103.6</v>
      </c>
      <c r="X760" s="217">
        <f>--IFERROR(VLOOKUP(I760,'统计（数据库导出）'!A:K,9,FALSE),0)</f>
        <v>-38</v>
      </c>
      <c r="Y760" s="217">
        <f>--IFERROR(VLOOKUP(I760,'统计（数据库导出）'!A:K,10,FALSE),0)</f>
        <v>188</v>
      </c>
      <c r="Z760" s="217">
        <f>--IFERROR(VLOOKUP(I760,'统计（数据库导出）'!A:K,11,FALSE),0)</f>
        <v>-10</v>
      </c>
      <c r="AA760" s="4">
        <v>759</v>
      </c>
      <c r="AB760" s="4"/>
      <c r="AC760" s="220" t="e">
        <f>VLOOKUP(H760,[1]Sheet1!$D:$D,1,FALSE)</f>
        <v>#N/A</v>
      </c>
    </row>
    <row r="761" spans="1:29">
      <c r="A761" s="3">
        <v>162</v>
      </c>
      <c r="B761" s="4" t="s">
        <v>1421</v>
      </c>
      <c r="C761" s="4">
        <v>0</v>
      </c>
      <c r="D761" s="4" t="s">
        <v>30</v>
      </c>
      <c r="E761" s="4" t="s">
        <v>1796</v>
      </c>
      <c r="F761" s="4" t="s">
        <v>88</v>
      </c>
      <c r="G761" s="4" t="s">
        <v>43</v>
      </c>
      <c r="H761" s="4">
        <v>3853006</v>
      </c>
      <c r="I761" s="214" t="s">
        <v>1814</v>
      </c>
      <c r="J761" s="216">
        <v>700</v>
      </c>
      <c r="K761" s="4">
        <v>13389389922</v>
      </c>
      <c r="L761" s="4"/>
      <c r="M761" s="4" t="s">
        <v>391</v>
      </c>
      <c r="N761" s="4" t="s">
        <v>1815</v>
      </c>
      <c r="O761" s="4">
        <v>13389389922</v>
      </c>
      <c r="P761" s="217">
        <f>--IFERROR(VLOOKUP(I761,'统计（数据库导出）'!A:C,2,FALSE),0)</f>
        <v>90.7</v>
      </c>
      <c r="Q761" s="217">
        <f>--IFERROR(VLOOKUP(I761,'统计（数据库导出）'!A:C,3,FALSE),0)</f>
        <v>655.01</v>
      </c>
      <c r="R761" s="219">
        <f t="shared" si="11"/>
        <v>0.935728571428571</v>
      </c>
      <c r="S761" s="217">
        <f>--IFERROR(VLOOKUP(I761,'统计（数据库导出）'!A:K,4,FALSE),0)</f>
        <v>80.7</v>
      </c>
      <c r="T761" s="217">
        <f>--IFERROR(VLOOKUP(I761,'统计（数据库导出）'!A:K,5,FALSE),0)</f>
        <v>-159.4</v>
      </c>
      <c r="U761" s="217">
        <f>--IFERROR(VLOOKUP(I761,'统计（数据库导出）'!A:K,6,FALSE),0)</f>
        <v>10</v>
      </c>
      <c r="V761" s="217">
        <f>--IFERROR(VLOOKUP(I761,'统计（数据库导出）'!A:K,7,FALSE),0)</f>
        <v>0</v>
      </c>
      <c r="W761" s="217">
        <f>--IFERROR(VLOOKUP(I761,'统计（数据库导出）'!A:K,8,FALSE),0)</f>
        <v>495.76</v>
      </c>
      <c r="X761" s="217">
        <f>--IFERROR(VLOOKUP(I761,'统计（数据库导出）'!A:K,9,FALSE),0)</f>
        <v>-306.4</v>
      </c>
      <c r="Y761" s="217">
        <f>--IFERROR(VLOOKUP(I761,'统计（数据库导出）'!A:K,10,FALSE),0)</f>
        <v>159.25</v>
      </c>
      <c r="Z761" s="217">
        <f>--IFERROR(VLOOKUP(I761,'统计（数据库导出）'!A:K,11,FALSE),0)</f>
        <v>0</v>
      </c>
      <c r="AA761" s="4">
        <v>760</v>
      </c>
      <c r="AB761" s="4"/>
      <c r="AC761" s="220" t="e">
        <f>VLOOKUP(H761,[1]Sheet1!$D:$D,1,FALSE)</f>
        <v>#N/A</v>
      </c>
    </row>
    <row r="762" spans="1:29">
      <c r="A762" s="3">
        <v>164</v>
      </c>
      <c r="B762" s="4" t="s">
        <v>1421</v>
      </c>
      <c r="C762" s="4">
        <v>0</v>
      </c>
      <c r="D762" s="4" t="s">
        <v>30</v>
      </c>
      <c r="E762" s="4" t="s">
        <v>1816</v>
      </c>
      <c r="F762" s="4" t="s">
        <v>88</v>
      </c>
      <c r="G762" s="4" t="s">
        <v>102</v>
      </c>
      <c r="H762" s="4">
        <v>3811230</v>
      </c>
      <c r="I762" s="214" t="s">
        <v>1817</v>
      </c>
      <c r="J762" s="216">
        <v>600</v>
      </c>
      <c r="K762" s="4">
        <v>18993823539</v>
      </c>
      <c r="L762" s="4" t="s">
        <v>99</v>
      </c>
      <c r="M762" s="4" t="s">
        <v>1818</v>
      </c>
      <c r="N762" s="4" t="s">
        <v>1819</v>
      </c>
      <c r="O762" s="4">
        <v>18993823539</v>
      </c>
      <c r="P762" s="217">
        <f>--IFERROR(VLOOKUP(I762,'统计（数据库导出）'!A:C,2,FALSE),0)</f>
        <v>42</v>
      </c>
      <c r="Q762" s="217">
        <f>--IFERROR(VLOOKUP(I762,'统计（数据库导出）'!A:C,3,FALSE),0)</f>
        <v>2312.82525</v>
      </c>
      <c r="R762" s="219">
        <f t="shared" si="11"/>
        <v>3.85470875</v>
      </c>
      <c r="S762" s="217">
        <f>--IFERROR(VLOOKUP(I762,'统计（数据库导出）'!A:K,4,FALSE),0)</f>
        <v>12</v>
      </c>
      <c r="T762" s="217">
        <f>--IFERROR(VLOOKUP(I762,'统计（数据库导出）'!A:K,5,FALSE),0)</f>
        <v>0</v>
      </c>
      <c r="U762" s="217">
        <f>--IFERROR(VLOOKUP(I762,'统计（数据库导出）'!A:K,6,FALSE),0)</f>
        <v>30</v>
      </c>
      <c r="V762" s="217">
        <f>--IFERROR(VLOOKUP(I762,'统计（数据库导出）'!A:K,7,FALSE),0)</f>
        <v>0</v>
      </c>
      <c r="W762" s="217">
        <f>--IFERROR(VLOOKUP(I762,'统计（数据库导出）'!A:K,8,FALSE),0)</f>
        <v>1007.55</v>
      </c>
      <c r="X762" s="217">
        <f>--IFERROR(VLOOKUP(I762,'统计（数据库导出）'!A:K,9,FALSE),0)</f>
        <v>-986.45</v>
      </c>
      <c r="Y762" s="217">
        <f>--IFERROR(VLOOKUP(I762,'统计（数据库导出）'!A:K,10,FALSE),0)</f>
        <v>1305.27525</v>
      </c>
      <c r="Z762" s="217">
        <f>--IFERROR(VLOOKUP(I762,'统计（数据库导出）'!A:K,11,FALSE),0)</f>
        <v>0</v>
      </c>
      <c r="AA762" s="4">
        <v>761</v>
      </c>
      <c r="AB762" s="4"/>
      <c r="AC762" s="220" t="e">
        <f>VLOOKUP(H762,[1]Sheet1!$D:$D,1,FALSE)</f>
        <v>#N/A</v>
      </c>
    </row>
    <row r="763" spans="1:29">
      <c r="A763" s="3">
        <v>165</v>
      </c>
      <c r="B763" s="4" t="s">
        <v>1421</v>
      </c>
      <c r="C763" s="4">
        <v>0</v>
      </c>
      <c r="D763" s="4" t="s">
        <v>30</v>
      </c>
      <c r="E763" s="4" t="s">
        <v>1816</v>
      </c>
      <c r="F763" s="4" t="s">
        <v>88</v>
      </c>
      <c r="G763" s="4" t="s">
        <v>1431</v>
      </c>
      <c r="H763" s="4">
        <v>3853252</v>
      </c>
      <c r="I763" s="214" t="s">
        <v>1820</v>
      </c>
      <c r="J763" s="216">
        <v>1500</v>
      </c>
      <c r="K763" s="4">
        <v>17793816683</v>
      </c>
      <c r="L763" s="4"/>
      <c r="M763" s="4" t="e">
        <v>#N/A</v>
      </c>
      <c r="N763" s="4" t="s">
        <v>1819</v>
      </c>
      <c r="O763" s="4">
        <v>17793816683</v>
      </c>
      <c r="P763" s="217">
        <f>--IFERROR(VLOOKUP(I763,'统计（数据库导出）'!A:C,2,FALSE),0)</f>
        <v>0</v>
      </c>
      <c r="Q763" s="217">
        <f>--IFERROR(VLOOKUP(I763,'统计（数据库导出）'!A:C,3,FALSE),0)</f>
        <v>-19</v>
      </c>
      <c r="R763" s="219">
        <f t="shared" si="11"/>
        <v>-0.0126666666666667</v>
      </c>
      <c r="S763" s="217">
        <f>--IFERROR(VLOOKUP(I763,'统计（数据库导出）'!A:K,4,FALSE),0)</f>
        <v>0</v>
      </c>
      <c r="T763" s="217">
        <f>--IFERROR(VLOOKUP(I763,'统计（数据库导出）'!A:K,5,FALSE),0)</f>
        <v>0</v>
      </c>
      <c r="U763" s="217">
        <f>--IFERROR(VLOOKUP(I763,'统计（数据库导出）'!A:K,6,FALSE),0)</f>
        <v>0</v>
      </c>
      <c r="V763" s="217">
        <f>--IFERROR(VLOOKUP(I763,'统计（数据库导出）'!A:K,7,FALSE),0)</f>
        <v>0</v>
      </c>
      <c r="W763" s="217">
        <f>--IFERROR(VLOOKUP(I763,'统计（数据库导出）'!A:K,8,FALSE),0)</f>
        <v>-19</v>
      </c>
      <c r="X763" s="217">
        <f>--IFERROR(VLOOKUP(I763,'统计（数据库导出）'!A:K,9,FALSE),0)</f>
        <v>-19</v>
      </c>
      <c r="Y763" s="217">
        <f>--IFERROR(VLOOKUP(I763,'统计（数据库导出）'!A:K,10,FALSE),0)</f>
        <v>0</v>
      </c>
      <c r="Z763" s="217">
        <f>--IFERROR(VLOOKUP(I763,'统计（数据库导出）'!A:K,11,FALSE),0)</f>
        <v>0</v>
      </c>
      <c r="AA763" s="4">
        <v>762</v>
      </c>
      <c r="AB763" s="4"/>
      <c r="AC763" s="220" t="e">
        <f>VLOOKUP(H763,[1]Sheet1!$D:$D,1,FALSE)</f>
        <v>#N/A</v>
      </c>
    </row>
    <row r="764" spans="1:29">
      <c r="A764" s="3">
        <v>166</v>
      </c>
      <c r="B764" s="4" t="s">
        <v>1421</v>
      </c>
      <c r="C764" s="4">
        <v>0</v>
      </c>
      <c r="D764" s="4" t="s">
        <v>30</v>
      </c>
      <c r="E764" s="4" t="s">
        <v>1816</v>
      </c>
      <c r="F764" s="4" t="s">
        <v>88</v>
      </c>
      <c r="G764" s="4" t="s">
        <v>1435</v>
      </c>
      <c r="H764" s="4">
        <v>3853238</v>
      </c>
      <c r="I764" s="214" t="s">
        <v>1821</v>
      </c>
      <c r="J764" s="216">
        <v>1500</v>
      </c>
      <c r="K764" s="4">
        <v>18919218235</v>
      </c>
      <c r="L764" s="4"/>
      <c r="M764" s="4" t="s">
        <v>1822</v>
      </c>
      <c r="N764" s="4" t="s">
        <v>1819</v>
      </c>
      <c r="O764" s="4">
        <v>18919218235</v>
      </c>
      <c r="P764" s="217">
        <f>--IFERROR(VLOOKUP(I764,'统计（数据库导出）'!A:C,2,FALSE),0)</f>
        <v>0</v>
      </c>
      <c r="Q764" s="217">
        <f>--IFERROR(VLOOKUP(I764,'统计（数据库导出）'!A:C,3,FALSE),0)</f>
        <v>410</v>
      </c>
      <c r="R764" s="219">
        <f t="shared" si="11"/>
        <v>0.273333333333333</v>
      </c>
      <c r="S764" s="217">
        <f>--IFERROR(VLOOKUP(I764,'统计（数据库导出）'!A:K,4,FALSE),0)</f>
        <v>0</v>
      </c>
      <c r="T764" s="217">
        <f>--IFERROR(VLOOKUP(I764,'统计（数据库导出）'!A:K,5,FALSE),0)</f>
        <v>0</v>
      </c>
      <c r="U764" s="217">
        <f>--IFERROR(VLOOKUP(I764,'统计（数据库导出）'!A:K,6,FALSE),0)</f>
        <v>0</v>
      </c>
      <c r="V764" s="217">
        <f>--IFERROR(VLOOKUP(I764,'统计（数据库导出）'!A:K,7,FALSE),0)</f>
        <v>0</v>
      </c>
      <c r="W764" s="217">
        <f>--IFERROR(VLOOKUP(I764,'统计（数据库导出）'!A:K,8,FALSE),0)</f>
        <v>0</v>
      </c>
      <c r="X764" s="217">
        <f>--IFERROR(VLOOKUP(I764,'统计（数据库导出）'!A:K,9,FALSE),0)</f>
        <v>0</v>
      </c>
      <c r="Y764" s="217">
        <f>--IFERROR(VLOOKUP(I764,'统计（数据库导出）'!A:K,10,FALSE),0)</f>
        <v>410</v>
      </c>
      <c r="Z764" s="217">
        <f>--IFERROR(VLOOKUP(I764,'统计（数据库导出）'!A:K,11,FALSE),0)</f>
        <v>-12</v>
      </c>
      <c r="AA764" s="4">
        <v>763</v>
      </c>
      <c r="AB764" s="4"/>
      <c r="AC764" s="220" t="e">
        <f>VLOOKUP(H764,[1]Sheet1!$D:$D,1,FALSE)</f>
        <v>#N/A</v>
      </c>
    </row>
    <row r="765" spans="1:29">
      <c r="A765" s="3">
        <v>167</v>
      </c>
      <c r="B765" s="4" t="s">
        <v>1421</v>
      </c>
      <c r="C765" s="4">
        <v>0</v>
      </c>
      <c r="D765" s="4" t="s">
        <v>30</v>
      </c>
      <c r="E765" s="4" t="s">
        <v>1816</v>
      </c>
      <c r="F765" s="4" t="s">
        <v>88</v>
      </c>
      <c r="G765" s="4" t="s">
        <v>33</v>
      </c>
      <c r="H765" s="4">
        <v>3853264</v>
      </c>
      <c r="I765" s="214" t="s">
        <v>1823</v>
      </c>
      <c r="J765" s="216">
        <v>1500</v>
      </c>
      <c r="K765" s="4">
        <v>18093810667</v>
      </c>
      <c r="L765" s="4"/>
      <c r="M765" s="4" t="s">
        <v>1824</v>
      </c>
      <c r="N765" s="4" t="s">
        <v>1825</v>
      </c>
      <c r="O765" s="4">
        <v>18093810667</v>
      </c>
      <c r="P765" s="217">
        <f>--IFERROR(VLOOKUP(I765,'统计（数据库导出）'!A:C,2,FALSE),0)</f>
        <v>150.9</v>
      </c>
      <c r="Q765" s="217">
        <f>--IFERROR(VLOOKUP(I765,'统计（数据库导出）'!A:C,3,FALSE),0)</f>
        <v>1707.06666666667</v>
      </c>
      <c r="R765" s="219">
        <f t="shared" si="11"/>
        <v>1.13804444444445</v>
      </c>
      <c r="S765" s="217">
        <f>--IFERROR(VLOOKUP(I765,'统计（数据库导出）'!A:K,4,FALSE),0)</f>
        <v>86.9</v>
      </c>
      <c r="T765" s="217">
        <f>--IFERROR(VLOOKUP(I765,'统计（数据库导出）'!A:K,5,FALSE),0)</f>
        <v>0</v>
      </c>
      <c r="U765" s="217">
        <f>--IFERROR(VLOOKUP(I765,'统计（数据库导出）'!A:K,6,FALSE),0)</f>
        <v>64</v>
      </c>
      <c r="V765" s="217">
        <f>--IFERROR(VLOOKUP(I765,'统计（数据库导出）'!A:K,7,FALSE),0)</f>
        <v>-6</v>
      </c>
      <c r="W765" s="217">
        <f>--IFERROR(VLOOKUP(I765,'统计（数据库导出）'!A:K,8,FALSE),0)</f>
        <v>470.41</v>
      </c>
      <c r="X765" s="217">
        <f>--IFERROR(VLOOKUP(I765,'统计（数据库导出）'!A:K,9,FALSE),0)</f>
        <v>-119.1</v>
      </c>
      <c r="Y765" s="217">
        <f>--IFERROR(VLOOKUP(I765,'统计（数据库导出）'!A:K,10,FALSE),0)</f>
        <v>1236.65666666667</v>
      </c>
      <c r="Z765" s="217">
        <f>--IFERROR(VLOOKUP(I765,'统计（数据库导出）'!A:K,11,FALSE),0)</f>
        <v>-6</v>
      </c>
      <c r="AA765" s="4">
        <v>764</v>
      </c>
      <c r="AB765" s="4"/>
      <c r="AC765" s="220" t="e">
        <f>VLOOKUP(H765,[1]Sheet1!$D:$D,1,FALSE)</f>
        <v>#N/A</v>
      </c>
    </row>
    <row r="766" spans="1:29">
      <c r="A766" s="3">
        <v>168</v>
      </c>
      <c r="B766" s="4" t="s">
        <v>1421</v>
      </c>
      <c r="C766" s="4">
        <v>0</v>
      </c>
      <c r="D766" s="4" t="s">
        <v>30</v>
      </c>
      <c r="E766" s="4" t="s">
        <v>1816</v>
      </c>
      <c r="F766" s="4" t="s">
        <v>88</v>
      </c>
      <c r="G766" s="4" t="s">
        <v>33</v>
      </c>
      <c r="H766" s="4">
        <v>3853240</v>
      </c>
      <c r="I766" s="214" t="s">
        <v>1826</v>
      </c>
      <c r="J766" s="216">
        <v>1500</v>
      </c>
      <c r="K766" s="4">
        <v>19958533356</v>
      </c>
      <c r="L766" s="4"/>
      <c r="M766" s="4" t="s">
        <v>1827</v>
      </c>
      <c r="N766" s="4" t="s">
        <v>1819</v>
      </c>
      <c r="O766" s="4">
        <v>19958533356</v>
      </c>
      <c r="P766" s="217">
        <f>--IFERROR(VLOOKUP(I766,'统计（数据库导出）'!A:C,2,FALSE),0)</f>
        <v>19.5</v>
      </c>
      <c r="Q766" s="217">
        <f>--IFERROR(VLOOKUP(I766,'统计（数据库导出）'!A:C,3,FALSE),0)</f>
        <v>1857.15</v>
      </c>
      <c r="R766" s="219">
        <f t="shared" si="11"/>
        <v>1.2381</v>
      </c>
      <c r="S766" s="217">
        <f>--IFERROR(VLOOKUP(I766,'统计（数据库导出）'!A:K,4,FALSE),0)</f>
        <v>7.5</v>
      </c>
      <c r="T766" s="217">
        <f>--IFERROR(VLOOKUP(I766,'统计（数据库导出）'!A:K,5,FALSE),0)</f>
        <v>0</v>
      </c>
      <c r="U766" s="217">
        <f>--IFERROR(VLOOKUP(I766,'统计（数据库导出）'!A:K,6,FALSE),0)</f>
        <v>12</v>
      </c>
      <c r="V766" s="217">
        <f>--IFERROR(VLOOKUP(I766,'统计（数据库导出）'!A:K,7,FALSE),0)</f>
        <v>0</v>
      </c>
      <c r="W766" s="217">
        <f>--IFERROR(VLOOKUP(I766,'统计（数据库导出）'!A:K,8,FALSE),0)</f>
        <v>229.5</v>
      </c>
      <c r="X766" s="217">
        <f>--IFERROR(VLOOKUP(I766,'统计（数据库导出）'!A:K,9,FALSE),0)</f>
        <v>-20</v>
      </c>
      <c r="Y766" s="217">
        <f>--IFERROR(VLOOKUP(I766,'统计（数据库导出）'!A:K,10,FALSE),0)</f>
        <v>1627.65</v>
      </c>
      <c r="Z766" s="217">
        <f>--IFERROR(VLOOKUP(I766,'统计（数据库导出）'!A:K,11,FALSE),0)</f>
        <v>-30</v>
      </c>
      <c r="AA766" s="4">
        <v>765</v>
      </c>
      <c r="AB766" s="4"/>
      <c r="AC766" s="220" t="e">
        <f>VLOOKUP(H766,[1]Sheet1!$D:$D,1,FALSE)</f>
        <v>#N/A</v>
      </c>
    </row>
    <row r="767" spans="1:29">
      <c r="A767" s="3">
        <v>169</v>
      </c>
      <c r="B767" s="4" t="s">
        <v>1421</v>
      </c>
      <c r="C767" s="4">
        <v>0</v>
      </c>
      <c r="D767" s="4" t="s">
        <v>30</v>
      </c>
      <c r="E767" s="4" t="s">
        <v>1816</v>
      </c>
      <c r="F767" s="4" t="s">
        <v>88</v>
      </c>
      <c r="G767" s="4" t="s">
        <v>43</v>
      </c>
      <c r="H767" s="4">
        <v>3851651</v>
      </c>
      <c r="I767" s="214" t="s">
        <v>1828</v>
      </c>
      <c r="J767" s="216">
        <v>700</v>
      </c>
      <c r="K767" s="4">
        <v>15379856850</v>
      </c>
      <c r="L767" s="4"/>
      <c r="M767" s="4" t="s">
        <v>1829</v>
      </c>
      <c r="N767" s="4" t="s">
        <v>1825</v>
      </c>
      <c r="O767" s="4">
        <v>15379856850</v>
      </c>
      <c r="P767" s="217">
        <f>--IFERROR(VLOOKUP(I767,'统计（数据库导出）'!A:C,2,FALSE),0)</f>
        <v>-40</v>
      </c>
      <c r="Q767" s="217">
        <f>--IFERROR(VLOOKUP(I767,'统计（数据库导出）'!A:C,3,FALSE),0)</f>
        <v>933.87</v>
      </c>
      <c r="R767" s="219">
        <f t="shared" si="11"/>
        <v>1.3341</v>
      </c>
      <c r="S767" s="217">
        <f>--IFERROR(VLOOKUP(I767,'统计（数据库导出）'!A:K,4,FALSE),0)</f>
        <v>-60</v>
      </c>
      <c r="T767" s="217">
        <f>--IFERROR(VLOOKUP(I767,'统计（数据库导出）'!A:K,5,FALSE),0)</f>
        <v>-60</v>
      </c>
      <c r="U767" s="217">
        <f>--IFERROR(VLOOKUP(I767,'统计（数据库导出）'!A:K,6,FALSE),0)</f>
        <v>20</v>
      </c>
      <c r="V767" s="217">
        <f>--IFERROR(VLOOKUP(I767,'统计（数据库导出）'!A:K,7,FALSE),0)</f>
        <v>0</v>
      </c>
      <c r="W767" s="217">
        <f>--IFERROR(VLOOKUP(I767,'统计（数据库导出）'!A:K,8,FALSE),0)</f>
        <v>566.92</v>
      </c>
      <c r="X767" s="217">
        <f>--IFERROR(VLOOKUP(I767,'统计（数据库导出）'!A:K,9,FALSE),0)</f>
        <v>-390</v>
      </c>
      <c r="Y767" s="217">
        <f>--IFERROR(VLOOKUP(I767,'统计（数据库导出）'!A:K,10,FALSE),0)</f>
        <v>366.95</v>
      </c>
      <c r="Z767" s="217">
        <f>--IFERROR(VLOOKUP(I767,'统计（数据库导出）'!A:K,11,FALSE),0)</f>
        <v>0</v>
      </c>
      <c r="AA767" s="4">
        <v>766</v>
      </c>
      <c r="AB767" s="4"/>
      <c r="AC767" s="220" t="e">
        <f>VLOOKUP(H767,[1]Sheet1!$D:$D,1,FALSE)</f>
        <v>#N/A</v>
      </c>
    </row>
    <row r="768" spans="1:29">
      <c r="A768" s="3">
        <v>170</v>
      </c>
      <c r="B768" s="4" t="s">
        <v>1421</v>
      </c>
      <c r="C768" s="4">
        <v>0</v>
      </c>
      <c r="D768" s="4" t="s">
        <v>30</v>
      </c>
      <c r="E768" s="4" t="s">
        <v>1816</v>
      </c>
      <c r="F768" s="4" t="s">
        <v>88</v>
      </c>
      <c r="G768" s="4" t="s">
        <v>43</v>
      </c>
      <c r="H768" s="4">
        <v>3851420</v>
      </c>
      <c r="I768" s="214" t="s">
        <v>1830</v>
      </c>
      <c r="J768" s="216">
        <v>700</v>
      </c>
      <c r="K768" s="4">
        <v>18919245403</v>
      </c>
      <c r="L768" s="4"/>
      <c r="M768" s="4" t="s">
        <v>1831</v>
      </c>
      <c r="N768" s="4" t="s">
        <v>1832</v>
      </c>
      <c r="O768" s="4">
        <v>18919245403</v>
      </c>
      <c r="P768" s="217">
        <f>--IFERROR(VLOOKUP(I768,'统计（数据库导出）'!A:C,2,FALSE),0)</f>
        <v>13</v>
      </c>
      <c r="Q768" s="217">
        <f>--IFERROR(VLOOKUP(I768,'统计（数据库导出）'!A:C,3,FALSE),0)</f>
        <v>390.71</v>
      </c>
      <c r="R768" s="219">
        <f t="shared" si="11"/>
        <v>0.558157142857143</v>
      </c>
      <c r="S768" s="217">
        <f>--IFERROR(VLOOKUP(I768,'统计（数据库导出）'!A:K,4,FALSE),0)</f>
        <v>3</v>
      </c>
      <c r="T768" s="217">
        <f>--IFERROR(VLOOKUP(I768,'统计（数据库导出）'!A:K,5,FALSE),0)</f>
        <v>0</v>
      </c>
      <c r="U768" s="217">
        <f>--IFERROR(VLOOKUP(I768,'统计（数据库导出）'!A:K,6,FALSE),0)</f>
        <v>10</v>
      </c>
      <c r="V768" s="217">
        <f>--IFERROR(VLOOKUP(I768,'统计（数据库导出）'!A:K,7,FALSE),0)</f>
        <v>0</v>
      </c>
      <c r="W768" s="217">
        <f>--IFERROR(VLOOKUP(I768,'统计（数据库导出）'!A:K,8,FALSE),0)</f>
        <v>62.71</v>
      </c>
      <c r="X768" s="217">
        <f>--IFERROR(VLOOKUP(I768,'统计（数据库导出）'!A:K,9,FALSE),0)</f>
        <v>-86.9</v>
      </c>
      <c r="Y768" s="217">
        <f>--IFERROR(VLOOKUP(I768,'统计（数据库导出）'!A:K,10,FALSE),0)</f>
        <v>328</v>
      </c>
      <c r="Z768" s="217">
        <f>--IFERROR(VLOOKUP(I768,'统计（数据库导出）'!A:K,11,FALSE),0)</f>
        <v>0</v>
      </c>
      <c r="AA768" s="4">
        <v>767</v>
      </c>
      <c r="AB768" s="4"/>
      <c r="AC768" s="220" t="e">
        <f>VLOOKUP(H768,[1]Sheet1!$D:$D,1,FALSE)</f>
        <v>#N/A</v>
      </c>
    </row>
    <row r="769" spans="1:29">
      <c r="A769" s="3">
        <v>171</v>
      </c>
      <c r="B769" s="4" t="s">
        <v>1421</v>
      </c>
      <c r="C769" s="4">
        <v>0</v>
      </c>
      <c r="D769" s="4" t="s">
        <v>372</v>
      </c>
      <c r="E769" s="4">
        <v>0</v>
      </c>
      <c r="F769" s="4">
        <v>0</v>
      </c>
      <c r="G769" s="4" t="s">
        <v>1431</v>
      </c>
      <c r="H769" s="4">
        <v>3852382</v>
      </c>
      <c r="I769" s="214" t="s">
        <v>1833</v>
      </c>
      <c r="J769" s="216">
        <v>2500</v>
      </c>
      <c r="K769" s="4">
        <v>18993827321</v>
      </c>
      <c r="L769" s="4"/>
      <c r="M769" s="4" t="s">
        <v>1834</v>
      </c>
      <c r="N769" s="4" t="s">
        <v>1835</v>
      </c>
      <c r="O769" s="4">
        <v>18993827321</v>
      </c>
      <c r="P769" s="217">
        <f>--IFERROR(VLOOKUP(I769,'统计（数据库导出）'!A:C,2,FALSE),0)</f>
        <v>66</v>
      </c>
      <c r="Q769" s="217">
        <f>--IFERROR(VLOOKUP(I769,'统计（数据库导出）'!A:C,3,FALSE),0)</f>
        <v>15.55</v>
      </c>
      <c r="R769" s="219">
        <f t="shared" si="11"/>
        <v>0.00622</v>
      </c>
      <c r="S769" s="217">
        <f>--IFERROR(VLOOKUP(I769,'统计（数据库导出）'!A:K,4,FALSE),0)</f>
        <v>0</v>
      </c>
      <c r="T769" s="217">
        <f>--IFERROR(VLOOKUP(I769,'统计（数据库导出）'!A:K,5,FALSE),0)</f>
        <v>0</v>
      </c>
      <c r="U769" s="217">
        <f>--IFERROR(VLOOKUP(I769,'统计（数据库导出）'!A:K,6,FALSE),0)</f>
        <v>66</v>
      </c>
      <c r="V769" s="217">
        <f>--IFERROR(VLOOKUP(I769,'统计（数据库导出）'!A:K,7,FALSE),0)</f>
        <v>0</v>
      </c>
      <c r="W769" s="217">
        <f>--IFERROR(VLOOKUP(I769,'统计（数据库导出）'!A:K,8,FALSE),0)</f>
        <v>-393.1</v>
      </c>
      <c r="X769" s="217">
        <f>--IFERROR(VLOOKUP(I769,'统计（数据库导出）'!A:K,9,FALSE),0)</f>
        <v>-469</v>
      </c>
      <c r="Y769" s="217">
        <f>--IFERROR(VLOOKUP(I769,'统计（数据库导出）'!A:K,10,FALSE),0)</f>
        <v>408.65</v>
      </c>
      <c r="Z769" s="217">
        <f>--IFERROR(VLOOKUP(I769,'统计（数据库导出）'!A:K,11,FALSE),0)</f>
        <v>0</v>
      </c>
      <c r="AA769" s="4">
        <v>768</v>
      </c>
      <c r="AB769" s="4"/>
      <c r="AC769" s="220" t="e">
        <f>VLOOKUP(H769,[1]Sheet1!$D:$D,1,FALSE)</f>
        <v>#N/A</v>
      </c>
    </row>
    <row r="770" spans="1:29">
      <c r="A770" s="3">
        <v>172</v>
      </c>
      <c r="B770" s="4" t="s">
        <v>1421</v>
      </c>
      <c r="C770" s="4">
        <v>0</v>
      </c>
      <c r="D770" s="4" t="s">
        <v>372</v>
      </c>
      <c r="E770" s="4">
        <v>0</v>
      </c>
      <c r="F770" s="4">
        <v>0</v>
      </c>
      <c r="G770" s="4" t="s">
        <v>1431</v>
      </c>
      <c r="H770" s="4">
        <v>3852391</v>
      </c>
      <c r="I770" s="214" t="s">
        <v>1836</v>
      </c>
      <c r="J770" s="216">
        <v>2500</v>
      </c>
      <c r="K770" s="4">
        <v>18993823831</v>
      </c>
      <c r="L770" s="4"/>
      <c r="M770" s="4" t="s">
        <v>1837</v>
      </c>
      <c r="N770" s="4" t="s">
        <v>1501</v>
      </c>
      <c r="O770" s="4">
        <v>18993823830</v>
      </c>
      <c r="P770" s="217">
        <f>--IFERROR(VLOOKUP(I770,'统计（数据库导出）'!A:C,2,FALSE),0)</f>
        <v>162.96</v>
      </c>
      <c r="Q770" s="217">
        <f>--IFERROR(VLOOKUP(I770,'统计（数据库导出）'!A:C,3,FALSE),0)</f>
        <v>1287.21</v>
      </c>
      <c r="R770" s="219">
        <f t="shared" ref="R770:R833" si="12">IFERROR(Q770/J770,0)</f>
        <v>0.514884</v>
      </c>
      <c r="S770" s="217">
        <f>--IFERROR(VLOOKUP(I770,'统计（数据库导出）'!A:K,4,FALSE),0)</f>
        <v>102.96</v>
      </c>
      <c r="T770" s="217">
        <f>--IFERROR(VLOOKUP(I770,'统计（数据库导出）'!A:K,5,FALSE),0)</f>
        <v>-3</v>
      </c>
      <c r="U770" s="217">
        <f>--IFERROR(VLOOKUP(I770,'统计（数据库导出）'!A:K,6,FALSE),0)</f>
        <v>60</v>
      </c>
      <c r="V770" s="217">
        <f>--IFERROR(VLOOKUP(I770,'统计（数据库导出）'!A:K,7,FALSE),0)</f>
        <v>0</v>
      </c>
      <c r="W770" s="217">
        <f>--IFERROR(VLOOKUP(I770,'统计（数据库导出）'!A:K,8,FALSE),0)</f>
        <v>200.86</v>
      </c>
      <c r="X770" s="217">
        <f>--IFERROR(VLOOKUP(I770,'统计（数据库导出）'!A:K,9,FALSE),0)</f>
        <v>-288</v>
      </c>
      <c r="Y770" s="217">
        <f>--IFERROR(VLOOKUP(I770,'统计（数据库导出）'!A:K,10,FALSE),0)</f>
        <v>1086.35</v>
      </c>
      <c r="Z770" s="217">
        <f>--IFERROR(VLOOKUP(I770,'统计（数据库导出）'!A:K,11,FALSE),0)</f>
        <v>-10</v>
      </c>
      <c r="AA770" s="4">
        <v>769</v>
      </c>
      <c r="AB770" s="4"/>
      <c r="AC770" s="220" t="e">
        <f>VLOOKUP(H770,[1]Sheet1!$D:$D,1,FALSE)</f>
        <v>#N/A</v>
      </c>
    </row>
    <row r="771" spans="1:29">
      <c r="A771" s="3">
        <v>173</v>
      </c>
      <c r="B771" s="4" t="s">
        <v>1421</v>
      </c>
      <c r="C771" s="4">
        <v>0</v>
      </c>
      <c r="D771" s="4" t="s">
        <v>372</v>
      </c>
      <c r="E771" s="4">
        <v>0</v>
      </c>
      <c r="F771" s="4">
        <v>0</v>
      </c>
      <c r="G771" s="4" t="s">
        <v>1431</v>
      </c>
      <c r="H771" s="4">
        <v>3853193</v>
      </c>
      <c r="I771" s="214" t="s">
        <v>1838</v>
      </c>
      <c r="J771" s="216">
        <v>0</v>
      </c>
      <c r="K771" s="4">
        <v>18993823530</v>
      </c>
      <c r="L771" s="4"/>
      <c r="M771" s="4" t="e">
        <v>#N/A</v>
      </c>
      <c r="N771" s="4" t="s">
        <v>1839</v>
      </c>
      <c r="O771" s="4">
        <v>18993823530</v>
      </c>
      <c r="P771" s="217">
        <f>--IFERROR(VLOOKUP(I771,'统计（数据库导出）'!A:C,2,FALSE),0)</f>
        <v>0</v>
      </c>
      <c r="Q771" s="217">
        <f>--IFERROR(VLOOKUP(I771,'统计（数据库导出）'!A:C,3,FALSE),0)</f>
        <v>-240</v>
      </c>
      <c r="R771" s="219">
        <f t="shared" si="12"/>
        <v>0</v>
      </c>
      <c r="S771" s="217">
        <f>--IFERROR(VLOOKUP(I771,'统计（数据库导出）'!A:K,4,FALSE),0)</f>
        <v>0</v>
      </c>
      <c r="T771" s="217">
        <f>--IFERROR(VLOOKUP(I771,'统计（数据库导出）'!A:K,5,FALSE),0)</f>
        <v>0</v>
      </c>
      <c r="U771" s="217">
        <f>--IFERROR(VLOOKUP(I771,'统计（数据库导出）'!A:K,6,FALSE),0)</f>
        <v>0</v>
      </c>
      <c r="V771" s="217">
        <f>--IFERROR(VLOOKUP(I771,'统计（数据库导出）'!A:K,7,FALSE),0)</f>
        <v>0</v>
      </c>
      <c r="W771" s="217">
        <f>--IFERROR(VLOOKUP(I771,'统计（数据库导出）'!A:K,8,FALSE),0)</f>
        <v>-240</v>
      </c>
      <c r="X771" s="217">
        <f>--IFERROR(VLOOKUP(I771,'统计（数据库导出）'!A:K,9,FALSE),0)</f>
        <v>-240</v>
      </c>
      <c r="Y771" s="217">
        <f>--IFERROR(VLOOKUP(I771,'统计（数据库导出）'!A:K,10,FALSE),0)</f>
        <v>0</v>
      </c>
      <c r="Z771" s="217">
        <f>--IFERROR(VLOOKUP(I771,'统计（数据库导出）'!A:K,11,FALSE),0)</f>
        <v>0</v>
      </c>
      <c r="AA771" s="4">
        <v>770</v>
      </c>
      <c r="AB771" s="4"/>
      <c r="AC771" s="220" t="e">
        <f>VLOOKUP(H771,[1]Sheet1!$D:$D,1,FALSE)</f>
        <v>#N/A</v>
      </c>
    </row>
    <row r="772" spans="1:29">
      <c r="A772" s="3">
        <v>174</v>
      </c>
      <c r="B772" s="4" t="s">
        <v>1421</v>
      </c>
      <c r="C772" s="4">
        <v>0</v>
      </c>
      <c r="D772" s="4" t="s">
        <v>372</v>
      </c>
      <c r="E772" s="4">
        <v>0</v>
      </c>
      <c r="F772" s="4">
        <v>0</v>
      </c>
      <c r="G772" s="4" t="s">
        <v>1431</v>
      </c>
      <c r="H772" s="4">
        <v>385939</v>
      </c>
      <c r="I772" s="214" t="s">
        <v>1840</v>
      </c>
      <c r="J772" s="216">
        <v>2500</v>
      </c>
      <c r="K772" s="4">
        <v>18993823652</v>
      </c>
      <c r="L772" s="4"/>
      <c r="M772" s="4" t="s">
        <v>1841</v>
      </c>
      <c r="N772" s="4" t="s">
        <v>1842</v>
      </c>
      <c r="O772" s="4">
        <v>18993823652</v>
      </c>
      <c r="P772" s="217">
        <f>--IFERROR(VLOOKUP(I772,'统计（数据库导出）'!A:C,2,FALSE),0)</f>
        <v>108.25</v>
      </c>
      <c r="Q772" s="217">
        <f>--IFERROR(VLOOKUP(I772,'统计（数据库导出）'!A:C,3,FALSE),0)</f>
        <v>1285.8</v>
      </c>
      <c r="R772" s="219">
        <f t="shared" si="12"/>
        <v>0.51432</v>
      </c>
      <c r="S772" s="217">
        <f>--IFERROR(VLOOKUP(I772,'统计（数据库导出）'!A:K,4,FALSE),0)</f>
        <v>53.1</v>
      </c>
      <c r="T772" s="217">
        <f>--IFERROR(VLOOKUP(I772,'统计（数据库导出）'!A:K,5,FALSE),0)</f>
        <v>0</v>
      </c>
      <c r="U772" s="217">
        <f>--IFERROR(VLOOKUP(I772,'统计（数据库导出）'!A:K,6,FALSE),0)</f>
        <v>55.15</v>
      </c>
      <c r="V772" s="217">
        <f>--IFERROR(VLOOKUP(I772,'统计（数据库导出）'!A:K,7,FALSE),0)</f>
        <v>0</v>
      </c>
      <c r="W772" s="217">
        <f>--IFERROR(VLOOKUP(I772,'统计（数据库导出）'!A:K,8,FALSE),0)</f>
        <v>248.9</v>
      </c>
      <c r="X772" s="217">
        <f>--IFERROR(VLOOKUP(I772,'统计（数据库导出）'!A:K,9,FALSE),0)</f>
        <v>-129</v>
      </c>
      <c r="Y772" s="217">
        <f>--IFERROR(VLOOKUP(I772,'统计（数据库导出）'!A:K,10,FALSE),0)</f>
        <v>1036.9</v>
      </c>
      <c r="Z772" s="217">
        <f>--IFERROR(VLOOKUP(I772,'统计（数据库导出）'!A:K,11,FALSE),0)</f>
        <v>-9</v>
      </c>
      <c r="AA772" s="4">
        <v>771</v>
      </c>
      <c r="AB772" s="4"/>
      <c r="AC772" s="220" t="e">
        <f>VLOOKUP(H772,[1]Sheet1!$D:$D,1,FALSE)</f>
        <v>#N/A</v>
      </c>
    </row>
    <row r="773" spans="1:29">
      <c r="A773" s="3">
        <v>175</v>
      </c>
      <c r="B773" s="4" t="s">
        <v>1421</v>
      </c>
      <c r="C773" s="4">
        <v>0</v>
      </c>
      <c r="D773" s="4" t="s">
        <v>372</v>
      </c>
      <c r="E773" s="4">
        <v>0</v>
      </c>
      <c r="F773" s="4">
        <v>0</v>
      </c>
      <c r="G773" s="4" t="s">
        <v>1431</v>
      </c>
      <c r="H773" s="4">
        <v>381408</v>
      </c>
      <c r="I773" s="214" t="s">
        <v>1843</v>
      </c>
      <c r="J773" s="216">
        <v>0</v>
      </c>
      <c r="K773" s="4"/>
      <c r="L773" s="4"/>
      <c r="M773" s="4" t="e">
        <v>#N/A</v>
      </c>
      <c r="N773" s="4" t="s">
        <v>1844</v>
      </c>
      <c r="O773" s="4"/>
      <c r="P773" s="217">
        <f>--IFERROR(VLOOKUP(I773,'统计（数据库导出）'!A:C,2,FALSE),0)</f>
        <v>0</v>
      </c>
      <c r="Q773" s="217">
        <f>--IFERROR(VLOOKUP(I773,'统计（数据库导出）'!A:C,3,FALSE),0)</f>
        <v>-6</v>
      </c>
      <c r="R773" s="219">
        <f t="shared" si="12"/>
        <v>0</v>
      </c>
      <c r="S773" s="217">
        <f>--IFERROR(VLOOKUP(I773,'统计（数据库导出）'!A:K,4,FALSE),0)</f>
        <v>0</v>
      </c>
      <c r="T773" s="217">
        <f>--IFERROR(VLOOKUP(I773,'统计（数据库导出）'!A:K,5,FALSE),0)</f>
        <v>0</v>
      </c>
      <c r="U773" s="217">
        <f>--IFERROR(VLOOKUP(I773,'统计（数据库导出）'!A:K,6,FALSE),0)</f>
        <v>0</v>
      </c>
      <c r="V773" s="217">
        <f>--IFERROR(VLOOKUP(I773,'统计（数据库导出）'!A:K,7,FALSE),0)</f>
        <v>0</v>
      </c>
      <c r="W773" s="217">
        <f>--IFERROR(VLOOKUP(I773,'统计（数据库导出）'!A:K,8,FALSE),0)</f>
        <v>0</v>
      </c>
      <c r="X773" s="217">
        <f>--IFERROR(VLOOKUP(I773,'统计（数据库导出）'!A:K,9,FALSE),0)</f>
        <v>0</v>
      </c>
      <c r="Y773" s="217">
        <f>--IFERROR(VLOOKUP(I773,'统计（数据库导出）'!A:K,10,FALSE),0)</f>
        <v>-6</v>
      </c>
      <c r="Z773" s="217">
        <f>--IFERROR(VLOOKUP(I773,'统计（数据库导出）'!A:K,11,FALSE),0)</f>
        <v>-6</v>
      </c>
      <c r="AA773" s="4">
        <v>772</v>
      </c>
      <c r="AB773" s="4"/>
      <c r="AC773" s="220" t="e">
        <f>VLOOKUP(H773,[1]Sheet1!$D:$D,1,FALSE)</f>
        <v>#N/A</v>
      </c>
    </row>
    <row r="774" spans="1:29">
      <c r="A774" s="3">
        <v>176</v>
      </c>
      <c r="B774" s="4" t="s">
        <v>1421</v>
      </c>
      <c r="C774" s="4">
        <v>0</v>
      </c>
      <c r="D774" s="4" t="s">
        <v>372</v>
      </c>
      <c r="E774" s="4">
        <v>0</v>
      </c>
      <c r="F774" s="4">
        <v>0</v>
      </c>
      <c r="G774" s="4" t="s">
        <v>1431</v>
      </c>
      <c r="H774" s="4">
        <v>380185</v>
      </c>
      <c r="I774" s="214" t="s">
        <v>1845</v>
      </c>
      <c r="J774" s="216">
        <v>2000</v>
      </c>
      <c r="K774" s="4">
        <v>18993823525</v>
      </c>
      <c r="L774" s="4"/>
      <c r="M774" s="4" t="s">
        <v>1846</v>
      </c>
      <c r="N774" s="4" t="s">
        <v>1847</v>
      </c>
      <c r="O774" s="4">
        <v>18993823525</v>
      </c>
      <c r="P774" s="217">
        <f>--IFERROR(VLOOKUP(I774,'统计（数据库导出）'!A:C,2,FALSE),0)</f>
        <v>0</v>
      </c>
      <c r="Q774" s="217">
        <f>--IFERROR(VLOOKUP(I774,'统计（数据库导出）'!A:C,3,FALSE),0)</f>
        <v>3426.725</v>
      </c>
      <c r="R774" s="219">
        <f t="shared" si="12"/>
        <v>1.7133625</v>
      </c>
      <c r="S774" s="217">
        <f>--IFERROR(VLOOKUP(I774,'统计（数据库导出）'!A:K,4,FALSE),0)</f>
        <v>0</v>
      </c>
      <c r="T774" s="217">
        <f>--IFERROR(VLOOKUP(I774,'统计（数据库导出）'!A:K,5,FALSE),0)</f>
        <v>0</v>
      </c>
      <c r="U774" s="217">
        <f>--IFERROR(VLOOKUP(I774,'统计（数据库导出）'!A:K,6,FALSE),0)</f>
        <v>0</v>
      </c>
      <c r="V774" s="217">
        <f>--IFERROR(VLOOKUP(I774,'统计（数据库导出）'!A:K,7,FALSE),0)</f>
        <v>0</v>
      </c>
      <c r="W774" s="217">
        <f>--IFERROR(VLOOKUP(I774,'统计（数据库导出）'!A:K,8,FALSE),0)</f>
        <v>3400</v>
      </c>
      <c r="X774" s="217">
        <f>--IFERROR(VLOOKUP(I774,'统计（数据库导出）'!A:K,9,FALSE),0)</f>
        <v>0</v>
      </c>
      <c r="Y774" s="217">
        <f>--IFERROR(VLOOKUP(I774,'统计（数据库导出）'!A:K,10,FALSE),0)</f>
        <v>26.725</v>
      </c>
      <c r="Z774" s="217">
        <f>--IFERROR(VLOOKUP(I774,'统计（数据库导出）'!A:K,11,FALSE),0)</f>
        <v>0</v>
      </c>
      <c r="AA774" s="4">
        <v>773</v>
      </c>
      <c r="AB774" s="4"/>
      <c r="AC774" s="220" t="e">
        <f>VLOOKUP(H774,[1]Sheet1!$D:$D,1,FALSE)</f>
        <v>#N/A</v>
      </c>
    </row>
    <row r="775" spans="1:29">
      <c r="A775" s="3">
        <v>177</v>
      </c>
      <c r="B775" s="4" t="s">
        <v>1421</v>
      </c>
      <c r="C775" s="4">
        <v>0</v>
      </c>
      <c r="D775" s="4" t="s">
        <v>372</v>
      </c>
      <c r="E775" s="4">
        <v>0</v>
      </c>
      <c r="F775" s="4">
        <v>0</v>
      </c>
      <c r="G775" s="4" t="s">
        <v>1431</v>
      </c>
      <c r="H775" s="4">
        <v>3853399</v>
      </c>
      <c r="I775" s="214" t="s">
        <v>1848</v>
      </c>
      <c r="J775" s="216">
        <v>2500</v>
      </c>
      <c r="K775" s="4">
        <v>18993829292</v>
      </c>
      <c r="L775" s="4"/>
      <c r="M775" s="4" t="s">
        <v>1849</v>
      </c>
      <c r="N775" s="4" t="s">
        <v>1847</v>
      </c>
      <c r="O775" s="4">
        <v>18993829292</v>
      </c>
      <c r="P775" s="217">
        <f>--IFERROR(VLOOKUP(I775,'统计（数据库导出）'!A:C,2,FALSE),0)</f>
        <v>48</v>
      </c>
      <c r="Q775" s="217">
        <f>--IFERROR(VLOOKUP(I775,'统计（数据库导出）'!A:C,3,FALSE),0)</f>
        <v>2607.11</v>
      </c>
      <c r="R775" s="219">
        <f t="shared" si="12"/>
        <v>1.042844</v>
      </c>
      <c r="S775" s="217">
        <f>--IFERROR(VLOOKUP(I775,'统计（数据库导出）'!A:K,4,FALSE),0)</f>
        <v>0</v>
      </c>
      <c r="T775" s="217">
        <f>--IFERROR(VLOOKUP(I775,'统计（数据库导出）'!A:K,5,FALSE),0)</f>
        <v>0</v>
      </c>
      <c r="U775" s="217">
        <f>--IFERROR(VLOOKUP(I775,'统计（数据库导出）'!A:K,6,FALSE),0)</f>
        <v>48</v>
      </c>
      <c r="V775" s="217">
        <f>--IFERROR(VLOOKUP(I775,'统计（数据库导出）'!A:K,7,FALSE),0)</f>
        <v>0</v>
      </c>
      <c r="W775" s="217">
        <f>--IFERROR(VLOOKUP(I775,'统计（数据库导出）'!A:K,8,FALSE),0)</f>
        <v>1649.11</v>
      </c>
      <c r="X775" s="217">
        <f>--IFERROR(VLOOKUP(I775,'统计（数据库导出）'!A:K,9,FALSE),0)</f>
        <v>-459.4</v>
      </c>
      <c r="Y775" s="217">
        <f>--IFERROR(VLOOKUP(I775,'统计（数据库导出）'!A:K,10,FALSE),0)</f>
        <v>958</v>
      </c>
      <c r="Z775" s="217">
        <f>--IFERROR(VLOOKUP(I775,'统计（数据库导出）'!A:K,11,FALSE),0)</f>
        <v>-3</v>
      </c>
      <c r="AA775" s="4">
        <v>774</v>
      </c>
      <c r="AB775" s="4"/>
      <c r="AC775" s="220" t="e">
        <f>VLOOKUP(H775,[1]Sheet1!$D:$D,1,FALSE)</f>
        <v>#N/A</v>
      </c>
    </row>
    <row r="776" spans="1:29">
      <c r="A776" s="3">
        <v>178</v>
      </c>
      <c r="B776" s="4" t="s">
        <v>1421</v>
      </c>
      <c r="C776" s="4">
        <v>0</v>
      </c>
      <c r="D776" s="4" t="s">
        <v>99</v>
      </c>
      <c r="E776" s="4">
        <v>0</v>
      </c>
      <c r="F776" s="4">
        <v>0</v>
      </c>
      <c r="G776" s="4" t="s">
        <v>1431</v>
      </c>
      <c r="H776" s="4">
        <v>3839131</v>
      </c>
      <c r="I776" s="214" t="s">
        <v>1850</v>
      </c>
      <c r="J776" s="216">
        <v>2500</v>
      </c>
      <c r="K776" s="4">
        <v>18993824242</v>
      </c>
      <c r="L776" s="4" t="s">
        <v>99</v>
      </c>
      <c r="M776" s="4" t="s">
        <v>1851</v>
      </c>
      <c r="N776" s="4" t="s">
        <v>1852</v>
      </c>
      <c r="O776" s="4">
        <v>18993824242</v>
      </c>
      <c r="P776" s="217">
        <f>--IFERROR(VLOOKUP(I776,'统计（数据库导出）'!A:C,2,FALSE),0)</f>
        <v>0</v>
      </c>
      <c r="Q776" s="217">
        <f>--IFERROR(VLOOKUP(I776,'统计（数据库导出）'!A:C,3,FALSE),0)</f>
        <v>1271.1</v>
      </c>
      <c r="R776" s="219">
        <f t="shared" si="12"/>
        <v>0.50844</v>
      </c>
      <c r="S776" s="217">
        <f>--IFERROR(VLOOKUP(I776,'统计（数据库导出）'!A:K,4,FALSE),0)</f>
        <v>0</v>
      </c>
      <c r="T776" s="217">
        <f>--IFERROR(VLOOKUP(I776,'统计（数据库导出）'!A:K,5,FALSE),0)</f>
        <v>0</v>
      </c>
      <c r="U776" s="217">
        <f>--IFERROR(VLOOKUP(I776,'统计（数据库导出）'!A:K,6,FALSE),0)</f>
        <v>0</v>
      </c>
      <c r="V776" s="217">
        <f>--IFERROR(VLOOKUP(I776,'统计（数据库导出）'!A:K,7,FALSE),0)</f>
        <v>0</v>
      </c>
      <c r="W776" s="217">
        <f>--IFERROR(VLOOKUP(I776,'统计（数据库导出）'!A:K,8,FALSE),0)</f>
        <v>877.1</v>
      </c>
      <c r="X776" s="217">
        <f>--IFERROR(VLOOKUP(I776,'统计（数据库导出）'!A:K,9,FALSE),0)</f>
        <v>-829</v>
      </c>
      <c r="Y776" s="217">
        <f>--IFERROR(VLOOKUP(I776,'统计（数据库导出）'!A:K,10,FALSE),0)</f>
        <v>394</v>
      </c>
      <c r="Z776" s="217">
        <f>--IFERROR(VLOOKUP(I776,'统计（数据库导出）'!A:K,11,FALSE),0)</f>
        <v>-6</v>
      </c>
      <c r="AA776" s="4">
        <v>775</v>
      </c>
      <c r="AB776" s="4"/>
      <c r="AC776" s="220" t="e">
        <f>VLOOKUP(H776,[1]Sheet1!$D:$D,1,FALSE)</f>
        <v>#N/A</v>
      </c>
    </row>
    <row r="777" spans="1:29">
      <c r="A777" s="3">
        <v>179</v>
      </c>
      <c r="B777" s="4" t="s">
        <v>1421</v>
      </c>
      <c r="C777" s="4">
        <v>0</v>
      </c>
      <c r="D777" s="4" t="s">
        <v>99</v>
      </c>
      <c r="E777" s="4">
        <v>0</v>
      </c>
      <c r="F777" s="4">
        <v>0</v>
      </c>
      <c r="G777" s="4" t="s">
        <v>1431</v>
      </c>
      <c r="H777" s="4">
        <v>3852749</v>
      </c>
      <c r="I777" s="214" t="s">
        <v>1853</v>
      </c>
      <c r="J777" s="216">
        <v>2500</v>
      </c>
      <c r="K777" s="4">
        <v>18993823591</v>
      </c>
      <c r="L777" s="4" t="s">
        <v>99</v>
      </c>
      <c r="M777" s="4" t="s">
        <v>1854</v>
      </c>
      <c r="N777" s="4" t="s">
        <v>1855</v>
      </c>
      <c r="O777" s="4">
        <v>18993823591</v>
      </c>
      <c r="P777" s="217">
        <f>--IFERROR(VLOOKUP(I777,'统计（数据库导出）'!A:C,2,FALSE),0)</f>
        <v>54</v>
      </c>
      <c r="Q777" s="217">
        <f>--IFERROR(VLOOKUP(I777,'统计（数据库导出）'!A:C,3,FALSE),0)</f>
        <v>2402</v>
      </c>
      <c r="R777" s="219">
        <f t="shared" si="12"/>
        <v>0.9608</v>
      </c>
      <c r="S777" s="217">
        <f>--IFERROR(VLOOKUP(I777,'统计（数据库导出）'!A:K,4,FALSE),0)</f>
        <v>0</v>
      </c>
      <c r="T777" s="217">
        <f>--IFERROR(VLOOKUP(I777,'统计（数据库导出）'!A:K,5,FALSE),0)</f>
        <v>0</v>
      </c>
      <c r="U777" s="217">
        <f>--IFERROR(VLOOKUP(I777,'统计（数据库导出）'!A:K,6,FALSE),0)</f>
        <v>54</v>
      </c>
      <c r="V777" s="217">
        <f>--IFERROR(VLOOKUP(I777,'统计（数据库导出）'!A:K,7,FALSE),0)</f>
        <v>-6</v>
      </c>
      <c r="W777" s="217">
        <f>--IFERROR(VLOOKUP(I777,'统计（数据库导出）'!A:K,8,FALSE),0)</f>
        <v>-115</v>
      </c>
      <c r="X777" s="217">
        <f>--IFERROR(VLOOKUP(I777,'统计（数据库导出）'!A:K,9,FALSE),0)</f>
        <v>-133</v>
      </c>
      <c r="Y777" s="217">
        <f>--IFERROR(VLOOKUP(I777,'统计（数据库导出）'!A:K,10,FALSE),0)</f>
        <v>2517</v>
      </c>
      <c r="Z777" s="217">
        <f>--IFERROR(VLOOKUP(I777,'统计（数据库导出）'!A:K,11,FALSE),0)</f>
        <v>-51</v>
      </c>
      <c r="AA777" s="4">
        <v>776</v>
      </c>
      <c r="AB777" s="4"/>
      <c r="AC777" s="220" t="e">
        <f>VLOOKUP(H777,[1]Sheet1!$D:$D,1,FALSE)</f>
        <v>#N/A</v>
      </c>
    </row>
    <row r="778" spans="1:29">
      <c r="A778" s="3">
        <v>180</v>
      </c>
      <c r="B778" s="4" t="s">
        <v>1421</v>
      </c>
      <c r="C778" s="4">
        <v>0</v>
      </c>
      <c r="D778" s="4" t="s">
        <v>99</v>
      </c>
      <c r="E778" s="4">
        <v>0</v>
      </c>
      <c r="F778" s="4">
        <v>0</v>
      </c>
      <c r="G778" s="4" t="s">
        <v>1431</v>
      </c>
      <c r="H778" s="4">
        <v>3853932</v>
      </c>
      <c r="I778" s="214" t="s">
        <v>1856</v>
      </c>
      <c r="J778" s="216">
        <v>2500</v>
      </c>
      <c r="K778" s="4">
        <v>19996073602</v>
      </c>
      <c r="L778" s="4"/>
      <c r="M778" s="4" t="s">
        <v>1857</v>
      </c>
      <c r="N778" s="4" t="s">
        <v>1852</v>
      </c>
      <c r="O778" s="4">
        <v>19996073602</v>
      </c>
      <c r="P778" s="217">
        <f>--IFERROR(VLOOKUP(I778,'统计（数据库导出）'!A:C,2,FALSE),0)</f>
        <v>66</v>
      </c>
      <c r="Q778" s="217">
        <f>--IFERROR(VLOOKUP(I778,'统计（数据库导出）'!A:C,3,FALSE),0)</f>
        <v>575.1</v>
      </c>
      <c r="R778" s="219">
        <f t="shared" si="12"/>
        <v>0.23004</v>
      </c>
      <c r="S778" s="217">
        <f>--IFERROR(VLOOKUP(I778,'统计（数据库导出）'!A:K,4,FALSE),0)</f>
        <v>0</v>
      </c>
      <c r="T778" s="217">
        <f>--IFERROR(VLOOKUP(I778,'统计（数据库导出）'!A:K,5,FALSE),0)</f>
        <v>0</v>
      </c>
      <c r="U778" s="217">
        <f>--IFERROR(VLOOKUP(I778,'统计（数据库导出）'!A:K,6,FALSE),0)</f>
        <v>66</v>
      </c>
      <c r="V778" s="217">
        <f>--IFERROR(VLOOKUP(I778,'统计（数据库导出）'!A:K,7,FALSE),0)</f>
        <v>0</v>
      </c>
      <c r="W778" s="217">
        <f>--IFERROR(VLOOKUP(I778,'统计（数据库导出）'!A:K,8,FALSE),0)</f>
        <v>99.1</v>
      </c>
      <c r="X778" s="217">
        <f>--IFERROR(VLOOKUP(I778,'统计（数据库导出）'!A:K,9,FALSE),0)</f>
        <v>0</v>
      </c>
      <c r="Y778" s="217">
        <f>--IFERROR(VLOOKUP(I778,'统计（数据库导出）'!A:K,10,FALSE),0)</f>
        <v>476</v>
      </c>
      <c r="Z778" s="217">
        <f>--IFERROR(VLOOKUP(I778,'统计（数据库导出）'!A:K,11,FALSE),0)</f>
        <v>0</v>
      </c>
      <c r="AA778" s="4">
        <v>777</v>
      </c>
      <c r="AB778" s="4"/>
      <c r="AC778" s="220" t="e">
        <f>VLOOKUP(H778,[1]Sheet1!$D:$D,1,FALSE)</f>
        <v>#N/A</v>
      </c>
    </row>
    <row r="779" spans="1:29">
      <c r="A779" s="3">
        <v>181</v>
      </c>
      <c r="B779" s="4" t="s">
        <v>1421</v>
      </c>
      <c r="C779" s="4">
        <v>0</v>
      </c>
      <c r="D779" s="4" t="s">
        <v>153</v>
      </c>
      <c r="E779" s="4">
        <v>0</v>
      </c>
      <c r="F779" s="4">
        <v>0</v>
      </c>
      <c r="G779" s="4" t="s">
        <v>1431</v>
      </c>
      <c r="H779" s="4">
        <v>381247</v>
      </c>
      <c r="I779" s="214" t="s">
        <v>1858</v>
      </c>
      <c r="J779" s="216">
        <v>2500</v>
      </c>
      <c r="K779" s="4">
        <v>13309386959</v>
      </c>
      <c r="L779" s="4"/>
      <c r="M779" s="4" t="s">
        <v>1859</v>
      </c>
      <c r="N779" s="4" t="s">
        <v>1860</v>
      </c>
      <c r="O779" s="4">
        <v>13309386959</v>
      </c>
      <c r="P779" s="217">
        <f>--IFERROR(VLOOKUP(I779,'统计（数据库导出）'!A:C,2,FALSE),0)</f>
        <v>62</v>
      </c>
      <c r="Q779" s="217">
        <f>--IFERROR(VLOOKUP(I779,'统计（数据库导出）'!A:C,3,FALSE),0)</f>
        <v>2763.10333333333</v>
      </c>
      <c r="R779" s="219">
        <f t="shared" si="12"/>
        <v>1.10524133333333</v>
      </c>
      <c r="S779" s="217">
        <f>--IFERROR(VLOOKUP(I779,'统计（数据库导出）'!A:K,4,FALSE),0)</f>
        <v>0</v>
      </c>
      <c r="T779" s="217">
        <f>--IFERROR(VLOOKUP(I779,'统计（数据库导出）'!A:K,5,FALSE),0)</f>
        <v>0</v>
      </c>
      <c r="U779" s="217">
        <f>--IFERROR(VLOOKUP(I779,'统计（数据库导出）'!A:K,6,FALSE),0)</f>
        <v>62</v>
      </c>
      <c r="V779" s="217">
        <f>--IFERROR(VLOOKUP(I779,'统计（数据库导出）'!A:K,7,FALSE),0)</f>
        <v>0</v>
      </c>
      <c r="W779" s="217">
        <f>--IFERROR(VLOOKUP(I779,'统计（数据库导出）'!A:K,8,FALSE),0)</f>
        <v>1071.7</v>
      </c>
      <c r="X779" s="217">
        <f>--IFERROR(VLOOKUP(I779,'统计（数据库导出）'!A:K,9,FALSE),0)</f>
        <v>-235.2</v>
      </c>
      <c r="Y779" s="217">
        <f>--IFERROR(VLOOKUP(I779,'统计（数据库导出）'!A:K,10,FALSE),0)</f>
        <v>1691.40333333333</v>
      </c>
      <c r="Z779" s="217">
        <f>--IFERROR(VLOOKUP(I779,'统计（数据库导出）'!A:K,11,FALSE),0)</f>
        <v>-27.6466666666667</v>
      </c>
      <c r="AA779" s="4">
        <v>778</v>
      </c>
      <c r="AB779" s="4"/>
      <c r="AC779" s="220" t="e">
        <f>VLOOKUP(H779,[1]Sheet1!$D:$D,1,FALSE)</f>
        <v>#N/A</v>
      </c>
    </row>
    <row r="780" spans="1:29">
      <c r="A780" s="3">
        <v>182</v>
      </c>
      <c r="B780" s="4" t="s">
        <v>1421</v>
      </c>
      <c r="C780" s="4">
        <v>0</v>
      </c>
      <c r="D780" s="4" t="s">
        <v>157</v>
      </c>
      <c r="E780" s="4">
        <v>0</v>
      </c>
      <c r="F780" s="4">
        <v>0</v>
      </c>
      <c r="G780" s="4" t="s">
        <v>1431</v>
      </c>
      <c r="H780" s="4">
        <v>380245</v>
      </c>
      <c r="I780" s="214" t="s">
        <v>1861</v>
      </c>
      <c r="J780" s="216">
        <v>2500</v>
      </c>
      <c r="K780" s="4">
        <v>18909386308</v>
      </c>
      <c r="L780" s="4"/>
      <c r="M780" s="4" t="s">
        <v>1862</v>
      </c>
      <c r="N780" s="4" t="s">
        <v>1863</v>
      </c>
      <c r="O780" s="4">
        <v>18909386308</v>
      </c>
      <c r="P780" s="217">
        <f>--IFERROR(VLOOKUP(I780,'统计（数据库导出）'!A:C,2,FALSE),0)</f>
        <v>63</v>
      </c>
      <c r="Q780" s="217">
        <f>--IFERROR(VLOOKUP(I780,'统计（数据库导出）'!A:C,3,FALSE),0)</f>
        <v>1193.94333333333</v>
      </c>
      <c r="R780" s="219">
        <f t="shared" si="12"/>
        <v>0.477577333333332</v>
      </c>
      <c r="S780" s="217">
        <f>--IFERROR(VLOOKUP(I780,'统计（数据库导出）'!A:K,4,FALSE),0)</f>
        <v>3</v>
      </c>
      <c r="T780" s="217">
        <f>--IFERROR(VLOOKUP(I780,'统计（数据库导出）'!A:K,5,FALSE),0)</f>
        <v>0</v>
      </c>
      <c r="U780" s="217">
        <f>--IFERROR(VLOOKUP(I780,'统计（数据库导出）'!A:K,6,FALSE),0)</f>
        <v>60</v>
      </c>
      <c r="V780" s="217">
        <f>--IFERROR(VLOOKUP(I780,'统计（数据库导出）'!A:K,7,FALSE),0)</f>
        <v>-6</v>
      </c>
      <c r="W780" s="217">
        <f>--IFERROR(VLOOKUP(I780,'统计（数据库导出）'!A:K,8,FALSE),0)</f>
        <v>36</v>
      </c>
      <c r="X780" s="217">
        <f>--IFERROR(VLOOKUP(I780,'统计（数据库导出）'!A:K,9,FALSE),0)</f>
        <v>-384</v>
      </c>
      <c r="Y780" s="217">
        <f>--IFERROR(VLOOKUP(I780,'统计（数据库导出）'!A:K,10,FALSE),0)</f>
        <v>1157.94333333333</v>
      </c>
      <c r="Z780" s="217">
        <f>--IFERROR(VLOOKUP(I780,'统计（数据库导出）'!A:K,11,FALSE),0)</f>
        <v>-137.056666666667</v>
      </c>
      <c r="AA780" s="4">
        <v>779</v>
      </c>
      <c r="AB780" s="4"/>
      <c r="AC780" s="220" t="e">
        <f>VLOOKUP(H780,[1]Sheet1!$D:$D,1,FALSE)</f>
        <v>#N/A</v>
      </c>
    </row>
    <row r="781" spans="1:29">
      <c r="A781" s="3">
        <v>183</v>
      </c>
      <c r="B781" s="4" t="s">
        <v>1421</v>
      </c>
      <c r="C781" s="4">
        <v>0</v>
      </c>
      <c r="D781" s="4" t="s">
        <v>109</v>
      </c>
      <c r="E781" s="4">
        <v>0</v>
      </c>
      <c r="F781" s="4">
        <v>0</v>
      </c>
      <c r="G781" s="4" t="s">
        <v>1431</v>
      </c>
      <c r="H781" s="4">
        <v>3816731</v>
      </c>
      <c r="I781" s="214" t="s">
        <v>1864</v>
      </c>
      <c r="J781" s="216">
        <v>1500</v>
      </c>
      <c r="K781" s="4">
        <v>15339383885</v>
      </c>
      <c r="L781" s="4"/>
      <c r="M781" s="4" t="s">
        <v>1865</v>
      </c>
      <c r="N781" s="4" t="s">
        <v>1863</v>
      </c>
      <c r="O781" s="4">
        <v>15339383885</v>
      </c>
      <c r="P781" s="217">
        <f>--IFERROR(VLOOKUP(I781,'统计（数据库导出）'!A:C,2,FALSE),0)</f>
        <v>0</v>
      </c>
      <c r="Q781" s="217">
        <f>--IFERROR(VLOOKUP(I781,'统计（数据库导出）'!A:C,3,FALSE),0)</f>
        <v>1512.2178</v>
      </c>
      <c r="R781" s="219">
        <f t="shared" si="12"/>
        <v>1.0081452</v>
      </c>
      <c r="S781" s="217">
        <f>--IFERROR(VLOOKUP(I781,'统计（数据库导出）'!A:K,4,FALSE),0)</f>
        <v>0</v>
      </c>
      <c r="T781" s="217">
        <f>--IFERROR(VLOOKUP(I781,'统计（数据库导出）'!A:K,5,FALSE),0)</f>
        <v>0</v>
      </c>
      <c r="U781" s="217">
        <f>--IFERROR(VLOOKUP(I781,'统计（数据库导出）'!A:K,6,FALSE),0)</f>
        <v>0</v>
      </c>
      <c r="V781" s="217">
        <f>--IFERROR(VLOOKUP(I781,'统计（数据库导出）'!A:K,7,FALSE),0)</f>
        <v>0</v>
      </c>
      <c r="W781" s="217">
        <f>--IFERROR(VLOOKUP(I781,'统计（数据库导出）'!A:K,8,FALSE),0)</f>
        <v>207.3</v>
      </c>
      <c r="X781" s="217">
        <f>--IFERROR(VLOOKUP(I781,'统计（数据库导出）'!A:K,9,FALSE),0)</f>
        <v>-213</v>
      </c>
      <c r="Y781" s="217">
        <f>--IFERROR(VLOOKUP(I781,'统计（数据库导出）'!A:K,10,FALSE),0)</f>
        <v>1304.9178</v>
      </c>
      <c r="Z781" s="217">
        <f>--IFERROR(VLOOKUP(I781,'统计（数据库导出）'!A:K,11,FALSE),0)</f>
        <v>-6</v>
      </c>
      <c r="AA781" s="4">
        <v>780</v>
      </c>
      <c r="AB781" s="4"/>
      <c r="AC781" s="220" t="e">
        <f>VLOOKUP(H781,[1]Sheet1!$D:$D,1,FALSE)</f>
        <v>#N/A</v>
      </c>
    </row>
    <row r="782" spans="1:29">
      <c r="A782" s="3">
        <v>184</v>
      </c>
      <c r="B782" s="4" t="s">
        <v>1421</v>
      </c>
      <c r="C782" s="4">
        <v>0</v>
      </c>
      <c r="D782" s="4" t="s">
        <v>157</v>
      </c>
      <c r="E782" s="4">
        <v>0</v>
      </c>
      <c r="F782" s="4">
        <v>0</v>
      </c>
      <c r="G782" s="4" t="s">
        <v>1431</v>
      </c>
      <c r="H782" s="4">
        <v>3852748</v>
      </c>
      <c r="I782" s="214" t="s">
        <v>1866</v>
      </c>
      <c r="J782" s="216">
        <v>2500</v>
      </c>
      <c r="K782" s="4">
        <v>13309385721</v>
      </c>
      <c r="L782" s="4"/>
      <c r="M782" s="4" t="s">
        <v>1867</v>
      </c>
      <c r="N782" s="4" t="s">
        <v>1868</v>
      </c>
      <c r="O782" s="4">
        <v>13309385721</v>
      </c>
      <c r="P782" s="217">
        <f>--IFERROR(VLOOKUP(I782,'统计（数据库导出）'!A:C,2,FALSE),0)</f>
        <v>234</v>
      </c>
      <c r="Q782" s="217">
        <f>--IFERROR(VLOOKUP(I782,'统计（数据库导出）'!A:C,3,FALSE),0)</f>
        <v>2084.31</v>
      </c>
      <c r="R782" s="219">
        <f t="shared" si="12"/>
        <v>0.833724</v>
      </c>
      <c r="S782" s="217">
        <f>--IFERROR(VLOOKUP(I782,'统计（数据库导出）'!A:K,4,FALSE),0)</f>
        <v>144</v>
      </c>
      <c r="T782" s="217">
        <f>--IFERROR(VLOOKUP(I782,'统计（数据库导出）'!A:K,5,FALSE),0)</f>
        <v>0</v>
      </c>
      <c r="U782" s="217">
        <f>--IFERROR(VLOOKUP(I782,'统计（数据库导出）'!A:K,6,FALSE),0)</f>
        <v>90</v>
      </c>
      <c r="V782" s="217">
        <f>--IFERROR(VLOOKUP(I782,'统计（数据库导出）'!A:K,7,FALSE),0)</f>
        <v>0</v>
      </c>
      <c r="W782" s="217">
        <f>--IFERROR(VLOOKUP(I782,'统计（数据库导出）'!A:K,8,FALSE),0)</f>
        <v>1298.06</v>
      </c>
      <c r="X782" s="217">
        <f>--IFERROR(VLOOKUP(I782,'统计（数据库导出）'!A:K,9,FALSE),0)</f>
        <v>-274.3</v>
      </c>
      <c r="Y782" s="217">
        <f>--IFERROR(VLOOKUP(I782,'统计（数据库导出）'!A:K,10,FALSE),0)</f>
        <v>786.25</v>
      </c>
      <c r="Z782" s="217">
        <f>--IFERROR(VLOOKUP(I782,'统计（数据库导出）'!A:K,11,FALSE),0)</f>
        <v>-302</v>
      </c>
      <c r="AA782" s="4">
        <v>781</v>
      </c>
      <c r="AB782" s="4"/>
      <c r="AC782" s="220" t="e">
        <f>VLOOKUP(H782,[1]Sheet1!$D:$D,1,FALSE)</f>
        <v>#N/A</v>
      </c>
    </row>
    <row r="783" spans="1:29">
      <c r="A783" s="3">
        <v>185</v>
      </c>
      <c r="B783" s="4" t="s">
        <v>1421</v>
      </c>
      <c r="C783" s="4">
        <v>0</v>
      </c>
      <c r="D783" s="4" t="s">
        <v>109</v>
      </c>
      <c r="E783" s="4">
        <v>0</v>
      </c>
      <c r="F783" s="4">
        <v>0</v>
      </c>
      <c r="G783" s="4" t="s">
        <v>1431</v>
      </c>
      <c r="H783" s="4">
        <v>3827229</v>
      </c>
      <c r="I783" s="214" t="s">
        <v>1869</v>
      </c>
      <c r="J783" s="216">
        <v>2500</v>
      </c>
      <c r="K783" s="4">
        <v>18993823531</v>
      </c>
      <c r="L783" s="4"/>
      <c r="M783" s="4" t="s">
        <v>1870</v>
      </c>
      <c r="N783" s="4" t="s">
        <v>1871</v>
      </c>
      <c r="O783" s="4">
        <v>18993823531</v>
      </c>
      <c r="P783" s="217">
        <f>--IFERROR(VLOOKUP(I783,'统计（数据库导出）'!A:C,2,FALSE),0)</f>
        <v>0</v>
      </c>
      <c r="Q783" s="217">
        <f>--IFERROR(VLOOKUP(I783,'统计（数据库导出）'!A:C,3,FALSE),0)</f>
        <v>1540.8</v>
      </c>
      <c r="R783" s="219">
        <f t="shared" si="12"/>
        <v>0.61632</v>
      </c>
      <c r="S783" s="217">
        <f>--IFERROR(VLOOKUP(I783,'统计（数据库导出）'!A:K,4,FALSE),0)</f>
        <v>0</v>
      </c>
      <c r="T783" s="217">
        <f>--IFERROR(VLOOKUP(I783,'统计（数据库导出）'!A:K,5,FALSE),0)</f>
        <v>0</v>
      </c>
      <c r="U783" s="217">
        <f>--IFERROR(VLOOKUP(I783,'统计（数据库导出）'!A:K,6,FALSE),0)</f>
        <v>0</v>
      </c>
      <c r="V783" s="217">
        <f>--IFERROR(VLOOKUP(I783,'统计（数据库导出）'!A:K,7,FALSE),0)</f>
        <v>0</v>
      </c>
      <c r="W783" s="217">
        <f>--IFERROR(VLOOKUP(I783,'统计（数据库导出）'!A:K,8,FALSE),0)</f>
        <v>1499.8</v>
      </c>
      <c r="X783" s="217">
        <f>--IFERROR(VLOOKUP(I783,'统计（数据库导出）'!A:K,9,FALSE),0)</f>
        <v>-105.2</v>
      </c>
      <c r="Y783" s="217">
        <f>--IFERROR(VLOOKUP(I783,'统计（数据库导出）'!A:K,10,FALSE),0)</f>
        <v>41</v>
      </c>
      <c r="Z783" s="217">
        <f>--IFERROR(VLOOKUP(I783,'统计（数据库导出）'!A:K,11,FALSE),0)</f>
        <v>-9</v>
      </c>
      <c r="AA783" s="4">
        <v>782</v>
      </c>
      <c r="AB783" s="4"/>
      <c r="AC783" s="220" t="e">
        <f>VLOOKUP(H783,[1]Sheet1!$D:$D,1,FALSE)</f>
        <v>#N/A</v>
      </c>
    </row>
    <row r="784" spans="1:29">
      <c r="A784" s="3">
        <v>186</v>
      </c>
      <c r="B784" s="4" t="s">
        <v>1421</v>
      </c>
      <c r="C784" s="4">
        <v>0</v>
      </c>
      <c r="D784" s="4" t="s">
        <v>99</v>
      </c>
      <c r="E784" s="4">
        <v>0</v>
      </c>
      <c r="F784" s="4">
        <v>0</v>
      </c>
      <c r="G784" s="4" t="s">
        <v>1431</v>
      </c>
      <c r="H784" s="4">
        <v>3853919</v>
      </c>
      <c r="I784" s="214" t="s">
        <v>1872</v>
      </c>
      <c r="J784" s="216">
        <v>2500</v>
      </c>
      <c r="K784" s="4">
        <v>18993823665</v>
      </c>
      <c r="L784" s="4" t="s">
        <v>99</v>
      </c>
      <c r="M784" s="4" t="s">
        <v>1873</v>
      </c>
      <c r="N784" s="4" t="s">
        <v>1531</v>
      </c>
      <c r="O784" s="4">
        <v>18993823665</v>
      </c>
      <c r="P784" s="217">
        <f>--IFERROR(VLOOKUP(I784,'统计（数据库导出）'!A:C,2,FALSE),0)</f>
        <v>63</v>
      </c>
      <c r="Q784" s="217">
        <f>--IFERROR(VLOOKUP(I784,'统计（数据库导出）'!A:C,3,FALSE),0)</f>
        <v>1287</v>
      </c>
      <c r="R784" s="219">
        <f t="shared" si="12"/>
        <v>0.5148</v>
      </c>
      <c r="S784" s="217">
        <f>--IFERROR(VLOOKUP(I784,'统计（数据库导出）'!A:K,4,FALSE),0)</f>
        <v>3</v>
      </c>
      <c r="T784" s="217">
        <f>--IFERROR(VLOOKUP(I784,'统计（数据库导出）'!A:K,5,FALSE),0)</f>
        <v>0</v>
      </c>
      <c r="U784" s="217">
        <f>--IFERROR(VLOOKUP(I784,'统计（数据库导出）'!A:K,6,FALSE),0)</f>
        <v>60</v>
      </c>
      <c r="V784" s="217">
        <f>--IFERROR(VLOOKUP(I784,'统计（数据库导出）'!A:K,7,FALSE),0)</f>
        <v>0</v>
      </c>
      <c r="W784" s="217">
        <f>--IFERROR(VLOOKUP(I784,'统计（数据库导出）'!A:K,8,FALSE),0)</f>
        <v>9</v>
      </c>
      <c r="X784" s="217">
        <f>--IFERROR(VLOOKUP(I784,'统计（数据库导出）'!A:K,9,FALSE),0)</f>
        <v>0</v>
      </c>
      <c r="Y784" s="217">
        <f>--IFERROR(VLOOKUP(I784,'统计（数据库导出）'!A:K,10,FALSE),0)</f>
        <v>1278</v>
      </c>
      <c r="Z784" s="217">
        <f>--IFERROR(VLOOKUP(I784,'统计（数据库导出）'!A:K,11,FALSE),0)</f>
        <v>-6</v>
      </c>
      <c r="AA784" s="4">
        <v>783</v>
      </c>
      <c r="AB784" s="4"/>
      <c r="AC784" s="220" t="e">
        <f>VLOOKUP(H784,[1]Sheet1!$D:$D,1,FALSE)</f>
        <v>#N/A</v>
      </c>
    </row>
    <row r="785" spans="1:29">
      <c r="A785" s="3">
        <v>187</v>
      </c>
      <c r="B785" s="4" t="s">
        <v>1421</v>
      </c>
      <c r="C785" s="4">
        <v>0</v>
      </c>
      <c r="D785" s="4" t="s">
        <v>335</v>
      </c>
      <c r="E785" s="4" t="s">
        <v>1874</v>
      </c>
      <c r="F785" s="4">
        <v>0</v>
      </c>
      <c r="G785" s="4" t="s">
        <v>342</v>
      </c>
      <c r="H785" s="4">
        <v>3853958</v>
      </c>
      <c r="I785" s="214" t="s">
        <v>1875</v>
      </c>
      <c r="J785" s="216">
        <v>1000</v>
      </c>
      <c r="K785" s="4">
        <v>17609388223</v>
      </c>
      <c r="L785" s="4"/>
      <c r="M785" s="4" t="s">
        <v>1876</v>
      </c>
      <c r="N785" s="4" t="s">
        <v>1877</v>
      </c>
      <c r="O785" s="4">
        <v>17609388223</v>
      </c>
      <c r="P785" s="217">
        <f>--IFERROR(VLOOKUP(I785,'统计（数据库导出）'!A:C,2,FALSE),0)</f>
        <v>46</v>
      </c>
      <c r="Q785" s="217">
        <f>--IFERROR(VLOOKUP(I785,'统计（数据库导出）'!A:C,3,FALSE),0)</f>
        <v>1162.8</v>
      </c>
      <c r="R785" s="219">
        <f t="shared" si="12"/>
        <v>1.1628</v>
      </c>
      <c r="S785" s="217">
        <f>--IFERROR(VLOOKUP(I785,'统计（数据库导出）'!A:K,4,FALSE),0)</f>
        <v>0</v>
      </c>
      <c r="T785" s="217">
        <f>--IFERROR(VLOOKUP(I785,'统计（数据库导出）'!A:K,5,FALSE),0)</f>
        <v>0</v>
      </c>
      <c r="U785" s="217">
        <f>--IFERROR(VLOOKUP(I785,'统计（数据库导出）'!A:K,6,FALSE),0)</f>
        <v>46</v>
      </c>
      <c r="V785" s="217">
        <f>--IFERROR(VLOOKUP(I785,'统计（数据库导出）'!A:K,7,FALSE),0)</f>
        <v>0</v>
      </c>
      <c r="W785" s="217">
        <f>--IFERROR(VLOOKUP(I785,'统计（数据库导出）'!A:K,8,FALSE),0)</f>
        <v>788.8</v>
      </c>
      <c r="X785" s="217">
        <f>--IFERROR(VLOOKUP(I785,'统计（数据库导出）'!A:K,9,FALSE),0)</f>
        <v>-69</v>
      </c>
      <c r="Y785" s="217">
        <f>--IFERROR(VLOOKUP(I785,'统计（数据库导出）'!A:K,10,FALSE),0)</f>
        <v>374</v>
      </c>
      <c r="Z785" s="217">
        <f>--IFERROR(VLOOKUP(I785,'统计（数据库导出）'!A:K,11,FALSE),0)</f>
        <v>0</v>
      </c>
      <c r="AA785" s="4">
        <v>784</v>
      </c>
      <c r="AB785" s="4"/>
      <c r="AC785" s="220" t="e">
        <f>VLOOKUP(H785,[1]Sheet1!$D:$D,1,FALSE)</f>
        <v>#N/A</v>
      </c>
    </row>
    <row r="786" spans="1:29">
      <c r="A786" s="3">
        <v>188</v>
      </c>
      <c r="B786" s="4" t="s">
        <v>1421</v>
      </c>
      <c r="C786" s="4">
        <v>0</v>
      </c>
      <c r="D786" s="4" t="s">
        <v>335</v>
      </c>
      <c r="E786" s="4" t="s">
        <v>1874</v>
      </c>
      <c r="F786" s="4">
        <v>0</v>
      </c>
      <c r="G786" s="4" t="s">
        <v>33</v>
      </c>
      <c r="H786" s="4">
        <v>3852498</v>
      </c>
      <c r="I786" s="214" t="s">
        <v>1878</v>
      </c>
      <c r="J786" s="216">
        <v>1666.66666666667</v>
      </c>
      <c r="K786" s="4">
        <v>17361526521</v>
      </c>
      <c r="L786" s="4"/>
      <c r="M786" s="4" t="s">
        <v>1879</v>
      </c>
      <c r="N786" s="4" t="s">
        <v>1877</v>
      </c>
      <c r="O786" s="4">
        <v>17361526521</v>
      </c>
      <c r="P786" s="217">
        <f>--IFERROR(VLOOKUP(I786,'统计（数据库导出）'!A:C,2,FALSE),0)</f>
        <v>119.1</v>
      </c>
      <c r="Q786" s="217">
        <f>--IFERROR(VLOOKUP(I786,'统计（数据库导出）'!A:C,3,FALSE),0)</f>
        <v>821.785</v>
      </c>
      <c r="R786" s="219">
        <f t="shared" si="12"/>
        <v>0.493070999999999</v>
      </c>
      <c r="S786" s="217">
        <f>--IFERROR(VLOOKUP(I786,'统计（数据库导出）'!A:K,4,FALSE),0)</f>
        <v>75.1</v>
      </c>
      <c r="T786" s="217">
        <f>--IFERROR(VLOOKUP(I786,'统计（数据库导出）'!A:K,5,FALSE),0)</f>
        <v>-3</v>
      </c>
      <c r="U786" s="217">
        <f>--IFERROR(VLOOKUP(I786,'统计（数据库导出）'!A:K,6,FALSE),0)</f>
        <v>44</v>
      </c>
      <c r="V786" s="217">
        <f>--IFERROR(VLOOKUP(I786,'统计（数据库导出）'!A:K,7,FALSE),0)</f>
        <v>0</v>
      </c>
      <c r="W786" s="217">
        <f>--IFERROR(VLOOKUP(I786,'统计（数据库导出）'!A:K,8,FALSE),0)</f>
        <v>170</v>
      </c>
      <c r="X786" s="217">
        <f>--IFERROR(VLOOKUP(I786,'统计（数据库导出）'!A:K,9,FALSE),0)</f>
        <v>-2737.4</v>
      </c>
      <c r="Y786" s="217">
        <f>--IFERROR(VLOOKUP(I786,'统计（数据库导出）'!A:K,10,FALSE),0)</f>
        <v>651.785</v>
      </c>
      <c r="Z786" s="217">
        <f>--IFERROR(VLOOKUP(I786,'统计（数据库导出）'!A:K,11,FALSE),0)</f>
        <v>-47</v>
      </c>
      <c r="AA786" s="4">
        <v>785</v>
      </c>
      <c r="AB786" s="4"/>
      <c r="AC786" s="220" t="e">
        <f>VLOOKUP(H786,[1]Sheet1!$D:$D,1,FALSE)</f>
        <v>#N/A</v>
      </c>
    </row>
    <row r="787" spans="1:29">
      <c r="A787" s="3">
        <v>189</v>
      </c>
      <c r="B787" s="4" t="s">
        <v>1421</v>
      </c>
      <c r="C787" s="4">
        <v>0</v>
      </c>
      <c r="D787" s="4" t="s">
        <v>335</v>
      </c>
      <c r="E787" s="4" t="s">
        <v>1874</v>
      </c>
      <c r="F787" s="4">
        <v>0</v>
      </c>
      <c r="G787" s="4" t="s">
        <v>33</v>
      </c>
      <c r="H787" s="4">
        <v>3853295</v>
      </c>
      <c r="I787" s="214" t="s">
        <v>1880</v>
      </c>
      <c r="J787" s="216">
        <v>1666.66666666667</v>
      </c>
      <c r="K787" s="4">
        <v>18193895395</v>
      </c>
      <c r="L787" s="4"/>
      <c r="M787" s="4" t="s">
        <v>1881</v>
      </c>
      <c r="N787" s="4" t="s">
        <v>1877</v>
      </c>
      <c r="O787" s="4">
        <v>18193895395</v>
      </c>
      <c r="P787" s="217">
        <f>--IFERROR(VLOOKUP(I787,'统计（数据库导出）'!A:C,2,FALSE),0)</f>
        <v>228.96</v>
      </c>
      <c r="Q787" s="217">
        <f>--IFERROR(VLOOKUP(I787,'统计（数据库导出）'!A:C,3,FALSE),0)</f>
        <v>1388.66</v>
      </c>
      <c r="R787" s="219">
        <f t="shared" si="12"/>
        <v>0.833195999999998</v>
      </c>
      <c r="S787" s="217">
        <f>--IFERROR(VLOOKUP(I787,'统计（数据库导出）'!A:K,4,FALSE),0)</f>
        <v>191.96</v>
      </c>
      <c r="T787" s="217">
        <f>--IFERROR(VLOOKUP(I787,'统计（数据库导出）'!A:K,5,FALSE),0)</f>
        <v>0</v>
      </c>
      <c r="U787" s="217">
        <f>--IFERROR(VLOOKUP(I787,'统计（数据库导出）'!A:K,6,FALSE),0)</f>
        <v>37</v>
      </c>
      <c r="V787" s="217">
        <f>--IFERROR(VLOOKUP(I787,'统计（数据库导出）'!A:K,7,FALSE),0)</f>
        <v>0</v>
      </c>
      <c r="W787" s="217">
        <f>--IFERROR(VLOOKUP(I787,'统计（数据库导出）'!A:K,8,FALSE),0)</f>
        <v>889.86</v>
      </c>
      <c r="X787" s="217">
        <f>--IFERROR(VLOOKUP(I787,'统计（数据库导出）'!A:K,9,FALSE),0)</f>
        <v>-257</v>
      </c>
      <c r="Y787" s="217">
        <f>--IFERROR(VLOOKUP(I787,'统计（数据库导出）'!A:K,10,FALSE),0)</f>
        <v>498.8</v>
      </c>
      <c r="Z787" s="217">
        <f>--IFERROR(VLOOKUP(I787,'统计（数据库导出）'!A:K,11,FALSE),0)</f>
        <v>-48</v>
      </c>
      <c r="AA787" s="4">
        <v>786</v>
      </c>
      <c r="AB787" s="4"/>
      <c r="AC787" s="220" t="e">
        <f>VLOOKUP(H787,[1]Sheet1!$D:$D,1,FALSE)</f>
        <v>#N/A</v>
      </c>
    </row>
    <row r="788" spans="1:29">
      <c r="A788" s="3">
        <v>190</v>
      </c>
      <c r="B788" s="4" t="s">
        <v>1421</v>
      </c>
      <c r="C788" s="4">
        <v>0</v>
      </c>
      <c r="D788" s="4" t="s">
        <v>335</v>
      </c>
      <c r="E788" s="4" t="s">
        <v>1874</v>
      </c>
      <c r="F788" s="4">
        <v>0</v>
      </c>
      <c r="G788" s="4" t="s">
        <v>33</v>
      </c>
      <c r="H788" s="4">
        <v>3853296</v>
      </c>
      <c r="I788" s="214" t="s">
        <v>1882</v>
      </c>
      <c r="J788" s="216">
        <v>1666.66666666667</v>
      </c>
      <c r="K788" s="4">
        <v>15309483656</v>
      </c>
      <c r="L788" s="4"/>
      <c r="M788" s="4" t="s">
        <v>1883</v>
      </c>
      <c r="N788" s="4" t="s">
        <v>1877</v>
      </c>
      <c r="O788" s="4">
        <v>15309483656</v>
      </c>
      <c r="P788" s="217">
        <f>--IFERROR(VLOOKUP(I788,'统计（数据库导出）'!A:C,2,FALSE),0)</f>
        <v>30.15</v>
      </c>
      <c r="Q788" s="217">
        <f>--IFERROR(VLOOKUP(I788,'统计（数据库导出）'!A:C,3,FALSE),0)</f>
        <v>2100.75</v>
      </c>
      <c r="R788" s="219">
        <f t="shared" si="12"/>
        <v>1.26045</v>
      </c>
      <c r="S788" s="217">
        <f>--IFERROR(VLOOKUP(I788,'统计（数据库导出）'!A:K,4,FALSE),0)</f>
        <v>19.5</v>
      </c>
      <c r="T788" s="217">
        <f>--IFERROR(VLOOKUP(I788,'统计（数据库导出）'!A:K,5,FALSE),0)</f>
        <v>-64.5</v>
      </c>
      <c r="U788" s="217">
        <f>--IFERROR(VLOOKUP(I788,'统计（数据库导出）'!A:K,6,FALSE),0)</f>
        <v>10.65</v>
      </c>
      <c r="V788" s="217">
        <f>--IFERROR(VLOOKUP(I788,'统计（数据库导出）'!A:K,7,FALSE),0)</f>
        <v>0</v>
      </c>
      <c r="W788" s="217">
        <f>--IFERROR(VLOOKUP(I788,'统计（数据库导出）'!A:K,8,FALSE),0)</f>
        <v>1634.9</v>
      </c>
      <c r="X788" s="217">
        <f>--IFERROR(VLOOKUP(I788,'统计（数据库导出）'!A:K,9,FALSE),0)</f>
        <v>-537.6</v>
      </c>
      <c r="Y788" s="217">
        <f>--IFERROR(VLOOKUP(I788,'统计（数据库导出）'!A:K,10,FALSE),0)</f>
        <v>465.85</v>
      </c>
      <c r="Z788" s="217">
        <f>--IFERROR(VLOOKUP(I788,'统计（数据库导出）'!A:K,11,FALSE),0)</f>
        <v>-3</v>
      </c>
      <c r="AA788" s="4">
        <v>787</v>
      </c>
      <c r="AB788" s="4"/>
      <c r="AC788" s="220" t="e">
        <f>VLOOKUP(H788,[1]Sheet1!$D:$D,1,FALSE)</f>
        <v>#N/A</v>
      </c>
    </row>
    <row r="789" spans="1:29">
      <c r="A789" s="3">
        <v>191</v>
      </c>
      <c r="B789" s="4" t="s">
        <v>1421</v>
      </c>
      <c r="C789" s="4">
        <v>0</v>
      </c>
      <c r="D789" s="4" t="s">
        <v>335</v>
      </c>
      <c r="E789" s="4" t="s">
        <v>1874</v>
      </c>
      <c r="F789" s="4">
        <v>0</v>
      </c>
      <c r="G789" s="4" t="s">
        <v>33</v>
      </c>
      <c r="H789" s="4">
        <v>3853297</v>
      </c>
      <c r="I789" s="214" t="s">
        <v>1884</v>
      </c>
      <c r="J789" s="216">
        <v>1666.66666666667</v>
      </c>
      <c r="K789" s="4">
        <v>15526107530</v>
      </c>
      <c r="L789" s="4"/>
      <c r="M789" s="4" t="s">
        <v>1885</v>
      </c>
      <c r="N789" s="4" t="s">
        <v>1877</v>
      </c>
      <c r="O789" s="4">
        <v>19958549754</v>
      </c>
      <c r="P789" s="217">
        <f>--IFERROR(VLOOKUP(I789,'统计（数据库导出）'!A:C,2,FALSE),0)</f>
        <v>0</v>
      </c>
      <c r="Q789" s="217">
        <f>--IFERROR(VLOOKUP(I789,'统计（数据库导出）'!A:C,3,FALSE),0)</f>
        <v>122.966666666667</v>
      </c>
      <c r="R789" s="219">
        <f t="shared" si="12"/>
        <v>0.0737800000000001</v>
      </c>
      <c r="S789" s="217">
        <f>--IFERROR(VLOOKUP(I789,'统计（数据库导出）'!A:K,4,FALSE),0)</f>
        <v>0</v>
      </c>
      <c r="T789" s="217">
        <f>--IFERROR(VLOOKUP(I789,'统计（数据库导出）'!A:K,5,FALSE),0)</f>
        <v>0</v>
      </c>
      <c r="U789" s="217">
        <f>--IFERROR(VLOOKUP(I789,'统计（数据库导出）'!A:K,6,FALSE),0)</f>
        <v>0</v>
      </c>
      <c r="V789" s="217">
        <f>--IFERROR(VLOOKUP(I789,'统计（数据库导出）'!A:K,7,FALSE),0)</f>
        <v>0</v>
      </c>
      <c r="W789" s="217">
        <f>--IFERROR(VLOOKUP(I789,'统计（数据库导出）'!A:K,8,FALSE),0)</f>
        <v>70.2</v>
      </c>
      <c r="X789" s="217">
        <f>--IFERROR(VLOOKUP(I789,'统计（数据库导出）'!A:K,9,FALSE),0)</f>
        <v>-72</v>
      </c>
      <c r="Y789" s="217">
        <f>--IFERROR(VLOOKUP(I789,'统计（数据库导出）'!A:K,10,FALSE),0)</f>
        <v>52.7666666666667</v>
      </c>
      <c r="Z789" s="217">
        <f>--IFERROR(VLOOKUP(I789,'统计（数据库导出）'!A:K,11,FALSE),0)</f>
        <v>-8</v>
      </c>
      <c r="AA789" s="4">
        <v>788</v>
      </c>
      <c r="AB789" s="4"/>
      <c r="AC789" s="220" t="e">
        <f>VLOOKUP(H789,[1]Sheet1!$D:$D,1,FALSE)</f>
        <v>#N/A</v>
      </c>
    </row>
    <row r="790" spans="1:29">
      <c r="A790" s="3">
        <v>192</v>
      </c>
      <c r="B790" s="4" t="s">
        <v>1421</v>
      </c>
      <c r="C790" s="4">
        <v>0</v>
      </c>
      <c r="D790" s="4" t="s">
        <v>53</v>
      </c>
      <c r="E790" s="4">
        <v>0</v>
      </c>
      <c r="F790" s="4">
        <v>0</v>
      </c>
      <c r="G790" s="4" t="s">
        <v>33</v>
      </c>
      <c r="H790" s="4">
        <v>3852495</v>
      </c>
      <c r="I790" s="214" t="s">
        <v>1886</v>
      </c>
      <c r="J790" s="216">
        <v>2000</v>
      </c>
      <c r="K790" s="4">
        <v>15352211812</v>
      </c>
      <c r="L790" s="4"/>
      <c r="M790" s="4" t="s">
        <v>1887</v>
      </c>
      <c r="N790" s="4" t="s">
        <v>1888</v>
      </c>
      <c r="O790" s="4">
        <v>15352211812</v>
      </c>
      <c r="P790" s="217">
        <f>--IFERROR(VLOOKUP(I790,'统计（数据库导出）'!A:C,2,FALSE),0)</f>
        <v>264.7</v>
      </c>
      <c r="Q790" s="217">
        <f>--IFERROR(VLOOKUP(I790,'统计（数据库导出）'!A:C,3,FALSE),0)</f>
        <v>622.43</v>
      </c>
      <c r="R790" s="219">
        <f t="shared" si="12"/>
        <v>0.311215</v>
      </c>
      <c r="S790" s="217">
        <f>--IFERROR(VLOOKUP(I790,'统计（数据库导出）'!A:K,4,FALSE),0)</f>
        <v>86.1</v>
      </c>
      <c r="T790" s="217">
        <f>--IFERROR(VLOOKUP(I790,'统计（数据库导出）'!A:K,5,FALSE),0)</f>
        <v>0</v>
      </c>
      <c r="U790" s="217">
        <f>--IFERROR(VLOOKUP(I790,'统计（数据库导出）'!A:K,6,FALSE),0)</f>
        <v>178.6</v>
      </c>
      <c r="V790" s="217">
        <f>--IFERROR(VLOOKUP(I790,'统计（数据库导出）'!A:K,7,FALSE),0)</f>
        <v>0</v>
      </c>
      <c r="W790" s="217">
        <f>--IFERROR(VLOOKUP(I790,'统计（数据库导出）'!A:K,8,FALSE),0)</f>
        <v>-150.14</v>
      </c>
      <c r="X790" s="217">
        <f>--IFERROR(VLOOKUP(I790,'统计（数据库导出）'!A:K,9,FALSE),0)</f>
        <v>-787.4</v>
      </c>
      <c r="Y790" s="217">
        <f>--IFERROR(VLOOKUP(I790,'统计（数据库导出）'!A:K,10,FALSE),0)</f>
        <v>772.57</v>
      </c>
      <c r="Z790" s="217">
        <f>--IFERROR(VLOOKUP(I790,'统计（数据库导出）'!A:K,11,FALSE),0)</f>
        <v>-24</v>
      </c>
      <c r="AA790" s="4">
        <v>789</v>
      </c>
      <c r="AB790" s="4"/>
      <c r="AC790" s="220" t="e">
        <f>VLOOKUP(H790,[1]Sheet1!$D:$D,1,FALSE)</f>
        <v>#N/A</v>
      </c>
    </row>
    <row r="791" spans="1:29">
      <c r="A791" s="3">
        <v>193</v>
      </c>
      <c r="B791" s="4" t="s">
        <v>1421</v>
      </c>
      <c r="C791" s="4">
        <v>0</v>
      </c>
      <c r="D791" s="4" t="s">
        <v>335</v>
      </c>
      <c r="E791" s="4" t="s">
        <v>1889</v>
      </c>
      <c r="F791" s="4">
        <v>0</v>
      </c>
      <c r="G791" s="4" t="s">
        <v>33</v>
      </c>
      <c r="H791" s="4">
        <v>3853126</v>
      </c>
      <c r="I791" s="214" t="s">
        <v>1890</v>
      </c>
      <c r="J791" s="216">
        <v>1666.66666666667</v>
      </c>
      <c r="K791" s="4">
        <v>18993831653</v>
      </c>
      <c r="L791" s="4"/>
      <c r="M791" s="4" t="s">
        <v>1891</v>
      </c>
      <c r="N791" s="4" t="s">
        <v>1888</v>
      </c>
      <c r="O791" s="4">
        <v>18993831653</v>
      </c>
      <c r="P791" s="217">
        <f>--IFERROR(VLOOKUP(I791,'统计（数据库导出）'!A:C,2,FALSE),0)</f>
        <v>-8</v>
      </c>
      <c r="Q791" s="217">
        <f>--IFERROR(VLOOKUP(I791,'统计（数据库导出）'!A:C,3,FALSE),0)</f>
        <v>-1524.7</v>
      </c>
      <c r="R791" s="219">
        <f t="shared" si="12"/>
        <v>-0.914819999999998</v>
      </c>
      <c r="S791" s="217">
        <f>--IFERROR(VLOOKUP(I791,'统计（数据库导出）'!A:K,4,FALSE),0)</f>
        <v>-8</v>
      </c>
      <c r="T791" s="217">
        <f>--IFERROR(VLOOKUP(I791,'统计（数据库导出）'!A:K,5,FALSE),0)</f>
        <v>-8</v>
      </c>
      <c r="U791" s="217">
        <f>--IFERROR(VLOOKUP(I791,'统计（数据库导出）'!A:K,6,FALSE),0)</f>
        <v>0</v>
      </c>
      <c r="V791" s="217">
        <f>--IFERROR(VLOOKUP(I791,'统计（数据库导出）'!A:K,7,FALSE),0)</f>
        <v>0</v>
      </c>
      <c r="W791" s="217">
        <f>--IFERROR(VLOOKUP(I791,'统计（数据库导出）'!A:K,8,FALSE),0)</f>
        <v>-1859.7</v>
      </c>
      <c r="X791" s="217">
        <f>--IFERROR(VLOOKUP(I791,'统计（数据库导出）'!A:K,9,FALSE),0)</f>
        <v>-2580.6</v>
      </c>
      <c r="Y791" s="217">
        <f>--IFERROR(VLOOKUP(I791,'统计（数据库导出）'!A:K,10,FALSE),0)</f>
        <v>335</v>
      </c>
      <c r="Z791" s="217">
        <f>--IFERROR(VLOOKUP(I791,'统计（数据库导出）'!A:K,11,FALSE),0)</f>
        <v>-15</v>
      </c>
      <c r="AA791" s="4">
        <v>790</v>
      </c>
      <c r="AB791" s="4"/>
      <c r="AC791" s="220" t="e">
        <f>VLOOKUP(H791,[1]Sheet1!$D:$D,1,FALSE)</f>
        <v>#N/A</v>
      </c>
    </row>
    <row r="792" spans="1:29">
      <c r="A792" s="3">
        <v>194</v>
      </c>
      <c r="B792" s="4" t="s">
        <v>1421</v>
      </c>
      <c r="C792" s="4">
        <v>0</v>
      </c>
      <c r="D792" s="4" t="s">
        <v>335</v>
      </c>
      <c r="E792" s="4" t="s">
        <v>1889</v>
      </c>
      <c r="F792" s="4">
        <v>0</v>
      </c>
      <c r="G792" s="4" t="s">
        <v>33</v>
      </c>
      <c r="H792" s="4">
        <v>3853128</v>
      </c>
      <c r="I792" s="214" t="s">
        <v>1892</v>
      </c>
      <c r="J792" s="216">
        <v>1666.66666666667</v>
      </c>
      <c r="K792" s="4">
        <v>19993800328</v>
      </c>
      <c r="L792" s="4"/>
      <c r="M792" s="4" t="s">
        <v>1893</v>
      </c>
      <c r="N792" s="4" t="s">
        <v>1888</v>
      </c>
      <c r="O792" s="4">
        <v>19993800328</v>
      </c>
      <c r="P792" s="217">
        <f>--IFERROR(VLOOKUP(I792,'统计（数据库导出）'!A:C,2,FALSE),0)</f>
        <v>0</v>
      </c>
      <c r="Q792" s="217">
        <f>--IFERROR(VLOOKUP(I792,'统计（数据库导出）'!A:C,3,FALSE),0)</f>
        <v>1995.85</v>
      </c>
      <c r="R792" s="219">
        <f t="shared" si="12"/>
        <v>1.19751</v>
      </c>
      <c r="S792" s="217">
        <f>--IFERROR(VLOOKUP(I792,'统计（数据库导出）'!A:K,4,FALSE),0)</f>
        <v>0</v>
      </c>
      <c r="T792" s="217">
        <f>--IFERROR(VLOOKUP(I792,'统计（数据库导出）'!A:K,5,FALSE),0)</f>
        <v>0</v>
      </c>
      <c r="U792" s="217">
        <f>--IFERROR(VLOOKUP(I792,'统计（数据库导出）'!A:K,6,FALSE),0)</f>
        <v>0</v>
      </c>
      <c r="V792" s="217">
        <f>--IFERROR(VLOOKUP(I792,'统计（数据库导出）'!A:K,7,FALSE),0)</f>
        <v>0</v>
      </c>
      <c r="W792" s="217">
        <f>--IFERROR(VLOOKUP(I792,'统计（数据库导出）'!A:K,8,FALSE),0)</f>
        <v>1533.9</v>
      </c>
      <c r="X792" s="217">
        <f>--IFERROR(VLOOKUP(I792,'统计（数据库导出）'!A:K,9,FALSE),0)</f>
        <v>-437.8</v>
      </c>
      <c r="Y792" s="217">
        <f>--IFERROR(VLOOKUP(I792,'统计（数据库导出）'!A:K,10,FALSE),0)</f>
        <v>461.95</v>
      </c>
      <c r="Z792" s="217">
        <f>--IFERROR(VLOOKUP(I792,'统计（数据库导出）'!A:K,11,FALSE),0)</f>
        <v>-6</v>
      </c>
      <c r="AA792" s="4">
        <v>791</v>
      </c>
      <c r="AB792" s="4"/>
      <c r="AC792" s="220" t="e">
        <f>VLOOKUP(H792,[1]Sheet1!$D:$D,1,FALSE)</f>
        <v>#N/A</v>
      </c>
    </row>
    <row r="793" spans="1:29">
      <c r="A793" s="3">
        <v>195</v>
      </c>
      <c r="B793" s="4" t="s">
        <v>1421</v>
      </c>
      <c r="C793" s="4">
        <v>0</v>
      </c>
      <c r="D793" s="4" t="s">
        <v>335</v>
      </c>
      <c r="E793" s="4" t="s">
        <v>1889</v>
      </c>
      <c r="F793" s="4">
        <v>0</v>
      </c>
      <c r="G793" s="4" t="s">
        <v>33</v>
      </c>
      <c r="H793" s="4">
        <v>3853192</v>
      </c>
      <c r="I793" s="214" t="s">
        <v>1894</v>
      </c>
      <c r="J793" s="216">
        <v>1666.66666666667</v>
      </c>
      <c r="K793" s="4">
        <v>15394058439</v>
      </c>
      <c r="L793" s="4"/>
      <c r="M793" s="4" t="s">
        <v>1895</v>
      </c>
      <c r="N793" s="4" t="s">
        <v>1888</v>
      </c>
      <c r="O793" s="4">
        <v>15394058439</v>
      </c>
      <c r="P793" s="217">
        <f>--IFERROR(VLOOKUP(I793,'统计（数据库导出）'!A:C,2,FALSE),0)</f>
        <v>38</v>
      </c>
      <c r="Q793" s="217">
        <f>--IFERROR(VLOOKUP(I793,'统计（数据库导出）'!A:C,3,FALSE),0)</f>
        <v>65.95</v>
      </c>
      <c r="R793" s="219">
        <f t="shared" si="12"/>
        <v>0.0395699999999999</v>
      </c>
      <c r="S793" s="217">
        <f>--IFERROR(VLOOKUP(I793,'统计（数据库导出）'!A:K,4,FALSE),0)</f>
        <v>38</v>
      </c>
      <c r="T793" s="217">
        <f>--IFERROR(VLOOKUP(I793,'统计（数据库导出）'!A:K,5,FALSE),0)</f>
        <v>0</v>
      </c>
      <c r="U793" s="217">
        <f>--IFERROR(VLOOKUP(I793,'统计（数据库导出）'!A:K,6,FALSE),0)</f>
        <v>0</v>
      </c>
      <c r="V793" s="217">
        <f>--IFERROR(VLOOKUP(I793,'统计（数据库导出）'!A:K,7,FALSE),0)</f>
        <v>0</v>
      </c>
      <c r="W793" s="217">
        <f>--IFERROR(VLOOKUP(I793,'统计（数据库导出）'!A:K,8,FALSE),0)</f>
        <v>-246.2</v>
      </c>
      <c r="X793" s="217">
        <f>--IFERROR(VLOOKUP(I793,'统计（数据库导出）'!A:K,9,FALSE),0)</f>
        <v>-1156.3</v>
      </c>
      <c r="Y793" s="217">
        <f>--IFERROR(VLOOKUP(I793,'统计（数据库导出）'!A:K,10,FALSE),0)</f>
        <v>312.15</v>
      </c>
      <c r="Z793" s="217">
        <f>--IFERROR(VLOOKUP(I793,'统计（数据库导出）'!A:K,11,FALSE),0)</f>
        <v>-23</v>
      </c>
      <c r="AA793" s="4">
        <v>792</v>
      </c>
      <c r="AB793" s="4"/>
      <c r="AC793" s="220" t="e">
        <f>VLOOKUP(H793,[1]Sheet1!$D:$D,1,FALSE)</f>
        <v>#N/A</v>
      </c>
    </row>
    <row r="794" spans="1:29">
      <c r="A794" s="3">
        <v>196</v>
      </c>
      <c r="B794" s="4" t="s">
        <v>1421</v>
      </c>
      <c r="C794" s="4">
        <v>0</v>
      </c>
      <c r="D794" s="4" t="s">
        <v>335</v>
      </c>
      <c r="E794" s="4" t="s">
        <v>1889</v>
      </c>
      <c r="F794" s="4">
        <v>0</v>
      </c>
      <c r="G794" s="4" t="s">
        <v>33</v>
      </c>
      <c r="H794" s="4">
        <v>3853681</v>
      </c>
      <c r="I794" s="214" t="s">
        <v>1896</v>
      </c>
      <c r="J794" s="216">
        <v>1666.66666666667</v>
      </c>
      <c r="K794" s="4">
        <v>19958668042</v>
      </c>
      <c r="L794" s="4"/>
      <c r="M794" s="4" t="s">
        <v>1897</v>
      </c>
      <c r="N794" s="4" t="s">
        <v>1888</v>
      </c>
      <c r="O794" s="4">
        <v>19958668042</v>
      </c>
      <c r="P794" s="217">
        <f>--IFERROR(VLOOKUP(I794,'统计（数据库导出）'!A:C,2,FALSE),0)</f>
        <v>56.1</v>
      </c>
      <c r="Q794" s="217">
        <f>--IFERROR(VLOOKUP(I794,'统计（数据库导出）'!A:C,3,FALSE),0)</f>
        <v>1245.86</v>
      </c>
      <c r="R794" s="219">
        <f t="shared" si="12"/>
        <v>0.747515999999999</v>
      </c>
      <c r="S794" s="217">
        <f>--IFERROR(VLOOKUP(I794,'统计（数据库导出）'!A:K,4,FALSE),0)</f>
        <v>56.1</v>
      </c>
      <c r="T794" s="217">
        <f>--IFERROR(VLOOKUP(I794,'统计（数据库导出）'!A:K,5,FALSE),0)</f>
        <v>0</v>
      </c>
      <c r="U794" s="217">
        <f>--IFERROR(VLOOKUP(I794,'统计（数据库导出）'!A:K,6,FALSE),0)</f>
        <v>0</v>
      </c>
      <c r="V794" s="217">
        <f>--IFERROR(VLOOKUP(I794,'统计（数据库导出）'!A:K,7,FALSE),0)</f>
        <v>0</v>
      </c>
      <c r="W794" s="217">
        <f>--IFERROR(VLOOKUP(I794,'统计（数据库导出）'!A:K,8,FALSE),0)</f>
        <v>1020.8</v>
      </c>
      <c r="X794" s="217">
        <f>--IFERROR(VLOOKUP(I794,'统计（数据库导出）'!A:K,9,FALSE),0)</f>
        <v>-228.3</v>
      </c>
      <c r="Y794" s="217">
        <f>--IFERROR(VLOOKUP(I794,'统计（数据库导出）'!A:K,10,FALSE),0)</f>
        <v>225.06</v>
      </c>
      <c r="Z794" s="217">
        <f>--IFERROR(VLOOKUP(I794,'统计（数据库导出）'!A:K,11,FALSE),0)</f>
        <v>0</v>
      </c>
      <c r="AA794" s="4">
        <v>793</v>
      </c>
      <c r="AB794" s="4"/>
      <c r="AC794" s="220" t="e">
        <f>VLOOKUP(H794,[1]Sheet1!$D:$D,1,FALSE)</f>
        <v>#N/A</v>
      </c>
    </row>
    <row r="795" spans="1:29">
      <c r="A795" s="3">
        <v>197</v>
      </c>
      <c r="B795" s="4" t="s">
        <v>1421</v>
      </c>
      <c r="C795" s="4">
        <v>0</v>
      </c>
      <c r="D795" s="4" t="s">
        <v>335</v>
      </c>
      <c r="E795" s="4" t="s">
        <v>1898</v>
      </c>
      <c r="F795" s="4">
        <v>0</v>
      </c>
      <c r="G795" s="4" t="s">
        <v>33</v>
      </c>
      <c r="H795" s="4">
        <v>3853861</v>
      </c>
      <c r="I795" s="214" t="s">
        <v>1899</v>
      </c>
      <c r="J795" s="216">
        <v>1666.66666666667</v>
      </c>
      <c r="K795" s="4">
        <v>17339978325</v>
      </c>
      <c r="L795" s="4"/>
      <c r="M795" s="4" t="s">
        <v>1900</v>
      </c>
      <c r="N795" s="4" t="s">
        <v>1901</v>
      </c>
      <c r="O795" s="4">
        <v>17339978325</v>
      </c>
      <c r="P795" s="217">
        <f>--IFERROR(VLOOKUP(I795,'统计（数据库导出）'!A:C,2,FALSE),0)</f>
        <v>0</v>
      </c>
      <c r="Q795" s="217">
        <f>--IFERROR(VLOOKUP(I795,'统计（数据库导出）'!A:C,3,FALSE),0)</f>
        <v>120.6</v>
      </c>
      <c r="R795" s="219">
        <f t="shared" si="12"/>
        <v>0.0723599999999999</v>
      </c>
      <c r="S795" s="217">
        <f>--IFERROR(VLOOKUP(I795,'统计（数据库导出）'!A:K,4,FALSE),0)</f>
        <v>0</v>
      </c>
      <c r="T795" s="217">
        <f>--IFERROR(VLOOKUP(I795,'统计（数据库导出）'!A:K,5,FALSE),0)</f>
        <v>0</v>
      </c>
      <c r="U795" s="217">
        <f>--IFERROR(VLOOKUP(I795,'统计（数据库导出）'!A:K,6,FALSE),0)</f>
        <v>0</v>
      </c>
      <c r="V795" s="217">
        <f>--IFERROR(VLOOKUP(I795,'统计（数据库导出）'!A:K,7,FALSE),0)</f>
        <v>0</v>
      </c>
      <c r="W795" s="217">
        <f>--IFERROR(VLOOKUP(I795,'统计（数据库导出）'!A:K,8,FALSE),0)</f>
        <v>110.6</v>
      </c>
      <c r="X795" s="217">
        <f>--IFERROR(VLOOKUP(I795,'统计（数据库导出）'!A:K,9,FALSE),0)</f>
        <v>0</v>
      </c>
      <c r="Y795" s="217">
        <f>--IFERROR(VLOOKUP(I795,'统计（数据库导出）'!A:K,10,FALSE),0)</f>
        <v>10</v>
      </c>
      <c r="Z795" s="217">
        <f>--IFERROR(VLOOKUP(I795,'统计（数据库导出）'!A:K,11,FALSE),0)</f>
        <v>0</v>
      </c>
      <c r="AA795" s="4">
        <v>794</v>
      </c>
      <c r="AB795" s="4"/>
      <c r="AC795" s="220" t="e">
        <f>VLOOKUP(H795,[1]Sheet1!$D:$D,1,FALSE)</f>
        <v>#N/A</v>
      </c>
    </row>
    <row r="796" spans="1:29">
      <c r="A796" s="3">
        <v>198</v>
      </c>
      <c r="B796" s="4" t="s">
        <v>1421</v>
      </c>
      <c r="C796" s="4">
        <v>0</v>
      </c>
      <c r="D796" s="4" t="s">
        <v>335</v>
      </c>
      <c r="E796" s="4" t="s">
        <v>1898</v>
      </c>
      <c r="F796" s="4">
        <v>0</v>
      </c>
      <c r="G796" s="4" t="s">
        <v>33</v>
      </c>
      <c r="H796" s="4">
        <v>3853860</v>
      </c>
      <c r="I796" s="214" t="s">
        <v>1902</v>
      </c>
      <c r="J796" s="216">
        <v>1666.66666666667</v>
      </c>
      <c r="K796" s="4">
        <v>17370666147</v>
      </c>
      <c r="L796" s="4"/>
      <c r="M796" s="4" t="s">
        <v>1903</v>
      </c>
      <c r="N796" s="4" t="s">
        <v>1901</v>
      </c>
      <c r="O796" s="4">
        <v>17370666147</v>
      </c>
      <c r="P796" s="217">
        <f>--IFERROR(VLOOKUP(I796,'统计（数据库导出）'!A:C,2,FALSE),0)</f>
        <v>30</v>
      </c>
      <c r="Q796" s="217">
        <f>--IFERROR(VLOOKUP(I796,'统计（数据库导出）'!A:C,3,FALSE),0)</f>
        <v>377.45</v>
      </c>
      <c r="R796" s="219">
        <f t="shared" si="12"/>
        <v>0.22647</v>
      </c>
      <c r="S796" s="217">
        <f>--IFERROR(VLOOKUP(I796,'统计（数据库导出）'!A:K,4,FALSE),0)</f>
        <v>0</v>
      </c>
      <c r="T796" s="217">
        <f>--IFERROR(VLOOKUP(I796,'统计（数据库导出）'!A:K,5,FALSE),0)</f>
        <v>0</v>
      </c>
      <c r="U796" s="217">
        <f>--IFERROR(VLOOKUP(I796,'统计（数据库导出）'!A:K,6,FALSE),0)</f>
        <v>30</v>
      </c>
      <c r="V796" s="217">
        <f>--IFERROR(VLOOKUP(I796,'统计（数据库导出）'!A:K,7,FALSE),0)</f>
        <v>0</v>
      </c>
      <c r="W796" s="217">
        <f>--IFERROR(VLOOKUP(I796,'统计（数据库导出）'!A:K,8,FALSE),0)</f>
        <v>173.1</v>
      </c>
      <c r="X796" s="217">
        <f>--IFERROR(VLOOKUP(I796,'统计（数据库导出）'!A:K,9,FALSE),0)</f>
        <v>-10</v>
      </c>
      <c r="Y796" s="217">
        <f>--IFERROR(VLOOKUP(I796,'统计（数据库导出）'!A:K,10,FALSE),0)</f>
        <v>204.35</v>
      </c>
      <c r="Z796" s="217">
        <f>--IFERROR(VLOOKUP(I796,'统计（数据库导出）'!A:K,11,FALSE),0)</f>
        <v>0</v>
      </c>
      <c r="AA796" s="4">
        <v>795</v>
      </c>
      <c r="AB796" s="4"/>
      <c r="AC796" s="220" t="e">
        <f>VLOOKUP(H796,[1]Sheet1!$D:$D,1,FALSE)</f>
        <v>#N/A</v>
      </c>
    </row>
    <row r="797" spans="1:29">
      <c r="A797" s="3">
        <v>199</v>
      </c>
      <c r="B797" s="4" t="s">
        <v>1421</v>
      </c>
      <c r="C797" s="4">
        <v>0</v>
      </c>
      <c r="D797" s="4" t="s">
        <v>335</v>
      </c>
      <c r="E797" s="4" t="s">
        <v>1898</v>
      </c>
      <c r="F797" s="4">
        <v>0</v>
      </c>
      <c r="G797" s="4" t="s">
        <v>33</v>
      </c>
      <c r="H797" s="4">
        <v>3853863</v>
      </c>
      <c r="I797" s="214" t="s">
        <v>1904</v>
      </c>
      <c r="J797" s="216">
        <v>1666.66666666667</v>
      </c>
      <c r="K797" s="4">
        <v>18919216323</v>
      </c>
      <c r="L797" s="4"/>
      <c r="M797" s="4" t="s">
        <v>1905</v>
      </c>
      <c r="N797" s="4" t="s">
        <v>1901</v>
      </c>
      <c r="O797" s="4">
        <v>18919216323</v>
      </c>
      <c r="P797" s="217">
        <f>--IFERROR(VLOOKUP(I797,'统计（数据库导出）'!A:C,2,FALSE),0)</f>
        <v>47.1</v>
      </c>
      <c r="Q797" s="217">
        <f>--IFERROR(VLOOKUP(I797,'统计（数据库导出）'!A:C,3,FALSE),0)</f>
        <v>319.6</v>
      </c>
      <c r="R797" s="219">
        <f t="shared" si="12"/>
        <v>0.19176</v>
      </c>
      <c r="S797" s="217">
        <f>--IFERROR(VLOOKUP(I797,'统计（数据库导出）'!A:K,4,FALSE),0)</f>
        <v>37.1</v>
      </c>
      <c r="T797" s="217">
        <f>--IFERROR(VLOOKUP(I797,'统计（数据库导出）'!A:K,5,FALSE),0)</f>
        <v>0</v>
      </c>
      <c r="U797" s="217">
        <f>--IFERROR(VLOOKUP(I797,'统计（数据库导出）'!A:K,6,FALSE),0)</f>
        <v>10</v>
      </c>
      <c r="V797" s="217">
        <f>--IFERROR(VLOOKUP(I797,'统计（数据库导出）'!A:K,7,FALSE),0)</f>
        <v>0</v>
      </c>
      <c r="W797" s="217">
        <f>--IFERROR(VLOOKUP(I797,'统计（数据库导出）'!A:K,8,FALSE),0)</f>
        <v>131.1</v>
      </c>
      <c r="X797" s="217">
        <f>--IFERROR(VLOOKUP(I797,'统计（数据库导出）'!A:K,9,FALSE),0)</f>
        <v>0</v>
      </c>
      <c r="Y797" s="217">
        <f>--IFERROR(VLOOKUP(I797,'统计（数据库导出）'!A:K,10,FALSE),0)</f>
        <v>188.5</v>
      </c>
      <c r="Z797" s="217">
        <f>--IFERROR(VLOOKUP(I797,'统计（数据库导出）'!A:K,11,FALSE),0)</f>
        <v>-14.5</v>
      </c>
      <c r="AA797" s="4">
        <v>796</v>
      </c>
      <c r="AB797" s="4"/>
      <c r="AC797" s="220" t="e">
        <f>VLOOKUP(H797,[1]Sheet1!$D:$D,1,FALSE)</f>
        <v>#N/A</v>
      </c>
    </row>
    <row r="798" spans="1:29">
      <c r="A798" s="3">
        <v>200</v>
      </c>
      <c r="B798" s="4" t="s">
        <v>1421</v>
      </c>
      <c r="C798" s="4">
        <v>0</v>
      </c>
      <c r="D798" s="4" t="s">
        <v>335</v>
      </c>
      <c r="E798" s="4" t="s">
        <v>1898</v>
      </c>
      <c r="F798" s="4">
        <v>0</v>
      </c>
      <c r="G798" s="4" t="s">
        <v>342</v>
      </c>
      <c r="H798" s="4">
        <v>381493</v>
      </c>
      <c r="I798" s="214" t="s">
        <v>1906</v>
      </c>
      <c r="J798" s="216">
        <v>0</v>
      </c>
      <c r="K798" s="4">
        <v>18093880727</v>
      </c>
      <c r="L798" s="4"/>
      <c r="M798" s="4" t="e">
        <v>#N/A</v>
      </c>
      <c r="N798" s="4" t="s">
        <v>1907</v>
      </c>
      <c r="O798" s="4">
        <v>18093880727</v>
      </c>
      <c r="P798" s="217">
        <f>--IFERROR(VLOOKUP(I798,'统计（数据库导出）'!A:C,2,FALSE),0)</f>
        <v>0</v>
      </c>
      <c r="Q798" s="217">
        <f>--IFERROR(VLOOKUP(I798,'统计（数据库导出）'!A:C,3,FALSE),0)</f>
        <v>-142.3</v>
      </c>
      <c r="R798" s="219">
        <f t="shared" si="12"/>
        <v>0</v>
      </c>
      <c r="S798" s="217">
        <f>--IFERROR(VLOOKUP(I798,'统计（数据库导出）'!A:K,4,FALSE),0)</f>
        <v>0</v>
      </c>
      <c r="T798" s="217">
        <f>--IFERROR(VLOOKUP(I798,'统计（数据库导出）'!A:K,5,FALSE),0)</f>
        <v>0</v>
      </c>
      <c r="U798" s="217">
        <f>--IFERROR(VLOOKUP(I798,'统计（数据库导出）'!A:K,6,FALSE),0)</f>
        <v>0</v>
      </c>
      <c r="V798" s="217">
        <f>--IFERROR(VLOOKUP(I798,'统计（数据库导出）'!A:K,7,FALSE),0)</f>
        <v>0</v>
      </c>
      <c r="W798" s="217">
        <f>--IFERROR(VLOOKUP(I798,'统计（数据库导出）'!A:K,8,FALSE),0)</f>
        <v>-142.3</v>
      </c>
      <c r="X798" s="217">
        <f>--IFERROR(VLOOKUP(I798,'统计（数据库导出）'!A:K,9,FALSE),0)</f>
        <v>-142.3</v>
      </c>
      <c r="Y798" s="217">
        <f>--IFERROR(VLOOKUP(I798,'统计（数据库导出）'!A:K,10,FALSE),0)</f>
        <v>0</v>
      </c>
      <c r="Z798" s="217">
        <f>--IFERROR(VLOOKUP(I798,'统计（数据库导出）'!A:K,11,FALSE),0)</f>
        <v>0</v>
      </c>
      <c r="AA798" s="4">
        <v>797</v>
      </c>
      <c r="AB798" s="4"/>
      <c r="AC798" s="220" t="e">
        <f>VLOOKUP(H798,[1]Sheet1!$D:$D,1,FALSE)</f>
        <v>#N/A</v>
      </c>
    </row>
    <row r="799" spans="1:29">
      <c r="A799" s="3">
        <v>201</v>
      </c>
      <c r="B799" s="4" t="s">
        <v>1421</v>
      </c>
      <c r="C799" s="4">
        <v>0</v>
      </c>
      <c r="D799" s="4" t="s">
        <v>53</v>
      </c>
      <c r="E799" s="4">
        <v>0</v>
      </c>
      <c r="F799" s="4">
        <v>0</v>
      </c>
      <c r="G799" s="4" t="s">
        <v>342</v>
      </c>
      <c r="H799" s="4">
        <v>3852501</v>
      </c>
      <c r="I799" s="214" t="s">
        <v>1908</v>
      </c>
      <c r="J799" s="216">
        <v>1000</v>
      </c>
      <c r="K799" s="4">
        <v>15393063811</v>
      </c>
      <c r="L799" s="4"/>
      <c r="M799" s="4" t="e">
        <v>#N/A</v>
      </c>
      <c r="N799" s="4" t="s">
        <v>1898</v>
      </c>
      <c r="O799" s="4">
        <v>15393063811</v>
      </c>
      <c r="P799" s="217">
        <f>--IFERROR(VLOOKUP(I799,'统计（数据库导出）'!A:C,2,FALSE),0)</f>
        <v>0</v>
      </c>
      <c r="Q799" s="217">
        <f>--IFERROR(VLOOKUP(I799,'统计（数据库导出）'!A:C,3,FALSE),0)</f>
        <v>0</v>
      </c>
      <c r="R799" s="219">
        <f t="shared" si="12"/>
        <v>0</v>
      </c>
      <c r="S799" s="217">
        <f>--IFERROR(VLOOKUP(I799,'统计（数据库导出）'!A:K,4,FALSE),0)</f>
        <v>0</v>
      </c>
      <c r="T799" s="217">
        <f>--IFERROR(VLOOKUP(I799,'统计（数据库导出）'!A:K,5,FALSE),0)</f>
        <v>0</v>
      </c>
      <c r="U799" s="217">
        <f>--IFERROR(VLOOKUP(I799,'统计（数据库导出）'!A:K,6,FALSE),0)</f>
        <v>0</v>
      </c>
      <c r="V799" s="217">
        <f>--IFERROR(VLOOKUP(I799,'统计（数据库导出）'!A:K,7,FALSE),0)</f>
        <v>0</v>
      </c>
      <c r="W799" s="217">
        <f>--IFERROR(VLOOKUP(I799,'统计（数据库导出）'!A:K,8,FALSE),0)</f>
        <v>0</v>
      </c>
      <c r="X799" s="217">
        <f>--IFERROR(VLOOKUP(I799,'统计（数据库导出）'!A:K,9,FALSE),0)</f>
        <v>0</v>
      </c>
      <c r="Y799" s="217">
        <f>--IFERROR(VLOOKUP(I799,'统计（数据库导出）'!A:K,10,FALSE),0)</f>
        <v>0</v>
      </c>
      <c r="Z799" s="217">
        <f>--IFERROR(VLOOKUP(I799,'统计（数据库导出）'!A:K,11,FALSE),0)</f>
        <v>0</v>
      </c>
      <c r="AA799" s="4">
        <v>798</v>
      </c>
      <c r="AB799" s="4"/>
      <c r="AC799" s="220" t="e">
        <f>VLOOKUP(H799,[1]Sheet1!$D:$D,1,FALSE)</f>
        <v>#N/A</v>
      </c>
    </row>
    <row r="800" spans="1:29">
      <c r="A800" s="3">
        <v>202</v>
      </c>
      <c r="B800" s="4" t="s">
        <v>1421</v>
      </c>
      <c r="C800" s="4">
        <v>0</v>
      </c>
      <c r="D800" s="4" t="s">
        <v>53</v>
      </c>
      <c r="E800" s="4">
        <v>0</v>
      </c>
      <c r="F800" s="4">
        <v>0</v>
      </c>
      <c r="G800" s="4" t="s">
        <v>33</v>
      </c>
      <c r="H800" s="4">
        <v>3852990</v>
      </c>
      <c r="I800" s="214" t="s">
        <v>1909</v>
      </c>
      <c r="J800" s="216">
        <v>2000</v>
      </c>
      <c r="K800" s="4">
        <v>18993818132</v>
      </c>
      <c r="L800" s="4"/>
      <c r="M800" s="4" t="s">
        <v>1910</v>
      </c>
      <c r="N800" s="4" t="s">
        <v>1898</v>
      </c>
      <c r="O800" s="4">
        <v>18993818132</v>
      </c>
      <c r="P800" s="217">
        <f>--IFERROR(VLOOKUP(I800,'统计（数据库导出）'!A:C,2,FALSE),0)</f>
        <v>238</v>
      </c>
      <c r="Q800" s="217">
        <f>--IFERROR(VLOOKUP(I800,'统计（数据库导出）'!A:C,3,FALSE),0)</f>
        <v>162.95</v>
      </c>
      <c r="R800" s="219">
        <f t="shared" si="12"/>
        <v>0.081475</v>
      </c>
      <c r="S800" s="217">
        <f>--IFERROR(VLOOKUP(I800,'统计（数据库导出）'!A:K,4,FALSE),0)</f>
        <v>169</v>
      </c>
      <c r="T800" s="217">
        <f>--IFERROR(VLOOKUP(I800,'统计（数据库导出）'!A:K,5,FALSE),0)</f>
        <v>0</v>
      </c>
      <c r="U800" s="217">
        <f>--IFERROR(VLOOKUP(I800,'统计（数据库导出）'!A:K,6,FALSE),0)</f>
        <v>69</v>
      </c>
      <c r="V800" s="217">
        <f>--IFERROR(VLOOKUP(I800,'统计（数据库导出）'!A:K,7,FALSE),0)</f>
        <v>-10</v>
      </c>
      <c r="W800" s="217">
        <f>--IFERROR(VLOOKUP(I800,'统计（数据库导出）'!A:K,8,FALSE),0)</f>
        <v>-466.6</v>
      </c>
      <c r="X800" s="217">
        <f>--IFERROR(VLOOKUP(I800,'统计（数据库导出）'!A:K,9,FALSE),0)</f>
        <v>-1221</v>
      </c>
      <c r="Y800" s="217">
        <f>--IFERROR(VLOOKUP(I800,'统计（数据库导出）'!A:K,10,FALSE),0)</f>
        <v>629.55</v>
      </c>
      <c r="Z800" s="217">
        <f>--IFERROR(VLOOKUP(I800,'统计（数据库导出）'!A:K,11,FALSE),0)</f>
        <v>-25</v>
      </c>
      <c r="AA800" s="4">
        <v>799</v>
      </c>
      <c r="AB800" s="4"/>
      <c r="AC800" s="220" t="e">
        <f>VLOOKUP(H800,[1]Sheet1!$D:$D,1,FALSE)</f>
        <v>#N/A</v>
      </c>
    </row>
    <row r="801" spans="1:29">
      <c r="A801" s="3">
        <v>203</v>
      </c>
      <c r="B801" s="4" t="s">
        <v>1421</v>
      </c>
      <c r="C801" s="4">
        <v>0</v>
      </c>
      <c r="D801" s="4" t="s">
        <v>335</v>
      </c>
      <c r="E801" s="4" t="s">
        <v>1898</v>
      </c>
      <c r="F801" s="4">
        <v>0</v>
      </c>
      <c r="G801" s="4" t="s">
        <v>33</v>
      </c>
      <c r="H801" s="4">
        <v>3853190</v>
      </c>
      <c r="I801" s="214" t="s">
        <v>1911</v>
      </c>
      <c r="J801" s="216">
        <v>1666.66666666667</v>
      </c>
      <c r="K801" s="4">
        <v>18093828232</v>
      </c>
      <c r="L801" s="4"/>
      <c r="M801" s="4" t="s">
        <v>1912</v>
      </c>
      <c r="N801" s="4" t="s">
        <v>1901</v>
      </c>
      <c r="O801" s="4">
        <v>18093828232</v>
      </c>
      <c r="P801" s="217">
        <f>--IFERROR(VLOOKUP(I801,'统计（数据库导出）'!A:C,2,FALSE),0)</f>
        <v>-16</v>
      </c>
      <c r="Q801" s="217">
        <f>--IFERROR(VLOOKUP(I801,'统计（数据库导出）'!A:C,3,FALSE),0)</f>
        <v>-29.35</v>
      </c>
      <c r="R801" s="219">
        <f t="shared" si="12"/>
        <v>-0.01761</v>
      </c>
      <c r="S801" s="217">
        <f>--IFERROR(VLOOKUP(I801,'统计（数据库导出）'!A:K,4,FALSE),0)</f>
        <v>-6</v>
      </c>
      <c r="T801" s="217">
        <f>--IFERROR(VLOOKUP(I801,'统计（数据库导出）'!A:K,5,FALSE),0)</f>
        <v>-6</v>
      </c>
      <c r="U801" s="217">
        <f>--IFERROR(VLOOKUP(I801,'统计（数据库导出）'!A:K,6,FALSE),0)</f>
        <v>-10</v>
      </c>
      <c r="V801" s="217">
        <f>--IFERROR(VLOOKUP(I801,'统计（数据库导出）'!A:K,7,FALSE),0)</f>
        <v>-10</v>
      </c>
      <c r="W801" s="217">
        <f>--IFERROR(VLOOKUP(I801,'统计（数据库导出）'!A:K,8,FALSE),0)</f>
        <v>-199</v>
      </c>
      <c r="X801" s="217">
        <f>--IFERROR(VLOOKUP(I801,'统计（数据库导出）'!A:K,9,FALSE),0)</f>
        <v>-582.1</v>
      </c>
      <c r="Y801" s="217">
        <f>--IFERROR(VLOOKUP(I801,'统计（数据库导出）'!A:K,10,FALSE),0)</f>
        <v>169.65</v>
      </c>
      <c r="Z801" s="217">
        <f>--IFERROR(VLOOKUP(I801,'统计（数据库导出）'!A:K,11,FALSE),0)</f>
        <v>-10</v>
      </c>
      <c r="AA801" s="4">
        <v>800</v>
      </c>
      <c r="AB801" s="4"/>
      <c r="AC801" s="220" t="e">
        <f>VLOOKUP(H801,[1]Sheet1!$D:$D,1,FALSE)</f>
        <v>#N/A</v>
      </c>
    </row>
    <row r="802" spans="1:29">
      <c r="A802" s="3">
        <v>204</v>
      </c>
      <c r="B802" s="4" t="s">
        <v>1421</v>
      </c>
      <c r="C802" s="4">
        <v>0</v>
      </c>
      <c r="D802" s="4" t="s">
        <v>335</v>
      </c>
      <c r="E802" s="4" t="s">
        <v>1898</v>
      </c>
      <c r="F802" s="4">
        <v>0</v>
      </c>
      <c r="G802" s="4" t="s">
        <v>33</v>
      </c>
      <c r="H802" s="4">
        <v>3853191</v>
      </c>
      <c r="I802" s="214" t="s">
        <v>1913</v>
      </c>
      <c r="J802" s="216">
        <v>1666.66666666667</v>
      </c>
      <c r="K802" s="4">
        <v>15374483010</v>
      </c>
      <c r="L802" s="4"/>
      <c r="M802" s="4" t="s">
        <v>1914</v>
      </c>
      <c r="N802" s="4" t="s">
        <v>1901</v>
      </c>
      <c r="O802" s="4">
        <v>15374483010</v>
      </c>
      <c r="P802" s="217">
        <f>--IFERROR(VLOOKUP(I802,'统计（数据库导出）'!A:C,2,FALSE),0)</f>
        <v>75.1</v>
      </c>
      <c r="Q802" s="217">
        <f>--IFERROR(VLOOKUP(I802,'统计（数据库导出）'!A:C,3,FALSE),0)</f>
        <v>1112.975</v>
      </c>
      <c r="R802" s="219">
        <f t="shared" si="12"/>
        <v>0.667784999999999</v>
      </c>
      <c r="S802" s="217">
        <f>--IFERROR(VLOOKUP(I802,'统计（数据库导出）'!A:K,4,FALSE),0)</f>
        <v>50.1</v>
      </c>
      <c r="T802" s="217">
        <f>--IFERROR(VLOOKUP(I802,'统计（数据库导出）'!A:K,5,FALSE),0)</f>
        <v>0</v>
      </c>
      <c r="U802" s="217">
        <f>--IFERROR(VLOOKUP(I802,'统计（数据库导出）'!A:K,6,FALSE),0)</f>
        <v>25</v>
      </c>
      <c r="V802" s="217">
        <f>--IFERROR(VLOOKUP(I802,'统计（数据库导出）'!A:K,7,FALSE),0)</f>
        <v>0</v>
      </c>
      <c r="W802" s="217">
        <f>--IFERROR(VLOOKUP(I802,'统计（数据库导出）'!A:K,8,FALSE),0)</f>
        <v>656.4</v>
      </c>
      <c r="X802" s="217">
        <f>--IFERROR(VLOOKUP(I802,'统计（数据库导出）'!A:K,9,FALSE),0)</f>
        <v>-575</v>
      </c>
      <c r="Y802" s="217">
        <f>--IFERROR(VLOOKUP(I802,'统计（数据库导出）'!A:K,10,FALSE),0)</f>
        <v>456.575</v>
      </c>
      <c r="Z802" s="217">
        <f>--IFERROR(VLOOKUP(I802,'统计（数据库导出）'!A:K,11,FALSE),0)</f>
        <v>-14</v>
      </c>
      <c r="AA802" s="4">
        <v>801</v>
      </c>
      <c r="AB802" s="4"/>
      <c r="AC802" s="220" t="e">
        <f>VLOOKUP(H802,[1]Sheet1!$D:$D,1,FALSE)</f>
        <v>#N/A</v>
      </c>
    </row>
    <row r="803" spans="1:29">
      <c r="A803" s="3">
        <v>205</v>
      </c>
      <c r="B803" s="4" t="s">
        <v>1421</v>
      </c>
      <c r="C803" s="4">
        <v>0</v>
      </c>
      <c r="D803" s="4" t="s">
        <v>335</v>
      </c>
      <c r="E803" s="4" t="s">
        <v>1898</v>
      </c>
      <c r="F803" s="4">
        <v>0</v>
      </c>
      <c r="G803" s="4" t="s">
        <v>33</v>
      </c>
      <c r="H803" s="4">
        <v>3853250</v>
      </c>
      <c r="I803" s="214" t="s">
        <v>1915</v>
      </c>
      <c r="J803" s="216">
        <v>1666.66666666667</v>
      </c>
      <c r="K803" s="4">
        <v>17393847190</v>
      </c>
      <c r="L803" s="4"/>
      <c r="M803" s="4" t="s">
        <v>1916</v>
      </c>
      <c r="N803" s="4" t="s">
        <v>1901</v>
      </c>
      <c r="O803" s="4">
        <v>17393847190</v>
      </c>
      <c r="P803" s="217">
        <f>--IFERROR(VLOOKUP(I803,'统计（数据库导出）'!A:C,2,FALSE),0)</f>
        <v>0</v>
      </c>
      <c r="Q803" s="217">
        <f>--IFERROR(VLOOKUP(I803,'统计（数据库导出）'!A:C,3,FALSE),0)</f>
        <v>2048.28</v>
      </c>
      <c r="R803" s="219">
        <f t="shared" si="12"/>
        <v>1.228968</v>
      </c>
      <c r="S803" s="217">
        <f>--IFERROR(VLOOKUP(I803,'统计（数据库导出）'!A:K,4,FALSE),0)</f>
        <v>0</v>
      </c>
      <c r="T803" s="217">
        <f>--IFERROR(VLOOKUP(I803,'统计（数据库导出）'!A:K,5,FALSE),0)</f>
        <v>0</v>
      </c>
      <c r="U803" s="217">
        <f>--IFERROR(VLOOKUP(I803,'统计（数据库导出）'!A:K,6,FALSE),0)</f>
        <v>0</v>
      </c>
      <c r="V803" s="217">
        <f>--IFERROR(VLOOKUP(I803,'统计（数据库导出）'!A:K,7,FALSE),0)</f>
        <v>0</v>
      </c>
      <c r="W803" s="217">
        <f>--IFERROR(VLOOKUP(I803,'统计（数据库导出）'!A:K,8,FALSE),0)</f>
        <v>1105.76</v>
      </c>
      <c r="X803" s="217">
        <f>--IFERROR(VLOOKUP(I803,'统计（数据库导出）'!A:K,9,FALSE),0)</f>
        <v>-740.3</v>
      </c>
      <c r="Y803" s="217">
        <f>--IFERROR(VLOOKUP(I803,'统计（数据库导出）'!A:K,10,FALSE),0)</f>
        <v>942.52</v>
      </c>
      <c r="Z803" s="217">
        <f>--IFERROR(VLOOKUP(I803,'统计（数据库导出）'!A:K,11,FALSE),0)</f>
        <v>0</v>
      </c>
      <c r="AA803" s="4">
        <v>802</v>
      </c>
      <c r="AB803" s="4"/>
      <c r="AC803" s="220" t="e">
        <f>VLOOKUP(H803,[1]Sheet1!$D:$D,1,FALSE)</f>
        <v>#N/A</v>
      </c>
    </row>
    <row r="804" spans="1:29">
      <c r="A804" s="3">
        <v>206</v>
      </c>
      <c r="B804" s="4" t="s">
        <v>1421</v>
      </c>
      <c r="C804" s="4">
        <v>0</v>
      </c>
      <c r="D804" s="4" t="s">
        <v>335</v>
      </c>
      <c r="E804" s="4" t="s">
        <v>1907</v>
      </c>
      <c r="F804" s="4">
        <v>0</v>
      </c>
      <c r="G804" s="4" t="s">
        <v>33</v>
      </c>
      <c r="H804" s="4">
        <v>3809435</v>
      </c>
      <c r="I804" s="214" t="s">
        <v>1917</v>
      </c>
      <c r="J804" s="216">
        <v>1666.66666666667</v>
      </c>
      <c r="K804" s="4">
        <v>18193828639</v>
      </c>
      <c r="L804" s="4"/>
      <c r="M804" s="4" t="s">
        <v>1918</v>
      </c>
      <c r="N804" s="4" t="s">
        <v>1919</v>
      </c>
      <c r="O804" s="4">
        <v>18193828639</v>
      </c>
      <c r="P804" s="217">
        <f>--IFERROR(VLOOKUP(I804,'统计（数据库导出）'!A:C,2,FALSE),0)</f>
        <v>101.3</v>
      </c>
      <c r="Q804" s="217">
        <f>--IFERROR(VLOOKUP(I804,'统计（数据库导出）'!A:C,3,FALSE),0)</f>
        <v>1306.35</v>
      </c>
      <c r="R804" s="219">
        <f t="shared" si="12"/>
        <v>0.783809999999998</v>
      </c>
      <c r="S804" s="217">
        <f>--IFERROR(VLOOKUP(I804,'统计（数据库导出）'!A:K,4,FALSE),0)</f>
        <v>52.3</v>
      </c>
      <c r="T804" s="217">
        <f>--IFERROR(VLOOKUP(I804,'统计（数据库导出）'!A:K,5,FALSE),0)</f>
        <v>-56</v>
      </c>
      <c r="U804" s="217">
        <f>--IFERROR(VLOOKUP(I804,'统计（数据库导出）'!A:K,6,FALSE),0)</f>
        <v>49</v>
      </c>
      <c r="V804" s="217">
        <f>--IFERROR(VLOOKUP(I804,'统计（数据库导出）'!A:K,7,FALSE),0)</f>
        <v>0</v>
      </c>
      <c r="W804" s="217">
        <f>--IFERROR(VLOOKUP(I804,'统计（数据库导出）'!A:K,8,FALSE),0)</f>
        <v>773.7</v>
      </c>
      <c r="X804" s="217">
        <f>--IFERROR(VLOOKUP(I804,'统计（数据库导出）'!A:K,9,FALSE),0)</f>
        <v>-442.6</v>
      </c>
      <c r="Y804" s="217">
        <f>--IFERROR(VLOOKUP(I804,'统计（数据库导出）'!A:K,10,FALSE),0)</f>
        <v>532.65</v>
      </c>
      <c r="Z804" s="217">
        <f>--IFERROR(VLOOKUP(I804,'统计（数据库导出）'!A:K,11,FALSE),0)</f>
        <v>-5</v>
      </c>
      <c r="AA804" s="4">
        <v>803</v>
      </c>
      <c r="AB804" s="4"/>
      <c r="AC804" s="220" t="e">
        <f>VLOOKUP(H804,[1]Sheet1!$D:$D,1,FALSE)</f>
        <v>#N/A</v>
      </c>
    </row>
    <row r="805" spans="1:29">
      <c r="A805" s="3">
        <v>207</v>
      </c>
      <c r="B805" s="4" t="s">
        <v>1421</v>
      </c>
      <c r="C805" s="4">
        <v>0</v>
      </c>
      <c r="D805" s="4" t="s">
        <v>335</v>
      </c>
      <c r="E805" s="4" t="s">
        <v>1907</v>
      </c>
      <c r="F805" s="4">
        <v>0</v>
      </c>
      <c r="G805" s="4" t="s">
        <v>342</v>
      </c>
      <c r="H805" s="4">
        <v>380865</v>
      </c>
      <c r="I805" s="214" t="s">
        <v>1920</v>
      </c>
      <c r="J805" s="216">
        <v>1000</v>
      </c>
      <c r="K805" s="4">
        <v>18919216325</v>
      </c>
      <c r="L805" s="4"/>
      <c r="M805" s="4" t="s">
        <v>1921</v>
      </c>
      <c r="N805" s="4" t="s">
        <v>1907</v>
      </c>
      <c r="O805" s="4">
        <v>18919216325</v>
      </c>
      <c r="P805" s="217">
        <f>--IFERROR(VLOOKUP(I805,'统计（数据库导出）'!A:C,2,FALSE),0)</f>
        <v>0</v>
      </c>
      <c r="Q805" s="217">
        <f>--IFERROR(VLOOKUP(I805,'统计（数据库导出）'!A:C,3,FALSE),0)</f>
        <v>-3</v>
      </c>
      <c r="R805" s="219">
        <f t="shared" si="12"/>
        <v>-0.003</v>
      </c>
      <c r="S805" s="217">
        <f>--IFERROR(VLOOKUP(I805,'统计（数据库导出）'!A:K,4,FALSE),0)</f>
        <v>0</v>
      </c>
      <c r="T805" s="217">
        <f>--IFERROR(VLOOKUP(I805,'统计（数据库导出）'!A:K,5,FALSE),0)</f>
        <v>0</v>
      </c>
      <c r="U805" s="217">
        <f>--IFERROR(VLOOKUP(I805,'统计（数据库导出）'!A:K,6,FALSE),0)</f>
        <v>0</v>
      </c>
      <c r="V805" s="217">
        <f>--IFERROR(VLOOKUP(I805,'统计（数据库导出）'!A:K,7,FALSE),0)</f>
        <v>0</v>
      </c>
      <c r="W805" s="217">
        <f>--IFERROR(VLOOKUP(I805,'统计（数据库导出）'!A:K,8,FALSE),0)</f>
        <v>0</v>
      </c>
      <c r="X805" s="217">
        <f>--IFERROR(VLOOKUP(I805,'统计（数据库导出）'!A:K,9,FALSE),0)</f>
        <v>0</v>
      </c>
      <c r="Y805" s="217">
        <f>--IFERROR(VLOOKUP(I805,'统计（数据库导出）'!A:K,10,FALSE),0)</f>
        <v>-3</v>
      </c>
      <c r="Z805" s="217">
        <f>--IFERROR(VLOOKUP(I805,'统计（数据库导出）'!A:K,11,FALSE),0)</f>
        <v>-9</v>
      </c>
      <c r="AA805" s="4">
        <v>804</v>
      </c>
      <c r="AB805" s="4"/>
      <c r="AC805" s="220" t="e">
        <f>VLOOKUP(H805,[1]Sheet1!$D:$D,1,FALSE)</f>
        <v>#N/A</v>
      </c>
    </row>
    <row r="806" spans="1:29">
      <c r="A806" s="3">
        <v>208</v>
      </c>
      <c r="B806" s="4" t="s">
        <v>1421</v>
      </c>
      <c r="C806" s="4">
        <v>0</v>
      </c>
      <c r="D806" s="4" t="s">
        <v>335</v>
      </c>
      <c r="E806" s="4" t="s">
        <v>1907</v>
      </c>
      <c r="F806" s="4">
        <v>0</v>
      </c>
      <c r="G806" s="4" t="s">
        <v>33</v>
      </c>
      <c r="H806" s="4">
        <v>3852449</v>
      </c>
      <c r="I806" s="214" t="s">
        <v>1922</v>
      </c>
      <c r="J806" s="216">
        <v>1666.66666666667</v>
      </c>
      <c r="K806" s="4">
        <v>18193851586</v>
      </c>
      <c r="L806" s="4"/>
      <c r="M806" s="4" t="s">
        <v>1923</v>
      </c>
      <c r="N806" s="4" t="s">
        <v>1924</v>
      </c>
      <c r="O806" s="4">
        <v>18193851586</v>
      </c>
      <c r="P806" s="217">
        <f>--IFERROR(VLOOKUP(I806,'统计（数据库导出）'!A:C,2,FALSE),0)</f>
        <v>37</v>
      </c>
      <c r="Q806" s="217">
        <f>--IFERROR(VLOOKUP(I806,'统计（数据库导出）'!A:C,3,FALSE),0)</f>
        <v>2072.99251666667</v>
      </c>
      <c r="R806" s="219">
        <f t="shared" si="12"/>
        <v>1.24379551</v>
      </c>
      <c r="S806" s="217">
        <f>--IFERROR(VLOOKUP(I806,'统计（数据库导出）'!A:K,4,FALSE),0)</f>
        <v>3</v>
      </c>
      <c r="T806" s="217">
        <f>--IFERROR(VLOOKUP(I806,'统计（数据库导出）'!A:K,5,FALSE),0)</f>
        <v>0</v>
      </c>
      <c r="U806" s="217">
        <f>--IFERROR(VLOOKUP(I806,'统计（数据库导出）'!A:K,6,FALSE),0)</f>
        <v>34</v>
      </c>
      <c r="V806" s="217">
        <f>--IFERROR(VLOOKUP(I806,'统计（数据库导出）'!A:K,7,FALSE),0)</f>
        <v>0</v>
      </c>
      <c r="W806" s="217">
        <f>--IFERROR(VLOOKUP(I806,'统计（数据库导出）'!A:K,8,FALSE),0)</f>
        <v>1062.4</v>
      </c>
      <c r="X806" s="217">
        <f>--IFERROR(VLOOKUP(I806,'统计（数据库导出）'!A:K,9,FALSE),0)</f>
        <v>-508.7</v>
      </c>
      <c r="Y806" s="217">
        <f>--IFERROR(VLOOKUP(I806,'统计（数据库导出）'!A:K,10,FALSE),0)</f>
        <v>1010.59251666667</v>
      </c>
      <c r="Z806" s="217">
        <f>--IFERROR(VLOOKUP(I806,'统计（数据库导出）'!A:K,11,FALSE),0)</f>
        <v>-3</v>
      </c>
      <c r="AA806" s="4">
        <v>805</v>
      </c>
      <c r="AB806" s="4"/>
      <c r="AC806" s="220" t="e">
        <f>VLOOKUP(H806,[1]Sheet1!$D:$D,1,FALSE)</f>
        <v>#N/A</v>
      </c>
    </row>
    <row r="807" spans="1:29">
      <c r="A807" s="3">
        <v>209</v>
      </c>
      <c r="B807" s="4" t="s">
        <v>1421</v>
      </c>
      <c r="C807" s="4">
        <v>0</v>
      </c>
      <c r="D807" s="4" t="s">
        <v>335</v>
      </c>
      <c r="E807" s="4" t="s">
        <v>1907</v>
      </c>
      <c r="F807" s="4">
        <v>0</v>
      </c>
      <c r="G807" s="4" t="s">
        <v>33</v>
      </c>
      <c r="H807" s="4">
        <v>3853101</v>
      </c>
      <c r="I807" s="214" t="s">
        <v>1925</v>
      </c>
      <c r="J807" s="216">
        <v>1666.66666666667</v>
      </c>
      <c r="K807" s="4">
        <v>19996019515</v>
      </c>
      <c r="L807" s="4"/>
      <c r="M807" s="4" t="s">
        <v>1926</v>
      </c>
      <c r="N807" s="4" t="s">
        <v>1924</v>
      </c>
      <c r="O807" s="4">
        <v>19996019515</v>
      </c>
      <c r="P807" s="217">
        <f>--IFERROR(VLOOKUP(I807,'统计（数据库导出）'!A:C,2,FALSE),0)</f>
        <v>63.5</v>
      </c>
      <c r="Q807" s="217">
        <f>--IFERROR(VLOOKUP(I807,'统计（数据库导出）'!A:C,3,FALSE),0)</f>
        <v>1287.35</v>
      </c>
      <c r="R807" s="219">
        <f t="shared" si="12"/>
        <v>0.772409999999998</v>
      </c>
      <c r="S807" s="217">
        <f>--IFERROR(VLOOKUP(I807,'统计（数据库导出）'!A:K,4,FALSE),0)</f>
        <v>45.5</v>
      </c>
      <c r="T807" s="217">
        <f>--IFERROR(VLOOKUP(I807,'统计（数据库导出）'!A:K,5,FALSE),0)</f>
        <v>-71.1</v>
      </c>
      <c r="U807" s="217">
        <f>--IFERROR(VLOOKUP(I807,'统计（数据库导出）'!A:K,6,FALSE),0)</f>
        <v>18</v>
      </c>
      <c r="V807" s="217">
        <f>--IFERROR(VLOOKUP(I807,'统计（数据库导出）'!A:K,7,FALSE),0)</f>
        <v>0</v>
      </c>
      <c r="W807" s="217">
        <f>--IFERROR(VLOOKUP(I807,'统计（数据库导出）'!A:K,8,FALSE),0)</f>
        <v>789.1</v>
      </c>
      <c r="X807" s="217">
        <f>--IFERROR(VLOOKUP(I807,'统计（数据库导出）'!A:K,9,FALSE),0)</f>
        <v>-803.3</v>
      </c>
      <c r="Y807" s="217">
        <f>--IFERROR(VLOOKUP(I807,'统计（数据库导出）'!A:K,10,FALSE),0)</f>
        <v>498.25</v>
      </c>
      <c r="Z807" s="217">
        <f>--IFERROR(VLOOKUP(I807,'统计（数据库导出）'!A:K,11,FALSE),0)</f>
        <v>-3</v>
      </c>
      <c r="AA807" s="4">
        <v>806</v>
      </c>
      <c r="AB807" s="4"/>
      <c r="AC807" s="220" t="e">
        <f>VLOOKUP(H807,[1]Sheet1!$D:$D,1,FALSE)</f>
        <v>#N/A</v>
      </c>
    </row>
    <row r="808" spans="1:29">
      <c r="A808" s="3">
        <v>210</v>
      </c>
      <c r="B808" s="4" t="s">
        <v>1421</v>
      </c>
      <c r="C808" s="4">
        <v>0</v>
      </c>
      <c r="D808" s="4" t="s">
        <v>335</v>
      </c>
      <c r="E808" s="4" t="s">
        <v>1907</v>
      </c>
      <c r="F808" s="4">
        <v>0</v>
      </c>
      <c r="G808" s="4" t="s">
        <v>33</v>
      </c>
      <c r="H808" s="4">
        <v>3853102</v>
      </c>
      <c r="I808" s="214" t="s">
        <v>1927</v>
      </c>
      <c r="J808" s="216">
        <v>1666.66666666667</v>
      </c>
      <c r="K808" s="4">
        <v>19993858632</v>
      </c>
      <c r="L808" s="4"/>
      <c r="M808" s="4" t="s">
        <v>1928</v>
      </c>
      <c r="N808" s="4" t="s">
        <v>1924</v>
      </c>
      <c r="O808" s="4">
        <v>19993858632</v>
      </c>
      <c r="P808" s="217">
        <f>--IFERROR(VLOOKUP(I808,'统计（数据库导出）'!A:C,2,FALSE),0)</f>
        <v>16</v>
      </c>
      <c r="Q808" s="217">
        <f>--IFERROR(VLOOKUP(I808,'统计（数据库导出）'!A:C,3,FALSE),0)</f>
        <v>600.273333333333</v>
      </c>
      <c r="R808" s="219">
        <f t="shared" si="12"/>
        <v>0.360163999999999</v>
      </c>
      <c r="S808" s="217">
        <f>--IFERROR(VLOOKUP(I808,'统计（数据库导出）'!A:K,4,FALSE),0)</f>
        <v>6</v>
      </c>
      <c r="T808" s="217">
        <f>--IFERROR(VLOOKUP(I808,'统计（数据库导出）'!A:K,5,FALSE),0)</f>
        <v>0</v>
      </c>
      <c r="U808" s="217">
        <f>--IFERROR(VLOOKUP(I808,'统计（数据库导出）'!A:K,6,FALSE),0)</f>
        <v>10</v>
      </c>
      <c r="V808" s="217">
        <f>--IFERROR(VLOOKUP(I808,'统计（数据库导出）'!A:K,7,FALSE),0)</f>
        <v>0</v>
      </c>
      <c r="W808" s="217">
        <f>--IFERROR(VLOOKUP(I808,'统计（数据库导出）'!A:K,8,FALSE),0)</f>
        <v>252.4</v>
      </c>
      <c r="X808" s="217">
        <f>--IFERROR(VLOOKUP(I808,'统计（数据库导出）'!A:K,9,FALSE),0)</f>
        <v>-456.3</v>
      </c>
      <c r="Y808" s="217">
        <f>--IFERROR(VLOOKUP(I808,'统计（数据库导出）'!A:K,10,FALSE),0)</f>
        <v>347.873333333333</v>
      </c>
      <c r="Z808" s="217">
        <f>--IFERROR(VLOOKUP(I808,'统计（数据库导出）'!A:K,11,FALSE),0)</f>
        <v>-140.776666666667</v>
      </c>
      <c r="AA808" s="4">
        <v>807</v>
      </c>
      <c r="AB808" s="4"/>
      <c r="AC808" s="220" t="e">
        <f>VLOOKUP(H808,[1]Sheet1!$D:$D,1,FALSE)</f>
        <v>#N/A</v>
      </c>
    </row>
    <row r="809" spans="1:29">
      <c r="A809" s="3">
        <v>211</v>
      </c>
      <c r="B809" s="4" t="s">
        <v>1421</v>
      </c>
      <c r="C809" s="4">
        <v>0</v>
      </c>
      <c r="D809" s="4" t="s">
        <v>335</v>
      </c>
      <c r="E809" s="4" t="s">
        <v>1907</v>
      </c>
      <c r="F809" s="4">
        <v>0</v>
      </c>
      <c r="G809" s="4" t="s">
        <v>33</v>
      </c>
      <c r="H809" s="4">
        <v>3853103</v>
      </c>
      <c r="I809" s="214" t="s">
        <v>1929</v>
      </c>
      <c r="J809" s="216">
        <v>1666.66666666667</v>
      </c>
      <c r="K809" s="4">
        <v>17393850873</v>
      </c>
      <c r="L809" s="4"/>
      <c r="M809" s="4" t="s">
        <v>1930</v>
      </c>
      <c r="N809" s="4" t="s">
        <v>1924</v>
      </c>
      <c r="O809" s="4">
        <v>17393850873</v>
      </c>
      <c r="P809" s="217">
        <f>--IFERROR(VLOOKUP(I809,'统计（数据库导出）'!A:C,2,FALSE),0)</f>
        <v>38</v>
      </c>
      <c r="Q809" s="217">
        <f>--IFERROR(VLOOKUP(I809,'统计（数据库导出）'!A:C,3,FALSE),0)</f>
        <v>864.233333333333</v>
      </c>
      <c r="R809" s="219">
        <f t="shared" si="12"/>
        <v>0.518539999999999</v>
      </c>
      <c r="S809" s="217">
        <f>--IFERROR(VLOOKUP(I809,'统计（数据库导出）'!A:K,4,FALSE),0)</f>
        <v>12</v>
      </c>
      <c r="T809" s="217">
        <f>--IFERROR(VLOOKUP(I809,'统计（数据库导出）'!A:K,5,FALSE),0)</f>
        <v>-3</v>
      </c>
      <c r="U809" s="217">
        <f>--IFERROR(VLOOKUP(I809,'统计（数据库导出）'!A:K,6,FALSE),0)</f>
        <v>26</v>
      </c>
      <c r="V809" s="217">
        <f>--IFERROR(VLOOKUP(I809,'统计（数据库导出）'!A:K,7,FALSE),0)</f>
        <v>0</v>
      </c>
      <c r="W809" s="217">
        <f>--IFERROR(VLOOKUP(I809,'统计（数据库导出）'!A:K,8,FALSE),0)</f>
        <v>426.1</v>
      </c>
      <c r="X809" s="217">
        <f>--IFERROR(VLOOKUP(I809,'统计（数据库导出）'!A:K,9,FALSE),0)</f>
        <v>-281.3</v>
      </c>
      <c r="Y809" s="217">
        <f>--IFERROR(VLOOKUP(I809,'统计（数据库导出）'!A:K,10,FALSE),0)</f>
        <v>438.133333333333</v>
      </c>
      <c r="Z809" s="217">
        <f>--IFERROR(VLOOKUP(I809,'统计（数据库导出）'!A:K,11,FALSE),0)</f>
        <v>-5</v>
      </c>
      <c r="AA809" s="4">
        <v>808</v>
      </c>
      <c r="AB809" s="4"/>
      <c r="AC809" s="220" t="e">
        <f>VLOOKUP(H809,[1]Sheet1!$D:$D,1,FALSE)</f>
        <v>#N/A</v>
      </c>
    </row>
    <row r="810" spans="1:29">
      <c r="A810" s="3">
        <v>212</v>
      </c>
      <c r="B810" s="4" t="s">
        <v>1421</v>
      </c>
      <c r="C810" s="4">
        <v>0</v>
      </c>
      <c r="D810" s="4" t="s">
        <v>335</v>
      </c>
      <c r="E810" s="4" t="s">
        <v>1907</v>
      </c>
      <c r="F810" s="4">
        <v>0</v>
      </c>
      <c r="G810" s="4" t="s">
        <v>33</v>
      </c>
      <c r="H810" s="4">
        <v>3853398</v>
      </c>
      <c r="I810" s="214" t="s">
        <v>1931</v>
      </c>
      <c r="J810" s="216">
        <v>1666.66666666667</v>
      </c>
      <c r="K810" s="4">
        <v>19193876685</v>
      </c>
      <c r="L810" s="4"/>
      <c r="M810" s="4" t="s">
        <v>1932</v>
      </c>
      <c r="N810" s="4" t="s">
        <v>1924</v>
      </c>
      <c r="O810" s="4">
        <v>19193876685</v>
      </c>
      <c r="P810" s="217">
        <f>--IFERROR(VLOOKUP(I810,'统计（数据库导出）'!A:C,2,FALSE),0)</f>
        <v>20</v>
      </c>
      <c r="Q810" s="217">
        <f>--IFERROR(VLOOKUP(I810,'统计（数据库导出）'!A:C,3,FALSE),0)</f>
        <v>1725.15</v>
      </c>
      <c r="R810" s="219">
        <f t="shared" si="12"/>
        <v>1.03509</v>
      </c>
      <c r="S810" s="217">
        <f>--IFERROR(VLOOKUP(I810,'统计（数据库导出）'!A:K,4,FALSE),0)</f>
        <v>0</v>
      </c>
      <c r="T810" s="217">
        <f>--IFERROR(VLOOKUP(I810,'统计（数据库导出）'!A:K,5,FALSE),0)</f>
        <v>0</v>
      </c>
      <c r="U810" s="217">
        <f>--IFERROR(VLOOKUP(I810,'统计（数据库导出）'!A:K,6,FALSE),0)</f>
        <v>20</v>
      </c>
      <c r="V810" s="217">
        <f>--IFERROR(VLOOKUP(I810,'统计（数据库导出）'!A:K,7,FALSE),0)</f>
        <v>0</v>
      </c>
      <c r="W810" s="217">
        <f>--IFERROR(VLOOKUP(I810,'统计（数据库导出）'!A:K,8,FALSE),0)</f>
        <v>1193.7</v>
      </c>
      <c r="X810" s="217">
        <f>--IFERROR(VLOOKUP(I810,'统计（数据库导出）'!A:K,9,FALSE),0)</f>
        <v>-376.8</v>
      </c>
      <c r="Y810" s="217">
        <f>--IFERROR(VLOOKUP(I810,'统计（数据库导出）'!A:K,10,FALSE),0)</f>
        <v>531.45</v>
      </c>
      <c r="Z810" s="217">
        <f>--IFERROR(VLOOKUP(I810,'统计（数据库导出）'!A:K,11,FALSE),0)</f>
        <v>-68.5</v>
      </c>
      <c r="AA810" s="4">
        <v>809</v>
      </c>
      <c r="AB810" s="4"/>
      <c r="AC810" s="220" t="e">
        <f>VLOOKUP(H810,[1]Sheet1!$D:$D,1,FALSE)</f>
        <v>#N/A</v>
      </c>
    </row>
    <row r="811" spans="1:29">
      <c r="A811" s="3">
        <v>213</v>
      </c>
      <c r="B811" s="4" t="s">
        <v>1421</v>
      </c>
      <c r="C811" s="4">
        <v>0</v>
      </c>
      <c r="D811" s="4" t="s">
        <v>335</v>
      </c>
      <c r="E811" s="4" t="s">
        <v>1907</v>
      </c>
      <c r="F811" s="4">
        <v>0</v>
      </c>
      <c r="G811" s="4" t="s">
        <v>33</v>
      </c>
      <c r="H811" s="4">
        <v>3851394</v>
      </c>
      <c r="I811" s="214" t="s">
        <v>1933</v>
      </c>
      <c r="J811" s="216">
        <v>1666.66666666667</v>
      </c>
      <c r="K811" s="4">
        <v>15379842296</v>
      </c>
      <c r="L811" s="4"/>
      <c r="M811" s="4" t="e">
        <v>#N/A</v>
      </c>
      <c r="N811" s="4" t="s">
        <v>1934</v>
      </c>
      <c r="O811" s="4">
        <v>15379842296</v>
      </c>
      <c r="P811" s="217">
        <f>--IFERROR(VLOOKUP(I811,'统计（数据库导出）'!A:C,2,FALSE),0)</f>
        <v>78.5</v>
      </c>
      <c r="Q811" s="217">
        <f>--IFERROR(VLOOKUP(I811,'统计（数据库导出）'!A:C,3,FALSE),0)</f>
        <v>1587.31</v>
      </c>
      <c r="R811" s="219">
        <f t="shared" si="12"/>
        <v>0.952385999999998</v>
      </c>
      <c r="S811" s="217">
        <f>--IFERROR(VLOOKUP(I811,'统计（数据库导出）'!A:K,4,FALSE),0)</f>
        <v>45.5</v>
      </c>
      <c r="T811" s="217">
        <f>--IFERROR(VLOOKUP(I811,'统计（数据库导出）'!A:K,5,FALSE),0)</f>
        <v>-3</v>
      </c>
      <c r="U811" s="217">
        <f>--IFERROR(VLOOKUP(I811,'统计（数据库导出）'!A:K,6,FALSE),0)</f>
        <v>33</v>
      </c>
      <c r="V811" s="217">
        <f>--IFERROR(VLOOKUP(I811,'统计（数据库导出）'!A:K,7,FALSE),0)</f>
        <v>0</v>
      </c>
      <c r="W811" s="217">
        <f>--IFERROR(VLOOKUP(I811,'统计（数据库导出）'!A:K,8,FALSE),0)</f>
        <v>951.96</v>
      </c>
      <c r="X811" s="217">
        <f>--IFERROR(VLOOKUP(I811,'统计（数据库导出）'!A:K,9,FALSE),0)</f>
        <v>-631.1</v>
      </c>
      <c r="Y811" s="217">
        <f>--IFERROR(VLOOKUP(I811,'统计（数据库导出）'!A:K,10,FALSE),0)</f>
        <v>635.35</v>
      </c>
      <c r="Z811" s="217">
        <f>--IFERROR(VLOOKUP(I811,'统计（数据库导出）'!A:K,11,FALSE),0)</f>
        <v>-18</v>
      </c>
      <c r="AA811" s="4">
        <v>810</v>
      </c>
      <c r="AB811" s="4"/>
      <c r="AC811" s="220" t="e">
        <f>VLOOKUP(H811,[1]Sheet1!$D:$D,1,FALSE)</f>
        <v>#N/A</v>
      </c>
    </row>
    <row r="812" spans="1:29">
      <c r="A812" s="3">
        <v>214</v>
      </c>
      <c r="B812" s="4" t="s">
        <v>1421</v>
      </c>
      <c r="C812" s="4">
        <v>0</v>
      </c>
      <c r="D812" s="4" t="s">
        <v>53</v>
      </c>
      <c r="E812" s="4">
        <v>0</v>
      </c>
      <c r="F812" s="4">
        <v>0</v>
      </c>
      <c r="G812" s="4" t="s">
        <v>33</v>
      </c>
      <c r="H812" s="4">
        <v>38381757</v>
      </c>
      <c r="I812" s="214" t="s">
        <v>1935</v>
      </c>
      <c r="J812" s="216">
        <v>1666.66666666667</v>
      </c>
      <c r="K812" s="4">
        <v>18993823001</v>
      </c>
      <c r="L812" s="4"/>
      <c r="M812" s="4" t="s">
        <v>1936</v>
      </c>
      <c r="N812" s="4" t="s">
        <v>1937</v>
      </c>
      <c r="O812" s="4">
        <v>18993823001</v>
      </c>
      <c r="P812" s="217">
        <f>--IFERROR(VLOOKUP(I812,'统计（数据库导出）'!A:C,2,FALSE),0)</f>
        <v>27</v>
      </c>
      <c r="Q812" s="217">
        <f>--IFERROR(VLOOKUP(I812,'统计（数据库导出）'!A:C,3,FALSE),0)</f>
        <v>2614.61</v>
      </c>
      <c r="R812" s="219">
        <f t="shared" si="12"/>
        <v>1.568766</v>
      </c>
      <c r="S812" s="217">
        <f>--IFERROR(VLOOKUP(I812,'统计（数据库导出）'!A:K,4,FALSE),0)</f>
        <v>0</v>
      </c>
      <c r="T812" s="217">
        <f>--IFERROR(VLOOKUP(I812,'统计（数据库导出）'!A:K,5,FALSE),0)</f>
        <v>-129</v>
      </c>
      <c r="U812" s="217">
        <f>--IFERROR(VLOOKUP(I812,'统计（数据库导出）'!A:K,6,FALSE),0)</f>
        <v>27</v>
      </c>
      <c r="V812" s="217">
        <f>--IFERROR(VLOOKUP(I812,'统计（数据库导出）'!A:K,7,FALSE),0)</f>
        <v>0</v>
      </c>
      <c r="W812" s="217">
        <f>--IFERROR(VLOOKUP(I812,'统计（数据库导出）'!A:K,8,FALSE),0)</f>
        <v>1522.86</v>
      </c>
      <c r="X812" s="217">
        <f>--IFERROR(VLOOKUP(I812,'统计（数据库导出）'!A:K,9,FALSE),0)</f>
        <v>-1907</v>
      </c>
      <c r="Y812" s="217">
        <f>--IFERROR(VLOOKUP(I812,'统计（数据库导出）'!A:K,10,FALSE),0)</f>
        <v>1091.75</v>
      </c>
      <c r="Z812" s="217">
        <f>--IFERROR(VLOOKUP(I812,'统计（数据库导出）'!A:K,11,FALSE),0)</f>
        <v>-13</v>
      </c>
      <c r="AA812" s="4">
        <v>811</v>
      </c>
      <c r="AB812" s="4"/>
      <c r="AC812" s="220" t="e">
        <f>VLOOKUP(H812,[1]Sheet1!$D:$D,1,FALSE)</f>
        <v>#N/A</v>
      </c>
    </row>
    <row r="813" spans="1:29">
      <c r="A813" s="3">
        <v>215</v>
      </c>
      <c r="B813" s="4" t="s">
        <v>1421</v>
      </c>
      <c r="C813" s="4">
        <v>0</v>
      </c>
      <c r="D813" s="4" t="s">
        <v>335</v>
      </c>
      <c r="E813" s="4" t="s">
        <v>1907</v>
      </c>
      <c r="F813" s="4">
        <v>0</v>
      </c>
      <c r="G813" s="4" t="s">
        <v>33</v>
      </c>
      <c r="H813" s="4">
        <v>3852547</v>
      </c>
      <c r="I813" s="214" t="s">
        <v>1938</v>
      </c>
      <c r="J813" s="216">
        <v>1666.66666666667</v>
      </c>
      <c r="K813" s="4">
        <v>17339971327</v>
      </c>
      <c r="L813" s="4"/>
      <c r="M813" s="4" t="s">
        <v>1939</v>
      </c>
      <c r="N813" s="4" t="s">
        <v>1907</v>
      </c>
      <c r="O813" s="4">
        <v>17339985299</v>
      </c>
      <c r="P813" s="217">
        <f>--IFERROR(VLOOKUP(I813,'统计（数据库导出）'!A:C,2,FALSE),0)</f>
        <v>0</v>
      </c>
      <c r="Q813" s="217">
        <f>--IFERROR(VLOOKUP(I813,'统计（数据库导出）'!A:C,3,FALSE),0)</f>
        <v>931.65</v>
      </c>
      <c r="R813" s="219">
        <f t="shared" si="12"/>
        <v>0.558989999999999</v>
      </c>
      <c r="S813" s="217">
        <f>--IFERROR(VLOOKUP(I813,'统计（数据库导出）'!A:K,4,FALSE),0)</f>
        <v>0</v>
      </c>
      <c r="T813" s="217">
        <f>--IFERROR(VLOOKUP(I813,'统计（数据库导出）'!A:K,5,FALSE),0)</f>
        <v>0</v>
      </c>
      <c r="U813" s="217">
        <f>--IFERROR(VLOOKUP(I813,'统计（数据库导出）'!A:K,6,FALSE),0)</f>
        <v>0</v>
      </c>
      <c r="V813" s="217">
        <f>--IFERROR(VLOOKUP(I813,'统计（数据库导出）'!A:K,7,FALSE),0)</f>
        <v>0</v>
      </c>
      <c r="W813" s="217">
        <f>--IFERROR(VLOOKUP(I813,'统计（数据库导出）'!A:K,8,FALSE),0)</f>
        <v>548.5</v>
      </c>
      <c r="X813" s="217">
        <f>--IFERROR(VLOOKUP(I813,'统计（数据库导出）'!A:K,9,FALSE),0)</f>
        <v>-408</v>
      </c>
      <c r="Y813" s="217">
        <f>--IFERROR(VLOOKUP(I813,'统计（数据库导出）'!A:K,10,FALSE),0)</f>
        <v>383.15</v>
      </c>
      <c r="Z813" s="217">
        <f>--IFERROR(VLOOKUP(I813,'统计（数据库导出）'!A:K,11,FALSE),0)</f>
        <v>-26</v>
      </c>
      <c r="AA813" s="4">
        <v>812</v>
      </c>
      <c r="AB813" s="4"/>
      <c r="AC813" s="220" t="e">
        <f>VLOOKUP(H813,[1]Sheet1!$D:$D,1,FALSE)</f>
        <v>#N/A</v>
      </c>
    </row>
    <row r="814" spans="1:29">
      <c r="A814" s="3">
        <v>216</v>
      </c>
      <c r="B814" s="4" t="s">
        <v>1421</v>
      </c>
      <c r="C814" s="4">
        <v>0</v>
      </c>
      <c r="D814" s="4" t="s">
        <v>335</v>
      </c>
      <c r="E814" s="4" t="s">
        <v>1898</v>
      </c>
      <c r="F814" s="4">
        <v>0</v>
      </c>
      <c r="G814" s="4" t="s">
        <v>33</v>
      </c>
      <c r="H814" s="4">
        <v>3853292</v>
      </c>
      <c r="I814" s="214" t="s">
        <v>1940</v>
      </c>
      <c r="J814" s="216">
        <v>1000</v>
      </c>
      <c r="K814" s="4">
        <v>18093880727</v>
      </c>
      <c r="L814" s="4"/>
      <c r="M814" s="4" t="s">
        <v>1941</v>
      </c>
      <c r="N814" s="4" t="s">
        <v>1907</v>
      </c>
      <c r="O814" s="4">
        <v>18093880727</v>
      </c>
      <c r="P814" s="217">
        <f>--IFERROR(VLOOKUP(I814,'统计（数据库导出）'!A:C,2,FALSE),0)</f>
        <v>0</v>
      </c>
      <c r="Q814" s="217">
        <f>--IFERROR(VLOOKUP(I814,'统计（数据库导出）'!A:C,3,FALSE),0)</f>
        <v>30</v>
      </c>
      <c r="R814" s="219">
        <f t="shared" si="12"/>
        <v>0.03</v>
      </c>
      <c r="S814" s="217">
        <f>--IFERROR(VLOOKUP(I814,'统计（数据库导出）'!A:K,4,FALSE),0)</f>
        <v>0</v>
      </c>
      <c r="T814" s="217">
        <f>--IFERROR(VLOOKUP(I814,'统计（数据库导出）'!A:K,5,FALSE),0)</f>
        <v>0</v>
      </c>
      <c r="U814" s="217">
        <f>--IFERROR(VLOOKUP(I814,'统计（数据库导出）'!A:K,6,FALSE),0)</f>
        <v>0</v>
      </c>
      <c r="V814" s="217">
        <f>--IFERROR(VLOOKUP(I814,'统计（数据库导出）'!A:K,7,FALSE),0)</f>
        <v>0</v>
      </c>
      <c r="W814" s="217">
        <f>--IFERROR(VLOOKUP(I814,'统计（数据库导出）'!A:K,8,FALSE),0)</f>
        <v>30</v>
      </c>
      <c r="X814" s="217">
        <f>--IFERROR(VLOOKUP(I814,'统计（数据库导出）'!A:K,9,FALSE),0)</f>
        <v>0</v>
      </c>
      <c r="Y814" s="217">
        <f>--IFERROR(VLOOKUP(I814,'统计（数据库导出）'!A:K,10,FALSE),0)</f>
        <v>0</v>
      </c>
      <c r="Z814" s="217">
        <f>--IFERROR(VLOOKUP(I814,'统计（数据库导出）'!A:K,11,FALSE),0)</f>
        <v>0</v>
      </c>
      <c r="AA814" s="4">
        <v>813</v>
      </c>
      <c r="AB814" s="4"/>
      <c r="AC814" s="220" t="e">
        <f>VLOOKUP(H814,[1]Sheet1!$D:$D,1,FALSE)</f>
        <v>#N/A</v>
      </c>
    </row>
    <row r="815" spans="1:29">
      <c r="A815" s="3">
        <v>217</v>
      </c>
      <c r="B815" s="4" t="s">
        <v>1421</v>
      </c>
      <c r="C815" s="4">
        <v>0</v>
      </c>
      <c r="D815" s="4" t="s">
        <v>335</v>
      </c>
      <c r="E815" s="4" t="s">
        <v>1907</v>
      </c>
      <c r="F815" s="4">
        <v>0</v>
      </c>
      <c r="G815" s="4" t="s">
        <v>33</v>
      </c>
      <c r="H815" s="4">
        <v>3852602</v>
      </c>
      <c r="I815" s="214" t="s">
        <v>1942</v>
      </c>
      <c r="J815" s="216">
        <v>1666.66666666667</v>
      </c>
      <c r="K815" s="4">
        <v>18993873325</v>
      </c>
      <c r="L815" s="4"/>
      <c r="M815" s="4" t="s">
        <v>1943</v>
      </c>
      <c r="N815" s="4" t="s">
        <v>1944</v>
      </c>
      <c r="O815" s="4">
        <v>18993873325</v>
      </c>
      <c r="P815" s="217">
        <f>--IFERROR(VLOOKUP(I815,'统计（数据库导出）'!A:C,2,FALSE),0)</f>
        <v>0</v>
      </c>
      <c r="Q815" s="217">
        <f>--IFERROR(VLOOKUP(I815,'统计（数据库导出）'!A:C,3,FALSE),0)</f>
        <v>-306.3</v>
      </c>
      <c r="R815" s="219">
        <f t="shared" si="12"/>
        <v>-0.18378</v>
      </c>
      <c r="S815" s="217">
        <f>--IFERROR(VLOOKUP(I815,'统计（数据库导出）'!A:K,4,FALSE),0)</f>
        <v>0</v>
      </c>
      <c r="T815" s="217">
        <f>--IFERROR(VLOOKUP(I815,'统计（数据库导出）'!A:K,5,FALSE),0)</f>
        <v>0</v>
      </c>
      <c r="U815" s="217">
        <f>--IFERROR(VLOOKUP(I815,'统计（数据库导出）'!A:K,6,FALSE),0)</f>
        <v>0</v>
      </c>
      <c r="V815" s="217">
        <f>--IFERROR(VLOOKUP(I815,'统计（数据库导出）'!A:K,7,FALSE),0)</f>
        <v>0</v>
      </c>
      <c r="W815" s="217">
        <f>--IFERROR(VLOOKUP(I815,'统计（数据库导出）'!A:K,8,FALSE),0)</f>
        <v>-283.3</v>
      </c>
      <c r="X815" s="217">
        <f>--IFERROR(VLOOKUP(I815,'统计（数据库导出）'!A:K,9,FALSE),0)</f>
        <v>-283.3</v>
      </c>
      <c r="Y815" s="217">
        <f>--IFERROR(VLOOKUP(I815,'统计（数据库导出）'!A:K,10,FALSE),0)</f>
        <v>-23</v>
      </c>
      <c r="Z815" s="217">
        <f>--IFERROR(VLOOKUP(I815,'统计（数据库导出）'!A:K,11,FALSE),0)</f>
        <v>-23</v>
      </c>
      <c r="AA815" s="4">
        <v>814</v>
      </c>
      <c r="AB815" s="4"/>
      <c r="AC815" s="220" t="e">
        <f>VLOOKUP(H815,[1]Sheet1!$D:$D,1,FALSE)</f>
        <v>#N/A</v>
      </c>
    </row>
    <row r="816" spans="1:29">
      <c r="A816" s="3">
        <v>218</v>
      </c>
      <c r="B816" s="4" t="s">
        <v>1421</v>
      </c>
      <c r="C816" s="4">
        <v>0</v>
      </c>
      <c r="D816" s="4" t="s">
        <v>335</v>
      </c>
      <c r="E816" s="4" t="s">
        <v>1907</v>
      </c>
      <c r="F816" s="4">
        <v>0</v>
      </c>
      <c r="G816" s="4" t="s">
        <v>33</v>
      </c>
      <c r="H816" s="4">
        <v>3851788</v>
      </c>
      <c r="I816" s="214" t="s">
        <v>1945</v>
      </c>
      <c r="J816" s="216">
        <v>1666.66666666667</v>
      </c>
      <c r="K816" s="4">
        <v>15378806056</v>
      </c>
      <c r="L816" s="4"/>
      <c r="M816" s="4" t="s">
        <v>1469</v>
      </c>
      <c r="N816" s="4" t="s">
        <v>1946</v>
      </c>
      <c r="O816" s="4">
        <v>19958590929</v>
      </c>
      <c r="P816" s="217">
        <f>--IFERROR(VLOOKUP(I816,'统计（数据库导出）'!A:C,2,FALSE),0)</f>
        <v>5.5</v>
      </c>
      <c r="Q816" s="217">
        <f>--IFERROR(VLOOKUP(I816,'统计（数据库导出）'!A:C,3,FALSE),0)</f>
        <v>1823.38986666667</v>
      </c>
      <c r="R816" s="219">
        <f t="shared" si="12"/>
        <v>1.09403392</v>
      </c>
      <c r="S816" s="217">
        <f>--IFERROR(VLOOKUP(I816,'统计（数据库导出）'!A:K,4,FALSE),0)</f>
        <v>0</v>
      </c>
      <c r="T816" s="217">
        <f>--IFERROR(VLOOKUP(I816,'统计（数据库导出）'!A:K,5,FALSE),0)</f>
        <v>-129</v>
      </c>
      <c r="U816" s="217">
        <f>--IFERROR(VLOOKUP(I816,'统计（数据库导出）'!A:K,6,FALSE),0)</f>
        <v>5.5</v>
      </c>
      <c r="V816" s="217">
        <f>--IFERROR(VLOOKUP(I816,'统计（数据库导出）'!A:K,7,FALSE),0)</f>
        <v>-14.5</v>
      </c>
      <c r="W816" s="217">
        <f>--IFERROR(VLOOKUP(I816,'统计（数据库导出）'!A:K,8,FALSE),0)</f>
        <v>683.7</v>
      </c>
      <c r="X816" s="217">
        <f>--IFERROR(VLOOKUP(I816,'统计（数据库导出）'!A:K,9,FALSE),0)</f>
        <v>-338.1</v>
      </c>
      <c r="Y816" s="217">
        <f>--IFERROR(VLOOKUP(I816,'统计（数据库导出）'!A:K,10,FALSE),0)</f>
        <v>1139.68986666667</v>
      </c>
      <c r="Z816" s="217">
        <f>--IFERROR(VLOOKUP(I816,'统计（数据库导出）'!A:K,11,FALSE),0)</f>
        <v>-77</v>
      </c>
      <c r="AA816" s="4">
        <v>815</v>
      </c>
      <c r="AB816" s="4"/>
      <c r="AC816" s="220" t="e">
        <f>VLOOKUP(H816,[1]Sheet1!$D:$D,1,FALSE)</f>
        <v>#N/A</v>
      </c>
    </row>
    <row r="817" spans="1:29">
      <c r="A817" s="3">
        <v>219</v>
      </c>
      <c r="B817" s="4" t="s">
        <v>1421</v>
      </c>
      <c r="C817" s="4">
        <v>0</v>
      </c>
      <c r="D817" s="4" t="s">
        <v>335</v>
      </c>
      <c r="E817" s="4" t="s">
        <v>1907</v>
      </c>
      <c r="F817" s="4">
        <v>0</v>
      </c>
      <c r="G817" s="4" t="s">
        <v>33</v>
      </c>
      <c r="H817" s="4">
        <v>3853293</v>
      </c>
      <c r="I817" s="214" t="s">
        <v>1947</v>
      </c>
      <c r="J817" s="216">
        <v>1666.66666666667</v>
      </c>
      <c r="K817" s="4">
        <v>15339389565</v>
      </c>
      <c r="L817" s="4"/>
      <c r="M817" s="4" t="s">
        <v>1948</v>
      </c>
      <c r="N817" s="4" t="s">
        <v>1946</v>
      </c>
      <c r="O817" s="4">
        <v>15339389565</v>
      </c>
      <c r="P817" s="217">
        <f>--IFERROR(VLOOKUP(I817,'统计（数据库导出）'!A:C,2,FALSE),0)</f>
        <v>217.8</v>
      </c>
      <c r="Q817" s="217">
        <f>--IFERROR(VLOOKUP(I817,'统计（数据库导出）'!A:C,3,FALSE),0)</f>
        <v>1461.07</v>
      </c>
      <c r="R817" s="219">
        <f t="shared" si="12"/>
        <v>0.876641999999998</v>
      </c>
      <c r="S817" s="217">
        <f>--IFERROR(VLOOKUP(I817,'统计（数据库导出）'!A:K,4,FALSE),0)</f>
        <v>212.8</v>
      </c>
      <c r="T817" s="217">
        <f>--IFERROR(VLOOKUP(I817,'统计（数据库导出）'!A:K,5,FALSE),0)</f>
        <v>0</v>
      </c>
      <c r="U817" s="217">
        <f>--IFERROR(VLOOKUP(I817,'统计（数据库导出）'!A:K,6,FALSE),0)</f>
        <v>5</v>
      </c>
      <c r="V817" s="217">
        <f>--IFERROR(VLOOKUP(I817,'统计（数据库导出）'!A:K,7,FALSE),0)</f>
        <v>0</v>
      </c>
      <c r="W817" s="217">
        <f>--IFERROR(VLOOKUP(I817,'统计（数据库导出）'!A:K,8,FALSE),0)</f>
        <v>1331.12</v>
      </c>
      <c r="X817" s="217">
        <f>--IFERROR(VLOOKUP(I817,'统计（数据库导出）'!A:K,9,FALSE),0)</f>
        <v>-688.9</v>
      </c>
      <c r="Y817" s="217">
        <f>--IFERROR(VLOOKUP(I817,'统计（数据库导出）'!A:K,10,FALSE),0)</f>
        <v>129.95</v>
      </c>
      <c r="Z817" s="217">
        <f>--IFERROR(VLOOKUP(I817,'统计（数据库导出）'!A:K,11,FALSE),0)</f>
        <v>0</v>
      </c>
      <c r="AA817" s="4">
        <v>816</v>
      </c>
      <c r="AB817" s="4"/>
      <c r="AC817" s="220" t="e">
        <f>VLOOKUP(H817,[1]Sheet1!$D:$D,1,FALSE)</f>
        <v>#N/A</v>
      </c>
    </row>
    <row r="818" spans="1:29">
      <c r="A818" s="3">
        <v>220</v>
      </c>
      <c r="B818" s="4" t="s">
        <v>1421</v>
      </c>
      <c r="C818" s="4">
        <v>0</v>
      </c>
      <c r="D818" s="4" t="s">
        <v>335</v>
      </c>
      <c r="E818" s="4" t="s">
        <v>1907</v>
      </c>
      <c r="F818" s="4">
        <v>0</v>
      </c>
      <c r="G818" s="4" t="s">
        <v>33</v>
      </c>
      <c r="H818" s="4">
        <v>3853369</v>
      </c>
      <c r="I818" s="214" t="s">
        <v>1949</v>
      </c>
      <c r="J818" s="216">
        <v>1666.66666666667</v>
      </c>
      <c r="K818" s="4">
        <v>18193813989</v>
      </c>
      <c r="L818" s="4"/>
      <c r="M818" s="4" t="e">
        <v>#N/A</v>
      </c>
      <c r="N818" s="4" t="s">
        <v>1946</v>
      </c>
      <c r="O818" s="4">
        <v>18193813989</v>
      </c>
      <c r="P818" s="217">
        <f>--IFERROR(VLOOKUP(I818,'统计（数据库导出）'!A:C,2,FALSE),0)</f>
        <v>0</v>
      </c>
      <c r="Q818" s="217">
        <f>--IFERROR(VLOOKUP(I818,'统计（数据库导出）'!A:C,3,FALSE),0)</f>
        <v>0</v>
      </c>
      <c r="R818" s="219">
        <f t="shared" si="12"/>
        <v>0</v>
      </c>
      <c r="S818" s="217">
        <f>--IFERROR(VLOOKUP(I818,'统计（数据库导出）'!A:K,4,FALSE),0)</f>
        <v>0</v>
      </c>
      <c r="T818" s="217">
        <f>--IFERROR(VLOOKUP(I818,'统计（数据库导出）'!A:K,5,FALSE),0)</f>
        <v>0</v>
      </c>
      <c r="U818" s="217">
        <f>--IFERROR(VLOOKUP(I818,'统计（数据库导出）'!A:K,6,FALSE),0)</f>
        <v>0</v>
      </c>
      <c r="V818" s="217">
        <f>--IFERROR(VLOOKUP(I818,'统计（数据库导出）'!A:K,7,FALSE),0)</f>
        <v>0</v>
      </c>
      <c r="W818" s="217">
        <f>--IFERROR(VLOOKUP(I818,'统计（数据库导出）'!A:K,8,FALSE),0)</f>
        <v>0</v>
      </c>
      <c r="X818" s="217">
        <f>--IFERROR(VLOOKUP(I818,'统计（数据库导出）'!A:K,9,FALSE),0)</f>
        <v>0</v>
      </c>
      <c r="Y818" s="217">
        <f>--IFERROR(VLOOKUP(I818,'统计（数据库导出）'!A:K,10,FALSE),0)</f>
        <v>0</v>
      </c>
      <c r="Z818" s="217">
        <f>--IFERROR(VLOOKUP(I818,'统计（数据库导出）'!A:K,11,FALSE),0)</f>
        <v>0</v>
      </c>
      <c r="AA818" s="4">
        <v>817</v>
      </c>
      <c r="AB818" s="4"/>
      <c r="AC818" s="220" t="e">
        <f>VLOOKUP(H818,[1]Sheet1!$D:$D,1,FALSE)</f>
        <v>#N/A</v>
      </c>
    </row>
    <row r="819" spans="1:29">
      <c r="A819" s="3">
        <v>221</v>
      </c>
      <c r="B819" s="4" t="s">
        <v>1421</v>
      </c>
      <c r="C819" s="4">
        <v>0</v>
      </c>
      <c r="D819" s="4" t="s">
        <v>335</v>
      </c>
      <c r="E819" s="4" t="s">
        <v>1950</v>
      </c>
      <c r="F819" s="4">
        <v>0</v>
      </c>
      <c r="G819" s="4" t="s">
        <v>33</v>
      </c>
      <c r="H819" s="4">
        <v>3852606</v>
      </c>
      <c r="I819" s="214" t="s">
        <v>1951</v>
      </c>
      <c r="J819" s="216">
        <v>1666.66666666667</v>
      </c>
      <c r="K819" s="4">
        <v>18093852173</v>
      </c>
      <c r="L819" s="4"/>
      <c r="M819" s="4" t="s">
        <v>1952</v>
      </c>
      <c r="N819" s="4" t="s">
        <v>1953</v>
      </c>
      <c r="O819" s="4">
        <v>18093852173</v>
      </c>
      <c r="P819" s="217">
        <f>--IFERROR(VLOOKUP(I819,'统计（数据库导出）'!A:C,2,FALSE),0)</f>
        <v>11</v>
      </c>
      <c r="Q819" s="217">
        <f>--IFERROR(VLOOKUP(I819,'统计（数据库导出）'!A:C,3,FALSE),0)</f>
        <v>-376.6</v>
      </c>
      <c r="R819" s="219">
        <f t="shared" si="12"/>
        <v>-0.22596</v>
      </c>
      <c r="S819" s="217">
        <f>--IFERROR(VLOOKUP(I819,'统计（数据库导出）'!A:K,4,FALSE),0)</f>
        <v>0</v>
      </c>
      <c r="T819" s="217">
        <f>--IFERROR(VLOOKUP(I819,'统计（数据库导出）'!A:K,5,FALSE),0)</f>
        <v>0</v>
      </c>
      <c r="U819" s="217">
        <f>--IFERROR(VLOOKUP(I819,'统计（数据库导出）'!A:K,6,FALSE),0)</f>
        <v>11</v>
      </c>
      <c r="V819" s="217">
        <f>--IFERROR(VLOOKUP(I819,'统计（数据库导出）'!A:K,7,FALSE),0)</f>
        <v>0</v>
      </c>
      <c r="W819" s="217">
        <f>--IFERROR(VLOOKUP(I819,'统计（数据库导出）'!A:K,8,FALSE),0)</f>
        <v>-596.6</v>
      </c>
      <c r="X819" s="217">
        <f>--IFERROR(VLOOKUP(I819,'统计（数据库导出）'!A:K,9,FALSE),0)</f>
        <v>-1202.5</v>
      </c>
      <c r="Y819" s="217">
        <f>--IFERROR(VLOOKUP(I819,'统计（数据库导出）'!A:K,10,FALSE),0)</f>
        <v>220</v>
      </c>
      <c r="Z819" s="217">
        <f>--IFERROR(VLOOKUP(I819,'统计（数据库导出）'!A:K,11,FALSE),0)</f>
        <v>0</v>
      </c>
      <c r="AA819" s="4">
        <v>818</v>
      </c>
      <c r="AB819" s="4"/>
      <c r="AC819" s="220" t="e">
        <f>VLOOKUP(H819,[1]Sheet1!$D:$D,1,FALSE)</f>
        <v>#N/A</v>
      </c>
    </row>
    <row r="820" spans="1:29">
      <c r="A820" s="3">
        <v>222</v>
      </c>
      <c r="B820" s="4" t="s">
        <v>1421</v>
      </c>
      <c r="C820" s="4">
        <v>0</v>
      </c>
      <c r="D820" s="4" t="s">
        <v>335</v>
      </c>
      <c r="E820" s="4" t="s">
        <v>1950</v>
      </c>
      <c r="F820" s="4">
        <v>0</v>
      </c>
      <c r="G820" s="4" t="s">
        <v>342</v>
      </c>
      <c r="H820" s="4">
        <v>3853959</v>
      </c>
      <c r="I820" s="214" t="s">
        <v>1954</v>
      </c>
      <c r="J820" s="216">
        <v>1000</v>
      </c>
      <c r="K820" s="4">
        <v>18193823561</v>
      </c>
      <c r="L820" s="4"/>
      <c r="M820" s="4" t="s">
        <v>1955</v>
      </c>
      <c r="N820" s="4" t="s">
        <v>1953</v>
      </c>
      <c r="O820" s="4">
        <v>18193823561</v>
      </c>
      <c r="P820" s="217">
        <f>--IFERROR(VLOOKUP(I820,'统计（数据库导出）'!A:C,2,FALSE),0)</f>
        <v>38</v>
      </c>
      <c r="Q820" s="217">
        <f>--IFERROR(VLOOKUP(I820,'统计（数据库导出）'!A:C,3,FALSE),0)</f>
        <v>323.1</v>
      </c>
      <c r="R820" s="219">
        <f t="shared" si="12"/>
        <v>0.3231</v>
      </c>
      <c r="S820" s="217">
        <f>--IFERROR(VLOOKUP(I820,'统计（数据库导出）'!A:K,4,FALSE),0)</f>
        <v>21</v>
      </c>
      <c r="T820" s="217">
        <f>--IFERROR(VLOOKUP(I820,'统计（数据库导出）'!A:K,5,FALSE),0)</f>
        <v>-129</v>
      </c>
      <c r="U820" s="217">
        <f>--IFERROR(VLOOKUP(I820,'统计（数据库导出）'!A:K,6,FALSE),0)</f>
        <v>17</v>
      </c>
      <c r="V820" s="217">
        <f>--IFERROR(VLOOKUP(I820,'统计（数据库导出）'!A:K,7,FALSE),0)</f>
        <v>0</v>
      </c>
      <c r="W820" s="217">
        <f>--IFERROR(VLOOKUP(I820,'统计（数据库导出）'!A:K,8,FALSE),0)</f>
        <v>220.8</v>
      </c>
      <c r="X820" s="217">
        <f>--IFERROR(VLOOKUP(I820,'统计（数据库导出）'!A:K,9,FALSE),0)</f>
        <v>-129</v>
      </c>
      <c r="Y820" s="217">
        <f>--IFERROR(VLOOKUP(I820,'统计（数据库导出）'!A:K,10,FALSE),0)</f>
        <v>102.3</v>
      </c>
      <c r="Z820" s="217">
        <f>--IFERROR(VLOOKUP(I820,'统计（数据库导出）'!A:K,11,FALSE),0)</f>
        <v>0</v>
      </c>
      <c r="AA820" s="4">
        <v>819</v>
      </c>
      <c r="AB820" s="4"/>
      <c r="AC820" s="220" t="e">
        <f>VLOOKUP(H820,[1]Sheet1!$D:$D,1,FALSE)</f>
        <v>#N/A</v>
      </c>
    </row>
    <row r="821" spans="1:29">
      <c r="A821" s="3">
        <v>223</v>
      </c>
      <c r="B821" s="4" t="s">
        <v>1421</v>
      </c>
      <c r="C821" s="4">
        <v>0</v>
      </c>
      <c r="D821" s="4" t="s">
        <v>335</v>
      </c>
      <c r="E821" s="4" t="s">
        <v>1950</v>
      </c>
      <c r="F821" s="4">
        <v>0</v>
      </c>
      <c r="G821" s="4" t="s">
        <v>33</v>
      </c>
      <c r="H821" s="4">
        <v>3853355</v>
      </c>
      <c r="I821" s="214" t="s">
        <v>1956</v>
      </c>
      <c r="J821" s="216">
        <v>1666.66666666667</v>
      </c>
      <c r="K821" s="4">
        <v>18993816668</v>
      </c>
      <c r="L821" s="4"/>
      <c r="M821" s="4" t="s">
        <v>1957</v>
      </c>
      <c r="N821" s="4" t="s">
        <v>1958</v>
      </c>
      <c r="O821" s="4">
        <v>18993816668</v>
      </c>
      <c r="P821" s="217">
        <f>--IFERROR(VLOOKUP(I821,'统计（数据库导出）'!A:C,2,FALSE),0)</f>
        <v>0</v>
      </c>
      <c r="Q821" s="217">
        <f>--IFERROR(VLOOKUP(I821,'统计（数据库导出）'!A:C,3,FALSE),0)</f>
        <v>701.93</v>
      </c>
      <c r="R821" s="219">
        <f t="shared" si="12"/>
        <v>0.421157999999999</v>
      </c>
      <c r="S821" s="217">
        <f>--IFERROR(VLOOKUP(I821,'统计（数据库导出）'!A:K,4,FALSE),0)</f>
        <v>0</v>
      </c>
      <c r="T821" s="217">
        <f>--IFERROR(VLOOKUP(I821,'统计（数据库导出）'!A:K,5,FALSE),0)</f>
        <v>0</v>
      </c>
      <c r="U821" s="217">
        <f>--IFERROR(VLOOKUP(I821,'统计（数据库导出）'!A:K,6,FALSE),0)</f>
        <v>0</v>
      </c>
      <c r="V821" s="217">
        <f>--IFERROR(VLOOKUP(I821,'统计（数据库导出）'!A:K,7,FALSE),0)</f>
        <v>0</v>
      </c>
      <c r="W821" s="217">
        <f>--IFERROR(VLOOKUP(I821,'统计（数据库导出）'!A:K,8,FALSE),0)</f>
        <v>650.43</v>
      </c>
      <c r="X821" s="217">
        <f>--IFERROR(VLOOKUP(I821,'统计（数据库导出）'!A:K,9,FALSE),0)</f>
        <v>-601.1</v>
      </c>
      <c r="Y821" s="217">
        <f>--IFERROR(VLOOKUP(I821,'统计（数据库导出）'!A:K,10,FALSE),0)</f>
        <v>51.5</v>
      </c>
      <c r="Z821" s="217">
        <f>--IFERROR(VLOOKUP(I821,'统计（数据库导出）'!A:K,11,FALSE),0)</f>
        <v>0</v>
      </c>
      <c r="AA821" s="4">
        <v>820</v>
      </c>
      <c r="AB821" s="4"/>
      <c r="AC821" s="220" t="e">
        <f>VLOOKUP(H821,[1]Sheet1!$D:$D,1,FALSE)</f>
        <v>#N/A</v>
      </c>
    </row>
    <row r="822" spans="1:29">
      <c r="A822" s="3">
        <v>224</v>
      </c>
      <c r="B822" s="4" t="s">
        <v>1421</v>
      </c>
      <c r="C822" s="4">
        <v>0</v>
      </c>
      <c r="D822" s="4" t="s">
        <v>335</v>
      </c>
      <c r="E822" s="4" t="s">
        <v>1950</v>
      </c>
      <c r="F822" s="4">
        <v>0</v>
      </c>
      <c r="G822" s="4" t="s">
        <v>33</v>
      </c>
      <c r="H822" s="4">
        <v>3852422</v>
      </c>
      <c r="I822" s="214" t="s">
        <v>1959</v>
      </c>
      <c r="J822" s="216">
        <v>1666.66666666667</v>
      </c>
      <c r="K822" s="4">
        <v>19993825181</v>
      </c>
      <c r="L822" s="4"/>
      <c r="M822" s="4" t="s">
        <v>1960</v>
      </c>
      <c r="N822" s="4" t="s">
        <v>1961</v>
      </c>
      <c r="O822" s="4">
        <v>19993825181</v>
      </c>
      <c r="P822" s="217">
        <f>--IFERROR(VLOOKUP(I822,'统计（数据库导出）'!A:C,2,FALSE),0)</f>
        <v>0</v>
      </c>
      <c r="Q822" s="217">
        <f>--IFERROR(VLOOKUP(I822,'统计（数据库导出）'!A:C,3,FALSE),0)</f>
        <v>-1490.14</v>
      </c>
      <c r="R822" s="219">
        <f t="shared" si="12"/>
        <v>-0.894083999999998</v>
      </c>
      <c r="S822" s="217">
        <f>--IFERROR(VLOOKUP(I822,'统计（数据库导出）'!A:K,4,FALSE),0)</f>
        <v>0</v>
      </c>
      <c r="T822" s="217">
        <f>--IFERROR(VLOOKUP(I822,'统计（数据库导出）'!A:K,5,FALSE),0)</f>
        <v>0</v>
      </c>
      <c r="U822" s="217">
        <f>--IFERROR(VLOOKUP(I822,'统计（数据库导出）'!A:K,6,FALSE),0)</f>
        <v>0</v>
      </c>
      <c r="V822" s="217">
        <f>--IFERROR(VLOOKUP(I822,'统计（数据库导出）'!A:K,7,FALSE),0)</f>
        <v>0</v>
      </c>
      <c r="W822" s="217">
        <f>--IFERROR(VLOOKUP(I822,'统计（数据库导出）'!A:K,8,FALSE),0)</f>
        <v>-1589.14</v>
      </c>
      <c r="X822" s="217">
        <f>--IFERROR(VLOOKUP(I822,'统计（数据库导出）'!A:K,9,FALSE),0)</f>
        <v>-1915</v>
      </c>
      <c r="Y822" s="217">
        <f>--IFERROR(VLOOKUP(I822,'统计（数据库导出）'!A:K,10,FALSE),0)</f>
        <v>99</v>
      </c>
      <c r="Z822" s="217">
        <f>--IFERROR(VLOOKUP(I822,'统计（数据库导出）'!A:K,11,FALSE),0)</f>
        <v>-9</v>
      </c>
      <c r="AA822" s="4">
        <v>821</v>
      </c>
      <c r="AB822" s="4"/>
      <c r="AC822" s="220" t="e">
        <f>VLOOKUP(H822,[1]Sheet1!$D:$D,1,FALSE)</f>
        <v>#N/A</v>
      </c>
    </row>
    <row r="823" spans="1:29">
      <c r="A823" s="3">
        <v>225</v>
      </c>
      <c r="B823" s="4" t="s">
        <v>1421</v>
      </c>
      <c r="C823" s="4">
        <v>0</v>
      </c>
      <c r="D823" s="4" t="s">
        <v>335</v>
      </c>
      <c r="E823" s="4" t="s">
        <v>1889</v>
      </c>
      <c r="F823" s="4">
        <v>0</v>
      </c>
      <c r="G823" s="4" t="s">
        <v>342</v>
      </c>
      <c r="H823" s="4">
        <v>3853025</v>
      </c>
      <c r="I823" s="214" t="s">
        <v>1962</v>
      </c>
      <c r="J823" s="216">
        <v>1000</v>
      </c>
      <c r="K823" s="4">
        <v>18919216320</v>
      </c>
      <c r="L823" s="4"/>
      <c r="M823" s="4" t="s">
        <v>1963</v>
      </c>
      <c r="N823" s="4" t="s">
        <v>1889</v>
      </c>
      <c r="O823" s="4">
        <v>18919216320</v>
      </c>
      <c r="P823" s="217">
        <f>--IFERROR(VLOOKUP(I823,'统计（数据库导出）'!A:C,2,FALSE),0)</f>
        <v>0</v>
      </c>
      <c r="Q823" s="217">
        <f>--IFERROR(VLOOKUP(I823,'统计（数据库导出）'!A:C,3,FALSE),0)</f>
        <v>6</v>
      </c>
      <c r="R823" s="219">
        <f t="shared" si="12"/>
        <v>0.006</v>
      </c>
      <c r="S823" s="217">
        <f>--IFERROR(VLOOKUP(I823,'统计（数据库导出）'!A:K,4,FALSE),0)</f>
        <v>0</v>
      </c>
      <c r="T823" s="217">
        <f>--IFERROR(VLOOKUP(I823,'统计（数据库导出）'!A:K,5,FALSE),0)</f>
        <v>0</v>
      </c>
      <c r="U823" s="217">
        <f>--IFERROR(VLOOKUP(I823,'统计（数据库导出）'!A:K,6,FALSE),0)</f>
        <v>0</v>
      </c>
      <c r="V823" s="217">
        <f>--IFERROR(VLOOKUP(I823,'统计（数据库导出）'!A:K,7,FALSE),0)</f>
        <v>0</v>
      </c>
      <c r="W823" s="217">
        <f>--IFERROR(VLOOKUP(I823,'统计（数据库导出）'!A:K,8,FALSE),0)</f>
        <v>0</v>
      </c>
      <c r="X823" s="217">
        <f>--IFERROR(VLOOKUP(I823,'统计（数据库导出）'!A:K,9,FALSE),0)</f>
        <v>0</v>
      </c>
      <c r="Y823" s="217">
        <f>--IFERROR(VLOOKUP(I823,'统计（数据库导出）'!A:K,10,FALSE),0)</f>
        <v>6</v>
      </c>
      <c r="Z823" s="217">
        <f>--IFERROR(VLOOKUP(I823,'统计（数据库导出）'!A:K,11,FALSE),0)</f>
        <v>0</v>
      </c>
      <c r="AA823" s="4">
        <v>822</v>
      </c>
      <c r="AB823" s="4"/>
      <c r="AC823" s="220" t="e">
        <f>VLOOKUP(H823,[1]Sheet1!$D:$D,1,FALSE)</f>
        <v>#N/A</v>
      </c>
    </row>
    <row r="824" spans="1:29">
      <c r="A824" s="3">
        <v>226</v>
      </c>
      <c r="B824" s="4" t="s">
        <v>1421</v>
      </c>
      <c r="C824" s="4">
        <v>0</v>
      </c>
      <c r="D824" s="4" t="s">
        <v>53</v>
      </c>
      <c r="E824" s="4">
        <v>0</v>
      </c>
      <c r="F824" s="4">
        <v>0</v>
      </c>
      <c r="G824" s="4" t="s">
        <v>1964</v>
      </c>
      <c r="H824" s="4">
        <v>3853043</v>
      </c>
      <c r="I824" s="214" t="s">
        <v>1965</v>
      </c>
      <c r="J824" s="216">
        <v>600</v>
      </c>
      <c r="K824" s="4">
        <v>13321382130</v>
      </c>
      <c r="L824" s="4"/>
      <c r="M824" s="4" t="s">
        <v>1966</v>
      </c>
      <c r="N824" s="4" t="s">
        <v>1967</v>
      </c>
      <c r="O824" s="4">
        <v>13321382130</v>
      </c>
      <c r="P824" s="217">
        <f>--IFERROR(VLOOKUP(I824,'统计（数据库导出）'!A:C,2,FALSE),0)</f>
        <v>0</v>
      </c>
      <c r="Q824" s="217">
        <f>--IFERROR(VLOOKUP(I824,'统计（数据库导出）'!A:C,3,FALSE),0)</f>
        <v>690.61</v>
      </c>
      <c r="R824" s="219">
        <f t="shared" si="12"/>
        <v>1.15101666666667</v>
      </c>
      <c r="S824" s="217">
        <f>--IFERROR(VLOOKUP(I824,'统计（数据库导出）'!A:K,4,FALSE),0)</f>
        <v>0</v>
      </c>
      <c r="T824" s="217">
        <f>--IFERROR(VLOOKUP(I824,'统计（数据库导出）'!A:K,5,FALSE),0)</f>
        <v>0</v>
      </c>
      <c r="U824" s="217">
        <f>--IFERROR(VLOOKUP(I824,'统计（数据库导出）'!A:K,6,FALSE),0)</f>
        <v>0</v>
      </c>
      <c r="V824" s="217">
        <f>--IFERROR(VLOOKUP(I824,'统计（数据库导出）'!A:K,7,FALSE),0)</f>
        <v>0</v>
      </c>
      <c r="W824" s="217">
        <f>--IFERROR(VLOOKUP(I824,'统计（数据库导出）'!A:K,8,FALSE),0)</f>
        <v>600.36</v>
      </c>
      <c r="X824" s="217">
        <f>--IFERROR(VLOOKUP(I824,'统计（数据库导出）'!A:K,9,FALSE),0)</f>
        <v>-346.3</v>
      </c>
      <c r="Y824" s="217">
        <f>--IFERROR(VLOOKUP(I824,'统计（数据库导出）'!A:K,10,FALSE),0)</f>
        <v>90.25</v>
      </c>
      <c r="Z824" s="217">
        <f>--IFERROR(VLOOKUP(I824,'统计（数据库导出）'!A:K,11,FALSE),0)</f>
        <v>0</v>
      </c>
      <c r="AA824" s="4">
        <v>823</v>
      </c>
      <c r="AB824" s="4"/>
      <c r="AC824" s="220" t="e">
        <f>VLOOKUP(H824,[1]Sheet1!$D:$D,1,FALSE)</f>
        <v>#N/A</v>
      </c>
    </row>
    <row r="825" spans="1:29">
      <c r="A825" s="3">
        <v>227</v>
      </c>
      <c r="B825" s="4" t="s">
        <v>1421</v>
      </c>
      <c r="C825" s="4">
        <v>0</v>
      </c>
      <c r="D825" s="4" t="s">
        <v>53</v>
      </c>
      <c r="E825" s="4">
        <v>0</v>
      </c>
      <c r="F825" s="4">
        <v>0</v>
      </c>
      <c r="G825" s="4" t="s">
        <v>33</v>
      </c>
      <c r="H825" s="4">
        <v>3852984</v>
      </c>
      <c r="I825" s="214" t="s">
        <v>1968</v>
      </c>
      <c r="J825" s="216">
        <v>500</v>
      </c>
      <c r="K825" s="4">
        <v>18993866704</v>
      </c>
      <c r="L825" s="4"/>
      <c r="M825" s="4" t="s">
        <v>1969</v>
      </c>
      <c r="N825" s="4" t="s">
        <v>1970</v>
      </c>
      <c r="O825" s="4">
        <v>18993866704</v>
      </c>
      <c r="P825" s="217">
        <f>--IFERROR(VLOOKUP(I825,'统计（数据库导出）'!A:C,2,FALSE),0)</f>
        <v>10</v>
      </c>
      <c r="Q825" s="217">
        <f>--IFERROR(VLOOKUP(I825,'统计（数据库导出）'!A:C,3,FALSE),0)</f>
        <v>-1209.8</v>
      </c>
      <c r="R825" s="219">
        <f t="shared" si="12"/>
        <v>-2.4196</v>
      </c>
      <c r="S825" s="217">
        <f>--IFERROR(VLOOKUP(I825,'统计（数据库导出）'!A:K,4,FALSE),0)</f>
        <v>0</v>
      </c>
      <c r="T825" s="217">
        <f>--IFERROR(VLOOKUP(I825,'统计（数据库导出）'!A:K,5,FALSE),0)</f>
        <v>0</v>
      </c>
      <c r="U825" s="217">
        <f>--IFERROR(VLOOKUP(I825,'统计（数据库导出）'!A:K,6,FALSE),0)</f>
        <v>10</v>
      </c>
      <c r="V825" s="217">
        <f>--IFERROR(VLOOKUP(I825,'统计（数据库导出）'!A:K,7,FALSE),0)</f>
        <v>0</v>
      </c>
      <c r="W825" s="217">
        <f>--IFERROR(VLOOKUP(I825,'统计（数据库导出）'!A:K,8,FALSE),0)</f>
        <v>-1505.8</v>
      </c>
      <c r="X825" s="217">
        <f>--IFERROR(VLOOKUP(I825,'统计（数据库导出）'!A:K,9,FALSE),0)</f>
        <v>-1768.2</v>
      </c>
      <c r="Y825" s="217">
        <f>--IFERROR(VLOOKUP(I825,'统计（数据库导出）'!A:K,10,FALSE),0)</f>
        <v>296</v>
      </c>
      <c r="Z825" s="217">
        <f>--IFERROR(VLOOKUP(I825,'统计（数据库导出）'!A:K,11,FALSE),0)</f>
        <v>0</v>
      </c>
      <c r="AA825" s="4">
        <v>824</v>
      </c>
      <c r="AB825" s="4"/>
      <c r="AC825" s="220" t="e">
        <f>VLOOKUP(H825,[1]Sheet1!$D:$D,1,FALSE)</f>
        <v>#N/A</v>
      </c>
    </row>
    <row r="826" spans="1:29">
      <c r="A826" s="3">
        <v>228</v>
      </c>
      <c r="B826" s="4" t="s">
        <v>1421</v>
      </c>
      <c r="C826" s="4">
        <v>0</v>
      </c>
      <c r="D826" s="4" t="s">
        <v>53</v>
      </c>
      <c r="E826" s="4">
        <v>0</v>
      </c>
      <c r="F826" s="4">
        <v>0</v>
      </c>
      <c r="G826" s="4" t="s">
        <v>33</v>
      </c>
      <c r="H826" s="4">
        <v>3852479</v>
      </c>
      <c r="I826" s="214" t="s">
        <v>1971</v>
      </c>
      <c r="J826" s="216">
        <v>1000</v>
      </c>
      <c r="K826" s="4">
        <v>18919243531</v>
      </c>
      <c r="L826" s="4"/>
      <c r="M826" s="4" t="s">
        <v>1972</v>
      </c>
      <c r="N826" s="4" t="s">
        <v>1973</v>
      </c>
      <c r="O826" s="4">
        <v>18919243531</v>
      </c>
      <c r="P826" s="217">
        <f>--IFERROR(VLOOKUP(I826,'统计（数据库导出）'!A:C,2,FALSE),0)</f>
        <v>-50</v>
      </c>
      <c r="Q826" s="217">
        <f>--IFERROR(VLOOKUP(I826,'统计（数据库导出）'!A:C,3,FALSE),0)</f>
        <v>-437.55</v>
      </c>
      <c r="R826" s="219">
        <f t="shared" si="12"/>
        <v>-0.43755</v>
      </c>
      <c r="S826" s="217">
        <f>--IFERROR(VLOOKUP(I826,'统计（数据库导出）'!A:K,4,FALSE),0)</f>
        <v>-50</v>
      </c>
      <c r="T826" s="217">
        <f>--IFERROR(VLOOKUP(I826,'统计（数据库导出）'!A:K,5,FALSE),0)</f>
        <v>-60</v>
      </c>
      <c r="U826" s="217">
        <f>--IFERROR(VLOOKUP(I826,'统计（数据库导出）'!A:K,6,FALSE),0)</f>
        <v>0</v>
      </c>
      <c r="V826" s="217">
        <f>--IFERROR(VLOOKUP(I826,'统计（数据库导出）'!A:K,7,FALSE),0)</f>
        <v>0</v>
      </c>
      <c r="W826" s="217">
        <f>--IFERROR(VLOOKUP(I826,'统计（数据库导出）'!A:K,8,FALSE),0)</f>
        <v>-537.2</v>
      </c>
      <c r="X826" s="217">
        <f>--IFERROR(VLOOKUP(I826,'统计（数据库导出）'!A:K,9,FALSE),0)</f>
        <v>-1065</v>
      </c>
      <c r="Y826" s="217">
        <f>--IFERROR(VLOOKUP(I826,'统计（数据库导出）'!A:K,10,FALSE),0)</f>
        <v>99.65</v>
      </c>
      <c r="Z826" s="217">
        <f>--IFERROR(VLOOKUP(I826,'统计（数据库导出）'!A:K,11,FALSE),0)</f>
        <v>-13</v>
      </c>
      <c r="AA826" s="4">
        <v>825</v>
      </c>
      <c r="AB826" s="4"/>
      <c r="AC826" s="220" t="e">
        <f>VLOOKUP(H826,[1]Sheet1!$D:$D,1,FALSE)</f>
        <v>#N/A</v>
      </c>
    </row>
    <row r="827" spans="1:29">
      <c r="A827" s="3">
        <v>229</v>
      </c>
      <c r="B827" s="4" t="s">
        <v>1421</v>
      </c>
      <c r="C827" s="4">
        <v>0</v>
      </c>
      <c r="D827" s="4" t="s">
        <v>53</v>
      </c>
      <c r="E827" s="4">
        <v>0</v>
      </c>
      <c r="F827" s="4">
        <v>0</v>
      </c>
      <c r="G827" s="4" t="s">
        <v>33</v>
      </c>
      <c r="H827" s="4">
        <v>3881655</v>
      </c>
      <c r="I827" s="214" t="s">
        <v>1974</v>
      </c>
      <c r="J827" s="216">
        <v>500</v>
      </c>
      <c r="K827" s="4">
        <v>18143716345</v>
      </c>
      <c r="L827" s="4"/>
      <c r="M827" s="4" t="e">
        <v>#N/A</v>
      </c>
      <c r="N827" s="4" t="e">
        <v>#N/A</v>
      </c>
      <c r="O827" s="4">
        <v>18143716345</v>
      </c>
      <c r="P827" s="217">
        <f>--IFERROR(VLOOKUP(I827,'统计（数据库导出）'!A:C,2,FALSE),0)</f>
        <v>15.6</v>
      </c>
      <c r="Q827" s="217">
        <f>--IFERROR(VLOOKUP(I827,'统计（数据库导出）'!A:C,3,FALSE),0)</f>
        <v>135.9464</v>
      </c>
      <c r="R827" s="219">
        <f t="shared" si="12"/>
        <v>0.2718928</v>
      </c>
      <c r="S827" s="217">
        <f>--IFERROR(VLOOKUP(I827,'统计（数据库导出）'!A:K,4,FALSE),0)</f>
        <v>-37.2</v>
      </c>
      <c r="T827" s="217">
        <f>--IFERROR(VLOOKUP(I827,'统计（数据库导出）'!A:K,5,FALSE),0)</f>
        <v>-88.3</v>
      </c>
      <c r="U827" s="217">
        <f>--IFERROR(VLOOKUP(I827,'统计（数据库导出）'!A:K,6,FALSE),0)</f>
        <v>52.8</v>
      </c>
      <c r="V827" s="217">
        <f>--IFERROR(VLOOKUP(I827,'统计（数据库导出）'!A:K,7,FALSE),0)</f>
        <v>0</v>
      </c>
      <c r="W827" s="217">
        <f>--IFERROR(VLOOKUP(I827,'统计（数据库导出）'!A:K,8,FALSE),0)</f>
        <v>-783.24</v>
      </c>
      <c r="X827" s="217">
        <f>--IFERROR(VLOOKUP(I827,'统计（数据库导出）'!A:K,9,FALSE),0)</f>
        <v>-2607.6</v>
      </c>
      <c r="Y827" s="217">
        <f>--IFERROR(VLOOKUP(I827,'统计（数据库导出）'!A:K,10,FALSE),0)</f>
        <v>919.1864</v>
      </c>
      <c r="Z827" s="217">
        <f>--IFERROR(VLOOKUP(I827,'统计（数据库导出）'!A:K,11,FALSE),0)</f>
        <v>0</v>
      </c>
      <c r="AA827" s="4">
        <v>826</v>
      </c>
      <c r="AB827" s="4"/>
      <c r="AC827" s="220" t="e">
        <f>VLOOKUP(H827,[1]Sheet1!$D:$D,1,FALSE)</f>
        <v>#N/A</v>
      </c>
    </row>
    <row r="828" spans="1:29">
      <c r="A828" s="3">
        <v>230</v>
      </c>
      <c r="B828" s="4" t="s">
        <v>1421</v>
      </c>
      <c r="C828" s="4">
        <v>0</v>
      </c>
      <c r="D828" s="4" t="s">
        <v>53</v>
      </c>
      <c r="E828" s="4">
        <v>0</v>
      </c>
      <c r="F828" s="4">
        <v>0</v>
      </c>
      <c r="G828" s="4" t="s">
        <v>33</v>
      </c>
      <c r="H828" s="4">
        <v>3853234</v>
      </c>
      <c r="I828" s="214" t="s">
        <v>1975</v>
      </c>
      <c r="J828" s="216">
        <v>500</v>
      </c>
      <c r="K828" s="4">
        <v>15378832959</v>
      </c>
      <c r="L828" s="4"/>
      <c r="M828" s="4" t="s">
        <v>1976</v>
      </c>
      <c r="N828" s="4" t="s">
        <v>1977</v>
      </c>
      <c r="O828" s="4">
        <v>15378832959</v>
      </c>
      <c r="P828" s="217">
        <f>--IFERROR(VLOOKUP(I828,'统计（数据库导出）'!A:C,2,FALSE),0)</f>
        <v>0</v>
      </c>
      <c r="Q828" s="217">
        <f>--IFERROR(VLOOKUP(I828,'统计（数据库导出）'!A:C,3,FALSE),0)</f>
        <v>217</v>
      </c>
      <c r="R828" s="219">
        <f t="shared" si="12"/>
        <v>0.434</v>
      </c>
      <c r="S828" s="217">
        <f>--IFERROR(VLOOKUP(I828,'统计（数据库导出）'!A:K,4,FALSE),0)</f>
        <v>0</v>
      </c>
      <c r="T828" s="217">
        <f>--IFERROR(VLOOKUP(I828,'统计（数据库导出）'!A:K,5,FALSE),0)</f>
        <v>0</v>
      </c>
      <c r="U828" s="217">
        <f>--IFERROR(VLOOKUP(I828,'统计（数据库导出）'!A:K,6,FALSE),0)</f>
        <v>0</v>
      </c>
      <c r="V828" s="217">
        <f>--IFERROR(VLOOKUP(I828,'统计（数据库导出）'!A:K,7,FALSE),0)</f>
        <v>0</v>
      </c>
      <c r="W828" s="217">
        <f>--IFERROR(VLOOKUP(I828,'统计（数据库导出）'!A:K,8,FALSE),0)</f>
        <v>138</v>
      </c>
      <c r="X828" s="217">
        <f>--IFERROR(VLOOKUP(I828,'统计（数据库导出）'!A:K,9,FALSE),0)</f>
        <v>0</v>
      </c>
      <c r="Y828" s="217">
        <f>--IFERROR(VLOOKUP(I828,'统计（数据库导出）'!A:K,10,FALSE),0)</f>
        <v>79</v>
      </c>
      <c r="Z828" s="217">
        <f>--IFERROR(VLOOKUP(I828,'统计（数据库导出）'!A:K,11,FALSE),0)</f>
        <v>0</v>
      </c>
      <c r="AA828" s="4">
        <v>827</v>
      </c>
      <c r="AB828" s="4"/>
      <c r="AC828" s="220" t="e">
        <f>VLOOKUP(H828,[1]Sheet1!$D:$D,1,FALSE)</f>
        <v>#N/A</v>
      </c>
    </row>
    <row r="829" spans="1:29">
      <c r="A829" s="3">
        <v>231</v>
      </c>
      <c r="B829" s="4" t="s">
        <v>1421</v>
      </c>
      <c r="C829" s="4">
        <v>0</v>
      </c>
      <c r="D829" s="4" t="s">
        <v>53</v>
      </c>
      <c r="E829" s="4">
        <v>0</v>
      </c>
      <c r="F829" s="4">
        <v>0</v>
      </c>
      <c r="G829" s="4" t="s">
        <v>33</v>
      </c>
      <c r="H829" s="4">
        <v>3852508</v>
      </c>
      <c r="I829" s="214" t="s">
        <v>1978</v>
      </c>
      <c r="J829" s="216">
        <v>1000</v>
      </c>
      <c r="K829" s="4">
        <v>18993867521</v>
      </c>
      <c r="L829" s="4"/>
      <c r="M829" s="4" t="s">
        <v>1979</v>
      </c>
      <c r="N829" s="4" t="s">
        <v>1980</v>
      </c>
      <c r="O829" s="4">
        <v>18993867521</v>
      </c>
      <c r="P829" s="217">
        <f>--IFERROR(VLOOKUP(I829,'统计（数据库导出）'!A:C,2,FALSE),0)</f>
        <v>103.9</v>
      </c>
      <c r="Q829" s="217">
        <f>--IFERROR(VLOOKUP(I829,'统计（数据库导出）'!A:C,3,FALSE),0)</f>
        <v>-525</v>
      </c>
      <c r="R829" s="219">
        <f t="shared" si="12"/>
        <v>-0.525</v>
      </c>
      <c r="S829" s="217">
        <f>--IFERROR(VLOOKUP(I829,'统计（数据库导出）'!A:K,4,FALSE),0)</f>
        <v>83.9</v>
      </c>
      <c r="T829" s="217">
        <f>--IFERROR(VLOOKUP(I829,'统计（数据库导出）'!A:K,5,FALSE),0)</f>
        <v>-48</v>
      </c>
      <c r="U829" s="217">
        <f>--IFERROR(VLOOKUP(I829,'统计（数据库导出）'!A:K,6,FALSE),0)</f>
        <v>20</v>
      </c>
      <c r="V829" s="217">
        <f>--IFERROR(VLOOKUP(I829,'统计（数据库导出）'!A:K,7,FALSE),0)</f>
        <v>0</v>
      </c>
      <c r="W829" s="217">
        <f>--IFERROR(VLOOKUP(I829,'统计（数据库导出）'!A:K,8,FALSE),0)</f>
        <v>-746.9</v>
      </c>
      <c r="X829" s="217">
        <f>--IFERROR(VLOOKUP(I829,'统计（数据库导出）'!A:K,9,FALSE),0)</f>
        <v>-2015.7</v>
      </c>
      <c r="Y829" s="217">
        <f>--IFERROR(VLOOKUP(I829,'统计（数据库导出）'!A:K,10,FALSE),0)</f>
        <v>221.9</v>
      </c>
      <c r="Z829" s="217">
        <f>--IFERROR(VLOOKUP(I829,'统计（数据库导出）'!A:K,11,FALSE),0)</f>
        <v>-3</v>
      </c>
      <c r="AA829" s="4">
        <v>828</v>
      </c>
      <c r="AB829" s="4"/>
      <c r="AC829" s="220" t="e">
        <f>VLOOKUP(H829,[1]Sheet1!$D:$D,1,FALSE)</f>
        <v>#N/A</v>
      </c>
    </row>
    <row r="830" spans="1:29">
      <c r="A830" s="3">
        <v>232</v>
      </c>
      <c r="B830" s="4" t="s">
        <v>1421</v>
      </c>
      <c r="C830" s="4">
        <v>0</v>
      </c>
      <c r="D830" s="4" t="s">
        <v>53</v>
      </c>
      <c r="E830" s="4">
        <v>0</v>
      </c>
      <c r="F830" s="4">
        <v>0</v>
      </c>
      <c r="G830" s="4" t="s">
        <v>33</v>
      </c>
      <c r="H830" s="4">
        <v>3852435</v>
      </c>
      <c r="I830" s="214" t="s">
        <v>1981</v>
      </c>
      <c r="J830" s="216">
        <v>1000</v>
      </c>
      <c r="K830" s="4">
        <v>18109389551</v>
      </c>
      <c r="L830" s="4"/>
      <c r="M830" s="4" t="e">
        <v>#N/A</v>
      </c>
      <c r="N830" s="4" t="s">
        <v>1982</v>
      </c>
      <c r="O830" s="4">
        <v>18109389551</v>
      </c>
      <c r="P830" s="217">
        <f>--IFERROR(VLOOKUP(I830,'统计（数据库导出）'!A:C,2,FALSE),0)</f>
        <v>0</v>
      </c>
      <c r="Q830" s="217">
        <f>--IFERROR(VLOOKUP(I830,'统计（数据库导出）'!A:C,3,FALSE),0)</f>
        <v>216.1</v>
      </c>
      <c r="R830" s="219">
        <f t="shared" si="12"/>
        <v>0.2161</v>
      </c>
      <c r="S830" s="217">
        <f>--IFERROR(VLOOKUP(I830,'统计（数据库导出）'!A:K,4,FALSE),0)</f>
        <v>0</v>
      </c>
      <c r="T830" s="217">
        <f>--IFERROR(VLOOKUP(I830,'统计（数据库导出）'!A:K,5,FALSE),0)</f>
        <v>0</v>
      </c>
      <c r="U830" s="217">
        <f>--IFERROR(VLOOKUP(I830,'统计（数据库导出）'!A:K,6,FALSE),0)</f>
        <v>0</v>
      </c>
      <c r="V830" s="217">
        <f>--IFERROR(VLOOKUP(I830,'统计（数据库导出）'!A:K,7,FALSE),0)</f>
        <v>0</v>
      </c>
      <c r="W830" s="217">
        <f>--IFERROR(VLOOKUP(I830,'统计（数据库导出）'!A:K,8,FALSE),0)</f>
        <v>144.1</v>
      </c>
      <c r="X830" s="217">
        <f>--IFERROR(VLOOKUP(I830,'统计（数据库导出）'!A:K,9,FALSE),0)</f>
        <v>-359.2</v>
      </c>
      <c r="Y830" s="217">
        <f>--IFERROR(VLOOKUP(I830,'统计（数据库导出）'!A:K,10,FALSE),0)</f>
        <v>72</v>
      </c>
      <c r="Z830" s="217">
        <f>--IFERROR(VLOOKUP(I830,'统计（数据库导出）'!A:K,11,FALSE),0)</f>
        <v>0</v>
      </c>
      <c r="AA830" s="4">
        <v>829</v>
      </c>
      <c r="AB830" s="4"/>
      <c r="AC830" s="220" t="e">
        <f>VLOOKUP(H830,[1]Sheet1!$D:$D,1,FALSE)</f>
        <v>#N/A</v>
      </c>
    </row>
    <row r="831" spans="1:29">
      <c r="A831" s="3">
        <v>233</v>
      </c>
      <c r="B831" s="4" t="s">
        <v>1421</v>
      </c>
      <c r="C831" s="4">
        <v>0</v>
      </c>
      <c r="D831" s="4" t="s">
        <v>53</v>
      </c>
      <c r="E831" s="4">
        <v>0</v>
      </c>
      <c r="F831" s="4">
        <v>0</v>
      </c>
      <c r="G831" s="4" t="s">
        <v>33</v>
      </c>
      <c r="H831" s="4">
        <v>3853433</v>
      </c>
      <c r="I831" s="214" t="s">
        <v>1983</v>
      </c>
      <c r="J831" s="216">
        <v>500</v>
      </c>
      <c r="K831" s="4">
        <v>15378856027</v>
      </c>
      <c r="L831" s="4"/>
      <c r="M831" s="4" t="s">
        <v>1984</v>
      </c>
      <c r="N831" s="4" t="s">
        <v>1970</v>
      </c>
      <c r="O831" s="4">
        <v>15378856027</v>
      </c>
      <c r="P831" s="217">
        <f>--IFERROR(VLOOKUP(I831,'统计（数据库导出）'!A:C,2,FALSE),0)</f>
        <v>0</v>
      </c>
      <c r="Q831" s="217">
        <f>--IFERROR(VLOOKUP(I831,'统计（数据库导出）'!A:C,3,FALSE),0)</f>
        <v>65.1333333333333</v>
      </c>
      <c r="R831" s="219">
        <f t="shared" si="12"/>
        <v>0.130266666666667</v>
      </c>
      <c r="S831" s="217">
        <f>--IFERROR(VLOOKUP(I831,'统计（数据库导出）'!A:K,4,FALSE),0)</f>
        <v>0</v>
      </c>
      <c r="T831" s="217">
        <f>--IFERROR(VLOOKUP(I831,'统计（数据库导出）'!A:K,5,FALSE),0)</f>
        <v>0</v>
      </c>
      <c r="U831" s="217">
        <f>--IFERROR(VLOOKUP(I831,'统计（数据库导出）'!A:K,6,FALSE),0)</f>
        <v>0</v>
      </c>
      <c r="V831" s="217">
        <f>--IFERROR(VLOOKUP(I831,'统计（数据库导出）'!A:K,7,FALSE),0)</f>
        <v>0</v>
      </c>
      <c r="W831" s="217">
        <f>--IFERROR(VLOOKUP(I831,'统计（数据库导出）'!A:K,8,FALSE),0)</f>
        <v>-12.5</v>
      </c>
      <c r="X831" s="217">
        <f>--IFERROR(VLOOKUP(I831,'统计（数据库导出）'!A:K,9,FALSE),0)</f>
        <v>-20</v>
      </c>
      <c r="Y831" s="217">
        <f>--IFERROR(VLOOKUP(I831,'统计（数据库导出）'!A:K,10,FALSE),0)</f>
        <v>77.6333333333333</v>
      </c>
      <c r="Z831" s="217">
        <f>--IFERROR(VLOOKUP(I831,'统计（数据库导出）'!A:K,11,FALSE),0)</f>
        <v>0</v>
      </c>
      <c r="AA831" s="4">
        <v>830</v>
      </c>
      <c r="AB831" s="4"/>
      <c r="AC831" s="220" t="e">
        <f>VLOOKUP(H831,[1]Sheet1!$D:$D,1,FALSE)</f>
        <v>#N/A</v>
      </c>
    </row>
    <row r="832" spans="1:29">
      <c r="A832" s="3">
        <v>235</v>
      </c>
      <c r="B832" s="4" t="s">
        <v>1421</v>
      </c>
      <c r="C832" s="4">
        <v>0</v>
      </c>
      <c r="D832" s="4" t="s">
        <v>53</v>
      </c>
      <c r="E832" s="4">
        <v>0</v>
      </c>
      <c r="F832" s="4">
        <v>0</v>
      </c>
      <c r="G832" s="4" t="s">
        <v>33</v>
      </c>
      <c r="H832" s="4">
        <v>3852612</v>
      </c>
      <c r="I832" s="214" t="s">
        <v>1985</v>
      </c>
      <c r="J832" s="216">
        <v>0</v>
      </c>
      <c r="K832" s="4">
        <v>19958665451</v>
      </c>
      <c r="L832" s="4"/>
      <c r="M832" s="4" t="s">
        <v>1986</v>
      </c>
      <c r="N832" s="4" t="s">
        <v>1973</v>
      </c>
      <c r="O832" s="4">
        <v>19958665451</v>
      </c>
      <c r="P832" s="217">
        <f>--IFERROR(VLOOKUP(I832,'统计（数据库导出）'!A:C,2,FALSE),0)</f>
        <v>-88.3</v>
      </c>
      <c r="Q832" s="217">
        <f>--IFERROR(VLOOKUP(I832,'统计（数据库导出）'!A:C,3,FALSE),0)</f>
        <v>317.66</v>
      </c>
      <c r="R832" s="219">
        <f t="shared" si="12"/>
        <v>0</v>
      </c>
      <c r="S832" s="217">
        <f>--IFERROR(VLOOKUP(I832,'统计（数据库导出）'!A:K,4,FALSE),0)</f>
        <v>-88.3</v>
      </c>
      <c r="T832" s="217">
        <f>--IFERROR(VLOOKUP(I832,'统计（数据库导出）'!A:K,5,FALSE),0)</f>
        <v>-88.3</v>
      </c>
      <c r="U832" s="217">
        <f>--IFERROR(VLOOKUP(I832,'统计（数据库导出）'!A:K,6,FALSE),0)</f>
        <v>0</v>
      </c>
      <c r="V832" s="217">
        <f>--IFERROR(VLOOKUP(I832,'统计（数据库导出）'!A:K,7,FALSE),0)</f>
        <v>0</v>
      </c>
      <c r="W832" s="217">
        <f>--IFERROR(VLOOKUP(I832,'统计（数据库导出）'!A:K,8,FALSE),0)</f>
        <v>205.66</v>
      </c>
      <c r="X832" s="217">
        <f>--IFERROR(VLOOKUP(I832,'统计（数据库导出）'!A:K,9,FALSE),0)</f>
        <v>-236.3</v>
      </c>
      <c r="Y832" s="217">
        <f>--IFERROR(VLOOKUP(I832,'统计（数据库导出）'!A:K,10,FALSE),0)</f>
        <v>112</v>
      </c>
      <c r="Z832" s="217">
        <f>--IFERROR(VLOOKUP(I832,'统计（数据库导出）'!A:K,11,FALSE),0)</f>
        <v>0</v>
      </c>
      <c r="AA832" s="4">
        <v>831</v>
      </c>
      <c r="AB832" s="4"/>
      <c r="AC832" s="220" t="e">
        <f>VLOOKUP(H832,[1]Sheet1!$D:$D,1,FALSE)</f>
        <v>#N/A</v>
      </c>
    </row>
    <row r="833" spans="1:29">
      <c r="A833" s="3">
        <v>236</v>
      </c>
      <c r="B833" s="4" t="s">
        <v>1421</v>
      </c>
      <c r="C833" s="4">
        <v>0</v>
      </c>
      <c r="D833" s="4" t="s">
        <v>53</v>
      </c>
      <c r="E833" s="4">
        <v>0</v>
      </c>
      <c r="F833" s="4">
        <v>0</v>
      </c>
      <c r="G833" s="4" t="s">
        <v>33</v>
      </c>
      <c r="H833" s="4">
        <v>3847329</v>
      </c>
      <c r="I833" s="214" t="s">
        <v>1987</v>
      </c>
      <c r="J833" s="216">
        <v>0</v>
      </c>
      <c r="K833" s="4">
        <v>17793848616</v>
      </c>
      <c r="L833" s="4"/>
      <c r="M833" s="4" t="s">
        <v>1988</v>
      </c>
      <c r="N833" s="4" t="s">
        <v>1989</v>
      </c>
      <c r="O833" s="4">
        <v>17793848616</v>
      </c>
      <c r="P833" s="217">
        <f>--IFERROR(VLOOKUP(I833,'统计（数据库导出）'!A:C,2,FALSE),0)</f>
        <v>0</v>
      </c>
      <c r="Q833" s="217">
        <f>--IFERROR(VLOOKUP(I833,'统计（数据库导出）'!A:C,3,FALSE),0)</f>
        <v>-659</v>
      </c>
      <c r="R833" s="219">
        <f t="shared" si="12"/>
        <v>0</v>
      </c>
      <c r="S833" s="217">
        <f>--IFERROR(VLOOKUP(I833,'统计（数据库导出）'!A:K,4,FALSE),0)</f>
        <v>0</v>
      </c>
      <c r="T833" s="217">
        <f>--IFERROR(VLOOKUP(I833,'统计（数据库导出）'!A:K,5,FALSE),0)</f>
        <v>0</v>
      </c>
      <c r="U833" s="217">
        <f>--IFERROR(VLOOKUP(I833,'统计（数据库导出）'!A:K,6,FALSE),0)</f>
        <v>0</v>
      </c>
      <c r="V833" s="217">
        <f>--IFERROR(VLOOKUP(I833,'统计（数据库导出）'!A:K,7,FALSE),0)</f>
        <v>0</v>
      </c>
      <c r="W833" s="217">
        <f>--IFERROR(VLOOKUP(I833,'统计（数据库导出）'!A:K,8,FALSE),0)</f>
        <v>-659</v>
      </c>
      <c r="X833" s="217">
        <f>--IFERROR(VLOOKUP(I833,'统计（数据库导出）'!A:K,9,FALSE),0)</f>
        <v>-659</v>
      </c>
      <c r="Y833" s="217">
        <f>--IFERROR(VLOOKUP(I833,'统计（数据库导出）'!A:K,10,FALSE),0)</f>
        <v>0</v>
      </c>
      <c r="Z833" s="217">
        <f>--IFERROR(VLOOKUP(I833,'统计（数据库导出）'!A:K,11,FALSE),0)</f>
        <v>0</v>
      </c>
      <c r="AA833" s="4">
        <v>832</v>
      </c>
      <c r="AB833" s="4"/>
      <c r="AC833" s="220" t="e">
        <f>VLOOKUP(H833,[1]Sheet1!$D:$D,1,FALSE)</f>
        <v>#N/A</v>
      </c>
    </row>
    <row r="834" spans="1:29">
      <c r="A834" s="3">
        <v>237</v>
      </c>
      <c r="B834" s="4" t="s">
        <v>1421</v>
      </c>
      <c r="C834" s="4">
        <v>0</v>
      </c>
      <c r="D834" s="4" t="s">
        <v>53</v>
      </c>
      <c r="E834" s="4">
        <v>0</v>
      </c>
      <c r="F834" s="4">
        <v>0</v>
      </c>
      <c r="G834" s="4" t="s">
        <v>33</v>
      </c>
      <c r="H834" s="4">
        <v>3844829</v>
      </c>
      <c r="I834" s="214" t="s">
        <v>1990</v>
      </c>
      <c r="J834" s="216">
        <v>0</v>
      </c>
      <c r="K834" s="4">
        <v>15394050151</v>
      </c>
      <c r="L834" s="4"/>
      <c r="M834" s="4" t="e">
        <v>#N/A</v>
      </c>
      <c r="N834" s="4" t="s">
        <v>1991</v>
      </c>
      <c r="O834" s="4">
        <v>15394050151</v>
      </c>
      <c r="P834" s="217">
        <f>--IFERROR(VLOOKUP(I834,'统计（数据库导出）'!A:C,2,FALSE),0)</f>
        <v>0</v>
      </c>
      <c r="Q834" s="217">
        <f>--IFERROR(VLOOKUP(I834,'统计（数据库导出）'!A:C,3,FALSE),0)</f>
        <v>0</v>
      </c>
      <c r="R834" s="219">
        <f t="shared" ref="R834:R897" si="13">IFERROR(Q834/J834,0)</f>
        <v>0</v>
      </c>
      <c r="S834" s="217">
        <f>--IFERROR(VLOOKUP(I834,'统计（数据库导出）'!A:K,4,FALSE),0)</f>
        <v>0</v>
      </c>
      <c r="T834" s="217">
        <f>--IFERROR(VLOOKUP(I834,'统计（数据库导出）'!A:K,5,FALSE),0)</f>
        <v>0</v>
      </c>
      <c r="U834" s="217">
        <f>--IFERROR(VLOOKUP(I834,'统计（数据库导出）'!A:K,6,FALSE),0)</f>
        <v>0</v>
      </c>
      <c r="V834" s="217">
        <f>--IFERROR(VLOOKUP(I834,'统计（数据库导出）'!A:K,7,FALSE),0)</f>
        <v>0</v>
      </c>
      <c r="W834" s="217">
        <f>--IFERROR(VLOOKUP(I834,'统计（数据库导出）'!A:K,8,FALSE),0)</f>
        <v>0</v>
      </c>
      <c r="X834" s="217">
        <f>--IFERROR(VLOOKUP(I834,'统计（数据库导出）'!A:K,9,FALSE),0)</f>
        <v>0</v>
      </c>
      <c r="Y834" s="217">
        <f>--IFERROR(VLOOKUP(I834,'统计（数据库导出）'!A:K,10,FALSE),0)</f>
        <v>0</v>
      </c>
      <c r="Z834" s="217">
        <f>--IFERROR(VLOOKUP(I834,'统计（数据库导出）'!A:K,11,FALSE),0)</f>
        <v>0</v>
      </c>
      <c r="AA834" s="4">
        <v>833</v>
      </c>
      <c r="AB834" s="4"/>
      <c r="AC834" s="220" t="e">
        <f>VLOOKUP(H834,[1]Sheet1!$D:$D,1,FALSE)</f>
        <v>#N/A</v>
      </c>
    </row>
    <row r="835" spans="1:29">
      <c r="A835" s="3">
        <v>238</v>
      </c>
      <c r="B835" s="4" t="s">
        <v>1421</v>
      </c>
      <c r="C835" s="4">
        <v>0</v>
      </c>
      <c r="D835" s="4" t="s">
        <v>53</v>
      </c>
      <c r="E835" s="4">
        <v>0</v>
      </c>
      <c r="F835" s="4">
        <v>0</v>
      </c>
      <c r="G835" s="4" t="s">
        <v>33</v>
      </c>
      <c r="H835" s="4">
        <v>3852272</v>
      </c>
      <c r="I835" s="214" t="s">
        <v>1992</v>
      </c>
      <c r="J835" s="216">
        <v>500</v>
      </c>
      <c r="K835" s="4">
        <v>18993877023</v>
      </c>
      <c r="L835" s="4"/>
      <c r="M835" s="4" t="s">
        <v>1993</v>
      </c>
      <c r="N835" s="4" t="s">
        <v>1994</v>
      </c>
      <c r="O835" s="4">
        <v>18993877023</v>
      </c>
      <c r="P835" s="217">
        <f>--IFERROR(VLOOKUP(I835,'统计（数据库导出）'!A:C,2,FALSE),0)</f>
        <v>0</v>
      </c>
      <c r="Q835" s="217">
        <f>--IFERROR(VLOOKUP(I835,'统计（数据库导出）'!A:C,3,FALSE),0)</f>
        <v>-933</v>
      </c>
      <c r="R835" s="219">
        <f t="shared" si="13"/>
        <v>-1.866</v>
      </c>
      <c r="S835" s="217">
        <f>--IFERROR(VLOOKUP(I835,'统计（数据库导出）'!A:K,4,FALSE),0)</f>
        <v>0</v>
      </c>
      <c r="T835" s="217">
        <f>--IFERROR(VLOOKUP(I835,'统计（数据库导出）'!A:K,5,FALSE),0)</f>
        <v>0</v>
      </c>
      <c r="U835" s="217">
        <f>--IFERROR(VLOOKUP(I835,'统计（数据库导出）'!A:K,6,FALSE),0)</f>
        <v>0</v>
      </c>
      <c r="V835" s="217">
        <f>--IFERROR(VLOOKUP(I835,'统计（数据库导出）'!A:K,7,FALSE),0)</f>
        <v>0</v>
      </c>
      <c r="W835" s="217">
        <f>--IFERROR(VLOOKUP(I835,'统计（数据库导出）'!A:K,8,FALSE),0)</f>
        <v>-933</v>
      </c>
      <c r="X835" s="217">
        <f>--IFERROR(VLOOKUP(I835,'统计（数据库导出）'!A:K,9,FALSE),0)</f>
        <v>-933</v>
      </c>
      <c r="Y835" s="217">
        <f>--IFERROR(VLOOKUP(I835,'统计（数据库导出）'!A:K,10,FALSE),0)</f>
        <v>0</v>
      </c>
      <c r="Z835" s="217">
        <f>--IFERROR(VLOOKUP(I835,'统计（数据库导出）'!A:K,11,FALSE),0)</f>
        <v>0</v>
      </c>
      <c r="AA835" s="4">
        <v>834</v>
      </c>
      <c r="AB835" s="4"/>
      <c r="AC835" s="220" t="e">
        <f>VLOOKUP(H835,[1]Sheet1!$D:$D,1,FALSE)</f>
        <v>#N/A</v>
      </c>
    </row>
    <row r="836" spans="1:29">
      <c r="A836" s="3">
        <v>239</v>
      </c>
      <c r="B836" s="4" t="s">
        <v>1421</v>
      </c>
      <c r="C836" s="4">
        <v>0</v>
      </c>
      <c r="D836" s="4" t="s">
        <v>53</v>
      </c>
      <c r="E836" s="4">
        <v>0</v>
      </c>
      <c r="F836" s="4">
        <v>0</v>
      </c>
      <c r="G836" s="4" t="s">
        <v>33</v>
      </c>
      <c r="H836" s="4">
        <v>3851075</v>
      </c>
      <c r="I836" s="214" t="s">
        <v>1995</v>
      </c>
      <c r="J836" s="216">
        <v>500</v>
      </c>
      <c r="K836" s="4">
        <v>18919232933</v>
      </c>
      <c r="L836" s="4"/>
      <c r="M836" s="4" t="s">
        <v>1996</v>
      </c>
      <c r="N836" s="4" t="s">
        <v>1997</v>
      </c>
      <c r="O836" s="4">
        <v>15309481111</v>
      </c>
      <c r="P836" s="217">
        <f>--IFERROR(VLOOKUP(I836,'统计（数据库导出）'!A:C,2,FALSE),0)</f>
        <v>0</v>
      </c>
      <c r="Q836" s="217">
        <f>--IFERROR(VLOOKUP(I836,'统计（数据库导出）'!A:C,3,FALSE),0)</f>
        <v>-981.8</v>
      </c>
      <c r="R836" s="219">
        <f t="shared" si="13"/>
        <v>-1.9636</v>
      </c>
      <c r="S836" s="217">
        <f>--IFERROR(VLOOKUP(I836,'统计（数据库导出）'!A:K,4,FALSE),0)</f>
        <v>0</v>
      </c>
      <c r="T836" s="217">
        <f>--IFERROR(VLOOKUP(I836,'统计（数据库导出）'!A:K,5,FALSE),0)</f>
        <v>0</v>
      </c>
      <c r="U836" s="217">
        <f>--IFERROR(VLOOKUP(I836,'统计（数据库导出）'!A:K,6,FALSE),0)</f>
        <v>0</v>
      </c>
      <c r="V836" s="217">
        <f>--IFERROR(VLOOKUP(I836,'统计（数据库导出）'!A:K,7,FALSE),0)</f>
        <v>0</v>
      </c>
      <c r="W836" s="217">
        <f>--IFERROR(VLOOKUP(I836,'统计（数据库导出）'!A:K,8,FALSE),0)</f>
        <v>-992.8</v>
      </c>
      <c r="X836" s="217">
        <f>--IFERROR(VLOOKUP(I836,'统计（数据库导出）'!A:K,9,FALSE),0)</f>
        <v>-1027</v>
      </c>
      <c r="Y836" s="217">
        <f>--IFERROR(VLOOKUP(I836,'统计（数据库导出）'!A:K,10,FALSE),0)</f>
        <v>11</v>
      </c>
      <c r="Z836" s="217">
        <f>--IFERROR(VLOOKUP(I836,'统计（数据库导出）'!A:K,11,FALSE),0)</f>
        <v>0</v>
      </c>
      <c r="AA836" s="4">
        <v>835</v>
      </c>
      <c r="AB836" s="4"/>
      <c r="AC836" s="220" t="e">
        <f>VLOOKUP(H836,[1]Sheet1!$D:$D,1,FALSE)</f>
        <v>#N/A</v>
      </c>
    </row>
    <row r="837" spans="1:29">
      <c r="A837" s="3">
        <v>240</v>
      </c>
      <c r="B837" s="4" t="s">
        <v>1421</v>
      </c>
      <c r="C837" s="4">
        <v>0</v>
      </c>
      <c r="D837" s="4" t="s">
        <v>53</v>
      </c>
      <c r="E837" s="4">
        <v>0</v>
      </c>
      <c r="F837" s="4">
        <v>0</v>
      </c>
      <c r="G837" s="4" t="s">
        <v>33</v>
      </c>
      <c r="H837" s="4">
        <v>3852622</v>
      </c>
      <c r="I837" s="214" t="s">
        <v>1998</v>
      </c>
      <c r="J837" s="216">
        <v>0</v>
      </c>
      <c r="K837" s="4">
        <v>17752236661</v>
      </c>
      <c r="L837" s="4"/>
      <c r="M837" s="4" t="s">
        <v>1999</v>
      </c>
      <c r="N837" s="4" t="s">
        <v>1958</v>
      </c>
      <c r="O837" s="4">
        <v>17752236661</v>
      </c>
      <c r="P837" s="217">
        <f>--IFERROR(VLOOKUP(I837,'统计（数据库导出）'!A:C,2,FALSE),0)</f>
        <v>0</v>
      </c>
      <c r="Q837" s="217">
        <f>--IFERROR(VLOOKUP(I837,'统计（数据库导出）'!A:C,3,FALSE),0)</f>
        <v>535.1</v>
      </c>
      <c r="R837" s="219">
        <f t="shared" si="13"/>
        <v>0</v>
      </c>
      <c r="S837" s="217">
        <f>--IFERROR(VLOOKUP(I837,'统计（数据库导出）'!A:K,4,FALSE),0)</f>
        <v>0</v>
      </c>
      <c r="T837" s="217">
        <f>--IFERROR(VLOOKUP(I837,'统计（数据库导出）'!A:K,5,FALSE),0)</f>
        <v>0</v>
      </c>
      <c r="U837" s="217">
        <f>--IFERROR(VLOOKUP(I837,'统计（数据库导出）'!A:K,6,FALSE),0)</f>
        <v>0</v>
      </c>
      <c r="V837" s="217">
        <f>--IFERROR(VLOOKUP(I837,'统计（数据库导出）'!A:K,7,FALSE),0)</f>
        <v>0</v>
      </c>
      <c r="W837" s="217">
        <f>--IFERROR(VLOOKUP(I837,'统计（数据库导出）'!A:K,8,FALSE),0)</f>
        <v>336.1</v>
      </c>
      <c r="X837" s="217">
        <f>--IFERROR(VLOOKUP(I837,'统计（数据库导出）'!A:K,9,FALSE),0)</f>
        <v>-101.1</v>
      </c>
      <c r="Y837" s="217">
        <f>--IFERROR(VLOOKUP(I837,'统计（数据库导出）'!A:K,10,FALSE),0)</f>
        <v>199</v>
      </c>
      <c r="Z837" s="217">
        <f>--IFERROR(VLOOKUP(I837,'统计（数据库导出）'!A:K,11,FALSE),0)</f>
        <v>0</v>
      </c>
      <c r="AA837" s="4">
        <v>836</v>
      </c>
      <c r="AB837" s="4"/>
      <c r="AC837" s="220" t="e">
        <f>VLOOKUP(H837,[1]Sheet1!$D:$D,1,FALSE)</f>
        <v>#N/A</v>
      </c>
    </row>
    <row r="838" spans="1:29">
      <c r="A838" s="3">
        <v>241</v>
      </c>
      <c r="B838" s="4" t="s">
        <v>1421</v>
      </c>
      <c r="C838" s="4">
        <v>0</v>
      </c>
      <c r="D838" s="4" t="s">
        <v>53</v>
      </c>
      <c r="E838" s="4">
        <v>0</v>
      </c>
      <c r="F838" s="4">
        <v>0</v>
      </c>
      <c r="G838" s="4" t="s">
        <v>33</v>
      </c>
      <c r="H838" s="4">
        <v>3851661</v>
      </c>
      <c r="I838" s="214" t="s">
        <v>2000</v>
      </c>
      <c r="J838" s="216">
        <v>0</v>
      </c>
      <c r="K838" s="4">
        <v>17709382557</v>
      </c>
      <c r="L838" s="4"/>
      <c r="M838" s="4" t="s">
        <v>2001</v>
      </c>
      <c r="N838" s="4" t="s">
        <v>2002</v>
      </c>
      <c r="O838" s="4">
        <v>17709382557</v>
      </c>
      <c r="P838" s="217">
        <f>--IFERROR(VLOOKUP(I838,'统计（数据库导出）'!A:C,2,FALSE),0)</f>
        <v>0</v>
      </c>
      <c r="Q838" s="217">
        <f>--IFERROR(VLOOKUP(I838,'统计（数据库导出）'!A:C,3,FALSE),0)</f>
        <v>-96</v>
      </c>
      <c r="R838" s="219">
        <f t="shared" si="13"/>
        <v>0</v>
      </c>
      <c r="S838" s="217">
        <f>--IFERROR(VLOOKUP(I838,'统计（数据库导出）'!A:K,4,FALSE),0)</f>
        <v>0</v>
      </c>
      <c r="T838" s="217">
        <f>--IFERROR(VLOOKUP(I838,'统计（数据库导出）'!A:K,5,FALSE),0)</f>
        <v>0</v>
      </c>
      <c r="U838" s="217">
        <f>--IFERROR(VLOOKUP(I838,'统计（数据库导出）'!A:K,6,FALSE),0)</f>
        <v>0</v>
      </c>
      <c r="V838" s="217">
        <f>--IFERROR(VLOOKUP(I838,'统计（数据库导出）'!A:K,7,FALSE),0)</f>
        <v>0</v>
      </c>
      <c r="W838" s="217">
        <f>--IFERROR(VLOOKUP(I838,'统计（数据库导出）'!A:K,8,FALSE),0)</f>
        <v>-96</v>
      </c>
      <c r="X838" s="217">
        <f>--IFERROR(VLOOKUP(I838,'统计（数据库导出）'!A:K,9,FALSE),0)</f>
        <v>-96</v>
      </c>
      <c r="Y838" s="217">
        <f>--IFERROR(VLOOKUP(I838,'统计（数据库导出）'!A:K,10,FALSE),0)</f>
        <v>0</v>
      </c>
      <c r="Z838" s="217">
        <f>--IFERROR(VLOOKUP(I838,'统计（数据库导出）'!A:K,11,FALSE),0)</f>
        <v>0</v>
      </c>
      <c r="AA838" s="4">
        <v>837</v>
      </c>
      <c r="AB838" s="4"/>
      <c r="AC838" s="220" t="e">
        <f>VLOOKUP(H838,[1]Sheet1!$D:$D,1,FALSE)</f>
        <v>#N/A</v>
      </c>
    </row>
    <row r="839" spans="1:29">
      <c r="A839" s="3">
        <v>242</v>
      </c>
      <c r="B839" s="4" t="s">
        <v>1421</v>
      </c>
      <c r="C839" s="4">
        <v>0</v>
      </c>
      <c r="D839" s="4" t="s">
        <v>53</v>
      </c>
      <c r="E839" s="4">
        <v>0</v>
      </c>
      <c r="F839" s="4">
        <v>0</v>
      </c>
      <c r="G839" s="4" t="s">
        <v>33</v>
      </c>
      <c r="H839" s="4">
        <v>3851138</v>
      </c>
      <c r="I839" s="214" t="s">
        <v>2003</v>
      </c>
      <c r="J839" s="216">
        <v>0</v>
      </c>
      <c r="K839" s="4">
        <v>17789682307</v>
      </c>
      <c r="L839" s="4"/>
      <c r="M839" s="4" t="s">
        <v>2004</v>
      </c>
      <c r="N839" s="4" t="s">
        <v>2005</v>
      </c>
      <c r="O839" s="4">
        <v>17789682307</v>
      </c>
      <c r="P839" s="217">
        <f>--IFERROR(VLOOKUP(I839,'统计（数据库导出）'!A:C,2,FALSE),0)</f>
        <v>0</v>
      </c>
      <c r="Q839" s="217">
        <f>--IFERROR(VLOOKUP(I839,'统计（数据库导出）'!A:C,3,FALSE),0)</f>
        <v>0</v>
      </c>
      <c r="R839" s="219">
        <f t="shared" si="13"/>
        <v>0</v>
      </c>
      <c r="S839" s="217">
        <f>--IFERROR(VLOOKUP(I839,'统计（数据库导出）'!A:K,4,FALSE),0)</f>
        <v>0</v>
      </c>
      <c r="T839" s="217">
        <f>--IFERROR(VLOOKUP(I839,'统计（数据库导出）'!A:K,5,FALSE),0)</f>
        <v>0</v>
      </c>
      <c r="U839" s="217">
        <f>--IFERROR(VLOOKUP(I839,'统计（数据库导出）'!A:K,6,FALSE),0)</f>
        <v>0</v>
      </c>
      <c r="V839" s="217">
        <f>--IFERROR(VLOOKUP(I839,'统计（数据库导出）'!A:K,7,FALSE),0)</f>
        <v>0</v>
      </c>
      <c r="W839" s="217">
        <f>--IFERROR(VLOOKUP(I839,'统计（数据库导出）'!A:K,8,FALSE),0)</f>
        <v>0</v>
      </c>
      <c r="X839" s="217">
        <f>--IFERROR(VLOOKUP(I839,'统计（数据库导出）'!A:K,9,FALSE),0)</f>
        <v>0</v>
      </c>
      <c r="Y839" s="217">
        <f>--IFERROR(VLOOKUP(I839,'统计（数据库导出）'!A:K,10,FALSE),0)</f>
        <v>0</v>
      </c>
      <c r="Z839" s="217">
        <f>--IFERROR(VLOOKUP(I839,'统计（数据库导出）'!A:K,11,FALSE),0)</f>
        <v>0</v>
      </c>
      <c r="AA839" s="4">
        <v>838</v>
      </c>
      <c r="AB839" s="4"/>
      <c r="AC839" s="220" t="e">
        <f>VLOOKUP(H839,[1]Sheet1!$D:$D,1,FALSE)</f>
        <v>#N/A</v>
      </c>
    </row>
    <row r="840" spans="1:29">
      <c r="A840" s="3">
        <v>243</v>
      </c>
      <c r="B840" s="4" t="s">
        <v>1421</v>
      </c>
      <c r="C840" s="4">
        <v>0</v>
      </c>
      <c r="D840" s="4" t="s">
        <v>53</v>
      </c>
      <c r="E840" s="4">
        <v>0</v>
      </c>
      <c r="F840" s="4">
        <v>0</v>
      </c>
      <c r="G840" s="4" t="s">
        <v>33</v>
      </c>
      <c r="H840" s="4">
        <v>3852279</v>
      </c>
      <c r="I840" s="214" t="s">
        <v>2006</v>
      </c>
      <c r="J840" s="216">
        <v>0</v>
      </c>
      <c r="K840" s="4">
        <v>17389599557</v>
      </c>
      <c r="L840" s="4"/>
      <c r="M840" s="4" t="s">
        <v>2007</v>
      </c>
      <c r="N840" s="4" t="s">
        <v>2008</v>
      </c>
      <c r="O840" s="4">
        <v>17389599557</v>
      </c>
      <c r="P840" s="217">
        <f>--IFERROR(VLOOKUP(I840,'统计（数据库导出）'!A:C,2,FALSE),0)</f>
        <v>0</v>
      </c>
      <c r="Q840" s="217">
        <f>--IFERROR(VLOOKUP(I840,'统计（数据库导出）'!A:C,3,FALSE),0)</f>
        <v>0</v>
      </c>
      <c r="R840" s="219">
        <f t="shared" si="13"/>
        <v>0</v>
      </c>
      <c r="S840" s="217">
        <f>--IFERROR(VLOOKUP(I840,'统计（数据库导出）'!A:K,4,FALSE),0)</f>
        <v>0</v>
      </c>
      <c r="T840" s="217">
        <f>--IFERROR(VLOOKUP(I840,'统计（数据库导出）'!A:K,5,FALSE),0)</f>
        <v>0</v>
      </c>
      <c r="U840" s="217">
        <f>--IFERROR(VLOOKUP(I840,'统计（数据库导出）'!A:K,6,FALSE),0)</f>
        <v>0</v>
      </c>
      <c r="V840" s="217">
        <f>--IFERROR(VLOOKUP(I840,'统计（数据库导出）'!A:K,7,FALSE),0)</f>
        <v>0</v>
      </c>
      <c r="W840" s="217">
        <f>--IFERROR(VLOOKUP(I840,'统计（数据库导出）'!A:K,8,FALSE),0)</f>
        <v>0</v>
      </c>
      <c r="X840" s="217">
        <f>--IFERROR(VLOOKUP(I840,'统计（数据库导出）'!A:K,9,FALSE),0)</f>
        <v>0</v>
      </c>
      <c r="Y840" s="217">
        <f>--IFERROR(VLOOKUP(I840,'统计（数据库导出）'!A:K,10,FALSE),0)</f>
        <v>0</v>
      </c>
      <c r="Z840" s="217">
        <f>--IFERROR(VLOOKUP(I840,'统计（数据库导出）'!A:K,11,FALSE),0)</f>
        <v>0</v>
      </c>
      <c r="AA840" s="4">
        <v>839</v>
      </c>
      <c r="AB840" s="4"/>
      <c r="AC840" s="220" t="e">
        <f>VLOOKUP(H840,[1]Sheet1!$D:$D,1,FALSE)</f>
        <v>#N/A</v>
      </c>
    </row>
    <row r="841" spans="1:29">
      <c r="A841" s="3">
        <v>244</v>
      </c>
      <c r="B841" s="4" t="s">
        <v>1421</v>
      </c>
      <c r="C841" s="4">
        <v>0</v>
      </c>
      <c r="D841" s="4" t="s">
        <v>335</v>
      </c>
      <c r="E841" s="4" t="s">
        <v>1889</v>
      </c>
      <c r="F841" s="4">
        <v>0</v>
      </c>
      <c r="G841" s="4" t="s">
        <v>33</v>
      </c>
      <c r="H841" s="4">
        <v>3852426</v>
      </c>
      <c r="I841" s="214" t="s">
        <v>2009</v>
      </c>
      <c r="J841" s="216">
        <v>0</v>
      </c>
      <c r="K841" s="4">
        <v>18919216320</v>
      </c>
      <c r="L841" s="4"/>
      <c r="M841" s="4" t="e">
        <v>#N/A</v>
      </c>
      <c r="N841" s="4" t="s">
        <v>2010</v>
      </c>
      <c r="O841" s="4">
        <v>18919216320</v>
      </c>
      <c r="P841" s="217">
        <f>--IFERROR(VLOOKUP(I841,'统计（数据库导出）'!A:C,2,FALSE),0)</f>
        <v>0</v>
      </c>
      <c r="Q841" s="217">
        <f>--IFERROR(VLOOKUP(I841,'统计（数据库导出）'!A:C,3,FALSE),0)</f>
        <v>0</v>
      </c>
      <c r="R841" s="219">
        <f t="shared" si="13"/>
        <v>0</v>
      </c>
      <c r="S841" s="217">
        <f>--IFERROR(VLOOKUP(I841,'统计（数据库导出）'!A:K,4,FALSE),0)</f>
        <v>0</v>
      </c>
      <c r="T841" s="217">
        <f>--IFERROR(VLOOKUP(I841,'统计（数据库导出）'!A:K,5,FALSE),0)</f>
        <v>0</v>
      </c>
      <c r="U841" s="217">
        <f>--IFERROR(VLOOKUP(I841,'统计（数据库导出）'!A:K,6,FALSE),0)</f>
        <v>0</v>
      </c>
      <c r="V841" s="217">
        <f>--IFERROR(VLOOKUP(I841,'统计（数据库导出）'!A:K,7,FALSE),0)</f>
        <v>0</v>
      </c>
      <c r="W841" s="217">
        <f>--IFERROR(VLOOKUP(I841,'统计（数据库导出）'!A:K,8,FALSE),0)</f>
        <v>0</v>
      </c>
      <c r="X841" s="217">
        <f>--IFERROR(VLOOKUP(I841,'统计（数据库导出）'!A:K,9,FALSE),0)</f>
        <v>0</v>
      </c>
      <c r="Y841" s="217">
        <f>--IFERROR(VLOOKUP(I841,'统计（数据库导出）'!A:K,10,FALSE),0)</f>
        <v>0</v>
      </c>
      <c r="Z841" s="217">
        <f>--IFERROR(VLOOKUP(I841,'统计（数据库导出）'!A:K,11,FALSE),0)</f>
        <v>0</v>
      </c>
      <c r="AA841" s="4">
        <v>840</v>
      </c>
      <c r="AB841" s="4"/>
      <c r="AC841" s="220" t="e">
        <f>VLOOKUP(H841,[1]Sheet1!$D:$D,1,FALSE)</f>
        <v>#N/A</v>
      </c>
    </row>
    <row r="842" spans="1:29">
      <c r="A842" s="3">
        <v>245</v>
      </c>
      <c r="B842" s="4" t="s">
        <v>1421</v>
      </c>
      <c r="C842" s="4">
        <v>0</v>
      </c>
      <c r="D842" s="4" t="s">
        <v>53</v>
      </c>
      <c r="E842" s="4">
        <v>0</v>
      </c>
      <c r="F842" s="4">
        <v>0</v>
      </c>
      <c r="G842" s="4" t="s">
        <v>33</v>
      </c>
      <c r="H842" s="4">
        <v>3852275</v>
      </c>
      <c r="I842" s="214" t="s">
        <v>2011</v>
      </c>
      <c r="J842" s="216">
        <v>0</v>
      </c>
      <c r="K842" s="4">
        <v>15352210199</v>
      </c>
      <c r="L842" s="4"/>
      <c r="M842" s="4" t="s">
        <v>2012</v>
      </c>
      <c r="N842" s="4" t="s">
        <v>2013</v>
      </c>
      <c r="O842" s="4">
        <v>15352210199</v>
      </c>
      <c r="P842" s="217">
        <f>--IFERROR(VLOOKUP(I842,'统计（数据库导出）'!A:C,2,FALSE),0)</f>
        <v>0</v>
      </c>
      <c r="Q842" s="217">
        <f>--IFERROR(VLOOKUP(I842,'统计（数据库导出）'!A:C,3,FALSE),0)</f>
        <v>0</v>
      </c>
      <c r="R842" s="219">
        <f t="shared" si="13"/>
        <v>0</v>
      </c>
      <c r="S842" s="217">
        <f>--IFERROR(VLOOKUP(I842,'统计（数据库导出）'!A:K,4,FALSE),0)</f>
        <v>0</v>
      </c>
      <c r="T842" s="217">
        <f>--IFERROR(VLOOKUP(I842,'统计（数据库导出）'!A:K,5,FALSE),0)</f>
        <v>0</v>
      </c>
      <c r="U842" s="217">
        <f>--IFERROR(VLOOKUP(I842,'统计（数据库导出）'!A:K,6,FALSE),0)</f>
        <v>0</v>
      </c>
      <c r="V842" s="217">
        <f>--IFERROR(VLOOKUP(I842,'统计（数据库导出）'!A:K,7,FALSE),0)</f>
        <v>0</v>
      </c>
      <c r="W842" s="217">
        <f>--IFERROR(VLOOKUP(I842,'统计（数据库导出）'!A:K,8,FALSE),0)</f>
        <v>0</v>
      </c>
      <c r="X842" s="217">
        <f>--IFERROR(VLOOKUP(I842,'统计（数据库导出）'!A:K,9,FALSE),0)</f>
        <v>0</v>
      </c>
      <c r="Y842" s="217">
        <f>--IFERROR(VLOOKUP(I842,'统计（数据库导出）'!A:K,10,FALSE),0)</f>
        <v>0</v>
      </c>
      <c r="Z842" s="217">
        <f>--IFERROR(VLOOKUP(I842,'统计（数据库导出）'!A:K,11,FALSE),0)</f>
        <v>0</v>
      </c>
      <c r="AA842" s="4">
        <v>841</v>
      </c>
      <c r="AB842" s="4"/>
      <c r="AC842" s="220" t="e">
        <f>VLOOKUP(H842,[1]Sheet1!$D:$D,1,FALSE)</f>
        <v>#N/A</v>
      </c>
    </row>
    <row r="843" spans="1:29">
      <c r="A843" s="3">
        <v>246</v>
      </c>
      <c r="B843" s="4" t="s">
        <v>1421</v>
      </c>
      <c r="C843" s="4">
        <v>0</v>
      </c>
      <c r="D843" s="4" t="s">
        <v>53</v>
      </c>
      <c r="E843" s="4">
        <v>0</v>
      </c>
      <c r="F843" s="4">
        <v>0</v>
      </c>
      <c r="G843" s="4" t="s">
        <v>33</v>
      </c>
      <c r="H843" s="4">
        <v>3851492</v>
      </c>
      <c r="I843" s="214" t="s">
        <v>2014</v>
      </c>
      <c r="J843" s="216">
        <v>0</v>
      </c>
      <c r="K843" s="4">
        <v>15378846899</v>
      </c>
      <c r="L843" s="4"/>
      <c r="M843" s="4" t="e">
        <v>#N/A</v>
      </c>
      <c r="N843" s="4" t="s">
        <v>2015</v>
      </c>
      <c r="O843" s="4">
        <v>15378846899</v>
      </c>
      <c r="P843" s="217">
        <f>--IFERROR(VLOOKUP(I843,'统计（数据库导出）'!A:C,2,FALSE),0)</f>
        <v>0</v>
      </c>
      <c r="Q843" s="217">
        <f>--IFERROR(VLOOKUP(I843,'统计（数据库导出）'!A:C,3,FALSE),0)</f>
        <v>0</v>
      </c>
      <c r="R843" s="219">
        <f t="shared" si="13"/>
        <v>0</v>
      </c>
      <c r="S843" s="217">
        <f>--IFERROR(VLOOKUP(I843,'统计（数据库导出）'!A:K,4,FALSE),0)</f>
        <v>0</v>
      </c>
      <c r="T843" s="217">
        <f>--IFERROR(VLOOKUP(I843,'统计（数据库导出）'!A:K,5,FALSE),0)</f>
        <v>0</v>
      </c>
      <c r="U843" s="217">
        <f>--IFERROR(VLOOKUP(I843,'统计（数据库导出）'!A:K,6,FALSE),0)</f>
        <v>0</v>
      </c>
      <c r="V843" s="217">
        <f>--IFERROR(VLOOKUP(I843,'统计（数据库导出）'!A:K,7,FALSE),0)</f>
        <v>0</v>
      </c>
      <c r="W843" s="217">
        <f>--IFERROR(VLOOKUP(I843,'统计（数据库导出）'!A:K,8,FALSE),0)</f>
        <v>0</v>
      </c>
      <c r="X843" s="217">
        <f>--IFERROR(VLOOKUP(I843,'统计（数据库导出）'!A:K,9,FALSE),0)</f>
        <v>0</v>
      </c>
      <c r="Y843" s="217">
        <f>--IFERROR(VLOOKUP(I843,'统计（数据库导出）'!A:K,10,FALSE),0)</f>
        <v>0</v>
      </c>
      <c r="Z843" s="217">
        <f>--IFERROR(VLOOKUP(I843,'统计（数据库导出）'!A:K,11,FALSE),0)</f>
        <v>0</v>
      </c>
      <c r="AA843" s="4">
        <v>842</v>
      </c>
      <c r="AB843" s="4"/>
      <c r="AC843" s="220" t="e">
        <f>VLOOKUP(H843,[1]Sheet1!$D:$D,1,FALSE)</f>
        <v>#N/A</v>
      </c>
    </row>
    <row r="844" spans="1:29">
      <c r="A844" s="3">
        <v>247</v>
      </c>
      <c r="B844" s="4" t="s">
        <v>1421</v>
      </c>
      <c r="C844" s="4">
        <v>0</v>
      </c>
      <c r="D844" s="4" t="s">
        <v>53</v>
      </c>
      <c r="E844" s="4">
        <v>0</v>
      </c>
      <c r="F844" s="4">
        <v>0</v>
      </c>
      <c r="G844" s="4" t="s">
        <v>33</v>
      </c>
      <c r="H844" s="4">
        <v>3851500</v>
      </c>
      <c r="I844" s="214" t="s">
        <v>2016</v>
      </c>
      <c r="J844" s="216">
        <v>0</v>
      </c>
      <c r="K844" s="4">
        <v>18919216323</v>
      </c>
      <c r="L844" s="4"/>
      <c r="M844" s="4" t="e">
        <v>#N/A</v>
      </c>
      <c r="N844" s="4" t="s">
        <v>1795</v>
      </c>
      <c r="O844" s="4">
        <v>18919216323</v>
      </c>
      <c r="P844" s="217">
        <f>--IFERROR(VLOOKUP(I844,'统计（数据库导出）'!A:C,2,FALSE),0)</f>
        <v>0</v>
      </c>
      <c r="Q844" s="217">
        <f>--IFERROR(VLOOKUP(I844,'统计（数据库导出）'!A:C,3,FALSE),0)</f>
        <v>-10</v>
      </c>
      <c r="R844" s="219">
        <f t="shared" si="13"/>
        <v>0</v>
      </c>
      <c r="S844" s="217">
        <f>--IFERROR(VLOOKUP(I844,'统计（数据库导出）'!A:K,4,FALSE),0)</f>
        <v>0</v>
      </c>
      <c r="T844" s="217">
        <f>--IFERROR(VLOOKUP(I844,'统计（数据库导出）'!A:K,5,FALSE),0)</f>
        <v>0</v>
      </c>
      <c r="U844" s="217">
        <f>--IFERROR(VLOOKUP(I844,'统计（数据库导出）'!A:K,6,FALSE),0)</f>
        <v>0</v>
      </c>
      <c r="V844" s="217">
        <f>--IFERROR(VLOOKUP(I844,'统计（数据库导出）'!A:K,7,FALSE),0)</f>
        <v>0</v>
      </c>
      <c r="W844" s="217">
        <f>--IFERROR(VLOOKUP(I844,'统计（数据库导出）'!A:K,8,FALSE),0)</f>
        <v>0</v>
      </c>
      <c r="X844" s="217">
        <f>--IFERROR(VLOOKUP(I844,'统计（数据库导出）'!A:K,9,FALSE),0)</f>
        <v>0</v>
      </c>
      <c r="Y844" s="217">
        <f>--IFERROR(VLOOKUP(I844,'统计（数据库导出）'!A:K,10,FALSE),0)</f>
        <v>-10</v>
      </c>
      <c r="Z844" s="217">
        <f>--IFERROR(VLOOKUP(I844,'统计（数据库导出）'!A:K,11,FALSE),0)</f>
        <v>-10</v>
      </c>
      <c r="AA844" s="4">
        <v>843</v>
      </c>
      <c r="AB844" s="4"/>
      <c r="AC844" s="220" t="e">
        <f>VLOOKUP(H844,[1]Sheet1!$D:$D,1,FALSE)</f>
        <v>#N/A</v>
      </c>
    </row>
    <row r="845" spans="1:29">
      <c r="A845" s="3">
        <v>248</v>
      </c>
      <c r="B845" s="4" t="s">
        <v>1421</v>
      </c>
      <c r="C845" s="4">
        <v>0</v>
      </c>
      <c r="D845" s="4" t="s">
        <v>53</v>
      </c>
      <c r="E845" s="4">
        <v>0</v>
      </c>
      <c r="F845" s="4">
        <v>0</v>
      </c>
      <c r="G845" s="4" t="s">
        <v>33</v>
      </c>
      <c r="H845" s="4">
        <v>3853061</v>
      </c>
      <c r="I845" s="214" t="s">
        <v>2017</v>
      </c>
      <c r="J845" s="216">
        <v>0</v>
      </c>
      <c r="K845" s="4">
        <v>17793855718</v>
      </c>
      <c r="L845" s="4"/>
      <c r="M845" s="4" t="s">
        <v>2018</v>
      </c>
      <c r="N845" s="4" t="s">
        <v>2019</v>
      </c>
      <c r="O845" s="4">
        <v>17793855718</v>
      </c>
      <c r="P845" s="217">
        <f>--IFERROR(VLOOKUP(I845,'统计（数据库导出）'!A:C,2,FALSE),0)</f>
        <v>0</v>
      </c>
      <c r="Q845" s="217">
        <f>--IFERROR(VLOOKUP(I845,'统计（数据库导出）'!A:C,3,FALSE),0)</f>
        <v>0</v>
      </c>
      <c r="R845" s="219">
        <f t="shared" si="13"/>
        <v>0</v>
      </c>
      <c r="S845" s="217">
        <f>--IFERROR(VLOOKUP(I845,'统计（数据库导出）'!A:K,4,FALSE),0)</f>
        <v>0</v>
      </c>
      <c r="T845" s="217">
        <f>--IFERROR(VLOOKUP(I845,'统计（数据库导出）'!A:K,5,FALSE),0)</f>
        <v>0</v>
      </c>
      <c r="U845" s="217">
        <f>--IFERROR(VLOOKUP(I845,'统计（数据库导出）'!A:K,6,FALSE),0)</f>
        <v>0</v>
      </c>
      <c r="V845" s="217">
        <f>--IFERROR(VLOOKUP(I845,'统计（数据库导出）'!A:K,7,FALSE),0)</f>
        <v>0</v>
      </c>
      <c r="W845" s="217">
        <f>--IFERROR(VLOOKUP(I845,'统计（数据库导出）'!A:K,8,FALSE),0)</f>
        <v>0</v>
      </c>
      <c r="X845" s="217">
        <f>--IFERROR(VLOOKUP(I845,'统计（数据库导出）'!A:K,9,FALSE),0)</f>
        <v>0</v>
      </c>
      <c r="Y845" s="217">
        <f>--IFERROR(VLOOKUP(I845,'统计（数据库导出）'!A:K,10,FALSE),0)</f>
        <v>0</v>
      </c>
      <c r="Z845" s="217">
        <f>--IFERROR(VLOOKUP(I845,'统计（数据库导出）'!A:K,11,FALSE),0)</f>
        <v>0</v>
      </c>
      <c r="AA845" s="4">
        <v>844</v>
      </c>
      <c r="AB845" s="4"/>
      <c r="AC845" s="220" t="e">
        <f>VLOOKUP(H845,[1]Sheet1!$D:$D,1,FALSE)</f>
        <v>#N/A</v>
      </c>
    </row>
    <row r="846" spans="1:29">
      <c r="A846" s="3">
        <v>249</v>
      </c>
      <c r="B846" s="4" t="s">
        <v>1421</v>
      </c>
      <c r="C846" s="4">
        <v>0</v>
      </c>
      <c r="D846" s="4" t="s">
        <v>53</v>
      </c>
      <c r="E846" s="4">
        <v>0</v>
      </c>
      <c r="F846" s="4">
        <v>0</v>
      </c>
      <c r="G846" s="4" t="s">
        <v>33</v>
      </c>
      <c r="H846" s="4">
        <v>3853163</v>
      </c>
      <c r="I846" s="214" t="s">
        <v>2020</v>
      </c>
      <c r="J846" s="216">
        <v>500</v>
      </c>
      <c r="K846" s="4">
        <v>13389382966</v>
      </c>
      <c r="L846" s="4"/>
      <c r="M846" s="4" t="e">
        <v>#N/A</v>
      </c>
      <c r="N846" s="4" t="s">
        <v>2021</v>
      </c>
      <c r="O846" s="4">
        <v>13389382966</v>
      </c>
      <c r="P846" s="217">
        <f>--IFERROR(VLOOKUP(I846,'统计（数据库导出）'!A:C,2,FALSE),0)</f>
        <v>0</v>
      </c>
      <c r="Q846" s="217">
        <f>--IFERROR(VLOOKUP(I846,'统计（数据库导出）'!A:C,3,FALSE),0)</f>
        <v>-136.4</v>
      </c>
      <c r="R846" s="219">
        <f t="shared" si="13"/>
        <v>-0.2728</v>
      </c>
      <c r="S846" s="217">
        <f>--IFERROR(VLOOKUP(I846,'统计（数据库导出）'!A:K,4,FALSE),0)</f>
        <v>0</v>
      </c>
      <c r="T846" s="217">
        <f>--IFERROR(VLOOKUP(I846,'统计（数据库导出）'!A:K,5,FALSE),0)</f>
        <v>0</v>
      </c>
      <c r="U846" s="217">
        <f>--IFERROR(VLOOKUP(I846,'统计（数据库导出）'!A:K,6,FALSE),0)</f>
        <v>0</v>
      </c>
      <c r="V846" s="217">
        <f>--IFERROR(VLOOKUP(I846,'统计（数据库导出）'!A:K,7,FALSE),0)</f>
        <v>0</v>
      </c>
      <c r="W846" s="217">
        <f>--IFERROR(VLOOKUP(I846,'统计（数据库导出）'!A:K,8,FALSE),0)</f>
        <v>-283.4</v>
      </c>
      <c r="X846" s="217">
        <f>--IFERROR(VLOOKUP(I846,'统计（数据库导出）'!A:K,9,FALSE),0)</f>
        <v>-496.5</v>
      </c>
      <c r="Y846" s="217">
        <f>--IFERROR(VLOOKUP(I846,'统计（数据库导出）'!A:K,10,FALSE),0)</f>
        <v>147</v>
      </c>
      <c r="Z846" s="217">
        <f>--IFERROR(VLOOKUP(I846,'统计（数据库导出）'!A:K,11,FALSE),0)</f>
        <v>0</v>
      </c>
      <c r="AA846" s="4">
        <v>845</v>
      </c>
      <c r="AB846" s="4"/>
      <c r="AC846" s="220" t="e">
        <f>VLOOKUP(H846,[1]Sheet1!$D:$D,1,FALSE)</f>
        <v>#N/A</v>
      </c>
    </row>
    <row r="847" spans="1:29">
      <c r="A847" s="3">
        <v>250</v>
      </c>
      <c r="B847" s="4" t="s">
        <v>1421</v>
      </c>
      <c r="C847" s="4">
        <v>0</v>
      </c>
      <c r="D847" s="4" t="s">
        <v>53</v>
      </c>
      <c r="E847" s="4">
        <v>0</v>
      </c>
      <c r="F847" s="4">
        <v>0</v>
      </c>
      <c r="G847" s="4" t="s">
        <v>33</v>
      </c>
      <c r="H847" s="4">
        <v>3853275</v>
      </c>
      <c r="I847" s="214" t="s">
        <v>2022</v>
      </c>
      <c r="J847" s="216">
        <v>500</v>
      </c>
      <c r="K847" s="4">
        <v>18993826836</v>
      </c>
      <c r="L847" s="4"/>
      <c r="M847" s="4" t="s">
        <v>2023</v>
      </c>
      <c r="N847" s="4" t="s">
        <v>2021</v>
      </c>
      <c r="O847" s="4">
        <v>13893831536</v>
      </c>
      <c r="P847" s="217">
        <f>--IFERROR(VLOOKUP(I847,'统计（数据库导出）'!A:C,2,FALSE),0)</f>
        <v>0</v>
      </c>
      <c r="Q847" s="217">
        <f>--IFERROR(VLOOKUP(I847,'统计（数据库导出）'!A:C,3,FALSE),0)</f>
        <v>532.86</v>
      </c>
      <c r="R847" s="219">
        <f t="shared" si="13"/>
        <v>1.06572</v>
      </c>
      <c r="S847" s="217">
        <f>--IFERROR(VLOOKUP(I847,'统计（数据库导出）'!A:K,4,FALSE),0)</f>
        <v>0</v>
      </c>
      <c r="T847" s="217">
        <f>--IFERROR(VLOOKUP(I847,'统计（数据库导出）'!A:K,5,FALSE),0)</f>
        <v>0</v>
      </c>
      <c r="U847" s="217">
        <f>--IFERROR(VLOOKUP(I847,'统计（数据库导出）'!A:K,6,FALSE),0)</f>
        <v>0</v>
      </c>
      <c r="V847" s="217">
        <f>--IFERROR(VLOOKUP(I847,'统计（数据库导出）'!A:K,7,FALSE),0)</f>
        <v>0</v>
      </c>
      <c r="W847" s="217">
        <f>--IFERROR(VLOOKUP(I847,'统计（数据库导出）'!A:K,8,FALSE),0)</f>
        <v>486.56</v>
      </c>
      <c r="X847" s="217">
        <f>--IFERROR(VLOOKUP(I847,'统计（数据库导出）'!A:K,9,FALSE),0)</f>
        <v>-69</v>
      </c>
      <c r="Y847" s="217">
        <f>--IFERROR(VLOOKUP(I847,'统计（数据库导出）'!A:K,10,FALSE),0)</f>
        <v>46.3</v>
      </c>
      <c r="Z847" s="217">
        <f>--IFERROR(VLOOKUP(I847,'统计（数据库导出）'!A:K,11,FALSE),0)</f>
        <v>0</v>
      </c>
      <c r="AA847" s="4">
        <v>846</v>
      </c>
      <c r="AB847" s="4"/>
      <c r="AC847" s="220" t="e">
        <f>VLOOKUP(H847,[1]Sheet1!$D:$D,1,FALSE)</f>
        <v>#N/A</v>
      </c>
    </row>
    <row r="848" spans="1:29">
      <c r="A848" s="3">
        <v>251</v>
      </c>
      <c r="B848" s="4" t="s">
        <v>1421</v>
      </c>
      <c r="C848" s="4">
        <v>0</v>
      </c>
      <c r="D848" s="4" t="s">
        <v>53</v>
      </c>
      <c r="E848" s="4">
        <v>0</v>
      </c>
      <c r="F848" s="4">
        <v>0</v>
      </c>
      <c r="G848" s="4" t="s">
        <v>33</v>
      </c>
      <c r="H848" s="4">
        <v>3852503</v>
      </c>
      <c r="I848" s="214" t="s">
        <v>2024</v>
      </c>
      <c r="J848" s="216">
        <v>600</v>
      </c>
      <c r="K848" s="4">
        <v>15378809008</v>
      </c>
      <c r="L848" s="4"/>
      <c r="M848" s="4" t="s">
        <v>2025</v>
      </c>
      <c r="N848" s="4" t="s">
        <v>1980</v>
      </c>
      <c r="O848" s="4">
        <v>15378809008</v>
      </c>
      <c r="P848" s="217">
        <f>--IFERROR(VLOOKUP(I848,'统计（数据库导出）'!A:C,2,FALSE),0)</f>
        <v>30</v>
      </c>
      <c r="Q848" s="217">
        <f>--IFERROR(VLOOKUP(I848,'统计（数据库导出）'!A:C,3,FALSE),0)</f>
        <v>1282.85</v>
      </c>
      <c r="R848" s="219">
        <f t="shared" si="13"/>
        <v>2.13808333333333</v>
      </c>
      <c r="S848" s="217">
        <f>--IFERROR(VLOOKUP(I848,'统计（数据库导出）'!A:K,4,FALSE),0)</f>
        <v>0</v>
      </c>
      <c r="T848" s="217">
        <f>--IFERROR(VLOOKUP(I848,'统计（数据库导出）'!A:K,5,FALSE),0)</f>
        <v>0</v>
      </c>
      <c r="U848" s="217">
        <f>--IFERROR(VLOOKUP(I848,'统计（数据库导出）'!A:K,6,FALSE),0)</f>
        <v>30</v>
      </c>
      <c r="V848" s="217">
        <f>--IFERROR(VLOOKUP(I848,'统计（数据库导出）'!A:K,7,FALSE),0)</f>
        <v>0</v>
      </c>
      <c r="W848" s="217">
        <f>--IFERROR(VLOOKUP(I848,'统计（数据库导出）'!A:K,8,FALSE),0)</f>
        <v>787.9</v>
      </c>
      <c r="X848" s="217">
        <f>--IFERROR(VLOOKUP(I848,'统计（数据库导出）'!A:K,9,FALSE),0)</f>
        <v>-741.7</v>
      </c>
      <c r="Y848" s="217">
        <f>--IFERROR(VLOOKUP(I848,'统计（数据库导出）'!A:K,10,FALSE),0)</f>
        <v>494.95</v>
      </c>
      <c r="Z848" s="217">
        <f>--IFERROR(VLOOKUP(I848,'统计（数据库导出）'!A:K,11,FALSE),0)</f>
        <v>0</v>
      </c>
      <c r="AA848" s="4">
        <v>847</v>
      </c>
      <c r="AB848" s="4"/>
      <c r="AC848" s="220" t="e">
        <f>VLOOKUP(H848,[1]Sheet1!$D:$D,1,FALSE)</f>
        <v>#N/A</v>
      </c>
    </row>
    <row r="849" spans="1:29">
      <c r="A849" s="3">
        <v>252</v>
      </c>
      <c r="B849" s="4" t="s">
        <v>1421</v>
      </c>
      <c r="C849" s="4">
        <v>0</v>
      </c>
      <c r="D849" s="4" t="s">
        <v>53</v>
      </c>
      <c r="E849" s="4">
        <v>0</v>
      </c>
      <c r="F849" s="4">
        <v>0</v>
      </c>
      <c r="G849" s="4" t="s">
        <v>33</v>
      </c>
      <c r="H849" s="4">
        <v>3851074</v>
      </c>
      <c r="I849" s="214" t="s">
        <v>2026</v>
      </c>
      <c r="J849" s="216">
        <v>0</v>
      </c>
      <c r="K849" s="4">
        <v>17718604455</v>
      </c>
      <c r="L849" s="4"/>
      <c r="M849" s="4" t="s">
        <v>2027</v>
      </c>
      <c r="N849" s="4" t="s">
        <v>2028</v>
      </c>
      <c r="O849" s="4">
        <v>17718604455</v>
      </c>
      <c r="P849" s="217">
        <f>--IFERROR(VLOOKUP(I849,'统计（数据库导出）'!A:C,2,FALSE),0)</f>
        <v>0</v>
      </c>
      <c r="Q849" s="217">
        <f>--IFERROR(VLOOKUP(I849,'统计（数据库导出）'!A:C,3,FALSE),0)</f>
        <v>0</v>
      </c>
      <c r="R849" s="219">
        <f t="shared" si="13"/>
        <v>0</v>
      </c>
      <c r="S849" s="217">
        <f>--IFERROR(VLOOKUP(I849,'统计（数据库导出）'!A:K,4,FALSE),0)</f>
        <v>0</v>
      </c>
      <c r="T849" s="217">
        <f>--IFERROR(VLOOKUP(I849,'统计（数据库导出）'!A:K,5,FALSE),0)</f>
        <v>0</v>
      </c>
      <c r="U849" s="217">
        <f>--IFERROR(VLOOKUP(I849,'统计（数据库导出）'!A:K,6,FALSE),0)</f>
        <v>0</v>
      </c>
      <c r="V849" s="217">
        <f>--IFERROR(VLOOKUP(I849,'统计（数据库导出）'!A:K,7,FALSE),0)</f>
        <v>0</v>
      </c>
      <c r="W849" s="217">
        <f>--IFERROR(VLOOKUP(I849,'统计（数据库导出）'!A:K,8,FALSE),0)</f>
        <v>0</v>
      </c>
      <c r="X849" s="217">
        <f>--IFERROR(VLOOKUP(I849,'统计（数据库导出）'!A:K,9,FALSE),0)</f>
        <v>0</v>
      </c>
      <c r="Y849" s="217">
        <f>--IFERROR(VLOOKUP(I849,'统计（数据库导出）'!A:K,10,FALSE),0)</f>
        <v>0</v>
      </c>
      <c r="Z849" s="217">
        <f>--IFERROR(VLOOKUP(I849,'统计（数据库导出）'!A:K,11,FALSE),0)</f>
        <v>0</v>
      </c>
      <c r="AA849" s="4">
        <v>848</v>
      </c>
      <c r="AB849" s="4"/>
      <c r="AC849" s="220" t="e">
        <f>VLOOKUP(H849,[1]Sheet1!$D:$D,1,FALSE)</f>
        <v>#N/A</v>
      </c>
    </row>
    <row r="850" spans="1:29">
      <c r="A850" s="3">
        <v>253</v>
      </c>
      <c r="B850" s="4" t="s">
        <v>1421</v>
      </c>
      <c r="C850" s="4">
        <v>0</v>
      </c>
      <c r="D850" s="4" t="s">
        <v>53</v>
      </c>
      <c r="E850" s="4">
        <v>0</v>
      </c>
      <c r="F850" s="4">
        <v>0</v>
      </c>
      <c r="G850" s="4" t="s">
        <v>33</v>
      </c>
      <c r="H850" s="4">
        <v>3851560</v>
      </c>
      <c r="I850" s="214" t="s">
        <v>2029</v>
      </c>
      <c r="J850" s="216">
        <v>0</v>
      </c>
      <c r="K850" s="4">
        <v>17393892818</v>
      </c>
      <c r="L850" s="4"/>
      <c r="M850" s="4" t="s">
        <v>2030</v>
      </c>
      <c r="N850" s="4" t="s">
        <v>2031</v>
      </c>
      <c r="O850" s="4">
        <v>17393892818</v>
      </c>
      <c r="P850" s="217">
        <f>--IFERROR(VLOOKUP(I850,'统计（数据库导出）'!A:C,2,FALSE),0)</f>
        <v>0</v>
      </c>
      <c r="Q850" s="217">
        <f>--IFERROR(VLOOKUP(I850,'统计（数据库导出）'!A:C,3,FALSE),0)</f>
        <v>0</v>
      </c>
      <c r="R850" s="219">
        <f t="shared" si="13"/>
        <v>0</v>
      </c>
      <c r="S850" s="217">
        <f>--IFERROR(VLOOKUP(I850,'统计（数据库导出）'!A:K,4,FALSE),0)</f>
        <v>0</v>
      </c>
      <c r="T850" s="217">
        <f>--IFERROR(VLOOKUP(I850,'统计（数据库导出）'!A:K,5,FALSE),0)</f>
        <v>0</v>
      </c>
      <c r="U850" s="217">
        <f>--IFERROR(VLOOKUP(I850,'统计（数据库导出）'!A:K,6,FALSE),0)</f>
        <v>0</v>
      </c>
      <c r="V850" s="217">
        <f>--IFERROR(VLOOKUP(I850,'统计（数据库导出）'!A:K,7,FALSE),0)</f>
        <v>0</v>
      </c>
      <c r="W850" s="217">
        <f>--IFERROR(VLOOKUP(I850,'统计（数据库导出）'!A:K,8,FALSE),0)</f>
        <v>0</v>
      </c>
      <c r="X850" s="217">
        <f>--IFERROR(VLOOKUP(I850,'统计（数据库导出）'!A:K,9,FALSE),0)</f>
        <v>0</v>
      </c>
      <c r="Y850" s="217">
        <f>--IFERROR(VLOOKUP(I850,'统计（数据库导出）'!A:K,10,FALSE),0)</f>
        <v>0</v>
      </c>
      <c r="Z850" s="217">
        <f>--IFERROR(VLOOKUP(I850,'统计（数据库导出）'!A:K,11,FALSE),0)</f>
        <v>0</v>
      </c>
      <c r="AA850" s="4">
        <v>849</v>
      </c>
      <c r="AB850" s="4"/>
      <c r="AC850" s="220" t="e">
        <f>VLOOKUP(H850,[1]Sheet1!$D:$D,1,FALSE)</f>
        <v>#N/A</v>
      </c>
    </row>
    <row r="851" spans="1:29">
      <c r="A851" s="3">
        <v>254</v>
      </c>
      <c r="B851" s="4" t="s">
        <v>1421</v>
      </c>
      <c r="C851" s="4">
        <v>0</v>
      </c>
      <c r="D851" s="4" t="s">
        <v>53</v>
      </c>
      <c r="E851" s="4">
        <v>0</v>
      </c>
      <c r="F851" s="4">
        <v>0</v>
      </c>
      <c r="G851" s="4" t="s">
        <v>33</v>
      </c>
      <c r="H851" s="4">
        <v>3847530</v>
      </c>
      <c r="I851" s="214" t="s">
        <v>2032</v>
      </c>
      <c r="J851" s="216">
        <v>0</v>
      </c>
      <c r="K851" s="4">
        <v>17793848608</v>
      </c>
      <c r="L851" s="4"/>
      <c r="M851" s="4" t="s">
        <v>2033</v>
      </c>
      <c r="N851" s="4" t="s">
        <v>2034</v>
      </c>
      <c r="O851" s="4">
        <v>17793848608</v>
      </c>
      <c r="P851" s="217">
        <f>--IFERROR(VLOOKUP(I851,'统计（数据库导出）'!A:C,2,FALSE),0)</f>
        <v>0</v>
      </c>
      <c r="Q851" s="217">
        <f>--IFERROR(VLOOKUP(I851,'统计（数据库导出）'!A:C,3,FALSE),0)</f>
        <v>-286</v>
      </c>
      <c r="R851" s="219">
        <f t="shared" si="13"/>
        <v>0</v>
      </c>
      <c r="S851" s="217">
        <f>--IFERROR(VLOOKUP(I851,'统计（数据库导出）'!A:K,4,FALSE),0)</f>
        <v>0</v>
      </c>
      <c r="T851" s="217">
        <f>--IFERROR(VLOOKUP(I851,'统计（数据库导出）'!A:K,5,FALSE),0)</f>
        <v>0</v>
      </c>
      <c r="U851" s="217">
        <f>--IFERROR(VLOOKUP(I851,'统计（数据库导出）'!A:K,6,FALSE),0)</f>
        <v>0</v>
      </c>
      <c r="V851" s="217">
        <f>--IFERROR(VLOOKUP(I851,'统计（数据库导出）'!A:K,7,FALSE),0)</f>
        <v>0</v>
      </c>
      <c r="W851" s="217">
        <f>--IFERROR(VLOOKUP(I851,'统计（数据库导出）'!A:K,8,FALSE),0)</f>
        <v>-286</v>
      </c>
      <c r="X851" s="217">
        <f>--IFERROR(VLOOKUP(I851,'统计（数据库导出）'!A:K,9,FALSE),0)</f>
        <v>-286</v>
      </c>
      <c r="Y851" s="217">
        <f>--IFERROR(VLOOKUP(I851,'统计（数据库导出）'!A:K,10,FALSE),0)</f>
        <v>0</v>
      </c>
      <c r="Z851" s="217">
        <f>--IFERROR(VLOOKUP(I851,'统计（数据库导出）'!A:K,11,FALSE),0)</f>
        <v>0</v>
      </c>
      <c r="AA851" s="4">
        <v>850</v>
      </c>
      <c r="AB851" s="4"/>
      <c r="AC851" s="220" t="e">
        <f>VLOOKUP(H851,[1]Sheet1!$D:$D,1,FALSE)</f>
        <v>#N/A</v>
      </c>
    </row>
    <row r="852" spans="1:29">
      <c r="A852" s="3">
        <v>255</v>
      </c>
      <c r="B852" s="4" t="s">
        <v>1421</v>
      </c>
      <c r="C852" s="4">
        <v>0</v>
      </c>
      <c r="D852" s="4" t="s">
        <v>53</v>
      </c>
      <c r="E852" s="4">
        <v>0</v>
      </c>
      <c r="F852" s="4">
        <v>0</v>
      </c>
      <c r="G852" s="4" t="s">
        <v>33</v>
      </c>
      <c r="H852" s="4">
        <v>3853059</v>
      </c>
      <c r="I852" s="214" t="s">
        <v>2035</v>
      </c>
      <c r="J852" s="216">
        <v>0</v>
      </c>
      <c r="K852" s="4">
        <v>18193842135</v>
      </c>
      <c r="L852" s="4"/>
      <c r="M852" s="4" t="s">
        <v>2036</v>
      </c>
      <c r="N852" s="4" t="s">
        <v>2037</v>
      </c>
      <c r="O852" s="4">
        <v>18193842135</v>
      </c>
      <c r="P852" s="217">
        <f>--IFERROR(VLOOKUP(I852,'统计（数据库导出）'!A:C,2,FALSE),0)</f>
        <v>0</v>
      </c>
      <c r="Q852" s="217">
        <f>--IFERROR(VLOOKUP(I852,'统计（数据库导出）'!A:C,3,FALSE),0)</f>
        <v>0</v>
      </c>
      <c r="R852" s="219">
        <f t="shared" si="13"/>
        <v>0</v>
      </c>
      <c r="S852" s="217">
        <f>--IFERROR(VLOOKUP(I852,'统计（数据库导出）'!A:K,4,FALSE),0)</f>
        <v>0</v>
      </c>
      <c r="T852" s="217">
        <f>--IFERROR(VLOOKUP(I852,'统计（数据库导出）'!A:K,5,FALSE),0)</f>
        <v>0</v>
      </c>
      <c r="U852" s="217">
        <f>--IFERROR(VLOOKUP(I852,'统计（数据库导出）'!A:K,6,FALSE),0)</f>
        <v>0</v>
      </c>
      <c r="V852" s="217">
        <f>--IFERROR(VLOOKUP(I852,'统计（数据库导出）'!A:K,7,FALSE),0)</f>
        <v>0</v>
      </c>
      <c r="W852" s="217">
        <f>--IFERROR(VLOOKUP(I852,'统计（数据库导出）'!A:K,8,FALSE),0)</f>
        <v>0</v>
      </c>
      <c r="X852" s="217">
        <f>--IFERROR(VLOOKUP(I852,'统计（数据库导出）'!A:K,9,FALSE),0)</f>
        <v>0</v>
      </c>
      <c r="Y852" s="217">
        <f>--IFERROR(VLOOKUP(I852,'统计（数据库导出）'!A:K,10,FALSE),0)</f>
        <v>0</v>
      </c>
      <c r="Z852" s="217">
        <f>--IFERROR(VLOOKUP(I852,'统计（数据库导出）'!A:K,11,FALSE),0)</f>
        <v>0</v>
      </c>
      <c r="AA852" s="4">
        <v>851</v>
      </c>
      <c r="AB852" s="4"/>
      <c r="AC852" s="220" t="e">
        <f>VLOOKUP(H852,[1]Sheet1!$D:$D,1,FALSE)</f>
        <v>#N/A</v>
      </c>
    </row>
    <row r="853" spans="1:29">
      <c r="A853" s="3">
        <v>256</v>
      </c>
      <c r="B853" s="4" t="s">
        <v>1421</v>
      </c>
      <c r="C853" s="4">
        <v>0</v>
      </c>
      <c r="D853" s="4" t="s">
        <v>53</v>
      </c>
      <c r="E853" s="4">
        <v>0</v>
      </c>
      <c r="F853" s="4">
        <v>0</v>
      </c>
      <c r="G853" s="4" t="s">
        <v>33</v>
      </c>
      <c r="H853" s="4">
        <v>3852670</v>
      </c>
      <c r="I853" s="214" t="s">
        <v>2038</v>
      </c>
      <c r="J853" s="216">
        <v>0</v>
      </c>
      <c r="K853" s="4">
        <v>19993800328</v>
      </c>
      <c r="L853" s="4"/>
      <c r="M853" s="4" t="e">
        <v>#N/A</v>
      </c>
      <c r="N853" s="4" t="s">
        <v>1937</v>
      </c>
      <c r="O853" s="4">
        <v>19993800328</v>
      </c>
      <c r="P853" s="217">
        <f>--IFERROR(VLOOKUP(I853,'统计（数据库导出）'!A:C,2,FALSE),0)</f>
        <v>0</v>
      </c>
      <c r="Q853" s="217">
        <f>--IFERROR(VLOOKUP(I853,'统计（数据库导出）'!A:C,3,FALSE),0)</f>
        <v>0</v>
      </c>
      <c r="R853" s="219">
        <f t="shared" si="13"/>
        <v>0</v>
      </c>
      <c r="S853" s="217">
        <f>--IFERROR(VLOOKUP(I853,'统计（数据库导出）'!A:K,4,FALSE),0)</f>
        <v>0</v>
      </c>
      <c r="T853" s="217">
        <f>--IFERROR(VLOOKUP(I853,'统计（数据库导出）'!A:K,5,FALSE),0)</f>
        <v>0</v>
      </c>
      <c r="U853" s="217">
        <f>--IFERROR(VLOOKUP(I853,'统计（数据库导出）'!A:K,6,FALSE),0)</f>
        <v>0</v>
      </c>
      <c r="V853" s="217">
        <f>--IFERROR(VLOOKUP(I853,'统计（数据库导出）'!A:K,7,FALSE),0)</f>
        <v>0</v>
      </c>
      <c r="W853" s="217">
        <f>--IFERROR(VLOOKUP(I853,'统计（数据库导出）'!A:K,8,FALSE),0)</f>
        <v>0</v>
      </c>
      <c r="X853" s="217">
        <f>--IFERROR(VLOOKUP(I853,'统计（数据库导出）'!A:K,9,FALSE),0)</f>
        <v>0</v>
      </c>
      <c r="Y853" s="217">
        <f>--IFERROR(VLOOKUP(I853,'统计（数据库导出）'!A:K,10,FALSE),0)</f>
        <v>0</v>
      </c>
      <c r="Z853" s="217">
        <f>--IFERROR(VLOOKUP(I853,'统计（数据库导出）'!A:K,11,FALSE),0)</f>
        <v>0</v>
      </c>
      <c r="AA853" s="4">
        <v>852</v>
      </c>
      <c r="AB853" s="4"/>
      <c r="AC853" s="220" t="e">
        <f>VLOOKUP(H853,[1]Sheet1!$D:$D,1,FALSE)</f>
        <v>#N/A</v>
      </c>
    </row>
    <row r="854" spans="1:29">
      <c r="A854" s="3">
        <v>257</v>
      </c>
      <c r="B854" s="4" t="s">
        <v>1421</v>
      </c>
      <c r="C854" s="4">
        <v>0</v>
      </c>
      <c r="D854" s="4" t="s">
        <v>53</v>
      </c>
      <c r="E854" s="4">
        <v>0</v>
      </c>
      <c r="F854" s="4">
        <v>0</v>
      </c>
      <c r="G854" s="4" t="s">
        <v>33</v>
      </c>
      <c r="H854" s="4">
        <v>3853936</v>
      </c>
      <c r="I854" s="214" t="s">
        <v>2039</v>
      </c>
      <c r="J854" s="216">
        <v>500</v>
      </c>
      <c r="K854" s="4">
        <v>15379882835</v>
      </c>
      <c r="L854" s="4"/>
      <c r="M854" s="4" t="s">
        <v>2040</v>
      </c>
      <c r="N854" s="4" t="s">
        <v>2041</v>
      </c>
      <c r="O854" s="4">
        <v>15379882835</v>
      </c>
      <c r="P854" s="217">
        <f>--IFERROR(VLOOKUP(I854,'统计（数据库导出）'!A:C,2,FALSE),0)</f>
        <v>0</v>
      </c>
      <c r="Q854" s="217">
        <f>--IFERROR(VLOOKUP(I854,'统计（数据库导出）'!A:C,3,FALSE),0)</f>
        <v>1079.51</v>
      </c>
      <c r="R854" s="219">
        <f t="shared" si="13"/>
        <v>2.15902</v>
      </c>
      <c r="S854" s="217">
        <f>--IFERROR(VLOOKUP(I854,'统计（数据库导出）'!A:K,4,FALSE),0)</f>
        <v>0</v>
      </c>
      <c r="T854" s="217">
        <f>--IFERROR(VLOOKUP(I854,'统计（数据库导出）'!A:K,5,FALSE),0)</f>
        <v>0</v>
      </c>
      <c r="U854" s="217">
        <f>--IFERROR(VLOOKUP(I854,'统计（数据库导出）'!A:K,6,FALSE),0)</f>
        <v>0</v>
      </c>
      <c r="V854" s="217">
        <f>--IFERROR(VLOOKUP(I854,'统计（数据库导出）'!A:K,7,FALSE),0)</f>
        <v>0</v>
      </c>
      <c r="W854" s="217">
        <f>--IFERROR(VLOOKUP(I854,'统计（数据库导出）'!A:K,8,FALSE),0)</f>
        <v>993.36</v>
      </c>
      <c r="X854" s="217">
        <f>--IFERROR(VLOOKUP(I854,'统计（数据库导出）'!A:K,9,FALSE),0)</f>
        <v>-308</v>
      </c>
      <c r="Y854" s="217">
        <f>--IFERROR(VLOOKUP(I854,'统计（数据库导出）'!A:K,10,FALSE),0)</f>
        <v>86.15</v>
      </c>
      <c r="Z854" s="217">
        <f>--IFERROR(VLOOKUP(I854,'统计（数据库导出）'!A:K,11,FALSE),0)</f>
        <v>0</v>
      </c>
      <c r="AA854" s="4">
        <v>853</v>
      </c>
      <c r="AB854" s="4"/>
      <c r="AC854" s="220" t="e">
        <f>VLOOKUP(H854,[1]Sheet1!$D:$D,1,FALSE)</f>
        <v>#N/A</v>
      </c>
    </row>
    <row r="855" spans="1:29">
      <c r="A855" s="3">
        <v>258</v>
      </c>
      <c r="B855" s="4" t="s">
        <v>1421</v>
      </c>
      <c r="C855" s="4">
        <v>0</v>
      </c>
      <c r="D855" s="4" t="s">
        <v>53</v>
      </c>
      <c r="E855" s="4">
        <v>0</v>
      </c>
      <c r="F855" s="4">
        <v>0</v>
      </c>
      <c r="G855" s="4" t="s">
        <v>33</v>
      </c>
      <c r="H855" s="4">
        <v>3853265</v>
      </c>
      <c r="I855" s="214" t="s">
        <v>2042</v>
      </c>
      <c r="J855" s="216">
        <v>500</v>
      </c>
      <c r="K855" s="4">
        <v>18109384649</v>
      </c>
      <c r="L855" s="4"/>
      <c r="M855" s="4" t="s">
        <v>2043</v>
      </c>
      <c r="N855" s="4" t="s">
        <v>1997</v>
      </c>
      <c r="O855" s="4">
        <v>18109384649</v>
      </c>
      <c r="P855" s="217">
        <f>--IFERROR(VLOOKUP(I855,'统计（数据库导出）'!A:C,2,FALSE),0)</f>
        <v>0</v>
      </c>
      <c r="Q855" s="217">
        <f>--IFERROR(VLOOKUP(I855,'统计（数据库导出）'!A:C,3,FALSE),0)</f>
        <v>-432</v>
      </c>
      <c r="R855" s="219">
        <f t="shared" si="13"/>
        <v>-0.864</v>
      </c>
      <c r="S855" s="217">
        <f>--IFERROR(VLOOKUP(I855,'统计（数据库导出）'!A:K,4,FALSE),0)</f>
        <v>0</v>
      </c>
      <c r="T855" s="217">
        <f>--IFERROR(VLOOKUP(I855,'统计（数据库导出）'!A:K,5,FALSE),0)</f>
        <v>0</v>
      </c>
      <c r="U855" s="217">
        <f>--IFERROR(VLOOKUP(I855,'统计（数据库导出）'!A:K,6,FALSE),0)</f>
        <v>0</v>
      </c>
      <c r="V855" s="217">
        <f>--IFERROR(VLOOKUP(I855,'统计（数据库导出）'!A:K,7,FALSE),0)</f>
        <v>0</v>
      </c>
      <c r="W855" s="217">
        <f>--IFERROR(VLOOKUP(I855,'统计（数据库导出）'!A:K,8,FALSE),0)</f>
        <v>-432</v>
      </c>
      <c r="X855" s="217">
        <f>--IFERROR(VLOOKUP(I855,'统计（数据库导出）'!A:K,9,FALSE),0)</f>
        <v>-432</v>
      </c>
      <c r="Y855" s="217">
        <f>--IFERROR(VLOOKUP(I855,'统计（数据库导出）'!A:K,10,FALSE),0)</f>
        <v>0</v>
      </c>
      <c r="Z855" s="217">
        <f>--IFERROR(VLOOKUP(I855,'统计（数据库导出）'!A:K,11,FALSE),0)</f>
        <v>0</v>
      </c>
      <c r="AA855" s="4">
        <v>854</v>
      </c>
      <c r="AB855" s="4"/>
      <c r="AC855" s="220" t="e">
        <f>VLOOKUP(H855,[1]Sheet1!$D:$D,1,FALSE)</f>
        <v>#N/A</v>
      </c>
    </row>
    <row r="856" spans="1:29">
      <c r="A856" s="3">
        <v>259</v>
      </c>
      <c r="B856" s="4" t="s">
        <v>1421</v>
      </c>
      <c r="C856" s="4">
        <v>0</v>
      </c>
      <c r="D856" s="4" t="s">
        <v>53</v>
      </c>
      <c r="E856" s="4">
        <v>0</v>
      </c>
      <c r="F856" s="4">
        <v>0</v>
      </c>
      <c r="G856" s="4" t="s">
        <v>33</v>
      </c>
      <c r="H856" s="4">
        <v>3853267</v>
      </c>
      <c r="I856" s="214" t="s">
        <v>2044</v>
      </c>
      <c r="J856" s="216">
        <v>500</v>
      </c>
      <c r="K856" s="4">
        <v>19958660627</v>
      </c>
      <c r="L856" s="4"/>
      <c r="M856" s="4" t="s">
        <v>2045</v>
      </c>
      <c r="N856" s="4" t="s">
        <v>1997</v>
      </c>
      <c r="O856" s="4">
        <v>19958660627</v>
      </c>
      <c r="P856" s="217">
        <f>--IFERROR(VLOOKUP(I856,'统计（数据库导出）'!A:C,2,FALSE),0)</f>
        <v>0</v>
      </c>
      <c r="Q856" s="217">
        <f>--IFERROR(VLOOKUP(I856,'统计（数据库导出）'!A:C,3,FALSE),0)</f>
        <v>-482.9</v>
      </c>
      <c r="R856" s="219">
        <f t="shared" si="13"/>
        <v>-0.9658</v>
      </c>
      <c r="S856" s="217">
        <f>--IFERROR(VLOOKUP(I856,'统计（数据库导出）'!A:K,4,FALSE),0)</f>
        <v>0</v>
      </c>
      <c r="T856" s="217">
        <f>--IFERROR(VLOOKUP(I856,'统计（数据库导出）'!A:K,5,FALSE),0)</f>
        <v>0</v>
      </c>
      <c r="U856" s="217">
        <f>--IFERROR(VLOOKUP(I856,'统计（数据库导出）'!A:K,6,FALSE),0)</f>
        <v>0</v>
      </c>
      <c r="V856" s="217">
        <f>--IFERROR(VLOOKUP(I856,'统计（数据库导出）'!A:K,7,FALSE),0)</f>
        <v>0</v>
      </c>
      <c r="W856" s="217">
        <f>--IFERROR(VLOOKUP(I856,'统计（数据库导出）'!A:K,8,FALSE),0)</f>
        <v>-502.9</v>
      </c>
      <c r="X856" s="217">
        <f>--IFERROR(VLOOKUP(I856,'统计（数据库导出）'!A:K,9,FALSE),0)</f>
        <v>-612.1</v>
      </c>
      <c r="Y856" s="217">
        <f>--IFERROR(VLOOKUP(I856,'统计（数据库导出）'!A:K,10,FALSE),0)</f>
        <v>20</v>
      </c>
      <c r="Z856" s="217">
        <f>--IFERROR(VLOOKUP(I856,'统计（数据库导出）'!A:K,11,FALSE),0)</f>
        <v>0</v>
      </c>
      <c r="AA856" s="4">
        <v>855</v>
      </c>
      <c r="AB856" s="4"/>
      <c r="AC856" s="220" t="e">
        <f>VLOOKUP(H856,[1]Sheet1!$D:$D,1,FALSE)</f>
        <v>#N/A</v>
      </c>
    </row>
    <row r="857" spans="1:29">
      <c r="A857" s="3">
        <v>260</v>
      </c>
      <c r="B857" s="4" t="s">
        <v>1421</v>
      </c>
      <c r="C857" s="4">
        <v>0</v>
      </c>
      <c r="D857" s="4" t="s">
        <v>335</v>
      </c>
      <c r="E857" s="4" t="s">
        <v>1950</v>
      </c>
      <c r="F857" s="4">
        <v>0</v>
      </c>
      <c r="G857" s="4" t="s">
        <v>33</v>
      </c>
      <c r="H857" s="4">
        <v>3853115</v>
      </c>
      <c r="I857" s="214" t="s">
        <v>2046</v>
      </c>
      <c r="J857" s="216">
        <v>600</v>
      </c>
      <c r="K857" s="4"/>
      <c r="L857" s="4"/>
      <c r="M857" s="4" t="s">
        <v>1960</v>
      </c>
      <c r="N857" s="4" t="s">
        <v>2047</v>
      </c>
      <c r="O857" s="4">
        <v>17370670201</v>
      </c>
      <c r="P857" s="217">
        <f>--IFERROR(VLOOKUP(I857,'统计（数据库导出）'!A:C,2,FALSE),0)</f>
        <v>0</v>
      </c>
      <c r="Q857" s="217">
        <f>--IFERROR(VLOOKUP(I857,'统计（数据库导出）'!A:C,3,FALSE),0)</f>
        <v>0</v>
      </c>
      <c r="R857" s="219">
        <f t="shared" si="13"/>
        <v>0</v>
      </c>
      <c r="S857" s="217">
        <f>--IFERROR(VLOOKUP(I857,'统计（数据库导出）'!A:K,4,FALSE),0)</f>
        <v>0</v>
      </c>
      <c r="T857" s="217">
        <f>--IFERROR(VLOOKUP(I857,'统计（数据库导出）'!A:K,5,FALSE),0)</f>
        <v>0</v>
      </c>
      <c r="U857" s="217">
        <f>--IFERROR(VLOOKUP(I857,'统计（数据库导出）'!A:K,6,FALSE),0)</f>
        <v>0</v>
      </c>
      <c r="V857" s="217">
        <f>--IFERROR(VLOOKUP(I857,'统计（数据库导出）'!A:K,7,FALSE),0)</f>
        <v>0</v>
      </c>
      <c r="W857" s="217">
        <f>--IFERROR(VLOOKUP(I857,'统计（数据库导出）'!A:K,8,FALSE),0)</f>
        <v>0</v>
      </c>
      <c r="X857" s="217">
        <f>--IFERROR(VLOOKUP(I857,'统计（数据库导出）'!A:K,9,FALSE),0)</f>
        <v>0</v>
      </c>
      <c r="Y857" s="217">
        <f>--IFERROR(VLOOKUP(I857,'统计（数据库导出）'!A:K,10,FALSE),0)</f>
        <v>0</v>
      </c>
      <c r="Z857" s="217">
        <f>--IFERROR(VLOOKUP(I857,'统计（数据库导出）'!A:K,11,FALSE),0)</f>
        <v>0</v>
      </c>
      <c r="AA857" s="4">
        <v>856</v>
      </c>
      <c r="AB857" s="4"/>
      <c r="AC857" s="220" t="e">
        <f>VLOOKUP(H857,[1]Sheet1!$D:$D,1,FALSE)</f>
        <v>#N/A</v>
      </c>
    </row>
    <row r="858" spans="1:29">
      <c r="A858" s="3">
        <v>261</v>
      </c>
      <c r="B858" s="4" t="s">
        <v>1421</v>
      </c>
      <c r="C858" s="4">
        <v>0</v>
      </c>
      <c r="D858" s="4" t="s">
        <v>53</v>
      </c>
      <c r="E858" s="4">
        <v>0</v>
      </c>
      <c r="F858" s="4">
        <v>0</v>
      </c>
      <c r="G858" s="4" t="s">
        <v>33</v>
      </c>
      <c r="H858" s="4">
        <v>3853119</v>
      </c>
      <c r="I858" s="214" t="s">
        <v>2048</v>
      </c>
      <c r="J858" s="216">
        <v>600</v>
      </c>
      <c r="K858" s="4"/>
      <c r="L858" s="4"/>
      <c r="M858" s="4" t="s">
        <v>2049</v>
      </c>
      <c r="N858" s="4" t="s">
        <v>2050</v>
      </c>
      <c r="O858" s="4">
        <v>19958529152</v>
      </c>
      <c r="P858" s="217">
        <f>--IFERROR(VLOOKUP(I858,'统计（数据库导出）'!A:C,2,FALSE),0)</f>
        <v>0</v>
      </c>
      <c r="Q858" s="217">
        <f>--IFERROR(VLOOKUP(I858,'统计（数据库导出）'!A:C,3,FALSE),0)</f>
        <v>0</v>
      </c>
      <c r="R858" s="219">
        <f t="shared" si="13"/>
        <v>0</v>
      </c>
      <c r="S858" s="217">
        <f>--IFERROR(VLOOKUP(I858,'统计（数据库导出）'!A:K,4,FALSE),0)</f>
        <v>0</v>
      </c>
      <c r="T858" s="217">
        <f>--IFERROR(VLOOKUP(I858,'统计（数据库导出）'!A:K,5,FALSE),0)</f>
        <v>0</v>
      </c>
      <c r="U858" s="217">
        <f>--IFERROR(VLOOKUP(I858,'统计（数据库导出）'!A:K,6,FALSE),0)</f>
        <v>0</v>
      </c>
      <c r="V858" s="217">
        <f>--IFERROR(VLOOKUP(I858,'统计（数据库导出）'!A:K,7,FALSE),0)</f>
        <v>0</v>
      </c>
      <c r="W858" s="217">
        <f>--IFERROR(VLOOKUP(I858,'统计（数据库导出）'!A:K,8,FALSE),0)</f>
        <v>0</v>
      </c>
      <c r="X858" s="217">
        <f>--IFERROR(VLOOKUP(I858,'统计（数据库导出）'!A:K,9,FALSE),0)</f>
        <v>0</v>
      </c>
      <c r="Y858" s="217">
        <f>--IFERROR(VLOOKUP(I858,'统计（数据库导出）'!A:K,10,FALSE),0)</f>
        <v>0</v>
      </c>
      <c r="Z858" s="217">
        <f>--IFERROR(VLOOKUP(I858,'统计（数据库导出）'!A:K,11,FALSE),0)</f>
        <v>0</v>
      </c>
      <c r="AA858" s="4">
        <v>857</v>
      </c>
      <c r="AB858" s="4"/>
      <c r="AC858" s="220" t="e">
        <f>VLOOKUP(H858,[1]Sheet1!$D:$D,1,FALSE)</f>
        <v>#N/A</v>
      </c>
    </row>
    <row r="859" spans="1:29">
      <c r="A859" s="3">
        <v>262</v>
      </c>
      <c r="B859" s="4" t="s">
        <v>1421</v>
      </c>
      <c r="C859" s="4">
        <v>0</v>
      </c>
      <c r="D859" s="4" t="s">
        <v>53</v>
      </c>
      <c r="E859" s="4">
        <v>0</v>
      </c>
      <c r="F859" s="4">
        <v>0</v>
      </c>
      <c r="G859" s="4" t="s">
        <v>33</v>
      </c>
      <c r="H859" s="4">
        <v>3853120</v>
      </c>
      <c r="I859" s="214" t="s">
        <v>2051</v>
      </c>
      <c r="J859" s="216">
        <v>600</v>
      </c>
      <c r="K859" s="4"/>
      <c r="L859" s="4"/>
      <c r="M859" s="4" t="s">
        <v>1887</v>
      </c>
      <c r="N859" s="4" t="s">
        <v>2052</v>
      </c>
      <c r="O859" s="4">
        <v>17709381158</v>
      </c>
      <c r="P859" s="217">
        <f>--IFERROR(VLOOKUP(I859,'统计（数据库导出）'!A:C,2,FALSE),0)</f>
        <v>0</v>
      </c>
      <c r="Q859" s="217">
        <f>--IFERROR(VLOOKUP(I859,'统计（数据库导出）'!A:C,3,FALSE),0)</f>
        <v>0</v>
      </c>
      <c r="R859" s="219">
        <f t="shared" si="13"/>
        <v>0</v>
      </c>
      <c r="S859" s="217">
        <f>--IFERROR(VLOOKUP(I859,'统计（数据库导出）'!A:K,4,FALSE),0)</f>
        <v>0</v>
      </c>
      <c r="T859" s="217">
        <f>--IFERROR(VLOOKUP(I859,'统计（数据库导出）'!A:K,5,FALSE),0)</f>
        <v>0</v>
      </c>
      <c r="U859" s="217">
        <f>--IFERROR(VLOOKUP(I859,'统计（数据库导出）'!A:K,6,FALSE),0)</f>
        <v>0</v>
      </c>
      <c r="V859" s="217">
        <f>--IFERROR(VLOOKUP(I859,'统计（数据库导出）'!A:K,7,FALSE),0)</f>
        <v>0</v>
      </c>
      <c r="W859" s="217">
        <f>--IFERROR(VLOOKUP(I859,'统计（数据库导出）'!A:K,8,FALSE),0)</f>
        <v>0</v>
      </c>
      <c r="X859" s="217">
        <f>--IFERROR(VLOOKUP(I859,'统计（数据库导出）'!A:K,9,FALSE),0)</f>
        <v>0</v>
      </c>
      <c r="Y859" s="217">
        <f>--IFERROR(VLOOKUP(I859,'统计（数据库导出）'!A:K,10,FALSE),0)</f>
        <v>0</v>
      </c>
      <c r="Z859" s="217">
        <f>--IFERROR(VLOOKUP(I859,'统计（数据库导出）'!A:K,11,FALSE),0)</f>
        <v>0</v>
      </c>
      <c r="AA859" s="4">
        <v>858</v>
      </c>
      <c r="AB859" s="4"/>
      <c r="AC859" s="220" t="e">
        <f>VLOOKUP(H859,[1]Sheet1!$D:$D,1,FALSE)</f>
        <v>#N/A</v>
      </c>
    </row>
    <row r="860" s="207" customFormat="1" spans="1:29">
      <c r="A860" s="225">
        <v>263</v>
      </c>
      <c r="B860" s="4" t="s">
        <v>1421</v>
      </c>
      <c r="C860" s="4" t="s">
        <v>57</v>
      </c>
      <c r="D860" s="226">
        <v>0</v>
      </c>
      <c r="E860" s="226">
        <v>0</v>
      </c>
      <c r="F860" s="226">
        <v>0</v>
      </c>
      <c r="G860" s="226" t="s">
        <v>33</v>
      </c>
      <c r="H860" s="226">
        <v>3853121</v>
      </c>
      <c r="I860" s="227" t="s">
        <v>2053</v>
      </c>
      <c r="J860" s="228">
        <v>600</v>
      </c>
      <c r="K860" s="226"/>
      <c r="L860" s="226"/>
      <c r="M860" s="4" t="e">
        <v>#N/A</v>
      </c>
      <c r="N860" s="4" t="s">
        <v>2054</v>
      </c>
      <c r="O860" s="226"/>
      <c r="P860" s="224">
        <f>--IFERROR(VLOOKUP(I860,'统计（数据库导出）'!A:C,2,FALSE),0)</f>
        <v>0</v>
      </c>
      <c r="Q860" s="224">
        <f>--IFERROR(VLOOKUP(I860,'统计（数据库导出）'!A:C,3,FALSE),0)</f>
        <v>0</v>
      </c>
      <c r="R860" s="229">
        <f t="shared" si="13"/>
        <v>0</v>
      </c>
      <c r="S860" s="217">
        <f>--IFERROR(VLOOKUP(I860,'统计（数据库导出）'!A:K,4,FALSE),0)</f>
        <v>0</v>
      </c>
      <c r="T860" s="217">
        <f>--IFERROR(VLOOKUP(I860,'统计（数据库导出）'!A:K,5,FALSE),0)</f>
        <v>0</v>
      </c>
      <c r="U860" s="217">
        <f>--IFERROR(VLOOKUP(I860,'统计（数据库导出）'!A:K,6,FALSE),0)</f>
        <v>0</v>
      </c>
      <c r="V860" s="217">
        <f>--IFERROR(VLOOKUP(I860,'统计（数据库导出）'!A:K,7,FALSE),0)</f>
        <v>0</v>
      </c>
      <c r="W860" s="217">
        <f>--IFERROR(VLOOKUP(I860,'统计（数据库导出）'!A:K,8,FALSE),0)</f>
        <v>0</v>
      </c>
      <c r="X860" s="217">
        <f>--IFERROR(VLOOKUP(I860,'统计（数据库导出）'!A:K,9,FALSE),0)</f>
        <v>0</v>
      </c>
      <c r="Y860" s="217">
        <f>--IFERROR(VLOOKUP(I860,'统计（数据库导出）'!A:K,10,FALSE),0)</f>
        <v>0</v>
      </c>
      <c r="Z860" s="217">
        <f>--IFERROR(VLOOKUP(I860,'统计（数据库导出）'!A:K,11,FALSE),0)</f>
        <v>0</v>
      </c>
      <c r="AA860" s="4">
        <v>859</v>
      </c>
      <c r="AB860" s="4"/>
      <c r="AC860" s="220" t="e">
        <f>VLOOKUP(H860,[1]Sheet1!$D:$D,1,FALSE)</f>
        <v>#N/A</v>
      </c>
    </row>
    <row r="861" spans="1:29">
      <c r="A861" s="3">
        <v>264</v>
      </c>
      <c r="B861" s="4" t="s">
        <v>1421</v>
      </c>
      <c r="C861" s="4">
        <v>0</v>
      </c>
      <c r="D861" s="4" t="s">
        <v>335</v>
      </c>
      <c r="E861" s="4" t="s">
        <v>1465</v>
      </c>
      <c r="F861" s="4">
        <v>0</v>
      </c>
      <c r="G861" s="4" t="s">
        <v>33</v>
      </c>
      <c r="H861" s="4">
        <v>3853125</v>
      </c>
      <c r="I861" s="214" t="s">
        <v>2055</v>
      </c>
      <c r="J861" s="216">
        <v>600</v>
      </c>
      <c r="K861" s="4"/>
      <c r="L861" s="4"/>
      <c r="M861" s="4" t="s">
        <v>2056</v>
      </c>
      <c r="N861" s="4" t="s">
        <v>2057</v>
      </c>
      <c r="O861" s="4">
        <v>15309482818</v>
      </c>
      <c r="P861" s="217">
        <f>--IFERROR(VLOOKUP(I861,'统计（数据库导出）'!A:C,2,FALSE),0)</f>
        <v>0</v>
      </c>
      <c r="Q861" s="217">
        <f>--IFERROR(VLOOKUP(I861,'统计（数据库导出）'!A:C,3,FALSE),0)</f>
        <v>0</v>
      </c>
      <c r="R861" s="219">
        <f t="shared" si="13"/>
        <v>0</v>
      </c>
      <c r="S861" s="217">
        <f>--IFERROR(VLOOKUP(I861,'统计（数据库导出）'!A:K,4,FALSE),0)</f>
        <v>0</v>
      </c>
      <c r="T861" s="217">
        <f>--IFERROR(VLOOKUP(I861,'统计（数据库导出）'!A:K,5,FALSE),0)</f>
        <v>0</v>
      </c>
      <c r="U861" s="217">
        <f>--IFERROR(VLOOKUP(I861,'统计（数据库导出）'!A:K,6,FALSE),0)</f>
        <v>0</v>
      </c>
      <c r="V861" s="217">
        <f>--IFERROR(VLOOKUP(I861,'统计（数据库导出）'!A:K,7,FALSE),0)</f>
        <v>0</v>
      </c>
      <c r="W861" s="217">
        <f>--IFERROR(VLOOKUP(I861,'统计（数据库导出）'!A:K,8,FALSE),0)</f>
        <v>0</v>
      </c>
      <c r="X861" s="217">
        <f>--IFERROR(VLOOKUP(I861,'统计（数据库导出）'!A:K,9,FALSE),0)</f>
        <v>0</v>
      </c>
      <c r="Y861" s="217">
        <f>--IFERROR(VLOOKUP(I861,'统计（数据库导出）'!A:K,10,FALSE),0)</f>
        <v>0</v>
      </c>
      <c r="Z861" s="217">
        <f>--IFERROR(VLOOKUP(I861,'统计（数据库导出）'!A:K,11,FALSE),0)</f>
        <v>0</v>
      </c>
      <c r="AA861" s="4">
        <v>860</v>
      </c>
      <c r="AB861" s="4"/>
      <c r="AC861" s="220" t="e">
        <f>VLOOKUP(H861,[1]Sheet1!$D:$D,1,FALSE)</f>
        <v>#N/A</v>
      </c>
    </row>
    <row r="862" spans="1:29">
      <c r="A862" s="3">
        <v>265</v>
      </c>
      <c r="B862" s="4" t="s">
        <v>1421</v>
      </c>
      <c r="C862" s="4">
        <v>0</v>
      </c>
      <c r="D862" s="4" t="s">
        <v>335</v>
      </c>
      <c r="E862" s="4" t="s">
        <v>1907</v>
      </c>
      <c r="F862" s="4">
        <v>0</v>
      </c>
      <c r="G862" s="4" t="s">
        <v>33</v>
      </c>
      <c r="H862" s="4">
        <v>3853100</v>
      </c>
      <c r="I862" s="214" t="s">
        <v>2058</v>
      </c>
      <c r="J862" s="216">
        <v>600</v>
      </c>
      <c r="K862" s="4"/>
      <c r="L862" s="4"/>
      <c r="M862" s="4" t="s">
        <v>1921</v>
      </c>
      <c r="N862" s="4" t="s">
        <v>2059</v>
      </c>
      <c r="O862" s="4">
        <v>17793826325</v>
      </c>
      <c r="P862" s="217">
        <f>--IFERROR(VLOOKUP(I862,'统计（数据库导出）'!A:C,2,FALSE),0)</f>
        <v>0</v>
      </c>
      <c r="Q862" s="217">
        <f>--IFERROR(VLOOKUP(I862,'统计（数据库导出）'!A:C,3,FALSE),0)</f>
        <v>0</v>
      </c>
      <c r="R862" s="219">
        <f t="shared" si="13"/>
        <v>0</v>
      </c>
      <c r="S862" s="217">
        <f>--IFERROR(VLOOKUP(I862,'统计（数据库导出）'!A:K,4,FALSE),0)</f>
        <v>0</v>
      </c>
      <c r="T862" s="217">
        <f>--IFERROR(VLOOKUP(I862,'统计（数据库导出）'!A:K,5,FALSE),0)</f>
        <v>0</v>
      </c>
      <c r="U862" s="217">
        <f>--IFERROR(VLOOKUP(I862,'统计（数据库导出）'!A:K,6,FALSE),0)</f>
        <v>0</v>
      </c>
      <c r="V862" s="217">
        <f>--IFERROR(VLOOKUP(I862,'统计（数据库导出）'!A:K,7,FALSE),0)</f>
        <v>0</v>
      </c>
      <c r="W862" s="217">
        <f>--IFERROR(VLOOKUP(I862,'统计（数据库导出）'!A:K,8,FALSE),0)</f>
        <v>0</v>
      </c>
      <c r="X862" s="217">
        <f>--IFERROR(VLOOKUP(I862,'统计（数据库导出）'!A:K,9,FALSE),0)</f>
        <v>0</v>
      </c>
      <c r="Y862" s="217">
        <f>--IFERROR(VLOOKUP(I862,'统计（数据库导出）'!A:K,10,FALSE),0)</f>
        <v>0</v>
      </c>
      <c r="Z862" s="217">
        <f>--IFERROR(VLOOKUP(I862,'统计（数据库导出）'!A:K,11,FALSE),0)</f>
        <v>0</v>
      </c>
      <c r="AA862" s="4">
        <v>861</v>
      </c>
      <c r="AB862" s="4"/>
      <c r="AC862" s="220" t="e">
        <f>VLOOKUP(H862,[1]Sheet1!$D:$D,1,FALSE)</f>
        <v>#N/A</v>
      </c>
    </row>
    <row r="863" spans="1:29">
      <c r="A863" s="3">
        <v>266</v>
      </c>
      <c r="B863" s="4" t="s">
        <v>1421</v>
      </c>
      <c r="C863" s="4" t="s">
        <v>2060</v>
      </c>
      <c r="D863" s="4">
        <v>0</v>
      </c>
      <c r="E863" s="4">
        <v>0</v>
      </c>
      <c r="F863" s="4">
        <v>0</v>
      </c>
      <c r="G863" s="4" t="s">
        <v>481</v>
      </c>
      <c r="H863" s="4">
        <v>3853869</v>
      </c>
      <c r="I863" s="214" t="s">
        <v>2061</v>
      </c>
      <c r="J863" s="216">
        <v>200</v>
      </c>
      <c r="K863" s="4">
        <v>18993827869</v>
      </c>
      <c r="L863" s="4"/>
      <c r="M863" s="4" t="s">
        <v>2062</v>
      </c>
      <c r="N863" s="4" t="s">
        <v>1531</v>
      </c>
      <c r="O863" s="4">
        <v>18993827869</v>
      </c>
      <c r="P863" s="217">
        <f>--IFERROR(VLOOKUP(I863,'统计（数据库导出）'!A:C,2,FALSE),0)</f>
        <v>0</v>
      </c>
      <c r="Q863" s="217">
        <f>--IFERROR(VLOOKUP(I863,'统计（数据库导出）'!A:C,3,FALSE),0)</f>
        <v>120</v>
      </c>
      <c r="R863" s="219">
        <f t="shared" si="13"/>
        <v>0.6</v>
      </c>
      <c r="S863" s="217">
        <f>--IFERROR(VLOOKUP(I863,'统计（数据库导出）'!A:K,4,FALSE),0)</f>
        <v>0</v>
      </c>
      <c r="T863" s="217">
        <f>--IFERROR(VLOOKUP(I863,'统计（数据库导出）'!A:K,5,FALSE),0)</f>
        <v>0</v>
      </c>
      <c r="U863" s="217">
        <f>--IFERROR(VLOOKUP(I863,'统计（数据库导出）'!A:K,6,FALSE),0)</f>
        <v>0</v>
      </c>
      <c r="V863" s="217">
        <f>--IFERROR(VLOOKUP(I863,'统计（数据库导出）'!A:K,7,FALSE),0)</f>
        <v>0</v>
      </c>
      <c r="W863" s="217">
        <f>--IFERROR(VLOOKUP(I863,'统计（数据库导出）'!A:K,8,FALSE),0)</f>
        <v>0</v>
      </c>
      <c r="X863" s="217">
        <f>--IFERROR(VLOOKUP(I863,'统计（数据库导出）'!A:K,9,FALSE),0)</f>
        <v>0</v>
      </c>
      <c r="Y863" s="217">
        <f>--IFERROR(VLOOKUP(I863,'统计（数据库导出）'!A:K,10,FALSE),0)</f>
        <v>120</v>
      </c>
      <c r="Z863" s="217">
        <f>--IFERROR(VLOOKUP(I863,'统计（数据库导出）'!A:K,11,FALSE),0)</f>
        <v>0</v>
      </c>
      <c r="AA863" s="4">
        <v>862</v>
      </c>
      <c r="AB863" s="4"/>
      <c r="AC863" s="220" t="e">
        <f>VLOOKUP(H863,[1]Sheet1!$D:$D,1,FALSE)</f>
        <v>#N/A</v>
      </c>
    </row>
    <row r="864" spans="1:29">
      <c r="A864" s="3">
        <v>267</v>
      </c>
      <c r="B864" s="4" t="s">
        <v>1421</v>
      </c>
      <c r="C864" s="4" t="s">
        <v>2060</v>
      </c>
      <c r="D864" s="4">
        <v>0</v>
      </c>
      <c r="E864" s="4">
        <v>0</v>
      </c>
      <c r="F864" s="4">
        <v>0</v>
      </c>
      <c r="G864" s="4" t="s">
        <v>481</v>
      </c>
      <c r="H864" s="4">
        <v>3853928</v>
      </c>
      <c r="I864" s="214" t="s">
        <v>2063</v>
      </c>
      <c r="J864" s="216">
        <v>200</v>
      </c>
      <c r="K864" s="4">
        <v>18993820516</v>
      </c>
      <c r="L864" s="4"/>
      <c r="M864" s="4" t="s">
        <v>299</v>
      </c>
      <c r="N864" s="4" t="s">
        <v>1531</v>
      </c>
      <c r="O864" s="4">
        <v>18993820516</v>
      </c>
      <c r="P864" s="217">
        <f>--IFERROR(VLOOKUP(I864,'统计（数据库导出）'!A:C,2,FALSE),0)</f>
        <v>0</v>
      </c>
      <c r="Q864" s="217">
        <f>--IFERROR(VLOOKUP(I864,'统计（数据库导出）'!A:C,3,FALSE),0)</f>
        <v>0</v>
      </c>
      <c r="R864" s="219">
        <f t="shared" si="13"/>
        <v>0</v>
      </c>
      <c r="S864" s="217">
        <f>--IFERROR(VLOOKUP(I864,'统计（数据库导出）'!A:K,4,FALSE),0)</f>
        <v>0</v>
      </c>
      <c r="T864" s="217">
        <f>--IFERROR(VLOOKUP(I864,'统计（数据库导出）'!A:K,5,FALSE),0)</f>
        <v>0</v>
      </c>
      <c r="U864" s="217">
        <f>--IFERROR(VLOOKUP(I864,'统计（数据库导出）'!A:K,6,FALSE),0)</f>
        <v>0</v>
      </c>
      <c r="V864" s="217">
        <f>--IFERROR(VLOOKUP(I864,'统计（数据库导出）'!A:K,7,FALSE),0)</f>
        <v>0</v>
      </c>
      <c r="W864" s="217">
        <f>--IFERROR(VLOOKUP(I864,'统计（数据库导出）'!A:K,8,FALSE),0)</f>
        <v>0</v>
      </c>
      <c r="X864" s="217">
        <f>--IFERROR(VLOOKUP(I864,'统计（数据库导出）'!A:K,9,FALSE),0)</f>
        <v>0</v>
      </c>
      <c r="Y864" s="217">
        <f>--IFERROR(VLOOKUP(I864,'统计（数据库导出）'!A:K,10,FALSE),0)</f>
        <v>0</v>
      </c>
      <c r="Z864" s="217">
        <f>--IFERROR(VLOOKUP(I864,'统计（数据库导出）'!A:K,11,FALSE),0)</f>
        <v>0</v>
      </c>
      <c r="AA864" s="4">
        <v>863</v>
      </c>
      <c r="AB864" s="4"/>
      <c r="AC864" s="220" t="e">
        <f>VLOOKUP(H864,[1]Sheet1!$D:$D,1,FALSE)</f>
        <v>#N/A</v>
      </c>
    </row>
    <row r="865" spans="1:29">
      <c r="A865" s="3">
        <v>268</v>
      </c>
      <c r="B865" s="4" t="s">
        <v>1421</v>
      </c>
      <c r="C865" s="4" t="s">
        <v>2060</v>
      </c>
      <c r="D865" s="4">
        <v>0</v>
      </c>
      <c r="E865" s="4">
        <v>0</v>
      </c>
      <c r="F865" s="4">
        <v>0</v>
      </c>
      <c r="G865" s="4" t="s">
        <v>481</v>
      </c>
      <c r="H865" s="4">
        <v>3853926</v>
      </c>
      <c r="I865" s="214" t="s">
        <v>2064</v>
      </c>
      <c r="J865" s="216">
        <v>200</v>
      </c>
      <c r="K865" s="4">
        <v>18993821180</v>
      </c>
      <c r="L865" s="4"/>
      <c r="M865" s="4" t="s">
        <v>2065</v>
      </c>
      <c r="N865" s="4" t="s">
        <v>1531</v>
      </c>
      <c r="O865" s="4">
        <v>18993821180</v>
      </c>
      <c r="P865" s="217">
        <f>--IFERROR(VLOOKUP(I865,'统计（数据库导出）'!A:C,2,FALSE),0)</f>
        <v>0</v>
      </c>
      <c r="Q865" s="217">
        <f>--IFERROR(VLOOKUP(I865,'统计（数据库导出）'!A:C,3,FALSE),0)</f>
        <v>0</v>
      </c>
      <c r="R865" s="219">
        <f t="shared" si="13"/>
        <v>0</v>
      </c>
      <c r="S865" s="217">
        <f>--IFERROR(VLOOKUP(I865,'统计（数据库导出）'!A:K,4,FALSE),0)</f>
        <v>0</v>
      </c>
      <c r="T865" s="217">
        <f>--IFERROR(VLOOKUP(I865,'统计（数据库导出）'!A:K,5,FALSE),0)</f>
        <v>0</v>
      </c>
      <c r="U865" s="217">
        <f>--IFERROR(VLOOKUP(I865,'统计（数据库导出）'!A:K,6,FALSE),0)</f>
        <v>0</v>
      </c>
      <c r="V865" s="217">
        <f>--IFERROR(VLOOKUP(I865,'统计（数据库导出）'!A:K,7,FALSE),0)</f>
        <v>0</v>
      </c>
      <c r="W865" s="217">
        <f>--IFERROR(VLOOKUP(I865,'统计（数据库导出）'!A:K,8,FALSE),0)</f>
        <v>0</v>
      </c>
      <c r="X865" s="217">
        <f>--IFERROR(VLOOKUP(I865,'统计（数据库导出）'!A:K,9,FALSE),0)</f>
        <v>0</v>
      </c>
      <c r="Y865" s="217">
        <f>--IFERROR(VLOOKUP(I865,'统计（数据库导出）'!A:K,10,FALSE),0)</f>
        <v>0</v>
      </c>
      <c r="Z865" s="217">
        <f>--IFERROR(VLOOKUP(I865,'统计（数据库导出）'!A:K,11,FALSE),0)</f>
        <v>0</v>
      </c>
      <c r="AA865" s="4">
        <v>864</v>
      </c>
      <c r="AB865" s="4"/>
      <c r="AC865" s="220" t="e">
        <f>VLOOKUP(H865,[1]Sheet1!$D:$D,1,FALSE)</f>
        <v>#N/A</v>
      </c>
    </row>
    <row r="866" spans="1:29">
      <c r="A866" s="3">
        <v>269</v>
      </c>
      <c r="B866" s="4" t="s">
        <v>1421</v>
      </c>
      <c r="C866" s="4" t="s">
        <v>2060</v>
      </c>
      <c r="D866" s="4">
        <v>0</v>
      </c>
      <c r="E866" s="4">
        <v>0</v>
      </c>
      <c r="F866" s="4">
        <v>0</v>
      </c>
      <c r="G866" s="4" t="s">
        <v>481</v>
      </c>
      <c r="H866" s="4">
        <v>3853929</v>
      </c>
      <c r="I866" s="214" t="s">
        <v>2066</v>
      </c>
      <c r="J866" s="216">
        <v>200</v>
      </c>
      <c r="K866" s="4">
        <v>18993823636</v>
      </c>
      <c r="L866" s="4"/>
      <c r="M866" s="4" t="s">
        <v>2067</v>
      </c>
      <c r="N866" s="4" t="s">
        <v>1531</v>
      </c>
      <c r="O866" s="4">
        <v>18993823636</v>
      </c>
      <c r="P866" s="217">
        <f>--IFERROR(VLOOKUP(I866,'统计（数据库导出）'!A:C,2,FALSE),0)</f>
        <v>0</v>
      </c>
      <c r="Q866" s="217">
        <f>--IFERROR(VLOOKUP(I866,'统计（数据库导出）'!A:C,3,FALSE),0)</f>
        <v>20</v>
      </c>
      <c r="R866" s="219">
        <f t="shared" si="13"/>
        <v>0.1</v>
      </c>
      <c r="S866" s="217">
        <f>--IFERROR(VLOOKUP(I866,'统计（数据库导出）'!A:K,4,FALSE),0)</f>
        <v>0</v>
      </c>
      <c r="T866" s="217">
        <f>--IFERROR(VLOOKUP(I866,'统计（数据库导出）'!A:K,5,FALSE),0)</f>
        <v>0</v>
      </c>
      <c r="U866" s="217">
        <f>--IFERROR(VLOOKUP(I866,'统计（数据库导出）'!A:K,6,FALSE),0)</f>
        <v>0</v>
      </c>
      <c r="V866" s="217">
        <f>--IFERROR(VLOOKUP(I866,'统计（数据库导出）'!A:K,7,FALSE),0)</f>
        <v>0</v>
      </c>
      <c r="W866" s="217">
        <f>--IFERROR(VLOOKUP(I866,'统计（数据库导出）'!A:K,8,FALSE),0)</f>
        <v>0</v>
      </c>
      <c r="X866" s="217">
        <f>--IFERROR(VLOOKUP(I866,'统计（数据库导出）'!A:K,9,FALSE),0)</f>
        <v>0</v>
      </c>
      <c r="Y866" s="217">
        <f>--IFERROR(VLOOKUP(I866,'统计（数据库导出）'!A:K,10,FALSE),0)</f>
        <v>20</v>
      </c>
      <c r="Z866" s="217">
        <f>--IFERROR(VLOOKUP(I866,'统计（数据库导出）'!A:K,11,FALSE),0)</f>
        <v>0</v>
      </c>
      <c r="AA866" s="4">
        <v>865</v>
      </c>
      <c r="AB866" s="4"/>
      <c r="AC866" s="220" t="e">
        <f>VLOOKUP(H866,[1]Sheet1!$D:$D,1,FALSE)</f>
        <v>#N/A</v>
      </c>
    </row>
    <row r="867" spans="1:29">
      <c r="A867" s="3">
        <v>270</v>
      </c>
      <c r="B867" s="4" t="s">
        <v>1421</v>
      </c>
      <c r="C867" s="4" t="s">
        <v>2060</v>
      </c>
      <c r="D867" s="4">
        <v>0</v>
      </c>
      <c r="E867" s="4">
        <v>0</v>
      </c>
      <c r="F867" s="4">
        <v>0</v>
      </c>
      <c r="G867" s="4" t="s">
        <v>2068</v>
      </c>
      <c r="H867" s="4">
        <v>3853438</v>
      </c>
      <c r="I867" s="214" t="s">
        <v>2069</v>
      </c>
      <c r="J867" s="216">
        <v>200</v>
      </c>
      <c r="K867" s="4">
        <v>18993823536</v>
      </c>
      <c r="L867" s="4"/>
      <c r="M867" s="4" t="s">
        <v>2070</v>
      </c>
      <c r="N867" s="4" t="s">
        <v>1531</v>
      </c>
      <c r="O867" s="4">
        <v>18993823536</v>
      </c>
      <c r="P867" s="217">
        <f>--IFERROR(VLOOKUP(I867,'统计（数据库导出）'!A:C,2,FALSE),0)</f>
        <v>0</v>
      </c>
      <c r="Q867" s="217">
        <f>--IFERROR(VLOOKUP(I867,'统计（数据库导出）'!A:C,3,FALSE),0)</f>
        <v>0</v>
      </c>
      <c r="R867" s="219">
        <f t="shared" si="13"/>
        <v>0</v>
      </c>
      <c r="S867" s="217">
        <f>--IFERROR(VLOOKUP(I867,'统计（数据库导出）'!A:K,4,FALSE),0)</f>
        <v>0</v>
      </c>
      <c r="T867" s="217">
        <f>--IFERROR(VLOOKUP(I867,'统计（数据库导出）'!A:K,5,FALSE),0)</f>
        <v>0</v>
      </c>
      <c r="U867" s="217">
        <f>--IFERROR(VLOOKUP(I867,'统计（数据库导出）'!A:K,6,FALSE),0)</f>
        <v>0</v>
      </c>
      <c r="V867" s="217">
        <f>--IFERROR(VLOOKUP(I867,'统计（数据库导出）'!A:K,7,FALSE),0)</f>
        <v>0</v>
      </c>
      <c r="W867" s="217">
        <f>--IFERROR(VLOOKUP(I867,'统计（数据库导出）'!A:K,8,FALSE),0)</f>
        <v>0</v>
      </c>
      <c r="X867" s="217">
        <f>--IFERROR(VLOOKUP(I867,'统计（数据库导出）'!A:K,9,FALSE),0)</f>
        <v>0</v>
      </c>
      <c r="Y867" s="217">
        <f>--IFERROR(VLOOKUP(I867,'统计（数据库导出）'!A:K,10,FALSE),0)</f>
        <v>0</v>
      </c>
      <c r="Z867" s="217">
        <f>--IFERROR(VLOOKUP(I867,'统计（数据库导出）'!A:K,11,FALSE),0)</f>
        <v>0</v>
      </c>
      <c r="AA867" s="4">
        <v>866</v>
      </c>
      <c r="AB867" s="4"/>
      <c r="AC867" s="220" t="e">
        <f>VLOOKUP(H867,[1]Sheet1!$D:$D,1,FALSE)</f>
        <v>#N/A</v>
      </c>
    </row>
    <row r="868" spans="1:29">
      <c r="A868" s="3">
        <v>271</v>
      </c>
      <c r="B868" s="4" t="s">
        <v>1421</v>
      </c>
      <c r="C868" s="4" t="s">
        <v>357</v>
      </c>
      <c r="D868" s="4">
        <v>0</v>
      </c>
      <c r="E868" s="4">
        <v>0</v>
      </c>
      <c r="F868" s="4">
        <v>0</v>
      </c>
      <c r="G868" s="4" t="s">
        <v>2071</v>
      </c>
      <c r="H868" s="4">
        <v>3853444</v>
      </c>
      <c r="I868" s="214" t="s">
        <v>2072</v>
      </c>
      <c r="J868" s="216">
        <v>200</v>
      </c>
      <c r="K868" s="4">
        <v>18993823883</v>
      </c>
      <c r="L868" s="4"/>
      <c r="M868" s="4" t="s">
        <v>2073</v>
      </c>
      <c r="N868" s="4" t="s">
        <v>1531</v>
      </c>
      <c r="O868" s="4">
        <v>18993823883</v>
      </c>
      <c r="P868" s="217">
        <f>--IFERROR(VLOOKUP(I868,'统计（数据库导出）'!A:C,2,FALSE),0)</f>
        <v>0</v>
      </c>
      <c r="Q868" s="217">
        <f>--IFERROR(VLOOKUP(I868,'统计（数据库导出）'!A:C,3,FALSE),0)</f>
        <v>0</v>
      </c>
      <c r="R868" s="219">
        <f t="shared" si="13"/>
        <v>0</v>
      </c>
      <c r="S868" s="217">
        <f>--IFERROR(VLOOKUP(I868,'统计（数据库导出）'!A:K,4,FALSE),0)</f>
        <v>0</v>
      </c>
      <c r="T868" s="217">
        <f>--IFERROR(VLOOKUP(I868,'统计（数据库导出）'!A:K,5,FALSE),0)</f>
        <v>0</v>
      </c>
      <c r="U868" s="217">
        <f>--IFERROR(VLOOKUP(I868,'统计（数据库导出）'!A:K,6,FALSE),0)</f>
        <v>0</v>
      </c>
      <c r="V868" s="217">
        <f>--IFERROR(VLOOKUP(I868,'统计（数据库导出）'!A:K,7,FALSE),0)</f>
        <v>0</v>
      </c>
      <c r="W868" s="217">
        <f>--IFERROR(VLOOKUP(I868,'统计（数据库导出）'!A:K,8,FALSE),0)</f>
        <v>0</v>
      </c>
      <c r="X868" s="217">
        <f>--IFERROR(VLOOKUP(I868,'统计（数据库导出）'!A:K,9,FALSE),0)</f>
        <v>0</v>
      </c>
      <c r="Y868" s="217">
        <f>--IFERROR(VLOOKUP(I868,'统计（数据库导出）'!A:K,10,FALSE),0)</f>
        <v>0</v>
      </c>
      <c r="Z868" s="217">
        <f>--IFERROR(VLOOKUP(I868,'统计（数据库导出）'!A:K,11,FALSE),0)</f>
        <v>0</v>
      </c>
      <c r="AA868" s="4">
        <v>867</v>
      </c>
      <c r="AB868" s="4"/>
      <c r="AC868" s="220" t="e">
        <f>VLOOKUP(H868,[1]Sheet1!$D:$D,1,FALSE)</f>
        <v>#N/A</v>
      </c>
    </row>
    <row r="869" spans="1:29">
      <c r="A869" s="3">
        <v>272</v>
      </c>
      <c r="B869" s="4" t="s">
        <v>1421</v>
      </c>
      <c r="C869" s="4" t="s">
        <v>357</v>
      </c>
      <c r="D869" s="4">
        <v>0</v>
      </c>
      <c r="E869" s="4">
        <v>0</v>
      </c>
      <c r="F869" s="4">
        <v>0</v>
      </c>
      <c r="G869" s="4" t="s">
        <v>2071</v>
      </c>
      <c r="H869" s="4">
        <v>3853492</v>
      </c>
      <c r="I869" s="214" t="s">
        <v>2074</v>
      </c>
      <c r="J869" s="216">
        <v>200</v>
      </c>
      <c r="K869" s="4">
        <v>18993823562</v>
      </c>
      <c r="L869" s="4"/>
      <c r="M869" s="4" t="s">
        <v>2075</v>
      </c>
      <c r="N869" s="4" t="s">
        <v>1531</v>
      </c>
      <c r="O869" s="4">
        <v>18993823502</v>
      </c>
      <c r="P869" s="217">
        <f>--IFERROR(VLOOKUP(I869,'统计（数据库导出）'!A:C,2,FALSE),0)</f>
        <v>0</v>
      </c>
      <c r="Q869" s="217">
        <f>--IFERROR(VLOOKUP(I869,'统计（数据库导出）'!A:C,3,FALSE),0)</f>
        <v>288</v>
      </c>
      <c r="R869" s="219">
        <f t="shared" si="13"/>
        <v>1.44</v>
      </c>
      <c r="S869" s="217">
        <f>--IFERROR(VLOOKUP(I869,'统计（数据库导出）'!A:K,4,FALSE),0)</f>
        <v>0</v>
      </c>
      <c r="T869" s="217">
        <f>--IFERROR(VLOOKUP(I869,'统计（数据库导出）'!A:K,5,FALSE),0)</f>
        <v>0</v>
      </c>
      <c r="U869" s="217">
        <f>--IFERROR(VLOOKUP(I869,'统计（数据库导出）'!A:K,6,FALSE),0)</f>
        <v>0</v>
      </c>
      <c r="V869" s="217">
        <f>--IFERROR(VLOOKUP(I869,'统计（数据库导出）'!A:K,7,FALSE),0)</f>
        <v>0</v>
      </c>
      <c r="W869" s="217">
        <f>--IFERROR(VLOOKUP(I869,'统计（数据库导出）'!A:K,8,FALSE),0)</f>
        <v>144</v>
      </c>
      <c r="X869" s="217">
        <f>--IFERROR(VLOOKUP(I869,'统计（数据库导出）'!A:K,9,FALSE),0)</f>
        <v>-69</v>
      </c>
      <c r="Y869" s="217">
        <f>--IFERROR(VLOOKUP(I869,'统计（数据库导出）'!A:K,10,FALSE),0)</f>
        <v>144</v>
      </c>
      <c r="Z869" s="217">
        <f>--IFERROR(VLOOKUP(I869,'统计（数据库导出）'!A:K,11,FALSE),0)</f>
        <v>0</v>
      </c>
      <c r="AA869" s="4">
        <v>868</v>
      </c>
      <c r="AB869" s="4"/>
      <c r="AC869" s="220" t="e">
        <f>VLOOKUP(H869,[1]Sheet1!$D:$D,1,FALSE)</f>
        <v>#N/A</v>
      </c>
    </row>
    <row r="870" spans="1:29">
      <c r="A870" s="3">
        <v>273</v>
      </c>
      <c r="B870" s="4" t="s">
        <v>1421</v>
      </c>
      <c r="C870" s="4" t="s">
        <v>357</v>
      </c>
      <c r="D870" s="4">
        <v>0</v>
      </c>
      <c r="E870" s="4">
        <v>0</v>
      </c>
      <c r="F870" s="4">
        <v>0</v>
      </c>
      <c r="G870" s="4" t="s">
        <v>2071</v>
      </c>
      <c r="H870" s="4">
        <v>3853495</v>
      </c>
      <c r="I870" s="214" t="s">
        <v>2076</v>
      </c>
      <c r="J870" s="216">
        <v>200</v>
      </c>
      <c r="K870" s="4">
        <v>18993823563</v>
      </c>
      <c r="L870" s="4"/>
      <c r="M870" s="4" t="s">
        <v>2077</v>
      </c>
      <c r="N870" s="4" t="s">
        <v>1531</v>
      </c>
      <c r="O870" s="4">
        <v>18993823563</v>
      </c>
      <c r="P870" s="217">
        <f>--IFERROR(VLOOKUP(I870,'统计（数据库导出）'!A:C,2,FALSE),0)</f>
        <v>0</v>
      </c>
      <c r="Q870" s="217">
        <f>--IFERROR(VLOOKUP(I870,'统计（数据库导出）'!A:C,3,FALSE),0)</f>
        <v>126</v>
      </c>
      <c r="R870" s="219">
        <f t="shared" si="13"/>
        <v>0.63</v>
      </c>
      <c r="S870" s="217">
        <f>--IFERROR(VLOOKUP(I870,'统计（数据库导出）'!A:K,4,FALSE),0)</f>
        <v>0</v>
      </c>
      <c r="T870" s="217">
        <f>--IFERROR(VLOOKUP(I870,'统计（数据库导出）'!A:K,5,FALSE),0)</f>
        <v>0</v>
      </c>
      <c r="U870" s="217">
        <f>--IFERROR(VLOOKUP(I870,'统计（数据库导出）'!A:K,6,FALSE),0)</f>
        <v>0</v>
      </c>
      <c r="V870" s="217">
        <f>--IFERROR(VLOOKUP(I870,'统计（数据库导出）'!A:K,7,FALSE),0)</f>
        <v>0</v>
      </c>
      <c r="W870" s="217">
        <f>--IFERROR(VLOOKUP(I870,'统计（数据库导出）'!A:K,8,FALSE),0)</f>
        <v>0</v>
      </c>
      <c r="X870" s="217">
        <f>--IFERROR(VLOOKUP(I870,'统计（数据库导出）'!A:K,9,FALSE),0)</f>
        <v>0</v>
      </c>
      <c r="Y870" s="217">
        <f>--IFERROR(VLOOKUP(I870,'统计（数据库导出）'!A:K,10,FALSE),0)</f>
        <v>126</v>
      </c>
      <c r="Z870" s="217">
        <f>--IFERROR(VLOOKUP(I870,'统计（数据库导出）'!A:K,11,FALSE),0)</f>
        <v>0</v>
      </c>
      <c r="AA870" s="4">
        <v>869</v>
      </c>
      <c r="AB870" s="4"/>
      <c r="AC870" s="220" t="e">
        <f>VLOOKUP(H870,[1]Sheet1!$D:$D,1,FALSE)</f>
        <v>#N/A</v>
      </c>
    </row>
    <row r="871" spans="1:29">
      <c r="A871" s="3">
        <v>274</v>
      </c>
      <c r="B871" s="4" t="s">
        <v>1421</v>
      </c>
      <c r="C871" s="4" t="s">
        <v>357</v>
      </c>
      <c r="D871" s="4">
        <v>0</v>
      </c>
      <c r="E871" s="4">
        <v>0</v>
      </c>
      <c r="F871" s="4">
        <v>0</v>
      </c>
      <c r="G871" s="4" t="s">
        <v>2071</v>
      </c>
      <c r="H871" s="4">
        <v>3853496</v>
      </c>
      <c r="I871" s="214" t="s">
        <v>2078</v>
      </c>
      <c r="J871" s="216">
        <v>200</v>
      </c>
      <c r="K871" s="4">
        <v>18993823513</v>
      </c>
      <c r="L871" s="4"/>
      <c r="M871" s="4" t="s">
        <v>2079</v>
      </c>
      <c r="N871" s="4" t="s">
        <v>1531</v>
      </c>
      <c r="O871" s="4">
        <v>18993823513</v>
      </c>
      <c r="P871" s="217">
        <f>--IFERROR(VLOOKUP(I871,'统计（数据库导出）'!A:C,2,FALSE),0)</f>
        <v>0</v>
      </c>
      <c r="Q871" s="217">
        <f>--IFERROR(VLOOKUP(I871,'统计（数据库导出）'!A:C,3,FALSE),0)</f>
        <v>0</v>
      </c>
      <c r="R871" s="219">
        <f t="shared" si="13"/>
        <v>0</v>
      </c>
      <c r="S871" s="217">
        <f>--IFERROR(VLOOKUP(I871,'统计（数据库导出）'!A:K,4,FALSE),0)</f>
        <v>0</v>
      </c>
      <c r="T871" s="217">
        <f>--IFERROR(VLOOKUP(I871,'统计（数据库导出）'!A:K,5,FALSE),0)</f>
        <v>0</v>
      </c>
      <c r="U871" s="217">
        <f>--IFERROR(VLOOKUP(I871,'统计（数据库导出）'!A:K,6,FALSE),0)</f>
        <v>0</v>
      </c>
      <c r="V871" s="217">
        <f>--IFERROR(VLOOKUP(I871,'统计（数据库导出）'!A:K,7,FALSE),0)</f>
        <v>0</v>
      </c>
      <c r="W871" s="217">
        <f>--IFERROR(VLOOKUP(I871,'统计（数据库导出）'!A:K,8,FALSE),0)</f>
        <v>0</v>
      </c>
      <c r="X871" s="217">
        <f>--IFERROR(VLOOKUP(I871,'统计（数据库导出）'!A:K,9,FALSE),0)</f>
        <v>0</v>
      </c>
      <c r="Y871" s="217">
        <f>--IFERROR(VLOOKUP(I871,'统计（数据库导出）'!A:K,10,FALSE),0)</f>
        <v>0</v>
      </c>
      <c r="Z871" s="217">
        <f>--IFERROR(VLOOKUP(I871,'统计（数据库导出）'!A:K,11,FALSE),0)</f>
        <v>0</v>
      </c>
      <c r="AA871" s="4">
        <v>870</v>
      </c>
      <c r="AB871" s="4"/>
      <c r="AC871" s="220" t="e">
        <f>VLOOKUP(H871,[1]Sheet1!$D:$D,1,FALSE)</f>
        <v>#N/A</v>
      </c>
    </row>
    <row r="872" spans="1:29">
      <c r="A872" s="3">
        <v>275</v>
      </c>
      <c r="B872" s="4" t="s">
        <v>1421</v>
      </c>
      <c r="C872" s="4" t="s">
        <v>357</v>
      </c>
      <c r="D872" s="4">
        <v>0</v>
      </c>
      <c r="E872" s="4">
        <v>0</v>
      </c>
      <c r="F872" s="4">
        <v>0</v>
      </c>
      <c r="G872" s="4" t="s">
        <v>2071</v>
      </c>
      <c r="H872" s="4">
        <v>3853469</v>
      </c>
      <c r="I872" s="214" t="s">
        <v>2080</v>
      </c>
      <c r="J872" s="216">
        <v>200</v>
      </c>
      <c r="K872" s="4">
        <v>18093882727</v>
      </c>
      <c r="L872" s="4"/>
      <c r="M872" s="4" t="s">
        <v>2081</v>
      </c>
      <c r="N872" s="4" t="s">
        <v>1531</v>
      </c>
      <c r="O872" s="4">
        <v>18093882727</v>
      </c>
      <c r="P872" s="217">
        <f>--IFERROR(VLOOKUP(I872,'统计（数据库导出）'!A:C,2,FALSE),0)</f>
        <v>0</v>
      </c>
      <c r="Q872" s="217">
        <f>--IFERROR(VLOOKUP(I872,'统计（数据库导出）'!A:C,3,FALSE),0)</f>
        <v>42</v>
      </c>
      <c r="R872" s="219">
        <f t="shared" si="13"/>
        <v>0.21</v>
      </c>
      <c r="S872" s="217">
        <f>--IFERROR(VLOOKUP(I872,'统计（数据库导出）'!A:K,4,FALSE),0)</f>
        <v>0</v>
      </c>
      <c r="T872" s="217">
        <f>--IFERROR(VLOOKUP(I872,'统计（数据库导出）'!A:K,5,FALSE),0)</f>
        <v>0</v>
      </c>
      <c r="U872" s="217">
        <f>--IFERROR(VLOOKUP(I872,'统计（数据库导出）'!A:K,6,FALSE),0)</f>
        <v>0</v>
      </c>
      <c r="V872" s="217">
        <f>--IFERROR(VLOOKUP(I872,'统计（数据库导出）'!A:K,7,FALSE),0)</f>
        <v>0</v>
      </c>
      <c r="W872" s="217">
        <f>--IFERROR(VLOOKUP(I872,'统计（数据库导出）'!A:K,8,FALSE),0)</f>
        <v>0</v>
      </c>
      <c r="X872" s="217">
        <f>--IFERROR(VLOOKUP(I872,'统计（数据库导出）'!A:K,9,FALSE),0)</f>
        <v>0</v>
      </c>
      <c r="Y872" s="217">
        <f>--IFERROR(VLOOKUP(I872,'统计（数据库导出）'!A:K,10,FALSE),0)</f>
        <v>42</v>
      </c>
      <c r="Z872" s="217">
        <f>--IFERROR(VLOOKUP(I872,'统计（数据库导出）'!A:K,11,FALSE),0)</f>
        <v>0</v>
      </c>
      <c r="AA872" s="4">
        <v>871</v>
      </c>
      <c r="AB872" s="4"/>
      <c r="AC872" s="220">
        <f>VLOOKUP(H872,[1]Sheet1!$D:$D,1,FALSE)</f>
        <v>3853469</v>
      </c>
    </row>
    <row r="873" spans="1:29">
      <c r="A873" s="3">
        <v>276</v>
      </c>
      <c r="B873" s="4" t="s">
        <v>1421</v>
      </c>
      <c r="C873" s="4" t="s">
        <v>357</v>
      </c>
      <c r="D873" s="4">
        <v>0</v>
      </c>
      <c r="E873" s="4">
        <v>0</v>
      </c>
      <c r="F873" s="4">
        <v>0</v>
      </c>
      <c r="G873" s="4" t="s">
        <v>2071</v>
      </c>
      <c r="H873" s="4">
        <v>3853466</v>
      </c>
      <c r="I873" s="214" t="s">
        <v>2082</v>
      </c>
      <c r="J873" s="216">
        <v>200</v>
      </c>
      <c r="K873" s="4">
        <v>18993823528</v>
      </c>
      <c r="L873" s="4"/>
      <c r="M873" s="4" t="s">
        <v>2083</v>
      </c>
      <c r="N873" s="4" t="s">
        <v>1531</v>
      </c>
      <c r="O873" s="4">
        <v>18993823528</v>
      </c>
      <c r="P873" s="217">
        <f>--IFERROR(VLOOKUP(I873,'统计（数据库导出）'!A:C,2,FALSE),0)</f>
        <v>0</v>
      </c>
      <c r="Q873" s="217">
        <f>--IFERROR(VLOOKUP(I873,'统计（数据库导出）'!A:C,3,FALSE),0)</f>
        <v>224.9</v>
      </c>
      <c r="R873" s="219">
        <f t="shared" si="13"/>
        <v>1.1245</v>
      </c>
      <c r="S873" s="217">
        <f>--IFERROR(VLOOKUP(I873,'统计（数据库导出）'!A:K,4,FALSE),0)</f>
        <v>0</v>
      </c>
      <c r="T873" s="217">
        <f>--IFERROR(VLOOKUP(I873,'统计（数据库导出）'!A:K,5,FALSE),0)</f>
        <v>0</v>
      </c>
      <c r="U873" s="217">
        <f>--IFERROR(VLOOKUP(I873,'统计（数据库导出）'!A:K,6,FALSE),0)</f>
        <v>0</v>
      </c>
      <c r="V873" s="217">
        <f>--IFERROR(VLOOKUP(I873,'统计（数据库导出）'!A:K,7,FALSE),0)</f>
        <v>0</v>
      </c>
      <c r="W873" s="217">
        <f>--IFERROR(VLOOKUP(I873,'统计（数据库导出）'!A:K,8,FALSE),0)</f>
        <v>204.9</v>
      </c>
      <c r="X873" s="217">
        <f>--IFERROR(VLOOKUP(I873,'统计（数据库导出）'!A:K,9,FALSE),0)</f>
        <v>0</v>
      </c>
      <c r="Y873" s="217">
        <f>--IFERROR(VLOOKUP(I873,'统计（数据库导出）'!A:K,10,FALSE),0)</f>
        <v>20</v>
      </c>
      <c r="Z873" s="217">
        <f>--IFERROR(VLOOKUP(I873,'统计（数据库导出）'!A:K,11,FALSE),0)</f>
        <v>0</v>
      </c>
      <c r="AA873" s="4">
        <v>872</v>
      </c>
      <c r="AB873" s="4"/>
      <c r="AC873" s="220" t="e">
        <f>VLOOKUP(H873,[1]Sheet1!$D:$D,1,FALSE)</f>
        <v>#N/A</v>
      </c>
    </row>
    <row r="874" spans="1:29">
      <c r="A874" s="3">
        <v>277</v>
      </c>
      <c r="B874" s="4" t="s">
        <v>1421</v>
      </c>
      <c r="C874" s="4" t="s">
        <v>357</v>
      </c>
      <c r="D874" s="4">
        <v>0</v>
      </c>
      <c r="E874" s="4">
        <v>0</v>
      </c>
      <c r="F874" s="4">
        <v>0</v>
      </c>
      <c r="G874" s="4" t="s">
        <v>2071</v>
      </c>
      <c r="H874" s="4">
        <v>3853502</v>
      </c>
      <c r="I874" s="214" t="s">
        <v>2084</v>
      </c>
      <c r="J874" s="216">
        <v>200</v>
      </c>
      <c r="K874" s="4">
        <v>18993811839</v>
      </c>
      <c r="L874" s="4"/>
      <c r="M874" s="4" t="s">
        <v>2085</v>
      </c>
      <c r="N874" s="4" t="s">
        <v>1531</v>
      </c>
      <c r="O874" s="4">
        <v>18993811839</v>
      </c>
      <c r="P874" s="217">
        <f>--IFERROR(VLOOKUP(I874,'统计（数据库导出）'!A:C,2,FALSE),0)</f>
        <v>0</v>
      </c>
      <c r="Q874" s="217">
        <f>--IFERROR(VLOOKUP(I874,'统计（数据库导出）'!A:C,3,FALSE),0)</f>
        <v>0</v>
      </c>
      <c r="R874" s="219">
        <f t="shared" si="13"/>
        <v>0</v>
      </c>
      <c r="S874" s="217">
        <f>--IFERROR(VLOOKUP(I874,'统计（数据库导出）'!A:K,4,FALSE),0)</f>
        <v>0</v>
      </c>
      <c r="T874" s="217">
        <f>--IFERROR(VLOOKUP(I874,'统计（数据库导出）'!A:K,5,FALSE),0)</f>
        <v>0</v>
      </c>
      <c r="U874" s="217">
        <f>--IFERROR(VLOOKUP(I874,'统计（数据库导出）'!A:K,6,FALSE),0)</f>
        <v>0</v>
      </c>
      <c r="V874" s="217">
        <f>--IFERROR(VLOOKUP(I874,'统计（数据库导出）'!A:K,7,FALSE),0)</f>
        <v>0</v>
      </c>
      <c r="W874" s="217">
        <f>--IFERROR(VLOOKUP(I874,'统计（数据库导出）'!A:K,8,FALSE),0)</f>
        <v>0</v>
      </c>
      <c r="X874" s="217">
        <f>--IFERROR(VLOOKUP(I874,'统计（数据库导出）'!A:K,9,FALSE),0)</f>
        <v>0</v>
      </c>
      <c r="Y874" s="217">
        <f>--IFERROR(VLOOKUP(I874,'统计（数据库导出）'!A:K,10,FALSE),0)</f>
        <v>0</v>
      </c>
      <c r="Z874" s="217">
        <f>--IFERROR(VLOOKUP(I874,'统计（数据库导出）'!A:K,11,FALSE),0)</f>
        <v>0</v>
      </c>
      <c r="AA874" s="4">
        <v>873</v>
      </c>
      <c r="AB874" s="4"/>
      <c r="AC874" s="220" t="e">
        <f>VLOOKUP(H874,[1]Sheet1!$D:$D,1,FALSE)</f>
        <v>#N/A</v>
      </c>
    </row>
    <row r="875" spans="1:29">
      <c r="A875" s="3">
        <v>278</v>
      </c>
      <c r="B875" s="4" t="s">
        <v>1421</v>
      </c>
      <c r="C875" s="4" t="s">
        <v>57</v>
      </c>
      <c r="D875" s="4">
        <v>0</v>
      </c>
      <c r="E875" s="4">
        <v>0</v>
      </c>
      <c r="F875" s="4">
        <v>0</v>
      </c>
      <c r="G875" s="4" t="s">
        <v>2071</v>
      </c>
      <c r="H875" s="4">
        <v>381859</v>
      </c>
      <c r="I875" s="214" t="s">
        <v>2086</v>
      </c>
      <c r="J875" s="216">
        <v>300</v>
      </c>
      <c r="K875" s="4">
        <v>18993827307</v>
      </c>
      <c r="L875" s="4"/>
      <c r="M875" s="4" t="s">
        <v>2087</v>
      </c>
      <c r="N875" s="4" t="s">
        <v>2088</v>
      </c>
      <c r="O875" s="4">
        <v>18993827307</v>
      </c>
      <c r="P875" s="217">
        <f>--IFERROR(VLOOKUP(I875,'统计（数据库导出）'!A:C,2,FALSE),0)</f>
        <v>0</v>
      </c>
      <c r="Q875" s="217">
        <f>--IFERROR(VLOOKUP(I875,'统计（数据库导出）'!A:C,3,FALSE),0)</f>
        <v>376</v>
      </c>
      <c r="R875" s="219">
        <f t="shared" si="13"/>
        <v>1.25333333333333</v>
      </c>
      <c r="S875" s="217">
        <f>--IFERROR(VLOOKUP(I875,'统计（数据库导出）'!A:K,4,FALSE),0)</f>
        <v>0</v>
      </c>
      <c r="T875" s="217">
        <f>--IFERROR(VLOOKUP(I875,'统计（数据库导出）'!A:K,5,FALSE),0)</f>
        <v>0</v>
      </c>
      <c r="U875" s="217">
        <f>--IFERROR(VLOOKUP(I875,'统计（数据库导出）'!A:K,6,FALSE),0)</f>
        <v>0</v>
      </c>
      <c r="V875" s="217">
        <f>--IFERROR(VLOOKUP(I875,'统计（数据库导出）'!A:K,7,FALSE),0)</f>
        <v>0</v>
      </c>
      <c r="W875" s="217">
        <f>--IFERROR(VLOOKUP(I875,'统计（数据库导出）'!A:K,8,FALSE),0)</f>
        <v>30</v>
      </c>
      <c r="X875" s="217">
        <f>--IFERROR(VLOOKUP(I875,'统计（数据库导出）'!A:K,9,FALSE),0)</f>
        <v>0</v>
      </c>
      <c r="Y875" s="217">
        <f>--IFERROR(VLOOKUP(I875,'统计（数据库导出）'!A:K,10,FALSE),0)</f>
        <v>346</v>
      </c>
      <c r="Z875" s="217">
        <f>--IFERROR(VLOOKUP(I875,'统计（数据库导出）'!A:K,11,FALSE),0)</f>
        <v>0</v>
      </c>
      <c r="AA875" s="4">
        <v>874</v>
      </c>
      <c r="AB875" s="4"/>
      <c r="AC875" s="220" t="e">
        <f>VLOOKUP(H875,[1]Sheet1!$D:$D,1,FALSE)</f>
        <v>#N/A</v>
      </c>
    </row>
    <row r="876" spans="1:29">
      <c r="A876" s="3">
        <v>279</v>
      </c>
      <c r="B876" s="4" t="s">
        <v>1421</v>
      </c>
      <c r="C876" s="4" t="s">
        <v>57</v>
      </c>
      <c r="D876" s="4">
        <v>0</v>
      </c>
      <c r="E876" s="4">
        <v>0</v>
      </c>
      <c r="F876" s="4">
        <v>0</v>
      </c>
      <c r="G876" s="4" t="s">
        <v>2071</v>
      </c>
      <c r="H876" s="4">
        <v>380939</v>
      </c>
      <c r="I876" s="214" t="s">
        <v>2089</v>
      </c>
      <c r="J876" s="216">
        <v>200</v>
      </c>
      <c r="K876" s="4">
        <v>18193827899</v>
      </c>
      <c r="L876" s="4"/>
      <c r="M876" s="4" t="s">
        <v>2090</v>
      </c>
      <c r="N876" s="4" t="s">
        <v>1531</v>
      </c>
      <c r="O876" s="4">
        <v>18193827899</v>
      </c>
      <c r="P876" s="217">
        <f>--IFERROR(VLOOKUP(I876,'统计（数据库导出）'!A:C,2,FALSE),0)</f>
        <v>0</v>
      </c>
      <c r="Q876" s="217">
        <f>--IFERROR(VLOOKUP(I876,'统计（数据库导出）'!A:C,3,FALSE),0)</f>
        <v>310.45</v>
      </c>
      <c r="R876" s="219">
        <f t="shared" si="13"/>
        <v>1.55225</v>
      </c>
      <c r="S876" s="217">
        <f>--IFERROR(VLOOKUP(I876,'统计（数据库导出）'!A:K,4,FALSE),0)</f>
        <v>0</v>
      </c>
      <c r="T876" s="217">
        <f>--IFERROR(VLOOKUP(I876,'统计（数据库导出）'!A:K,5,FALSE),0)</f>
        <v>0</v>
      </c>
      <c r="U876" s="217">
        <f>--IFERROR(VLOOKUP(I876,'统计（数据库导出）'!A:K,6,FALSE),0)</f>
        <v>0</v>
      </c>
      <c r="V876" s="217">
        <f>--IFERROR(VLOOKUP(I876,'统计（数据库导出）'!A:K,7,FALSE),0)</f>
        <v>0</v>
      </c>
      <c r="W876" s="217">
        <f>--IFERROR(VLOOKUP(I876,'统计（数据库导出）'!A:K,8,FALSE),0)</f>
        <v>58</v>
      </c>
      <c r="X876" s="217">
        <f>--IFERROR(VLOOKUP(I876,'统计（数据库导出）'!A:K,9,FALSE),0)</f>
        <v>0</v>
      </c>
      <c r="Y876" s="217">
        <f>--IFERROR(VLOOKUP(I876,'统计（数据库导出）'!A:K,10,FALSE),0)</f>
        <v>252.45</v>
      </c>
      <c r="Z876" s="217">
        <f>--IFERROR(VLOOKUP(I876,'统计（数据库导出）'!A:K,11,FALSE),0)</f>
        <v>0</v>
      </c>
      <c r="AA876" s="4">
        <v>875</v>
      </c>
      <c r="AB876" s="4"/>
      <c r="AC876" s="220" t="e">
        <f>VLOOKUP(H876,[1]Sheet1!$D:$D,1,FALSE)</f>
        <v>#N/A</v>
      </c>
    </row>
    <row r="877" spans="1:29">
      <c r="A877" s="3">
        <v>280</v>
      </c>
      <c r="B877" s="4" t="s">
        <v>1421</v>
      </c>
      <c r="C877" s="4" t="s">
        <v>57</v>
      </c>
      <c r="D877" s="4">
        <v>0</v>
      </c>
      <c r="E877" s="4">
        <v>0</v>
      </c>
      <c r="F877" s="4">
        <v>0</v>
      </c>
      <c r="G877" s="4" t="s">
        <v>2071</v>
      </c>
      <c r="H877" s="4">
        <v>380867</v>
      </c>
      <c r="I877" s="214" t="s">
        <v>2091</v>
      </c>
      <c r="J877" s="216">
        <v>300</v>
      </c>
      <c r="K877" s="4">
        <v>15339388855</v>
      </c>
      <c r="L877" s="4"/>
      <c r="M877" s="4" t="s">
        <v>2092</v>
      </c>
      <c r="N877" s="4" t="s">
        <v>1427</v>
      </c>
      <c r="O877" s="4">
        <v>15339388855</v>
      </c>
      <c r="P877" s="217">
        <f>--IFERROR(VLOOKUP(I877,'统计（数据库导出）'!A:C,2,FALSE),0)</f>
        <v>0</v>
      </c>
      <c r="Q877" s="217">
        <f>--IFERROR(VLOOKUP(I877,'统计（数据库导出）'!A:C,3,FALSE),0)</f>
        <v>151.65</v>
      </c>
      <c r="R877" s="219">
        <f t="shared" si="13"/>
        <v>0.5055</v>
      </c>
      <c r="S877" s="217">
        <f>--IFERROR(VLOOKUP(I877,'统计（数据库导出）'!A:K,4,FALSE),0)</f>
        <v>0</v>
      </c>
      <c r="T877" s="217">
        <f>--IFERROR(VLOOKUP(I877,'统计（数据库导出）'!A:K,5,FALSE),0)</f>
        <v>0</v>
      </c>
      <c r="U877" s="217">
        <f>--IFERROR(VLOOKUP(I877,'统计（数据库导出）'!A:K,6,FALSE),0)</f>
        <v>0</v>
      </c>
      <c r="V877" s="217">
        <f>--IFERROR(VLOOKUP(I877,'统计（数据库导出）'!A:K,7,FALSE),0)</f>
        <v>0</v>
      </c>
      <c r="W877" s="217">
        <f>--IFERROR(VLOOKUP(I877,'统计（数据库导出）'!A:K,8,FALSE),0)</f>
        <v>129</v>
      </c>
      <c r="X877" s="217">
        <f>--IFERROR(VLOOKUP(I877,'统计（数据库导出）'!A:K,9,FALSE),0)</f>
        <v>-69</v>
      </c>
      <c r="Y877" s="217">
        <f>--IFERROR(VLOOKUP(I877,'统计（数据库导出）'!A:K,10,FALSE),0)</f>
        <v>22.65</v>
      </c>
      <c r="Z877" s="217">
        <f>--IFERROR(VLOOKUP(I877,'统计（数据库导出）'!A:K,11,FALSE),0)</f>
        <v>0</v>
      </c>
      <c r="AA877" s="4">
        <v>876</v>
      </c>
      <c r="AB877" s="4"/>
      <c r="AC877" s="220" t="e">
        <f>VLOOKUP(H877,[1]Sheet1!$D:$D,1,FALSE)</f>
        <v>#N/A</v>
      </c>
    </row>
    <row r="878" spans="1:29">
      <c r="A878" s="3">
        <v>281</v>
      </c>
      <c r="B878" s="4" t="s">
        <v>1421</v>
      </c>
      <c r="C878" s="4" t="s">
        <v>57</v>
      </c>
      <c r="D878" s="4" t="s">
        <v>335</v>
      </c>
      <c r="E878" s="4" t="s">
        <v>1907</v>
      </c>
      <c r="F878" s="4">
        <v>0</v>
      </c>
      <c r="G878" s="4" t="s">
        <v>2071</v>
      </c>
      <c r="H878" s="4">
        <v>3853518</v>
      </c>
      <c r="I878" s="214" t="s">
        <v>2093</v>
      </c>
      <c r="J878" s="216">
        <v>300</v>
      </c>
      <c r="K878" s="4">
        <v>18993829108</v>
      </c>
      <c r="L878" s="4"/>
      <c r="M878" s="4" t="s">
        <v>2094</v>
      </c>
      <c r="N878" s="4" t="s">
        <v>1531</v>
      </c>
      <c r="O878" s="4">
        <v>18993829108</v>
      </c>
      <c r="P878" s="217">
        <f>--IFERROR(VLOOKUP(I878,'统计（数据库导出）'!A:C,2,FALSE),0)</f>
        <v>0</v>
      </c>
      <c r="Q878" s="217">
        <f>--IFERROR(VLOOKUP(I878,'统计（数据库导出）'!A:C,3,FALSE),0)</f>
        <v>153.5</v>
      </c>
      <c r="R878" s="219">
        <f t="shared" si="13"/>
        <v>0.511666666666667</v>
      </c>
      <c r="S878" s="217">
        <f>--IFERROR(VLOOKUP(I878,'统计（数据库导出）'!A:K,4,FALSE),0)</f>
        <v>0</v>
      </c>
      <c r="T878" s="217">
        <f>--IFERROR(VLOOKUP(I878,'统计（数据库导出）'!A:K,5,FALSE),0)</f>
        <v>0</v>
      </c>
      <c r="U878" s="217">
        <f>--IFERROR(VLOOKUP(I878,'统计（数据库导出）'!A:K,6,FALSE),0)</f>
        <v>0</v>
      </c>
      <c r="V878" s="217">
        <f>--IFERROR(VLOOKUP(I878,'统计（数据库导出）'!A:K,7,FALSE),0)</f>
        <v>0</v>
      </c>
      <c r="W878" s="217">
        <f>--IFERROR(VLOOKUP(I878,'统计（数据库导出）'!A:K,8,FALSE),0)</f>
        <v>0</v>
      </c>
      <c r="X878" s="217">
        <f>--IFERROR(VLOOKUP(I878,'统计（数据库导出）'!A:K,9,FALSE),0)</f>
        <v>0</v>
      </c>
      <c r="Y878" s="217">
        <f>--IFERROR(VLOOKUP(I878,'统计（数据库导出）'!A:K,10,FALSE),0)</f>
        <v>153.5</v>
      </c>
      <c r="Z878" s="217">
        <f>--IFERROR(VLOOKUP(I878,'统计（数据库导出）'!A:K,11,FALSE),0)</f>
        <v>0</v>
      </c>
      <c r="AA878" s="4">
        <v>877</v>
      </c>
      <c r="AB878" s="4"/>
      <c r="AC878" s="220" t="e">
        <f>VLOOKUP(H878,[1]Sheet1!$D:$D,1,FALSE)</f>
        <v>#N/A</v>
      </c>
    </row>
    <row r="879" spans="1:29">
      <c r="A879" s="3">
        <v>282</v>
      </c>
      <c r="B879" s="4" t="s">
        <v>1421</v>
      </c>
      <c r="C879" s="4" t="s">
        <v>57</v>
      </c>
      <c r="D879" s="4">
        <v>0</v>
      </c>
      <c r="E879" s="4">
        <v>0</v>
      </c>
      <c r="F879" s="4">
        <v>0</v>
      </c>
      <c r="G879" s="4" t="s">
        <v>2071</v>
      </c>
      <c r="H879" s="4">
        <v>3851706</v>
      </c>
      <c r="I879" s="214" t="s">
        <v>2095</v>
      </c>
      <c r="J879" s="216">
        <v>200</v>
      </c>
      <c r="K879" s="4">
        <v>18993823444</v>
      </c>
      <c r="L879" s="4"/>
      <c r="M879" s="4" t="s">
        <v>2096</v>
      </c>
      <c r="N879" s="4" t="s">
        <v>1531</v>
      </c>
      <c r="O879" s="4">
        <v>18993823444</v>
      </c>
      <c r="P879" s="217">
        <f>--IFERROR(VLOOKUP(I879,'统计（数据库导出）'!A:C,2,FALSE),0)</f>
        <v>0</v>
      </c>
      <c r="Q879" s="217">
        <f>--IFERROR(VLOOKUP(I879,'统计（数据库导出）'!A:C,3,FALSE),0)</f>
        <v>12</v>
      </c>
      <c r="R879" s="219">
        <f t="shared" si="13"/>
        <v>0.06</v>
      </c>
      <c r="S879" s="217">
        <f>--IFERROR(VLOOKUP(I879,'统计（数据库导出）'!A:K,4,FALSE),0)</f>
        <v>0</v>
      </c>
      <c r="T879" s="217">
        <f>--IFERROR(VLOOKUP(I879,'统计（数据库导出）'!A:K,5,FALSE),0)</f>
        <v>0</v>
      </c>
      <c r="U879" s="217">
        <f>--IFERROR(VLOOKUP(I879,'统计（数据库导出）'!A:K,6,FALSE),0)</f>
        <v>0</v>
      </c>
      <c r="V879" s="217">
        <f>--IFERROR(VLOOKUP(I879,'统计（数据库导出）'!A:K,7,FALSE),0)</f>
        <v>0</v>
      </c>
      <c r="W879" s="217">
        <f>--IFERROR(VLOOKUP(I879,'统计（数据库导出）'!A:K,8,FALSE),0)</f>
        <v>0</v>
      </c>
      <c r="X879" s="217">
        <f>--IFERROR(VLOOKUP(I879,'统计（数据库导出）'!A:K,9,FALSE),0)</f>
        <v>0</v>
      </c>
      <c r="Y879" s="217">
        <f>--IFERROR(VLOOKUP(I879,'统计（数据库导出）'!A:K,10,FALSE),0)</f>
        <v>12</v>
      </c>
      <c r="Z879" s="217">
        <f>--IFERROR(VLOOKUP(I879,'统计（数据库导出）'!A:K,11,FALSE),0)</f>
        <v>0</v>
      </c>
      <c r="AA879" s="4">
        <v>878</v>
      </c>
      <c r="AB879" s="4"/>
      <c r="AC879" s="220" t="e">
        <f>VLOOKUP(H879,[1]Sheet1!$D:$D,1,FALSE)</f>
        <v>#N/A</v>
      </c>
    </row>
    <row r="880" spans="1:29">
      <c r="A880" s="3">
        <v>283</v>
      </c>
      <c r="B880" s="4" t="s">
        <v>1421</v>
      </c>
      <c r="C880" s="4" t="s">
        <v>57</v>
      </c>
      <c r="D880" s="4">
        <v>0</v>
      </c>
      <c r="E880" s="4">
        <v>0</v>
      </c>
      <c r="F880" s="4">
        <v>0</v>
      </c>
      <c r="G880" s="4" t="s">
        <v>2071</v>
      </c>
      <c r="H880" s="4">
        <v>3852678</v>
      </c>
      <c r="I880" s="214" t="s">
        <v>2097</v>
      </c>
      <c r="J880" s="216">
        <v>200</v>
      </c>
      <c r="K880" s="4">
        <v>19909386890</v>
      </c>
      <c r="L880" s="4"/>
      <c r="M880" s="4" t="s">
        <v>2098</v>
      </c>
      <c r="N880" s="4" t="s">
        <v>1427</v>
      </c>
      <c r="O880" s="4">
        <v>19909386890</v>
      </c>
      <c r="P880" s="217">
        <f>--IFERROR(VLOOKUP(I880,'统计（数据库导出）'!A:C,2,FALSE),0)</f>
        <v>0</v>
      </c>
      <c r="Q880" s="217">
        <f>--IFERROR(VLOOKUP(I880,'统计（数据库导出）'!A:C,3,FALSE),0)</f>
        <v>89.1</v>
      </c>
      <c r="R880" s="219">
        <f t="shared" si="13"/>
        <v>0.4455</v>
      </c>
      <c r="S880" s="217">
        <f>--IFERROR(VLOOKUP(I880,'统计（数据库导出）'!A:K,4,FALSE),0)</f>
        <v>0</v>
      </c>
      <c r="T880" s="217">
        <f>--IFERROR(VLOOKUP(I880,'统计（数据库导出）'!A:K,5,FALSE),0)</f>
        <v>0</v>
      </c>
      <c r="U880" s="217">
        <f>--IFERROR(VLOOKUP(I880,'统计（数据库导出）'!A:K,6,FALSE),0)</f>
        <v>0</v>
      </c>
      <c r="V880" s="217">
        <f>--IFERROR(VLOOKUP(I880,'统计（数据库导出）'!A:K,7,FALSE),0)</f>
        <v>0</v>
      </c>
      <c r="W880" s="217">
        <f>--IFERROR(VLOOKUP(I880,'统计（数据库导出）'!A:K,8,FALSE),0)</f>
        <v>17.1</v>
      </c>
      <c r="X880" s="217">
        <f>--IFERROR(VLOOKUP(I880,'统计（数据库导出）'!A:K,9,FALSE),0)</f>
        <v>0</v>
      </c>
      <c r="Y880" s="217">
        <f>--IFERROR(VLOOKUP(I880,'统计（数据库导出）'!A:K,10,FALSE),0)</f>
        <v>72</v>
      </c>
      <c r="Z880" s="217">
        <f>--IFERROR(VLOOKUP(I880,'统计（数据库导出）'!A:K,11,FALSE),0)</f>
        <v>0</v>
      </c>
      <c r="AA880" s="4">
        <v>879</v>
      </c>
      <c r="AB880" s="4"/>
      <c r="AC880" s="220" t="e">
        <f>VLOOKUP(H880,[1]Sheet1!$D:$D,1,FALSE)</f>
        <v>#N/A</v>
      </c>
    </row>
    <row r="881" spans="1:29">
      <c r="A881" s="3">
        <v>284</v>
      </c>
      <c r="B881" s="4" t="s">
        <v>1421</v>
      </c>
      <c r="C881" s="4" t="s">
        <v>57</v>
      </c>
      <c r="D881" s="4">
        <v>0</v>
      </c>
      <c r="E881" s="4">
        <v>0</v>
      </c>
      <c r="F881" s="4">
        <v>0</v>
      </c>
      <c r="G881" s="4" t="s">
        <v>2071</v>
      </c>
      <c r="H881" s="4">
        <v>380876</v>
      </c>
      <c r="I881" s="214" t="s">
        <v>2099</v>
      </c>
      <c r="J881" s="216">
        <v>200</v>
      </c>
      <c r="K881" s="4">
        <v>18993823966</v>
      </c>
      <c r="L881" s="4"/>
      <c r="M881" s="4" t="s">
        <v>2100</v>
      </c>
      <c r="N881" s="4" t="s">
        <v>1531</v>
      </c>
      <c r="O881" s="4">
        <v>18993823966</v>
      </c>
      <c r="P881" s="217">
        <f>--IFERROR(VLOOKUP(I881,'统计（数据库导出）'!A:C,2,FALSE),0)</f>
        <v>0</v>
      </c>
      <c r="Q881" s="217">
        <f>--IFERROR(VLOOKUP(I881,'统计（数据库导出）'!A:C,3,FALSE),0)</f>
        <v>216.9</v>
      </c>
      <c r="R881" s="219">
        <f t="shared" si="13"/>
        <v>1.0845</v>
      </c>
      <c r="S881" s="217">
        <f>--IFERROR(VLOOKUP(I881,'统计（数据库导出）'!A:K,4,FALSE),0)</f>
        <v>0</v>
      </c>
      <c r="T881" s="217">
        <f>--IFERROR(VLOOKUP(I881,'统计（数据库导出）'!A:K,5,FALSE),0)</f>
        <v>0</v>
      </c>
      <c r="U881" s="217">
        <f>--IFERROR(VLOOKUP(I881,'统计（数据库导出）'!A:K,6,FALSE),0)</f>
        <v>0</v>
      </c>
      <c r="V881" s="217">
        <f>--IFERROR(VLOOKUP(I881,'统计（数据库导出）'!A:K,7,FALSE),0)</f>
        <v>0</v>
      </c>
      <c r="W881" s="217">
        <f>--IFERROR(VLOOKUP(I881,'统计（数据库导出）'!A:K,8,FALSE),0)</f>
        <v>28.8</v>
      </c>
      <c r="X881" s="217">
        <f>--IFERROR(VLOOKUP(I881,'统计（数据库导出）'!A:K,9,FALSE),0)</f>
        <v>-129</v>
      </c>
      <c r="Y881" s="217">
        <f>--IFERROR(VLOOKUP(I881,'统计（数据库导出）'!A:K,10,FALSE),0)</f>
        <v>188.1</v>
      </c>
      <c r="Z881" s="217">
        <f>--IFERROR(VLOOKUP(I881,'统计（数据库导出）'!A:K,11,FALSE),0)</f>
        <v>0</v>
      </c>
      <c r="AA881" s="4">
        <v>880</v>
      </c>
      <c r="AB881" s="4"/>
      <c r="AC881" s="220" t="e">
        <f>VLOOKUP(H881,[1]Sheet1!$D:$D,1,FALSE)</f>
        <v>#N/A</v>
      </c>
    </row>
    <row r="882" spans="1:29">
      <c r="A882" s="3">
        <v>285</v>
      </c>
      <c r="B882" s="4" t="s">
        <v>1421</v>
      </c>
      <c r="C882" s="4" t="s">
        <v>57</v>
      </c>
      <c r="D882" s="4">
        <v>0</v>
      </c>
      <c r="E882" s="4">
        <v>0</v>
      </c>
      <c r="F882" s="4">
        <v>0</v>
      </c>
      <c r="G882" s="4" t="s">
        <v>2071</v>
      </c>
      <c r="H882" s="4">
        <v>3853189</v>
      </c>
      <c r="I882" s="214" t="s">
        <v>2101</v>
      </c>
      <c r="J882" s="216">
        <v>200</v>
      </c>
      <c r="K882" s="4">
        <v>18993823189</v>
      </c>
      <c r="L882" s="4"/>
      <c r="M882" s="4" t="s">
        <v>2102</v>
      </c>
      <c r="N882" s="4" t="s">
        <v>1531</v>
      </c>
      <c r="O882" s="4">
        <v>18993823189</v>
      </c>
      <c r="P882" s="217">
        <f>--IFERROR(VLOOKUP(I882,'统计（数据库导出）'!A:C,2,FALSE),0)</f>
        <v>0</v>
      </c>
      <c r="Q882" s="217">
        <f>--IFERROR(VLOOKUP(I882,'统计（数据库导出）'!A:C,3,FALSE),0)</f>
        <v>6</v>
      </c>
      <c r="R882" s="219">
        <f t="shared" si="13"/>
        <v>0.03</v>
      </c>
      <c r="S882" s="217">
        <f>--IFERROR(VLOOKUP(I882,'统计（数据库导出）'!A:K,4,FALSE),0)</f>
        <v>0</v>
      </c>
      <c r="T882" s="217">
        <f>--IFERROR(VLOOKUP(I882,'统计（数据库导出）'!A:K,5,FALSE),0)</f>
        <v>0</v>
      </c>
      <c r="U882" s="217">
        <f>--IFERROR(VLOOKUP(I882,'统计（数据库导出）'!A:K,6,FALSE),0)</f>
        <v>0</v>
      </c>
      <c r="V882" s="217">
        <f>--IFERROR(VLOOKUP(I882,'统计（数据库导出）'!A:K,7,FALSE),0)</f>
        <v>0</v>
      </c>
      <c r="W882" s="217">
        <f>--IFERROR(VLOOKUP(I882,'统计（数据库导出）'!A:K,8,FALSE),0)</f>
        <v>0</v>
      </c>
      <c r="X882" s="217">
        <f>--IFERROR(VLOOKUP(I882,'统计（数据库导出）'!A:K,9,FALSE),0)</f>
        <v>0</v>
      </c>
      <c r="Y882" s="217">
        <f>--IFERROR(VLOOKUP(I882,'统计（数据库导出）'!A:K,10,FALSE),0)</f>
        <v>6</v>
      </c>
      <c r="Z882" s="217">
        <f>--IFERROR(VLOOKUP(I882,'统计（数据库导出）'!A:K,11,FALSE),0)</f>
        <v>-6</v>
      </c>
      <c r="AA882" s="4">
        <v>881</v>
      </c>
      <c r="AB882" s="4"/>
      <c r="AC882" s="220" t="e">
        <f>VLOOKUP(H882,[1]Sheet1!$D:$D,1,FALSE)</f>
        <v>#N/A</v>
      </c>
    </row>
    <row r="883" spans="1:29">
      <c r="A883" s="3">
        <v>286</v>
      </c>
      <c r="B883" s="4" t="s">
        <v>1421</v>
      </c>
      <c r="C883" s="4" t="s">
        <v>57</v>
      </c>
      <c r="D883" s="4">
        <v>0</v>
      </c>
      <c r="E883" s="4">
        <v>0</v>
      </c>
      <c r="F883" s="4">
        <v>0</v>
      </c>
      <c r="G883" s="4" t="s">
        <v>2071</v>
      </c>
      <c r="H883" s="4">
        <v>3851523</v>
      </c>
      <c r="I883" s="214" t="s">
        <v>2103</v>
      </c>
      <c r="J883" s="216">
        <v>200</v>
      </c>
      <c r="K883" s="4">
        <v>18993823523</v>
      </c>
      <c r="L883" s="4"/>
      <c r="M883" s="4" t="s">
        <v>2104</v>
      </c>
      <c r="N883" s="4" t="s">
        <v>1531</v>
      </c>
      <c r="O883" s="4">
        <v>18993823523</v>
      </c>
      <c r="P883" s="217">
        <f>--IFERROR(VLOOKUP(I883,'统计（数据库导出）'!A:C,2,FALSE),0)</f>
        <v>0</v>
      </c>
      <c r="Q883" s="217">
        <f>--IFERROR(VLOOKUP(I883,'统计（数据库导出）'!A:C,3,FALSE),0)</f>
        <v>36</v>
      </c>
      <c r="R883" s="219">
        <f t="shared" si="13"/>
        <v>0.18</v>
      </c>
      <c r="S883" s="217">
        <f>--IFERROR(VLOOKUP(I883,'统计（数据库导出）'!A:K,4,FALSE),0)</f>
        <v>0</v>
      </c>
      <c r="T883" s="217">
        <f>--IFERROR(VLOOKUP(I883,'统计（数据库导出）'!A:K,5,FALSE),0)</f>
        <v>0</v>
      </c>
      <c r="U883" s="217">
        <f>--IFERROR(VLOOKUP(I883,'统计（数据库导出）'!A:K,6,FALSE),0)</f>
        <v>0</v>
      </c>
      <c r="V883" s="217">
        <f>--IFERROR(VLOOKUP(I883,'统计（数据库导出）'!A:K,7,FALSE),0)</f>
        <v>0</v>
      </c>
      <c r="W883" s="217">
        <f>--IFERROR(VLOOKUP(I883,'统计（数据库导出）'!A:K,8,FALSE),0)</f>
        <v>3</v>
      </c>
      <c r="X883" s="217">
        <f>--IFERROR(VLOOKUP(I883,'统计（数据库导出）'!A:K,9,FALSE),0)</f>
        <v>0</v>
      </c>
      <c r="Y883" s="217">
        <f>--IFERROR(VLOOKUP(I883,'统计（数据库导出）'!A:K,10,FALSE),0)</f>
        <v>33</v>
      </c>
      <c r="Z883" s="217">
        <f>--IFERROR(VLOOKUP(I883,'统计（数据库导出）'!A:K,11,FALSE),0)</f>
        <v>0</v>
      </c>
      <c r="AA883" s="4">
        <v>882</v>
      </c>
      <c r="AB883" s="4"/>
      <c r="AC883" s="220" t="e">
        <f>VLOOKUP(H883,[1]Sheet1!$D:$D,1,FALSE)</f>
        <v>#N/A</v>
      </c>
    </row>
    <row r="884" spans="1:29">
      <c r="A884" s="3">
        <v>287</v>
      </c>
      <c r="B884" s="4" t="s">
        <v>1421</v>
      </c>
      <c r="C884" s="4" t="s">
        <v>57</v>
      </c>
      <c r="D884" s="4">
        <v>0</v>
      </c>
      <c r="E884" s="4">
        <v>0</v>
      </c>
      <c r="F884" s="4">
        <v>0</v>
      </c>
      <c r="G884" s="4" t="s">
        <v>2105</v>
      </c>
      <c r="H884" s="4">
        <v>3853922</v>
      </c>
      <c r="I884" s="214" t="s">
        <v>2106</v>
      </c>
      <c r="J884" s="216">
        <v>1500</v>
      </c>
      <c r="K884" s="4">
        <v>15309385132</v>
      </c>
      <c r="L884" s="4"/>
      <c r="M884" s="4" t="s">
        <v>2107</v>
      </c>
      <c r="N884" s="4" t="s">
        <v>1531</v>
      </c>
      <c r="O884" s="4">
        <v>15309385132</v>
      </c>
      <c r="P884" s="217">
        <f>--IFERROR(VLOOKUP(I884,'统计（数据库导出）'!A:C,2,FALSE),0)</f>
        <v>0</v>
      </c>
      <c r="Q884" s="217">
        <f>--IFERROR(VLOOKUP(I884,'统计（数据库导出）'!A:C,3,FALSE),0)</f>
        <v>1492</v>
      </c>
      <c r="R884" s="219">
        <f t="shared" si="13"/>
        <v>0.994666666666667</v>
      </c>
      <c r="S884" s="217">
        <f>--IFERROR(VLOOKUP(I884,'统计（数据库导出）'!A:K,4,FALSE),0)</f>
        <v>0</v>
      </c>
      <c r="T884" s="217">
        <f>--IFERROR(VLOOKUP(I884,'统计（数据库导出）'!A:K,5,FALSE),0)</f>
        <v>0</v>
      </c>
      <c r="U884" s="217">
        <f>--IFERROR(VLOOKUP(I884,'统计（数据库导出）'!A:K,6,FALSE),0)</f>
        <v>0</v>
      </c>
      <c r="V884" s="217">
        <f>--IFERROR(VLOOKUP(I884,'统计（数据库导出）'!A:K,7,FALSE),0)</f>
        <v>0</v>
      </c>
      <c r="W884" s="217">
        <f>--IFERROR(VLOOKUP(I884,'统计（数据库导出）'!A:K,8,FALSE),0)</f>
        <v>199</v>
      </c>
      <c r="X884" s="217">
        <f>--IFERROR(VLOOKUP(I884,'统计（数据库导出）'!A:K,9,FALSE),0)</f>
        <v>0</v>
      </c>
      <c r="Y884" s="217">
        <f>--IFERROR(VLOOKUP(I884,'统计（数据库导出）'!A:K,10,FALSE),0)</f>
        <v>1293</v>
      </c>
      <c r="Z884" s="217">
        <f>--IFERROR(VLOOKUP(I884,'统计（数据库导出）'!A:K,11,FALSE),0)</f>
        <v>-18</v>
      </c>
      <c r="AA884" s="4">
        <v>883</v>
      </c>
      <c r="AB884" s="4"/>
      <c r="AC884" s="220" t="e">
        <f>VLOOKUP(H884,[1]Sheet1!$D:$D,1,FALSE)</f>
        <v>#N/A</v>
      </c>
    </row>
    <row r="885" spans="1:29">
      <c r="A885" s="3">
        <v>288</v>
      </c>
      <c r="B885" s="4" t="s">
        <v>1421</v>
      </c>
      <c r="C885" s="4" t="s">
        <v>57</v>
      </c>
      <c r="D885" s="4">
        <v>0</v>
      </c>
      <c r="E885" s="4">
        <v>0</v>
      </c>
      <c r="F885" s="4">
        <v>0</v>
      </c>
      <c r="G885" s="4" t="s">
        <v>2105</v>
      </c>
      <c r="H885" s="4">
        <v>3853408</v>
      </c>
      <c r="I885" s="214" t="s">
        <v>2108</v>
      </c>
      <c r="J885" s="216">
        <v>1500</v>
      </c>
      <c r="K885" s="4">
        <v>19993829123</v>
      </c>
      <c r="L885" s="4"/>
      <c r="M885" s="4" t="s">
        <v>2109</v>
      </c>
      <c r="N885" s="4" t="s">
        <v>1531</v>
      </c>
      <c r="O885" s="4">
        <v>19993829123</v>
      </c>
      <c r="P885" s="217">
        <f>--IFERROR(VLOOKUP(I885,'统计（数据库导出）'!A:C,2,FALSE),0)</f>
        <v>0</v>
      </c>
      <c r="Q885" s="217">
        <f>--IFERROR(VLOOKUP(I885,'统计（数据库导出）'!A:C,3,FALSE),0)</f>
        <v>708</v>
      </c>
      <c r="R885" s="219">
        <f t="shared" si="13"/>
        <v>0.472</v>
      </c>
      <c r="S885" s="217">
        <f>--IFERROR(VLOOKUP(I885,'统计（数据库导出）'!A:K,4,FALSE),0)</f>
        <v>0</v>
      </c>
      <c r="T885" s="217">
        <f>--IFERROR(VLOOKUP(I885,'统计（数据库导出）'!A:K,5,FALSE),0)</f>
        <v>0</v>
      </c>
      <c r="U885" s="217">
        <f>--IFERROR(VLOOKUP(I885,'统计（数据库导出）'!A:K,6,FALSE),0)</f>
        <v>0</v>
      </c>
      <c r="V885" s="217">
        <f>--IFERROR(VLOOKUP(I885,'统计（数据库导出）'!A:K,7,FALSE),0)</f>
        <v>0</v>
      </c>
      <c r="W885" s="217">
        <f>--IFERROR(VLOOKUP(I885,'统计（数据库导出）'!A:K,8,FALSE),0)</f>
        <v>0</v>
      </c>
      <c r="X885" s="217">
        <f>--IFERROR(VLOOKUP(I885,'统计（数据库导出）'!A:K,9,FALSE),0)</f>
        <v>0</v>
      </c>
      <c r="Y885" s="217">
        <f>--IFERROR(VLOOKUP(I885,'统计（数据库导出）'!A:K,10,FALSE),0)</f>
        <v>708</v>
      </c>
      <c r="Z885" s="217">
        <f>--IFERROR(VLOOKUP(I885,'统计（数据库导出）'!A:K,11,FALSE),0)</f>
        <v>-6</v>
      </c>
      <c r="AA885" s="4">
        <v>884</v>
      </c>
      <c r="AB885" s="4"/>
      <c r="AC885" s="220" t="e">
        <f>VLOOKUP(H885,[1]Sheet1!$D:$D,1,FALSE)</f>
        <v>#N/A</v>
      </c>
    </row>
    <row r="886" spans="1:29">
      <c r="A886" s="3">
        <v>289</v>
      </c>
      <c r="B886" s="4" t="s">
        <v>1421</v>
      </c>
      <c r="C886" s="4" t="s">
        <v>57</v>
      </c>
      <c r="D886" s="4">
        <v>0</v>
      </c>
      <c r="E886" s="4">
        <v>0</v>
      </c>
      <c r="F886" s="4">
        <v>0</v>
      </c>
      <c r="G886" s="4" t="s">
        <v>2071</v>
      </c>
      <c r="H886" s="4">
        <v>3853508</v>
      </c>
      <c r="I886" s="214" t="s">
        <v>2110</v>
      </c>
      <c r="J886" s="216">
        <v>200</v>
      </c>
      <c r="K886" s="4">
        <v>18993823522</v>
      </c>
      <c r="L886" s="4"/>
      <c r="M886" s="4" t="s">
        <v>2111</v>
      </c>
      <c r="N886" s="4" t="s">
        <v>1531</v>
      </c>
      <c r="O886" s="4">
        <v>18993823522</v>
      </c>
      <c r="P886" s="217">
        <f>--IFERROR(VLOOKUP(I886,'统计（数据库导出）'!A:C,2,FALSE),0)</f>
        <v>0</v>
      </c>
      <c r="Q886" s="217">
        <f>--IFERROR(VLOOKUP(I886,'统计（数据库导出）'!A:C,3,FALSE),0)</f>
        <v>164.8</v>
      </c>
      <c r="R886" s="219">
        <f t="shared" si="13"/>
        <v>0.824</v>
      </c>
      <c r="S886" s="217">
        <f>--IFERROR(VLOOKUP(I886,'统计（数据库导出）'!A:K,4,FALSE),0)</f>
        <v>0</v>
      </c>
      <c r="T886" s="217">
        <f>--IFERROR(VLOOKUP(I886,'统计（数据库导出）'!A:K,5,FALSE),0)</f>
        <v>0</v>
      </c>
      <c r="U886" s="217">
        <f>--IFERROR(VLOOKUP(I886,'统计（数据库导出）'!A:K,6,FALSE),0)</f>
        <v>0</v>
      </c>
      <c r="V886" s="217">
        <f>--IFERROR(VLOOKUP(I886,'统计（数据库导出）'!A:K,7,FALSE),0)</f>
        <v>0</v>
      </c>
      <c r="W886" s="217">
        <f>--IFERROR(VLOOKUP(I886,'统计（数据库导出）'!A:K,8,FALSE),0)</f>
        <v>154.8</v>
      </c>
      <c r="X886" s="217">
        <f>--IFERROR(VLOOKUP(I886,'统计（数据库导出）'!A:K,9,FALSE),0)</f>
        <v>-129</v>
      </c>
      <c r="Y886" s="217">
        <f>--IFERROR(VLOOKUP(I886,'统计（数据库导出）'!A:K,10,FALSE),0)</f>
        <v>10</v>
      </c>
      <c r="Z886" s="217">
        <f>--IFERROR(VLOOKUP(I886,'统计（数据库导出）'!A:K,11,FALSE),0)</f>
        <v>0</v>
      </c>
      <c r="AA886" s="4">
        <v>885</v>
      </c>
      <c r="AB886" s="4"/>
      <c r="AC886" s="220" t="e">
        <f>VLOOKUP(H886,[1]Sheet1!$D:$D,1,FALSE)</f>
        <v>#N/A</v>
      </c>
    </row>
    <row r="887" spans="1:29">
      <c r="A887" s="3">
        <v>290</v>
      </c>
      <c r="B887" s="4" t="s">
        <v>1421</v>
      </c>
      <c r="C887" s="4" t="s">
        <v>57</v>
      </c>
      <c r="D887" s="4">
        <v>0</v>
      </c>
      <c r="E887" s="4">
        <v>0</v>
      </c>
      <c r="F887" s="4">
        <v>0</v>
      </c>
      <c r="G887" s="4" t="s">
        <v>2071</v>
      </c>
      <c r="H887" s="4">
        <v>3853505</v>
      </c>
      <c r="I887" s="214" t="s">
        <v>2112</v>
      </c>
      <c r="J887" s="216">
        <v>200</v>
      </c>
      <c r="K887" s="4">
        <v>18993823699</v>
      </c>
      <c r="L887" s="4"/>
      <c r="M887" s="4" t="s">
        <v>2113</v>
      </c>
      <c r="N887" s="4" t="s">
        <v>1531</v>
      </c>
      <c r="O887" s="4">
        <v>18993823699</v>
      </c>
      <c r="P887" s="217">
        <f>--IFERROR(VLOOKUP(I887,'统计（数据库导出）'!A:C,2,FALSE),0)</f>
        <v>0</v>
      </c>
      <c r="Q887" s="217">
        <f>--IFERROR(VLOOKUP(I887,'统计（数据库导出）'!A:C,3,FALSE),0)</f>
        <v>0</v>
      </c>
      <c r="R887" s="219">
        <f t="shared" si="13"/>
        <v>0</v>
      </c>
      <c r="S887" s="217">
        <f>--IFERROR(VLOOKUP(I887,'统计（数据库导出）'!A:K,4,FALSE),0)</f>
        <v>0</v>
      </c>
      <c r="T887" s="217">
        <f>--IFERROR(VLOOKUP(I887,'统计（数据库导出）'!A:K,5,FALSE),0)</f>
        <v>0</v>
      </c>
      <c r="U887" s="217">
        <f>--IFERROR(VLOOKUP(I887,'统计（数据库导出）'!A:K,6,FALSE),0)</f>
        <v>0</v>
      </c>
      <c r="V887" s="217">
        <f>--IFERROR(VLOOKUP(I887,'统计（数据库导出）'!A:K,7,FALSE),0)</f>
        <v>0</v>
      </c>
      <c r="W887" s="217">
        <f>--IFERROR(VLOOKUP(I887,'统计（数据库导出）'!A:K,8,FALSE),0)</f>
        <v>0</v>
      </c>
      <c r="X887" s="217">
        <f>--IFERROR(VLOOKUP(I887,'统计（数据库导出）'!A:K,9,FALSE),0)</f>
        <v>0</v>
      </c>
      <c r="Y887" s="217">
        <f>--IFERROR(VLOOKUP(I887,'统计（数据库导出）'!A:K,10,FALSE),0)</f>
        <v>0</v>
      </c>
      <c r="Z887" s="217">
        <f>--IFERROR(VLOOKUP(I887,'统计（数据库导出）'!A:K,11,FALSE),0)</f>
        <v>0</v>
      </c>
      <c r="AA887" s="4">
        <v>886</v>
      </c>
      <c r="AB887" s="4"/>
      <c r="AC887" s="220" t="e">
        <f>VLOOKUP(H887,[1]Sheet1!$D:$D,1,FALSE)</f>
        <v>#N/A</v>
      </c>
    </row>
    <row r="888" spans="1:29">
      <c r="A888" s="3">
        <v>291</v>
      </c>
      <c r="B888" s="4" t="s">
        <v>1421</v>
      </c>
      <c r="C888" s="4" t="s">
        <v>57</v>
      </c>
      <c r="D888" s="4">
        <v>0</v>
      </c>
      <c r="E888" s="4">
        <v>0</v>
      </c>
      <c r="F888" s="4">
        <v>0</v>
      </c>
      <c r="G888" s="4" t="s">
        <v>2105</v>
      </c>
      <c r="H888" s="4">
        <v>3853939</v>
      </c>
      <c r="I888" s="214" t="s">
        <v>2114</v>
      </c>
      <c r="J888" s="216">
        <v>1500</v>
      </c>
      <c r="K888" s="4">
        <v>18993823530</v>
      </c>
      <c r="L888" s="4"/>
      <c r="M888" s="4" t="s">
        <v>2115</v>
      </c>
      <c r="N888" s="4" t="s">
        <v>1531</v>
      </c>
      <c r="O888" s="4">
        <v>18993823530</v>
      </c>
      <c r="P888" s="217">
        <f>--IFERROR(VLOOKUP(I888,'统计（数据库导出）'!A:C,2,FALSE),0)</f>
        <v>0</v>
      </c>
      <c r="Q888" s="217">
        <f>--IFERROR(VLOOKUP(I888,'统计（数据库导出）'!A:C,3,FALSE),0)</f>
        <v>12</v>
      </c>
      <c r="R888" s="219">
        <f t="shared" si="13"/>
        <v>0.008</v>
      </c>
      <c r="S888" s="217">
        <f>--IFERROR(VLOOKUP(I888,'统计（数据库导出）'!A:K,4,FALSE),0)</f>
        <v>0</v>
      </c>
      <c r="T888" s="217">
        <f>--IFERROR(VLOOKUP(I888,'统计（数据库导出）'!A:K,5,FALSE),0)</f>
        <v>0</v>
      </c>
      <c r="U888" s="217">
        <f>--IFERROR(VLOOKUP(I888,'统计（数据库导出）'!A:K,6,FALSE),0)</f>
        <v>0</v>
      </c>
      <c r="V888" s="217">
        <f>--IFERROR(VLOOKUP(I888,'统计（数据库导出）'!A:K,7,FALSE),0)</f>
        <v>0</v>
      </c>
      <c r="W888" s="217">
        <f>--IFERROR(VLOOKUP(I888,'统计（数据库导出）'!A:K,8,FALSE),0)</f>
        <v>0</v>
      </c>
      <c r="X888" s="217">
        <f>--IFERROR(VLOOKUP(I888,'统计（数据库导出）'!A:K,9,FALSE),0)</f>
        <v>0</v>
      </c>
      <c r="Y888" s="217">
        <f>--IFERROR(VLOOKUP(I888,'统计（数据库导出）'!A:K,10,FALSE),0)</f>
        <v>12</v>
      </c>
      <c r="Z888" s="217">
        <f>--IFERROR(VLOOKUP(I888,'统计（数据库导出）'!A:K,11,FALSE),0)</f>
        <v>0</v>
      </c>
      <c r="AA888" s="4">
        <v>887</v>
      </c>
      <c r="AB888" s="4"/>
      <c r="AC888" s="220" t="e">
        <f>VLOOKUP(H888,[1]Sheet1!$D:$D,1,FALSE)</f>
        <v>#N/A</v>
      </c>
    </row>
    <row r="889" spans="1:29">
      <c r="A889" s="3">
        <v>292</v>
      </c>
      <c r="B889" s="4" t="s">
        <v>1421</v>
      </c>
      <c r="C889" s="4" t="s">
        <v>57</v>
      </c>
      <c r="D889" s="4">
        <v>0</v>
      </c>
      <c r="E889" s="4">
        <v>0</v>
      </c>
      <c r="F889" s="4">
        <v>0</v>
      </c>
      <c r="G889" s="4" t="s">
        <v>2071</v>
      </c>
      <c r="H889" s="4">
        <v>3853022</v>
      </c>
      <c r="I889" s="214" t="s">
        <v>2116</v>
      </c>
      <c r="J889" s="216">
        <v>200</v>
      </c>
      <c r="K889" s="4">
        <v>18993823358</v>
      </c>
      <c r="L889" s="4"/>
      <c r="M889" s="4" t="s">
        <v>2117</v>
      </c>
      <c r="N889" s="4" t="s">
        <v>1531</v>
      </c>
      <c r="O889" s="4">
        <v>18993823358</v>
      </c>
      <c r="P889" s="217">
        <f>--IFERROR(VLOOKUP(I889,'统计（数据库导出）'!A:C,2,FALSE),0)</f>
        <v>0</v>
      </c>
      <c r="Q889" s="217">
        <f>--IFERROR(VLOOKUP(I889,'统计（数据库导出）'!A:C,3,FALSE),0)</f>
        <v>261.45</v>
      </c>
      <c r="R889" s="219">
        <f t="shared" si="13"/>
        <v>1.30725</v>
      </c>
      <c r="S889" s="217">
        <f>--IFERROR(VLOOKUP(I889,'统计（数据库导出）'!A:K,4,FALSE),0)</f>
        <v>0</v>
      </c>
      <c r="T889" s="217">
        <f>--IFERROR(VLOOKUP(I889,'统计（数据库导出）'!A:K,5,FALSE),0)</f>
        <v>0</v>
      </c>
      <c r="U889" s="217">
        <f>--IFERROR(VLOOKUP(I889,'统计（数据库导出）'!A:K,6,FALSE),0)</f>
        <v>0</v>
      </c>
      <c r="V889" s="217">
        <f>--IFERROR(VLOOKUP(I889,'统计（数据库导出）'!A:K,7,FALSE),0)</f>
        <v>0</v>
      </c>
      <c r="W889" s="217">
        <f>--IFERROR(VLOOKUP(I889,'统计（数据库导出）'!A:K,8,FALSE),0)</f>
        <v>154.8</v>
      </c>
      <c r="X889" s="217">
        <f>--IFERROR(VLOOKUP(I889,'统计（数据库导出）'!A:K,9,FALSE),0)</f>
        <v>-129</v>
      </c>
      <c r="Y889" s="217">
        <f>--IFERROR(VLOOKUP(I889,'统计（数据库导出）'!A:K,10,FALSE),0)</f>
        <v>106.65</v>
      </c>
      <c r="Z889" s="217">
        <f>--IFERROR(VLOOKUP(I889,'统计（数据库导出）'!A:K,11,FALSE),0)</f>
        <v>0</v>
      </c>
      <c r="AA889" s="4">
        <v>888</v>
      </c>
      <c r="AB889" s="4"/>
      <c r="AC889" s="220" t="e">
        <f>VLOOKUP(H889,[1]Sheet1!$D:$D,1,FALSE)</f>
        <v>#N/A</v>
      </c>
    </row>
    <row r="890" spans="1:29">
      <c r="A890" s="3">
        <v>293</v>
      </c>
      <c r="B890" s="4" t="s">
        <v>1421</v>
      </c>
      <c r="C890" s="4" t="s">
        <v>57</v>
      </c>
      <c r="D890" s="4">
        <v>0</v>
      </c>
      <c r="E890" s="4">
        <v>0</v>
      </c>
      <c r="F890" s="4">
        <v>0</v>
      </c>
      <c r="G890" s="4" t="s">
        <v>2071</v>
      </c>
      <c r="H890" s="4">
        <v>3850558</v>
      </c>
      <c r="I890" s="214" t="s">
        <v>2118</v>
      </c>
      <c r="J890" s="216">
        <v>200</v>
      </c>
      <c r="K890" s="4">
        <v>18993823696</v>
      </c>
      <c r="L890" s="4"/>
      <c r="M890" s="4" t="s">
        <v>2119</v>
      </c>
      <c r="N890" s="4" t="s">
        <v>1531</v>
      </c>
      <c r="O890" s="4">
        <v>18993823696</v>
      </c>
      <c r="P890" s="217">
        <f>--IFERROR(VLOOKUP(I890,'统计（数据库导出）'!A:C,2,FALSE),0)</f>
        <v>0</v>
      </c>
      <c r="Q890" s="217">
        <f>--IFERROR(VLOOKUP(I890,'统计（数据库导出）'!A:C,3,FALSE),0)</f>
        <v>154</v>
      </c>
      <c r="R890" s="219">
        <f t="shared" si="13"/>
        <v>0.77</v>
      </c>
      <c r="S890" s="217">
        <f>--IFERROR(VLOOKUP(I890,'统计（数据库导出）'!A:K,4,FALSE),0)</f>
        <v>0</v>
      </c>
      <c r="T890" s="217">
        <f>--IFERROR(VLOOKUP(I890,'统计（数据库导出）'!A:K,5,FALSE),0)</f>
        <v>0</v>
      </c>
      <c r="U890" s="217">
        <f>--IFERROR(VLOOKUP(I890,'统计（数据库导出）'!A:K,6,FALSE),0)</f>
        <v>0</v>
      </c>
      <c r="V890" s="217">
        <f>--IFERROR(VLOOKUP(I890,'统计（数据库导出）'!A:K,7,FALSE),0)</f>
        <v>0</v>
      </c>
      <c r="W890" s="217">
        <f>--IFERROR(VLOOKUP(I890,'统计（数据库导出）'!A:K,8,FALSE),0)</f>
        <v>0</v>
      </c>
      <c r="X890" s="217">
        <f>--IFERROR(VLOOKUP(I890,'统计（数据库导出）'!A:K,9,FALSE),0)</f>
        <v>0</v>
      </c>
      <c r="Y890" s="217">
        <f>--IFERROR(VLOOKUP(I890,'统计（数据库导出）'!A:K,10,FALSE),0)</f>
        <v>154</v>
      </c>
      <c r="Z890" s="217">
        <f>--IFERROR(VLOOKUP(I890,'统计（数据库导出）'!A:K,11,FALSE),0)</f>
        <v>0</v>
      </c>
      <c r="AA890" s="4">
        <v>889</v>
      </c>
      <c r="AB890" s="4"/>
      <c r="AC890" s="220" t="e">
        <f>VLOOKUP(H890,[1]Sheet1!$D:$D,1,FALSE)</f>
        <v>#N/A</v>
      </c>
    </row>
    <row r="891" spans="1:29">
      <c r="A891" s="3">
        <v>294</v>
      </c>
      <c r="B891" s="4" t="s">
        <v>1421</v>
      </c>
      <c r="C891" s="4" t="s">
        <v>57</v>
      </c>
      <c r="D891" s="4">
        <v>0</v>
      </c>
      <c r="E891" s="4">
        <v>0</v>
      </c>
      <c r="F891" s="4">
        <v>0</v>
      </c>
      <c r="G891" s="4" t="s">
        <v>2071</v>
      </c>
      <c r="H891" s="4">
        <v>3852558</v>
      </c>
      <c r="I891" s="214" t="s">
        <v>2120</v>
      </c>
      <c r="J891" s="216">
        <v>200</v>
      </c>
      <c r="K891" s="4">
        <v>18993823886</v>
      </c>
      <c r="L891" s="4"/>
      <c r="M891" s="4" t="s">
        <v>2121</v>
      </c>
      <c r="N891" s="4" t="s">
        <v>1531</v>
      </c>
      <c r="O891" s="4">
        <v>18993823886</v>
      </c>
      <c r="P891" s="217">
        <f>--IFERROR(VLOOKUP(I891,'统计（数据库导出）'!A:C,2,FALSE),0)</f>
        <v>90</v>
      </c>
      <c r="Q891" s="217">
        <f>--IFERROR(VLOOKUP(I891,'统计（数据库导出）'!A:C,3,FALSE),0)</f>
        <v>198</v>
      </c>
      <c r="R891" s="219">
        <f t="shared" si="13"/>
        <v>0.99</v>
      </c>
      <c r="S891" s="217">
        <f>--IFERROR(VLOOKUP(I891,'统计（数据库导出）'!A:K,4,FALSE),0)</f>
        <v>0</v>
      </c>
      <c r="T891" s="217">
        <f>--IFERROR(VLOOKUP(I891,'统计（数据库导出）'!A:K,5,FALSE),0)</f>
        <v>0</v>
      </c>
      <c r="U891" s="217">
        <f>--IFERROR(VLOOKUP(I891,'统计（数据库导出）'!A:K,6,FALSE),0)</f>
        <v>90</v>
      </c>
      <c r="V891" s="217">
        <f>--IFERROR(VLOOKUP(I891,'统计（数据库导出）'!A:K,7,FALSE),0)</f>
        <v>0</v>
      </c>
      <c r="W891" s="217">
        <f>--IFERROR(VLOOKUP(I891,'统计（数据库导出）'!A:K,8,FALSE),0)</f>
        <v>0</v>
      </c>
      <c r="X891" s="217">
        <f>--IFERROR(VLOOKUP(I891,'统计（数据库导出）'!A:K,9,FALSE),0)</f>
        <v>0</v>
      </c>
      <c r="Y891" s="217">
        <f>--IFERROR(VLOOKUP(I891,'统计（数据库导出）'!A:K,10,FALSE),0)</f>
        <v>198</v>
      </c>
      <c r="Z891" s="217">
        <f>--IFERROR(VLOOKUP(I891,'统计（数据库导出）'!A:K,11,FALSE),0)</f>
        <v>0</v>
      </c>
      <c r="AA891" s="4">
        <v>890</v>
      </c>
      <c r="AB891" s="4"/>
      <c r="AC891" s="220" t="e">
        <f>VLOOKUP(H891,[1]Sheet1!$D:$D,1,FALSE)</f>
        <v>#N/A</v>
      </c>
    </row>
    <row r="892" spans="1:29">
      <c r="A892" s="3">
        <v>295</v>
      </c>
      <c r="B892" s="4" t="s">
        <v>1421</v>
      </c>
      <c r="C892" s="4" t="s">
        <v>57</v>
      </c>
      <c r="D892" s="4">
        <v>0</v>
      </c>
      <c r="E892" s="4">
        <v>0</v>
      </c>
      <c r="F892" s="4">
        <v>0</v>
      </c>
      <c r="G892" s="4" t="s">
        <v>2071</v>
      </c>
      <c r="H892" s="4">
        <v>3852747</v>
      </c>
      <c r="I892" s="214" t="s">
        <v>2122</v>
      </c>
      <c r="J892" s="216">
        <v>200</v>
      </c>
      <c r="K892" s="4">
        <v>18993825889</v>
      </c>
      <c r="L892" s="4"/>
      <c r="M892" s="4" t="s">
        <v>2123</v>
      </c>
      <c r="N892" s="4" t="s">
        <v>1531</v>
      </c>
      <c r="O892" s="4">
        <v>18993825889</v>
      </c>
      <c r="P892" s="217">
        <f>--IFERROR(VLOOKUP(I892,'统计（数据库导出）'!A:C,2,FALSE),0)</f>
        <v>96</v>
      </c>
      <c r="Q892" s="217">
        <f>--IFERROR(VLOOKUP(I892,'统计（数据库导出）'!A:C,3,FALSE),0)</f>
        <v>77</v>
      </c>
      <c r="R892" s="219">
        <f t="shared" si="13"/>
        <v>0.385</v>
      </c>
      <c r="S892" s="217">
        <f>--IFERROR(VLOOKUP(I892,'统计（数据库导出）'!A:K,4,FALSE),0)</f>
        <v>0</v>
      </c>
      <c r="T892" s="217">
        <f>--IFERROR(VLOOKUP(I892,'统计（数据库导出）'!A:K,5,FALSE),0)</f>
        <v>0</v>
      </c>
      <c r="U892" s="217">
        <f>--IFERROR(VLOOKUP(I892,'统计（数据库导出）'!A:K,6,FALSE),0)</f>
        <v>96</v>
      </c>
      <c r="V892" s="217">
        <f>--IFERROR(VLOOKUP(I892,'统计（数据库导出）'!A:K,7,FALSE),0)</f>
        <v>0</v>
      </c>
      <c r="W892" s="217">
        <f>--IFERROR(VLOOKUP(I892,'统计（数据库导出）'!A:K,8,FALSE),0)</f>
        <v>-19</v>
      </c>
      <c r="X892" s="217">
        <f>--IFERROR(VLOOKUP(I892,'统计（数据库导出）'!A:K,9,FALSE),0)</f>
        <v>-19</v>
      </c>
      <c r="Y892" s="217">
        <f>--IFERROR(VLOOKUP(I892,'统计（数据库导出）'!A:K,10,FALSE),0)</f>
        <v>96</v>
      </c>
      <c r="Z892" s="217">
        <f>--IFERROR(VLOOKUP(I892,'统计（数据库导出）'!A:K,11,FALSE),0)</f>
        <v>0</v>
      </c>
      <c r="AA892" s="4">
        <v>891</v>
      </c>
      <c r="AB892" s="4"/>
      <c r="AC892" s="220" t="e">
        <f>VLOOKUP(H892,[1]Sheet1!$D:$D,1,FALSE)</f>
        <v>#N/A</v>
      </c>
    </row>
    <row r="893" spans="1:29">
      <c r="A893" s="3">
        <v>296</v>
      </c>
      <c r="B893" s="4" t="s">
        <v>1421</v>
      </c>
      <c r="C893" s="4" t="s">
        <v>457</v>
      </c>
      <c r="D893" s="4">
        <v>0</v>
      </c>
      <c r="E893" s="4">
        <v>0</v>
      </c>
      <c r="F893" s="4">
        <v>0</v>
      </c>
      <c r="G893" s="4" t="s">
        <v>2071</v>
      </c>
      <c r="H893" s="4">
        <v>3853434</v>
      </c>
      <c r="I893" s="214" t="s">
        <v>2124</v>
      </c>
      <c r="J893" s="216">
        <v>200</v>
      </c>
      <c r="K893" s="4">
        <v>18993812154</v>
      </c>
      <c r="L893" s="4"/>
      <c r="M893" s="4" t="s">
        <v>2125</v>
      </c>
      <c r="N893" s="4" t="s">
        <v>1531</v>
      </c>
      <c r="O893" s="4">
        <v>18993812154</v>
      </c>
      <c r="P893" s="217">
        <f>--IFERROR(VLOOKUP(I893,'统计（数据库导出）'!A:C,2,FALSE),0)</f>
        <v>0</v>
      </c>
      <c r="Q893" s="217">
        <f>--IFERROR(VLOOKUP(I893,'统计（数据库导出）'!A:C,3,FALSE),0)</f>
        <v>0</v>
      </c>
      <c r="R893" s="219">
        <f t="shared" si="13"/>
        <v>0</v>
      </c>
      <c r="S893" s="217">
        <f>--IFERROR(VLOOKUP(I893,'统计（数据库导出）'!A:K,4,FALSE),0)</f>
        <v>0</v>
      </c>
      <c r="T893" s="217">
        <f>--IFERROR(VLOOKUP(I893,'统计（数据库导出）'!A:K,5,FALSE),0)</f>
        <v>0</v>
      </c>
      <c r="U893" s="217">
        <f>--IFERROR(VLOOKUP(I893,'统计（数据库导出）'!A:K,6,FALSE),0)</f>
        <v>0</v>
      </c>
      <c r="V893" s="217">
        <f>--IFERROR(VLOOKUP(I893,'统计（数据库导出）'!A:K,7,FALSE),0)</f>
        <v>0</v>
      </c>
      <c r="W893" s="217">
        <f>--IFERROR(VLOOKUP(I893,'统计（数据库导出）'!A:K,8,FALSE),0)</f>
        <v>0</v>
      </c>
      <c r="X893" s="217">
        <f>--IFERROR(VLOOKUP(I893,'统计（数据库导出）'!A:K,9,FALSE),0)</f>
        <v>0</v>
      </c>
      <c r="Y893" s="217">
        <f>--IFERROR(VLOOKUP(I893,'统计（数据库导出）'!A:K,10,FALSE),0)</f>
        <v>0</v>
      </c>
      <c r="Z893" s="217">
        <f>--IFERROR(VLOOKUP(I893,'统计（数据库导出）'!A:K,11,FALSE),0)</f>
        <v>0</v>
      </c>
      <c r="AA893" s="4">
        <v>892</v>
      </c>
      <c r="AB893" s="4"/>
      <c r="AC893" s="220" t="e">
        <f>VLOOKUP(H893,[1]Sheet1!$D:$D,1,FALSE)</f>
        <v>#N/A</v>
      </c>
    </row>
    <row r="894" spans="1:29">
      <c r="A894" s="3">
        <v>297</v>
      </c>
      <c r="B894" s="4" t="s">
        <v>1421</v>
      </c>
      <c r="C894" s="4" t="s">
        <v>457</v>
      </c>
      <c r="D894" s="4">
        <v>0</v>
      </c>
      <c r="E894" s="4">
        <v>0</v>
      </c>
      <c r="F894" s="4">
        <v>0</v>
      </c>
      <c r="G894" s="4" t="s">
        <v>2071</v>
      </c>
      <c r="H894" s="4">
        <v>3853933</v>
      </c>
      <c r="I894" s="214" t="s">
        <v>2126</v>
      </c>
      <c r="J894" s="216">
        <v>200</v>
      </c>
      <c r="K894" s="4">
        <v>15394050151</v>
      </c>
      <c r="L894" s="4"/>
      <c r="M894" s="4" t="s">
        <v>2127</v>
      </c>
      <c r="N894" s="4" t="s">
        <v>1531</v>
      </c>
      <c r="O894" s="4">
        <v>15394050151</v>
      </c>
      <c r="P894" s="217">
        <f>--IFERROR(VLOOKUP(I894,'统计（数据库导出）'!A:C,2,FALSE),0)</f>
        <v>0</v>
      </c>
      <c r="Q894" s="217">
        <f>--IFERROR(VLOOKUP(I894,'统计（数据库导出）'!A:C,3,FALSE),0)</f>
        <v>0</v>
      </c>
      <c r="R894" s="219">
        <f t="shared" si="13"/>
        <v>0</v>
      </c>
      <c r="S894" s="217">
        <f>--IFERROR(VLOOKUP(I894,'统计（数据库导出）'!A:K,4,FALSE),0)</f>
        <v>0</v>
      </c>
      <c r="T894" s="217">
        <f>--IFERROR(VLOOKUP(I894,'统计（数据库导出）'!A:K,5,FALSE),0)</f>
        <v>0</v>
      </c>
      <c r="U894" s="217">
        <f>--IFERROR(VLOOKUP(I894,'统计（数据库导出）'!A:K,6,FALSE),0)</f>
        <v>0</v>
      </c>
      <c r="V894" s="217">
        <f>--IFERROR(VLOOKUP(I894,'统计（数据库导出）'!A:K,7,FALSE),0)</f>
        <v>0</v>
      </c>
      <c r="W894" s="217">
        <f>--IFERROR(VLOOKUP(I894,'统计（数据库导出）'!A:K,8,FALSE),0)</f>
        <v>0</v>
      </c>
      <c r="X894" s="217">
        <f>--IFERROR(VLOOKUP(I894,'统计（数据库导出）'!A:K,9,FALSE),0)</f>
        <v>0</v>
      </c>
      <c r="Y894" s="217">
        <f>--IFERROR(VLOOKUP(I894,'统计（数据库导出）'!A:K,10,FALSE),0)</f>
        <v>0</v>
      </c>
      <c r="Z894" s="217">
        <f>--IFERROR(VLOOKUP(I894,'统计（数据库导出）'!A:K,11,FALSE),0)</f>
        <v>0</v>
      </c>
      <c r="AA894" s="4">
        <v>893</v>
      </c>
      <c r="AB894" s="4"/>
      <c r="AC894" s="220" t="e">
        <f>VLOOKUP(H894,[1]Sheet1!$D:$D,1,FALSE)</f>
        <v>#N/A</v>
      </c>
    </row>
    <row r="895" spans="1:29">
      <c r="A895" s="3">
        <v>298</v>
      </c>
      <c r="B895" s="4" t="s">
        <v>1421</v>
      </c>
      <c r="C895" s="4" t="s">
        <v>457</v>
      </c>
      <c r="D895" s="4">
        <v>0</v>
      </c>
      <c r="E895" s="4">
        <v>0</v>
      </c>
      <c r="F895" s="4">
        <v>0</v>
      </c>
      <c r="G895" s="4" t="s">
        <v>2071</v>
      </c>
      <c r="H895" s="4">
        <v>3853500</v>
      </c>
      <c r="I895" s="214" t="s">
        <v>2128</v>
      </c>
      <c r="J895" s="216">
        <v>200</v>
      </c>
      <c r="K895" s="4">
        <v>18993823505</v>
      </c>
      <c r="L895" s="4"/>
      <c r="M895" s="4" t="s">
        <v>2129</v>
      </c>
      <c r="N895" s="4" t="s">
        <v>1531</v>
      </c>
      <c r="O895" s="4">
        <v>18993823505</v>
      </c>
      <c r="P895" s="217">
        <f>--IFERROR(VLOOKUP(I895,'统计（数据库导出）'!A:C,2,FALSE),0)</f>
        <v>0</v>
      </c>
      <c r="Q895" s="217">
        <f>--IFERROR(VLOOKUP(I895,'统计（数据库导出）'!A:C,3,FALSE),0)</f>
        <v>270</v>
      </c>
      <c r="R895" s="219">
        <f t="shared" si="13"/>
        <v>1.35</v>
      </c>
      <c r="S895" s="217">
        <f>--IFERROR(VLOOKUP(I895,'统计（数据库导出）'!A:K,4,FALSE),0)</f>
        <v>0</v>
      </c>
      <c r="T895" s="217">
        <f>--IFERROR(VLOOKUP(I895,'统计（数据库导出）'!A:K,5,FALSE),0)</f>
        <v>0</v>
      </c>
      <c r="U895" s="217">
        <f>--IFERROR(VLOOKUP(I895,'统计（数据库导出）'!A:K,6,FALSE),0)</f>
        <v>0</v>
      </c>
      <c r="V895" s="217">
        <f>--IFERROR(VLOOKUP(I895,'统计（数据库导出）'!A:K,7,FALSE),0)</f>
        <v>0</v>
      </c>
      <c r="W895" s="217">
        <f>--IFERROR(VLOOKUP(I895,'统计（数据库导出）'!A:K,8,FALSE),0)</f>
        <v>0</v>
      </c>
      <c r="X895" s="217">
        <f>--IFERROR(VLOOKUP(I895,'统计（数据库导出）'!A:K,9,FALSE),0)</f>
        <v>0</v>
      </c>
      <c r="Y895" s="217">
        <f>--IFERROR(VLOOKUP(I895,'统计（数据库导出）'!A:K,10,FALSE),0)</f>
        <v>270</v>
      </c>
      <c r="Z895" s="217">
        <f>--IFERROR(VLOOKUP(I895,'统计（数据库导出）'!A:K,11,FALSE),0)</f>
        <v>0</v>
      </c>
      <c r="AA895" s="4">
        <v>894</v>
      </c>
      <c r="AB895" s="4"/>
      <c r="AC895" s="220" t="e">
        <f>VLOOKUP(H895,[1]Sheet1!$D:$D,1,FALSE)</f>
        <v>#N/A</v>
      </c>
    </row>
    <row r="896" spans="1:29">
      <c r="A896" s="3">
        <v>300</v>
      </c>
      <c r="B896" s="4" t="s">
        <v>1421</v>
      </c>
      <c r="C896" s="4" t="s">
        <v>457</v>
      </c>
      <c r="D896" s="4">
        <v>0</v>
      </c>
      <c r="E896" s="4">
        <v>0</v>
      </c>
      <c r="F896" s="4">
        <v>0</v>
      </c>
      <c r="G896" s="4" t="s">
        <v>2071</v>
      </c>
      <c r="H896" s="4">
        <v>3853501</v>
      </c>
      <c r="I896" s="214" t="s">
        <v>2130</v>
      </c>
      <c r="J896" s="216">
        <v>200</v>
      </c>
      <c r="K896" s="4">
        <v>18993823688</v>
      </c>
      <c r="L896" s="4"/>
      <c r="M896" s="4" t="s">
        <v>2131</v>
      </c>
      <c r="N896" s="4" t="s">
        <v>1531</v>
      </c>
      <c r="O896" s="4">
        <v>18993823688</v>
      </c>
      <c r="P896" s="217">
        <f>--IFERROR(VLOOKUP(I896,'统计（数据库导出）'!A:C,2,FALSE),0)</f>
        <v>0</v>
      </c>
      <c r="Q896" s="217">
        <f>--IFERROR(VLOOKUP(I896,'统计（数据库导出）'!A:C,3,FALSE),0)</f>
        <v>0</v>
      </c>
      <c r="R896" s="219">
        <f t="shared" si="13"/>
        <v>0</v>
      </c>
      <c r="S896" s="217">
        <f>--IFERROR(VLOOKUP(I896,'统计（数据库导出）'!A:K,4,FALSE),0)</f>
        <v>0</v>
      </c>
      <c r="T896" s="217">
        <f>--IFERROR(VLOOKUP(I896,'统计（数据库导出）'!A:K,5,FALSE),0)</f>
        <v>0</v>
      </c>
      <c r="U896" s="217">
        <f>--IFERROR(VLOOKUP(I896,'统计（数据库导出）'!A:K,6,FALSE),0)</f>
        <v>0</v>
      </c>
      <c r="V896" s="217">
        <f>--IFERROR(VLOOKUP(I896,'统计（数据库导出）'!A:K,7,FALSE),0)</f>
        <v>0</v>
      </c>
      <c r="W896" s="217">
        <f>--IFERROR(VLOOKUP(I896,'统计（数据库导出）'!A:K,8,FALSE),0)</f>
        <v>0</v>
      </c>
      <c r="X896" s="217">
        <f>--IFERROR(VLOOKUP(I896,'统计（数据库导出）'!A:K,9,FALSE),0)</f>
        <v>0</v>
      </c>
      <c r="Y896" s="217">
        <f>--IFERROR(VLOOKUP(I896,'统计（数据库导出）'!A:K,10,FALSE),0)</f>
        <v>0</v>
      </c>
      <c r="Z896" s="217">
        <f>--IFERROR(VLOOKUP(I896,'统计（数据库导出）'!A:K,11,FALSE),0)</f>
        <v>0</v>
      </c>
      <c r="AA896" s="4">
        <v>895</v>
      </c>
      <c r="AB896" s="4"/>
      <c r="AC896" s="220" t="e">
        <f>VLOOKUP(H896,[1]Sheet1!$D:$D,1,FALSE)</f>
        <v>#N/A</v>
      </c>
    </row>
    <row r="897" spans="1:29">
      <c r="A897" s="3">
        <v>301</v>
      </c>
      <c r="B897" s="4" t="s">
        <v>1421</v>
      </c>
      <c r="C897" s="4" t="s">
        <v>457</v>
      </c>
      <c r="D897" s="4">
        <v>0</v>
      </c>
      <c r="E897" s="4">
        <v>0</v>
      </c>
      <c r="F897" s="4">
        <v>0</v>
      </c>
      <c r="G897" s="4" t="s">
        <v>2071</v>
      </c>
      <c r="H897" s="4">
        <v>3853493</v>
      </c>
      <c r="I897" s="214" t="s">
        <v>2132</v>
      </c>
      <c r="J897" s="216">
        <v>200</v>
      </c>
      <c r="K897" s="4">
        <v>18993823565</v>
      </c>
      <c r="L897" s="4"/>
      <c r="M897" s="4" t="s">
        <v>2133</v>
      </c>
      <c r="N897" s="4" t="s">
        <v>1531</v>
      </c>
      <c r="O897" s="4">
        <v>18993823565</v>
      </c>
      <c r="P897" s="217">
        <f>--IFERROR(VLOOKUP(I897,'统计（数据库导出）'!A:C,2,FALSE),0)</f>
        <v>0</v>
      </c>
      <c r="Q897" s="217">
        <f>--IFERROR(VLOOKUP(I897,'统计（数据库导出）'!A:C,3,FALSE),0)</f>
        <v>0</v>
      </c>
      <c r="R897" s="219">
        <f t="shared" si="13"/>
        <v>0</v>
      </c>
      <c r="S897" s="217">
        <f>--IFERROR(VLOOKUP(I897,'统计（数据库导出）'!A:K,4,FALSE),0)</f>
        <v>0</v>
      </c>
      <c r="T897" s="217">
        <f>--IFERROR(VLOOKUP(I897,'统计（数据库导出）'!A:K,5,FALSE),0)</f>
        <v>0</v>
      </c>
      <c r="U897" s="217">
        <f>--IFERROR(VLOOKUP(I897,'统计（数据库导出）'!A:K,6,FALSE),0)</f>
        <v>0</v>
      </c>
      <c r="V897" s="217">
        <f>--IFERROR(VLOOKUP(I897,'统计（数据库导出）'!A:K,7,FALSE),0)</f>
        <v>0</v>
      </c>
      <c r="W897" s="217">
        <f>--IFERROR(VLOOKUP(I897,'统计（数据库导出）'!A:K,8,FALSE),0)</f>
        <v>0</v>
      </c>
      <c r="X897" s="217">
        <f>--IFERROR(VLOOKUP(I897,'统计（数据库导出）'!A:K,9,FALSE),0)</f>
        <v>0</v>
      </c>
      <c r="Y897" s="217">
        <f>--IFERROR(VLOOKUP(I897,'统计（数据库导出）'!A:K,10,FALSE),0)</f>
        <v>0</v>
      </c>
      <c r="Z897" s="217">
        <f>--IFERROR(VLOOKUP(I897,'统计（数据库导出）'!A:K,11,FALSE),0)</f>
        <v>0</v>
      </c>
      <c r="AA897" s="4">
        <v>896</v>
      </c>
      <c r="AB897" s="4"/>
      <c r="AC897" s="220" t="e">
        <f>VLOOKUP(H897,[1]Sheet1!$D:$D,1,FALSE)</f>
        <v>#N/A</v>
      </c>
    </row>
    <row r="898" spans="1:29">
      <c r="A898" s="3">
        <v>302</v>
      </c>
      <c r="B898" s="4" t="s">
        <v>1421</v>
      </c>
      <c r="C898" s="4" t="s">
        <v>457</v>
      </c>
      <c r="D898" s="4">
        <v>0</v>
      </c>
      <c r="E898" s="4">
        <v>0</v>
      </c>
      <c r="F898" s="4">
        <v>0</v>
      </c>
      <c r="G898" s="4" t="s">
        <v>2071</v>
      </c>
      <c r="H898" s="4">
        <v>3853459</v>
      </c>
      <c r="I898" s="214" t="s">
        <v>2134</v>
      </c>
      <c r="J898" s="216">
        <v>200</v>
      </c>
      <c r="K898" s="4">
        <v>18193863288</v>
      </c>
      <c r="L898" s="4"/>
      <c r="M898" s="4" t="s">
        <v>2135</v>
      </c>
      <c r="N898" s="4" t="s">
        <v>1531</v>
      </c>
      <c r="O898" s="4">
        <v>18193863288</v>
      </c>
      <c r="P898" s="217">
        <f>--IFERROR(VLOOKUP(I898,'统计（数据库导出）'!A:C,2,FALSE),0)</f>
        <v>0</v>
      </c>
      <c r="Q898" s="217">
        <f>--IFERROR(VLOOKUP(I898,'统计（数据库导出）'!A:C,3,FALSE),0)</f>
        <v>0</v>
      </c>
      <c r="R898" s="219">
        <f t="shared" ref="R898:R961" si="14">IFERROR(Q898/J898,0)</f>
        <v>0</v>
      </c>
      <c r="S898" s="217">
        <f>--IFERROR(VLOOKUP(I898,'统计（数据库导出）'!A:K,4,FALSE),0)</f>
        <v>0</v>
      </c>
      <c r="T898" s="217">
        <f>--IFERROR(VLOOKUP(I898,'统计（数据库导出）'!A:K,5,FALSE),0)</f>
        <v>0</v>
      </c>
      <c r="U898" s="217">
        <f>--IFERROR(VLOOKUP(I898,'统计（数据库导出）'!A:K,6,FALSE),0)</f>
        <v>0</v>
      </c>
      <c r="V898" s="217">
        <f>--IFERROR(VLOOKUP(I898,'统计（数据库导出）'!A:K,7,FALSE),0)</f>
        <v>0</v>
      </c>
      <c r="W898" s="217">
        <f>--IFERROR(VLOOKUP(I898,'统计（数据库导出）'!A:K,8,FALSE),0)</f>
        <v>0</v>
      </c>
      <c r="X898" s="217">
        <f>--IFERROR(VLOOKUP(I898,'统计（数据库导出）'!A:K,9,FALSE),0)</f>
        <v>0</v>
      </c>
      <c r="Y898" s="217">
        <f>--IFERROR(VLOOKUP(I898,'统计（数据库导出）'!A:K,10,FALSE),0)</f>
        <v>0</v>
      </c>
      <c r="Z898" s="217">
        <f>--IFERROR(VLOOKUP(I898,'统计（数据库导出）'!A:K,11,FALSE),0)</f>
        <v>0</v>
      </c>
      <c r="AA898" s="4">
        <v>897</v>
      </c>
      <c r="AB898" s="4"/>
      <c r="AC898" s="220" t="e">
        <f>VLOOKUP(H898,[1]Sheet1!$D:$D,1,FALSE)</f>
        <v>#N/A</v>
      </c>
    </row>
    <row r="899" spans="1:29">
      <c r="A899" s="3">
        <v>303</v>
      </c>
      <c r="B899" s="4" t="s">
        <v>1421</v>
      </c>
      <c r="C899" s="4" t="s">
        <v>457</v>
      </c>
      <c r="D899" s="4">
        <v>0</v>
      </c>
      <c r="E899" s="4">
        <v>0</v>
      </c>
      <c r="F899" s="4">
        <v>0</v>
      </c>
      <c r="G899" s="4" t="s">
        <v>2071</v>
      </c>
      <c r="H899" s="4">
        <v>3853480</v>
      </c>
      <c r="I899" s="214" t="s">
        <v>2136</v>
      </c>
      <c r="J899" s="216">
        <v>200</v>
      </c>
      <c r="K899" s="4">
        <v>18993821223</v>
      </c>
      <c r="L899" s="4"/>
      <c r="M899" s="4" t="s">
        <v>2137</v>
      </c>
      <c r="N899" s="4" t="s">
        <v>1531</v>
      </c>
      <c r="O899" s="4">
        <v>18993821223</v>
      </c>
      <c r="P899" s="217">
        <f>--IFERROR(VLOOKUP(I899,'统计（数据库导出）'!A:C,2,FALSE),0)</f>
        <v>0</v>
      </c>
      <c r="Q899" s="217">
        <f>--IFERROR(VLOOKUP(I899,'统计（数据库导出）'!A:C,3,FALSE),0)</f>
        <v>235</v>
      </c>
      <c r="R899" s="219">
        <f t="shared" si="14"/>
        <v>1.175</v>
      </c>
      <c r="S899" s="217">
        <f>--IFERROR(VLOOKUP(I899,'统计（数据库导出）'!A:K,4,FALSE),0)</f>
        <v>0</v>
      </c>
      <c r="T899" s="217">
        <f>--IFERROR(VLOOKUP(I899,'统计（数据库导出）'!A:K,5,FALSE),0)</f>
        <v>0</v>
      </c>
      <c r="U899" s="217">
        <f>--IFERROR(VLOOKUP(I899,'统计（数据库导出）'!A:K,6,FALSE),0)</f>
        <v>0</v>
      </c>
      <c r="V899" s="217">
        <f>--IFERROR(VLOOKUP(I899,'统计（数据库导出）'!A:K,7,FALSE),0)</f>
        <v>0</v>
      </c>
      <c r="W899" s="217">
        <f>--IFERROR(VLOOKUP(I899,'统计（数据库导出）'!A:K,8,FALSE),0)</f>
        <v>169</v>
      </c>
      <c r="X899" s="217">
        <f>--IFERROR(VLOOKUP(I899,'统计（数据库导出）'!A:K,9,FALSE),0)</f>
        <v>0</v>
      </c>
      <c r="Y899" s="217">
        <f>--IFERROR(VLOOKUP(I899,'统计（数据库导出）'!A:K,10,FALSE),0)</f>
        <v>66</v>
      </c>
      <c r="Z899" s="217">
        <f>--IFERROR(VLOOKUP(I899,'统计（数据库导出）'!A:K,11,FALSE),0)</f>
        <v>0</v>
      </c>
      <c r="AA899" s="4">
        <v>898</v>
      </c>
      <c r="AB899" s="4"/>
      <c r="AC899" s="220" t="e">
        <f>VLOOKUP(H899,[1]Sheet1!$D:$D,1,FALSE)</f>
        <v>#N/A</v>
      </c>
    </row>
    <row r="900" spans="1:29">
      <c r="A900" s="3">
        <v>304</v>
      </c>
      <c r="B900" s="4" t="s">
        <v>1421</v>
      </c>
      <c r="C900" s="4" t="s">
        <v>457</v>
      </c>
      <c r="D900" s="4">
        <v>0</v>
      </c>
      <c r="E900" s="4">
        <v>0</v>
      </c>
      <c r="F900" s="4">
        <v>0</v>
      </c>
      <c r="G900" s="4" t="s">
        <v>2071</v>
      </c>
      <c r="H900" s="4">
        <v>3853481</v>
      </c>
      <c r="I900" s="214" t="s">
        <v>2138</v>
      </c>
      <c r="J900" s="216">
        <v>200</v>
      </c>
      <c r="K900" s="4">
        <v>18993823582</v>
      </c>
      <c r="L900" s="4"/>
      <c r="M900" s="4" t="s">
        <v>2139</v>
      </c>
      <c r="N900" s="4" t="s">
        <v>1531</v>
      </c>
      <c r="O900" s="4">
        <v>18993823582</v>
      </c>
      <c r="P900" s="217">
        <f>--IFERROR(VLOOKUP(I900,'统计（数据库导出）'!A:C,2,FALSE),0)</f>
        <v>0</v>
      </c>
      <c r="Q900" s="217">
        <f>--IFERROR(VLOOKUP(I900,'统计（数据库导出）'!A:C,3,FALSE),0)</f>
        <v>0</v>
      </c>
      <c r="R900" s="219">
        <f t="shared" si="14"/>
        <v>0</v>
      </c>
      <c r="S900" s="217">
        <f>--IFERROR(VLOOKUP(I900,'统计（数据库导出）'!A:K,4,FALSE),0)</f>
        <v>0</v>
      </c>
      <c r="T900" s="217">
        <f>--IFERROR(VLOOKUP(I900,'统计（数据库导出）'!A:K,5,FALSE),0)</f>
        <v>0</v>
      </c>
      <c r="U900" s="217">
        <f>--IFERROR(VLOOKUP(I900,'统计（数据库导出）'!A:K,6,FALSE),0)</f>
        <v>0</v>
      </c>
      <c r="V900" s="217">
        <f>--IFERROR(VLOOKUP(I900,'统计（数据库导出）'!A:K,7,FALSE),0)</f>
        <v>0</v>
      </c>
      <c r="W900" s="217">
        <f>--IFERROR(VLOOKUP(I900,'统计（数据库导出）'!A:K,8,FALSE),0)</f>
        <v>0</v>
      </c>
      <c r="X900" s="217">
        <f>--IFERROR(VLOOKUP(I900,'统计（数据库导出）'!A:K,9,FALSE),0)</f>
        <v>0</v>
      </c>
      <c r="Y900" s="217">
        <f>--IFERROR(VLOOKUP(I900,'统计（数据库导出）'!A:K,10,FALSE),0)</f>
        <v>0</v>
      </c>
      <c r="Z900" s="217">
        <f>--IFERROR(VLOOKUP(I900,'统计（数据库导出）'!A:K,11,FALSE),0)</f>
        <v>0</v>
      </c>
      <c r="AA900" s="4">
        <v>899</v>
      </c>
      <c r="AB900" s="4"/>
      <c r="AC900" s="220" t="e">
        <f>VLOOKUP(H900,[1]Sheet1!$D:$D,1,FALSE)</f>
        <v>#N/A</v>
      </c>
    </row>
    <row r="901" spans="1:29">
      <c r="A901" s="3">
        <v>305</v>
      </c>
      <c r="B901" s="4" t="s">
        <v>1421</v>
      </c>
      <c r="C901" s="4" t="s">
        <v>457</v>
      </c>
      <c r="D901" s="4">
        <v>0</v>
      </c>
      <c r="E901" s="4">
        <v>0</v>
      </c>
      <c r="F901" s="4">
        <v>0</v>
      </c>
      <c r="G901" s="4" t="s">
        <v>2071</v>
      </c>
      <c r="H901" s="4">
        <v>3853482</v>
      </c>
      <c r="I901" s="214" t="s">
        <v>2140</v>
      </c>
      <c r="J901" s="216">
        <v>200</v>
      </c>
      <c r="K901" s="4">
        <v>18993823568</v>
      </c>
      <c r="L901" s="4"/>
      <c r="M901" s="4" t="s">
        <v>2141</v>
      </c>
      <c r="N901" s="4" t="s">
        <v>1531</v>
      </c>
      <c r="O901" s="4">
        <v>18993823568</v>
      </c>
      <c r="P901" s="217">
        <f>--IFERROR(VLOOKUP(I901,'统计（数据库导出）'!A:C,2,FALSE),0)</f>
        <v>0</v>
      </c>
      <c r="Q901" s="217">
        <f>--IFERROR(VLOOKUP(I901,'统计（数据库导出）'!A:C,3,FALSE),0)</f>
        <v>42</v>
      </c>
      <c r="R901" s="219">
        <f t="shared" si="14"/>
        <v>0.21</v>
      </c>
      <c r="S901" s="217">
        <f>--IFERROR(VLOOKUP(I901,'统计（数据库导出）'!A:K,4,FALSE),0)</f>
        <v>0</v>
      </c>
      <c r="T901" s="217">
        <f>--IFERROR(VLOOKUP(I901,'统计（数据库导出）'!A:K,5,FALSE),0)</f>
        <v>0</v>
      </c>
      <c r="U901" s="217">
        <f>--IFERROR(VLOOKUP(I901,'统计（数据库导出）'!A:K,6,FALSE),0)</f>
        <v>0</v>
      </c>
      <c r="V901" s="217">
        <f>--IFERROR(VLOOKUP(I901,'统计（数据库导出）'!A:K,7,FALSE),0)</f>
        <v>0</v>
      </c>
      <c r="W901" s="217">
        <f>--IFERROR(VLOOKUP(I901,'统计（数据库导出）'!A:K,8,FALSE),0)</f>
        <v>0</v>
      </c>
      <c r="X901" s="217">
        <f>--IFERROR(VLOOKUP(I901,'统计（数据库导出）'!A:K,9,FALSE),0)</f>
        <v>0</v>
      </c>
      <c r="Y901" s="217">
        <f>--IFERROR(VLOOKUP(I901,'统计（数据库导出）'!A:K,10,FALSE),0)</f>
        <v>42</v>
      </c>
      <c r="Z901" s="217">
        <f>--IFERROR(VLOOKUP(I901,'统计（数据库导出）'!A:K,11,FALSE),0)</f>
        <v>0</v>
      </c>
      <c r="AA901" s="4">
        <v>900</v>
      </c>
      <c r="AB901" s="4"/>
      <c r="AC901" s="220" t="e">
        <f>VLOOKUP(H901,[1]Sheet1!$D:$D,1,FALSE)</f>
        <v>#N/A</v>
      </c>
    </row>
    <row r="902" spans="1:29">
      <c r="A902" s="3">
        <v>306</v>
      </c>
      <c r="B902" s="4" t="s">
        <v>1421</v>
      </c>
      <c r="C902" s="4" t="s">
        <v>457</v>
      </c>
      <c r="D902" s="4">
        <v>0</v>
      </c>
      <c r="E902" s="4">
        <v>0</v>
      </c>
      <c r="F902" s="4">
        <v>0</v>
      </c>
      <c r="G902" s="4" t="s">
        <v>2071</v>
      </c>
      <c r="H902" s="4">
        <v>3853488</v>
      </c>
      <c r="I902" s="214" t="s">
        <v>2142</v>
      </c>
      <c r="J902" s="216">
        <v>200</v>
      </c>
      <c r="K902" s="4">
        <v>18993823503</v>
      </c>
      <c r="L902" s="4"/>
      <c r="M902" s="4" t="s">
        <v>2143</v>
      </c>
      <c r="N902" s="4" t="s">
        <v>1531</v>
      </c>
      <c r="O902" s="4">
        <v>18993823503</v>
      </c>
      <c r="P902" s="217">
        <f>--IFERROR(VLOOKUP(I902,'统计（数据库导出）'!A:C,2,FALSE),0)</f>
        <v>0</v>
      </c>
      <c r="Q902" s="217">
        <f>--IFERROR(VLOOKUP(I902,'统计（数据库导出）'!A:C,3,FALSE),0)</f>
        <v>0</v>
      </c>
      <c r="R902" s="219">
        <f t="shared" si="14"/>
        <v>0</v>
      </c>
      <c r="S902" s="217">
        <f>--IFERROR(VLOOKUP(I902,'统计（数据库导出）'!A:K,4,FALSE),0)</f>
        <v>0</v>
      </c>
      <c r="T902" s="217">
        <f>--IFERROR(VLOOKUP(I902,'统计（数据库导出）'!A:K,5,FALSE),0)</f>
        <v>0</v>
      </c>
      <c r="U902" s="217">
        <f>--IFERROR(VLOOKUP(I902,'统计（数据库导出）'!A:K,6,FALSE),0)</f>
        <v>0</v>
      </c>
      <c r="V902" s="217">
        <f>--IFERROR(VLOOKUP(I902,'统计（数据库导出）'!A:K,7,FALSE),0)</f>
        <v>0</v>
      </c>
      <c r="W902" s="217">
        <f>--IFERROR(VLOOKUP(I902,'统计（数据库导出）'!A:K,8,FALSE),0)</f>
        <v>0</v>
      </c>
      <c r="X902" s="217">
        <f>--IFERROR(VLOOKUP(I902,'统计（数据库导出）'!A:K,9,FALSE),0)</f>
        <v>0</v>
      </c>
      <c r="Y902" s="217">
        <f>--IFERROR(VLOOKUP(I902,'统计（数据库导出）'!A:K,10,FALSE),0)</f>
        <v>0</v>
      </c>
      <c r="Z902" s="217">
        <f>--IFERROR(VLOOKUP(I902,'统计（数据库导出）'!A:K,11,FALSE),0)</f>
        <v>0</v>
      </c>
      <c r="AA902" s="4">
        <v>901</v>
      </c>
      <c r="AB902" s="4"/>
      <c r="AC902" s="220" t="e">
        <f>VLOOKUP(H902,[1]Sheet1!$D:$D,1,FALSE)</f>
        <v>#N/A</v>
      </c>
    </row>
    <row r="903" spans="1:29">
      <c r="A903" s="3">
        <v>307</v>
      </c>
      <c r="B903" s="4" t="s">
        <v>1421</v>
      </c>
      <c r="C903" s="4" t="s">
        <v>457</v>
      </c>
      <c r="D903" s="4">
        <v>0</v>
      </c>
      <c r="E903" s="4">
        <v>0</v>
      </c>
      <c r="F903" s="4">
        <v>0</v>
      </c>
      <c r="G903" s="4" t="s">
        <v>2071</v>
      </c>
      <c r="H903" s="4">
        <v>3853489</v>
      </c>
      <c r="I903" s="214" t="s">
        <v>2144</v>
      </c>
      <c r="J903" s="216">
        <v>200</v>
      </c>
      <c r="K903" s="4">
        <v>17752226526</v>
      </c>
      <c r="L903" s="4"/>
      <c r="M903" s="4" t="s">
        <v>2145</v>
      </c>
      <c r="N903" s="4" t="s">
        <v>1531</v>
      </c>
      <c r="O903" s="4">
        <v>17752226526</v>
      </c>
      <c r="P903" s="217">
        <f>--IFERROR(VLOOKUP(I903,'统计（数据库导出）'!A:C,2,FALSE),0)</f>
        <v>0</v>
      </c>
      <c r="Q903" s="217">
        <f>--IFERROR(VLOOKUP(I903,'统计（数据库导出）'!A:C,3,FALSE),0)</f>
        <v>0</v>
      </c>
      <c r="R903" s="219">
        <f t="shared" si="14"/>
        <v>0</v>
      </c>
      <c r="S903" s="217">
        <f>--IFERROR(VLOOKUP(I903,'统计（数据库导出）'!A:K,4,FALSE),0)</f>
        <v>0</v>
      </c>
      <c r="T903" s="217">
        <f>--IFERROR(VLOOKUP(I903,'统计（数据库导出）'!A:K,5,FALSE),0)</f>
        <v>0</v>
      </c>
      <c r="U903" s="217">
        <f>--IFERROR(VLOOKUP(I903,'统计（数据库导出）'!A:K,6,FALSE),0)</f>
        <v>0</v>
      </c>
      <c r="V903" s="217">
        <f>--IFERROR(VLOOKUP(I903,'统计（数据库导出）'!A:K,7,FALSE),0)</f>
        <v>0</v>
      </c>
      <c r="W903" s="217">
        <f>--IFERROR(VLOOKUP(I903,'统计（数据库导出）'!A:K,8,FALSE),0)</f>
        <v>0</v>
      </c>
      <c r="X903" s="217">
        <f>--IFERROR(VLOOKUP(I903,'统计（数据库导出）'!A:K,9,FALSE),0)</f>
        <v>0</v>
      </c>
      <c r="Y903" s="217">
        <f>--IFERROR(VLOOKUP(I903,'统计（数据库导出）'!A:K,10,FALSE),0)</f>
        <v>0</v>
      </c>
      <c r="Z903" s="217">
        <f>--IFERROR(VLOOKUP(I903,'统计（数据库导出）'!A:K,11,FALSE),0)</f>
        <v>0</v>
      </c>
      <c r="AA903" s="4">
        <v>902</v>
      </c>
      <c r="AB903" s="4"/>
      <c r="AC903" s="220" t="e">
        <f>VLOOKUP(H903,[1]Sheet1!$D:$D,1,FALSE)</f>
        <v>#N/A</v>
      </c>
    </row>
    <row r="904" spans="1:29">
      <c r="A904" s="3">
        <v>308</v>
      </c>
      <c r="B904" s="4" t="s">
        <v>1421</v>
      </c>
      <c r="C904" s="4" t="s">
        <v>457</v>
      </c>
      <c r="D904" s="4">
        <v>0</v>
      </c>
      <c r="E904" s="4">
        <v>0</v>
      </c>
      <c r="F904" s="4">
        <v>0</v>
      </c>
      <c r="G904" s="4" t="s">
        <v>2071</v>
      </c>
      <c r="H904" s="4">
        <v>3853468</v>
      </c>
      <c r="I904" s="214" t="s">
        <v>2146</v>
      </c>
      <c r="J904" s="216">
        <v>200</v>
      </c>
      <c r="K904" s="4">
        <v>18993823929</v>
      </c>
      <c r="L904" s="4"/>
      <c r="M904" s="4" t="s">
        <v>2147</v>
      </c>
      <c r="N904" s="4" t="s">
        <v>1531</v>
      </c>
      <c r="O904" s="4">
        <v>18993823929</v>
      </c>
      <c r="P904" s="217">
        <f>--IFERROR(VLOOKUP(I904,'统计（数据库导出）'!A:C,2,FALSE),0)</f>
        <v>0</v>
      </c>
      <c r="Q904" s="217">
        <f>--IFERROR(VLOOKUP(I904,'统计（数据库导出）'!A:C,3,FALSE),0)</f>
        <v>234.3</v>
      </c>
      <c r="R904" s="219">
        <f t="shared" si="14"/>
        <v>1.1715</v>
      </c>
      <c r="S904" s="217">
        <f>--IFERROR(VLOOKUP(I904,'统计（数据库导出）'!A:K,4,FALSE),0)</f>
        <v>0</v>
      </c>
      <c r="T904" s="217">
        <f>--IFERROR(VLOOKUP(I904,'统计（数据库导出）'!A:K,5,FALSE),0)</f>
        <v>0</v>
      </c>
      <c r="U904" s="217">
        <f>--IFERROR(VLOOKUP(I904,'统计（数据库导出）'!A:K,6,FALSE),0)</f>
        <v>0</v>
      </c>
      <c r="V904" s="217">
        <f>--IFERROR(VLOOKUP(I904,'统计（数据库导出）'!A:K,7,FALSE),0)</f>
        <v>0</v>
      </c>
      <c r="W904" s="217">
        <f>--IFERROR(VLOOKUP(I904,'统计（数据库导出）'!A:K,8,FALSE),0)</f>
        <v>122.7</v>
      </c>
      <c r="X904" s="217">
        <f>--IFERROR(VLOOKUP(I904,'统计（数据库导出）'!A:K,9,FALSE),0)</f>
        <v>-60</v>
      </c>
      <c r="Y904" s="217">
        <f>--IFERROR(VLOOKUP(I904,'统计（数据库导出）'!A:K,10,FALSE),0)</f>
        <v>111.6</v>
      </c>
      <c r="Z904" s="217">
        <f>--IFERROR(VLOOKUP(I904,'统计（数据库导出）'!A:K,11,FALSE),0)</f>
        <v>0</v>
      </c>
      <c r="AA904" s="4">
        <v>903</v>
      </c>
      <c r="AB904" s="4"/>
      <c r="AC904" s="220" t="e">
        <f>VLOOKUP(H904,[1]Sheet1!$D:$D,1,FALSE)</f>
        <v>#N/A</v>
      </c>
    </row>
    <row r="905" spans="1:29">
      <c r="A905" s="3">
        <v>309</v>
      </c>
      <c r="B905" s="4" t="s">
        <v>1421</v>
      </c>
      <c r="C905" s="4" t="s">
        <v>457</v>
      </c>
      <c r="D905" s="4">
        <v>0</v>
      </c>
      <c r="E905" s="4">
        <v>0</v>
      </c>
      <c r="F905" s="4">
        <v>0</v>
      </c>
      <c r="G905" s="4" t="s">
        <v>2071</v>
      </c>
      <c r="H905" s="4">
        <v>3853458</v>
      </c>
      <c r="I905" s="214" t="s">
        <v>2148</v>
      </c>
      <c r="J905" s="216">
        <v>200</v>
      </c>
      <c r="K905" s="4">
        <v>18993823511</v>
      </c>
      <c r="L905" s="4"/>
      <c r="M905" s="4" t="s">
        <v>2149</v>
      </c>
      <c r="N905" s="4" t="s">
        <v>1531</v>
      </c>
      <c r="O905" s="4">
        <v>18993823511</v>
      </c>
      <c r="P905" s="217">
        <f>--IFERROR(VLOOKUP(I905,'统计（数据库导出）'!A:C,2,FALSE),0)</f>
        <v>0</v>
      </c>
      <c r="Q905" s="217">
        <f>--IFERROR(VLOOKUP(I905,'统计（数据库导出）'!A:C,3,FALSE),0)</f>
        <v>35</v>
      </c>
      <c r="R905" s="219">
        <f t="shared" si="14"/>
        <v>0.175</v>
      </c>
      <c r="S905" s="217">
        <f>--IFERROR(VLOOKUP(I905,'统计（数据库导出）'!A:K,4,FALSE),0)</f>
        <v>0</v>
      </c>
      <c r="T905" s="217">
        <f>--IFERROR(VLOOKUP(I905,'统计（数据库导出）'!A:K,5,FALSE),0)</f>
        <v>0</v>
      </c>
      <c r="U905" s="217">
        <f>--IFERROR(VLOOKUP(I905,'统计（数据库导出）'!A:K,6,FALSE),0)</f>
        <v>0</v>
      </c>
      <c r="V905" s="217">
        <f>--IFERROR(VLOOKUP(I905,'统计（数据库导出）'!A:K,7,FALSE),0)</f>
        <v>0</v>
      </c>
      <c r="W905" s="217">
        <f>--IFERROR(VLOOKUP(I905,'统计（数据库导出）'!A:K,8,FALSE),0)</f>
        <v>25</v>
      </c>
      <c r="X905" s="217">
        <f>--IFERROR(VLOOKUP(I905,'统计（数据库导出）'!A:K,9,FALSE),0)</f>
        <v>0</v>
      </c>
      <c r="Y905" s="217">
        <f>--IFERROR(VLOOKUP(I905,'统计（数据库导出）'!A:K,10,FALSE),0)</f>
        <v>10</v>
      </c>
      <c r="Z905" s="217">
        <f>--IFERROR(VLOOKUP(I905,'统计（数据库导出）'!A:K,11,FALSE),0)</f>
        <v>0</v>
      </c>
      <c r="AA905" s="4">
        <v>904</v>
      </c>
      <c r="AB905" s="4"/>
      <c r="AC905" s="220" t="e">
        <f>VLOOKUP(H905,[1]Sheet1!$D:$D,1,FALSE)</f>
        <v>#N/A</v>
      </c>
    </row>
    <row r="906" spans="1:29">
      <c r="A906" s="3">
        <v>310</v>
      </c>
      <c r="B906" s="4" t="s">
        <v>1421</v>
      </c>
      <c r="C906" s="4" t="s">
        <v>457</v>
      </c>
      <c r="D906" s="4">
        <v>0</v>
      </c>
      <c r="E906" s="4">
        <v>0</v>
      </c>
      <c r="F906" s="4">
        <v>0</v>
      </c>
      <c r="G906" s="4" t="s">
        <v>2071</v>
      </c>
      <c r="H906" s="4">
        <v>3853436</v>
      </c>
      <c r="I906" s="214" t="s">
        <v>2150</v>
      </c>
      <c r="J906" s="216">
        <v>200</v>
      </c>
      <c r="K906" s="4">
        <v>18993823561</v>
      </c>
      <c r="L906" s="4"/>
      <c r="M906" s="4" t="s">
        <v>2151</v>
      </c>
      <c r="N906" s="4" t="s">
        <v>1531</v>
      </c>
      <c r="O906" s="4">
        <v>18993823561</v>
      </c>
      <c r="P906" s="217">
        <f>--IFERROR(VLOOKUP(I906,'统计（数据库导出）'!A:C,2,FALSE),0)</f>
        <v>16</v>
      </c>
      <c r="Q906" s="217">
        <f>--IFERROR(VLOOKUP(I906,'统计（数据库导出）'!A:C,3,FALSE),0)</f>
        <v>16</v>
      </c>
      <c r="R906" s="219">
        <f t="shared" si="14"/>
        <v>0.08</v>
      </c>
      <c r="S906" s="217">
        <f>--IFERROR(VLOOKUP(I906,'统计（数据库导出）'!A:K,4,FALSE),0)</f>
        <v>16</v>
      </c>
      <c r="T906" s="217">
        <f>--IFERROR(VLOOKUP(I906,'统计（数据库导出）'!A:K,5,FALSE),0)</f>
        <v>0</v>
      </c>
      <c r="U906" s="217">
        <f>--IFERROR(VLOOKUP(I906,'统计（数据库导出）'!A:K,6,FALSE),0)</f>
        <v>0</v>
      </c>
      <c r="V906" s="217">
        <f>--IFERROR(VLOOKUP(I906,'统计（数据库导出）'!A:K,7,FALSE),0)</f>
        <v>0</v>
      </c>
      <c r="W906" s="217">
        <f>--IFERROR(VLOOKUP(I906,'统计（数据库导出）'!A:K,8,FALSE),0)</f>
        <v>16</v>
      </c>
      <c r="X906" s="217">
        <f>--IFERROR(VLOOKUP(I906,'统计（数据库导出）'!A:K,9,FALSE),0)</f>
        <v>0</v>
      </c>
      <c r="Y906" s="217">
        <f>--IFERROR(VLOOKUP(I906,'统计（数据库导出）'!A:K,10,FALSE),0)</f>
        <v>0</v>
      </c>
      <c r="Z906" s="217">
        <f>--IFERROR(VLOOKUP(I906,'统计（数据库导出）'!A:K,11,FALSE),0)</f>
        <v>0</v>
      </c>
      <c r="AA906" s="4">
        <v>905</v>
      </c>
      <c r="AB906" s="4"/>
      <c r="AC906" s="220" t="e">
        <f>VLOOKUP(H906,[1]Sheet1!$D:$D,1,FALSE)</f>
        <v>#N/A</v>
      </c>
    </row>
    <row r="907" spans="1:29">
      <c r="A907" s="3">
        <v>311</v>
      </c>
      <c r="B907" s="4" t="s">
        <v>1421</v>
      </c>
      <c r="C907" s="4" t="s">
        <v>457</v>
      </c>
      <c r="D907" s="4">
        <v>0</v>
      </c>
      <c r="E907" s="4">
        <v>0</v>
      </c>
      <c r="F907" s="4">
        <v>0</v>
      </c>
      <c r="G907" s="4" t="s">
        <v>2071</v>
      </c>
      <c r="H907" s="4">
        <v>3853439</v>
      </c>
      <c r="I907" s="214" t="s">
        <v>2152</v>
      </c>
      <c r="J907" s="216">
        <v>200</v>
      </c>
      <c r="K907" s="4">
        <v>18919209539</v>
      </c>
      <c r="L907" s="4"/>
      <c r="M907" s="4" t="s">
        <v>2153</v>
      </c>
      <c r="N907" s="4" t="s">
        <v>1531</v>
      </c>
      <c r="O907" s="4">
        <v>18919209539</v>
      </c>
      <c r="P907" s="217">
        <f>--IFERROR(VLOOKUP(I907,'统计（数据库导出）'!A:C,2,FALSE),0)</f>
        <v>0</v>
      </c>
      <c r="Q907" s="217">
        <f>--IFERROR(VLOOKUP(I907,'统计（数据库导出）'!A:C,3,FALSE),0)</f>
        <v>0</v>
      </c>
      <c r="R907" s="219">
        <f t="shared" si="14"/>
        <v>0</v>
      </c>
      <c r="S907" s="217">
        <f>--IFERROR(VLOOKUP(I907,'统计（数据库导出）'!A:K,4,FALSE),0)</f>
        <v>0</v>
      </c>
      <c r="T907" s="217">
        <f>--IFERROR(VLOOKUP(I907,'统计（数据库导出）'!A:K,5,FALSE),0)</f>
        <v>0</v>
      </c>
      <c r="U907" s="217">
        <f>--IFERROR(VLOOKUP(I907,'统计（数据库导出）'!A:K,6,FALSE),0)</f>
        <v>0</v>
      </c>
      <c r="V907" s="217">
        <f>--IFERROR(VLOOKUP(I907,'统计（数据库导出）'!A:K,7,FALSE),0)</f>
        <v>0</v>
      </c>
      <c r="W907" s="217">
        <f>--IFERROR(VLOOKUP(I907,'统计（数据库导出）'!A:K,8,FALSE),0)</f>
        <v>0</v>
      </c>
      <c r="X907" s="217">
        <f>--IFERROR(VLOOKUP(I907,'统计（数据库导出）'!A:K,9,FALSE),0)</f>
        <v>0</v>
      </c>
      <c r="Y907" s="217">
        <f>--IFERROR(VLOOKUP(I907,'统计（数据库导出）'!A:K,10,FALSE),0)</f>
        <v>0</v>
      </c>
      <c r="Z907" s="217">
        <f>--IFERROR(VLOOKUP(I907,'统计（数据库导出）'!A:K,11,FALSE),0)</f>
        <v>0</v>
      </c>
      <c r="AA907" s="4">
        <v>906</v>
      </c>
      <c r="AB907" s="4"/>
      <c r="AC907" s="220" t="e">
        <f>VLOOKUP(H907,[1]Sheet1!$D:$D,1,FALSE)</f>
        <v>#N/A</v>
      </c>
    </row>
    <row r="908" spans="1:29">
      <c r="A908" s="3">
        <v>312</v>
      </c>
      <c r="B908" s="4" t="s">
        <v>1421</v>
      </c>
      <c r="C908" s="4" t="s">
        <v>457</v>
      </c>
      <c r="D908" s="4">
        <v>0</v>
      </c>
      <c r="E908" s="4">
        <v>0</v>
      </c>
      <c r="F908" s="4">
        <v>0</v>
      </c>
      <c r="G908" s="4" t="s">
        <v>2071</v>
      </c>
      <c r="H908" s="4">
        <v>3853463</v>
      </c>
      <c r="I908" s="214" t="s">
        <v>2154</v>
      </c>
      <c r="J908" s="216">
        <v>200</v>
      </c>
      <c r="K908" s="4">
        <v>19996038695</v>
      </c>
      <c r="L908" s="4"/>
      <c r="M908" s="4" t="s">
        <v>2155</v>
      </c>
      <c r="N908" s="4" t="s">
        <v>1531</v>
      </c>
      <c r="O908" s="4">
        <v>19996038695</v>
      </c>
      <c r="P908" s="217">
        <f>--IFERROR(VLOOKUP(I908,'统计（数据库导出）'!A:C,2,FALSE),0)</f>
        <v>0</v>
      </c>
      <c r="Q908" s="217">
        <f>--IFERROR(VLOOKUP(I908,'统计（数据库导出）'!A:C,3,FALSE),0)</f>
        <v>0</v>
      </c>
      <c r="R908" s="219">
        <f t="shared" si="14"/>
        <v>0</v>
      </c>
      <c r="S908" s="217">
        <f>--IFERROR(VLOOKUP(I908,'统计（数据库导出）'!A:K,4,FALSE),0)</f>
        <v>0</v>
      </c>
      <c r="T908" s="217">
        <f>--IFERROR(VLOOKUP(I908,'统计（数据库导出）'!A:K,5,FALSE),0)</f>
        <v>0</v>
      </c>
      <c r="U908" s="217">
        <f>--IFERROR(VLOOKUP(I908,'统计（数据库导出）'!A:K,6,FALSE),0)</f>
        <v>0</v>
      </c>
      <c r="V908" s="217">
        <f>--IFERROR(VLOOKUP(I908,'统计（数据库导出）'!A:K,7,FALSE),0)</f>
        <v>0</v>
      </c>
      <c r="W908" s="217">
        <f>--IFERROR(VLOOKUP(I908,'统计（数据库导出）'!A:K,8,FALSE),0)</f>
        <v>0</v>
      </c>
      <c r="X908" s="217">
        <f>--IFERROR(VLOOKUP(I908,'统计（数据库导出）'!A:K,9,FALSE),0)</f>
        <v>0</v>
      </c>
      <c r="Y908" s="217">
        <f>--IFERROR(VLOOKUP(I908,'统计（数据库导出）'!A:K,10,FALSE),0)</f>
        <v>0</v>
      </c>
      <c r="Z908" s="217">
        <f>--IFERROR(VLOOKUP(I908,'统计（数据库导出）'!A:K,11,FALSE),0)</f>
        <v>0</v>
      </c>
      <c r="AA908" s="4">
        <v>907</v>
      </c>
      <c r="AB908" s="4"/>
      <c r="AC908" s="220" t="e">
        <f>VLOOKUP(H908,[1]Sheet1!$D:$D,1,FALSE)</f>
        <v>#N/A</v>
      </c>
    </row>
    <row r="909" spans="1:29">
      <c r="A909" s="3">
        <v>313</v>
      </c>
      <c r="B909" s="4" t="s">
        <v>1421</v>
      </c>
      <c r="C909" s="4" t="s">
        <v>457</v>
      </c>
      <c r="D909" s="4">
        <v>0</v>
      </c>
      <c r="E909" s="4">
        <v>0</v>
      </c>
      <c r="F909" s="4">
        <v>0</v>
      </c>
      <c r="G909" s="4" t="s">
        <v>2071</v>
      </c>
      <c r="H909" s="4">
        <v>3853506</v>
      </c>
      <c r="I909" s="214" t="s">
        <v>2156</v>
      </c>
      <c r="J909" s="216">
        <v>200</v>
      </c>
      <c r="K909" s="4">
        <v>18993823593</v>
      </c>
      <c r="L909" s="4"/>
      <c r="M909" s="4" t="s">
        <v>2157</v>
      </c>
      <c r="N909" s="4" t="s">
        <v>1531</v>
      </c>
      <c r="O909" s="4">
        <v>18993823593</v>
      </c>
      <c r="P909" s="217">
        <f>--IFERROR(VLOOKUP(I909,'统计（数据库导出）'!A:C,2,FALSE),0)</f>
        <v>0</v>
      </c>
      <c r="Q909" s="217">
        <f>--IFERROR(VLOOKUP(I909,'统计（数据库导出）'!A:C,3,FALSE),0)</f>
        <v>0</v>
      </c>
      <c r="R909" s="219">
        <f t="shared" si="14"/>
        <v>0</v>
      </c>
      <c r="S909" s="217">
        <f>--IFERROR(VLOOKUP(I909,'统计（数据库导出）'!A:K,4,FALSE),0)</f>
        <v>0</v>
      </c>
      <c r="T909" s="217">
        <f>--IFERROR(VLOOKUP(I909,'统计（数据库导出）'!A:K,5,FALSE),0)</f>
        <v>0</v>
      </c>
      <c r="U909" s="217">
        <f>--IFERROR(VLOOKUP(I909,'统计（数据库导出）'!A:K,6,FALSE),0)</f>
        <v>0</v>
      </c>
      <c r="V909" s="217">
        <f>--IFERROR(VLOOKUP(I909,'统计（数据库导出）'!A:K,7,FALSE),0)</f>
        <v>0</v>
      </c>
      <c r="W909" s="217">
        <f>--IFERROR(VLOOKUP(I909,'统计（数据库导出）'!A:K,8,FALSE),0)</f>
        <v>0</v>
      </c>
      <c r="X909" s="217">
        <f>--IFERROR(VLOOKUP(I909,'统计（数据库导出）'!A:K,9,FALSE),0)</f>
        <v>0</v>
      </c>
      <c r="Y909" s="217">
        <f>--IFERROR(VLOOKUP(I909,'统计（数据库导出）'!A:K,10,FALSE),0)</f>
        <v>0</v>
      </c>
      <c r="Z909" s="217">
        <f>--IFERROR(VLOOKUP(I909,'统计（数据库导出）'!A:K,11,FALSE),0)</f>
        <v>0</v>
      </c>
      <c r="AA909" s="4">
        <v>908</v>
      </c>
      <c r="AB909" s="4"/>
      <c r="AC909" s="220" t="e">
        <f>VLOOKUP(H909,[1]Sheet1!$D:$D,1,FALSE)</f>
        <v>#N/A</v>
      </c>
    </row>
    <row r="910" spans="1:29">
      <c r="A910" s="3">
        <v>314</v>
      </c>
      <c r="B910" s="4" t="s">
        <v>1421</v>
      </c>
      <c r="C910" s="4" t="s">
        <v>457</v>
      </c>
      <c r="D910" s="4">
        <v>0</v>
      </c>
      <c r="E910" s="4">
        <v>0</v>
      </c>
      <c r="F910" s="4">
        <v>0</v>
      </c>
      <c r="G910" s="4" t="s">
        <v>2071</v>
      </c>
      <c r="H910" s="4">
        <v>3853511</v>
      </c>
      <c r="I910" s="214" t="s">
        <v>2158</v>
      </c>
      <c r="J910" s="216">
        <v>200</v>
      </c>
      <c r="K910" s="4">
        <v>18919485902</v>
      </c>
      <c r="L910" s="4"/>
      <c r="M910" s="4" t="s">
        <v>2159</v>
      </c>
      <c r="N910" s="4" t="s">
        <v>1531</v>
      </c>
      <c r="O910" s="4">
        <v>18919485902</v>
      </c>
      <c r="P910" s="217">
        <f>--IFERROR(VLOOKUP(I910,'统计（数据库导出）'!A:C,2,FALSE),0)</f>
        <v>0</v>
      </c>
      <c r="Q910" s="217">
        <f>--IFERROR(VLOOKUP(I910,'统计（数据库导出）'!A:C,3,FALSE),0)</f>
        <v>91.55</v>
      </c>
      <c r="R910" s="219">
        <f t="shared" si="14"/>
        <v>0.45775</v>
      </c>
      <c r="S910" s="217">
        <f>--IFERROR(VLOOKUP(I910,'统计（数据库导出）'!A:K,4,FALSE),0)</f>
        <v>0</v>
      </c>
      <c r="T910" s="217">
        <f>--IFERROR(VLOOKUP(I910,'统计（数据库导出）'!A:K,5,FALSE),0)</f>
        <v>0</v>
      </c>
      <c r="U910" s="217">
        <f>--IFERROR(VLOOKUP(I910,'统计（数据库导出）'!A:K,6,FALSE),0)</f>
        <v>0</v>
      </c>
      <c r="V910" s="217">
        <f>--IFERROR(VLOOKUP(I910,'统计（数据库导出）'!A:K,7,FALSE),0)</f>
        <v>0</v>
      </c>
      <c r="W910" s="217">
        <f>--IFERROR(VLOOKUP(I910,'统计（数据库导出）'!A:K,8,FALSE),0)</f>
        <v>90.9</v>
      </c>
      <c r="X910" s="217">
        <f>--IFERROR(VLOOKUP(I910,'统计（数据库导出）'!A:K,9,FALSE),0)</f>
        <v>0</v>
      </c>
      <c r="Y910" s="217">
        <f>--IFERROR(VLOOKUP(I910,'统计（数据库导出）'!A:K,10,FALSE),0)</f>
        <v>0.65</v>
      </c>
      <c r="Z910" s="217">
        <f>--IFERROR(VLOOKUP(I910,'统计（数据库导出）'!A:K,11,FALSE),0)</f>
        <v>0</v>
      </c>
      <c r="AA910" s="4">
        <v>909</v>
      </c>
      <c r="AB910" s="4"/>
      <c r="AC910" s="220" t="e">
        <f>VLOOKUP(H910,[1]Sheet1!$D:$D,1,FALSE)</f>
        <v>#N/A</v>
      </c>
    </row>
    <row r="911" spans="1:29">
      <c r="A911" s="3">
        <v>315</v>
      </c>
      <c r="B911" s="4" t="s">
        <v>1421</v>
      </c>
      <c r="C911" s="4" t="s">
        <v>457</v>
      </c>
      <c r="D911" s="4">
        <v>0</v>
      </c>
      <c r="E911" s="4">
        <v>0</v>
      </c>
      <c r="F911" s="4">
        <v>0</v>
      </c>
      <c r="G911" s="4" t="s">
        <v>2071</v>
      </c>
      <c r="H911" s="4">
        <v>3853435</v>
      </c>
      <c r="I911" s="214" t="s">
        <v>2160</v>
      </c>
      <c r="J911" s="216">
        <v>200</v>
      </c>
      <c r="K911" s="4">
        <v>15309385165</v>
      </c>
      <c r="L911" s="4"/>
      <c r="M911" s="4" t="s">
        <v>2161</v>
      </c>
      <c r="N911" s="4" t="s">
        <v>1531</v>
      </c>
      <c r="O911" s="4">
        <v>15309385165</v>
      </c>
      <c r="P911" s="217">
        <f>--IFERROR(VLOOKUP(I911,'统计（数据库导出）'!A:C,2,FALSE),0)</f>
        <v>0</v>
      </c>
      <c r="Q911" s="217">
        <f>--IFERROR(VLOOKUP(I911,'统计（数据库导出）'!A:C,3,FALSE),0)</f>
        <v>282.55</v>
      </c>
      <c r="R911" s="219">
        <f t="shared" si="14"/>
        <v>1.41275</v>
      </c>
      <c r="S911" s="217">
        <f>--IFERROR(VLOOKUP(I911,'统计（数据库导出）'!A:K,4,FALSE),0)</f>
        <v>0</v>
      </c>
      <c r="T911" s="217">
        <f>--IFERROR(VLOOKUP(I911,'统计（数据库导出）'!A:K,5,FALSE),0)</f>
        <v>0</v>
      </c>
      <c r="U911" s="217">
        <f>--IFERROR(VLOOKUP(I911,'统计（数据库导出）'!A:K,6,FALSE),0)</f>
        <v>0</v>
      </c>
      <c r="V911" s="217">
        <f>--IFERROR(VLOOKUP(I911,'统计（数据库导出）'!A:K,7,FALSE),0)</f>
        <v>0</v>
      </c>
      <c r="W911" s="217">
        <f>--IFERROR(VLOOKUP(I911,'统计（数据库导出）'!A:K,8,FALSE),0)</f>
        <v>234.9</v>
      </c>
      <c r="X911" s="217">
        <f>--IFERROR(VLOOKUP(I911,'统计（数据库导出）'!A:K,9,FALSE),0)</f>
        <v>-69</v>
      </c>
      <c r="Y911" s="217">
        <f>--IFERROR(VLOOKUP(I911,'统计（数据库导出）'!A:K,10,FALSE),0)</f>
        <v>47.65</v>
      </c>
      <c r="Z911" s="217">
        <f>--IFERROR(VLOOKUP(I911,'统计（数据库导出）'!A:K,11,FALSE),0)</f>
        <v>0</v>
      </c>
      <c r="AA911" s="4">
        <v>910</v>
      </c>
      <c r="AB911" s="4"/>
      <c r="AC911" s="220" t="e">
        <f>VLOOKUP(H911,[1]Sheet1!$D:$D,1,FALSE)</f>
        <v>#N/A</v>
      </c>
    </row>
    <row r="912" spans="1:29">
      <c r="A912" s="3">
        <v>132</v>
      </c>
      <c r="B912" s="4" t="s">
        <v>1421</v>
      </c>
      <c r="C912" s="4">
        <v>0</v>
      </c>
      <c r="D912" s="4" t="s">
        <v>30</v>
      </c>
      <c r="E912" s="4" t="s">
        <v>248</v>
      </c>
      <c r="F912" s="4" t="s">
        <v>88</v>
      </c>
      <c r="G912" s="4" t="s">
        <v>1431</v>
      </c>
      <c r="H912" s="4"/>
      <c r="I912" s="214" t="e">
        <v>#N/A</v>
      </c>
      <c r="J912" s="216">
        <v>1500</v>
      </c>
      <c r="K912" s="4"/>
      <c r="L912" s="4"/>
      <c r="M912" s="4"/>
      <c r="N912" s="4" t="e">
        <v>#N/A</v>
      </c>
      <c r="O912" s="4"/>
      <c r="P912" s="217">
        <f>--IFERROR(VLOOKUP(I912,'统计（数据库导出）'!A:C,2,FALSE),0)</f>
        <v>0</v>
      </c>
      <c r="Q912" s="217">
        <f>--IFERROR(VLOOKUP(I912,'统计（数据库导出）'!A:C,3,FALSE),0)</f>
        <v>0</v>
      </c>
      <c r="R912" s="219">
        <f t="shared" si="14"/>
        <v>0</v>
      </c>
      <c r="S912" s="217">
        <f>--IFERROR(VLOOKUP(I912,'统计（数据库导出）'!A:K,4,FALSE),0)</f>
        <v>0</v>
      </c>
      <c r="T912" s="217">
        <f>--IFERROR(VLOOKUP(I912,'统计（数据库导出）'!A:K,5,FALSE),0)</f>
        <v>0</v>
      </c>
      <c r="U912" s="217">
        <f>--IFERROR(VLOOKUP(I912,'统计（数据库导出）'!A:K,6,FALSE),0)</f>
        <v>0</v>
      </c>
      <c r="V912" s="217">
        <f>--IFERROR(VLOOKUP(I912,'统计（数据库导出）'!A:K,7,FALSE),0)</f>
        <v>0</v>
      </c>
      <c r="W912" s="217">
        <f>--IFERROR(VLOOKUP(I912,'统计（数据库导出）'!A:K,8,FALSE),0)</f>
        <v>0</v>
      </c>
      <c r="X912" s="217">
        <f>--IFERROR(VLOOKUP(I912,'统计（数据库导出）'!A:K,9,FALSE),0)</f>
        <v>0</v>
      </c>
      <c r="Y912" s="217">
        <f>--IFERROR(VLOOKUP(I912,'统计（数据库导出）'!A:K,10,FALSE),0)</f>
        <v>0</v>
      </c>
      <c r="Z912" s="217">
        <f>--IFERROR(VLOOKUP(I912,'统计（数据库导出）'!A:K,11,FALSE),0)</f>
        <v>0</v>
      </c>
      <c r="AA912" s="4">
        <v>911</v>
      </c>
      <c r="AB912" s="4"/>
      <c r="AC912" s="220" t="e">
        <f>VLOOKUP(H912,[1]Sheet1!$D:$D,1,FALSE)</f>
        <v>#N/A</v>
      </c>
    </row>
    <row r="913" spans="1:29">
      <c r="A913" s="3">
        <v>30</v>
      </c>
      <c r="B913" s="4" t="s">
        <v>1421</v>
      </c>
      <c r="C913" s="4" t="s">
        <v>1422</v>
      </c>
      <c r="D913" s="4" t="s">
        <v>30</v>
      </c>
      <c r="E913" s="4" t="s">
        <v>1489</v>
      </c>
      <c r="F913" s="4" t="s">
        <v>32</v>
      </c>
      <c r="G913" s="4" t="s">
        <v>1435</v>
      </c>
      <c r="H913" s="4"/>
      <c r="I913" s="214" t="e">
        <v>#N/A</v>
      </c>
      <c r="J913" s="216">
        <v>1500</v>
      </c>
      <c r="K913" s="4"/>
      <c r="L913" s="4"/>
      <c r="M913" s="4"/>
      <c r="N913" s="4" t="e">
        <v>#N/A</v>
      </c>
      <c r="O913" s="4"/>
      <c r="P913" s="217">
        <f>--IFERROR(VLOOKUP(I913,'统计（数据库导出）'!A:C,2,FALSE),0)</f>
        <v>0</v>
      </c>
      <c r="Q913" s="217">
        <f>--IFERROR(VLOOKUP(I913,'统计（数据库导出）'!A:C,3,FALSE),0)</f>
        <v>0</v>
      </c>
      <c r="R913" s="219">
        <f t="shared" si="14"/>
        <v>0</v>
      </c>
      <c r="S913" s="217">
        <f>--IFERROR(VLOOKUP(I913,'统计（数据库导出）'!A:K,4,FALSE),0)</f>
        <v>0</v>
      </c>
      <c r="T913" s="217">
        <f>--IFERROR(VLOOKUP(I913,'统计（数据库导出）'!A:K,5,FALSE),0)</f>
        <v>0</v>
      </c>
      <c r="U913" s="217">
        <f>--IFERROR(VLOOKUP(I913,'统计（数据库导出）'!A:K,6,FALSE),0)</f>
        <v>0</v>
      </c>
      <c r="V913" s="217">
        <f>--IFERROR(VLOOKUP(I913,'统计（数据库导出）'!A:K,7,FALSE),0)</f>
        <v>0</v>
      </c>
      <c r="W913" s="217">
        <f>--IFERROR(VLOOKUP(I913,'统计（数据库导出）'!A:K,8,FALSE),0)</f>
        <v>0</v>
      </c>
      <c r="X913" s="217">
        <f>--IFERROR(VLOOKUP(I913,'统计（数据库导出）'!A:K,9,FALSE),0)</f>
        <v>0</v>
      </c>
      <c r="Y913" s="217">
        <f>--IFERROR(VLOOKUP(I913,'统计（数据库导出）'!A:K,10,FALSE),0)</f>
        <v>0</v>
      </c>
      <c r="Z913" s="217">
        <f>--IFERROR(VLOOKUP(I913,'统计（数据库导出）'!A:K,11,FALSE),0)</f>
        <v>0</v>
      </c>
      <c r="AA913" s="4">
        <v>912</v>
      </c>
      <c r="AB913" s="4"/>
      <c r="AC913" s="220" t="e">
        <f>VLOOKUP(H913,[1]Sheet1!$D:$D,1,FALSE)</f>
        <v>#N/A</v>
      </c>
    </row>
    <row r="914" spans="1:29">
      <c r="A914" s="3">
        <v>163</v>
      </c>
      <c r="B914" s="4" t="s">
        <v>1421</v>
      </c>
      <c r="C914" s="4">
        <v>0</v>
      </c>
      <c r="D914" s="4" t="s">
        <v>30</v>
      </c>
      <c r="E914" s="4" t="s">
        <v>1796</v>
      </c>
      <c r="F914" s="4" t="s">
        <v>88</v>
      </c>
      <c r="G914" s="4" t="s">
        <v>43</v>
      </c>
      <c r="H914" s="4"/>
      <c r="I914" s="214" t="e">
        <v>#N/A</v>
      </c>
      <c r="J914" s="216">
        <v>700</v>
      </c>
      <c r="K914" s="4"/>
      <c r="L914" s="4"/>
      <c r="M914" s="4"/>
      <c r="N914" s="4" t="e">
        <v>#N/A</v>
      </c>
      <c r="O914" s="4"/>
      <c r="P914" s="217">
        <f>--IFERROR(VLOOKUP(I914,'统计（数据库导出）'!A:C,2,FALSE),0)</f>
        <v>0</v>
      </c>
      <c r="Q914" s="217">
        <f>--IFERROR(VLOOKUP(I914,'统计（数据库导出）'!A:C,3,FALSE),0)</f>
        <v>0</v>
      </c>
      <c r="R914" s="219">
        <f t="shared" si="14"/>
        <v>0</v>
      </c>
      <c r="S914" s="217">
        <f>--IFERROR(VLOOKUP(I914,'统计（数据库导出）'!A:K,4,FALSE),0)</f>
        <v>0</v>
      </c>
      <c r="T914" s="217">
        <f>--IFERROR(VLOOKUP(I914,'统计（数据库导出）'!A:K,5,FALSE),0)</f>
        <v>0</v>
      </c>
      <c r="U914" s="217">
        <f>--IFERROR(VLOOKUP(I914,'统计（数据库导出）'!A:K,6,FALSE),0)</f>
        <v>0</v>
      </c>
      <c r="V914" s="217">
        <f>--IFERROR(VLOOKUP(I914,'统计（数据库导出）'!A:K,7,FALSE),0)</f>
        <v>0</v>
      </c>
      <c r="W914" s="217">
        <f>--IFERROR(VLOOKUP(I914,'统计（数据库导出）'!A:K,8,FALSE),0)</f>
        <v>0</v>
      </c>
      <c r="X914" s="217">
        <f>--IFERROR(VLOOKUP(I914,'统计（数据库导出）'!A:K,9,FALSE),0)</f>
        <v>0</v>
      </c>
      <c r="Y914" s="217">
        <f>--IFERROR(VLOOKUP(I914,'统计（数据库导出）'!A:K,10,FALSE),0)</f>
        <v>0</v>
      </c>
      <c r="Z914" s="217">
        <f>--IFERROR(VLOOKUP(I914,'统计（数据库导出）'!A:K,11,FALSE),0)</f>
        <v>0</v>
      </c>
      <c r="AA914" s="4">
        <v>913</v>
      </c>
      <c r="AB914" s="4"/>
      <c r="AC914" s="220" t="e">
        <f>VLOOKUP(H914,[1]Sheet1!$D:$D,1,FALSE)</f>
        <v>#N/A</v>
      </c>
    </row>
    <row r="915" spans="1:29">
      <c r="A915" s="3"/>
      <c r="B915" s="4" t="s">
        <v>28</v>
      </c>
      <c r="C915" s="4">
        <v>0</v>
      </c>
      <c r="D915" s="4" t="s">
        <v>30</v>
      </c>
      <c r="E915" s="4" t="s">
        <v>114</v>
      </c>
      <c r="F915" s="4" t="s">
        <v>32</v>
      </c>
      <c r="G915" s="4" t="s">
        <v>102</v>
      </c>
      <c r="H915" s="4"/>
      <c r="I915" s="214" t="e">
        <v>#N/A</v>
      </c>
      <c r="J915" s="216">
        <v>650</v>
      </c>
      <c r="K915" s="4">
        <v>19993812008</v>
      </c>
      <c r="L915" s="4"/>
      <c r="M915" s="4" t="s">
        <v>2162</v>
      </c>
      <c r="N915" s="4" t="e">
        <v>#N/A</v>
      </c>
      <c r="O915" s="4">
        <v>19993812008</v>
      </c>
      <c r="P915" s="217">
        <f>--IFERROR(VLOOKUP(I915,'统计（数据库导出）'!A:C,2,FALSE),0)</f>
        <v>0</v>
      </c>
      <c r="Q915" s="217">
        <f>--IFERROR(VLOOKUP(I915,'统计（数据库导出）'!A:C,3,FALSE),0)</f>
        <v>0</v>
      </c>
      <c r="R915" s="219">
        <f t="shared" si="14"/>
        <v>0</v>
      </c>
      <c r="S915" s="217">
        <f>--IFERROR(VLOOKUP(I915,'统计（数据库导出）'!A:K,4,FALSE),0)</f>
        <v>0</v>
      </c>
      <c r="T915" s="217">
        <f>--IFERROR(VLOOKUP(I915,'统计（数据库导出）'!A:K,5,FALSE),0)</f>
        <v>0</v>
      </c>
      <c r="U915" s="217">
        <f>--IFERROR(VLOOKUP(I915,'统计（数据库导出）'!A:K,6,FALSE),0)</f>
        <v>0</v>
      </c>
      <c r="V915" s="217">
        <f>--IFERROR(VLOOKUP(I915,'统计（数据库导出）'!A:K,7,FALSE),0)</f>
        <v>0</v>
      </c>
      <c r="W915" s="217">
        <f>--IFERROR(VLOOKUP(I915,'统计（数据库导出）'!A:K,8,FALSE),0)</f>
        <v>0</v>
      </c>
      <c r="X915" s="217">
        <f>--IFERROR(VLOOKUP(I915,'统计（数据库导出）'!A:K,9,FALSE),0)</f>
        <v>0</v>
      </c>
      <c r="Y915" s="217">
        <f>--IFERROR(VLOOKUP(I915,'统计（数据库导出）'!A:K,10,FALSE),0)</f>
        <v>0</v>
      </c>
      <c r="Z915" s="217">
        <f>--IFERROR(VLOOKUP(I915,'统计（数据库导出）'!A:K,11,FALSE),0)</f>
        <v>0</v>
      </c>
      <c r="AA915" s="4">
        <v>914</v>
      </c>
      <c r="AB915" s="4"/>
      <c r="AC915" s="220" t="e">
        <f>VLOOKUP(H915,[1]Sheet1!$D:$D,1,FALSE)</f>
        <v>#N/A</v>
      </c>
    </row>
    <row r="916" spans="1:29">
      <c r="A916" s="3"/>
      <c r="B916" s="4" t="s">
        <v>28</v>
      </c>
      <c r="C916" s="4" t="s">
        <v>357</v>
      </c>
      <c r="D916" s="4">
        <v>0</v>
      </c>
      <c r="E916" s="4">
        <v>0</v>
      </c>
      <c r="F916" s="4">
        <v>0</v>
      </c>
      <c r="G916" s="4" t="s">
        <v>481</v>
      </c>
      <c r="H916" s="4">
        <v>3854088</v>
      </c>
      <c r="I916" s="214" t="s">
        <v>2163</v>
      </c>
      <c r="J916" s="216">
        <v>200</v>
      </c>
      <c r="K916" s="4">
        <v>18993822078</v>
      </c>
      <c r="L916" s="4"/>
      <c r="M916" s="4" t="s">
        <v>2164</v>
      </c>
      <c r="N916" s="4" t="s">
        <v>46</v>
      </c>
      <c r="O916" s="4">
        <v>18993822078</v>
      </c>
      <c r="P916" s="217">
        <f>--IFERROR(VLOOKUP(I916,'统计（数据库导出）'!A:C,2,FALSE),0)</f>
        <v>-88.3</v>
      </c>
      <c r="Q916" s="217">
        <f>--IFERROR(VLOOKUP(I916,'统计（数据库导出）'!A:C,3,FALSE),0)</f>
        <v>38.66</v>
      </c>
      <c r="R916" s="219">
        <f t="shared" si="14"/>
        <v>0.1933</v>
      </c>
      <c r="S916" s="217">
        <f>--IFERROR(VLOOKUP(I916,'统计（数据库导出）'!A:K,4,FALSE),0)</f>
        <v>-88.3</v>
      </c>
      <c r="T916" s="217">
        <f>--IFERROR(VLOOKUP(I916,'统计（数据库导出）'!A:K,5,FALSE),0)</f>
        <v>-88.3</v>
      </c>
      <c r="U916" s="217">
        <f>--IFERROR(VLOOKUP(I916,'统计（数据库导出）'!A:K,6,FALSE),0)</f>
        <v>0</v>
      </c>
      <c r="V916" s="217">
        <f>--IFERROR(VLOOKUP(I916,'统计（数据库导出）'!A:K,7,FALSE),0)</f>
        <v>0</v>
      </c>
      <c r="W916" s="217">
        <f>--IFERROR(VLOOKUP(I916,'统计（数据库导出）'!A:K,8,FALSE),0)</f>
        <v>17.66</v>
      </c>
      <c r="X916" s="217">
        <f>--IFERROR(VLOOKUP(I916,'统计（数据库导出）'!A:K,9,FALSE),0)</f>
        <v>-88.3</v>
      </c>
      <c r="Y916" s="217">
        <f>--IFERROR(VLOOKUP(I916,'统计（数据库导出）'!A:K,10,FALSE),0)</f>
        <v>21</v>
      </c>
      <c r="Z916" s="217">
        <f>--IFERROR(VLOOKUP(I916,'统计（数据库导出）'!A:K,11,FALSE),0)</f>
        <v>0</v>
      </c>
      <c r="AA916" s="4">
        <v>915</v>
      </c>
      <c r="AB916" s="4"/>
      <c r="AC916" s="220" t="e">
        <f>VLOOKUP(H916,[1]Sheet1!$D:$D,1,FALSE)</f>
        <v>#N/A</v>
      </c>
    </row>
    <row r="917" spans="1:29">
      <c r="A917" s="3"/>
      <c r="B917" s="4" t="s">
        <v>28</v>
      </c>
      <c r="C917" s="4">
        <v>0</v>
      </c>
      <c r="D917" s="4" t="s">
        <v>30</v>
      </c>
      <c r="E917" s="4" t="s">
        <v>97</v>
      </c>
      <c r="F917" s="4" t="s">
        <v>88</v>
      </c>
      <c r="G917" s="4" t="s">
        <v>33</v>
      </c>
      <c r="H917" s="4"/>
      <c r="I917" s="214" t="e">
        <v>#N/A</v>
      </c>
      <c r="J917" s="216">
        <v>1500</v>
      </c>
      <c r="K917" s="4">
        <v>18193852941</v>
      </c>
      <c r="L917" s="4"/>
      <c r="M917" s="4" t="s">
        <v>2165</v>
      </c>
      <c r="N917" s="4" t="e">
        <v>#N/A</v>
      </c>
      <c r="O917" s="4">
        <v>18193852941</v>
      </c>
      <c r="P917" s="217">
        <f>--IFERROR(VLOOKUP(I917,'统计（数据库导出）'!A:C,2,FALSE),0)</f>
        <v>0</v>
      </c>
      <c r="Q917" s="217">
        <f>--IFERROR(VLOOKUP(I917,'统计（数据库导出）'!A:C,3,FALSE),0)</f>
        <v>0</v>
      </c>
      <c r="R917" s="219">
        <f t="shared" si="14"/>
        <v>0</v>
      </c>
      <c r="S917" s="217">
        <f>--IFERROR(VLOOKUP(I917,'统计（数据库导出）'!A:K,4,FALSE),0)</f>
        <v>0</v>
      </c>
      <c r="T917" s="217">
        <f>--IFERROR(VLOOKUP(I917,'统计（数据库导出）'!A:K,5,FALSE),0)</f>
        <v>0</v>
      </c>
      <c r="U917" s="217">
        <f>--IFERROR(VLOOKUP(I917,'统计（数据库导出）'!A:K,6,FALSE),0)</f>
        <v>0</v>
      </c>
      <c r="V917" s="217">
        <f>--IFERROR(VLOOKUP(I917,'统计（数据库导出）'!A:K,7,FALSE),0)</f>
        <v>0</v>
      </c>
      <c r="W917" s="217">
        <f>--IFERROR(VLOOKUP(I917,'统计（数据库导出）'!A:K,8,FALSE),0)</f>
        <v>0</v>
      </c>
      <c r="X917" s="217">
        <f>--IFERROR(VLOOKUP(I917,'统计（数据库导出）'!A:K,9,FALSE),0)</f>
        <v>0</v>
      </c>
      <c r="Y917" s="217">
        <f>--IFERROR(VLOOKUP(I917,'统计（数据库导出）'!A:K,10,FALSE),0)</f>
        <v>0</v>
      </c>
      <c r="Z917" s="217">
        <f>--IFERROR(VLOOKUP(I917,'统计（数据库导出）'!A:K,11,FALSE),0)</f>
        <v>0</v>
      </c>
      <c r="AA917" s="4">
        <v>916</v>
      </c>
      <c r="AB917" s="4"/>
      <c r="AC917" s="220" t="e">
        <f>VLOOKUP(H917,[1]Sheet1!$D:$D,1,FALSE)</f>
        <v>#N/A</v>
      </c>
    </row>
    <row r="918" spans="1:29">
      <c r="A918" s="3"/>
      <c r="B918" s="4" t="s">
        <v>28</v>
      </c>
      <c r="C918" s="4">
        <v>0</v>
      </c>
      <c r="D918" s="4" t="s">
        <v>30</v>
      </c>
      <c r="E918" s="4" t="s">
        <v>105</v>
      </c>
      <c r="F918" s="4" t="s">
        <v>88</v>
      </c>
      <c r="G918" s="4" t="s">
        <v>33</v>
      </c>
      <c r="H918" s="4"/>
      <c r="I918" s="214" t="e">
        <v>#N/A</v>
      </c>
      <c r="J918" s="216">
        <v>1500</v>
      </c>
      <c r="K918" s="4">
        <v>18298623501</v>
      </c>
      <c r="L918" s="4"/>
      <c r="M918" s="4" t="s">
        <v>2166</v>
      </c>
      <c r="N918" s="4" t="e">
        <v>#N/A</v>
      </c>
      <c r="O918" s="4">
        <v>18298623501</v>
      </c>
      <c r="P918" s="217">
        <f>--IFERROR(VLOOKUP(I918,'统计（数据库导出）'!A:C,2,FALSE),0)</f>
        <v>0</v>
      </c>
      <c r="Q918" s="217">
        <f>--IFERROR(VLOOKUP(I918,'统计（数据库导出）'!A:C,3,FALSE),0)</f>
        <v>0</v>
      </c>
      <c r="R918" s="219">
        <f t="shared" si="14"/>
        <v>0</v>
      </c>
      <c r="S918" s="217">
        <f>--IFERROR(VLOOKUP(I918,'统计（数据库导出）'!A:K,4,FALSE),0)</f>
        <v>0</v>
      </c>
      <c r="T918" s="217">
        <f>--IFERROR(VLOOKUP(I918,'统计（数据库导出）'!A:K,5,FALSE),0)</f>
        <v>0</v>
      </c>
      <c r="U918" s="217">
        <f>--IFERROR(VLOOKUP(I918,'统计（数据库导出）'!A:K,6,FALSE),0)</f>
        <v>0</v>
      </c>
      <c r="V918" s="217">
        <f>--IFERROR(VLOOKUP(I918,'统计（数据库导出）'!A:K,7,FALSE),0)</f>
        <v>0</v>
      </c>
      <c r="W918" s="217">
        <f>--IFERROR(VLOOKUP(I918,'统计（数据库导出）'!A:K,8,FALSE),0)</f>
        <v>0</v>
      </c>
      <c r="X918" s="217">
        <f>--IFERROR(VLOOKUP(I918,'统计（数据库导出）'!A:K,9,FALSE),0)</f>
        <v>0</v>
      </c>
      <c r="Y918" s="217">
        <f>--IFERROR(VLOOKUP(I918,'统计（数据库导出）'!A:K,10,FALSE),0)</f>
        <v>0</v>
      </c>
      <c r="Z918" s="217">
        <f>--IFERROR(VLOOKUP(I918,'统计（数据库导出）'!A:K,11,FALSE),0)</f>
        <v>0</v>
      </c>
      <c r="AA918" s="4">
        <v>917</v>
      </c>
      <c r="AB918" s="4"/>
      <c r="AC918" s="220" t="e">
        <f>VLOOKUP(H918,[1]Sheet1!$D:$D,1,FALSE)</f>
        <v>#N/A</v>
      </c>
    </row>
    <row r="919" spans="1:29">
      <c r="A919" s="3"/>
      <c r="B919" s="4" t="s">
        <v>2167</v>
      </c>
      <c r="C919" s="4">
        <v>0</v>
      </c>
      <c r="D919" s="4" t="s">
        <v>986</v>
      </c>
      <c r="E919" s="4">
        <v>0</v>
      </c>
      <c r="F919" s="4">
        <v>0</v>
      </c>
      <c r="G919" s="4" t="s">
        <v>811</v>
      </c>
      <c r="H919" s="4">
        <v>3854069</v>
      </c>
      <c r="I919" s="214" t="s">
        <v>2168</v>
      </c>
      <c r="J919" s="216">
        <v>2400</v>
      </c>
      <c r="K919" s="4">
        <v>18909389030</v>
      </c>
      <c r="L919" s="4"/>
      <c r="M919" s="4" t="s">
        <v>2169</v>
      </c>
      <c r="N919" s="4" t="s">
        <v>2170</v>
      </c>
      <c r="O919" s="4">
        <v>18909389030</v>
      </c>
      <c r="P919" s="217">
        <f>--IFERROR(VLOOKUP(I919,'统计（数据库导出）'!A:C,2,FALSE),0)</f>
        <v>-6</v>
      </c>
      <c r="Q919" s="224">
        <f>--IFERROR(VLOOKUP(I919,'统计（数据库导出）'!A:C,3,FALSE),0)</f>
        <v>3047.4506</v>
      </c>
      <c r="R919" s="219">
        <f t="shared" si="14"/>
        <v>1.26977108333333</v>
      </c>
      <c r="S919" s="217">
        <f>--IFERROR(VLOOKUP(I919,'统计（数据库导出）'!A:K,4,FALSE),0)</f>
        <v>0</v>
      </c>
      <c r="T919" s="217">
        <f>--IFERROR(VLOOKUP(I919,'统计（数据库导出）'!A:K,5,FALSE),0)</f>
        <v>0</v>
      </c>
      <c r="U919" s="217">
        <f>--IFERROR(VLOOKUP(I919,'统计（数据库导出）'!A:K,6,FALSE),0)</f>
        <v>-6</v>
      </c>
      <c r="V919" s="217">
        <f>--IFERROR(VLOOKUP(I919,'统计（数据库导出）'!A:K,7,FALSE),0)</f>
        <v>-6</v>
      </c>
      <c r="W919" s="217">
        <f>--IFERROR(VLOOKUP(I919,'统计（数据库导出）'!A:K,8,FALSE),0)</f>
        <v>71.1</v>
      </c>
      <c r="X919" s="217">
        <f>--IFERROR(VLOOKUP(I919,'统计（数据库导出）'!A:K,9,FALSE),0)</f>
        <v>0</v>
      </c>
      <c r="Y919" s="217">
        <f>--IFERROR(VLOOKUP(I919,'统计（数据库导出）'!A:K,10,FALSE),0)</f>
        <v>2976.3506</v>
      </c>
      <c r="Z919" s="217">
        <f>--IFERROR(VLOOKUP(I919,'统计（数据库导出）'!A:K,11,FALSE),0)</f>
        <v>-26</v>
      </c>
      <c r="AA919" s="4">
        <v>918</v>
      </c>
      <c r="AB919" s="4"/>
      <c r="AC919" s="220">
        <f>VLOOKUP(H919,[1]Sheet1!$D:$D,1,FALSE)</f>
        <v>3854069</v>
      </c>
    </row>
    <row r="920" spans="1:29">
      <c r="A920" s="3"/>
      <c r="B920" s="4" t="s">
        <v>2167</v>
      </c>
      <c r="C920" s="4">
        <v>0</v>
      </c>
      <c r="D920" s="4" t="s">
        <v>986</v>
      </c>
      <c r="E920" s="4">
        <v>0</v>
      </c>
      <c r="F920" s="4">
        <v>0</v>
      </c>
      <c r="G920" s="4" t="s">
        <v>811</v>
      </c>
      <c r="H920" s="4">
        <v>3854073</v>
      </c>
      <c r="I920" s="214" t="s">
        <v>2171</v>
      </c>
      <c r="J920" s="216">
        <v>2400</v>
      </c>
      <c r="K920" s="4">
        <v>18093882570</v>
      </c>
      <c r="L920" s="4"/>
      <c r="M920" s="4" t="s">
        <v>2172</v>
      </c>
      <c r="N920" s="4" t="s">
        <v>2170</v>
      </c>
      <c r="O920" s="4">
        <v>18093882570</v>
      </c>
      <c r="P920" s="217">
        <f>--IFERROR(VLOOKUP(I920,'统计（数据库导出）'!A:C,2,FALSE),0)</f>
        <v>186.3</v>
      </c>
      <c r="Q920" s="224">
        <f>--IFERROR(VLOOKUP(I920,'统计（数据库导出）'!A:C,3,FALSE),0)</f>
        <v>2306.69355</v>
      </c>
      <c r="R920" s="219">
        <f t="shared" si="14"/>
        <v>0.9611223125</v>
      </c>
      <c r="S920" s="217">
        <f>--IFERROR(VLOOKUP(I920,'统计（数据库导出）'!A:K,4,FALSE),0)</f>
        <v>0</v>
      </c>
      <c r="T920" s="217">
        <f>--IFERROR(VLOOKUP(I920,'统计（数据库导出）'!A:K,5,FALSE),0)</f>
        <v>0</v>
      </c>
      <c r="U920" s="217">
        <f>--IFERROR(VLOOKUP(I920,'统计（数据库导出）'!A:K,6,FALSE),0)</f>
        <v>186.3</v>
      </c>
      <c r="V920" s="217">
        <f>--IFERROR(VLOOKUP(I920,'统计（数据库导出）'!A:K,7,FALSE),0)</f>
        <v>0</v>
      </c>
      <c r="W920" s="217">
        <f>--IFERROR(VLOOKUP(I920,'统计（数据库导出）'!A:K,8,FALSE),0)</f>
        <v>0</v>
      </c>
      <c r="X920" s="217">
        <f>--IFERROR(VLOOKUP(I920,'统计（数据库导出）'!A:K,9,FALSE),0)</f>
        <v>0</v>
      </c>
      <c r="Y920" s="217">
        <f>--IFERROR(VLOOKUP(I920,'统计（数据库导出）'!A:K,10,FALSE),0)</f>
        <v>2306.69355</v>
      </c>
      <c r="Z920" s="217">
        <f>--IFERROR(VLOOKUP(I920,'统计（数据库导出）'!A:K,11,FALSE),0)</f>
        <v>0</v>
      </c>
      <c r="AA920" s="4">
        <v>919</v>
      </c>
      <c r="AB920" s="4"/>
      <c r="AC920" s="220" t="e">
        <f>VLOOKUP(H920,[1]Sheet1!$D:$D,1,FALSE)</f>
        <v>#N/A</v>
      </c>
    </row>
    <row r="921" spans="1:29">
      <c r="A921" s="3"/>
      <c r="B921" s="4" t="s">
        <v>2167</v>
      </c>
      <c r="C921" s="4">
        <v>0</v>
      </c>
      <c r="D921" s="4" t="s">
        <v>986</v>
      </c>
      <c r="E921" s="4">
        <v>0</v>
      </c>
      <c r="F921" s="4">
        <v>0</v>
      </c>
      <c r="G921" s="4" t="s">
        <v>811</v>
      </c>
      <c r="H921" s="4">
        <v>3854075</v>
      </c>
      <c r="I921" s="214" t="s">
        <v>2173</v>
      </c>
      <c r="J921" s="216">
        <v>2400</v>
      </c>
      <c r="K921" s="4">
        <v>18993886992</v>
      </c>
      <c r="L921" s="4"/>
      <c r="M921" s="4" t="s">
        <v>2174</v>
      </c>
      <c r="N921" s="4" t="s">
        <v>2170</v>
      </c>
      <c r="O921" s="4">
        <v>18993886992</v>
      </c>
      <c r="P921" s="217">
        <f>--IFERROR(VLOOKUP(I921,'统计（数据库导出）'!A:C,2,FALSE),0)</f>
        <v>78.3</v>
      </c>
      <c r="Q921" s="224">
        <f>--IFERROR(VLOOKUP(I921,'统计（数据库导出）'!A:C,3,FALSE),0)</f>
        <v>907.34355</v>
      </c>
      <c r="R921" s="219">
        <f t="shared" si="14"/>
        <v>0.3780598125</v>
      </c>
      <c r="S921" s="217">
        <f>--IFERROR(VLOOKUP(I921,'统计（数据库导出）'!A:K,4,FALSE),0)</f>
        <v>0</v>
      </c>
      <c r="T921" s="217">
        <f>--IFERROR(VLOOKUP(I921,'统计（数据库导出）'!A:K,5,FALSE),0)</f>
        <v>0</v>
      </c>
      <c r="U921" s="217">
        <f>--IFERROR(VLOOKUP(I921,'统计（数据库导出）'!A:K,6,FALSE),0)</f>
        <v>78.3</v>
      </c>
      <c r="V921" s="217">
        <f>--IFERROR(VLOOKUP(I921,'统计（数据库导出）'!A:K,7,FALSE),0)</f>
        <v>0</v>
      </c>
      <c r="W921" s="217">
        <f>--IFERROR(VLOOKUP(I921,'统计（数据库导出）'!A:K,8,FALSE),0)</f>
        <v>0</v>
      </c>
      <c r="X921" s="217">
        <f>--IFERROR(VLOOKUP(I921,'统计（数据库导出）'!A:K,9,FALSE),0)</f>
        <v>0</v>
      </c>
      <c r="Y921" s="217">
        <f>--IFERROR(VLOOKUP(I921,'统计（数据库导出）'!A:K,10,FALSE),0)</f>
        <v>907.34355</v>
      </c>
      <c r="Z921" s="217">
        <f>--IFERROR(VLOOKUP(I921,'统计（数据库导出）'!A:K,11,FALSE),0)</f>
        <v>0</v>
      </c>
      <c r="AA921" s="4">
        <v>920</v>
      </c>
      <c r="AB921" s="4"/>
      <c r="AC921" s="220" t="e">
        <f>VLOOKUP(H921,[1]Sheet1!$D:$D,1,FALSE)</f>
        <v>#N/A</v>
      </c>
    </row>
    <row r="922" spans="1:29">
      <c r="A922" s="3"/>
      <c r="B922" s="4" t="s">
        <v>2167</v>
      </c>
      <c r="C922" s="4">
        <v>0</v>
      </c>
      <c r="D922" s="4" t="s">
        <v>986</v>
      </c>
      <c r="E922" s="4">
        <v>0</v>
      </c>
      <c r="F922" s="4">
        <v>0</v>
      </c>
      <c r="G922" s="4" t="s">
        <v>811</v>
      </c>
      <c r="H922" s="4">
        <v>3854093</v>
      </c>
      <c r="I922" s="214" t="s">
        <v>2175</v>
      </c>
      <c r="J922" s="216">
        <v>2400</v>
      </c>
      <c r="K922" s="4">
        <v>15390540532</v>
      </c>
      <c r="L922" s="4"/>
      <c r="M922" s="4" t="s">
        <v>2176</v>
      </c>
      <c r="N922" s="4" t="s">
        <v>2170</v>
      </c>
      <c r="O922" s="4">
        <v>15390540532</v>
      </c>
      <c r="P922" s="217">
        <f>--IFERROR(VLOOKUP(I922,'统计（数据库导出）'!A:C,2,FALSE),0)</f>
        <v>36.48</v>
      </c>
      <c r="Q922" s="224">
        <f>--IFERROR(VLOOKUP(I922,'统计（数据库导出）'!A:C,3,FALSE),0)</f>
        <v>693.67605</v>
      </c>
      <c r="R922" s="219">
        <f t="shared" si="14"/>
        <v>0.2890316875</v>
      </c>
      <c r="S922" s="217">
        <f>--IFERROR(VLOOKUP(I922,'统计（数据库导出）'!A:K,4,FALSE),0)</f>
        <v>0</v>
      </c>
      <c r="T922" s="217">
        <f>--IFERROR(VLOOKUP(I922,'统计（数据库导出）'!A:K,5,FALSE),0)</f>
        <v>0</v>
      </c>
      <c r="U922" s="217">
        <f>--IFERROR(VLOOKUP(I922,'统计（数据库导出）'!A:K,6,FALSE),0)</f>
        <v>36.48</v>
      </c>
      <c r="V922" s="217">
        <f>--IFERROR(VLOOKUP(I922,'统计（数据库导出）'!A:K,7,FALSE),0)</f>
        <v>0</v>
      </c>
      <c r="W922" s="217">
        <f>--IFERROR(VLOOKUP(I922,'统计（数据库导出）'!A:K,8,FALSE),0)</f>
        <v>0</v>
      </c>
      <c r="X922" s="217">
        <f>--IFERROR(VLOOKUP(I922,'统计（数据库导出）'!A:K,9,FALSE),0)</f>
        <v>0</v>
      </c>
      <c r="Y922" s="217">
        <f>--IFERROR(VLOOKUP(I922,'统计（数据库导出）'!A:K,10,FALSE),0)</f>
        <v>693.67605</v>
      </c>
      <c r="Z922" s="217">
        <f>--IFERROR(VLOOKUP(I922,'统计（数据库导出）'!A:K,11,FALSE),0)</f>
        <v>0</v>
      </c>
      <c r="AA922" s="4">
        <v>921</v>
      </c>
      <c r="AB922" s="4"/>
      <c r="AC922" s="220" t="e">
        <f>VLOOKUP(H922,[1]Sheet1!$D:$D,1,FALSE)</f>
        <v>#N/A</v>
      </c>
    </row>
    <row r="923" spans="1:29">
      <c r="A923" s="3"/>
      <c r="B923" s="4" t="s">
        <v>2167</v>
      </c>
      <c r="C923" s="4">
        <v>0</v>
      </c>
      <c r="D923" s="4" t="s">
        <v>986</v>
      </c>
      <c r="E923" s="4">
        <v>0</v>
      </c>
      <c r="F923" s="4">
        <v>0</v>
      </c>
      <c r="G923" s="4" t="s">
        <v>811</v>
      </c>
      <c r="H923" s="4">
        <v>3854076</v>
      </c>
      <c r="I923" s="214" t="s">
        <v>2177</v>
      </c>
      <c r="J923" s="216">
        <v>2400</v>
      </c>
      <c r="K923" s="4">
        <v>19996010672</v>
      </c>
      <c r="L923" s="4"/>
      <c r="M923" s="4" t="s">
        <v>2178</v>
      </c>
      <c r="N923" s="4" t="s">
        <v>2170</v>
      </c>
      <c r="O923" s="4">
        <v>19996010672</v>
      </c>
      <c r="P923" s="217">
        <f>--IFERROR(VLOOKUP(I923,'统计（数据库导出）'!A:C,2,FALSE),0)</f>
        <v>45.9</v>
      </c>
      <c r="Q923" s="224">
        <f>--IFERROR(VLOOKUP(I923,'统计（数据库导出）'!A:C,3,FALSE),0)</f>
        <v>906.65465</v>
      </c>
      <c r="R923" s="219">
        <f t="shared" si="14"/>
        <v>0.377772770833333</v>
      </c>
      <c r="S923" s="217">
        <f>--IFERROR(VLOOKUP(I923,'统计（数据库导出）'!A:K,4,FALSE),0)</f>
        <v>0</v>
      </c>
      <c r="T923" s="217">
        <f>--IFERROR(VLOOKUP(I923,'统计（数据库导出）'!A:K,5,FALSE),0)</f>
        <v>0</v>
      </c>
      <c r="U923" s="217">
        <f>--IFERROR(VLOOKUP(I923,'统计（数据库导出）'!A:K,6,FALSE),0)</f>
        <v>45.9</v>
      </c>
      <c r="V923" s="217">
        <f>--IFERROR(VLOOKUP(I923,'统计（数据库导出）'!A:K,7,FALSE),0)</f>
        <v>0</v>
      </c>
      <c r="W923" s="217">
        <f>--IFERROR(VLOOKUP(I923,'统计（数据库导出）'!A:K,8,FALSE),0)</f>
        <v>0</v>
      </c>
      <c r="X923" s="217">
        <f>--IFERROR(VLOOKUP(I923,'统计（数据库导出）'!A:K,9,FALSE),0)</f>
        <v>0</v>
      </c>
      <c r="Y923" s="217">
        <f>--IFERROR(VLOOKUP(I923,'统计（数据库导出）'!A:K,10,FALSE),0)</f>
        <v>906.65465</v>
      </c>
      <c r="Z923" s="217">
        <f>--IFERROR(VLOOKUP(I923,'统计（数据库导出）'!A:K,11,FALSE),0)</f>
        <v>0</v>
      </c>
      <c r="AA923" s="4">
        <v>922</v>
      </c>
      <c r="AB923" s="4"/>
      <c r="AC923" s="220" t="e">
        <f>VLOOKUP(H923,[1]Sheet1!$D:$D,1,FALSE)</f>
        <v>#N/A</v>
      </c>
    </row>
    <row r="924" spans="1:29">
      <c r="A924" s="3"/>
      <c r="B924" s="4" t="s">
        <v>2167</v>
      </c>
      <c r="C924" s="4">
        <v>0</v>
      </c>
      <c r="D924" s="4" t="s">
        <v>986</v>
      </c>
      <c r="E924" s="4">
        <v>0</v>
      </c>
      <c r="F924" s="4">
        <v>0</v>
      </c>
      <c r="G924" s="4" t="s">
        <v>811</v>
      </c>
      <c r="H924" s="4">
        <v>3854090</v>
      </c>
      <c r="I924" s="214" t="s">
        <v>2179</v>
      </c>
      <c r="J924" s="216">
        <v>2400</v>
      </c>
      <c r="K924" s="4">
        <v>13309380963</v>
      </c>
      <c r="L924" s="4"/>
      <c r="M924" s="4" t="s">
        <v>2180</v>
      </c>
      <c r="N924" s="4" t="s">
        <v>2170</v>
      </c>
      <c r="O924" s="4">
        <v>13309380963</v>
      </c>
      <c r="P924" s="217">
        <f>--IFERROR(VLOOKUP(I924,'统计（数据库导出）'!A:C,2,FALSE),0)</f>
        <v>145.125</v>
      </c>
      <c r="Q924" s="224">
        <f>--IFERROR(VLOOKUP(I924,'统计（数据库导出）'!A:C,3,FALSE),0)</f>
        <v>437.60305</v>
      </c>
      <c r="R924" s="219">
        <f t="shared" si="14"/>
        <v>0.182334604166667</v>
      </c>
      <c r="S924" s="217">
        <f>--IFERROR(VLOOKUP(I924,'统计（数据库导出）'!A:K,4,FALSE),0)</f>
        <v>0</v>
      </c>
      <c r="T924" s="217">
        <f>--IFERROR(VLOOKUP(I924,'统计（数据库导出）'!A:K,5,FALSE),0)</f>
        <v>0</v>
      </c>
      <c r="U924" s="217">
        <f>--IFERROR(VLOOKUP(I924,'统计（数据库导出）'!A:K,6,FALSE),0)</f>
        <v>145.125</v>
      </c>
      <c r="V924" s="217">
        <f>--IFERROR(VLOOKUP(I924,'统计（数据库导出）'!A:K,7,FALSE),0)</f>
        <v>0</v>
      </c>
      <c r="W924" s="217">
        <f>--IFERROR(VLOOKUP(I924,'统计（数据库导出）'!A:K,8,FALSE),0)</f>
        <v>0</v>
      </c>
      <c r="X924" s="217">
        <f>--IFERROR(VLOOKUP(I924,'统计（数据库导出）'!A:K,9,FALSE),0)</f>
        <v>0</v>
      </c>
      <c r="Y924" s="217">
        <f>--IFERROR(VLOOKUP(I924,'统计（数据库导出）'!A:K,10,FALSE),0)</f>
        <v>437.60305</v>
      </c>
      <c r="Z924" s="217">
        <f>--IFERROR(VLOOKUP(I924,'统计（数据库导出）'!A:K,11,FALSE),0)</f>
        <v>0</v>
      </c>
      <c r="AA924" s="4">
        <v>923</v>
      </c>
      <c r="AB924" s="4"/>
      <c r="AC924" s="220" t="e">
        <f>VLOOKUP(H924,[1]Sheet1!$D:$D,1,FALSE)</f>
        <v>#N/A</v>
      </c>
    </row>
    <row r="925" spans="1:29">
      <c r="A925" s="3"/>
      <c r="B925" s="4" t="s">
        <v>2167</v>
      </c>
      <c r="C925" s="4">
        <v>0</v>
      </c>
      <c r="D925" s="4" t="s">
        <v>986</v>
      </c>
      <c r="E925" s="4">
        <v>0</v>
      </c>
      <c r="F925" s="4">
        <v>0</v>
      </c>
      <c r="G925" s="4" t="s">
        <v>811</v>
      </c>
      <c r="H925" s="4">
        <v>3854100</v>
      </c>
      <c r="I925" s="214" t="s">
        <v>2181</v>
      </c>
      <c r="J925" s="216">
        <v>2400</v>
      </c>
      <c r="K925" s="4">
        <v>15379872091</v>
      </c>
      <c r="L925" s="4"/>
      <c r="M925" s="4" t="s">
        <v>2182</v>
      </c>
      <c r="N925" s="4" t="s">
        <v>2170</v>
      </c>
      <c r="O925" s="4">
        <v>15379872091</v>
      </c>
      <c r="P925" s="217">
        <f>--IFERROR(VLOOKUP(I925,'统计（数据库导出）'!A:C,2,FALSE),0)</f>
        <v>0</v>
      </c>
      <c r="Q925" s="224">
        <f>--IFERROR(VLOOKUP(I925,'统计（数据库导出）'!A:C,3,FALSE),0)</f>
        <v>267.99815</v>
      </c>
      <c r="R925" s="219">
        <f t="shared" si="14"/>
        <v>0.111665895833333</v>
      </c>
      <c r="S925" s="217">
        <f>--IFERROR(VLOOKUP(I925,'统计（数据库导出）'!A:K,4,FALSE),0)</f>
        <v>0</v>
      </c>
      <c r="T925" s="217">
        <f>--IFERROR(VLOOKUP(I925,'统计（数据库导出）'!A:K,5,FALSE),0)</f>
        <v>0</v>
      </c>
      <c r="U925" s="217">
        <f>--IFERROR(VLOOKUP(I925,'统计（数据库导出）'!A:K,6,FALSE),0)</f>
        <v>0</v>
      </c>
      <c r="V925" s="217">
        <f>--IFERROR(VLOOKUP(I925,'统计（数据库导出）'!A:K,7,FALSE),0)</f>
        <v>0</v>
      </c>
      <c r="W925" s="217">
        <f>--IFERROR(VLOOKUP(I925,'统计（数据库导出）'!A:K,8,FALSE),0)</f>
        <v>0</v>
      </c>
      <c r="X925" s="217">
        <f>--IFERROR(VLOOKUP(I925,'统计（数据库导出）'!A:K,9,FALSE),0)</f>
        <v>0</v>
      </c>
      <c r="Y925" s="217">
        <f>--IFERROR(VLOOKUP(I925,'统计（数据库导出）'!A:K,10,FALSE),0)</f>
        <v>267.99815</v>
      </c>
      <c r="Z925" s="217">
        <f>--IFERROR(VLOOKUP(I925,'统计（数据库导出）'!A:K,11,FALSE),0)</f>
        <v>0</v>
      </c>
      <c r="AA925" s="4">
        <v>924</v>
      </c>
      <c r="AB925" s="4"/>
      <c r="AC925" s="220" t="e">
        <f>VLOOKUP(H925,[1]Sheet1!$D:$D,1,FALSE)</f>
        <v>#N/A</v>
      </c>
    </row>
    <row r="926" spans="1:29">
      <c r="A926" s="4">
        <v>441</v>
      </c>
      <c r="B926" s="4" t="s">
        <v>2183</v>
      </c>
      <c r="C926" s="4" t="s">
        <v>2184</v>
      </c>
      <c r="D926" s="4" t="s">
        <v>30</v>
      </c>
      <c r="E926" s="4" t="s">
        <v>2185</v>
      </c>
      <c r="F926" s="4" t="s">
        <v>32</v>
      </c>
      <c r="G926" s="4" t="s">
        <v>33</v>
      </c>
      <c r="H926" s="4">
        <v>3851360</v>
      </c>
      <c r="I926" s="4" t="s">
        <v>2186</v>
      </c>
      <c r="J926" s="216">
        <v>1110</v>
      </c>
      <c r="K926" s="4">
        <v>19958521866</v>
      </c>
      <c r="L926" s="4" t="s">
        <v>99</v>
      </c>
      <c r="M926" s="4" t="s">
        <v>642</v>
      </c>
      <c r="N926" s="4" t="s">
        <v>2187</v>
      </c>
      <c r="O926" s="4">
        <v>15374488582</v>
      </c>
      <c r="P926" s="217">
        <f>--IFERROR(VLOOKUP(I926,'统计（数据库导出）'!A:C,2,FALSE),0)</f>
        <v>314.8</v>
      </c>
      <c r="Q926" s="217">
        <f>--IFERROR(VLOOKUP(I926,'统计（数据库导出）'!A:C,3,FALSE),0)</f>
        <v>3435.8</v>
      </c>
      <c r="R926" s="219">
        <f t="shared" si="14"/>
        <v>3.09531531531532</v>
      </c>
      <c r="S926" s="217">
        <f>--IFERROR(VLOOKUP(I926,'统计（数据库导出）'!A:K,4,FALSE),0)</f>
        <v>213.8</v>
      </c>
      <c r="T926" s="217">
        <f>--IFERROR(VLOOKUP(I926,'统计（数据库导出）'!A:K,5,FALSE),0)</f>
        <v>0</v>
      </c>
      <c r="U926" s="217">
        <f>--IFERROR(VLOOKUP(I926,'统计（数据库导出）'!A:K,6,FALSE),0)</f>
        <v>101</v>
      </c>
      <c r="V926" s="217">
        <f>--IFERROR(VLOOKUP(I926,'统计（数据库导出）'!A:K,7,FALSE),0)</f>
        <v>0</v>
      </c>
      <c r="W926" s="217">
        <f>--IFERROR(VLOOKUP(I926,'统计（数据库导出）'!A:K,8,FALSE),0)</f>
        <v>2092</v>
      </c>
      <c r="X926" s="217">
        <f>--IFERROR(VLOOKUP(I926,'统计（数据库导出）'!A:K,9,FALSE),0)</f>
        <v>-701</v>
      </c>
      <c r="Y926" s="217">
        <f>--IFERROR(VLOOKUP(I926,'统计（数据库导出）'!A:K,10,FALSE),0)</f>
        <v>1343.8</v>
      </c>
      <c r="Z926" s="217">
        <f>--IFERROR(VLOOKUP(I926,'统计（数据库导出）'!A:K,11,FALSE),0)</f>
        <v>-20</v>
      </c>
      <c r="AA926" s="4">
        <v>925</v>
      </c>
      <c r="AB926" s="4"/>
      <c r="AC926" s="220" t="e">
        <f>VLOOKUP(H926,[1]Sheet1!$D:$D,1,FALSE)</f>
        <v>#N/A</v>
      </c>
    </row>
    <row r="927" spans="1:29">
      <c r="A927" s="4">
        <v>442</v>
      </c>
      <c r="B927" s="4" t="s">
        <v>2183</v>
      </c>
      <c r="C927" s="4">
        <v>0</v>
      </c>
      <c r="D927" s="4" t="s">
        <v>335</v>
      </c>
      <c r="E927" s="4" t="s">
        <v>2188</v>
      </c>
      <c r="F927" s="4">
        <v>0</v>
      </c>
      <c r="G927" s="4" t="s">
        <v>342</v>
      </c>
      <c r="H927" s="4">
        <v>380607</v>
      </c>
      <c r="I927" s="4" t="s">
        <v>2189</v>
      </c>
      <c r="J927" s="216">
        <v>848</v>
      </c>
      <c r="K927" s="4">
        <v>13369388111</v>
      </c>
      <c r="L927" s="4"/>
      <c r="M927" s="4" t="s">
        <v>2190</v>
      </c>
      <c r="N927" s="4" t="s">
        <v>2188</v>
      </c>
      <c r="O927" s="4">
        <v>13369388111</v>
      </c>
      <c r="P927" s="217">
        <f>--IFERROR(VLOOKUP(I927,'统计（数据库导出）'!A:C,2,FALSE),0)</f>
        <v>0</v>
      </c>
      <c r="Q927" s="217">
        <f>--IFERROR(VLOOKUP(I927,'统计（数据库导出）'!A:C,3,FALSE),0)</f>
        <v>0</v>
      </c>
      <c r="R927" s="219">
        <f t="shared" si="14"/>
        <v>0</v>
      </c>
      <c r="S927" s="217">
        <f>--IFERROR(VLOOKUP(I927,'统计（数据库导出）'!A:K,4,FALSE),0)</f>
        <v>0</v>
      </c>
      <c r="T927" s="217">
        <f>--IFERROR(VLOOKUP(I927,'统计（数据库导出）'!A:K,5,FALSE),0)</f>
        <v>0</v>
      </c>
      <c r="U927" s="217">
        <f>--IFERROR(VLOOKUP(I927,'统计（数据库导出）'!A:K,6,FALSE),0)</f>
        <v>0</v>
      </c>
      <c r="V927" s="217">
        <f>--IFERROR(VLOOKUP(I927,'统计（数据库导出）'!A:K,7,FALSE),0)</f>
        <v>0</v>
      </c>
      <c r="W927" s="217">
        <f>--IFERROR(VLOOKUP(I927,'统计（数据库导出）'!A:K,8,FALSE),0)</f>
        <v>0</v>
      </c>
      <c r="X927" s="217">
        <f>--IFERROR(VLOOKUP(I927,'统计（数据库导出）'!A:K,9,FALSE),0)</f>
        <v>0</v>
      </c>
      <c r="Y927" s="217">
        <f>--IFERROR(VLOOKUP(I927,'统计（数据库导出）'!A:K,10,FALSE),0)</f>
        <v>0</v>
      </c>
      <c r="Z927" s="217">
        <f>--IFERROR(VLOOKUP(I927,'统计（数据库导出）'!A:K,11,FALSE),0)</f>
        <v>0</v>
      </c>
      <c r="AA927" s="4">
        <v>926</v>
      </c>
      <c r="AB927" s="4"/>
      <c r="AC927" s="220" t="e">
        <f>VLOOKUP(H927,[1]Sheet1!$D:$D,1,FALSE)</f>
        <v>#N/A</v>
      </c>
    </row>
    <row r="928" spans="1:29">
      <c r="A928" s="4">
        <v>444</v>
      </c>
      <c r="B928" s="4" t="s">
        <v>2183</v>
      </c>
      <c r="C928" s="4">
        <v>0</v>
      </c>
      <c r="D928" s="4" t="s">
        <v>335</v>
      </c>
      <c r="E928" s="4" t="s">
        <v>2188</v>
      </c>
      <c r="F928" s="4">
        <v>0</v>
      </c>
      <c r="G928" s="4" t="s">
        <v>342</v>
      </c>
      <c r="H928" s="4">
        <v>3825433</v>
      </c>
      <c r="I928" s="4" t="s">
        <v>2191</v>
      </c>
      <c r="J928" s="216">
        <v>848</v>
      </c>
      <c r="K928" s="4">
        <v>18993827173</v>
      </c>
      <c r="L928" s="4"/>
      <c r="M928" s="4" t="s">
        <v>2192</v>
      </c>
      <c r="N928" s="4" t="s">
        <v>2193</v>
      </c>
      <c r="O928" s="4">
        <v>17793822251</v>
      </c>
      <c r="P928" s="217">
        <f>--IFERROR(VLOOKUP(I928,'统计（数据库导出）'!A:C,2,FALSE),0)</f>
        <v>284.3</v>
      </c>
      <c r="Q928" s="217">
        <f>--IFERROR(VLOOKUP(I928,'统计（数据库导出）'!A:C,3,FALSE),0)</f>
        <v>5122.44413333333</v>
      </c>
      <c r="R928" s="219">
        <f t="shared" si="14"/>
        <v>6.040618081761</v>
      </c>
      <c r="S928" s="217">
        <f>--IFERROR(VLOOKUP(I928,'统计（数据库导出）'!A:K,4,FALSE),0)</f>
        <v>173</v>
      </c>
      <c r="T928" s="217">
        <f>--IFERROR(VLOOKUP(I928,'统计（数据库导出）'!A:K,5,FALSE),0)</f>
        <v>-5</v>
      </c>
      <c r="U928" s="217">
        <f>--IFERROR(VLOOKUP(I928,'统计（数据库导出）'!A:K,6,FALSE),0)</f>
        <v>111.3</v>
      </c>
      <c r="V928" s="217">
        <f>--IFERROR(VLOOKUP(I928,'统计（数据库导出）'!A:K,7,FALSE),0)</f>
        <v>-6</v>
      </c>
      <c r="W928" s="217">
        <f>--IFERROR(VLOOKUP(I928,'统计（数据库导出）'!A:K,8,FALSE),0)</f>
        <v>2508.6</v>
      </c>
      <c r="X928" s="217">
        <f>--IFERROR(VLOOKUP(I928,'统计（数据库导出）'!A:K,9,FALSE),0)</f>
        <v>-1245.5</v>
      </c>
      <c r="Y928" s="217">
        <f>--IFERROR(VLOOKUP(I928,'统计（数据库导出）'!A:K,10,FALSE),0)</f>
        <v>2613.84413333333</v>
      </c>
      <c r="Z928" s="217">
        <f>--IFERROR(VLOOKUP(I928,'统计（数据库导出）'!A:K,11,FALSE),0)</f>
        <v>-30</v>
      </c>
      <c r="AA928" s="4">
        <v>927</v>
      </c>
      <c r="AB928" s="4"/>
      <c r="AC928" s="220" t="e">
        <f>VLOOKUP(H928,[1]Sheet1!$D:$D,1,FALSE)</f>
        <v>#N/A</v>
      </c>
    </row>
    <row r="929" spans="1:29">
      <c r="A929" s="4">
        <v>445</v>
      </c>
      <c r="B929" s="4" t="s">
        <v>2183</v>
      </c>
      <c r="C929" s="4">
        <v>0</v>
      </c>
      <c r="D929" s="4" t="s">
        <v>335</v>
      </c>
      <c r="E929" s="4" t="s">
        <v>2188</v>
      </c>
      <c r="F929" s="4">
        <v>0</v>
      </c>
      <c r="G929" s="4" t="s">
        <v>33</v>
      </c>
      <c r="H929" s="4">
        <v>3852488</v>
      </c>
      <c r="I929" s="4" t="s">
        <v>2194</v>
      </c>
      <c r="J929" s="216">
        <v>848</v>
      </c>
      <c r="K929" s="4">
        <v>18153944060</v>
      </c>
      <c r="L929" s="4"/>
      <c r="M929" s="4" t="s">
        <v>2195</v>
      </c>
      <c r="N929" s="4" t="s">
        <v>2193</v>
      </c>
      <c r="O929" s="4">
        <v>18153944060</v>
      </c>
      <c r="P929" s="217">
        <f>--IFERROR(VLOOKUP(I929,'统计（数据库导出）'!A:C,2,FALSE),0)</f>
        <v>35.5</v>
      </c>
      <c r="Q929" s="217">
        <f>--IFERROR(VLOOKUP(I929,'统计（数据库导出）'!A:C,3,FALSE),0)</f>
        <v>2876.95</v>
      </c>
      <c r="R929" s="219">
        <f t="shared" si="14"/>
        <v>3.39262971698113</v>
      </c>
      <c r="S929" s="217">
        <f>--IFERROR(VLOOKUP(I929,'统计（数据库导出）'!A:K,4,FALSE),0)</f>
        <v>0</v>
      </c>
      <c r="T929" s="217">
        <f>--IFERROR(VLOOKUP(I929,'统计（数据库导出）'!A:K,5,FALSE),0)</f>
        <v>0</v>
      </c>
      <c r="U929" s="217">
        <f>--IFERROR(VLOOKUP(I929,'统计（数据库导出）'!A:K,6,FALSE),0)</f>
        <v>35.5</v>
      </c>
      <c r="V929" s="217">
        <f>--IFERROR(VLOOKUP(I929,'统计（数据库导出）'!A:K,7,FALSE),0)</f>
        <v>0</v>
      </c>
      <c r="W929" s="217">
        <f>--IFERROR(VLOOKUP(I929,'统计（数据库导出）'!A:K,8,FALSE),0)</f>
        <v>1954.5</v>
      </c>
      <c r="X929" s="217">
        <f>--IFERROR(VLOOKUP(I929,'统计（数据库导出）'!A:K,9,FALSE),0)</f>
        <v>-594</v>
      </c>
      <c r="Y929" s="217">
        <f>--IFERROR(VLOOKUP(I929,'统计（数据库导出）'!A:K,10,FALSE),0)</f>
        <v>922.45</v>
      </c>
      <c r="Z929" s="217">
        <f>--IFERROR(VLOOKUP(I929,'统计（数据库导出）'!A:K,11,FALSE),0)</f>
        <v>-6</v>
      </c>
      <c r="AA929" s="4">
        <v>928</v>
      </c>
      <c r="AB929" s="4"/>
      <c r="AC929" s="220" t="e">
        <f>VLOOKUP(H929,[1]Sheet1!$D:$D,1,FALSE)</f>
        <v>#N/A</v>
      </c>
    </row>
    <row r="930" spans="1:29">
      <c r="A930" s="4">
        <v>446</v>
      </c>
      <c r="B930" s="4" t="s">
        <v>2183</v>
      </c>
      <c r="C930" s="4">
        <v>0</v>
      </c>
      <c r="D930" s="4" t="s">
        <v>335</v>
      </c>
      <c r="E930" s="4" t="s">
        <v>2188</v>
      </c>
      <c r="F930" s="4">
        <v>0</v>
      </c>
      <c r="G930" s="4" t="s">
        <v>33</v>
      </c>
      <c r="H930" s="4">
        <v>3833668</v>
      </c>
      <c r="I930" s="4" t="s">
        <v>2196</v>
      </c>
      <c r="J930" s="216">
        <v>0</v>
      </c>
      <c r="K930" s="4">
        <v>18153944060</v>
      </c>
      <c r="L930" s="4"/>
      <c r="M930" s="4" t="s">
        <v>2195</v>
      </c>
      <c r="N930" s="4" t="s">
        <v>2197</v>
      </c>
      <c r="O930" s="4">
        <v>15378889229</v>
      </c>
      <c r="P930" s="217">
        <f>--IFERROR(VLOOKUP(I930,'统计（数据库导出）'!A:C,2,FALSE),0)</f>
        <v>0</v>
      </c>
      <c r="Q930" s="217">
        <f>--IFERROR(VLOOKUP(I930,'统计（数据库导出）'!A:C,3,FALSE),0)</f>
        <v>0</v>
      </c>
      <c r="R930" s="219">
        <f t="shared" si="14"/>
        <v>0</v>
      </c>
      <c r="S930" s="217">
        <f>--IFERROR(VLOOKUP(I930,'统计（数据库导出）'!A:K,4,FALSE),0)</f>
        <v>0</v>
      </c>
      <c r="T930" s="217">
        <f>--IFERROR(VLOOKUP(I930,'统计（数据库导出）'!A:K,5,FALSE),0)</f>
        <v>0</v>
      </c>
      <c r="U930" s="217">
        <f>--IFERROR(VLOOKUP(I930,'统计（数据库导出）'!A:K,6,FALSE),0)</f>
        <v>0</v>
      </c>
      <c r="V930" s="217">
        <f>--IFERROR(VLOOKUP(I930,'统计（数据库导出）'!A:K,7,FALSE),0)</f>
        <v>0</v>
      </c>
      <c r="W930" s="217">
        <f>--IFERROR(VLOOKUP(I930,'统计（数据库导出）'!A:K,8,FALSE),0)</f>
        <v>0</v>
      </c>
      <c r="X930" s="217">
        <f>--IFERROR(VLOOKUP(I930,'统计（数据库导出）'!A:K,9,FALSE),0)</f>
        <v>0</v>
      </c>
      <c r="Y930" s="217">
        <f>--IFERROR(VLOOKUP(I930,'统计（数据库导出）'!A:K,10,FALSE),0)</f>
        <v>0</v>
      </c>
      <c r="Z930" s="217">
        <f>--IFERROR(VLOOKUP(I930,'统计（数据库导出）'!A:K,11,FALSE),0)</f>
        <v>0</v>
      </c>
      <c r="AA930" s="4">
        <v>929</v>
      </c>
      <c r="AB930" s="4"/>
      <c r="AC930" s="220" t="e">
        <f>VLOOKUP(H930,[1]Sheet1!$D:$D,1,FALSE)</f>
        <v>#N/A</v>
      </c>
    </row>
    <row r="931" spans="1:29">
      <c r="A931" s="4">
        <v>447</v>
      </c>
      <c r="B931" s="4" t="s">
        <v>2183</v>
      </c>
      <c r="C931" s="4">
        <v>0</v>
      </c>
      <c r="D931" s="4" t="s">
        <v>30</v>
      </c>
      <c r="E931" s="4" t="s">
        <v>2198</v>
      </c>
      <c r="F931" s="4" t="s">
        <v>88</v>
      </c>
      <c r="G931" s="4" t="s">
        <v>102</v>
      </c>
      <c r="H931" s="4">
        <v>3852430</v>
      </c>
      <c r="I931" s="4" t="s">
        <v>2199</v>
      </c>
      <c r="J931" s="216">
        <v>0</v>
      </c>
      <c r="K931" s="4">
        <v>18993827168</v>
      </c>
      <c r="L931" s="4"/>
      <c r="M931" s="4" t="s">
        <v>2200</v>
      </c>
      <c r="N931" s="4" t="s">
        <v>2201</v>
      </c>
      <c r="O931" s="4">
        <v>18993827168</v>
      </c>
      <c r="P931" s="217">
        <f>--IFERROR(VLOOKUP(I931,'统计（数据库导出）'!A:C,2,FALSE),0)</f>
        <v>0</v>
      </c>
      <c r="Q931" s="217">
        <f>--IFERROR(VLOOKUP(I931,'统计（数据库导出）'!A:C,3,FALSE),0)</f>
        <v>15</v>
      </c>
      <c r="R931" s="219">
        <f t="shared" si="14"/>
        <v>0</v>
      </c>
      <c r="S931" s="217">
        <f>--IFERROR(VLOOKUP(I931,'统计（数据库导出）'!A:K,4,FALSE),0)</f>
        <v>0</v>
      </c>
      <c r="T931" s="217">
        <f>--IFERROR(VLOOKUP(I931,'统计（数据库导出）'!A:K,5,FALSE),0)</f>
        <v>0</v>
      </c>
      <c r="U931" s="217">
        <f>--IFERROR(VLOOKUP(I931,'统计（数据库导出）'!A:K,6,FALSE),0)</f>
        <v>0</v>
      </c>
      <c r="V931" s="217">
        <f>--IFERROR(VLOOKUP(I931,'统计（数据库导出）'!A:K,7,FALSE),0)</f>
        <v>0</v>
      </c>
      <c r="W931" s="217">
        <f>--IFERROR(VLOOKUP(I931,'统计（数据库导出）'!A:K,8,FALSE),0)</f>
        <v>10</v>
      </c>
      <c r="X931" s="217">
        <f>--IFERROR(VLOOKUP(I931,'统计（数据库导出）'!A:K,9,FALSE),0)</f>
        <v>0</v>
      </c>
      <c r="Y931" s="217">
        <f>--IFERROR(VLOOKUP(I931,'统计（数据库导出）'!A:K,10,FALSE),0)</f>
        <v>5</v>
      </c>
      <c r="Z931" s="217">
        <f>--IFERROR(VLOOKUP(I931,'统计（数据库导出）'!A:K,11,FALSE),0)</f>
        <v>0</v>
      </c>
      <c r="AA931" s="4">
        <v>930</v>
      </c>
      <c r="AB931" s="4"/>
      <c r="AC931" s="220" t="e">
        <f>VLOOKUP(H931,[1]Sheet1!$D:$D,1,FALSE)</f>
        <v>#N/A</v>
      </c>
    </row>
    <row r="932" spans="1:29">
      <c r="A932" s="4">
        <v>448</v>
      </c>
      <c r="B932" s="4" t="s">
        <v>2183</v>
      </c>
      <c r="C932" s="4">
        <v>0</v>
      </c>
      <c r="D932" s="4" t="s">
        <v>335</v>
      </c>
      <c r="E932" s="4" t="s">
        <v>2202</v>
      </c>
      <c r="F932" s="4">
        <v>0</v>
      </c>
      <c r="G932" s="4" t="s">
        <v>342</v>
      </c>
      <c r="H932" s="4">
        <v>380773</v>
      </c>
      <c r="I932" s="4" t="s">
        <v>2203</v>
      </c>
      <c r="J932" s="216">
        <v>0</v>
      </c>
      <c r="K932" s="4">
        <v>13369380880</v>
      </c>
      <c r="L932" s="4"/>
      <c r="M932" s="4" t="s">
        <v>2204</v>
      </c>
      <c r="N932" s="4" t="s">
        <v>2205</v>
      </c>
      <c r="O932" s="4">
        <v>13369380880</v>
      </c>
      <c r="P932" s="217">
        <f>--IFERROR(VLOOKUP(I932,'统计（数据库导出）'!A:C,2,FALSE),0)</f>
        <v>0</v>
      </c>
      <c r="Q932" s="217">
        <f>--IFERROR(VLOOKUP(I932,'统计（数据库导出）'!A:C,3,FALSE),0)</f>
        <v>0</v>
      </c>
      <c r="R932" s="219">
        <f t="shared" si="14"/>
        <v>0</v>
      </c>
      <c r="S932" s="217">
        <f>--IFERROR(VLOOKUP(I932,'统计（数据库导出）'!A:K,4,FALSE),0)</f>
        <v>0</v>
      </c>
      <c r="T932" s="217">
        <f>--IFERROR(VLOOKUP(I932,'统计（数据库导出）'!A:K,5,FALSE),0)</f>
        <v>0</v>
      </c>
      <c r="U932" s="217">
        <f>--IFERROR(VLOOKUP(I932,'统计（数据库导出）'!A:K,6,FALSE),0)</f>
        <v>0</v>
      </c>
      <c r="V932" s="217">
        <f>--IFERROR(VLOOKUP(I932,'统计（数据库导出）'!A:K,7,FALSE),0)</f>
        <v>0</v>
      </c>
      <c r="W932" s="217">
        <f>--IFERROR(VLOOKUP(I932,'统计（数据库导出）'!A:K,8,FALSE),0)</f>
        <v>0</v>
      </c>
      <c r="X932" s="217">
        <f>--IFERROR(VLOOKUP(I932,'统计（数据库导出）'!A:K,9,FALSE),0)</f>
        <v>0</v>
      </c>
      <c r="Y932" s="217">
        <f>--IFERROR(VLOOKUP(I932,'统计（数据库导出）'!A:K,10,FALSE),0)</f>
        <v>0</v>
      </c>
      <c r="Z932" s="217">
        <f>--IFERROR(VLOOKUP(I932,'统计（数据库导出）'!A:K,11,FALSE),0)</f>
        <v>0</v>
      </c>
      <c r="AA932" s="4">
        <v>931</v>
      </c>
      <c r="AB932" s="4"/>
      <c r="AC932" s="220" t="e">
        <f>VLOOKUP(H932,[1]Sheet1!$D:$D,1,FALSE)</f>
        <v>#N/A</v>
      </c>
    </row>
    <row r="933" spans="1:29">
      <c r="A933" s="4">
        <v>449</v>
      </c>
      <c r="B933" s="4" t="s">
        <v>2183</v>
      </c>
      <c r="C933" s="4">
        <v>0</v>
      </c>
      <c r="D933" s="4" t="s">
        <v>335</v>
      </c>
      <c r="E933" s="4" t="s">
        <v>2202</v>
      </c>
      <c r="F933" s="4">
        <v>0</v>
      </c>
      <c r="G933" s="4" t="s">
        <v>342</v>
      </c>
      <c r="H933" s="4">
        <v>3817830</v>
      </c>
      <c r="I933" s="4" t="s">
        <v>2206</v>
      </c>
      <c r="J933" s="216">
        <v>848</v>
      </c>
      <c r="K933" s="4">
        <v>13369380880</v>
      </c>
      <c r="L933" s="4"/>
      <c r="M933" s="4" t="s">
        <v>2204</v>
      </c>
      <c r="N933" s="4" t="s">
        <v>2205</v>
      </c>
      <c r="O933" s="4">
        <v>18993858599</v>
      </c>
      <c r="P933" s="217">
        <f>--IFERROR(VLOOKUP(I933,'统计（数据库导出）'!A:C,2,FALSE),0)</f>
        <v>39</v>
      </c>
      <c r="Q933" s="217">
        <f>--IFERROR(VLOOKUP(I933,'统计（数据库导出）'!A:C,3,FALSE),0)</f>
        <v>1227.58883333333</v>
      </c>
      <c r="R933" s="219">
        <f t="shared" si="14"/>
        <v>1.44762834119496</v>
      </c>
      <c r="S933" s="217">
        <f>--IFERROR(VLOOKUP(I933,'统计（数据库导出）'!A:K,4,FALSE),0)</f>
        <v>0</v>
      </c>
      <c r="T933" s="217">
        <f>--IFERROR(VLOOKUP(I933,'统计（数据库导出）'!A:K,5,FALSE),0)</f>
        <v>0</v>
      </c>
      <c r="U933" s="217">
        <f>--IFERROR(VLOOKUP(I933,'统计（数据库导出）'!A:K,6,FALSE),0)</f>
        <v>39</v>
      </c>
      <c r="V933" s="217">
        <f>--IFERROR(VLOOKUP(I933,'统计（数据库导出）'!A:K,7,FALSE),0)</f>
        <v>-3</v>
      </c>
      <c r="W933" s="217">
        <f>--IFERROR(VLOOKUP(I933,'统计（数据库导出）'!A:K,8,FALSE),0)</f>
        <v>-688.3</v>
      </c>
      <c r="X933" s="217">
        <f>--IFERROR(VLOOKUP(I933,'统计（数据库导出）'!A:K,9,FALSE),0)</f>
        <v>-1414.9</v>
      </c>
      <c r="Y933" s="217">
        <f>--IFERROR(VLOOKUP(I933,'统计（数据库导出）'!A:K,10,FALSE),0)</f>
        <v>1915.88883333333</v>
      </c>
      <c r="Z933" s="217">
        <f>--IFERROR(VLOOKUP(I933,'统计（数据库导出）'!A:K,11,FALSE),0)</f>
        <v>-55.8502333333333</v>
      </c>
      <c r="AA933" s="4">
        <v>932</v>
      </c>
      <c r="AB933" s="4"/>
      <c r="AC933" s="220" t="e">
        <f>VLOOKUP(H933,[1]Sheet1!$D:$D,1,FALSE)</f>
        <v>#N/A</v>
      </c>
    </row>
    <row r="934" spans="1:29">
      <c r="A934" s="4">
        <v>450</v>
      </c>
      <c r="B934" s="4" t="s">
        <v>2183</v>
      </c>
      <c r="C934" s="4">
        <v>0</v>
      </c>
      <c r="D934" s="4" t="s">
        <v>335</v>
      </c>
      <c r="E934" s="4" t="s">
        <v>2202</v>
      </c>
      <c r="F934" s="4">
        <v>0</v>
      </c>
      <c r="G934" s="4" t="s">
        <v>33</v>
      </c>
      <c r="H934" s="4">
        <v>3852489</v>
      </c>
      <c r="I934" s="4" t="s">
        <v>2207</v>
      </c>
      <c r="J934" s="216">
        <v>848</v>
      </c>
      <c r="K934" s="4">
        <v>15378882139</v>
      </c>
      <c r="L934" s="4"/>
      <c r="M934" s="4" t="s">
        <v>2208</v>
      </c>
      <c r="N934" s="4" t="s">
        <v>2205</v>
      </c>
      <c r="O934" s="4">
        <v>15378882139</v>
      </c>
      <c r="P934" s="217">
        <f>--IFERROR(VLOOKUP(I934,'统计（数据库导出）'!A:C,2,FALSE),0)</f>
        <v>8</v>
      </c>
      <c r="Q934" s="217">
        <f>--IFERROR(VLOOKUP(I934,'统计（数据库导出）'!A:C,3,FALSE),0)</f>
        <v>1312.55</v>
      </c>
      <c r="R934" s="219">
        <f t="shared" si="14"/>
        <v>1.54781839622642</v>
      </c>
      <c r="S934" s="217">
        <f>--IFERROR(VLOOKUP(I934,'统计（数据库导出）'!A:K,4,FALSE),0)</f>
        <v>0</v>
      </c>
      <c r="T934" s="217">
        <f>--IFERROR(VLOOKUP(I934,'统计（数据库导出）'!A:K,5,FALSE),0)</f>
        <v>0</v>
      </c>
      <c r="U934" s="217">
        <f>--IFERROR(VLOOKUP(I934,'统计（数据库导出）'!A:K,6,FALSE),0)</f>
        <v>8</v>
      </c>
      <c r="V934" s="217">
        <f>--IFERROR(VLOOKUP(I934,'统计（数据库导出）'!A:K,7,FALSE),0)</f>
        <v>0</v>
      </c>
      <c r="W934" s="217">
        <f>--IFERROR(VLOOKUP(I934,'统计（数据库导出）'!A:K,8,FALSE),0)</f>
        <v>1134.2</v>
      </c>
      <c r="X934" s="217">
        <f>--IFERROR(VLOOKUP(I934,'统计（数据库导出）'!A:K,9,FALSE),0)</f>
        <v>-239.1</v>
      </c>
      <c r="Y934" s="217">
        <f>--IFERROR(VLOOKUP(I934,'统计（数据库导出）'!A:K,10,FALSE),0)</f>
        <v>178.35</v>
      </c>
      <c r="Z934" s="217">
        <f>--IFERROR(VLOOKUP(I934,'统计（数据库导出）'!A:K,11,FALSE),0)</f>
        <v>0</v>
      </c>
      <c r="AA934" s="4">
        <v>933</v>
      </c>
      <c r="AB934" s="4"/>
      <c r="AC934" s="220" t="e">
        <f>VLOOKUP(H934,[1]Sheet1!$D:$D,1,FALSE)</f>
        <v>#N/A</v>
      </c>
    </row>
    <row r="935" spans="1:29">
      <c r="A935" s="4">
        <v>451</v>
      </c>
      <c r="B935" s="4" t="s">
        <v>2183</v>
      </c>
      <c r="C935" s="4">
        <v>0</v>
      </c>
      <c r="D935" s="4" t="s">
        <v>335</v>
      </c>
      <c r="E935" s="4" t="s">
        <v>2202</v>
      </c>
      <c r="F935" s="4">
        <v>0</v>
      </c>
      <c r="G935" s="4" t="s">
        <v>33</v>
      </c>
      <c r="H935" s="4">
        <v>3852486</v>
      </c>
      <c r="I935" s="4" t="s">
        <v>2209</v>
      </c>
      <c r="J935" s="216">
        <v>848</v>
      </c>
      <c r="K935" s="4">
        <v>13389380122</v>
      </c>
      <c r="L935" s="4"/>
      <c r="M935" s="4" t="s">
        <v>2210</v>
      </c>
      <c r="N935" s="4" t="s">
        <v>2211</v>
      </c>
      <c r="O935" s="4">
        <v>13389380122</v>
      </c>
      <c r="P935" s="217">
        <f>--IFERROR(VLOOKUP(I935,'统计（数据库导出）'!A:C,2,FALSE),0)</f>
        <v>55</v>
      </c>
      <c r="Q935" s="217">
        <f>--IFERROR(VLOOKUP(I935,'统计（数据库导出）'!A:C,3,FALSE),0)</f>
        <v>853.152666666667</v>
      </c>
      <c r="R935" s="219">
        <f t="shared" si="14"/>
        <v>1.00607625786164</v>
      </c>
      <c r="S935" s="217">
        <f>--IFERROR(VLOOKUP(I935,'统计（数据库导出）'!A:K,4,FALSE),0)</f>
        <v>0</v>
      </c>
      <c r="T935" s="217">
        <f>--IFERROR(VLOOKUP(I935,'统计（数据库导出）'!A:K,5,FALSE),0)</f>
        <v>0</v>
      </c>
      <c r="U935" s="217">
        <f>--IFERROR(VLOOKUP(I935,'统计（数据库导出）'!A:K,6,FALSE),0)</f>
        <v>55</v>
      </c>
      <c r="V935" s="217">
        <f>--IFERROR(VLOOKUP(I935,'统计（数据库导出）'!A:K,7,FALSE),0)</f>
        <v>0</v>
      </c>
      <c r="W935" s="217">
        <f>--IFERROR(VLOOKUP(I935,'统计（数据库导出）'!A:K,8,FALSE),0)</f>
        <v>641.6</v>
      </c>
      <c r="X935" s="217">
        <f>--IFERROR(VLOOKUP(I935,'统计（数据库导出）'!A:K,9,FALSE),0)</f>
        <v>-53.1</v>
      </c>
      <c r="Y935" s="217">
        <f>--IFERROR(VLOOKUP(I935,'统计（数据库导出）'!A:K,10,FALSE),0)</f>
        <v>211.552666666667</v>
      </c>
      <c r="Z935" s="217">
        <f>--IFERROR(VLOOKUP(I935,'统计（数据库导出）'!A:K,11,FALSE),0)</f>
        <v>-71.4233333333333</v>
      </c>
      <c r="AA935" s="4">
        <v>934</v>
      </c>
      <c r="AB935" s="4"/>
      <c r="AC935" s="220" t="e">
        <f>VLOOKUP(H935,[1]Sheet1!$D:$D,1,FALSE)</f>
        <v>#N/A</v>
      </c>
    </row>
    <row r="936" spans="1:29">
      <c r="A936" s="4">
        <v>452</v>
      </c>
      <c r="B936" s="4" t="s">
        <v>2183</v>
      </c>
      <c r="C936" s="4" t="s">
        <v>2184</v>
      </c>
      <c r="D936" s="4" t="s">
        <v>30</v>
      </c>
      <c r="E936" s="4" t="s">
        <v>2212</v>
      </c>
      <c r="F936" s="4" t="s">
        <v>32</v>
      </c>
      <c r="G936" s="4" t="s">
        <v>33</v>
      </c>
      <c r="H936" s="4">
        <v>3852453</v>
      </c>
      <c r="I936" s="4" t="s">
        <v>2213</v>
      </c>
      <c r="J936" s="216">
        <v>1110</v>
      </c>
      <c r="K936" s="4">
        <v>17393890137</v>
      </c>
      <c r="L936" s="4"/>
      <c r="M936" s="4" t="s">
        <v>2214</v>
      </c>
      <c r="N936" s="4" t="s">
        <v>2215</v>
      </c>
      <c r="O936" s="4">
        <v>17393890137</v>
      </c>
      <c r="P936" s="217">
        <f>--IFERROR(VLOOKUP(I936,'统计（数据库导出）'!A:C,2,FALSE),0)</f>
        <v>44.2</v>
      </c>
      <c r="Q936" s="217">
        <f>--IFERROR(VLOOKUP(I936,'统计（数据库导出）'!A:C,3,FALSE),0)</f>
        <v>-28.35</v>
      </c>
      <c r="R936" s="219">
        <f t="shared" si="14"/>
        <v>-0.0255405405405405</v>
      </c>
      <c r="S936" s="217">
        <f>--IFERROR(VLOOKUP(I936,'统计（数据库导出）'!A:K,4,FALSE),0)</f>
        <v>34.2</v>
      </c>
      <c r="T936" s="217">
        <f>--IFERROR(VLOOKUP(I936,'统计（数据库导出）'!A:K,5,FALSE),0)</f>
        <v>0</v>
      </c>
      <c r="U936" s="217">
        <f>--IFERROR(VLOOKUP(I936,'统计（数据库导出）'!A:K,6,FALSE),0)</f>
        <v>10</v>
      </c>
      <c r="V936" s="217">
        <f>--IFERROR(VLOOKUP(I936,'统计（数据库导出）'!A:K,7,FALSE),0)</f>
        <v>0</v>
      </c>
      <c r="W936" s="217">
        <f>--IFERROR(VLOOKUP(I936,'统计（数据库导出）'!A:K,8,FALSE),0)</f>
        <v>-46.9</v>
      </c>
      <c r="X936" s="217">
        <f>--IFERROR(VLOOKUP(I936,'统计（数据库导出）'!A:K,9,FALSE),0)</f>
        <v>-319</v>
      </c>
      <c r="Y936" s="217">
        <f>--IFERROR(VLOOKUP(I936,'统计（数据库导出）'!A:K,10,FALSE),0)</f>
        <v>18.55</v>
      </c>
      <c r="Z936" s="217">
        <f>--IFERROR(VLOOKUP(I936,'统计（数据库导出）'!A:K,11,FALSE),0)</f>
        <v>0</v>
      </c>
      <c r="AA936" s="4">
        <v>935</v>
      </c>
      <c r="AB936" s="4"/>
      <c r="AC936" s="220" t="e">
        <f>VLOOKUP(H936,[1]Sheet1!$D:$D,1,FALSE)</f>
        <v>#N/A</v>
      </c>
    </row>
    <row r="937" spans="1:29">
      <c r="A937" s="4">
        <v>455</v>
      </c>
      <c r="B937" s="4" t="s">
        <v>2183</v>
      </c>
      <c r="C937" s="4">
        <v>0</v>
      </c>
      <c r="D937" s="4" t="s">
        <v>335</v>
      </c>
      <c r="E937" s="4" t="s">
        <v>2202</v>
      </c>
      <c r="F937" s="4">
        <v>0</v>
      </c>
      <c r="G937" s="4" t="s">
        <v>33</v>
      </c>
      <c r="H937" s="4">
        <v>3852492</v>
      </c>
      <c r="I937" s="4" t="s">
        <v>2216</v>
      </c>
      <c r="J937" s="216">
        <v>848</v>
      </c>
      <c r="K937" s="4">
        <v>18993865652</v>
      </c>
      <c r="L937" s="4"/>
      <c r="M937" s="4" t="s">
        <v>2217</v>
      </c>
      <c r="N937" s="4" t="s">
        <v>2211</v>
      </c>
      <c r="O937" s="4">
        <v>18993865652</v>
      </c>
      <c r="P937" s="217">
        <f>--IFERROR(VLOOKUP(I937,'统计（数据库导出）'!A:C,2,FALSE),0)</f>
        <v>-37</v>
      </c>
      <c r="Q937" s="217">
        <f>--IFERROR(VLOOKUP(I937,'统计（数据库导出）'!A:C,3,FALSE),0)</f>
        <v>1679.5982</v>
      </c>
      <c r="R937" s="219">
        <f t="shared" si="14"/>
        <v>1.98065825471698</v>
      </c>
      <c r="S937" s="217">
        <f>--IFERROR(VLOOKUP(I937,'统计（数据库导出）'!A:K,4,FALSE),0)</f>
        <v>-42</v>
      </c>
      <c r="T937" s="217">
        <f>--IFERROR(VLOOKUP(I937,'统计（数据库导出）'!A:K,5,FALSE),0)</f>
        <v>-48</v>
      </c>
      <c r="U937" s="217">
        <f>--IFERROR(VLOOKUP(I937,'统计（数据库导出）'!A:K,6,FALSE),0)</f>
        <v>5</v>
      </c>
      <c r="V937" s="217">
        <f>--IFERROR(VLOOKUP(I937,'统计（数据库导出）'!A:K,7,FALSE),0)</f>
        <v>0</v>
      </c>
      <c r="W937" s="217">
        <f>--IFERROR(VLOOKUP(I937,'统计（数据库导出）'!A:K,8,FALSE),0)</f>
        <v>708.7</v>
      </c>
      <c r="X937" s="217">
        <f>--IFERROR(VLOOKUP(I937,'统计（数据库导出）'!A:K,9,FALSE),0)</f>
        <v>-484.7</v>
      </c>
      <c r="Y937" s="217">
        <f>--IFERROR(VLOOKUP(I937,'统计（数据库导出）'!A:K,10,FALSE),0)</f>
        <v>970.8982</v>
      </c>
      <c r="Z937" s="217">
        <f>--IFERROR(VLOOKUP(I937,'统计（数据库导出）'!A:K,11,FALSE),0)</f>
        <v>0</v>
      </c>
      <c r="AA937" s="4">
        <v>936</v>
      </c>
      <c r="AB937" s="4"/>
      <c r="AC937" s="220" t="e">
        <f>VLOOKUP(H937,[1]Sheet1!$D:$D,1,FALSE)</f>
        <v>#N/A</v>
      </c>
    </row>
    <row r="938" spans="1:29">
      <c r="A938" s="4">
        <v>456</v>
      </c>
      <c r="B938" s="4" t="s">
        <v>2183</v>
      </c>
      <c r="C938" s="4">
        <v>0</v>
      </c>
      <c r="D938" s="4" t="s">
        <v>335</v>
      </c>
      <c r="E938" s="4" t="s">
        <v>2202</v>
      </c>
      <c r="F938" s="4">
        <v>0</v>
      </c>
      <c r="G938" s="4" t="s">
        <v>33</v>
      </c>
      <c r="H938" s="4">
        <v>3833666</v>
      </c>
      <c r="I938" s="4" t="s">
        <v>2218</v>
      </c>
      <c r="J938" s="216">
        <v>0</v>
      </c>
      <c r="K938" s="4">
        <v>15378882139</v>
      </c>
      <c r="L938" s="4"/>
      <c r="M938" s="4" t="s">
        <v>2208</v>
      </c>
      <c r="N938" s="4" t="s">
        <v>2219</v>
      </c>
      <c r="O938" s="4">
        <v>18993852625</v>
      </c>
      <c r="P938" s="217">
        <f>--IFERROR(VLOOKUP(I938,'统计（数据库导出）'!A:C,2,FALSE),0)</f>
        <v>0</v>
      </c>
      <c r="Q938" s="217">
        <f>--IFERROR(VLOOKUP(I938,'统计（数据库导出）'!A:C,3,FALSE),0)</f>
        <v>0</v>
      </c>
      <c r="R938" s="219">
        <f t="shared" si="14"/>
        <v>0</v>
      </c>
      <c r="S938" s="217">
        <f>--IFERROR(VLOOKUP(I938,'统计（数据库导出）'!A:K,4,FALSE),0)</f>
        <v>0</v>
      </c>
      <c r="T938" s="217">
        <f>--IFERROR(VLOOKUP(I938,'统计（数据库导出）'!A:K,5,FALSE),0)</f>
        <v>0</v>
      </c>
      <c r="U938" s="217">
        <f>--IFERROR(VLOOKUP(I938,'统计（数据库导出）'!A:K,6,FALSE),0)</f>
        <v>0</v>
      </c>
      <c r="V938" s="217">
        <f>--IFERROR(VLOOKUP(I938,'统计（数据库导出）'!A:K,7,FALSE),0)</f>
        <v>0</v>
      </c>
      <c r="W938" s="217">
        <f>--IFERROR(VLOOKUP(I938,'统计（数据库导出）'!A:K,8,FALSE),0)</f>
        <v>0</v>
      </c>
      <c r="X938" s="217">
        <f>--IFERROR(VLOOKUP(I938,'统计（数据库导出）'!A:K,9,FALSE),0)</f>
        <v>0</v>
      </c>
      <c r="Y938" s="217">
        <f>--IFERROR(VLOOKUP(I938,'统计（数据库导出）'!A:K,10,FALSE),0)</f>
        <v>0</v>
      </c>
      <c r="Z938" s="217">
        <f>--IFERROR(VLOOKUP(I938,'统计（数据库导出）'!A:K,11,FALSE),0)</f>
        <v>0</v>
      </c>
      <c r="AA938" s="4">
        <v>937</v>
      </c>
      <c r="AB938" s="4"/>
      <c r="AC938" s="220" t="e">
        <f>VLOOKUP(H938,[1]Sheet1!$D:$D,1,FALSE)</f>
        <v>#N/A</v>
      </c>
    </row>
    <row r="939" spans="1:29">
      <c r="A939" s="4">
        <v>457</v>
      </c>
      <c r="B939" s="4" t="s">
        <v>2183</v>
      </c>
      <c r="C939" s="4">
        <v>0</v>
      </c>
      <c r="D939" s="4" t="s">
        <v>30</v>
      </c>
      <c r="E939" s="4" t="s">
        <v>2220</v>
      </c>
      <c r="F939" s="4" t="s">
        <v>88</v>
      </c>
      <c r="G939" s="4" t="s">
        <v>68</v>
      </c>
      <c r="H939" s="4">
        <v>3852368</v>
      </c>
      <c r="I939" s="4" t="s">
        <v>2221</v>
      </c>
      <c r="J939" s="216">
        <v>1110</v>
      </c>
      <c r="K939" s="4">
        <v>17752222232</v>
      </c>
      <c r="L939" s="4"/>
      <c r="M939" s="4" t="s">
        <v>2222</v>
      </c>
      <c r="N939" s="4" t="s">
        <v>2223</v>
      </c>
      <c r="O939" s="4">
        <v>17752222232</v>
      </c>
      <c r="P939" s="217">
        <f>--IFERROR(VLOOKUP(I939,'统计（数据库导出）'!A:C,2,FALSE),0)</f>
        <v>26</v>
      </c>
      <c r="Q939" s="217">
        <f>--IFERROR(VLOOKUP(I939,'统计（数据库导出）'!A:C,3,FALSE),0)</f>
        <v>1014.36</v>
      </c>
      <c r="R939" s="219">
        <f t="shared" si="14"/>
        <v>0.913837837837838</v>
      </c>
      <c r="S939" s="217">
        <f>--IFERROR(VLOOKUP(I939,'统计（数据库导出）'!A:K,4,FALSE),0)</f>
        <v>20</v>
      </c>
      <c r="T939" s="217">
        <f>--IFERROR(VLOOKUP(I939,'统计（数据库导出）'!A:K,5,FALSE),0)</f>
        <v>0</v>
      </c>
      <c r="U939" s="217">
        <f>--IFERROR(VLOOKUP(I939,'统计（数据库导出）'!A:K,6,FALSE),0)</f>
        <v>6</v>
      </c>
      <c r="V939" s="217">
        <f>--IFERROR(VLOOKUP(I939,'统计（数据库导出）'!A:K,7,FALSE),0)</f>
        <v>0</v>
      </c>
      <c r="W939" s="217">
        <f>--IFERROR(VLOOKUP(I939,'统计（数据库导出）'!A:K,8,FALSE),0)</f>
        <v>921.41</v>
      </c>
      <c r="X939" s="217">
        <f>--IFERROR(VLOOKUP(I939,'统计（数据库导出）'!A:K,9,FALSE),0)</f>
        <v>-442</v>
      </c>
      <c r="Y939" s="217">
        <f>--IFERROR(VLOOKUP(I939,'统计（数据库导出）'!A:K,10,FALSE),0)</f>
        <v>92.95</v>
      </c>
      <c r="Z939" s="217">
        <f>--IFERROR(VLOOKUP(I939,'统计（数据库导出）'!A:K,11,FALSE),0)</f>
        <v>-30</v>
      </c>
      <c r="AA939" s="4">
        <v>938</v>
      </c>
      <c r="AB939" s="4"/>
      <c r="AC939" s="220" t="e">
        <f>VLOOKUP(H939,[1]Sheet1!$D:$D,1,FALSE)</f>
        <v>#N/A</v>
      </c>
    </row>
    <row r="940" spans="1:29">
      <c r="A940" s="4">
        <v>458</v>
      </c>
      <c r="B940" s="4" t="s">
        <v>2183</v>
      </c>
      <c r="C940" s="4">
        <v>0</v>
      </c>
      <c r="D940" s="4" t="s">
        <v>30</v>
      </c>
      <c r="E940" s="4" t="s">
        <v>2224</v>
      </c>
      <c r="F940" s="4" t="s">
        <v>32</v>
      </c>
      <c r="G940" s="4" t="s">
        <v>68</v>
      </c>
      <c r="H940" s="4">
        <v>3852417</v>
      </c>
      <c r="I940" s="4" t="s">
        <v>2225</v>
      </c>
      <c r="J940" s="216">
        <v>1110</v>
      </c>
      <c r="K940" s="4">
        <v>18109383679</v>
      </c>
      <c r="L940" s="4" t="s">
        <v>99</v>
      </c>
      <c r="M940" s="4" t="s">
        <v>2226</v>
      </c>
      <c r="N940" s="4" t="s">
        <v>2227</v>
      </c>
      <c r="O940" s="4">
        <v>18109383679</v>
      </c>
      <c r="P940" s="217">
        <f>--IFERROR(VLOOKUP(I940,'统计（数据库导出）'!A:C,2,FALSE),0)</f>
        <v>-52</v>
      </c>
      <c r="Q940" s="217">
        <f>--IFERROR(VLOOKUP(I940,'统计（数据库导出）'!A:C,3,FALSE),0)</f>
        <v>955.05</v>
      </c>
      <c r="R940" s="219">
        <f t="shared" si="14"/>
        <v>0.860405405405405</v>
      </c>
      <c r="S940" s="217">
        <f>--IFERROR(VLOOKUP(I940,'统计（数据库导出）'!A:K,4,FALSE),0)</f>
        <v>-52</v>
      </c>
      <c r="T940" s="217">
        <f>--IFERROR(VLOOKUP(I940,'统计（数据库导出）'!A:K,5,FALSE),0)</f>
        <v>-60</v>
      </c>
      <c r="U940" s="217">
        <f>--IFERROR(VLOOKUP(I940,'统计（数据库导出）'!A:K,6,FALSE),0)</f>
        <v>0</v>
      </c>
      <c r="V940" s="217">
        <f>--IFERROR(VLOOKUP(I940,'统计（数据库导出）'!A:K,7,FALSE),0)</f>
        <v>0</v>
      </c>
      <c r="W940" s="217">
        <f>--IFERROR(VLOOKUP(I940,'统计（数据库导出）'!A:K,8,FALSE),0)</f>
        <v>595.9</v>
      </c>
      <c r="X940" s="217">
        <f>--IFERROR(VLOOKUP(I940,'统计（数据库导出）'!A:K,9,FALSE),0)</f>
        <v>-672.1</v>
      </c>
      <c r="Y940" s="217">
        <f>--IFERROR(VLOOKUP(I940,'统计（数据库导出）'!A:K,10,FALSE),0)</f>
        <v>359.15</v>
      </c>
      <c r="Z940" s="217">
        <f>--IFERROR(VLOOKUP(I940,'统计（数据库导出）'!A:K,11,FALSE),0)</f>
        <v>0</v>
      </c>
      <c r="AA940" s="4">
        <v>939</v>
      </c>
      <c r="AB940" s="4"/>
      <c r="AC940" s="220" t="e">
        <f>VLOOKUP(H940,[1]Sheet1!$D:$D,1,FALSE)</f>
        <v>#N/A</v>
      </c>
    </row>
    <row r="941" spans="1:29">
      <c r="A941" s="4">
        <v>459</v>
      </c>
      <c r="B941" s="4" t="s">
        <v>2183</v>
      </c>
      <c r="C941" s="4">
        <v>0</v>
      </c>
      <c r="D941" s="4" t="s">
        <v>30</v>
      </c>
      <c r="E941" s="4" t="s">
        <v>2198</v>
      </c>
      <c r="F941" s="4" t="s">
        <v>88</v>
      </c>
      <c r="G941" s="4" t="s">
        <v>68</v>
      </c>
      <c r="H941" s="4">
        <v>3852369</v>
      </c>
      <c r="I941" s="4" t="s">
        <v>2228</v>
      </c>
      <c r="J941" s="216">
        <v>1110</v>
      </c>
      <c r="K941" s="4">
        <v>17389555212</v>
      </c>
      <c r="L941" s="4" t="s">
        <v>99</v>
      </c>
      <c r="M941" s="4" t="s">
        <v>289</v>
      </c>
      <c r="N941" s="4" t="s">
        <v>2229</v>
      </c>
      <c r="O941" s="4">
        <v>17389555212</v>
      </c>
      <c r="P941" s="217">
        <f>--IFERROR(VLOOKUP(I941,'统计（数据库导出）'!A:C,2,FALSE),0)</f>
        <v>-17</v>
      </c>
      <c r="Q941" s="217">
        <f>--IFERROR(VLOOKUP(I941,'统计（数据库导出）'!A:C,3,FALSE),0)</f>
        <v>1634.76</v>
      </c>
      <c r="R941" s="219">
        <f t="shared" si="14"/>
        <v>1.47275675675676</v>
      </c>
      <c r="S941" s="217">
        <f>--IFERROR(VLOOKUP(I941,'统计（数据库导出）'!A:K,4,FALSE),0)</f>
        <v>-41</v>
      </c>
      <c r="T941" s="217">
        <f>--IFERROR(VLOOKUP(I941,'统计（数据库导出）'!A:K,5,FALSE),0)</f>
        <v>-66</v>
      </c>
      <c r="U941" s="217">
        <f>--IFERROR(VLOOKUP(I941,'统计（数据库导出）'!A:K,6,FALSE),0)</f>
        <v>24</v>
      </c>
      <c r="V941" s="217">
        <f>--IFERROR(VLOOKUP(I941,'统计（数据库导出）'!A:K,7,FALSE),0)</f>
        <v>0</v>
      </c>
      <c r="W941" s="217">
        <f>--IFERROR(VLOOKUP(I941,'统计（数据库导出）'!A:K,8,FALSE),0)</f>
        <v>1249.51</v>
      </c>
      <c r="X941" s="217">
        <f>--IFERROR(VLOOKUP(I941,'统计（数据库导出）'!A:K,9,FALSE),0)</f>
        <v>-625.2</v>
      </c>
      <c r="Y941" s="217">
        <f>--IFERROR(VLOOKUP(I941,'统计（数据库导出）'!A:K,10,FALSE),0)</f>
        <v>385.25</v>
      </c>
      <c r="Z941" s="217">
        <f>--IFERROR(VLOOKUP(I941,'统计（数据库导出）'!A:K,11,FALSE),0)</f>
        <v>-25</v>
      </c>
      <c r="AA941" s="4">
        <v>940</v>
      </c>
      <c r="AB941" s="4"/>
      <c r="AC941" s="220" t="e">
        <f>VLOOKUP(H941,[1]Sheet1!$D:$D,1,FALSE)</f>
        <v>#N/A</v>
      </c>
    </row>
    <row r="942" spans="1:29">
      <c r="A942" s="4">
        <v>460</v>
      </c>
      <c r="B942" s="4" t="s">
        <v>2183</v>
      </c>
      <c r="C942" s="4" t="s">
        <v>2184</v>
      </c>
      <c r="D942" s="4" t="s">
        <v>30</v>
      </c>
      <c r="E942" s="4" t="s">
        <v>2212</v>
      </c>
      <c r="F942" s="4" t="s">
        <v>32</v>
      </c>
      <c r="G942" s="4" t="s">
        <v>68</v>
      </c>
      <c r="H942" s="4">
        <v>3852627</v>
      </c>
      <c r="I942" s="4" t="s">
        <v>2230</v>
      </c>
      <c r="J942" s="216">
        <v>1110</v>
      </c>
      <c r="K942" s="4">
        <v>18193850685</v>
      </c>
      <c r="L942" s="4"/>
      <c r="M942" s="4" t="s">
        <v>2231</v>
      </c>
      <c r="N942" s="4" t="s">
        <v>2232</v>
      </c>
      <c r="O942" s="4">
        <v>18193850685</v>
      </c>
      <c r="P942" s="217">
        <f>--IFERROR(VLOOKUP(I942,'统计（数据库导出）'!A:C,2,FALSE),0)</f>
        <v>0</v>
      </c>
      <c r="Q942" s="217">
        <f>--IFERROR(VLOOKUP(I942,'统计（数据库导出）'!A:C,3,FALSE),0)</f>
        <v>348.35</v>
      </c>
      <c r="R942" s="219">
        <f t="shared" si="14"/>
        <v>0.313828828828829</v>
      </c>
      <c r="S942" s="217">
        <f>--IFERROR(VLOOKUP(I942,'统计（数据库导出）'!A:K,4,FALSE),0)</f>
        <v>0</v>
      </c>
      <c r="T942" s="217">
        <f>--IFERROR(VLOOKUP(I942,'统计（数据库导出）'!A:K,5,FALSE),0)</f>
        <v>0</v>
      </c>
      <c r="U942" s="217">
        <f>--IFERROR(VLOOKUP(I942,'统计（数据库导出）'!A:K,6,FALSE),0)</f>
        <v>0</v>
      </c>
      <c r="V942" s="217">
        <f>--IFERROR(VLOOKUP(I942,'统计（数据库导出）'!A:K,7,FALSE),0)</f>
        <v>0</v>
      </c>
      <c r="W942" s="217">
        <f>--IFERROR(VLOOKUP(I942,'统计（数据库导出）'!A:K,8,FALSE),0)</f>
        <v>296.7</v>
      </c>
      <c r="X942" s="217">
        <f>--IFERROR(VLOOKUP(I942,'统计（数据库导出）'!A:K,9,FALSE),0)</f>
        <v>-30</v>
      </c>
      <c r="Y942" s="217">
        <f>--IFERROR(VLOOKUP(I942,'统计（数据库导出）'!A:K,10,FALSE),0)</f>
        <v>51.65</v>
      </c>
      <c r="Z942" s="217">
        <f>--IFERROR(VLOOKUP(I942,'统计（数据库导出）'!A:K,11,FALSE),0)</f>
        <v>0</v>
      </c>
      <c r="AA942" s="4">
        <v>941</v>
      </c>
      <c r="AB942" s="4"/>
      <c r="AC942" s="220" t="e">
        <f>VLOOKUP(H942,[1]Sheet1!$D:$D,1,FALSE)</f>
        <v>#N/A</v>
      </c>
    </row>
    <row r="943" spans="1:29">
      <c r="A943" s="4">
        <v>461</v>
      </c>
      <c r="B943" s="4" t="s">
        <v>2183</v>
      </c>
      <c r="C943" s="4">
        <v>0</v>
      </c>
      <c r="D943" s="4" t="s">
        <v>30</v>
      </c>
      <c r="E943" s="4" t="s">
        <v>2220</v>
      </c>
      <c r="F943" s="4" t="s">
        <v>88</v>
      </c>
      <c r="G943" s="4" t="s">
        <v>43</v>
      </c>
      <c r="H943" s="4">
        <v>3852686</v>
      </c>
      <c r="I943" s="4" t="s">
        <v>2233</v>
      </c>
      <c r="J943" s="216">
        <v>1110</v>
      </c>
      <c r="K943" s="4">
        <v>18993841253</v>
      </c>
      <c r="L943" s="4"/>
      <c r="M943" s="4" t="s">
        <v>2234</v>
      </c>
      <c r="N943" s="4" t="s">
        <v>2235</v>
      </c>
      <c r="O943" s="4">
        <v>17344158418</v>
      </c>
      <c r="P943" s="217">
        <f>--IFERROR(VLOOKUP(I943,'统计（数据库导出）'!A:C,2,FALSE),0)</f>
        <v>0</v>
      </c>
      <c r="Q943" s="217">
        <f>--IFERROR(VLOOKUP(I943,'统计（数据库导出）'!A:C,3,FALSE),0)</f>
        <v>92</v>
      </c>
      <c r="R943" s="219">
        <f t="shared" si="14"/>
        <v>0.0828828828828829</v>
      </c>
      <c r="S943" s="217">
        <f>--IFERROR(VLOOKUP(I943,'统计（数据库导出）'!A:K,4,FALSE),0)</f>
        <v>0</v>
      </c>
      <c r="T943" s="217">
        <f>--IFERROR(VLOOKUP(I943,'统计（数据库导出）'!A:K,5,FALSE),0)</f>
        <v>0</v>
      </c>
      <c r="U943" s="217">
        <f>--IFERROR(VLOOKUP(I943,'统计（数据库导出）'!A:K,6,FALSE),0)</f>
        <v>0</v>
      </c>
      <c r="V943" s="217">
        <f>--IFERROR(VLOOKUP(I943,'统计（数据库导出）'!A:K,7,FALSE),0)</f>
        <v>0</v>
      </c>
      <c r="W943" s="217">
        <f>--IFERROR(VLOOKUP(I943,'统计（数据库导出）'!A:K,8,FALSE),0)</f>
        <v>10</v>
      </c>
      <c r="X943" s="217">
        <f>--IFERROR(VLOOKUP(I943,'统计（数据库导出）'!A:K,9,FALSE),0)</f>
        <v>0</v>
      </c>
      <c r="Y943" s="217">
        <f>--IFERROR(VLOOKUP(I943,'统计（数据库导出）'!A:K,10,FALSE),0)</f>
        <v>82</v>
      </c>
      <c r="Z943" s="217">
        <f>--IFERROR(VLOOKUP(I943,'统计（数据库导出）'!A:K,11,FALSE),0)</f>
        <v>0</v>
      </c>
      <c r="AA943" s="4">
        <v>942</v>
      </c>
      <c r="AB943" s="4"/>
      <c r="AC943" s="220" t="e">
        <f>VLOOKUP(H943,[1]Sheet1!$D:$D,1,FALSE)</f>
        <v>#N/A</v>
      </c>
    </row>
    <row r="944" spans="1:29">
      <c r="A944" s="4">
        <v>462</v>
      </c>
      <c r="B944" s="4" t="s">
        <v>2183</v>
      </c>
      <c r="C944" s="4">
        <v>0</v>
      </c>
      <c r="D944" s="4" t="s">
        <v>30</v>
      </c>
      <c r="E944" s="4" t="s">
        <v>2236</v>
      </c>
      <c r="F944" s="4" t="s">
        <v>88</v>
      </c>
      <c r="G944" s="4" t="s">
        <v>43</v>
      </c>
      <c r="H944" s="4">
        <v>3852684</v>
      </c>
      <c r="I944" s="4" t="s">
        <v>2237</v>
      </c>
      <c r="J944" s="216">
        <v>1110</v>
      </c>
      <c r="K944" s="4">
        <v>15379847199</v>
      </c>
      <c r="L944" s="4"/>
      <c r="M944" s="4" t="s">
        <v>2238</v>
      </c>
      <c r="N944" s="4" t="s">
        <v>2229</v>
      </c>
      <c r="O944" s="4">
        <v>15393069299</v>
      </c>
      <c r="P944" s="217">
        <f>--IFERROR(VLOOKUP(I944,'统计（数据库导出）'!A:C,2,FALSE),0)</f>
        <v>0</v>
      </c>
      <c r="Q944" s="217">
        <f>--IFERROR(VLOOKUP(I944,'统计（数据库导出）'!A:C,3,FALSE),0)</f>
        <v>108.5</v>
      </c>
      <c r="R944" s="219">
        <f t="shared" si="14"/>
        <v>0.0977477477477477</v>
      </c>
      <c r="S944" s="217">
        <f>--IFERROR(VLOOKUP(I944,'统计（数据库导出）'!A:K,4,FALSE),0)</f>
        <v>0</v>
      </c>
      <c r="T944" s="217">
        <f>--IFERROR(VLOOKUP(I944,'统计（数据库导出）'!A:K,5,FALSE),0)</f>
        <v>0</v>
      </c>
      <c r="U944" s="217">
        <f>--IFERROR(VLOOKUP(I944,'统计（数据库导出）'!A:K,6,FALSE),0)</f>
        <v>0</v>
      </c>
      <c r="V944" s="217">
        <f>--IFERROR(VLOOKUP(I944,'统计（数据库导出）'!A:K,7,FALSE),0)</f>
        <v>0</v>
      </c>
      <c r="W944" s="217">
        <f>--IFERROR(VLOOKUP(I944,'统计（数据库导出）'!A:K,8,FALSE),0)</f>
        <v>23.5</v>
      </c>
      <c r="X944" s="217">
        <f>--IFERROR(VLOOKUP(I944,'统计（数据库导出）'!A:K,9,FALSE),0)</f>
        <v>0</v>
      </c>
      <c r="Y944" s="217">
        <f>--IFERROR(VLOOKUP(I944,'统计（数据库导出）'!A:K,10,FALSE),0)</f>
        <v>85</v>
      </c>
      <c r="Z944" s="217">
        <f>--IFERROR(VLOOKUP(I944,'统计（数据库导出）'!A:K,11,FALSE),0)</f>
        <v>0</v>
      </c>
      <c r="AA944" s="4">
        <v>943</v>
      </c>
      <c r="AB944" s="4"/>
      <c r="AC944" s="220" t="e">
        <f>VLOOKUP(H944,[1]Sheet1!$D:$D,1,FALSE)</f>
        <v>#N/A</v>
      </c>
    </row>
    <row r="945" spans="1:29">
      <c r="A945" s="4">
        <v>463</v>
      </c>
      <c r="B945" s="4" t="s">
        <v>2183</v>
      </c>
      <c r="C945" s="4">
        <v>0</v>
      </c>
      <c r="D945" s="4" t="s">
        <v>30</v>
      </c>
      <c r="E945" s="4" t="s">
        <v>2224</v>
      </c>
      <c r="F945" s="4" t="s">
        <v>32</v>
      </c>
      <c r="G945" s="4" t="s">
        <v>33</v>
      </c>
      <c r="H945" s="4">
        <v>3852629</v>
      </c>
      <c r="I945" s="4" t="s">
        <v>2239</v>
      </c>
      <c r="J945" s="216">
        <v>1110</v>
      </c>
      <c r="K945" s="4">
        <v>17370666700</v>
      </c>
      <c r="L945" s="4"/>
      <c r="M945" s="4" t="s">
        <v>2240</v>
      </c>
      <c r="N945" s="4" t="s">
        <v>2241</v>
      </c>
      <c r="O945" s="4">
        <v>17370666700</v>
      </c>
      <c r="P945" s="217">
        <f>--IFERROR(VLOOKUP(I945,'统计（数据库导出）'!A:C,2,FALSE),0)</f>
        <v>123.65</v>
      </c>
      <c r="Q945" s="217">
        <f>--IFERROR(VLOOKUP(I945,'统计（数据库导出）'!A:C,3,FALSE),0)</f>
        <v>1759.75725</v>
      </c>
      <c r="R945" s="219">
        <f t="shared" si="14"/>
        <v>1.58536689189189</v>
      </c>
      <c r="S945" s="217">
        <f>--IFERROR(VLOOKUP(I945,'统计（数据库导出）'!A:K,4,FALSE),0)</f>
        <v>108</v>
      </c>
      <c r="T945" s="217">
        <f>--IFERROR(VLOOKUP(I945,'统计（数据库导出）'!A:K,5,FALSE),0)</f>
        <v>0</v>
      </c>
      <c r="U945" s="217">
        <f>--IFERROR(VLOOKUP(I945,'统计（数据库导出）'!A:K,6,FALSE),0)</f>
        <v>15.65</v>
      </c>
      <c r="V945" s="217">
        <f>--IFERROR(VLOOKUP(I945,'统计（数据库导出）'!A:K,7,FALSE),0)</f>
        <v>0</v>
      </c>
      <c r="W945" s="217">
        <f>--IFERROR(VLOOKUP(I945,'统计（数据库导出）'!A:K,8,FALSE),0)</f>
        <v>1342.31</v>
      </c>
      <c r="X945" s="217">
        <f>--IFERROR(VLOOKUP(I945,'统计（数据库导出）'!A:K,9,FALSE),0)</f>
        <v>-345</v>
      </c>
      <c r="Y945" s="217">
        <f>--IFERROR(VLOOKUP(I945,'统计（数据库导出）'!A:K,10,FALSE),0)</f>
        <v>417.44725</v>
      </c>
      <c r="Z945" s="217">
        <f>--IFERROR(VLOOKUP(I945,'统计（数据库导出）'!A:K,11,FALSE),0)</f>
        <v>-20</v>
      </c>
      <c r="AA945" s="4">
        <v>944</v>
      </c>
      <c r="AB945" s="4"/>
      <c r="AC945" s="220" t="e">
        <f>VLOOKUP(H945,[1]Sheet1!$D:$D,1,FALSE)</f>
        <v>#N/A</v>
      </c>
    </row>
    <row r="946" spans="1:29">
      <c r="A946" s="4">
        <v>464</v>
      </c>
      <c r="B946" s="4" t="s">
        <v>2183</v>
      </c>
      <c r="C946" s="4">
        <v>0</v>
      </c>
      <c r="D946" s="4" t="s">
        <v>372</v>
      </c>
      <c r="E946" s="4">
        <v>0</v>
      </c>
      <c r="F946" s="4">
        <v>0</v>
      </c>
      <c r="G946" s="4" t="s">
        <v>373</v>
      </c>
      <c r="H946" s="4">
        <v>3852630</v>
      </c>
      <c r="I946" s="4" t="s">
        <v>2242</v>
      </c>
      <c r="J946" s="216">
        <v>6208</v>
      </c>
      <c r="K946" s="4">
        <v>18093853568</v>
      </c>
      <c r="L946" s="4"/>
      <c r="M946" s="4" t="s">
        <v>2243</v>
      </c>
      <c r="N946" s="4" t="s">
        <v>2244</v>
      </c>
      <c r="O946" s="4">
        <v>18909385099</v>
      </c>
      <c r="P946" s="217">
        <f>--IFERROR(VLOOKUP(I946,'统计（数据库导出）'!A:C,2,FALSE),0)</f>
        <v>8</v>
      </c>
      <c r="Q946" s="217">
        <f>--IFERROR(VLOOKUP(I946,'统计（数据库导出）'!A:C,3,FALSE),0)</f>
        <v>2119.56666666667</v>
      </c>
      <c r="R946" s="219">
        <f t="shared" si="14"/>
        <v>0.341425042955327</v>
      </c>
      <c r="S946" s="217">
        <f>--IFERROR(VLOOKUP(I946,'统计（数据库导出）'!A:K,4,FALSE),0)</f>
        <v>3</v>
      </c>
      <c r="T946" s="217">
        <f>--IFERROR(VLOOKUP(I946,'统计（数据库导出）'!A:K,5,FALSE),0)</f>
        <v>0</v>
      </c>
      <c r="U946" s="217">
        <f>--IFERROR(VLOOKUP(I946,'统计（数据库导出）'!A:K,6,FALSE),0)</f>
        <v>5</v>
      </c>
      <c r="V946" s="217">
        <f>--IFERROR(VLOOKUP(I946,'统计（数据库导出）'!A:K,7,FALSE),0)</f>
        <v>-19</v>
      </c>
      <c r="W946" s="217">
        <f>--IFERROR(VLOOKUP(I946,'统计（数据库导出）'!A:K,8,FALSE),0)</f>
        <v>1415.8</v>
      </c>
      <c r="X946" s="217">
        <f>--IFERROR(VLOOKUP(I946,'统计（数据库导出）'!A:K,9,FALSE),0)</f>
        <v>-303.5</v>
      </c>
      <c r="Y946" s="217">
        <f>--IFERROR(VLOOKUP(I946,'统计（数据库导出）'!A:K,10,FALSE),0)</f>
        <v>703.766666666667</v>
      </c>
      <c r="Z946" s="217">
        <f>--IFERROR(VLOOKUP(I946,'统计（数据库导出）'!A:K,11,FALSE),0)</f>
        <v>-29</v>
      </c>
      <c r="AA946" s="4">
        <v>945</v>
      </c>
      <c r="AB946" s="4"/>
      <c r="AC946" s="220" t="e">
        <f>VLOOKUP(H946,[1]Sheet1!$D:$D,1,FALSE)</f>
        <v>#N/A</v>
      </c>
    </row>
    <row r="947" spans="1:29">
      <c r="A947" s="4">
        <v>465</v>
      </c>
      <c r="B947" s="4" t="s">
        <v>2183</v>
      </c>
      <c r="C947" s="4" t="s">
        <v>57</v>
      </c>
      <c r="D947" s="4">
        <v>0</v>
      </c>
      <c r="E947" s="4">
        <v>0</v>
      </c>
      <c r="F947" s="4">
        <v>0</v>
      </c>
      <c r="G947" s="4">
        <v>0</v>
      </c>
      <c r="H947" s="4">
        <v>3853225</v>
      </c>
      <c r="I947" s="4" t="s">
        <v>2245</v>
      </c>
      <c r="J947" s="216">
        <v>1110</v>
      </c>
      <c r="K947" s="4">
        <v>18993845189</v>
      </c>
      <c r="L947" s="4"/>
      <c r="M947" s="4" t="s">
        <v>2246</v>
      </c>
      <c r="N947" s="4" t="s">
        <v>2247</v>
      </c>
      <c r="O947" s="4">
        <v>18993845189</v>
      </c>
      <c r="P947" s="217">
        <f>--IFERROR(VLOOKUP(I947,'统计（数据库导出）'!A:C,2,FALSE),0)</f>
        <v>30</v>
      </c>
      <c r="Q947" s="217">
        <f>--IFERROR(VLOOKUP(I947,'统计（数据库导出）'!A:C,3,FALSE),0)</f>
        <v>981.603333333333</v>
      </c>
      <c r="R947" s="219">
        <f t="shared" si="14"/>
        <v>0.884327327327327</v>
      </c>
      <c r="S947" s="217">
        <f>--IFERROR(VLOOKUP(I947,'统计（数据库导出）'!A:K,4,FALSE),0)</f>
        <v>25</v>
      </c>
      <c r="T947" s="217">
        <f>--IFERROR(VLOOKUP(I947,'统计（数据库导出）'!A:K,5,FALSE),0)</f>
        <v>0</v>
      </c>
      <c r="U947" s="217">
        <f>--IFERROR(VLOOKUP(I947,'统计（数据库导出）'!A:K,6,FALSE),0)</f>
        <v>5</v>
      </c>
      <c r="V947" s="217">
        <f>--IFERROR(VLOOKUP(I947,'统计（数据库导出）'!A:K,7,FALSE),0)</f>
        <v>0</v>
      </c>
      <c r="W947" s="217">
        <f>--IFERROR(VLOOKUP(I947,'统计（数据库导出）'!A:K,8,FALSE),0)</f>
        <v>728.6</v>
      </c>
      <c r="X947" s="217">
        <f>--IFERROR(VLOOKUP(I947,'统计（数据库导出）'!A:K,9,FALSE),0)</f>
        <v>-173.1</v>
      </c>
      <c r="Y947" s="217">
        <f>--IFERROR(VLOOKUP(I947,'统计（数据库导出）'!A:K,10,FALSE),0)</f>
        <v>253.003333333333</v>
      </c>
      <c r="Z947" s="217">
        <f>--IFERROR(VLOOKUP(I947,'统计（数据库导出）'!A:K,11,FALSE),0)</f>
        <v>-5</v>
      </c>
      <c r="AA947" s="4">
        <v>946</v>
      </c>
      <c r="AB947" s="4"/>
      <c r="AC947" s="220" t="e">
        <f>VLOOKUP(H947,[1]Sheet1!$D:$D,1,FALSE)</f>
        <v>#N/A</v>
      </c>
    </row>
    <row r="948" spans="1:29">
      <c r="A948" s="4">
        <v>466</v>
      </c>
      <c r="B948" s="4" t="s">
        <v>2183</v>
      </c>
      <c r="C948" s="4" t="s">
        <v>57</v>
      </c>
      <c r="D948" s="4">
        <v>0</v>
      </c>
      <c r="E948" s="4">
        <v>0</v>
      </c>
      <c r="F948" s="4">
        <v>0</v>
      </c>
      <c r="G948" s="4">
        <v>0</v>
      </c>
      <c r="H948" s="4">
        <v>3852631</v>
      </c>
      <c r="I948" s="4" t="s">
        <v>2248</v>
      </c>
      <c r="J948" s="216">
        <v>1110</v>
      </c>
      <c r="K948" s="4">
        <v>18919227377</v>
      </c>
      <c r="L948" s="4" t="s">
        <v>99</v>
      </c>
      <c r="M948" s="4" t="s">
        <v>2249</v>
      </c>
      <c r="N948" s="4" t="s">
        <v>2250</v>
      </c>
      <c r="O948" s="4">
        <v>13309381818</v>
      </c>
      <c r="P948" s="217">
        <f>--IFERROR(VLOOKUP(I948,'统计（数据库导出）'!A:C,2,FALSE),0)</f>
        <v>13</v>
      </c>
      <c r="Q948" s="217">
        <f>--IFERROR(VLOOKUP(I948,'统计（数据库导出）'!A:C,3,FALSE),0)</f>
        <v>1260.135</v>
      </c>
      <c r="R948" s="219">
        <f t="shared" si="14"/>
        <v>1.13525675675676</v>
      </c>
      <c r="S948" s="217">
        <f>--IFERROR(VLOOKUP(I948,'统计（数据库导出）'!A:K,4,FALSE),0)</f>
        <v>3</v>
      </c>
      <c r="T948" s="217">
        <f>--IFERROR(VLOOKUP(I948,'统计（数据库导出）'!A:K,5,FALSE),0)</f>
        <v>-129</v>
      </c>
      <c r="U948" s="217">
        <f>--IFERROR(VLOOKUP(I948,'统计（数据库导出）'!A:K,6,FALSE),0)</f>
        <v>10</v>
      </c>
      <c r="V948" s="217">
        <f>--IFERROR(VLOOKUP(I948,'统计（数据库导出）'!A:K,7,FALSE),0)</f>
        <v>0</v>
      </c>
      <c r="W948" s="217">
        <f>--IFERROR(VLOOKUP(I948,'统计（数据库导出）'!A:K,8,FALSE),0)</f>
        <v>944.9</v>
      </c>
      <c r="X948" s="217">
        <f>--IFERROR(VLOOKUP(I948,'统计（数据库导出）'!A:K,9,FALSE),0)</f>
        <v>-681.2</v>
      </c>
      <c r="Y948" s="217">
        <f>--IFERROR(VLOOKUP(I948,'统计（数据库导出）'!A:K,10,FALSE),0)</f>
        <v>315.235</v>
      </c>
      <c r="Z948" s="217">
        <f>--IFERROR(VLOOKUP(I948,'统计（数据库导出）'!A:K,11,FALSE),0)</f>
        <v>0</v>
      </c>
      <c r="AA948" s="4">
        <v>947</v>
      </c>
      <c r="AB948" s="4"/>
      <c r="AC948" s="220" t="e">
        <f>VLOOKUP(H948,[1]Sheet1!$D:$D,1,FALSE)</f>
        <v>#N/A</v>
      </c>
    </row>
    <row r="949" spans="1:29">
      <c r="A949" s="4">
        <v>467</v>
      </c>
      <c r="B949" s="4" t="s">
        <v>2183</v>
      </c>
      <c r="C949" s="4">
        <v>0</v>
      </c>
      <c r="D949" s="4" t="s">
        <v>30</v>
      </c>
      <c r="E949" s="4" t="s">
        <v>2236</v>
      </c>
      <c r="F949" s="4" t="s">
        <v>88</v>
      </c>
      <c r="G949" s="4" t="s">
        <v>102</v>
      </c>
      <c r="H949" s="4">
        <v>3852281</v>
      </c>
      <c r="I949" s="4" t="s">
        <v>2251</v>
      </c>
      <c r="J949" s="216">
        <v>1110</v>
      </c>
      <c r="K949" s="4">
        <v>17344156856</v>
      </c>
      <c r="L949" s="4"/>
      <c r="M949" s="4" t="s">
        <v>2252</v>
      </c>
      <c r="N949" s="4" t="s">
        <v>2253</v>
      </c>
      <c r="O949" s="4">
        <v>17344156856</v>
      </c>
      <c r="P949" s="217">
        <f>--IFERROR(VLOOKUP(I949,'统计（数据库导出）'!A:C,2,FALSE),0)</f>
        <v>51</v>
      </c>
      <c r="Q949" s="217">
        <f>--IFERROR(VLOOKUP(I949,'统计（数据库导出）'!A:C,3,FALSE),0)</f>
        <v>1122.21956666667</v>
      </c>
      <c r="R949" s="219">
        <f t="shared" si="14"/>
        <v>1.01100861861862</v>
      </c>
      <c r="S949" s="217">
        <f>--IFERROR(VLOOKUP(I949,'统计（数据库导出）'!A:K,4,FALSE),0)</f>
        <v>8</v>
      </c>
      <c r="T949" s="217">
        <f>--IFERROR(VLOOKUP(I949,'统计（数据库导出）'!A:K,5,FALSE),0)</f>
        <v>0</v>
      </c>
      <c r="U949" s="217">
        <f>--IFERROR(VLOOKUP(I949,'统计（数据库导出）'!A:K,6,FALSE),0)</f>
        <v>43</v>
      </c>
      <c r="V949" s="217">
        <f>--IFERROR(VLOOKUP(I949,'统计（数据库导出）'!A:K,7,FALSE),0)</f>
        <v>0</v>
      </c>
      <c r="W949" s="217">
        <f>--IFERROR(VLOOKUP(I949,'统计（数据库导出）'!A:K,8,FALSE),0)</f>
        <v>508.6</v>
      </c>
      <c r="X949" s="217">
        <f>--IFERROR(VLOOKUP(I949,'统计（数据库导出）'!A:K,9,FALSE),0)</f>
        <v>-691</v>
      </c>
      <c r="Y949" s="217">
        <f>--IFERROR(VLOOKUP(I949,'统计（数据库导出）'!A:K,10,FALSE),0)</f>
        <v>613.619566666667</v>
      </c>
      <c r="Z949" s="217">
        <f>--IFERROR(VLOOKUP(I949,'统计（数据库导出）'!A:K,11,FALSE),0)</f>
        <v>0</v>
      </c>
      <c r="AA949" s="4">
        <v>948</v>
      </c>
      <c r="AB949" s="4"/>
      <c r="AC949" s="220" t="e">
        <f>VLOOKUP(H949,[1]Sheet1!$D:$D,1,FALSE)</f>
        <v>#N/A</v>
      </c>
    </row>
    <row r="950" spans="1:29">
      <c r="A950" s="4">
        <v>468</v>
      </c>
      <c r="B950" s="4" t="s">
        <v>2183</v>
      </c>
      <c r="C950" s="4">
        <v>0</v>
      </c>
      <c r="D950" s="4" t="s">
        <v>157</v>
      </c>
      <c r="E950" s="4">
        <v>0</v>
      </c>
      <c r="F950" s="4">
        <v>0</v>
      </c>
      <c r="G950" s="4" t="s">
        <v>102</v>
      </c>
      <c r="H950" s="4">
        <v>3852266</v>
      </c>
      <c r="I950" s="4" t="s">
        <v>2254</v>
      </c>
      <c r="J950" s="216">
        <v>4252</v>
      </c>
      <c r="K950" s="4">
        <v>18993827156</v>
      </c>
      <c r="L950" s="4"/>
      <c r="M950" s="4" t="s">
        <v>2255</v>
      </c>
      <c r="N950" s="4" t="s">
        <v>2256</v>
      </c>
      <c r="O950" s="4">
        <v>18993827156</v>
      </c>
      <c r="P950" s="217">
        <f>--IFERROR(VLOOKUP(I950,'统计（数据库导出）'!A:C,2,FALSE),0)</f>
        <v>50</v>
      </c>
      <c r="Q950" s="217">
        <f>--IFERROR(VLOOKUP(I950,'统计（数据库导出）'!A:C,3,FALSE),0)</f>
        <v>2498.55535</v>
      </c>
      <c r="R950" s="219">
        <f t="shared" si="14"/>
        <v>0.587618849952963</v>
      </c>
      <c r="S950" s="217">
        <f>--IFERROR(VLOOKUP(I950,'统计（数据库导出）'!A:K,4,FALSE),0)</f>
        <v>10</v>
      </c>
      <c r="T950" s="217">
        <f>--IFERROR(VLOOKUP(I950,'统计（数据库导出）'!A:K,5,FALSE),0)</f>
        <v>0</v>
      </c>
      <c r="U950" s="217">
        <f>--IFERROR(VLOOKUP(I950,'统计（数据库导出）'!A:K,6,FALSE),0)</f>
        <v>40</v>
      </c>
      <c r="V950" s="217">
        <f>--IFERROR(VLOOKUP(I950,'统计（数据库导出）'!A:K,7,FALSE),0)</f>
        <v>0</v>
      </c>
      <c r="W950" s="217">
        <f>--IFERROR(VLOOKUP(I950,'统计（数据库导出）'!A:K,8,FALSE),0)</f>
        <v>1797.01</v>
      </c>
      <c r="X950" s="217">
        <f>--IFERROR(VLOOKUP(I950,'统计（数据库导出）'!A:K,9,FALSE),0)</f>
        <v>-686.7</v>
      </c>
      <c r="Y950" s="217">
        <f>--IFERROR(VLOOKUP(I950,'统计（数据库导出）'!A:K,10,FALSE),0)</f>
        <v>701.54535</v>
      </c>
      <c r="Z950" s="217">
        <f>--IFERROR(VLOOKUP(I950,'统计（数据库导出）'!A:K,11,FALSE),0)</f>
        <v>-20</v>
      </c>
      <c r="AA950" s="4">
        <v>949</v>
      </c>
      <c r="AB950" s="4"/>
      <c r="AC950" s="220" t="e">
        <f>VLOOKUP(H950,[1]Sheet1!$D:$D,1,FALSE)</f>
        <v>#N/A</v>
      </c>
    </row>
    <row r="951" spans="1:29">
      <c r="A951" s="4">
        <v>469</v>
      </c>
      <c r="B951" s="4" t="s">
        <v>2183</v>
      </c>
      <c r="C951" s="4" t="s">
        <v>2184</v>
      </c>
      <c r="D951" s="4" t="s">
        <v>30</v>
      </c>
      <c r="E951" s="4" t="s">
        <v>2185</v>
      </c>
      <c r="F951" s="4" t="s">
        <v>32</v>
      </c>
      <c r="G951" s="4" t="s">
        <v>33</v>
      </c>
      <c r="H951" s="4">
        <v>3852331</v>
      </c>
      <c r="I951" s="4" t="s">
        <v>2257</v>
      </c>
      <c r="J951" s="216">
        <v>1110</v>
      </c>
      <c r="K951" s="4">
        <v>18193839379</v>
      </c>
      <c r="L951" s="4"/>
      <c r="M951" s="4" t="s">
        <v>638</v>
      </c>
      <c r="N951" s="4" t="s">
        <v>2258</v>
      </c>
      <c r="O951" s="4">
        <v>18193839379</v>
      </c>
      <c r="P951" s="217">
        <f>--IFERROR(VLOOKUP(I951,'统计（数据库导出）'!A:C,2,FALSE),0)</f>
        <v>9</v>
      </c>
      <c r="Q951" s="217">
        <f>--IFERROR(VLOOKUP(I951,'统计（数据库导出）'!A:C,3,FALSE),0)</f>
        <v>841.15</v>
      </c>
      <c r="R951" s="219">
        <f t="shared" si="14"/>
        <v>0.757792792792793</v>
      </c>
      <c r="S951" s="217">
        <f>--IFERROR(VLOOKUP(I951,'统计（数据库导出）'!A:K,4,FALSE),0)</f>
        <v>9</v>
      </c>
      <c r="T951" s="217">
        <f>--IFERROR(VLOOKUP(I951,'统计（数据库导出）'!A:K,5,FALSE),0)</f>
        <v>0</v>
      </c>
      <c r="U951" s="217">
        <f>--IFERROR(VLOOKUP(I951,'统计（数据库导出）'!A:K,6,FALSE),0)</f>
        <v>0</v>
      </c>
      <c r="V951" s="217">
        <f>--IFERROR(VLOOKUP(I951,'统计（数据库导出）'!A:K,7,FALSE),0)</f>
        <v>0</v>
      </c>
      <c r="W951" s="217">
        <f>--IFERROR(VLOOKUP(I951,'统计（数据库导出）'!A:K,8,FALSE),0)</f>
        <v>560.5</v>
      </c>
      <c r="X951" s="217">
        <f>--IFERROR(VLOOKUP(I951,'统计（数据库导出）'!A:K,9,FALSE),0)</f>
        <v>-198</v>
      </c>
      <c r="Y951" s="217">
        <f>--IFERROR(VLOOKUP(I951,'统计（数据库导出）'!A:K,10,FALSE),0)</f>
        <v>280.65</v>
      </c>
      <c r="Z951" s="217">
        <f>--IFERROR(VLOOKUP(I951,'统计（数据库导出）'!A:K,11,FALSE),0)</f>
        <v>0</v>
      </c>
      <c r="AA951" s="4">
        <v>950</v>
      </c>
      <c r="AB951" s="4"/>
      <c r="AC951" s="220" t="e">
        <f>VLOOKUP(H951,[1]Sheet1!$D:$D,1,FALSE)</f>
        <v>#N/A</v>
      </c>
    </row>
    <row r="952" spans="1:29">
      <c r="A952" s="4">
        <v>470</v>
      </c>
      <c r="B952" s="4" t="s">
        <v>2183</v>
      </c>
      <c r="C952" s="4">
        <v>0</v>
      </c>
      <c r="D952" s="4" t="s">
        <v>30</v>
      </c>
      <c r="E952" s="4" t="s">
        <v>2236</v>
      </c>
      <c r="F952" s="4" t="s">
        <v>88</v>
      </c>
      <c r="G952" s="4" t="s">
        <v>33</v>
      </c>
      <c r="H952" s="4">
        <v>3852364</v>
      </c>
      <c r="I952" s="4" t="s">
        <v>2259</v>
      </c>
      <c r="J952" s="216">
        <v>1110</v>
      </c>
      <c r="K952" s="4">
        <v>18194402628</v>
      </c>
      <c r="L952" s="4"/>
      <c r="M952" s="4" t="s">
        <v>2260</v>
      </c>
      <c r="N952" s="4" t="s">
        <v>2261</v>
      </c>
      <c r="O952" s="4">
        <v>18194402628</v>
      </c>
      <c r="P952" s="217">
        <f>--IFERROR(VLOOKUP(I952,'统计（数据库导出）'!A:C,2,FALSE),0)</f>
        <v>18</v>
      </c>
      <c r="Q952" s="217">
        <f>--IFERROR(VLOOKUP(I952,'统计（数据库导出）'!A:C,3,FALSE),0)</f>
        <v>1025.7525</v>
      </c>
      <c r="R952" s="219">
        <f t="shared" si="14"/>
        <v>0.924101351351351</v>
      </c>
      <c r="S952" s="217">
        <f>--IFERROR(VLOOKUP(I952,'统计（数据库导出）'!A:K,4,FALSE),0)</f>
        <v>13</v>
      </c>
      <c r="T952" s="217">
        <f>--IFERROR(VLOOKUP(I952,'统计（数据库导出）'!A:K,5,FALSE),0)</f>
        <v>0</v>
      </c>
      <c r="U952" s="217">
        <f>--IFERROR(VLOOKUP(I952,'统计（数据库导出）'!A:K,6,FALSE),0)</f>
        <v>5</v>
      </c>
      <c r="V952" s="217">
        <f>--IFERROR(VLOOKUP(I952,'统计（数据库导出）'!A:K,7,FALSE),0)</f>
        <v>0</v>
      </c>
      <c r="W952" s="217">
        <f>--IFERROR(VLOOKUP(I952,'统计（数据库导出）'!A:K,8,FALSE),0)</f>
        <v>698</v>
      </c>
      <c r="X952" s="217">
        <f>--IFERROR(VLOOKUP(I952,'统计（数据库导出）'!A:K,9,FALSE),0)</f>
        <v>-146.1</v>
      </c>
      <c r="Y952" s="217">
        <f>--IFERROR(VLOOKUP(I952,'统计（数据库导出）'!A:K,10,FALSE),0)</f>
        <v>327.7525</v>
      </c>
      <c r="Z952" s="217">
        <f>--IFERROR(VLOOKUP(I952,'统计（数据库导出）'!A:K,11,FALSE),0)</f>
        <v>-10</v>
      </c>
      <c r="AA952" s="4">
        <v>951</v>
      </c>
      <c r="AB952" s="4"/>
      <c r="AC952" s="220" t="e">
        <f>VLOOKUP(H952,[1]Sheet1!$D:$D,1,FALSE)</f>
        <v>#N/A</v>
      </c>
    </row>
    <row r="953" spans="1:29">
      <c r="A953" s="4">
        <v>471</v>
      </c>
      <c r="B953" s="4" t="s">
        <v>2183</v>
      </c>
      <c r="C953" s="4">
        <v>0</v>
      </c>
      <c r="D953" s="4" t="s">
        <v>30</v>
      </c>
      <c r="E953" s="4" t="s">
        <v>2198</v>
      </c>
      <c r="F953" s="4" t="s">
        <v>88</v>
      </c>
      <c r="G953" s="4" t="s">
        <v>68</v>
      </c>
      <c r="H953" s="4">
        <v>3852366</v>
      </c>
      <c r="I953" s="4" t="s">
        <v>2262</v>
      </c>
      <c r="J953" s="216">
        <v>1110</v>
      </c>
      <c r="K953" s="4">
        <v>18193847700</v>
      </c>
      <c r="L953" s="4" t="s">
        <v>99</v>
      </c>
      <c r="M953" s="4" t="s">
        <v>2263</v>
      </c>
      <c r="N953" s="4" t="s">
        <v>2264</v>
      </c>
      <c r="O953" s="4">
        <v>18193847700</v>
      </c>
      <c r="P953" s="217">
        <f>--IFERROR(VLOOKUP(I953,'统计（数据库导出）'!A:C,2,FALSE),0)</f>
        <v>20</v>
      </c>
      <c r="Q953" s="217">
        <f>--IFERROR(VLOOKUP(I953,'统计（数据库导出）'!A:C,3,FALSE),0)</f>
        <v>1896.91</v>
      </c>
      <c r="R953" s="219">
        <f t="shared" si="14"/>
        <v>1.70892792792793</v>
      </c>
      <c r="S953" s="217">
        <f>--IFERROR(VLOOKUP(I953,'统计（数据库导出）'!A:K,4,FALSE),0)</f>
        <v>10</v>
      </c>
      <c r="T953" s="217">
        <f>--IFERROR(VLOOKUP(I953,'统计（数据库导出）'!A:K,5,FALSE),0)</f>
        <v>0</v>
      </c>
      <c r="U953" s="217">
        <f>--IFERROR(VLOOKUP(I953,'统计（数据库导出）'!A:K,6,FALSE),0)</f>
        <v>10</v>
      </c>
      <c r="V953" s="217">
        <f>--IFERROR(VLOOKUP(I953,'统计（数据库导出）'!A:K,7,FALSE),0)</f>
        <v>0</v>
      </c>
      <c r="W953" s="217">
        <f>--IFERROR(VLOOKUP(I953,'统计（数据库导出）'!A:K,8,FALSE),0)</f>
        <v>1167.51</v>
      </c>
      <c r="X953" s="217">
        <f>--IFERROR(VLOOKUP(I953,'统计（数据库导出）'!A:K,9,FALSE),0)</f>
        <v>-1098.1</v>
      </c>
      <c r="Y953" s="217">
        <f>--IFERROR(VLOOKUP(I953,'统计（数据库导出）'!A:K,10,FALSE),0)</f>
        <v>729.4</v>
      </c>
      <c r="Z953" s="217">
        <f>--IFERROR(VLOOKUP(I953,'统计（数据库导出）'!A:K,11,FALSE),0)</f>
        <v>-5</v>
      </c>
      <c r="AA953" s="4">
        <v>952</v>
      </c>
      <c r="AB953" s="4"/>
      <c r="AC953" s="220" t="e">
        <f>VLOOKUP(H953,[1]Sheet1!$D:$D,1,FALSE)</f>
        <v>#N/A</v>
      </c>
    </row>
    <row r="954" spans="1:29">
      <c r="A954" s="4">
        <v>472</v>
      </c>
      <c r="B954" s="4" t="s">
        <v>2183</v>
      </c>
      <c r="C954" s="4">
        <v>0</v>
      </c>
      <c r="D954" s="4" t="s">
        <v>30</v>
      </c>
      <c r="E954" s="4" t="s">
        <v>2265</v>
      </c>
      <c r="F954" s="4" t="s">
        <v>32</v>
      </c>
      <c r="G954" s="4" t="s">
        <v>33</v>
      </c>
      <c r="H954" s="4">
        <v>3852216</v>
      </c>
      <c r="I954" s="4" t="s">
        <v>2266</v>
      </c>
      <c r="J954" s="216">
        <v>1110</v>
      </c>
      <c r="K954" s="4">
        <v>17793858593</v>
      </c>
      <c r="L954" s="4"/>
      <c r="M954" s="4" t="s">
        <v>2267</v>
      </c>
      <c r="N954" s="4" t="s">
        <v>2268</v>
      </c>
      <c r="O954" s="4">
        <v>17793858593</v>
      </c>
      <c r="P954" s="217">
        <f>--IFERROR(VLOOKUP(I954,'统计（数据库导出）'!A:C,2,FALSE),0)</f>
        <v>205</v>
      </c>
      <c r="Q954" s="217">
        <f>--IFERROR(VLOOKUP(I954,'统计（数据库导出）'!A:C,3,FALSE),0)</f>
        <v>1637.06166666667</v>
      </c>
      <c r="R954" s="219">
        <f t="shared" si="14"/>
        <v>1.47483033033033</v>
      </c>
      <c r="S954" s="217">
        <f>--IFERROR(VLOOKUP(I954,'统计（数据库导出）'!A:K,4,FALSE),0)</f>
        <v>155</v>
      </c>
      <c r="T954" s="217">
        <f>--IFERROR(VLOOKUP(I954,'统计（数据库导出）'!A:K,5,FALSE),0)</f>
        <v>-148</v>
      </c>
      <c r="U954" s="217">
        <f>--IFERROR(VLOOKUP(I954,'统计（数据库导出）'!A:K,6,FALSE),0)</f>
        <v>50</v>
      </c>
      <c r="V954" s="217">
        <f>--IFERROR(VLOOKUP(I954,'统计（数据库导出）'!A:K,7,FALSE),0)</f>
        <v>0</v>
      </c>
      <c r="W954" s="217">
        <f>--IFERROR(VLOOKUP(I954,'统计（数据库导出）'!A:K,8,FALSE),0)</f>
        <v>1154.81</v>
      </c>
      <c r="X954" s="217">
        <f>--IFERROR(VLOOKUP(I954,'统计（数据库导出）'!A:K,9,FALSE),0)</f>
        <v>-337</v>
      </c>
      <c r="Y954" s="217">
        <f>--IFERROR(VLOOKUP(I954,'统计（数据库导出）'!A:K,10,FALSE),0)</f>
        <v>482.251666666667</v>
      </c>
      <c r="Z954" s="217">
        <f>--IFERROR(VLOOKUP(I954,'统计（数据库导出）'!A:K,11,FALSE),0)</f>
        <v>0</v>
      </c>
      <c r="AA954" s="4">
        <v>953</v>
      </c>
      <c r="AB954" s="4"/>
      <c r="AC954" s="220" t="e">
        <f>VLOOKUP(H954,[1]Sheet1!$D:$D,1,FALSE)</f>
        <v>#N/A</v>
      </c>
    </row>
    <row r="955" spans="1:29">
      <c r="A955" s="4">
        <v>473</v>
      </c>
      <c r="B955" s="4" t="s">
        <v>2183</v>
      </c>
      <c r="C955" s="4">
        <v>0</v>
      </c>
      <c r="D955" s="4" t="s">
        <v>30</v>
      </c>
      <c r="E955" s="4" t="s">
        <v>2220</v>
      </c>
      <c r="F955" s="4" t="s">
        <v>88</v>
      </c>
      <c r="G955" s="4" t="s">
        <v>68</v>
      </c>
      <c r="H955" s="4">
        <v>3852280</v>
      </c>
      <c r="I955" s="4" t="s">
        <v>2269</v>
      </c>
      <c r="J955" s="216">
        <v>1110</v>
      </c>
      <c r="K955" s="4">
        <v>18919234982</v>
      </c>
      <c r="L955" s="4" t="s">
        <v>99</v>
      </c>
      <c r="M955" s="4" t="s">
        <v>2270</v>
      </c>
      <c r="N955" s="4" t="s">
        <v>2271</v>
      </c>
      <c r="O955" s="4">
        <v>18919234982</v>
      </c>
      <c r="P955" s="217">
        <f>--IFERROR(VLOOKUP(I955,'统计（数据库导出）'!A:C,2,FALSE),0)</f>
        <v>30</v>
      </c>
      <c r="Q955" s="217">
        <f>--IFERROR(VLOOKUP(I955,'统计（数据库导出）'!A:C,3,FALSE),0)</f>
        <v>1076.07</v>
      </c>
      <c r="R955" s="219">
        <f t="shared" si="14"/>
        <v>0.969432432432432</v>
      </c>
      <c r="S955" s="217">
        <f>--IFERROR(VLOOKUP(I955,'统计（数据库导出）'!A:K,4,FALSE),0)</f>
        <v>10</v>
      </c>
      <c r="T955" s="217">
        <f>--IFERROR(VLOOKUP(I955,'统计（数据库导出）'!A:K,5,FALSE),0)</f>
        <v>0</v>
      </c>
      <c r="U955" s="217">
        <f>--IFERROR(VLOOKUP(I955,'统计（数据库导出）'!A:K,6,FALSE),0)</f>
        <v>20</v>
      </c>
      <c r="V955" s="217">
        <f>--IFERROR(VLOOKUP(I955,'统计（数据库导出）'!A:K,7,FALSE),0)</f>
        <v>0</v>
      </c>
      <c r="W955" s="217">
        <f>--IFERROR(VLOOKUP(I955,'统计（数据库导出）'!A:K,8,FALSE),0)</f>
        <v>805.82</v>
      </c>
      <c r="X955" s="217">
        <f>--IFERROR(VLOOKUP(I955,'统计（数据库导出）'!A:K,9,FALSE),0)</f>
        <v>-389</v>
      </c>
      <c r="Y955" s="217">
        <f>--IFERROR(VLOOKUP(I955,'统计（数据库导出）'!A:K,10,FALSE),0)</f>
        <v>270.25</v>
      </c>
      <c r="Z955" s="217">
        <f>--IFERROR(VLOOKUP(I955,'统计（数据库导出）'!A:K,11,FALSE),0)</f>
        <v>-10</v>
      </c>
      <c r="AA955" s="4">
        <v>954</v>
      </c>
      <c r="AB955" s="4"/>
      <c r="AC955" s="220" t="e">
        <f>VLOOKUP(H955,[1]Sheet1!$D:$D,1,FALSE)</f>
        <v>#N/A</v>
      </c>
    </row>
    <row r="956" spans="1:29">
      <c r="A956" s="4">
        <v>474</v>
      </c>
      <c r="B956" s="4" t="s">
        <v>2183</v>
      </c>
      <c r="C956" s="4">
        <v>0</v>
      </c>
      <c r="D956" s="4" t="s">
        <v>53</v>
      </c>
      <c r="E956" s="4">
        <v>0</v>
      </c>
      <c r="F956" s="4">
        <v>0</v>
      </c>
      <c r="G956" s="4" t="s">
        <v>33</v>
      </c>
      <c r="H956" s="4">
        <v>383082</v>
      </c>
      <c r="I956" s="4" t="s">
        <v>2272</v>
      </c>
      <c r="J956" s="216">
        <v>0</v>
      </c>
      <c r="K956" s="4">
        <v>18993802229</v>
      </c>
      <c r="L956" s="4"/>
      <c r="M956" s="4" t="s">
        <v>2273</v>
      </c>
      <c r="N956" s="4" t="s">
        <v>2274</v>
      </c>
      <c r="O956" s="4">
        <v>18193826511</v>
      </c>
      <c r="P956" s="217">
        <f>--IFERROR(VLOOKUP(I956,'统计（数据库导出）'!A:C,2,FALSE),0)</f>
        <v>231.05</v>
      </c>
      <c r="Q956" s="217">
        <f>--IFERROR(VLOOKUP(I956,'统计（数据库导出）'!A:C,3,FALSE),0)</f>
        <v>1138.86436666667</v>
      </c>
      <c r="R956" s="219">
        <f t="shared" si="14"/>
        <v>0</v>
      </c>
      <c r="S956" s="217">
        <f>--IFERROR(VLOOKUP(I956,'统计（数据库导出）'!A:K,4,FALSE),0)</f>
        <v>225.4</v>
      </c>
      <c r="T956" s="217">
        <f>--IFERROR(VLOOKUP(I956,'统计（数据库导出）'!A:K,5,FALSE),0)</f>
        <v>0</v>
      </c>
      <c r="U956" s="217">
        <f>--IFERROR(VLOOKUP(I956,'统计（数据库导出）'!A:K,6,FALSE),0)</f>
        <v>5.65</v>
      </c>
      <c r="V956" s="217">
        <f>--IFERROR(VLOOKUP(I956,'统计（数据库导出）'!A:K,7,FALSE),0)</f>
        <v>0</v>
      </c>
      <c r="W956" s="217">
        <f>--IFERROR(VLOOKUP(I956,'统计（数据库导出）'!A:K,8,FALSE),0)</f>
        <v>950.8</v>
      </c>
      <c r="X956" s="217">
        <f>--IFERROR(VLOOKUP(I956,'统计（数据库导出）'!A:K,9,FALSE),0)</f>
        <v>-546.3</v>
      </c>
      <c r="Y956" s="217">
        <f>--IFERROR(VLOOKUP(I956,'统计（数据库导出）'!A:K,10,FALSE),0)</f>
        <v>188.064366666667</v>
      </c>
      <c r="Z956" s="217">
        <f>--IFERROR(VLOOKUP(I956,'统计（数据库导出）'!A:K,11,FALSE),0)</f>
        <v>-40.8356333333333</v>
      </c>
      <c r="AA956" s="4">
        <v>955</v>
      </c>
      <c r="AB956" s="4"/>
      <c r="AC956" s="220" t="e">
        <f>VLOOKUP(H956,[1]Sheet1!$D:$D,1,FALSE)</f>
        <v>#N/A</v>
      </c>
    </row>
    <row r="957" spans="1:29">
      <c r="A957" s="4">
        <v>475</v>
      </c>
      <c r="B957" s="4" t="s">
        <v>2183</v>
      </c>
      <c r="C957" s="4">
        <v>0</v>
      </c>
      <c r="D957" s="4" t="s">
        <v>30</v>
      </c>
      <c r="E957" s="4" t="s">
        <v>2236</v>
      </c>
      <c r="F957" s="4" t="s">
        <v>88</v>
      </c>
      <c r="G957" s="4" t="s">
        <v>68</v>
      </c>
      <c r="H957" s="4">
        <v>3853221</v>
      </c>
      <c r="I957" s="4" t="s">
        <v>2275</v>
      </c>
      <c r="J957" s="216">
        <v>1110</v>
      </c>
      <c r="K957" s="4">
        <v>15346984194</v>
      </c>
      <c r="L957" s="4"/>
      <c r="M957" s="4" t="s">
        <v>2276</v>
      </c>
      <c r="N957" s="4" t="s">
        <v>2277</v>
      </c>
      <c r="O957" s="4">
        <v>15346984194</v>
      </c>
      <c r="P957" s="217">
        <f>--IFERROR(VLOOKUP(I957,'统计（数据库导出）'!A:C,2,FALSE),0)</f>
        <v>32</v>
      </c>
      <c r="Q957" s="217">
        <f>--IFERROR(VLOOKUP(I957,'统计（数据库导出）'!A:C,3,FALSE),0)</f>
        <v>2007.90353333333</v>
      </c>
      <c r="R957" s="219">
        <f t="shared" si="14"/>
        <v>1.8089221021021</v>
      </c>
      <c r="S957" s="217">
        <f>--IFERROR(VLOOKUP(I957,'统计（数据库导出）'!A:K,4,FALSE),0)</f>
        <v>18</v>
      </c>
      <c r="T957" s="217">
        <f>--IFERROR(VLOOKUP(I957,'统计（数据库导出）'!A:K,5,FALSE),0)</f>
        <v>0</v>
      </c>
      <c r="U957" s="217">
        <f>--IFERROR(VLOOKUP(I957,'统计（数据库导出）'!A:K,6,FALSE),0)</f>
        <v>14</v>
      </c>
      <c r="V957" s="217">
        <f>--IFERROR(VLOOKUP(I957,'统计（数据库导出）'!A:K,7,FALSE),0)</f>
        <v>0</v>
      </c>
      <c r="W957" s="217">
        <f>--IFERROR(VLOOKUP(I957,'统计（数据库导出）'!A:K,8,FALSE),0)</f>
        <v>1493.56</v>
      </c>
      <c r="X957" s="217">
        <f>--IFERROR(VLOOKUP(I957,'统计（数据库导出）'!A:K,9,FALSE),0)</f>
        <v>-608</v>
      </c>
      <c r="Y957" s="217">
        <f>--IFERROR(VLOOKUP(I957,'统计（数据库导出）'!A:K,10,FALSE),0)</f>
        <v>514.343533333333</v>
      </c>
      <c r="Z957" s="217">
        <f>--IFERROR(VLOOKUP(I957,'统计（数据库导出）'!A:K,11,FALSE),0)</f>
        <v>0</v>
      </c>
      <c r="AA957" s="4">
        <v>956</v>
      </c>
      <c r="AB957" s="4"/>
      <c r="AC957" s="220" t="e">
        <f>VLOOKUP(H957,[1]Sheet1!$D:$D,1,FALSE)</f>
        <v>#N/A</v>
      </c>
    </row>
    <row r="958" spans="1:29">
      <c r="A958" s="4">
        <v>476</v>
      </c>
      <c r="B958" s="4" t="s">
        <v>2183</v>
      </c>
      <c r="C958" s="4">
        <v>0</v>
      </c>
      <c r="D958" s="4" t="s">
        <v>53</v>
      </c>
      <c r="E958" s="4">
        <v>0</v>
      </c>
      <c r="F958" s="4">
        <v>0</v>
      </c>
      <c r="G958" s="4" t="s">
        <v>33</v>
      </c>
      <c r="H958" s="4">
        <v>3853222</v>
      </c>
      <c r="I958" s="4" t="s">
        <v>2278</v>
      </c>
      <c r="J958" s="216">
        <v>0</v>
      </c>
      <c r="K958" s="4">
        <v>19958671267</v>
      </c>
      <c r="L958" s="4" t="s">
        <v>99</v>
      </c>
      <c r="M958" s="4" t="s">
        <v>2279</v>
      </c>
      <c r="N958" s="4" t="s">
        <v>2280</v>
      </c>
      <c r="O958" s="4">
        <v>17389593114</v>
      </c>
      <c r="P958" s="217">
        <f>--IFERROR(VLOOKUP(I958,'统计（数据库导出）'!A:C,2,FALSE),0)</f>
        <v>28</v>
      </c>
      <c r="Q958" s="217">
        <f>--IFERROR(VLOOKUP(I958,'统计（数据库导出）'!A:C,3,FALSE),0)</f>
        <v>1431.35666666667</v>
      </c>
      <c r="R958" s="219">
        <f t="shared" si="14"/>
        <v>0</v>
      </c>
      <c r="S958" s="217">
        <f>--IFERROR(VLOOKUP(I958,'统计（数据库导出）'!A:K,4,FALSE),0)</f>
        <v>3</v>
      </c>
      <c r="T958" s="217">
        <f>--IFERROR(VLOOKUP(I958,'统计（数据库导出）'!A:K,5,FALSE),0)</f>
        <v>0</v>
      </c>
      <c r="U958" s="217">
        <f>--IFERROR(VLOOKUP(I958,'统计（数据库导出）'!A:K,6,FALSE),0)</f>
        <v>25</v>
      </c>
      <c r="V958" s="217">
        <f>--IFERROR(VLOOKUP(I958,'统计（数据库导出）'!A:K,7,FALSE),0)</f>
        <v>0</v>
      </c>
      <c r="W958" s="217">
        <f>--IFERROR(VLOOKUP(I958,'统计（数据库导出）'!A:K,8,FALSE),0)</f>
        <v>1071.4</v>
      </c>
      <c r="X958" s="217">
        <f>--IFERROR(VLOOKUP(I958,'统计（数据库导出）'!A:K,9,FALSE),0)</f>
        <v>-338</v>
      </c>
      <c r="Y958" s="217">
        <f>--IFERROR(VLOOKUP(I958,'统计（数据库导出）'!A:K,10,FALSE),0)</f>
        <v>359.956666666667</v>
      </c>
      <c r="Z958" s="217">
        <f>--IFERROR(VLOOKUP(I958,'统计（数据库导出）'!A:K,11,FALSE),0)</f>
        <v>-10</v>
      </c>
      <c r="AA958" s="4">
        <v>957</v>
      </c>
      <c r="AB958" s="4"/>
      <c r="AC958" s="220" t="e">
        <f>VLOOKUP(H958,[1]Sheet1!$D:$D,1,FALSE)</f>
        <v>#N/A</v>
      </c>
    </row>
    <row r="959" spans="1:29">
      <c r="A959" s="4">
        <v>477</v>
      </c>
      <c r="B959" s="4" t="s">
        <v>2183</v>
      </c>
      <c r="C959" s="4">
        <v>0</v>
      </c>
      <c r="D959" s="4" t="s">
        <v>372</v>
      </c>
      <c r="E959" s="4">
        <v>0</v>
      </c>
      <c r="F959" s="4">
        <v>0</v>
      </c>
      <c r="G959" s="4" t="s">
        <v>373</v>
      </c>
      <c r="H959" s="4">
        <v>380852</v>
      </c>
      <c r="I959" s="4" t="s">
        <v>2281</v>
      </c>
      <c r="J959" s="216">
        <v>0</v>
      </c>
      <c r="K959" s="4">
        <v>18093853568</v>
      </c>
      <c r="L959" s="4"/>
      <c r="M959" s="4" t="s">
        <v>2243</v>
      </c>
      <c r="N959" s="4" t="s">
        <v>2088</v>
      </c>
      <c r="O959" s="4">
        <v>18093853568</v>
      </c>
      <c r="P959" s="217">
        <f>--IFERROR(VLOOKUP(I959,'统计（数据库导出）'!A:C,2,FALSE),0)</f>
        <v>0</v>
      </c>
      <c r="Q959" s="217">
        <f>--IFERROR(VLOOKUP(I959,'统计（数据库导出）'!A:C,3,FALSE),0)</f>
        <v>40</v>
      </c>
      <c r="R959" s="219">
        <f t="shared" si="14"/>
        <v>0</v>
      </c>
      <c r="S959" s="217">
        <f>--IFERROR(VLOOKUP(I959,'统计（数据库导出）'!A:K,4,FALSE),0)</f>
        <v>0</v>
      </c>
      <c r="T959" s="217">
        <f>--IFERROR(VLOOKUP(I959,'统计（数据库导出）'!A:K,5,FALSE),0)</f>
        <v>0</v>
      </c>
      <c r="U959" s="217">
        <f>--IFERROR(VLOOKUP(I959,'统计（数据库导出）'!A:K,6,FALSE),0)</f>
        <v>0</v>
      </c>
      <c r="V959" s="217">
        <f>--IFERROR(VLOOKUP(I959,'统计（数据库导出）'!A:K,7,FALSE),0)</f>
        <v>0</v>
      </c>
      <c r="W959" s="217">
        <f>--IFERROR(VLOOKUP(I959,'统计（数据库导出）'!A:K,8,FALSE),0)</f>
        <v>0</v>
      </c>
      <c r="X959" s="217">
        <f>--IFERROR(VLOOKUP(I959,'统计（数据库导出）'!A:K,9,FALSE),0)</f>
        <v>0</v>
      </c>
      <c r="Y959" s="217">
        <f>--IFERROR(VLOOKUP(I959,'统计（数据库导出）'!A:K,10,FALSE),0)</f>
        <v>40</v>
      </c>
      <c r="Z959" s="217">
        <f>--IFERROR(VLOOKUP(I959,'统计（数据库导出）'!A:K,11,FALSE),0)</f>
        <v>0</v>
      </c>
      <c r="AA959" s="4">
        <v>958</v>
      </c>
      <c r="AB959" s="4"/>
      <c r="AC959" s="220" t="e">
        <f>VLOOKUP(H959,[1]Sheet1!$D:$D,1,FALSE)</f>
        <v>#N/A</v>
      </c>
    </row>
    <row r="960" spans="1:29">
      <c r="A960" s="4">
        <v>478</v>
      </c>
      <c r="B960" s="4" t="s">
        <v>2183</v>
      </c>
      <c r="C960" s="4">
        <v>0</v>
      </c>
      <c r="D960" s="4" t="s">
        <v>153</v>
      </c>
      <c r="E960" s="4">
        <v>0</v>
      </c>
      <c r="F960" s="4">
        <v>0</v>
      </c>
      <c r="G960" s="4" t="s">
        <v>102</v>
      </c>
      <c r="H960" s="4">
        <v>380853</v>
      </c>
      <c r="I960" s="4" t="s">
        <v>2282</v>
      </c>
      <c r="J960" s="216">
        <v>3285</v>
      </c>
      <c r="K960" s="4">
        <v>15352451345</v>
      </c>
      <c r="L960" s="4"/>
      <c r="M960" s="4" t="s">
        <v>2283</v>
      </c>
      <c r="N960" s="4" t="s">
        <v>2284</v>
      </c>
      <c r="O960" s="4">
        <v>15352451345</v>
      </c>
      <c r="P960" s="217">
        <f>--IFERROR(VLOOKUP(I960,'统计（数据库导出）'!A:C,2,FALSE),0)</f>
        <v>45</v>
      </c>
      <c r="Q960" s="217">
        <f>--IFERROR(VLOOKUP(I960,'统计（数据库导出）'!A:C,3,FALSE),0)</f>
        <v>3230.15</v>
      </c>
      <c r="R960" s="219">
        <f t="shared" si="14"/>
        <v>0.983302891933029</v>
      </c>
      <c r="S960" s="217">
        <f>--IFERROR(VLOOKUP(I960,'统计（数据库导出）'!A:K,4,FALSE),0)</f>
        <v>15</v>
      </c>
      <c r="T960" s="217">
        <f>--IFERROR(VLOOKUP(I960,'统计（数据库导出）'!A:K,5,FALSE),0)</f>
        <v>0</v>
      </c>
      <c r="U960" s="217">
        <f>--IFERROR(VLOOKUP(I960,'统计（数据库导出）'!A:K,6,FALSE),0)</f>
        <v>30</v>
      </c>
      <c r="V960" s="217">
        <f>--IFERROR(VLOOKUP(I960,'统计（数据库导出）'!A:K,7,FALSE),0)</f>
        <v>0</v>
      </c>
      <c r="W960" s="217">
        <f>--IFERROR(VLOOKUP(I960,'统计（数据库导出）'!A:K,8,FALSE),0)</f>
        <v>1598.2</v>
      </c>
      <c r="X960" s="217">
        <f>--IFERROR(VLOOKUP(I960,'统计（数据库导出）'!A:K,9,FALSE),0)</f>
        <v>-345.3</v>
      </c>
      <c r="Y960" s="217">
        <f>--IFERROR(VLOOKUP(I960,'统计（数据库导出）'!A:K,10,FALSE),0)</f>
        <v>1631.95</v>
      </c>
      <c r="Z960" s="217">
        <f>--IFERROR(VLOOKUP(I960,'统计（数据库导出）'!A:K,11,FALSE),0)</f>
        <v>0</v>
      </c>
      <c r="AA960" s="4">
        <v>959</v>
      </c>
      <c r="AB960" s="4"/>
      <c r="AC960" s="220" t="e">
        <f>VLOOKUP(H960,[1]Sheet1!$D:$D,1,FALSE)</f>
        <v>#N/A</v>
      </c>
    </row>
    <row r="961" spans="1:29">
      <c r="A961" s="4">
        <v>479</v>
      </c>
      <c r="B961" s="4" t="s">
        <v>2183</v>
      </c>
      <c r="C961" s="4" t="s">
        <v>2184</v>
      </c>
      <c r="D961" s="4" t="s">
        <v>30</v>
      </c>
      <c r="E961" s="4" t="s">
        <v>2185</v>
      </c>
      <c r="F961" s="4" t="s">
        <v>32</v>
      </c>
      <c r="G961" s="4" t="s">
        <v>102</v>
      </c>
      <c r="H961" s="4">
        <v>381381</v>
      </c>
      <c r="I961" s="4" t="s">
        <v>2285</v>
      </c>
      <c r="J961" s="216">
        <v>1110</v>
      </c>
      <c r="K961" s="4">
        <v>18993802222</v>
      </c>
      <c r="L961" s="4"/>
      <c r="M961" s="4" t="s">
        <v>2286</v>
      </c>
      <c r="N961" s="4" t="s">
        <v>2287</v>
      </c>
      <c r="O961" s="4">
        <v>18993802222</v>
      </c>
      <c r="P961" s="217">
        <f>--IFERROR(VLOOKUP(I961,'统计（数据库导出）'!A:C,2,FALSE),0)</f>
        <v>0</v>
      </c>
      <c r="Q961" s="217">
        <f>--IFERROR(VLOOKUP(I961,'统计（数据库导出）'!A:C,3,FALSE),0)</f>
        <v>121.516666666667</v>
      </c>
      <c r="R961" s="219">
        <f t="shared" si="14"/>
        <v>0.109474474474475</v>
      </c>
      <c r="S961" s="217">
        <f>--IFERROR(VLOOKUP(I961,'统计（数据库导出）'!A:K,4,FALSE),0)</f>
        <v>0</v>
      </c>
      <c r="T961" s="217">
        <f>--IFERROR(VLOOKUP(I961,'统计（数据库导出）'!A:K,5,FALSE),0)</f>
        <v>0</v>
      </c>
      <c r="U961" s="217">
        <f>--IFERROR(VLOOKUP(I961,'统计（数据库导出）'!A:K,6,FALSE),0)</f>
        <v>0</v>
      </c>
      <c r="V961" s="217">
        <f>--IFERROR(VLOOKUP(I961,'统计（数据库导出）'!A:K,7,FALSE),0)</f>
        <v>0</v>
      </c>
      <c r="W961" s="217">
        <f>--IFERROR(VLOOKUP(I961,'统计（数据库导出）'!A:K,8,FALSE),0)</f>
        <v>115</v>
      </c>
      <c r="X961" s="217">
        <f>--IFERROR(VLOOKUP(I961,'统计（数据库导出）'!A:K,9,FALSE),0)</f>
        <v>0</v>
      </c>
      <c r="Y961" s="217">
        <f>--IFERROR(VLOOKUP(I961,'统计（数据库导出）'!A:K,10,FALSE),0)</f>
        <v>6.51666666666667</v>
      </c>
      <c r="Z961" s="217">
        <f>--IFERROR(VLOOKUP(I961,'统计（数据库导出）'!A:K,11,FALSE),0)</f>
        <v>0</v>
      </c>
      <c r="AA961" s="4">
        <v>960</v>
      </c>
      <c r="AB961" s="4"/>
      <c r="AC961" s="220" t="e">
        <f>VLOOKUP(H961,[1]Sheet1!$D:$D,1,FALSE)</f>
        <v>#N/A</v>
      </c>
    </row>
    <row r="962" spans="1:29">
      <c r="A962" s="4">
        <v>480</v>
      </c>
      <c r="B962" s="4" t="s">
        <v>2183</v>
      </c>
      <c r="C962" s="4" t="s">
        <v>2184</v>
      </c>
      <c r="D962" s="4" t="s">
        <v>30</v>
      </c>
      <c r="E962" s="4" t="s">
        <v>2212</v>
      </c>
      <c r="F962" s="4" t="s">
        <v>32</v>
      </c>
      <c r="G962" s="4" t="s">
        <v>102</v>
      </c>
      <c r="H962" s="4">
        <v>381383</v>
      </c>
      <c r="I962" s="4" t="s">
        <v>2288</v>
      </c>
      <c r="J962" s="216">
        <v>1110</v>
      </c>
      <c r="K962" s="4">
        <v>18909382929</v>
      </c>
      <c r="L962" s="4"/>
      <c r="M962" s="4" t="s">
        <v>2289</v>
      </c>
      <c r="N962" s="4" t="s">
        <v>2290</v>
      </c>
      <c r="O962" s="4">
        <v>19909383888</v>
      </c>
      <c r="P962" s="217">
        <f>--IFERROR(VLOOKUP(I962,'统计（数据库导出）'!A:C,2,FALSE),0)</f>
        <v>0</v>
      </c>
      <c r="Q962" s="217">
        <f>--IFERROR(VLOOKUP(I962,'统计（数据库导出）'!A:C,3,FALSE),0)</f>
        <v>190</v>
      </c>
      <c r="R962" s="219">
        <f t="shared" ref="R962:R1025" si="15">IFERROR(Q962/J962,0)</f>
        <v>0.171171171171171</v>
      </c>
      <c r="S962" s="217">
        <f>--IFERROR(VLOOKUP(I962,'统计（数据库导出）'!A:K,4,FALSE),0)</f>
        <v>0</v>
      </c>
      <c r="T962" s="217">
        <f>--IFERROR(VLOOKUP(I962,'统计（数据库导出）'!A:K,5,FALSE),0)</f>
        <v>0</v>
      </c>
      <c r="U962" s="217">
        <f>--IFERROR(VLOOKUP(I962,'统计（数据库导出）'!A:K,6,FALSE),0)</f>
        <v>0</v>
      </c>
      <c r="V962" s="217">
        <f>--IFERROR(VLOOKUP(I962,'统计（数据库导出）'!A:K,7,FALSE),0)</f>
        <v>0</v>
      </c>
      <c r="W962" s="217">
        <f>--IFERROR(VLOOKUP(I962,'统计（数据库导出）'!A:K,8,FALSE),0)</f>
        <v>-8</v>
      </c>
      <c r="X962" s="217">
        <f>--IFERROR(VLOOKUP(I962,'统计（数据库导出）'!A:K,9,FALSE),0)</f>
        <v>-8</v>
      </c>
      <c r="Y962" s="217">
        <f>--IFERROR(VLOOKUP(I962,'统计（数据库导出）'!A:K,10,FALSE),0)</f>
        <v>198</v>
      </c>
      <c r="Z962" s="217">
        <f>--IFERROR(VLOOKUP(I962,'统计（数据库导出）'!A:K,11,FALSE),0)</f>
        <v>0</v>
      </c>
      <c r="AA962" s="4">
        <v>961</v>
      </c>
      <c r="AB962" s="4"/>
      <c r="AC962" s="220" t="e">
        <f>VLOOKUP(H962,[1]Sheet1!$D:$D,1,FALSE)</f>
        <v>#N/A</v>
      </c>
    </row>
    <row r="963" spans="1:29">
      <c r="A963" s="4">
        <v>481</v>
      </c>
      <c r="B963" s="4" t="s">
        <v>2183</v>
      </c>
      <c r="C963" s="4" t="s">
        <v>2184</v>
      </c>
      <c r="D963" s="4" t="s">
        <v>30</v>
      </c>
      <c r="E963" s="4" t="s">
        <v>2185</v>
      </c>
      <c r="F963" s="4" t="s">
        <v>32</v>
      </c>
      <c r="G963" s="4" t="s">
        <v>68</v>
      </c>
      <c r="H963" s="4">
        <v>38381581</v>
      </c>
      <c r="I963" s="4" t="s">
        <v>2291</v>
      </c>
      <c r="J963" s="216">
        <v>1110</v>
      </c>
      <c r="K963" s="4">
        <v>13399380328</v>
      </c>
      <c r="L963" s="4"/>
      <c r="M963" s="4" t="s">
        <v>2292</v>
      </c>
      <c r="N963" s="4" t="s">
        <v>2293</v>
      </c>
      <c r="O963" s="4">
        <v>13399380328</v>
      </c>
      <c r="P963" s="217">
        <f>--IFERROR(VLOOKUP(I963,'统计（数据库导出）'!A:C,2,FALSE),0)</f>
        <v>0</v>
      </c>
      <c r="Q963" s="217">
        <f>--IFERROR(VLOOKUP(I963,'统计（数据库导出）'!A:C,3,FALSE),0)</f>
        <v>149.06</v>
      </c>
      <c r="R963" s="219">
        <f t="shared" si="15"/>
        <v>0.134288288288288</v>
      </c>
      <c r="S963" s="217">
        <f>--IFERROR(VLOOKUP(I963,'统计（数据库导出）'!A:K,4,FALSE),0)</f>
        <v>0</v>
      </c>
      <c r="T963" s="217">
        <f>--IFERROR(VLOOKUP(I963,'统计（数据库导出）'!A:K,5,FALSE),0)</f>
        <v>0</v>
      </c>
      <c r="U963" s="217">
        <f>--IFERROR(VLOOKUP(I963,'统计（数据库导出）'!A:K,6,FALSE),0)</f>
        <v>0</v>
      </c>
      <c r="V963" s="217">
        <f>--IFERROR(VLOOKUP(I963,'统计（数据库导出）'!A:K,7,FALSE),0)</f>
        <v>0</v>
      </c>
      <c r="W963" s="217">
        <f>--IFERROR(VLOOKUP(I963,'统计（数据库导出）'!A:K,8,FALSE),0)</f>
        <v>-68.59</v>
      </c>
      <c r="X963" s="217">
        <f>--IFERROR(VLOOKUP(I963,'统计（数据库导出）'!A:K,9,FALSE),0)</f>
        <v>-265.1</v>
      </c>
      <c r="Y963" s="217">
        <f>--IFERROR(VLOOKUP(I963,'统计（数据库导出）'!A:K,10,FALSE),0)</f>
        <v>217.65</v>
      </c>
      <c r="Z963" s="217">
        <f>--IFERROR(VLOOKUP(I963,'统计（数据库导出）'!A:K,11,FALSE),0)</f>
        <v>-30</v>
      </c>
      <c r="AA963" s="4">
        <v>962</v>
      </c>
      <c r="AB963" s="4"/>
      <c r="AC963" s="220" t="e">
        <f>VLOOKUP(H963,[1]Sheet1!$D:$D,1,FALSE)</f>
        <v>#N/A</v>
      </c>
    </row>
    <row r="964" spans="1:29">
      <c r="A964" s="4">
        <v>482</v>
      </c>
      <c r="B964" s="4" t="s">
        <v>2183</v>
      </c>
      <c r="C964" s="4" t="s">
        <v>2184</v>
      </c>
      <c r="D964" s="4" t="s">
        <v>30</v>
      </c>
      <c r="E964" s="4" t="s">
        <v>2294</v>
      </c>
      <c r="F964" s="4" t="s">
        <v>32</v>
      </c>
      <c r="G964" s="4" t="s">
        <v>43</v>
      </c>
      <c r="H964" s="4">
        <v>38381582</v>
      </c>
      <c r="I964" s="4" t="s">
        <v>2295</v>
      </c>
      <c r="J964" s="216">
        <v>1110</v>
      </c>
      <c r="K964" s="4">
        <v>13359386112</v>
      </c>
      <c r="L964" s="4"/>
      <c r="M964" s="4" t="s">
        <v>2296</v>
      </c>
      <c r="N964" s="4" t="s">
        <v>2297</v>
      </c>
      <c r="O964" s="4">
        <v>13359386112</v>
      </c>
      <c r="P964" s="217">
        <f>--IFERROR(VLOOKUP(I964,'统计（数据库导出）'!A:C,2,FALSE),0)</f>
        <v>156.55</v>
      </c>
      <c r="Q964" s="217">
        <f>--IFERROR(VLOOKUP(I964,'统计（数据库导出）'!A:C,3,FALSE),0)</f>
        <v>2656.32</v>
      </c>
      <c r="R964" s="219">
        <f t="shared" si="15"/>
        <v>2.39308108108108</v>
      </c>
      <c r="S964" s="217">
        <f>--IFERROR(VLOOKUP(I964,'统计（数据库导出）'!A:K,4,FALSE),0)</f>
        <v>105.9</v>
      </c>
      <c r="T964" s="217">
        <f>--IFERROR(VLOOKUP(I964,'统计（数据库导出）'!A:K,5,FALSE),0)</f>
        <v>0</v>
      </c>
      <c r="U964" s="217">
        <f>--IFERROR(VLOOKUP(I964,'统计（数据库导出）'!A:K,6,FALSE),0)</f>
        <v>50.65</v>
      </c>
      <c r="V964" s="217">
        <f>--IFERROR(VLOOKUP(I964,'统计（数据库导出）'!A:K,7,FALSE),0)</f>
        <v>0</v>
      </c>
      <c r="W964" s="217">
        <f>--IFERROR(VLOOKUP(I964,'统计（数据库导出）'!A:K,8,FALSE),0)</f>
        <v>2043.92</v>
      </c>
      <c r="X964" s="217">
        <f>--IFERROR(VLOOKUP(I964,'统计（数据库导出）'!A:K,9,FALSE),0)</f>
        <v>-692.1</v>
      </c>
      <c r="Y964" s="217">
        <f>--IFERROR(VLOOKUP(I964,'统计（数据库导出）'!A:K,10,FALSE),0)</f>
        <v>612.4</v>
      </c>
      <c r="Z964" s="217">
        <f>--IFERROR(VLOOKUP(I964,'统计（数据库导出）'!A:K,11,FALSE),0)</f>
        <v>0</v>
      </c>
      <c r="AA964" s="4">
        <v>963</v>
      </c>
      <c r="AB964" s="4"/>
      <c r="AC964" s="220" t="e">
        <f>VLOOKUP(H964,[1]Sheet1!$D:$D,1,FALSE)</f>
        <v>#N/A</v>
      </c>
    </row>
    <row r="965" spans="1:29">
      <c r="A965" s="4">
        <v>483</v>
      </c>
      <c r="B965" s="4" t="s">
        <v>2183</v>
      </c>
      <c r="C965" s="4">
        <v>0</v>
      </c>
      <c r="D965" s="4" t="s">
        <v>30</v>
      </c>
      <c r="E965" s="4" t="s">
        <v>2298</v>
      </c>
      <c r="F965" s="4" t="s">
        <v>32</v>
      </c>
      <c r="G965" s="4" t="s">
        <v>33</v>
      </c>
      <c r="H965" s="4">
        <v>38381605</v>
      </c>
      <c r="I965" s="4" t="s">
        <v>2299</v>
      </c>
      <c r="J965" s="216">
        <v>1110</v>
      </c>
      <c r="K965" s="4">
        <v>17793826115</v>
      </c>
      <c r="L965" s="4"/>
      <c r="M965" s="4" t="s">
        <v>2300</v>
      </c>
      <c r="N965" s="4" t="s">
        <v>2301</v>
      </c>
      <c r="O965" s="4">
        <v>13359386115</v>
      </c>
      <c r="P965" s="217">
        <f>--IFERROR(VLOOKUP(I965,'统计（数据库导出）'!A:C,2,FALSE),0)</f>
        <v>155.95</v>
      </c>
      <c r="Q965" s="217">
        <f>--IFERROR(VLOOKUP(I965,'统计（数据库导出）'!A:C,3,FALSE),0)</f>
        <v>2590.24666666667</v>
      </c>
      <c r="R965" s="219">
        <f t="shared" si="15"/>
        <v>2.33355555555556</v>
      </c>
      <c r="S965" s="217">
        <f>--IFERROR(VLOOKUP(I965,'统计（数据库导出）'!A:K,4,FALSE),0)</f>
        <v>60</v>
      </c>
      <c r="T965" s="217">
        <f>--IFERROR(VLOOKUP(I965,'统计（数据库导出）'!A:K,5,FALSE),0)</f>
        <v>-198</v>
      </c>
      <c r="U965" s="217">
        <f>--IFERROR(VLOOKUP(I965,'统计（数据库导出）'!A:K,6,FALSE),0)</f>
        <v>95.95</v>
      </c>
      <c r="V965" s="217">
        <f>--IFERROR(VLOOKUP(I965,'统计（数据库导出）'!A:K,7,FALSE),0)</f>
        <v>-10</v>
      </c>
      <c r="W965" s="217">
        <f>--IFERROR(VLOOKUP(I965,'统计（数据库导出）'!A:K,8,FALSE),0)</f>
        <v>1091.21</v>
      </c>
      <c r="X965" s="217">
        <f>--IFERROR(VLOOKUP(I965,'统计（数据库导出）'!A:K,9,FALSE),0)</f>
        <v>-939.9</v>
      </c>
      <c r="Y965" s="217">
        <f>--IFERROR(VLOOKUP(I965,'统计（数据库导出）'!A:K,10,FALSE),0)</f>
        <v>1499.03666666667</v>
      </c>
      <c r="Z965" s="217">
        <f>--IFERROR(VLOOKUP(I965,'统计（数据库导出）'!A:K,11,FALSE),0)</f>
        <v>-10</v>
      </c>
      <c r="AA965" s="4">
        <v>964</v>
      </c>
      <c r="AB965" s="4"/>
      <c r="AC965" s="220" t="e">
        <f>VLOOKUP(H965,[1]Sheet1!$D:$D,1,FALSE)</f>
        <v>#N/A</v>
      </c>
    </row>
    <row r="966" spans="1:29">
      <c r="A966" s="4">
        <v>484</v>
      </c>
      <c r="B966" s="4" t="s">
        <v>2183</v>
      </c>
      <c r="C966" s="4" t="s">
        <v>2184</v>
      </c>
      <c r="D966" s="4" t="s">
        <v>30</v>
      </c>
      <c r="E966" s="4" t="s">
        <v>2212</v>
      </c>
      <c r="F966" s="4" t="s">
        <v>32</v>
      </c>
      <c r="G966" s="4" t="s">
        <v>33</v>
      </c>
      <c r="H966" s="4">
        <v>38381633</v>
      </c>
      <c r="I966" s="4" t="s">
        <v>2302</v>
      </c>
      <c r="J966" s="216">
        <v>1110</v>
      </c>
      <c r="K966" s="4">
        <v>13399382881</v>
      </c>
      <c r="L966" s="4"/>
      <c r="M966" s="4" t="s">
        <v>2303</v>
      </c>
      <c r="N966" s="4" t="s">
        <v>2304</v>
      </c>
      <c r="O966" s="4">
        <v>13399382881</v>
      </c>
      <c r="P966" s="217">
        <f>--IFERROR(VLOOKUP(I966,'统计（数据库导出）'!A:C,2,FALSE),0)</f>
        <v>58.8</v>
      </c>
      <c r="Q966" s="217">
        <f>--IFERROR(VLOOKUP(I966,'统计（数据库导出）'!A:C,3,FALSE),0)</f>
        <v>1801.30266666667</v>
      </c>
      <c r="R966" s="219">
        <f t="shared" si="15"/>
        <v>1.6227951951952</v>
      </c>
      <c r="S966" s="217">
        <f>--IFERROR(VLOOKUP(I966,'统计（数据库导出）'!A:K,4,FALSE),0)</f>
        <v>42.5</v>
      </c>
      <c r="T966" s="217">
        <f>--IFERROR(VLOOKUP(I966,'统计（数据库导出）'!A:K,5,FALSE),0)</f>
        <v>0</v>
      </c>
      <c r="U966" s="217">
        <f>--IFERROR(VLOOKUP(I966,'统计（数据库导出）'!A:K,6,FALSE),0)</f>
        <v>16.3</v>
      </c>
      <c r="V966" s="217">
        <f>--IFERROR(VLOOKUP(I966,'统计（数据库导出）'!A:K,7,FALSE),0)</f>
        <v>0</v>
      </c>
      <c r="W966" s="217">
        <f>--IFERROR(VLOOKUP(I966,'统计（数据库导出）'!A:K,8,FALSE),0)</f>
        <v>1228.2</v>
      </c>
      <c r="X966" s="217">
        <f>--IFERROR(VLOOKUP(I966,'统计（数据库导出）'!A:K,9,FALSE),0)</f>
        <v>-1427.8</v>
      </c>
      <c r="Y966" s="217">
        <f>--IFERROR(VLOOKUP(I966,'统计（数据库导出）'!A:K,10,FALSE),0)</f>
        <v>573.102666666667</v>
      </c>
      <c r="Z966" s="217">
        <f>--IFERROR(VLOOKUP(I966,'统计（数据库导出）'!A:K,11,FALSE),0)</f>
        <v>0</v>
      </c>
      <c r="AA966" s="4">
        <v>965</v>
      </c>
      <c r="AB966" s="4"/>
      <c r="AC966" s="220" t="e">
        <f>VLOOKUP(H966,[1]Sheet1!$D:$D,1,FALSE)</f>
        <v>#N/A</v>
      </c>
    </row>
    <row r="967" spans="1:29">
      <c r="A967" s="4">
        <v>485</v>
      </c>
      <c r="B967" s="4" t="s">
        <v>2183</v>
      </c>
      <c r="C967" s="4">
        <v>0</v>
      </c>
      <c r="D967" s="4" t="s">
        <v>30</v>
      </c>
      <c r="E967" s="4" t="s">
        <v>2224</v>
      </c>
      <c r="F967" s="4" t="s">
        <v>32</v>
      </c>
      <c r="G967" s="4" t="s">
        <v>102</v>
      </c>
      <c r="H967" s="4">
        <v>381637</v>
      </c>
      <c r="I967" s="4" t="s">
        <v>2305</v>
      </c>
      <c r="J967" s="216">
        <v>1110</v>
      </c>
      <c r="K967" s="4">
        <v>15379868090</v>
      </c>
      <c r="L967" s="4"/>
      <c r="M967" s="4" t="s">
        <v>2306</v>
      </c>
      <c r="N967" s="4" t="s">
        <v>2307</v>
      </c>
      <c r="O967" s="4">
        <v>15379868090</v>
      </c>
      <c r="P967" s="217">
        <f>--IFERROR(VLOOKUP(I967,'统计（数据库导出）'!A:C,2,FALSE),0)</f>
        <v>0</v>
      </c>
      <c r="Q967" s="217">
        <f>--IFERROR(VLOOKUP(I967,'统计（数据库导出）'!A:C,3,FALSE),0)</f>
        <v>123.36</v>
      </c>
      <c r="R967" s="219">
        <f t="shared" si="15"/>
        <v>0.111135135135135</v>
      </c>
      <c r="S967" s="217">
        <f>--IFERROR(VLOOKUP(I967,'统计（数据库导出）'!A:K,4,FALSE),0)</f>
        <v>0</v>
      </c>
      <c r="T967" s="217">
        <f>--IFERROR(VLOOKUP(I967,'统计（数据库导出）'!A:K,5,FALSE),0)</f>
        <v>0</v>
      </c>
      <c r="U967" s="217">
        <f>--IFERROR(VLOOKUP(I967,'统计（数据库导出）'!A:K,6,FALSE),0)</f>
        <v>0</v>
      </c>
      <c r="V967" s="217">
        <f>--IFERROR(VLOOKUP(I967,'统计（数据库导出）'!A:K,7,FALSE),0)</f>
        <v>0</v>
      </c>
      <c r="W967" s="217">
        <f>--IFERROR(VLOOKUP(I967,'统计（数据库导出）'!A:K,8,FALSE),0)</f>
        <v>104.41</v>
      </c>
      <c r="X967" s="217">
        <f>--IFERROR(VLOOKUP(I967,'统计（数据库导出）'!A:K,9,FALSE),0)</f>
        <v>0</v>
      </c>
      <c r="Y967" s="217">
        <f>--IFERROR(VLOOKUP(I967,'统计（数据库导出）'!A:K,10,FALSE),0)</f>
        <v>18.95</v>
      </c>
      <c r="Z967" s="217">
        <f>--IFERROR(VLOOKUP(I967,'统计（数据库导出）'!A:K,11,FALSE),0)</f>
        <v>0</v>
      </c>
      <c r="AA967" s="4">
        <v>966</v>
      </c>
      <c r="AB967" s="4"/>
      <c r="AC967" s="220" t="e">
        <f>VLOOKUP(H967,[1]Sheet1!$D:$D,1,FALSE)</f>
        <v>#N/A</v>
      </c>
    </row>
    <row r="968" spans="1:29">
      <c r="A968" s="4">
        <v>486</v>
      </c>
      <c r="B968" s="4" t="s">
        <v>2183</v>
      </c>
      <c r="C968" s="4">
        <v>0</v>
      </c>
      <c r="D968" s="4" t="s">
        <v>372</v>
      </c>
      <c r="E968" s="4">
        <v>0</v>
      </c>
      <c r="F968" s="4">
        <v>0</v>
      </c>
      <c r="G968" s="4" t="s">
        <v>102</v>
      </c>
      <c r="H968" s="4">
        <v>381658</v>
      </c>
      <c r="I968" s="4" t="s">
        <v>2308</v>
      </c>
      <c r="J968" s="216">
        <v>0</v>
      </c>
      <c r="K968" s="4">
        <v>18993827289</v>
      </c>
      <c r="L968" s="4"/>
      <c r="M968" s="4" t="s">
        <v>2309</v>
      </c>
      <c r="N968" s="4" t="s">
        <v>2310</v>
      </c>
      <c r="O968" s="4">
        <v>18198098613</v>
      </c>
      <c r="P968" s="217">
        <f>--IFERROR(VLOOKUP(I968,'统计（数据库导出）'!A:C,2,FALSE),0)</f>
        <v>0</v>
      </c>
      <c r="Q968" s="217">
        <f>--IFERROR(VLOOKUP(I968,'统计（数据库导出）'!A:C,3,FALSE),0)</f>
        <v>-250</v>
      </c>
      <c r="R968" s="219">
        <f t="shared" si="15"/>
        <v>0</v>
      </c>
      <c r="S968" s="217">
        <f>--IFERROR(VLOOKUP(I968,'统计（数据库导出）'!A:K,4,FALSE),0)</f>
        <v>0</v>
      </c>
      <c r="T968" s="217">
        <f>--IFERROR(VLOOKUP(I968,'统计（数据库导出）'!A:K,5,FALSE),0)</f>
        <v>0</v>
      </c>
      <c r="U968" s="217">
        <f>--IFERROR(VLOOKUP(I968,'统计（数据库导出）'!A:K,6,FALSE),0)</f>
        <v>0</v>
      </c>
      <c r="V968" s="217">
        <f>--IFERROR(VLOOKUP(I968,'统计（数据库导出）'!A:K,7,FALSE),0)</f>
        <v>0</v>
      </c>
      <c r="W968" s="217">
        <f>--IFERROR(VLOOKUP(I968,'统计（数据库导出）'!A:K,8,FALSE),0)</f>
        <v>0</v>
      </c>
      <c r="X968" s="217">
        <f>--IFERROR(VLOOKUP(I968,'统计（数据库导出）'!A:K,9,FALSE),0)</f>
        <v>0</v>
      </c>
      <c r="Y968" s="217">
        <f>--IFERROR(VLOOKUP(I968,'统计（数据库导出）'!A:K,10,FALSE),0)</f>
        <v>-250</v>
      </c>
      <c r="Z968" s="217">
        <f>--IFERROR(VLOOKUP(I968,'统计（数据库导出）'!A:K,11,FALSE),0)</f>
        <v>-250</v>
      </c>
      <c r="AA968" s="4">
        <v>967</v>
      </c>
      <c r="AB968" s="4"/>
      <c r="AC968" s="220" t="e">
        <f>VLOOKUP(H968,[1]Sheet1!$D:$D,1,FALSE)</f>
        <v>#N/A</v>
      </c>
    </row>
    <row r="969" spans="1:29">
      <c r="A969" s="4">
        <v>487</v>
      </c>
      <c r="B969" s="4" t="s">
        <v>2183</v>
      </c>
      <c r="C969" s="4">
        <v>0</v>
      </c>
      <c r="D969" s="4" t="s">
        <v>30</v>
      </c>
      <c r="E969" s="4" t="s">
        <v>2236</v>
      </c>
      <c r="F969" s="4" t="s">
        <v>88</v>
      </c>
      <c r="G969" s="4" t="s">
        <v>68</v>
      </c>
      <c r="H969" s="4">
        <v>381879</v>
      </c>
      <c r="I969" s="4" t="s">
        <v>2311</v>
      </c>
      <c r="J969" s="216">
        <v>200</v>
      </c>
      <c r="K969" s="4">
        <v>13399385666</v>
      </c>
      <c r="L969" s="4"/>
      <c r="M969" s="4" t="s">
        <v>2312</v>
      </c>
      <c r="N969" s="4" t="s">
        <v>444</v>
      </c>
      <c r="O969" s="4">
        <v>13399385666</v>
      </c>
      <c r="P969" s="217">
        <f>--IFERROR(VLOOKUP(I969,'统计（数据库导出）'!A:C,2,FALSE),0)</f>
        <v>0</v>
      </c>
      <c r="Q969" s="217">
        <f>--IFERROR(VLOOKUP(I969,'统计（数据库导出）'!A:C,3,FALSE),0)</f>
        <v>294</v>
      </c>
      <c r="R969" s="219">
        <f t="shared" si="15"/>
        <v>1.47</v>
      </c>
      <c r="S969" s="217">
        <f>--IFERROR(VLOOKUP(I969,'统计（数据库导出）'!A:K,4,FALSE),0)</f>
        <v>0</v>
      </c>
      <c r="T969" s="217">
        <f>--IFERROR(VLOOKUP(I969,'统计（数据库导出）'!A:K,5,FALSE),0)</f>
        <v>0</v>
      </c>
      <c r="U969" s="217">
        <f>--IFERROR(VLOOKUP(I969,'统计（数据库导出）'!A:K,6,FALSE),0)</f>
        <v>0</v>
      </c>
      <c r="V969" s="217">
        <f>--IFERROR(VLOOKUP(I969,'统计（数据库导出）'!A:K,7,FALSE),0)</f>
        <v>0</v>
      </c>
      <c r="W969" s="217">
        <f>--IFERROR(VLOOKUP(I969,'统计（数据库导出）'!A:K,8,FALSE),0)</f>
        <v>0</v>
      </c>
      <c r="X969" s="217">
        <f>--IFERROR(VLOOKUP(I969,'统计（数据库导出）'!A:K,9,FALSE),0)</f>
        <v>0</v>
      </c>
      <c r="Y969" s="217">
        <f>--IFERROR(VLOOKUP(I969,'统计（数据库导出）'!A:K,10,FALSE),0)</f>
        <v>294</v>
      </c>
      <c r="Z969" s="217">
        <f>--IFERROR(VLOOKUP(I969,'统计（数据库导出）'!A:K,11,FALSE),0)</f>
        <v>0</v>
      </c>
      <c r="AA969" s="4">
        <v>968</v>
      </c>
      <c r="AB969" s="4"/>
      <c r="AC969" s="220" t="e">
        <f>VLOOKUP(H969,[1]Sheet1!$D:$D,1,FALSE)</f>
        <v>#N/A</v>
      </c>
    </row>
    <row r="970" spans="1:29">
      <c r="A970" s="4">
        <v>488</v>
      </c>
      <c r="B970" s="4" t="s">
        <v>2183</v>
      </c>
      <c r="C970" s="4">
        <v>0</v>
      </c>
      <c r="D970" s="4" t="s">
        <v>30</v>
      </c>
      <c r="E970" s="4" t="s">
        <v>2294</v>
      </c>
      <c r="F970" s="4" t="s">
        <v>32</v>
      </c>
      <c r="G970" s="4" t="s">
        <v>33</v>
      </c>
      <c r="H970" s="4">
        <v>38382010</v>
      </c>
      <c r="I970" s="4" t="s">
        <v>2313</v>
      </c>
      <c r="J970" s="216">
        <v>1110</v>
      </c>
      <c r="K970" s="4">
        <v>18919234502</v>
      </c>
      <c r="L970" s="4"/>
      <c r="M970" s="4" t="s">
        <v>2314</v>
      </c>
      <c r="N970" s="4" t="s">
        <v>2315</v>
      </c>
      <c r="O970" s="4">
        <v>18919234502</v>
      </c>
      <c r="P970" s="217">
        <f>--IFERROR(VLOOKUP(I970,'统计（数据库导出）'!A:C,2,FALSE),0)</f>
        <v>20</v>
      </c>
      <c r="Q970" s="217">
        <f>--IFERROR(VLOOKUP(I970,'统计（数据库导出）'!A:C,3,FALSE),0)</f>
        <v>772.18</v>
      </c>
      <c r="R970" s="219">
        <f t="shared" si="15"/>
        <v>0.695657657657658</v>
      </c>
      <c r="S970" s="217">
        <f>--IFERROR(VLOOKUP(I970,'统计（数据库导出）'!A:K,4,FALSE),0)</f>
        <v>-19</v>
      </c>
      <c r="T970" s="217">
        <f>--IFERROR(VLOOKUP(I970,'统计（数据库导出）'!A:K,5,FALSE),0)</f>
        <v>-19</v>
      </c>
      <c r="U970" s="217">
        <f>--IFERROR(VLOOKUP(I970,'统计（数据库导出）'!A:K,6,FALSE),0)</f>
        <v>39</v>
      </c>
      <c r="V970" s="217">
        <f>--IFERROR(VLOOKUP(I970,'统计（数据库导出）'!A:K,7,FALSE),0)</f>
        <v>0</v>
      </c>
      <c r="W970" s="217">
        <f>--IFERROR(VLOOKUP(I970,'统计（数据库导出）'!A:K,8,FALSE),0)</f>
        <v>454.23</v>
      </c>
      <c r="X970" s="217">
        <f>--IFERROR(VLOOKUP(I970,'统计（数据库导出）'!A:K,9,FALSE),0)</f>
        <v>-129</v>
      </c>
      <c r="Y970" s="217">
        <f>--IFERROR(VLOOKUP(I970,'统计（数据库导出）'!A:K,10,FALSE),0)</f>
        <v>317.95</v>
      </c>
      <c r="Z970" s="217">
        <f>--IFERROR(VLOOKUP(I970,'统计（数据库导出）'!A:K,11,FALSE),0)</f>
        <v>0</v>
      </c>
      <c r="AA970" s="4">
        <v>969</v>
      </c>
      <c r="AB970" s="4"/>
      <c r="AC970" s="220" t="e">
        <f>VLOOKUP(H970,[1]Sheet1!$D:$D,1,FALSE)</f>
        <v>#N/A</v>
      </c>
    </row>
    <row r="971" spans="1:29">
      <c r="A971" s="4">
        <v>489</v>
      </c>
      <c r="B971" s="4" t="s">
        <v>2183</v>
      </c>
      <c r="C971" s="4">
        <v>0</v>
      </c>
      <c r="D971" s="4" t="s">
        <v>30</v>
      </c>
      <c r="E971" s="4" t="s">
        <v>2316</v>
      </c>
      <c r="F971" s="4" t="s">
        <v>32</v>
      </c>
      <c r="G971" s="4" t="s">
        <v>33</v>
      </c>
      <c r="H971" s="4">
        <v>38382012</v>
      </c>
      <c r="I971" s="4" t="s">
        <v>2317</v>
      </c>
      <c r="J971" s="216">
        <v>1110</v>
      </c>
      <c r="K971" s="4">
        <v>18919234509</v>
      </c>
      <c r="L971" s="4"/>
      <c r="M971" s="4" t="s">
        <v>2318</v>
      </c>
      <c r="N971" s="4" t="s">
        <v>2319</v>
      </c>
      <c r="O971" s="4">
        <v>18919234509</v>
      </c>
      <c r="P971" s="217">
        <f>--IFERROR(VLOOKUP(I971,'统计（数据库导出）'!A:C,2,FALSE),0)</f>
        <v>0</v>
      </c>
      <c r="Q971" s="217">
        <f>--IFERROR(VLOOKUP(I971,'统计（数据库导出）'!A:C,3,FALSE),0)</f>
        <v>590.25</v>
      </c>
      <c r="R971" s="219">
        <f t="shared" si="15"/>
        <v>0.531756756756757</v>
      </c>
      <c r="S971" s="217">
        <f>--IFERROR(VLOOKUP(I971,'统计（数据库导出）'!A:K,4,FALSE),0)</f>
        <v>0</v>
      </c>
      <c r="T971" s="217">
        <f>--IFERROR(VLOOKUP(I971,'统计（数据库导出）'!A:K,5,FALSE),0)</f>
        <v>0</v>
      </c>
      <c r="U971" s="217">
        <f>--IFERROR(VLOOKUP(I971,'统计（数据库导出）'!A:K,6,FALSE),0)</f>
        <v>0</v>
      </c>
      <c r="V971" s="217">
        <f>--IFERROR(VLOOKUP(I971,'统计（数据库导出）'!A:K,7,FALSE),0)</f>
        <v>0</v>
      </c>
      <c r="W971" s="217">
        <f>--IFERROR(VLOOKUP(I971,'统计（数据库导出）'!A:K,8,FALSE),0)</f>
        <v>469</v>
      </c>
      <c r="X971" s="217">
        <f>--IFERROR(VLOOKUP(I971,'统计（数据库导出）'!A:K,9,FALSE),0)</f>
        <v>-343.9</v>
      </c>
      <c r="Y971" s="217">
        <f>--IFERROR(VLOOKUP(I971,'统计（数据库导出）'!A:K,10,FALSE),0)</f>
        <v>121.25</v>
      </c>
      <c r="Z971" s="217">
        <f>--IFERROR(VLOOKUP(I971,'统计（数据库导出）'!A:K,11,FALSE),0)</f>
        <v>0</v>
      </c>
      <c r="AA971" s="4">
        <v>970</v>
      </c>
      <c r="AB971" s="4"/>
      <c r="AC971" s="220" t="e">
        <f>VLOOKUP(H971,[1]Sheet1!$D:$D,1,FALSE)</f>
        <v>#N/A</v>
      </c>
    </row>
    <row r="972" spans="1:29">
      <c r="A972" s="4">
        <v>490</v>
      </c>
      <c r="B972" s="4" t="s">
        <v>2183</v>
      </c>
      <c r="C972" s="4">
        <v>0</v>
      </c>
      <c r="D972" s="4" t="s">
        <v>30</v>
      </c>
      <c r="E972" s="4" t="s">
        <v>2265</v>
      </c>
      <c r="F972" s="4" t="s">
        <v>32</v>
      </c>
      <c r="G972" s="4" t="s">
        <v>33</v>
      </c>
      <c r="H972" s="4">
        <v>38382016</v>
      </c>
      <c r="I972" s="4" t="s">
        <v>2320</v>
      </c>
      <c r="J972" s="216">
        <v>1110</v>
      </c>
      <c r="K972" s="4">
        <v>15379849508</v>
      </c>
      <c r="L972" s="4"/>
      <c r="M972" s="4" t="s">
        <v>2321</v>
      </c>
      <c r="N972" s="4" t="s">
        <v>2322</v>
      </c>
      <c r="O972" s="4">
        <v>18993827900</v>
      </c>
      <c r="P972" s="217">
        <f>--IFERROR(VLOOKUP(I972,'统计（数据库导出）'!A:C,2,FALSE),0)</f>
        <v>20</v>
      </c>
      <c r="Q972" s="217">
        <f>--IFERROR(VLOOKUP(I972,'统计（数据库导出）'!A:C,3,FALSE),0)</f>
        <v>483.74</v>
      </c>
      <c r="R972" s="219">
        <f t="shared" si="15"/>
        <v>0.435801801801802</v>
      </c>
      <c r="S972" s="217">
        <f>--IFERROR(VLOOKUP(I972,'统计（数据库导出）'!A:K,4,FALSE),0)</f>
        <v>0</v>
      </c>
      <c r="T972" s="217">
        <f>--IFERROR(VLOOKUP(I972,'统计（数据库导出）'!A:K,5,FALSE),0)</f>
        <v>0</v>
      </c>
      <c r="U972" s="217">
        <f>--IFERROR(VLOOKUP(I972,'统计（数据库导出）'!A:K,6,FALSE),0)</f>
        <v>20</v>
      </c>
      <c r="V972" s="217">
        <f>--IFERROR(VLOOKUP(I972,'统计（数据库导出）'!A:K,7,FALSE),0)</f>
        <v>0</v>
      </c>
      <c r="W972" s="217">
        <f>--IFERROR(VLOOKUP(I972,'统计（数据库导出）'!A:K,8,FALSE),0)</f>
        <v>263.74</v>
      </c>
      <c r="X972" s="217">
        <f>--IFERROR(VLOOKUP(I972,'统计（数据库导出）'!A:K,9,FALSE),0)</f>
        <v>-84</v>
      </c>
      <c r="Y972" s="217">
        <f>--IFERROR(VLOOKUP(I972,'统计（数据库导出）'!A:K,10,FALSE),0)</f>
        <v>220</v>
      </c>
      <c r="Z972" s="217">
        <f>--IFERROR(VLOOKUP(I972,'统计（数据库导出）'!A:K,11,FALSE),0)</f>
        <v>-5</v>
      </c>
      <c r="AA972" s="4">
        <v>971</v>
      </c>
      <c r="AB972" s="4"/>
      <c r="AC972" s="220" t="e">
        <f>VLOOKUP(H972,[1]Sheet1!$D:$D,1,FALSE)</f>
        <v>#N/A</v>
      </c>
    </row>
    <row r="973" spans="1:29">
      <c r="A973" s="4">
        <v>491</v>
      </c>
      <c r="B973" s="4" t="s">
        <v>2183</v>
      </c>
      <c r="C973" s="4">
        <v>0</v>
      </c>
      <c r="D973" s="4" t="s">
        <v>30</v>
      </c>
      <c r="E973" s="4" t="s">
        <v>2224</v>
      </c>
      <c r="F973" s="4" t="s">
        <v>32</v>
      </c>
      <c r="G973" s="4" t="s">
        <v>33</v>
      </c>
      <c r="H973" s="4">
        <v>38382058</v>
      </c>
      <c r="I973" s="4" t="s">
        <v>2323</v>
      </c>
      <c r="J973" s="216">
        <v>1110</v>
      </c>
      <c r="K973" s="4">
        <v>13359386135</v>
      </c>
      <c r="L973" s="4"/>
      <c r="M973" s="4" t="s">
        <v>2324</v>
      </c>
      <c r="N973" s="4" t="s">
        <v>2325</v>
      </c>
      <c r="O973" s="4">
        <v>13359386135</v>
      </c>
      <c r="P973" s="217">
        <f>--IFERROR(VLOOKUP(I973,'统计（数据库导出）'!A:C,2,FALSE),0)</f>
        <v>0</v>
      </c>
      <c r="Q973" s="217">
        <f>--IFERROR(VLOOKUP(I973,'统计（数据库导出）'!A:C,3,FALSE),0)</f>
        <v>186.41</v>
      </c>
      <c r="R973" s="219">
        <f t="shared" si="15"/>
        <v>0.167936936936937</v>
      </c>
      <c r="S973" s="217">
        <f>--IFERROR(VLOOKUP(I973,'统计（数据库导出）'!A:K,4,FALSE),0)</f>
        <v>0</v>
      </c>
      <c r="T973" s="217">
        <f>--IFERROR(VLOOKUP(I973,'统计（数据库导出）'!A:K,5,FALSE),0)</f>
        <v>0</v>
      </c>
      <c r="U973" s="217">
        <f>--IFERROR(VLOOKUP(I973,'统计（数据库导出）'!A:K,6,FALSE),0)</f>
        <v>0</v>
      </c>
      <c r="V973" s="217">
        <f>--IFERROR(VLOOKUP(I973,'统计（数据库导出）'!A:K,7,FALSE),0)</f>
        <v>0</v>
      </c>
      <c r="W973" s="217">
        <f>--IFERROR(VLOOKUP(I973,'统计（数据库导出）'!A:K,8,FALSE),0)</f>
        <v>46.41</v>
      </c>
      <c r="X973" s="217">
        <f>--IFERROR(VLOOKUP(I973,'统计（数据库导出）'!A:K,9,FALSE),0)</f>
        <v>-30</v>
      </c>
      <c r="Y973" s="217">
        <f>--IFERROR(VLOOKUP(I973,'统计（数据库导出）'!A:K,10,FALSE),0)</f>
        <v>140</v>
      </c>
      <c r="Z973" s="217">
        <f>--IFERROR(VLOOKUP(I973,'统计（数据库导出）'!A:K,11,FALSE),0)</f>
        <v>0</v>
      </c>
      <c r="AA973" s="4">
        <v>972</v>
      </c>
      <c r="AB973" s="4"/>
      <c r="AC973" s="220" t="e">
        <f>VLOOKUP(H973,[1]Sheet1!$D:$D,1,FALSE)</f>
        <v>#N/A</v>
      </c>
    </row>
    <row r="974" spans="1:29">
      <c r="A974" s="4">
        <v>492</v>
      </c>
      <c r="B974" s="4" t="s">
        <v>2183</v>
      </c>
      <c r="C974" s="4" t="s">
        <v>2184</v>
      </c>
      <c r="D974" s="4" t="s">
        <v>30</v>
      </c>
      <c r="E974" s="4" t="s">
        <v>2212</v>
      </c>
      <c r="F974" s="4" t="s">
        <v>32</v>
      </c>
      <c r="G974" s="4" t="s">
        <v>33</v>
      </c>
      <c r="H974" s="4">
        <v>38382102</v>
      </c>
      <c r="I974" s="4" t="s">
        <v>2326</v>
      </c>
      <c r="J974" s="216">
        <v>0</v>
      </c>
      <c r="K974" s="4">
        <v>0</v>
      </c>
      <c r="L974" s="4"/>
      <c r="M974" s="4" t="s">
        <v>2327</v>
      </c>
      <c r="N974" s="4" t="s">
        <v>2328</v>
      </c>
      <c r="O974" s="4">
        <v>13369389198</v>
      </c>
      <c r="P974" s="217">
        <f>--IFERROR(VLOOKUP(I974,'统计（数据库导出）'!A:C,2,FALSE),0)</f>
        <v>0</v>
      </c>
      <c r="Q974" s="217">
        <f>--IFERROR(VLOOKUP(I974,'统计（数据库导出）'!A:C,3,FALSE),0)</f>
        <v>-194.3</v>
      </c>
      <c r="R974" s="219">
        <f t="shared" si="15"/>
        <v>0</v>
      </c>
      <c r="S974" s="217">
        <f>--IFERROR(VLOOKUP(I974,'统计（数据库导出）'!A:K,4,FALSE),0)</f>
        <v>0</v>
      </c>
      <c r="T974" s="217">
        <f>--IFERROR(VLOOKUP(I974,'统计（数据库导出）'!A:K,5,FALSE),0)</f>
        <v>0</v>
      </c>
      <c r="U974" s="217">
        <f>--IFERROR(VLOOKUP(I974,'统计（数据库导出）'!A:K,6,FALSE),0)</f>
        <v>0</v>
      </c>
      <c r="V974" s="217">
        <f>--IFERROR(VLOOKUP(I974,'统计（数据库导出）'!A:K,7,FALSE),0)</f>
        <v>0</v>
      </c>
      <c r="W974" s="217">
        <f>--IFERROR(VLOOKUP(I974,'统计（数据库导出）'!A:K,8,FALSE),0)</f>
        <v>-184.3</v>
      </c>
      <c r="X974" s="217">
        <f>--IFERROR(VLOOKUP(I974,'统计（数据库导出）'!A:K,9,FALSE),0)</f>
        <v>-184.3</v>
      </c>
      <c r="Y974" s="217">
        <f>--IFERROR(VLOOKUP(I974,'统计（数据库导出）'!A:K,10,FALSE),0)</f>
        <v>-10</v>
      </c>
      <c r="Z974" s="217">
        <f>--IFERROR(VLOOKUP(I974,'统计（数据库导出）'!A:K,11,FALSE),0)</f>
        <v>-10</v>
      </c>
      <c r="AA974" s="4">
        <v>973</v>
      </c>
      <c r="AB974" s="4"/>
      <c r="AC974" s="220" t="e">
        <f>VLOOKUP(H974,[1]Sheet1!$D:$D,1,FALSE)</f>
        <v>#N/A</v>
      </c>
    </row>
    <row r="975" spans="1:29">
      <c r="A975" s="4">
        <v>493</v>
      </c>
      <c r="B975" s="4" t="s">
        <v>2183</v>
      </c>
      <c r="C975" s="4">
        <v>0</v>
      </c>
      <c r="D975" s="4" t="s">
        <v>30</v>
      </c>
      <c r="E975" s="4" t="s">
        <v>2265</v>
      </c>
      <c r="F975" s="4" t="s">
        <v>32</v>
      </c>
      <c r="G975" s="4" t="s">
        <v>68</v>
      </c>
      <c r="H975" s="4">
        <v>38382105</v>
      </c>
      <c r="I975" s="4" t="s">
        <v>2329</v>
      </c>
      <c r="J975" s="216">
        <v>1110</v>
      </c>
      <c r="K975" s="4">
        <v>18993817888</v>
      </c>
      <c r="L975" s="4" t="s">
        <v>99</v>
      </c>
      <c r="M975" s="4" t="s">
        <v>2330</v>
      </c>
      <c r="N975" s="4" t="s">
        <v>2331</v>
      </c>
      <c r="O975" s="4">
        <v>13389389289</v>
      </c>
      <c r="P975" s="217">
        <f>--IFERROR(VLOOKUP(I975,'统计（数据库导出）'!A:C,2,FALSE),0)</f>
        <v>305.45</v>
      </c>
      <c r="Q975" s="217">
        <f>--IFERROR(VLOOKUP(I975,'统计（数据库导出）'!A:C,3,FALSE),0)</f>
        <v>4011.88935</v>
      </c>
      <c r="R975" s="219">
        <f t="shared" si="15"/>
        <v>3.61431472972973</v>
      </c>
      <c r="S975" s="217">
        <f>--IFERROR(VLOOKUP(I975,'统计（数据库导出）'!A:K,4,FALSE),0)</f>
        <v>151.8</v>
      </c>
      <c r="T975" s="217">
        <f>--IFERROR(VLOOKUP(I975,'统计（数据库导出）'!A:K,5,FALSE),0)</f>
        <v>-57</v>
      </c>
      <c r="U975" s="217">
        <f>--IFERROR(VLOOKUP(I975,'统计（数据库导出）'!A:K,6,FALSE),0)</f>
        <v>153.65</v>
      </c>
      <c r="V975" s="217">
        <f>--IFERROR(VLOOKUP(I975,'统计（数据库导出）'!A:K,7,FALSE),0)</f>
        <v>0</v>
      </c>
      <c r="W975" s="217">
        <f>--IFERROR(VLOOKUP(I975,'统计（数据库导出）'!A:K,8,FALSE),0)</f>
        <v>1332.7</v>
      </c>
      <c r="X975" s="217">
        <f>--IFERROR(VLOOKUP(I975,'统计（数据库导出）'!A:K,9,FALSE),0)</f>
        <v>-1260.5</v>
      </c>
      <c r="Y975" s="217">
        <f>--IFERROR(VLOOKUP(I975,'统计（数据库导出）'!A:K,10,FALSE),0)</f>
        <v>2679.18935</v>
      </c>
      <c r="Z975" s="217">
        <f>--IFERROR(VLOOKUP(I975,'统计（数据库导出）'!A:K,11,FALSE),0)</f>
        <v>-30</v>
      </c>
      <c r="AA975" s="4">
        <v>974</v>
      </c>
      <c r="AB975" s="4"/>
      <c r="AC975" s="220" t="e">
        <f>VLOOKUP(H975,[1]Sheet1!$D:$D,1,FALSE)</f>
        <v>#N/A</v>
      </c>
    </row>
    <row r="976" spans="1:29">
      <c r="A976" s="4">
        <v>494</v>
      </c>
      <c r="B976" s="4" t="s">
        <v>2183</v>
      </c>
      <c r="C976" s="4">
        <v>0</v>
      </c>
      <c r="D976" s="4" t="s">
        <v>157</v>
      </c>
      <c r="E976" s="4">
        <v>0</v>
      </c>
      <c r="F976" s="4">
        <v>0</v>
      </c>
      <c r="G976" s="4" t="s">
        <v>102</v>
      </c>
      <c r="H976" s="4">
        <v>380147</v>
      </c>
      <c r="I976" s="4" t="s">
        <v>2332</v>
      </c>
      <c r="J976" s="216">
        <v>0</v>
      </c>
      <c r="K976" s="4">
        <v>18993827156</v>
      </c>
      <c r="L976" s="4"/>
      <c r="M976" s="4" t="s">
        <v>2255</v>
      </c>
      <c r="N976" s="4" t="s">
        <v>2333</v>
      </c>
      <c r="O976" s="4">
        <v>19993858681</v>
      </c>
      <c r="P976" s="217">
        <f>--IFERROR(VLOOKUP(I976,'统计（数据库导出）'!A:C,2,FALSE),0)</f>
        <v>0</v>
      </c>
      <c r="Q976" s="217">
        <f>--IFERROR(VLOOKUP(I976,'统计（数据库导出）'!A:C,3,FALSE),0)</f>
        <v>0</v>
      </c>
      <c r="R976" s="219">
        <f t="shared" si="15"/>
        <v>0</v>
      </c>
      <c r="S976" s="217">
        <f>--IFERROR(VLOOKUP(I976,'统计（数据库导出）'!A:K,4,FALSE),0)</f>
        <v>0</v>
      </c>
      <c r="T976" s="217">
        <f>--IFERROR(VLOOKUP(I976,'统计（数据库导出）'!A:K,5,FALSE),0)</f>
        <v>0</v>
      </c>
      <c r="U976" s="217">
        <f>--IFERROR(VLOOKUP(I976,'统计（数据库导出）'!A:K,6,FALSE),0)</f>
        <v>0</v>
      </c>
      <c r="V976" s="217">
        <f>--IFERROR(VLOOKUP(I976,'统计（数据库导出）'!A:K,7,FALSE),0)</f>
        <v>0</v>
      </c>
      <c r="W976" s="217">
        <f>--IFERROR(VLOOKUP(I976,'统计（数据库导出）'!A:K,8,FALSE),0)</f>
        <v>0</v>
      </c>
      <c r="X976" s="217">
        <f>--IFERROR(VLOOKUP(I976,'统计（数据库导出）'!A:K,9,FALSE),0)</f>
        <v>0</v>
      </c>
      <c r="Y976" s="217">
        <f>--IFERROR(VLOOKUP(I976,'统计（数据库导出）'!A:K,10,FALSE),0)</f>
        <v>0</v>
      </c>
      <c r="Z976" s="217">
        <f>--IFERROR(VLOOKUP(I976,'统计（数据库导出）'!A:K,11,FALSE),0)</f>
        <v>0</v>
      </c>
      <c r="AA976" s="4">
        <v>975</v>
      </c>
      <c r="AB976" s="4"/>
      <c r="AC976" s="220" t="e">
        <f>VLOOKUP(H976,[1]Sheet1!$D:$D,1,FALSE)</f>
        <v>#N/A</v>
      </c>
    </row>
    <row r="977" spans="1:29">
      <c r="A977" s="4">
        <v>495</v>
      </c>
      <c r="B977" s="4" t="s">
        <v>2183</v>
      </c>
      <c r="C977" s="4">
        <v>0</v>
      </c>
      <c r="D977" s="4" t="s">
        <v>30</v>
      </c>
      <c r="E977" s="4" t="s">
        <v>2236</v>
      </c>
      <c r="F977" s="4" t="s">
        <v>88</v>
      </c>
      <c r="G977" s="4" t="s">
        <v>33</v>
      </c>
      <c r="H977" s="4">
        <v>380148</v>
      </c>
      <c r="I977" s="4" t="s">
        <v>2334</v>
      </c>
      <c r="J977" s="216">
        <v>1110</v>
      </c>
      <c r="K977" s="4">
        <v>19193743212</v>
      </c>
      <c r="L977" s="4"/>
      <c r="M977" s="4" t="s">
        <v>2335</v>
      </c>
      <c r="N977" s="4" t="s">
        <v>2336</v>
      </c>
      <c r="O977" s="4">
        <v>19193743212</v>
      </c>
      <c r="P977" s="217">
        <f>--IFERROR(VLOOKUP(I977,'统计（数据库导出）'!A:C,2,FALSE),0)</f>
        <v>0</v>
      </c>
      <c r="Q977" s="217">
        <f>--IFERROR(VLOOKUP(I977,'统计（数据库导出）'!A:C,3,FALSE),0)</f>
        <v>0</v>
      </c>
      <c r="R977" s="219">
        <f t="shared" si="15"/>
        <v>0</v>
      </c>
      <c r="S977" s="217">
        <f>--IFERROR(VLOOKUP(I977,'统计（数据库导出）'!A:K,4,FALSE),0)</f>
        <v>0</v>
      </c>
      <c r="T977" s="217">
        <f>--IFERROR(VLOOKUP(I977,'统计（数据库导出）'!A:K,5,FALSE),0)</f>
        <v>0</v>
      </c>
      <c r="U977" s="217">
        <f>--IFERROR(VLOOKUP(I977,'统计（数据库导出）'!A:K,6,FALSE),0)</f>
        <v>0</v>
      </c>
      <c r="V977" s="217">
        <f>--IFERROR(VLOOKUP(I977,'统计（数据库导出）'!A:K,7,FALSE),0)</f>
        <v>0</v>
      </c>
      <c r="W977" s="217">
        <f>--IFERROR(VLOOKUP(I977,'统计（数据库导出）'!A:K,8,FALSE),0)</f>
        <v>0</v>
      </c>
      <c r="X977" s="217">
        <f>--IFERROR(VLOOKUP(I977,'统计（数据库导出）'!A:K,9,FALSE),0)</f>
        <v>0</v>
      </c>
      <c r="Y977" s="217">
        <f>--IFERROR(VLOOKUP(I977,'统计（数据库导出）'!A:K,10,FALSE),0)</f>
        <v>0</v>
      </c>
      <c r="Z977" s="217">
        <f>--IFERROR(VLOOKUP(I977,'统计（数据库导出）'!A:K,11,FALSE),0)</f>
        <v>0</v>
      </c>
      <c r="AA977" s="4">
        <v>976</v>
      </c>
      <c r="AB977" s="4"/>
      <c r="AC977" s="220" t="e">
        <f>VLOOKUP(H977,[1]Sheet1!$D:$D,1,FALSE)</f>
        <v>#N/A</v>
      </c>
    </row>
    <row r="978" spans="1:29">
      <c r="A978" s="4">
        <v>496</v>
      </c>
      <c r="B978" s="4" t="s">
        <v>2183</v>
      </c>
      <c r="C978" s="4">
        <v>0</v>
      </c>
      <c r="D978" s="4" t="s">
        <v>30</v>
      </c>
      <c r="E978" s="4" t="s">
        <v>2316</v>
      </c>
      <c r="F978" s="4" t="s">
        <v>32</v>
      </c>
      <c r="G978" s="4" t="s">
        <v>33</v>
      </c>
      <c r="H978" s="4">
        <v>3850580</v>
      </c>
      <c r="I978" s="4" t="s">
        <v>2337</v>
      </c>
      <c r="J978" s="216">
        <v>1110</v>
      </c>
      <c r="K978" s="4">
        <v>15393068489</v>
      </c>
      <c r="L978" s="4"/>
      <c r="M978" s="4" t="s">
        <v>2338</v>
      </c>
      <c r="N978" s="4" t="s">
        <v>2339</v>
      </c>
      <c r="O978" s="4">
        <v>15393068489</v>
      </c>
      <c r="P978" s="217">
        <f>--IFERROR(VLOOKUP(I978,'统计（数据库导出）'!A:C,2,FALSE),0)</f>
        <v>45</v>
      </c>
      <c r="Q978" s="217">
        <f>--IFERROR(VLOOKUP(I978,'统计（数据库导出）'!A:C,3,FALSE),0)</f>
        <v>670.25</v>
      </c>
      <c r="R978" s="219">
        <f t="shared" si="15"/>
        <v>0.603828828828829</v>
      </c>
      <c r="S978" s="217">
        <f>--IFERROR(VLOOKUP(I978,'统计（数据库导出）'!A:K,4,FALSE),0)</f>
        <v>20</v>
      </c>
      <c r="T978" s="217">
        <f>--IFERROR(VLOOKUP(I978,'统计（数据库导出）'!A:K,5,FALSE),0)</f>
        <v>0</v>
      </c>
      <c r="U978" s="217">
        <f>--IFERROR(VLOOKUP(I978,'统计（数据库导出）'!A:K,6,FALSE),0)</f>
        <v>25</v>
      </c>
      <c r="V978" s="217">
        <f>--IFERROR(VLOOKUP(I978,'统计（数据库导出）'!A:K,7,FALSE),0)</f>
        <v>0</v>
      </c>
      <c r="W978" s="217">
        <f>--IFERROR(VLOOKUP(I978,'统计（数据库导出）'!A:K,8,FALSE),0)</f>
        <v>547.7</v>
      </c>
      <c r="X978" s="217">
        <f>--IFERROR(VLOOKUP(I978,'统计（数据库导出）'!A:K,9,FALSE),0)</f>
        <v>-346</v>
      </c>
      <c r="Y978" s="217">
        <f>--IFERROR(VLOOKUP(I978,'统计（数据库导出）'!A:K,10,FALSE),0)</f>
        <v>122.55</v>
      </c>
      <c r="Z978" s="217">
        <f>--IFERROR(VLOOKUP(I978,'统计（数据库导出）'!A:K,11,FALSE),0)</f>
        <v>0</v>
      </c>
      <c r="AA978" s="4">
        <v>977</v>
      </c>
      <c r="AB978" s="4"/>
      <c r="AC978" s="220" t="e">
        <f>VLOOKUP(H978,[1]Sheet1!$D:$D,1,FALSE)</f>
        <v>#N/A</v>
      </c>
    </row>
    <row r="979" spans="1:29">
      <c r="A979" s="4">
        <v>497</v>
      </c>
      <c r="B979" s="4" t="s">
        <v>2183</v>
      </c>
      <c r="C979" s="4">
        <v>0</v>
      </c>
      <c r="D979" s="4" t="s">
        <v>30</v>
      </c>
      <c r="E979" s="4" t="s">
        <v>2298</v>
      </c>
      <c r="F979" s="4" t="s">
        <v>32</v>
      </c>
      <c r="G979" s="4" t="s">
        <v>33</v>
      </c>
      <c r="H979" s="4">
        <v>3851117</v>
      </c>
      <c r="I979" s="4" t="s">
        <v>2340</v>
      </c>
      <c r="J979" s="216">
        <v>1110</v>
      </c>
      <c r="K979" s="4">
        <v>13321387225</v>
      </c>
      <c r="L979" s="4" t="s">
        <v>99</v>
      </c>
      <c r="M979" s="4" t="s">
        <v>2341</v>
      </c>
      <c r="N979" s="4" t="s">
        <v>2342</v>
      </c>
      <c r="O979" s="4">
        <v>18093884626</v>
      </c>
      <c r="P979" s="217">
        <f>--IFERROR(VLOOKUP(I979,'统计（数据库导出）'!A:C,2,FALSE),0)</f>
        <v>58.5</v>
      </c>
      <c r="Q979" s="217">
        <f>--IFERROR(VLOOKUP(I979,'统计（数据库导出）'!A:C,3,FALSE),0)</f>
        <v>3261.30333333333</v>
      </c>
      <c r="R979" s="219">
        <f t="shared" si="15"/>
        <v>2.93811111111111</v>
      </c>
      <c r="S979" s="217">
        <f>--IFERROR(VLOOKUP(I979,'统计（数据库导出）'!A:K,4,FALSE),0)</f>
        <v>18.5</v>
      </c>
      <c r="T979" s="217">
        <f>--IFERROR(VLOOKUP(I979,'统计（数据库导出）'!A:K,5,FALSE),0)</f>
        <v>0</v>
      </c>
      <c r="U979" s="217">
        <f>--IFERROR(VLOOKUP(I979,'统计（数据库导出）'!A:K,6,FALSE),0)</f>
        <v>40</v>
      </c>
      <c r="V979" s="217">
        <f>--IFERROR(VLOOKUP(I979,'统计（数据库导出）'!A:K,7,FALSE),0)</f>
        <v>0</v>
      </c>
      <c r="W979" s="217">
        <f>--IFERROR(VLOOKUP(I979,'统计（数据库导出）'!A:K,8,FALSE),0)</f>
        <v>2261.12</v>
      </c>
      <c r="X979" s="217">
        <f>--IFERROR(VLOOKUP(I979,'统计（数据库导出）'!A:K,9,FALSE),0)</f>
        <v>-748.5</v>
      </c>
      <c r="Y979" s="217">
        <f>--IFERROR(VLOOKUP(I979,'统计（数据库导出）'!A:K,10,FALSE),0)</f>
        <v>1000.18333333333</v>
      </c>
      <c r="Z979" s="217">
        <f>--IFERROR(VLOOKUP(I979,'统计（数据库导出）'!A:K,11,FALSE),0)</f>
        <v>-34.3</v>
      </c>
      <c r="AA979" s="4">
        <v>978</v>
      </c>
      <c r="AB979" s="4"/>
      <c r="AC979" s="220" t="e">
        <f>VLOOKUP(H979,[1]Sheet1!$D:$D,1,FALSE)</f>
        <v>#N/A</v>
      </c>
    </row>
    <row r="980" spans="1:29">
      <c r="A980" s="4">
        <v>498</v>
      </c>
      <c r="B980" s="4" t="s">
        <v>2183</v>
      </c>
      <c r="C980" s="4">
        <v>0</v>
      </c>
      <c r="D980" s="4" t="s">
        <v>99</v>
      </c>
      <c r="E980" s="4">
        <v>0</v>
      </c>
      <c r="F980" s="4">
        <v>0</v>
      </c>
      <c r="G980" s="4" t="s">
        <v>102</v>
      </c>
      <c r="H980" s="4">
        <v>3851168</v>
      </c>
      <c r="I980" s="4" t="s">
        <v>2343</v>
      </c>
      <c r="J980" s="216">
        <v>0</v>
      </c>
      <c r="K980" s="4">
        <v>17370667061</v>
      </c>
      <c r="L980" s="4"/>
      <c r="M980" s="4" t="s">
        <v>2344</v>
      </c>
      <c r="N980" s="4" t="s">
        <v>2345</v>
      </c>
      <c r="O980" s="4">
        <v>15378803017</v>
      </c>
      <c r="P980" s="217">
        <f>--IFERROR(VLOOKUP(I980,'统计（数据库导出）'!A:C,2,FALSE),0)</f>
        <v>0</v>
      </c>
      <c r="Q980" s="217">
        <f>--IFERROR(VLOOKUP(I980,'统计（数据库导出）'!A:C,3,FALSE),0)</f>
        <v>-39.9</v>
      </c>
      <c r="R980" s="219">
        <f t="shared" si="15"/>
        <v>0</v>
      </c>
      <c r="S980" s="217">
        <f>--IFERROR(VLOOKUP(I980,'统计（数据库导出）'!A:K,4,FALSE),0)</f>
        <v>0</v>
      </c>
      <c r="T980" s="217">
        <f>--IFERROR(VLOOKUP(I980,'统计（数据库导出）'!A:K,5,FALSE),0)</f>
        <v>0</v>
      </c>
      <c r="U980" s="217">
        <f>--IFERROR(VLOOKUP(I980,'统计（数据库导出）'!A:K,6,FALSE),0)</f>
        <v>0</v>
      </c>
      <c r="V980" s="217">
        <f>--IFERROR(VLOOKUP(I980,'统计（数据库导出）'!A:K,7,FALSE),0)</f>
        <v>0</v>
      </c>
      <c r="W980" s="217">
        <f>--IFERROR(VLOOKUP(I980,'统计（数据库导出）'!A:K,8,FALSE),0)</f>
        <v>-39.9</v>
      </c>
      <c r="X980" s="217">
        <f>--IFERROR(VLOOKUP(I980,'统计（数据库导出）'!A:K,9,FALSE),0)</f>
        <v>-57</v>
      </c>
      <c r="Y980" s="217">
        <f>--IFERROR(VLOOKUP(I980,'统计（数据库导出）'!A:K,10,FALSE),0)</f>
        <v>0</v>
      </c>
      <c r="Z980" s="217">
        <f>--IFERROR(VLOOKUP(I980,'统计（数据库导出）'!A:K,11,FALSE),0)</f>
        <v>0</v>
      </c>
      <c r="AA980" s="4">
        <v>979</v>
      </c>
      <c r="AB980" s="4"/>
      <c r="AC980" s="220" t="e">
        <f>VLOOKUP(H980,[1]Sheet1!$D:$D,1,FALSE)</f>
        <v>#N/A</v>
      </c>
    </row>
    <row r="981" spans="1:29">
      <c r="A981" s="4">
        <v>499</v>
      </c>
      <c r="B981" s="4" t="s">
        <v>2183</v>
      </c>
      <c r="C981" s="4">
        <v>0</v>
      </c>
      <c r="D981" s="4" t="s">
        <v>53</v>
      </c>
      <c r="E981" s="4">
        <v>0</v>
      </c>
      <c r="F981" s="4">
        <v>0</v>
      </c>
      <c r="G981" s="4" t="s">
        <v>33</v>
      </c>
      <c r="H981" s="4">
        <v>3852416</v>
      </c>
      <c r="I981" s="4" t="s">
        <v>2346</v>
      </c>
      <c r="J981" s="216">
        <v>0</v>
      </c>
      <c r="K981" s="4">
        <v>0</v>
      </c>
      <c r="L981" s="4"/>
      <c r="M981" s="4" t="s">
        <v>2347</v>
      </c>
      <c r="N981" s="4" t="s">
        <v>2348</v>
      </c>
      <c r="O981" s="4">
        <v>17793895198</v>
      </c>
      <c r="P981" s="217">
        <f>--IFERROR(VLOOKUP(I981,'统计（数据库导出）'!A:C,2,FALSE),0)</f>
        <v>0</v>
      </c>
      <c r="Q981" s="217">
        <f>--IFERROR(VLOOKUP(I981,'统计（数据库导出）'!A:C,3,FALSE),0)</f>
        <v>-461.233333333333</v>
      </c>
      <c r="R981" s="219">
        <f t="shared" si="15"/>
        <v>0</v>
      </c>
      <c r="S981" s="217">
        <f>--IFERROR(VLOOKUP(I981,'统计（数据库导出）'!A:K,4,FALSE),0)</f>
        <v>0</v>
      </c>
      <c r="T981" s="217">
        <f>--IFERROR(VLOOKUP(I981,'统计（数据库导出）'!A:K,5,FALSE),0)</f>
        <v>0</v>
      </c>
      <c r="U981" s="217">
        <f>--IFERROR(VLOOKUP(I981,'统计（数据库导出）'!A:K,6,FALSE),0)</f>
        <v>0</v>
      </c>
      <c r="V981" s="217">
        <f>--IFERROR(VLOOKUP(I981,'统计（数据库导出）'!A:K,7,FALSE),0)</f>
        <v>0</v>
      </c>
      <c r="W981" s="217">
        <f>--IFERROR(VLOOKUP(I981,'统计（数据库导出）'!A:K,8,FALSE),0)</f>
        <v>-655.3</v>
      </c>
      <c r="X981" s="217">
        <f>--IFERROR(VLOOKUP(I981,'统计（数据库导出）'!A:K,9,FALSE),0)</f>
        <v>-2163.2</v>
      </c>
      <c r="Y981" s="217">
        <f>--IFERROR(VLOOKUP(I981,'统计（数据库导出）'!A:K,10,FALSE),0)</f>
        <v>194.066666666667</v>
      </c>
      <c r="Z981" s="217">
        <f>--IFERROR(VLOOKUP(I981,'统计（数据库导出）'!A:K,11,FALSE),0)</f>
        <v>0</v>
      </c>
      <c r="AA981" s="4">
        <v>980</v>
      </c>
      <c r="AB981" s="4"/>
      <c r="AC981" s="220" t="e">
        <f>VLOOKUP(H981,[1]Sheet1!$D:$D,1,FALSE)</f>
        <v>#N/A</v>
      </c>
    </row>
    <row r="982" spans="1:29">
      <c r="A982" s="4">
        <v>500</v>
      </c>
      <c r="B982" s="4" t="s">
        <v>2183</v>
      </c>
      <c r="C982" s="4">
        <v>0</v>
      </c>
      <c r="D982" s="4" t="s">
        <v>53</v>
      </c>
      <c r="E982" s="4">
        <v>0</v>
      </c>
      <c r="F982" s="4">
        <v>0</v>
      </c>
      <c r="G982" s="4" t="s">
        <v>110</v>
      </c>
      <c r="H982" s="4">
        <v>3853040</v>
      </c>
      <c r="I982" s="4" t="s">
        <v>2349</v>
      </c>
      <c r="J982" s="216">
        <v>848</v>
      </c>
      <c r="K982" s="4">
        <v>18193823967</v>
      </c>
      <c r="L982" s="4"/>
      <c r="M982" s="4" t="s">
        <v>2350</v>
      </c>
      <c r="N982" s="4" t="s">
        <v>2351</v>
      </c>
      <c r="O982" s="4">
        <v>18193823967</v>
      </c>
      <c r="P982" s="217">
        <f>--IFERROR(VLOOKUP(I982,'统计（数据库导出）'!A:C,2,FALSE),0)</f>
        <v>76.1</v>
      </c>
      <c r="Q982" s="217">
        <f>--IFERROR(VLOOKUP(I982,'统计（数据库导出）'!A:C,3,FALSE),0)</f>
        <v>176.1</v>
      </c>
      <c r="R982" s="219">
        <f t="shared" si="15"/>
        <v>0.207665094339623</v>
      </c>
      <c r="S982" s="217">
        <f>--IFERROR(VLOOKUP(I982,'统计（数据库导出）'!A:K,4,FALSE),0)</f>
        <v>51.1</v>
      </c>
      <c r="T982" s="217">
        <f>--IFERROR(VLOOKUP(I982,'统计（数据库导出）'!A:K,5,FALSE),0)</f>
        <v>-20</v>
      </c>
      <c r="U982" s="217">
        <f>--IFERROR(VLOOKUP(I982,'统计（数据库导出）'!A:K,6,FALSE),0)</f>
        <v>25</v>
      </c>
      <c r="V982" s="217">
        <f>--IFERROR(VLOOKUP(I982,'统计（数据库导出）'!A:K,7,FALSE),0)</f>
        <v>0</v>
      </c>
      <c r="W982" s="217">
        <f>--IFERROR(VLOOKUP(I982,'统计（数据库导出）'!A:K,8,FALSE),0)</f>
        <v>54.1</v>
      </c>
      <c r="X982" s="217">
        <f>--IFERROR(VLOOKUP(I982,'统计（数据库导出）'!A:K,9,FALSE),0)</f>
        <v>-33</v>
      </c>
      <c r="Y982" s="217">
        <f>--IFERROR(VLOOKUP(I982,'统计（数据库导出）'!A:K,10,FALSE),0)</f>
        <v>122</v>
      </c>
      <c r="Z982" s="217">
        <f>--IFERROR(VLOOKUP(I982,'统计（数据库导出）'!A:K,11,FALSE),0)</f>
        <v>0</v>
      </c>
      <c r="AA982" s="4">
        <v>981</v>
      </c>
      <c r="AB982" s="4"/>
      <c r="AC982" s="220" t="e">
        <f>VLOOKUP(H982,[1]Sheet1!$D:$D,1,FALSE)</f>
        <v>#N/A</v>
      </c>
    </row>
    <row r="983" spans="1:29">
      <c r="A983" s="4">
        <v>501</v>
      </c>
      <c r="B983" s="4" t="s">
        <v>2183</v>
      </c>
      <c r="C983" s="4">
        <v>0</v>
      </c>
      <c r="D983" s="4" t="s">
        <v>53</v>
      </c>
      <c r="E983" s="4">
        <v>0</v>
      </c>
      <c r="F983" s="4">
        <v>0</v>
      </c>
      <c r="G983" s="4" t="s">
        <v>839</v>
      </c>
      <c r="H983" s="4">
        <v>3853039</v>
      </c>
      <c r="I983" s="4" t="s">
        <v>2352</v>
      </c>
      <c r="J983" s="216">
        <v>848</v>
      </c>
      <c r="K983" s="4">
        <v>18993825678</v>
      </c>
      <c r="L983" s="4"/>
      <c r="M983" s="4" t="s">
        <v>2353</v>
      </c>
      <c r="N983" s="4" t="s">
        <v>2354</v>
      </c>
      <c r="O983" s="4">
        <v>13321380688</v>
      </c>
      <c r="P983" s="217">
        <f>--IFERROR(VLOOKUP(I983,'统计（数据库导出）'!A:C,2,FALSE),0)</f>
        <v>149</v>
      </c>
      <c r="Q983" s="217">
        <f>--IFERROR(VLOOKUP(I983,'统计（数据库导出）'!A:C,3,FALSE),0)</f>
        <v>219.2966</v>
      </c>
      <c r="R983" s="219">
        <f t="shared" si="15"/>
        <v>0.258604481132075</v>
      </c>
      <c r="S983" s="217">
        <f>--IFERROR(VLOOKUP(I983,'统计（数据库导出）'!A:K,4,FALSE),0)</f>
        <v>129</v>
      </c>
      <c r="T983" s="217">
        <f>--IFERROR(VLOOKUP(I983,'统计（数据库导出）'!A:K,5,FALSE),0)</f>
        <v>0</v>
      </c>
      <c r="U983" s="217">
        <f>--IFERROR(VLOOKUP(I983,'统计（数据库导出）'!A:K,6,FALSE),0)</f>
        <v>20</v>
      </c>
      <c r="V983" s="217">
        <f>--IFERROR(VLOOKUP(I983,'统计（数据库导出）'!A:K,7,FALSE),0)</f>
        <v>0</v>
      </c>
      <c r="W983" s="217">
        <f>--IFERROR(VLOOKUP(I983,'统计（数据库导出）'!A:K,8,FALSE),0)</f>
        <v>-57.5</v>
      </c>
      <c r="X983" s="217">
        <f>--IFERROR(VLOOKUP(I983,'统计（数据库导出）'!A:K,9,FALSE),0)</f>
        <v>-401.1</v>
      </c>
      <c r="Y983" s="217">
        <f>--IFERROR(VLOOKUP(I983,'统计（数据库导出）'!A:K,10,FALSE),0)</f>
        <v>276.7966</v>
      </c>
      <c r="Z983" s="217">
        <f>--IFERROR(VLOOKUP(I983,'统计（数据库导出）'!A:K,11,FALSE),0)</f>
        <v>0</v>
      </c>
      <c r="AA983" s="4">
        <v>982</v>
      </c>
      <c r="AB983" s="4"/>
      <c r="AC983" s="220" t="e">
        <f>VLOOKUP(H983,[1]Sheet1!$D:$D,1,FALSE)</f>
        <v>#N/A</v>
      </c>
    </row>
    <row r="984" spans="1:29">
      <c r="A984" s="4">
        <v>502</v>
      </c>
      <c r="B984" s="4" t="s">
        <v>2183</v>
      </c>
      <c r="C984" s="4">
        <v>0</v>
      </c>
      <c r="D984" s="4" t="s">
        <v>53</v>
      </c>
      <c r="E984" s="4">
        <v>0</v>
      </c>
      <c r="F984" s="4">
        <v>0</v>
      </c>
      <c r="G984" s="4" t="s">
        <v>33</v>
      </c>
      <c r="H984" s="4">
        <v>3852614</v>
      </c>
      <c r="I984" s="4" t="s">
        <v>2355</v>
      </c>
      <c r="J984" s="216">
        <v>0</v>
      </c>
      <c r="K984" s="4">
        <v>17718621517</v>
      </c>
      <c r="L984" s="4"/>
      <c r="M984" s="4" t="s">
        <v>2356</v>
      </c>
      <c r="N984" s="4" t="s">
        <v>2357</v>
      </c>
      <c r="O984" s="4">
        <v>17718621517</v>
      </c>
      <c r="P984" s="217">
        <f>--IFERROR(VLOOKUP(I984,'统计（数据库导出）'!A:C,2,FALSE),0)</f>
        <v>17.1</v>
      </c>
      <c r="Q984" s="217">
        <f>--IFERROR(VLOOKUP(I984,'统计（数据库导出）'!A:C,3,FALSE),0)</f>
        <v>716.6</v>
      </c>
      <c r="R984" s="219">
        <f t="shared" si="15"/>
        <v>0</v>
      </c>
      <c r="S984" s="217">
        <f>--IFERROR(VLOOKUP(I984,'统计（数据库导出）'!A:K,4,FALSE),0)</f>
        <v>17.1</v>
      </c>
      <c r="T984" s="217">
        <f>--IFERROR(VLOOKUP(I984,'统计（数据库导出）'!A:K,5,FALSE),0)</f>
        <v>0</v>
      </c>
      <c r="U984" s="217">
        <f>--IFERROR(VLOOKUP(I984,'统计（数据库导出）'!A:K,6,FALSE),0)</f>
        <v>0</v>
      </c>
      <c r="V984" s="217">
        <f>--IFERROR(VLOOKUP(I984,'统计（数据库导出）'!A:K,7,FALSE),0)</f>
        <v>0</v>
      </c>
      <c r="W984" s="217">
        <f>--IFERROR(VLOOKUP(I984,'统计（数据库导出）'!A:K,8,FALSE),0)</f>
        <v>551.1</v>
      </c>
      <c r="X984" s="217">
        <f>--IFERROR(VLOOKUP(I984,'统计（数据库导出）'!A:K,9,FALSE),0)</f>
        <v>-726</v>
      </c>
      <c r="Y984" s="217">
        <f>--IFERROR(VLOOKUP(I984,'统计（数据库导出）'!A:K,10,FALSE),0)</f>
        <v>165.5</v>
      </c>
      <c r="Z984" s="217">
        <f>--IFERROR(VLOOKUP(I984,'统计（数据库导出）'!A:K,11,FALSE),0)</f>
        <v>0</v>
      </c>
      <c r="AA984" s="4">
        <v>983</v>
      </c>
      <c r="AB984" s="4"/>
      <c r="AC984" s="220" t="e">
        <f>VLOOKUP(H984,[1]Sheet1!$D:$D,1,FALSE)</f>
        <v>#N/A</v>
      </c>
    </row>
    <row r="985" spans="1:29">
      <c r="A985" s="4">
        <v>503</v>
      </c>
      <c r="B985" s="4" t="s">
        <v>2183</v>
      </c>
      <c r="C985" s="4">
        <v>0</v>
      </c>
      <c r="D985" s="4" t="s">
        <v>53</v>
      </c>
      <c r="E985" s="4">
        <v>0</v>
      </c>
      <c r="F985" s="4">
        <v>0</v>
      </c>
      <c r="G985" s="4" t="s">
        <v>33</v>
      </c>
      <c r="H985" s="4">
        <v>3852765</v>
      </c>
      <c r="I985" s="4" t="s">
        <v>2358</v>
      </c>
      <c r="J985" s="216">
        <v>0</v>
      </c>
      <c r="K985" s="4">
        <v>19996039855</v>
      </c>
      <c r="L985" s="4"/>
      <c r="M985" s="4" t="s">
        <v>2359</v>
      </c>
      <c r="N985" s="4" t="s">
        <v>2360</v>
      </c>
      <c r="O985" s="4">
        <v>19996039855</v>
      </c>
      <c r="P985" s="217">
        <f>--IFERROR(VLOOKUP(I985,'统计（数据库导出）'!A:C,2,FALSE),0)</f>
        <v>0</v>
      </c>
      <c r="Q985" s="217">
        <f>--IFERROR(VLOOKUP(I985,'统计（数据库导出）'!A:C,3,FALSE),0)</f>
        <v>-327</v>
      </c>
      <c r="R985" s="219">
        <f t="shared" si="15"/>
        <v>0</v>
      </c>
      <c r="S985" s="217">
        <f>--IFERROR(VLOOKUP(I985,'统计（数据库导出）'!A:K,4,FALSE),0)</f>
        <v>0</v>
      </c>
      <c r="T985" s="217">
        <f>--IFERROR(VLOOKUP(I985,'统计（数据库导出）'!A:K,5,FALSE),0)</f>
        <v>0</v>
      </c>
      <c r="U985" s="217">
        <f>--IFERROR(VLOOKUP(I985,'统计（数据库导出）'!A:K,6,FALSE),0)</f>
        <v>0</v>
      </c>
      <c r="V985" s="217">
        <f>--IFERROR(VLOOKUP(I985,'统计（数据库导出）'!A:K,7,FALSE),0)</f>
        <v>0</v>
      </c>
      <c r="W985" s="217">
        <f>--IFERROR(VLOOKUP(I985,'统计（数据库导出）'!A:K,8,FALSE),0)</f>
        <v>-327</v>
      </c>
      <c r="X985" s="217">
        <f>--IFERROR(VLOOKUP(I985,'统计（数据库导出）'!A:K,9,FALSE),0)</f>
        <v>-327</v>
      </c>
      <c r="Y985" s="217">
        <f>--IFERROR(VLOOKUP(I985,'统计（数据库导出）'!A:K,10,FALSE),0)</f>
        <v>0</v>
      </c>
      <c r="Z985" s="217">
        <f>--IFERROR(VLOOKUP(I985,'统计（数据库导出）'!A:K,11,FALSE),0)</f>
        <v>0</v>
      </c>
      <c r="AA985" s="4">
        <v>984</v>
      </c>
      <c r="AB985" s="4"/>
      <c r="AC985" s="220" t="e">
        <f>VLOOKUP(H985,[1]Sheet1!$D:$D,1,FALSE)</f>
        <v>#N/A</v>
      </c>
    </row>
    <row r="986" spans="1:29">
      <c r="A986" s="4">
        <v>504</v>
      </c>
      <c r="B986" s="4" t="s">
        <v>2183</v>
      </c>
      <c r="C986" s="4">
        <v>0</v>
      </c>
      <c r="D986" s="4" t="s">
        <v>53</v>
      </c>
      <c r="E986" s="4">
        <v>0</v>
      </c>
      <c r="F986" s="4">
        <v>0</v>
      </c>
      <c r="G986" s="4" t="s">
        <v>33</v>
      </c>
      <c r="H986" s="4">
        <v>3852767</v>
      </c>
      <c r="I986" s="4" t="s">
        <v>2361</v>
      </c>
      <c r="J986" s="216">
        <v>0</v>
      </c>
      <c r="K986" s="4">
        <v>15378828961</v>
      </c>
      <c r="L986" s="4"/>
      <c r="M986" s="4" t="s">
        <v>2362</v>
      </c>
      <c r="N986" s="4" t="s">
        <v>2363</v>
      </c>
      <c r="O986" s="4">
        <v>18093801288</v>
      </c>
      <c r="P986" s="217">
        <f>--IFERROR(VLOOKUP(I986,'统计（数据库导出）'!A:C,2,FALSE),0)</f>
        <v>0</v>
      </c>
      <c r="Q986" s="217">
        <f>--IFERROR(VLOOKUP(I986,'统计（数据库导出）'!A:C,3,FALSE),0)</f>
        <v>-48</v>
      </c>
      <c r="R986" s="219">
        <f t="shared" si="15"/>
        <v>0</v>
      </c>
      <c r="S986" s="217">
        <f>--IFERROR(VLOOKUP(I986,'统计（数据库导出）'!A:K,4,FALSE),0)</f>
        <v>0</v>
      </c>
      <c r="T986" s="217">
        <f>--IFERROR(VLOOKUP(I986,'统计（数据库导出）'!A:K,5,FALSE),0)</f>
        <v>0</v>
      </c>
      <c r="U986" s="217">
        <f>--IFERROR(VLOOKUP(I986,'统计（数据库导出）'!A:K,6,FALSE),0)</f>
        <v>0</v>
      </c>
      <c r="V986" s="217">
        <f>--IFERROR(VLOOKUP(I986,'统计（数据库导出）'!A:K,7,FALSE),0)</f>
        <v>0</v>
      </c>
      <c r="W986" s="217">
        <f>--IFERROR(VLOOKUP(I986,'统计（数据库导出）'!A:K,8,FALSE),0)</f>
        <v>-48</v>
      </c>
      <c r="X986" s="217">
        <f>--IFERROR(VLOOKUP(I986,'统计（数据库导出）'!A:K,9,FALSE),0)</f>
        <v>-48</v>
      </c>
      <c r="Y986" s="217">
        <f>--IFERROR(VLOOKUP(I986,'统计（数据库导出）'!A:K,10,FALSE),0)</f>
        <v>0</v>
      </c>
      <c r="Z986" s="217">
        <f>--IFERROR(VLOOKUP(I986,'统计（数据库导出）'!A:K,11,FALSE),0)</f>
        <v>0</v>
      </c>
      <c r="AA986" s="4">
        <v>985</v>
      </c>
      <c r="AB986" s="4"/>
      <c r="AC986" s="220" t="e">
        <f>VLOOKUP(H986,[1]Sheet1!$D:$D,1,FALSE)</f>
        <v>#N/A</v>
      </c>
    </row>
    <row r="987" spans="1:29">
      <c r="A987" s="4">
        <v>505</v>
      </c>
      <c r="B987" s="4" t="s">
        <v>2183</v>
      </c>
      <c r="C987" s="4">
        <v>0</v>
      </c>
      <c r="D987" s="4" t="s">
        <v>30</v>
      </c>
      <c r="E987" s="4" t="s">
        <v>2294</v>
      </c>
      <c r="F987" s="4" t="s">
        <v>32</v>
      </c>
      <c r="G987" s="4" t="s">
        <v>33</v>
      </c>
      <c r="H987" s="4">
        <v>3851573</v>
      </c>
      <c r="I987" s="4" t="s">
        <v>2364</v>
      </c>
      <c r="J987" s="216">
        <v>1110</v>
      </c>
      <c r="K987" s="4">
        <v>18093897056</v>
      </c>
      <c r="L987" s="4"/>
      <c r="M987" s="4" t="s">
        <v>2365</v>
      </c>
      <c r="N987" s="4" t="s">
        <v>2366</v>
      </c>
      <c r="O987" s="4">
        <v>18093897056</v>
      </c>
      <c r="P987" s="217">
        <f>--IFERROR(VLOOKUP(I987,'统计（数据库导出）'!A:C,2,FALSE),0)</f>
        <v>33</v>
      </c>
      <c r="Q987" s="217">
        <f>--IFERROR(VLOOKUP(I987,'统计（数据库导出）'!A:C,3,FALSE),0)</f>
        <v>807.88</v>
      </c>
      <c r="R987" s="219">
        <f t="shared" si="15"/>
        <v>0.72781981981982</v>
      </c>
      <c r="S987" s="217">
        <f>--IFERROR(VLOOKUP(I987,'统计（数据库导出）'!A:K,4,FALSE),0)</f>
        <v>13</v>
      </c>
      <c r="T987" s="217">
        <f>--IFERROR(VLOOKUP(I987,'统计（数据库导出）'!A:K,5,FALSE),0)</f>
        <v>0</v>
      </c>
      <c r="U987" s="217">
        <f>--IFERROR(VLOOKUP(I987,'统计（数据库导出）'!A:K,6,FALSE),0)</f>
        <v>20</v>
      </c>
      <c r="V987" s="217">
        <f>--IFERROR(VLOOKUP(I987,'统计（数据库导出）'!A:K,7,FALSE),0)</f>
        <v>0</v>
      </c>
      <c r="W987" s="217">
        <f>--IFERROR(VLOOKUP(I987,'统计（数据库导出）'!A:K,8,FALSE),0)</f>
        <v>366.23</v>
      </c>
      <c r="X987" s="217">
        <f>--IFERROR(VLOOKUP(I987,'统计（数据库导出）'!A:K,9,FALSE),0)</f>
        <v>-302.1</v>
      </c>
      <c r="Y987" s="217">
        <f>--IFERROR(VLOOKUP(I987,'统计（数据库导出）'!A:K,10,FALSE),0)</f>
        <v>441.65</v>
      </c>
      <c r="Z987" s="217">
        <f>--IFERROR(VLOOKUP(I987,'统计（数据库导出）'!A:K,11,FALSE),0)</f>
        <v>0</v>
      </c>
      <c r="AA987" s="4">
        <v>986</v>
      </c>
      <c r="AB987" s="4"/>
      <c r="AC987" s="220" t="e">
        <f>VLOOKUP(H987,[1]Sheet1!$D:$D,1,FALSE)</f>
        <v>#N/A</v>
      </c>
    </row>
    <row r="988" spans="1:29">
      <c r="A988" s="4">
        <v>506</v>
      </c>
      <c r="B988" s="4" t="s">
        <v>2183</v>
      </c>
      <c r="C988" s="4">
        <v>0</v>
      </c>
      <c r="D988" s="4" t="s">
        <v>30</v>
      </c>
      <c r="E988" s="4" t="s">
        <v>2298</v>
      </c>
      <c r="F988" s="4" t="s">
        <v>32</v>
      </c>
      <c r="G988" s="4" t="s">
        <v>33</v>
      </c>
      <c r="H988" s="4">
        <v>3851574</v>
      </c>
      <c r="I988" s="4" t="s">
        <v>2367</v>
      </c>
      <c r="J988" s="216">
        <v>1110</v>
      </c>
      <c r="K988" s="4">
        <v>17793860336</v>
      </c>
      <c r="L988" s="4"/>
      <c r="M988" s="4" t="s">
        <v>2368</v>
      </c>
      <c r="N988" s="4" t="s">
        <v>2369</v>
      </c>
      <c r="O988" s="4">
        <v>17393856695</v>
      </c>
      <c r="P988" s="217">
        <f>--IFERROR(VLOOKUP(I988,'统计（数据库导出）'!A:C,2,FALSE),0)</f>
        <v>0</v>
      </c>
      <c r="Q988" s="217">
        <f>--IFERROR(VLOOKUP(I988,'统计（数据库导出）'!A:C,3,FALSE),0)</f>
        <v>820.6</v>
      </c>
      <c r="R988" s="219">
        <f t="shared" si="15"/>
        <v>0.739279279279279</v>
      </c>
      <c r="S988" s="217">
        <f>--IFERROR(VLOOKUP(I988,'统计（数据库导出）'!A:K,4,FALSE),0)</f>
        <v>0</v>
      </c>
      <c r="T988" s="217">
        <f>--IFERROR(VLOOKUP(I988,'统计（数据库导出）'!A:K,5,FALSE),0)</f>
        <v>0</v>
      </c>
      <c r="U988" s="217">
        <f>--IFERROR(VLOOKUP(I988,'统计（数据库导出）'!A:K,6,FALSE),0)</f>
        <v>0</v>
      </c>
      <c r="V988" s="217">
        <f>--IFERROR(VLOOKUP(I988,'统计（数据库导出）'!A:K,7,FALSE),0)</f>
        <v>0</v>
      </c>
      <c r="W988" s="217">
        <f>--IFERROR(VLOOKUP(I988,'统计（数据库导出）'!A:K,8,FALSE),0)</f>
        <v>643</v>
      </c>
      <c r="X988" s="217">
        <f>--IFERROR(VLOOKUP(I988,'统计（数据库导出）'!A:K,9,FALSE),0)</f>
        <v>-575</v>
      </c>
      <c r="Y988" s="217">
        <f>--IFERROR(VLOOKUP(I988,'统计（数据库导出）'!A:K,10,FALSE),0)</f>
        <v>177.6</v>
      </c>
      <c r="Z988" s="217">
        <f>--IFERROR(VLOOKUP(I988,'统计（数据库导出）'!A:K,11,FALSE),0)</f>
        <v>-10</v>
      </c>
      <c r="AA988" s="4">
        <v>987</v>
      </c>
      <c r="AB988" s="4"/>
      <c r="AC988" s="220" t="e">
        <f>VLOOKUP(H988,[1]Sheet1!$D:$D,1,FALSE)</f>
        <v>#N/A</v>
      </c>
    </row>
    <row r="989" spans="1:29">
      <c r="A989" s="4">
        <v>507</v>
      </c>
      <c r="B989" s="4" t="s">
        <v>2183</v>
      </c>
      <c r="C989" s="4">
        <v>0</v>
      </c>
      <c r="D989" s="4" t="s">
        <v>30</v>
      </c>
      <c r="E989" s="4" t="s">
        <v>2220</v>
      </c>
      <c r="F989" s="4" t="s">
        <v>88</v>
      </c>
      <c r="G989" s="4" t="s">
        <v>33</v>
      </c>
      <c r="H989" s="4">
        <v>3851571</v>
      </c>
      <c r="I989" s="4" t="s">
        <v>2370</v>
      </c>
      <c r="J989" s="216">
        <v>1110</v>
      </c>
      <c r="K989" s="4">
        <v>18919481089</v>
      </c>
      <c r="L989" s="4"/>
      <c r="M989" s="4" t="s">
        <v>2371</v>
      </c>
      <c r="N989" s="4" t="s">
        <v>2235</v>
      </c>
      <c r="O989" s="4">
        <v>18919481089</v>
      </c>
      <c r="P989" s="217">
        <f>--IFERROR(VLOOKUP(I989,'统计（数据库导出）'!A:C,2,FALSE),0)</f>
        <v>0</v>
      </c>
      <c r="Q989" s="217">
        <f>--IFERROR(VLOOKUP(I989,'统计（数据库导出）'!A:C,3,FALSE),0)</f>
        <v>0</v>
      </c>
      <c r="R989" s="219">
        <f t="shared" si="15"/>
        <v>0</v>
      </c>
      <c r="S989" s="217">
        <f>--IFERROR(VLOOKUP(I989,'统计（数据库导出）'!A:K,4,FALSE),0)</f>
        <v>0</v>
      </c>
      <c r="T989" s="217">
        <f>--IFERROR(VLOOKUP(I989,'统计（数据库导出）'!A:K,5,FALSE),0)</f>
        <v>0</v>
      </c>
      <c r="U989" s="217">
        <f>--IFERROR(VLOOKUP(I989,'统计（数据库导出）'!A:K,6,FALSE),0)</f>
        <v>0</v>
      </c>
      <c r="V989" s="217">
        <f>--IFERROR(VLOOKUP(I989,'统计（数据库导出）'!A:K,7,FALSE),0)</f>
        <v>0</v>
      </c>
      <c r="W989" s="217">
        <f>--IFERROR(VLOOKUP(I989,'统计（数据库导出）'!A:K,8,FALSE),0)</f>
        <v>0</v>
      </c>
      <c r="X989" s="217">
        <f>--IFERROR(VLOOKUP(I989,'统计（数据库导出）'!A:K,9,FALSE),0)</f>
        <v>0</v>
      </c>
      <c r="Y989" s="217">
        <f>--IFERROR(VLOOKUP(I989,'统计（数据库导出）'!A:K,10,FALSE),0)</f>
        <v>0</v>
      </c>
      <c r="Z989" s="217">
        <f>--IFERROR(VLOOKUP(I989,'统计（数据库导出）'!A:K,11,FALSE),0)</f>
        <v>0</v>
      </c>
      <c r="AA989" s="4">
        <v>988</v>
      </c>
      <c r="AB989" s="4"/>
      <c r="AC989" s="220" t="e">
        <f>VLOOKUP(H989,[1]Sheet1!$D:$D,1,FALSE)</f>
        <v>#N/A</v>
      </c>
    </row>
    <row r="990" spans="1:29">
      <c r="A990" s="4">
        <v>508</v>
      </c>
      <c r="B990" s="4" t="s">
        <v>2183</v>
      </c>
      <c r="C990" s="4">
        <v>0</v>
      </c>
      <c r="D990" s="4" t="s">
        <v>53</v>
      </c>
      <c r="E990" s="4">
        <v>0</v>
      </c>
      <c r="F990" s="4">
        <v>0</v>
      </c>
      <c r="G990" s="4" t="s">
        <v>33</v>
      </c>
      <c r="H990" s="4">
        <v>3852626</v>
      </c>
      <c r="I990" s="4" t="s">
        <v>2372</v>
      </c>
      <c r="J990" s="216">
        <v>0</v>
      </c>
      <c r="K990" s="4">
        <v>0</v>
      </c>
      <c r="L990" s="4"/>
      <c r="M990" s="4" t="s">
        <v>2373</v>
      </c>
      <c r="N990" s="4" t="s">
        <v>2374</v>
      </c>
      <c r="O990" s="4">
        <v>18993871858</v>
      </c>
      <c r="P990" s="217">
        <f>--IFERROR(VLOOKUP(I990,'统计（数据库导出）'!A:C,2,FALSE),0)</f>
        <v>0</v>
      </c>
      <c r="Q990" s="217">
        <f>--IFERROR(VLOOKUP(I990,'统计（数据库导出）'!A:C,3,FALSE),0)</f>
        <v>-124</v>
      </c>
      <c r="R990" s="219">
        <f t="shared" si="15"/>
        <v>0</v>
      </c>
      <c r="S990" s="217">
        <f>--IFERROR(VLOOKUP(I990,'统计（数据库导出）'!A:K,4,FALSE),0)</f>
        <v>0</v>
      </c>
      <c r="T990" s="217">
        <f>--IFERROR(VLOOKUP(I990,'统计（数据库导出）'!A:K,5,FALSE),0)</f>
        <v>0</v>
      </c>
      <c r="U990" s="217">
        <f>--IFERROR(VLOOKUP(I990,'统计（数据库导出）'!A:K,6,FALSE),0)</f>
        <v>0</v>
      </c>
      <c r="V990" s="217">
        <f>--IFERROR(VLOOKUP(I990,'统计（数据库导出）'!A:K,7,FALSE),0)</f>
        <v>0</v>
      </c>
      <c r="W990" s="217">
        <f>--IFERROR(VLOOKUP(I990,'统计（数据库导出）'!A:K,8,FALSE),0)</f>
        <v>-124</v>
      </c>
      <c r="X990" s="217">
        <f>--IFERROR(VLOOKUP(I990,'统计（数据库导出）'!A:K,9,FALSE),0)</f>
        <v>-124</v>
      </c>
      <c r="Y990" s="217">
        <f>--IFERROR(VLOOKUP(I990,'统计（数据库导出）'!A:K,10,FALSE),0)</f>
        <v>0</v>
      </c>
      <c r="Z990" s="217">
        <f>--IFERROR(VLOOKUP(I990,'统计（数据库导出）'!A:K,11,FALSE),0)</f>
        <v>0</v>
      </c>
      <c r="AA990" s="4">
        <v>989</v>
      </c>
      <c r="AB990" s="4"/>
      <c r="AC990" s="220" t="e">
        <f>VLOOKUP(H990,[1]Sheet1!$D:$D,1,FALSE)</f>
        <v>#N/A</v>
      </c>
    </row>
    <row r="991" spans="1:29">
      <c r="A991" s="4">
        <v>509</v>
      </c>
      <c r="B991" s="4" t="s">
        <v>2183</v>
      </c>
      <c r="C991" s="4">
        <v>0</v>
      </c>
      <c r="D991" s="4" t="s">
        <v>30</v>
      </c>
      <c r="E991" s="4" t="s">
        <v>2198</v>
      </c>
      <c r="F991" s="4" t="s">
        <v>88</v>
      </c>
      <c r="G991" s="4" t="s">
        <v>68</v>
      </c>
      <c r="H991" s="4">
        <v>3851580</v>
      </c>
      <c r="I991" s="4" t="s">
        <v>2375</v>
      </c>
      <c r="J991" s="216">
        <v>1110</v>
      </c>
      <c r="K991" s="4">
        <v>19119559597</v>
      </c>
      <c r="L991" s="4"/>
      <c r="M991" s="4" t="s">
        <v>2376</v>
      </c>
      <c r="N991" s="4" t="s">
        <v>2377</v>
      </c>
      <c r="O991" s="4">
        <v>19119559597</v>
      </c>
      <c r="P991" s="217">
        <f>--IFERROR(VLOOKUP(I991,'统计（数据库导出）'!A:C,2,FALSE),0)</f>
        <v>24.5</v>
      </c>
      <c r="Q991" s="217">
        <f>--IFERROR(VLOOKUP(I991,'统计（数据库导出）'!A:C,3,FALSE),0)</f>
        <v>1188.48333333333</v>
      </c>
      <c r="R991" s="219">
        <f t="shared" si="15"/>
        <v>1.0707057057057</v>
      </c>
      <c r="S991" s="217">
        <f>--IFERROR(VLOOKUP(I991,'统计（数据库导出）'!A:K,4,FALSE),0)</f>
        <v>14.5</v>
      </c>
      <c r="T991" s="217">
        <f>--IFERROR(VLOOKUP(I991,'统计（数据库导出）'!A:K,5,FALSE),0)</f>
        <v>0</v>
      </c>
      <c r="U991" s="217">
        <f>--IFERROR(VLOOKUP(I991,'统计（数据库导出）'!A:K,6,FALSE),0)</f>
        <v>10</v>
      </c>
      <c r="V991" s="217">
        <f>--IFERROR(VLOOKUP(I991,'统计（数据库导出）'!A:K,7,FALSE),0)</f>
        <v>0</v>
      </c>
      <c r="W991" s="217">
        <f>--IFERROR(VLOOKUP(I991,'统计（数据库导出）'!A:K,8,FALSE),0)</f>
        <v>806.7</v>
      </c>
      <c r="X991" s="217">
        <f>--IFERROR(VLOOKUP(I991,'统计（数据库导出）'!A:K,9,FALSE),0)</f>
        <v>-71</v>
      </c>
      <c r="Y991" s="217">
        <f>--IFERROR(VLOOKUP(I991,'统计（数据库导出）'!A:K,10,FALSE),0)</f>
        <v>381.783333333333</v>
      </c>
      <c r="Z991" s="217">
        <f>--IFERROR(VLOOKUP(I991,'统计（数据库导出）'!A:K,11,FALSE),0)</f>
        <v>0</v>
      </c>
      <c r="AA991" s="4">
        <v>990</v>
      </c>
      <c r="AB991" s="4"/>
      <c r="AC991" s="220" t="e">
        <f>VLOOKUP(H991,[1]Sheet1!$D:$D,1,FALSE)</f>
        <v>#N/A</v>
      </c>
    </row>
    <row r="992" spans="1:29">
      <c r="A992" s="4">
        <v>510</v>
      </c>
      <c r="B992" s="4" t="s">
        <v>2183</v>
      </c>
      <c r="C992" s="4">
        <v>0</v>
      </c>
      <c r="D992" s="4" t="s">
        <v>30</v>
      </c>
      <c r="E992" s="4" t="s">
        <v>2198</v>
      </c>
      <c r="F992" s="4" t="s">
        <v>88</v>
      </c>
      <c r="G992" s="4" t="s">
        <v>43</v>
      </c>
      <c r="H992" s="4">
        <v>3853552</v>
      </c>
      <c r="I992" s="4" t="s">
        <v>2378</v>
      </c>
      <c r="J992" s="216">
        <v>1110</v>
      </c>
      <c r="K992" s="4">
        <v>15379895411</v>
      </c>
      <c r="L992" s="4"/>
      <c r="M992" s="4" t="s">
        <v>2379</v>
      </c>
      <c r="N992" s="4" t="s">
        <v>2264</v>
      </c>
      <c r="O992" s="4">
        <v>15379895411</v>
      </c>
      <c r="P992" s="217">
        <f>--IFERROR(VLOOKUP(I992,'统计（数据库导出）'!A:C,2,FALSE),0)</f>
        <v>0</v>
      </c>
      <c r="Q992" s="217">
        <f>--IFERROR(VLOOKUP(I992,'统计（数据库导出）'!A:C,3,FALSE),0)</f>
        <v>41</v>
      </c>
      <c r="R992" s="219">
        <f t="shared" si="15"/>
        <v>0.0369369369369369</v>
      </c>
      <c r="S992" s="217">
        <f>--IFERROR(VLOOKUP(I992,'统计（数据库导出）'!A:K,4,FALSE),0)</f>
        <v>0</v>
      </c>
      <c r="T992" s="217">
        <f>--IFERROR(VLOOKUP(I992,'统计（数据库导出）'!A:K,5,FALSE),0)</f>
        <v>0</v>
      </c>
      <c r="U992" s="217">
        <f>--IFERROR(VLOOKUP(I992,'统计（数据库导出）'!A:K,6,FALSE),0)</f>
        <v>0</v>
      </c>
      <c r="V992" s="217">
        <f>--IFERROR(VLOOKUP(I992,'统计（数据库导出）'!A:K,7,FALSE),0)</f>
        <v>0</v>
      </c>
      <c r="W992" s="217">
        <f>--IFERROR(VLOOKUP(I992,'统计（数据库导出）'!A:K,8,FALSE),0)</f>
        <v>30</v>
      </c>
      <c r="X992" s="217">
        <f>--IFERROR(VLOOKUP(I992,'统计（数据库导出）'!A:K,9,FALSE),0)</f>
        <v>0</v>
      </c>
      <c r="Y992" s="217">
        <f>--IFERROR(VLOOKUP(I992,'统计（数据库导出）'!A:K,10,FALSE),0)</f>
        <v>11</v>
      </c>
      <c r="Z992" s="217">
        <f>--IFERROR(VLOOKUP(I992,'统计（数据库导出）'!A:K,11,FALSE),0)</f>
        <v>0</v>
      </c>
      <c r="AA992" s="4">
        <v>991</v>
      </c>
      <c r="AB992" s="4"/>
      <c r="AC992" s="220" t="e">
        <f>VLOOKUP(H992,[1]Sheet1!$D:$D,1,FALSE)</f>
        <v>#N/A</v>
      </c>
    </row>
    <row r="993" spans="1:29">
      <c r="A993" s="4">
        <v>511</v>
      </c>
      <c r="B993" s="4" t="s">
        <v>2183</v>
      </c>
      <c r="C993" s="4">
        <v>0</v>
      </c>
      <c r="D993" s="4" t="s">
        <v>30</v>
      </c>
      <c r="E993" s="4" t="s">
        <v>2220</v>
      </c>
      <c r="F993" s="4" t="s">
        <v>88</v>
      </c>
      <c r="G993" s="4" t="s">
        <v>68</v>
      </c>
      <c r="H993" s="4">
        <v>3851558</v>
      </c>
      <c r="I993" s="4" t="s">
        <v>2380</v>
      </c>
      <c r="J993" s="216">
        <v>200</v>
      </c>
      <c r="K993" s="4">
        <v>18993828566</v>
      </c>
      <c r="L993" s="4"/>
      <c r="M993" s="4" t="s">
        <v>2381</v>
      </c>
      <c r="N993" s="4" t="s">
        <v>2382</v>
      </c>
      <c r="O993" s="4">
        <v>18993828566</v>
      </c>
      <c r="P993" s="217">
        <f>--IFERROR(VLOOKUP(I993,'统计（数据库导出）'!A:C,2,FALSE),0)</f>
        <v>0</v>
      </c>
      <c r="Q993" s="217">
        <f>--IFERROR(VLOOKUP(I993,'统计（数据库导出）'!A:C,3,FALSE),0)</f>
        <v>358</v>
      </c>
      <c r="R993" s="219">
        <f t="shared" si="15"/>
        <v>1.79</v>
      </c>
      <c r="S993" s="217">
        <f>--IFERROR(VLOOKUP(I993,'统计（数据库导出）'!A:K,4,FALSE),0)</f>
        <v>0</v>
      </c>
      <c r="T993" s="217">
        <f>--IFERROR(VLOOKUP(I993,'统计（数据库导出）'!A:K,5,FALSE),0)</f>
        <v>0</v>
      </c>
      <c r="U993" s="217">
        <f>--IFERROR(VLOOKUP(I993,'统计（数据库导出）'!A:K,6,FALSE),0)</f>
        <v>0</v>
      </c>
      <c r="V993" s="217">
        <f>--IFERROR(VLOOKUP(I993,'统计（数据库导出）'!A:K,7,FALSE),0)</f>
        <v>0</v>
      </c>
      <c r="W993" s="217">
        <f>--IFERROR(VLOOKUP(I993,'统计（数据库导出）'!A:K,8,FALSE),0)</f>
        <v>0</v>
      </c>
      <c r="X993" s="217">
        <f>--IFERROR(VLOOKUP(I993,'统计（数据库导出）'!A:K,9,FALSE),0)</f>
        <v>0</v>
      </c>
      <c r="Y993" s="217">
        <f>--IFERROR(VLOOKUP(I993,'统计（数据库导出）'!A:K,10,FALSE),0)</f>
        <v>358</v>
      </c>
      <c r="Z993" s="217">
        <f>--IFERROR(VLOOKUP(I993,'统计（数据库导出）'!A:K,11,FALSE),0)</f>
        <v>-35</v>
      </c>
      <c r="AA993" s="4">
        <v>992</v>
      </c>
      <c r="AB993" s="4"/>
      <c r="AC993" s="220" t="e">
        <f>VLOOKUP(H993,[1]Sheet1!$D:$D,1,FALSE)</f>
        <v>#N/A</v>
      </c>
    </row>
    <row r="994" spans="1:29">
      <c r="A994" s="4">
        <v>512</v>
      </c>
      <c r="B994" s="4" t="s">
        <v>2183</v>
      </c>
      <c r="C994" s="4">
        <v>0</v>
      </c>
      <c r="D994" s="4" t="s">
        <v>30</v>
      </c>
      <c r="E994" s="4" t="s">
        <v>2316</v>
      </c>
      <c r="F994" s="4" t="s">
        <v>32</v>
      </c>
      <c r="G994" s="4" t="s">
        <v>33</v>
      </c>
      <c r="H994" s="4">
        <v>3851557</v>
      </c>
      <c r="I994" s="4" t="s">
        <v>2383</v>
      </c>
      <c r="J994" s="216">
        <v>1110</v>
      </c>
      <c r="K994" s="4">
        <v>13309385777</v>
      </c>
      <c r="L994" s="4"/>
      <c r="M994" s="4" t="s">
        <v>2384</v>
      </c>
      <c r="N994" s="4" t="s">
        <v>2385</v>
      </c>
      <c r="O994" s="4">
        <v>13309385777</v>
      </c>
      <c r="P994" s="217">
        <f>--IFERROR(VLOOKUP(I994,'统计（数据库导出）'!A:C,2,FALSE),0)</f>
        <v>8</v>
      </c>
      <c r="Q994" s="217">
        <f>--IFERROR(VLOOKUP(I994,'统计（数据库导出）'!A:C,3,FALSE),0)</f>
        <v>23</v>
      </c>
      <c r="R994" s="219">
        <f t="shared" si="15"/>
        <v>0.0207207207207207</v>
      </c>
      <c r="S994" s="217">
        <f>--IFERROR(VLOOKUP(I994,'统计（数据库导出）'!A:K,4,FALSE),0)</f>
        <v>3</v>
      </c>
      <c r="T994" s="217">
        <f>--IFERROR(VLOOKUP(I994,'统计（数据库导出）'!A:K,5,FALSE),0)</f>
        <v>0</v>
      </c>
      <c r="U994" s="217">
        <f>--IFERROR(VLOOKUP(I994,'统计（数据库导出）'!A:K,6,FALSE),0)</f>
        <v>5</v>
      </c>
      <c r="V994" s="217">
        <f>--IFERROR(VLOOKUP(I994,'统计（数据库导出）'!A:K,7,FALSE),0)</f>
        <v>0</v>
      </c>
      <c r="W994" s="217">
        <f>--IFERROR(VLOOKUP(I994,'统计（数据库导出）'!A:K,8,FALSE),0)</f>
        <v>18</v>
      </c>
      <c r="X994" s="217">
        <f>--IFERROR(VLOOKUP(I994,'统计（数据库导出）'!A:K,9,FALSE),0)</f>
        <v>0</v>
      </c>
      <c r="Y994" s="217">
        <f>--IFERROR(VLOOKUP(I994,'统计（数据库导出）'!A:K,10,FALSE),0)</f>
        <v>5</v>
      </c>
      <c r="Z994" s="217">
        <f>--IFERROR(VLOOKUP(I994,'统计（数据库导出）'!A:K,11,FALSE),0)</f>
        <v>0</v>
      </c>
      <c r="AA994" s="4">
        <v>993</v>
      </c>
      <c r="AB994" s="4"/>
      <c r="AC994" s="220" t="e">
        <f>VLOOKUP(H994,[1]Sheet1!$D:$D,1,FALSE)</f>
        <v>#N/A</v>
      </c>
    </row>
    <row r="995" spans="1:29">
      <c r="A995" s="4">
        <v>513</v>
      </c>
      <c r="B995" s="4" t="s">
        <v>2183</v>
      </c>
      <c r="C995" s="4">
        <v>0</v>
      </c>
      <c r="D995" s="4" t="s">
        <v>30</v>
      </c>
      <c r="E995" s="4" t="s">
        <v>2294</v>
      </c>
      <c r="F995" s="4" t="s">
        <v>32</v>
      </c>
      <c r="G995" s="4" t="s">
        <v>102</v>
      </c>
      <c r="H995" s="4">
        <v>3851556</v>
      </c>
      <c r="I995" s="4" t="s">
        <v>2386</v>
      </c>
      <c r="J995" s="216">
        <v>1110</v>
      </c>
      <c r="K995" s="4">
        <v>18093801339</v>
      </c>
      <c r="L995" s="4"/>
      <c r="M995" s="4" t="s">
        <v>2387</v>
      </c>
      <c r="N995" s="4" t="s">
        <v>2388</v>
      </c>
      <c r="O995" s="4">
        <v>19958511011</v>
      </c>
      <c r="P995" s="217">
        <f>--IFERROR(VLOOKUP(I995,'统计（数据库导出）'!A:C,2,FALSE),0)</f>
        <v>0</v>
      </c>
      <c r="Q995" s="217">
        <f>--IFERROR(VLOOKUP(I995,'统计（数据库导出）'!A:C,3,FALSE),0)</f>
        <v>17.5</v>
      </c>
      <c r="R995" s="219">
        <f t="shared" si="15"/>
        <v>0.0157657657657658</v>
      </c>
      <c r="S995" s="217">
        <f>--IFERROR(VLOOKUP(I995,'统计（数据库导出）'!A:K,4,FALSE),0)</f>
        <v>0</v>
      </c>
      <c r="T995" s="217">
        <f>--IFERROR(VLOOKUP(I995,'统计（数据库导出）'!A:K,5,FALSE),0)</f>
        <v>0</v>
      </c>
      <c r="U995" s="217">
        <f>--IFERROR(VLOOKUP(I995,'统计（数据库导出）'!A:K,6,FALSE),0)</f>
        <v>0</v>
      </c>
      <c r="V995" s="217">
        <f>--IFERROR(VLOOKUP(I995,'统计（数据库导出）'!A:K,7,FALSE),0)</f>
        <v>0</v>
      </c>
      <c r="W995" s="217">
        <f>--IFERROR(VLOOKUP(I995,'统计（数据库导出）'!A:K,8,FALSE),0)</f>
        <v>-7.5</v>
      </c>
      <c r="X995" s="217">
        <f>--IFERROR(VLOOKUP(I995,'统计（数据库导出）'!A:K,9,FALSE),0)</f>
        <v>-15</v>
      </c>
      <c r="Y995" s="217">
        <f>--IFERROR(VLOOKUP(I995,'统计（数据库导出）'!A:K,10,FALSE),0)</f>
        <v>25</v>
      </c>
      <c r="Z995" s="217">
        <f>--IFERROR(VLOOKUP(I995,'统计（数据库导出）'!A:K,11,FALSE),0)</f>
        <v>0</v>
      </c>
      <c r="AA995" s="4">
        <v>994</v>
      </c>
      <c r="AB995" s="4"/>
      <c r="AC995" s="220" t="e">
        <f>VLOOKUP(H995,[1]Sheet1!$D:$D,1,FALSE)</f>
        <v>#N/A</v>
      </c>
    </row>
    <row r="996" spans="1:29">
      <c r="A996" s="4">
        <v>514</v>
      </c>
      <c r="B996" s="4" t="s">
        <v>2183</v>
      </c>
      <c r="C996" s="4" t="s">
        <v>2184</v>
      </c>
      <c r="D996" s="4" t="s">
        <v>30</v>
      </c>
      <c r="E996" s="4" t="s">
        <v>2212</v>
      </c>
      <c r="F996" s="4" t="s">
        <v>32</v>
      </c>
      <c r="G996" s="4" t="s">
        <v>33</v>
      </c>
      <c r="H996" s="4">
        <v>3851660</v>
      </c>
      <c r="I996" s="4" t="s">
        <v>2389</v>
      </c>
      <c r="J996" s="216">
        <v>1110</v>
      </c>
      <c r="K996" s="4">
        <v>18993818288</v>
      </c>
      <c r="L996" s="4"/>
      <c r="M996" s="4" t="s">
        <v>2390</v>
      </c>
      <c r="N996" s="4" t="s">
        <v>2391</v>
      </c>
      <c r="O996" s="4">
        <v>18993818288</v>
      </c>
      <c r="P996" s="217">
        <f>--IFERROR(VLOOKUP(I996,'统计（数据库导出）'!A:C,2,FALSE),0)</f>
        <v>0</v>
      </c>
      <c r="Q996" s="217">
        <f>--IFERROR(VLOOKUP(I996,'统计（数据库导出）'!A:C,3,FALSE),0)</f>
        <v>-39</v>
      </c>
      <c r="R996" s="219">
        <f t="shared" si="15"/>
        <v>-0.0351351351351351</v>
      </c>
      <c r="S996" s="217">
        <f>--IFERROR(VLOOKUP(I996,'统计（数据库导出）'!A:K,4,FALSE),0)</f>
        <v>0</v>
      </c>
      <c r="T996" s="217">
        <f>--IFERROR(VLOOKUP(I996,'统计（数据库导出）'!A:K,5,FALSE),0)</f>
        <v>0</v>
      </c>
      <c r="U996" s="217">
        <f>--IFERROR(VLOOKUP(I996,'统计（数据库导出）'!A:K,6,FALSE),0)</f>
        <v>0</v>
      </c>
      <c r="V996" s="217">
        <f>--IFERROR(VLOOKUP(I996,'统计（数据库导出）'!A:K,7,FALSE),0)</f>
        <v>0</v>
      </c>
      <c r="W996" s="217">
        <f>--IFERROR(VLOOKUP(I996,'统计（数据库导出）'!A:K,8,FALSE),0)</f>
        <v>-29</v>
      </c>
      <c r="X996" s="217">
        <f>--IFERROR(VLOOKUP(I996,'统计（数据库导出）'!A:K,9,FALSE),0)</f>
        <v>-29</v>
      </c>
      <c r="Y996" s="217">
        <f>--IFERROR(VLOOKUP(I996,'统计（数据库导出）'!A:K,10,FALSE),0)</f>
        <v>-10</v>
      </c>
      <c r="Z996" s="217">
        <f>--IFERROR(VLOOKUP(I996,'统计（数据库导出）'!A:K,11,FALSE),0)</f>
        <v>-10</v>
      </c>
      <c r="AA996" s="4">
        <v>995</v>
      </c>
      <c r="AB996" s="4"/>
      <c r="AC996" s="220" t="e">
        <f>VLOOKUP(H996,[1]Sheet1!$D:$D,1,FALSE)</f>
        <v>#N/A</v>
      </c>
    </row>
    <row r="997" spans="1:29">
      <c r="A997" s="4">
        <v>515</v>
      </c>
      <c r="B997" s="4" t="s">
        <v>2183</v>
      </c>
      <c r="C997" s="4">
        <v>0</v>
      </c>
      <c r="D997" s="4" t="s">
        <v>30</v>
      </c>
      <c r="E997" s="4" t="s">
        <v>2316</v>
      </c>
      <c r="F997" s="4" t="s">
        <v>32</v>
      </c>
      <c r="G997" s="4" t="s">
        <v>102</v>
      </c>
      <c r="H997" s="4">
        <v>3851704</v>
      </c>
      <c r="I997" s="4" t="s">
        <v>2392</v>
      </c>
      <c r="J997" s="216">
        <v>1110</v>
      </c>
      <c r="K997" s="4">
        <v>18993815332</v>
      </c>
      <c r="L997" s="4" t="s">
        <v>99</v>
      </c>
      <c r="M997" s="4" t="s">
        <v>2393</v>
      </c>
      <c r="N997" s="4" t="s">
        <v>2394</v>
      </c>
      <c r="O997" s="4">
        <v>18993815332</v>
      </c>
      <c r="P997" s="217">
        <f>--IFERROR(VLOOKUP(I997,'统计（数据库导出）'!A:C,2,FALSE),0)</f>
        <v>39.2</v>
      </c>
      <c r="Q997" s="217">
        <f>--IFERROR(VLOOKUP(I997,'统计（数据库导出）'!A:C,3,FALSE),0)</f>
        <v>1782.75</v>
      </c>
      <c r="R997" s="219">
        <f t="shared" si="15"/>
        <v>1.60608108108108</v>
      </c>
      <c r="S997" s="217">
        <f>--IFERROR(VLOOKUP(I997,'统计（数据库导出）'!A:K,4,FALSE),0)</f>
        <v>34.2</v>
      </c>
      <c r="T997" s="217">
        <f>--IFERROR(VLOOKUP(I997,'统计（数据库导出）'!A:K,5,FALSE),0)</f>
        <v>0</v>
      </c>
      <c r="U997" s="217">
        <f>--IFERROR(VLOOKUP(I997,'统计（数据库导出）'!A:K,6,FALSE),0)</f>
        <v>5</v>
      </c>
      <c r="V997" s="217">
        <f>--IFERROR(VLOOKUP(I997,'统计（数据库导出）'!A:K,7,FALSE),0)</f>
        <v>0</v>
      </c>
      <c r="W997" s="217">
        <f>--IFERROR(VLOOKUP(I997,'统计（数据库导出）'!A:K,8,FALSE),0)</f>
        <v>1107.8</v>
      </c>
      <c r="X997" s="217">
        <f>--IFERROR(VLOOKUP(I997,'统计（数据库导出）'!A:K,9,FALSE),0)</f>
        <v>-260</v>
      </c>
      <c r="Y997" s="217">
        <f>--IFERROR(VLOOKUP(I997,'统计（数据库导出）'!A:K,10,FALSE),0)</f>
        <v>674.95</v>
      </c>
      <c r="Z997" s="217">
        <f>--IFERROR(VLOOKUP(I997,'统计（数据库导出）'!A:K,11,FALSE),0)</f>
        <v>-5</v>
      </c>
      <c r="AA997" s="4">
        <v>996</v>
      </c>
      <c r="AB997" s="4"/>
      <c r="AC997" s="220" t="e">
        <f>VLOOKUP(H997,[1]Sheet1!$D:$D,1,FALSE)</f>
        <v>#N/A</v>
      </c>
    </row>
    <row r="998" spans="1:29">
      <c r="A998" s="4">
        <v>516</v>
      </c>
      <c r="B998" s="4" t="s">
        <v>2183</v>
      </c>
      <c r="C998" s="4" t="s">
        <v>2184</v>
      </c>
      <c r="D998" s="4" t="s">
        <v>30</v>
      </c>
      <c r="E998" s="4" t="s">
        <v>2294</v>
      </c>
      <c r="F998" s="4" t="s">
        <v>32</v>
      </c>
      <c r="G998" s="4" t="s">
        <v>68</v>
      </c>
      <c r="H998" s="4">
        <v>3851675</v>
      </c>
      <c r="I998" s="4" t="s">
        <v>2395</v>
      </c>
      <c r="J998" s="216">
        <v>1110</v>
      </c>
      <c r="K998" s="4">
        <v>15309480404</v>
      </c>
      <c r="L998" s="4"/>
      <c r="M998" s="4" t="s">
        <v>2396</v>
      </c>
      <c r="N998" s="4" t="s">
        <v>2397</v>
      </c>
      <c r="O998" s="4">
        <v>15309480404</v>
      </c>
      <c r="P998" s="217">
        <f>--IFERROR(VLOOKUP(I998,'统计（数据库导出）'!A:C,2,FALSE),0)</f>
        <v>71.8</v>
      </c>
      <c r="Q998" s="217">
        <f>--IFERROR(VLOOKUP(I998,'统计（数据库导出）'!A:C,3,FALSE),0)</f>
        <v>1274.41786666667</v>
      </c>
      <c r="R998" s="219">
        <f t="shared" si="15"/>
        <v>1.14812420420421</v>
      </c>
      <c r="S998" s="217">
        <f>--IFERROR(VLOOKUP(I998,'统计（数据库导出）'!A:K,4,FALSE),0)</f>
        <v>41.8</v>
      </c>
      <c r="T998" s="217">
        <f>--IFERROR(VLOOKUP(I998,'统计（数据库导出）'!A:K,5,FALSE),0)</f>
        <v>0</v>
      </c>
      <c r="U998" s="217">
        <f>--IFERROR(VLOOKUP(I998,'统计（数据库导出）'!A:K,6,FALSE),0)</f>
        <v>30</v>
      </c>
      <c r="V998" s="217">
        <f>--IFERROR(VLOOKUP(I998,'统计（数据库导出）'!A:K,7,FALSE),0)</f>
        <v>0</v>
      </c>
      <c r="W998" s="217">
        <f>--IFERROR(VLOOKUP(I998,'统计（数据库导出）'!A:K,8,FALSE),0)</f>
        <v>405.7</v>
      </c>
      <c r="X998" s="217">
        <f>--IFERROR(VLOOKUP(I998,'统计（数据库导出）'!A:K,9,FALSE),0)</f>
        <v>-213</v>
      </c>
      <c r="Y998" s="217">
        <f>--IFERROR(VLOOKUP(I998,'统计（数据库导出）'!A:K,10,FALSE),0)</f>
        <v>868.717866666667</v>
      </c>
      <c r="Z998" s="217">
        <f>--IFERROR(VLOOKUP(I998,'统计（数据库导出）'!A:K,11,FALSE),0)</f>
        <v>0</v>
      </c>
      <c r="AA998" s="4">
        <v>997</v>
      </c>
      <c r="AB998" s="4"/>
      <c r="AC998" s="220" t="e">
        <f>VLOOKUP(H998,[1]Sheet1!$D:$D,1,FALSE)</f>
        <v>#N/A</v>
      </c>
    </row>
    <row r="999" spans="1:29">
      <c r="A999" s="4">
        <v>518</v>
      </c>
      <c r="B999" s="4" t="s">
        <v>2183</v>
      </c>
      <c r="C999" s="4" t="s">
        <v>57</v>
      </c>
      <c r="D999" s="4">
        <v>0</v>
      </c>
      <c r="E999" s="4">
        <v>0</v>
      </c>
      <c r="F999" s="4">
        <v>0</v>
      </c>
      <c r="G999" s="4">
        <v>0</v>
      </c>
      <c r="H999" s="4">
        <v>3851647</v>
      </c>
      <c r="I999" s="4" t="s">
        <v>2398</v>
      </c>
      <c r="J999" s="216">
        <v>200</v>
      </c>
      <c r="K999" s="4">
        <v>13369382238</v>
      </c>
      <c r="L999" s="4"/>
      <c r="M999" s="4" t="s">
        <v>2399</v>
      </c>
      <c r="N999" s="4" t="s">
        <v>2382</v>
      </c>
      <c r="O999" s="4">
        <v>13369382238</v>
      </c>
      <c r="P999" s="217">
        <f>--IFERROR(VLOOKUP(I999,'统计（数据库导出）'!A:C,2,FALSE),0)</f>
        <v>45</v>
      </c>
      <c r="Q999" s="217">
        <f>--IFERROR(VLOOKUP(I999,'统计（数据库导出）'!A:C,3,FALSE),0)</f>
        <v>77</v>
      </c>
      <c r="R999" s="219">
        <f t="shared" si="15"/>
        <v>0.385</v>
      </c>
      <c r="S999" s="217">
        <f>--IFERROR(VLOOKUP(I999,'统计（数据库导出）'!A:K,4,FALSE),0)</f>
        <v>0</v>
      </c>
      <c r="T999" s="217">
        <f>--IFERROR(VLOOKUP(I999,'统计（数据库导出）'!A:K,5,FALSE),0)</f>
        <v>0</v>
      </c>
      <c r="U999" s="217">
        <f>--IFERROR(VLOOKUP(I999,'统计（数据库导出）'!A:K,6,FALSE),0)</f>
        <v>45</v>
      </c>
      <c r="V999" s="217">
        <f>--IFERROR(VLOOKUP(I999,'统计（数据库导出）'!A:K,7,FALSE),0)</f>
        <v>0</v>
      </c>
      <c r="W999" s="217">
        <f>--IFERROR(VLOOKUP(I999,'统计（数据库导出）'!A:K,8,FALSE),0)</f>
        <v>0</v>
      </c>
      <c r="X999" s="217">
        <f>--IFERROR(VLOOKUP(I999,'统计（数据库导出）'!A:K,9,FALSE),0)</f>
        <v>0</v>
      </c>
      <c r="Y999" s="217">
        <f>--IFERROR(VLOOKUP(I999,'统计（数据库导出）'!A:K,10,FALSE),0)</f>
        <v>77</v>
      </c>
      <c r="Z999" s="217">
        <f>--IFERROR(VLOOKUP(I999,'统计（数据库导出）'!A:K,11,FALSE),0)</f>
        <v>0</v>
      </c>
      <c r="AA999" s="4">
        <v>998</v>
      </c>
      <c r="AB999" s="4"/>
      <c r="AC999" s="220" t="e">
        <f>VLOOKUP(H999,[1]Sheet1!$D:$D,1,FALSE)</f>
        <v>#N/A</v>
      </c>
    </row>
    <row r="1000" spans="1:29">
      <c r="A1000" s="4">
        <v>519</v>
      </c>
      <c r="B1000" s="4" t="s">
        <v>2183</v>
      </c>
      <c r="C1000" s="4">
        <v>0</v>
      </c>
      <c r="D1000" s="4" t="s">
        <v>99</v>
      </c>
      <c r="E1000" s="4">
        <v>0</v>
      </c>
      <c r="F1000" s="4">
        <v>0</v>
      </c>
      <c r="G1000" s="4" t="s">
        <v>102</v>
      </c>
      <c r="H1000" s="4">
        <v>3838329</v>
      </c>
      <c r="I1000" s="4" t="s">
        <v>2400</v>
      </c>
      <c r="J1000" s="216">
        <v>0</v>
      </c>
      <c r="K1000" s="4">
        <v>17370667061</v>
      </c>
      <c r="L1000" s="4" t="s">
        <v>99</v>
      </c>
      <c r="M1000" s="4" t="s">
        <v>2344</v>
      </c>
      <c r="N1000" s="4" t="s">
        <v>2345</v>
      </c>
      <c r="O1000" s="4">
        <v>18143717422</v>
      </c>
      <c r="P1000" s="217">
        <f>--IFERROR(VLOOKUP(I1000,'统计（数据库导出）'!A:C,2,FALSE),0)</f>
        <v>0</v>
      </c>
      <c r="Q1000" s="217">
        <f>--IFERROR(VLOOKUP(I1000,'统计（数据库导出）'!A:C,3,FALSE),0)</f>
        <v>0</v>
      </c>
      <c r="R1000" s="219">
        <f t="shared" si="15"/>
        <v>0</v>
      </c>
      <c r="S1000" s="217">
        <f>--IFERROR(VLOOKUP(I1000,'统计（数据库导出）'!A:K,4,FALSE),0)</f>
        <v>0</v>
      </c>
      <c r="T1000" s="217">
        <f>--IFERROR(VLOOKUP(I1000,'统计（数据库导出）'!A:K,5,FALSE),0)</f>
        <v>0</v>
      </c>
      <c r="U1000" s="217">
        <f>--IFERROR(VLOOKUP(I1000,'统计（数据库导出）'!A:K,6,FALSE),0)</f>
        <v>0</v>
      </c>
      <c r="V1000" s="217">
        <f>--IFERROR(VLOOKUP(I1000,'统计（数据库导出）'!A:K,7,FALSE),0)</f>
        <v>0</v>
      </c>
      <c r="W1000" s="217">
        <f>--IFERROR(VLOOKUP(I1000,'统计（数据库导出）'!A:K,8,FALSE),0)</f>
        <v>0</v>
      </c>
      <c r="X1000" s="217">
        <f>--IFERROR(VLOOKUP(I1000,'统计（数据库导出）'!A:K,9,FALSE),0)</f>
        <v>0</v>
      </c>
      <c r="Y1000" s="217">
        <f>--IFERROR(VLOOKUP(I1000,'统计（数据库导出）'!A:K,10,FALSE),0)</f>
        <v>0</v>
      </c>
      <c r="Z1000" s="217">
        <f>--IFERROR(VLOOKUP(I1000,'统计（数据库导出）'!A:K,11,FALSE),0)</f>
        <v>0</v>
      </c>
      <c r="AA1000" s="4">
        <v>999</v>
      </c>
      <c r="AB1000" s="4"/>
      <c r="AC1000" s="220" t="e">
        <f>VLOOKUP(H1000,[1]Sheet1!$D:$D,1,FALSE)</f>
        <v>#N/A</v>
      </c>
    </row>
    <row r="1001" spans="1:29">
      <c r="A1001" s="4">
        <v>520</v>
      </c>
      <c r="B1001" s="4" t="s">
        <v>2183</v>
      </c>
      <c r="C1001" s="4" t="s">
        <v>57</v>
      </c>
      <c r="D1001" s="4">
        <v>0</v>
      </c>
      <c r="E1001" s="4">
        <v>0</v>
      </c>
      <c r="F1001" s="4">
        <v>0</v>
      </c>
      <c r="G1001" s="4">
        <v>0</v>
      </c>
      <c r="H1001" s="4">
        <v>3831529</v>
      </c>
      <c r="I1001" s="4" t="s">
        <v>2401</v>
      </c>
      <c r="J1001" s="216">
        <v>200</v>
      </c>
      <c r="K1001" s="4">
        <v>18993827069</v>
      </c>
      <c r="L1001" s="4"/>
      <c r="M1001" s="4" t="s">
        <v>2402</v>
      </c>
      <c r="N1001" s="4" t="s">
        <v>2403</v>
      </c>
      <c r="O1001" s="4">
        <v>18993827069</v>
      </c>
      <c r="P1001" s="217">
        <f>--IFERROR(VLOOKUP(I1001,'统计（数据库导出）'!A:C,2,FALSE),0)</f>
        <v>0</v>
      </c>
      <c r="Q1001" s="217">
        <f>--IFERROR(VLOOKUP(I1001,'统计（数据库导出）'!A:C,3,FALSE),0)</f>
        <v>0</v>
      </c>
      <c r="R1001" s="219">
        <f t="shared" si="15"/>
        <v>0</v>
      </c>
      <c r="S1001" s="217">
        <f>--IFERROR(VLOOKUP(I1001,'统计（数据库导出）'!A:K,4,FALSE),0)</f>
        <v>0</v>
      </c>
      <c r="T1001" s="217">
        <f>--IFERROR(VLOOKUP(I1001,'统计（数据库导出）'!A:K,5,FALSE),0)</f>
        <v>0</v>
      </c>
      <c r="U1001" s="217">
        <f>--IFERROR(VLOOKUP(I1001,'统计（数据库导出）'!A:K,6,FALSE),0)</f>
        <v>0</v>
      </c>
      <c r="V1001" s="217">
        <f>--IFERROR(VLOOKUP(I1001,'统计（数据库导出）'!A:K,7,FALSE),0)</f>
        <v>0</v>
      </c>
      <c r="W1001" s="217">
        <f>--IFERROR(VLOOKUP(I1001,'统计（数据库导出）'!A:K,8,FALSE),0)</f>
        <v>0</v>
      </c>
      <c r="X1001" s="217">
        <f>--IFERROR(VLOOKUP(I1001,'统计（数据库导出）'!A:K,9,FALSE),0)</f>
        <v>0</v>
      </c>
      <c r="Y1001" s="217">
        <f>--IFERROR(VLOOKUP(I1001,'统计（数据库导出）'!A:K,10,FALSE),0)</f>
        <v>0</v>
      </c>
      <c r="Z1001" s="217">
        <f>--IFERROR(VLOOKUP(I1001,'统计（数据库导出）'!A:K,11,FALSE),0)</f>
        <v>0</v>
      </c>
      <c r="AA1001" s="4">
        <v>1000</v>
      </c>
      <c r="AB1001" s="4"/>
      <c r="AC1001" s="220" t="e">
        <f>VLOOKUP(H1001,[1]Sheet1!$D:$D,1,FALSE)</f>
        <v>#N/A</v>
      </c>
    </row>
    <row r="1002" spans="1:29">
      <c r="A1002" s="4">
        <v>521</v>
      </c>
      <c r="B1002" s="4" t="s">
        <v>2183</v>
      </c>
      <c r="C1002" s="4">
        <v>0</v>
      </c>
      <c r="D1002" s="4" t="s">
        <v>30</v>
      </c>
      <c r="E1002" s="4" t="s">
        <v>2220</v>
      </c>
      <c r="F1002" s="4" t="s">
        <v>88</v>
      </c>
      <c r="G1002" s="4" t="s">
        <v>68</v>
      </c>
      <c r="H1002" s="4">
        <v>3815634</v>
      </c>
      <c r="I1002" s="4" t="s">
        <v>2404</v>
      </c>
      <c r="J1002" s="216">
        <v>200</v>
      </c>
      <c r="K1002" s="4">
        <v>18009386610</v>
      </c>
      <c r="L1002" s="4"/>
      <c r="M1002" s="4" t="s">
        <v>2405</v>
      </c>
      <c r="N1002" s="4" t="s">
        <v>2290</v>
      </c>
      <c r="O1002" s="4">
        <v>18009386610</v>
      </c>
      <c r="P1002" s="217">
        <f>--IFERROR(VLOOKUP(I1002,'统计（数据库导出）'!A:C,2,FALSE),0)</f>
        <v>0</v>
      </c>
      <c r="Q1002" s="217">
        <f>--IFERROR(VLOOKUP(I1002,'统计（数据库导出）'!A:C,3,FALSE),0)</f>
        <v>315</v>
      </c>
      <c r="R1002" s="219">
        <f t="shared" si="15"/>
        <v>1.575</v>
      </c>
      <c r="S1002" s="217">
        <f>--IFERROR(VLOOKUP(I1002,'统计（数据库导出）'!A:K,4,FALSE),0)</f>
        <v>0</v>
      </c>
      <c r="T1002" s="217">
        <f>--IFERROR(VLOOKUP(I1002,'统计（数据库导出）'!A:K,5,FALSE),0)</f>
        <v>0</v>
      </c>
      <c r="U1002" s="217">
        <f>--IFERROR(VLOOKUP(I1002,'统计（数据库导出）'!A:K,6,FALSE),0)</f>
        <v>0</v>
      </c>
      <c r="V1002" s="217">
        <f>--IFERROR(VLOOKUP(I1002,'统计（数据库导出）'!A:K,7,FALSE),0)</f>
        <v>0</v>
      </c>
      <c r="W1002" s="217">
        <f>--IFERROR(VLOOKUP(I1002,'统计（数据库导出）'!A:K,8,FALSE),0)</f>
        <v>0</v>
      </c>
      <c r="X1002" s="217">
        <f>--IFERROR(VLOOKUP(I1002,'统计（数据库导出）'!A:K,9,FALSE),0)</f>
        <v>0</v>
      </c>
      <c r="Y1002" s="217">
        <f>--IFERROR(VLOOKUP(I1002,'统计（数据库导出）'!A:K,10,FALSE),0)</f>
        <v>315</v>
      </c>
      <c r="Z1002" s="217">
        <f>--IFERROR(VLOOKUP(I1002,'统计（数据库导出）'!A:K,11,FALSE),0)</f>
        <v>0</v>
      </c>
      <c r="AA1002" s="4">
        <v>1001</v>
      </c>
      <c r="AB1002" s="4"/>
      <c r="AC1002" s="220" t="e">
        <f>VLOOKUP(H1002,[1]Sheet1!$D:$D,1,FALSE)</f>
        <v>#N/A</v>
      </c>
    </row>
    <row r="1003" spans="1:29">
      <c r="A1003" s="4">
        <v>522</v>
      </c>
      <c r="B1003" s="4" t="s">
        <v>2183</v>
      </c>
      <c r="C1003" s="4">
        <v>0</v>
      </c>
      <c r="D1003" s="4" t="s">
        <v>30</v>
      </c>
      <c r="E1003" s="4" t="s">
        <v>2265</v>
      </c>
      <c r="F1003" s="4" t="s">
        <v>32</v>
      </c>
      <c r="G1003" s="4" t="s">
        <v>102</v>
      </c>
      <c r="H1003" s="4">
        <v>3816531</v>
      </c>
      <c r="I1003" s="4" t="s">
        <v>2406</v>
      </c>
      <c r="J1003" s="216">
        <v>1110</v>
      </c>
      <c r="K1003" s="4">
        <v>18993827088</v>
      </c>
      <c r="L1003" s="4"/>
      <c r="M1003" s="4" t="s">
        <v>2407</v>
      </c>
      <c r="N1003" s="4" t="s">
        <v>2408</v>
      </c>
      <c r="O1003" s="4">
        <v>18993827088</v>
      </c>
      <c r="P1003" s="217">
        <f>--IFERROR(VLOOKUP(I1003,'统计（数据库导出）'!A:C,2,FALSE),0)</f>
        <v>0</v>
      </c>
      <c r="Q1003" s="217">
        <f>--IFERROR(VLOOKUP(I1003,'统计（数据库导出）'!A:C,3,FALSE),0)</f>
        <v>0</v>
      </c>
      <c r="R1003" s="219">
        <f t="shared" si="15"/>
        <v>0</v>
      </c>
      <c r="S1003" s="217">
        <f>--IFERROR(VLOOKUP(I1003,'统计（数据库导出）'!A:K,4,FALSE),0)</f>
        <v>0</v>
      </c>
      <c r="T1003" s="217">
        <f>--IFERROR(VLOOKUP(I1003,'统计（数据库导出）'!A:K,5,FALSE),0)</f>
        <v>0</v>
      </c>
      <c r="U1003" s="217">
        <f>--IFERROR(VLOOKUP(I1003,'统计（数据库导出）'!A:K,6,FALSE),0)</f>
        <v>0</v>
      </c>
      <c r="V1003" s="217">
        <f>--IFERROR(VLOOKUP(I1003,'统计（数据库导出）'!A:K,7,FALSE),0)</f>
        <v>0</v>
      </c>
      <c r="W1003" s="217">
        <f>--IFERROR(VLOOKUP(I1003,'统计（数据库导出）'!A:K,8,FALSE),0)</f>
        <v>0</v>
      </c>
      <c r="X1003" s="217">
        <f>--IFERROR(VLOOKUP(I1003,'统计（数据库导出）'!A:K,9,FALSE),0)</f>
        <v>0</v>
      </c>
      <c r="Y1003" s="217">
        <f>--IFERROR(VLOOKUP(I1003,'统计（数据库导出）'!A:K,10,FALSE),0)</f>
        <v>0</v>
      </c>
      <c r="Z1003" s="217">
        <f>--IFERROR(VLOOKUP(I1003,'统计（数据库导出）'!A:K,11,FALSE),0)</f>
        <v>0</v>
      </c>
      <c r="AA1003" s="4">
        <v>1002</v>
      </c>
      <c r="AB1003" s="4"/>
      <c r="AC1003" s="220" t="e">
        <f>VLOOKUP(H1003,[1]Sheet1!$D:$D,1,FALSE)</f>
        <v>#N/A</v>
      </c>
    </row>
    <row r="1004" spans="1:29">
      <c r="A1004" s="4">
        <v>523</v>
      </c>
      <c r="B1004" s="4" t="s">
        <v>2183</v>
      </c>
      <c r="C1004" s="4">
        <v>0</v>
      </c>
      <c r="D1004" s="4" t="s">
        <v>30</v>
      </c>
      <c r="E1004" s="4" t="s">
        <v>2198</v>
      </c>
      <c r="F1004" s="4" t="s">
        <v>88</v>
      </c>
      <c r="G1004" s="4" t="s">
        <v>102</v>
      </c>
      <c r="H1004" s="4">
        <v>3810141</v>
      </c>
      <c r="I1004" s="4" t="s">
        <v>2409</v>
      </c>
      <c r="J1004" s="216">
        <v>1110</v>
      </c>
      <c r="K1004" s="4">
        <v>0</v>
      </c>
      <c r="L1004" s="4"/>
      <c r="M1004" s="4" t="s">
        <v>2200</v>
      </c>
      <c r="N1004" s="4" t="s">
        <v>2301</v>
      </c>
      <c r="O1004" s="4">
        <v>18009386610</v>
      </c>
      <c r="P1004" s="217">
        <f>--IFERROR(VLOOKUP(I1004,'统计（数据库导出）'!A:C,2,FALSE),0)</f>
        <v>0</v>
      </c>
      <c r="Q1004" s="217">
        <f>--IFERROR(VLOOKUP(I1004,'统计（数据库导出）'!A:C,3,FALSE),0)</f>
        <v>0</v>
      </c>
      <c r="R1004" s="219">
        <f t="shared" si="15"/>
        <v>0</v>
      </c>
      <c r="S1004" s="217">
        <f>--IFERROR(VLOOKUP(I1004,'统计（数据库导出）'!A:K,4,FALSE),0)</f>
        <v>0</v>
      </c>
      <c r="T1004" s="217">
        <f>--IFERROR(VLOOKUP(I1004,'统计（数据库导出）'!A:K,5,FALSE),0)</f>
        <v>0</v>
      </c>
      <c r="U1004" s="217">
        <f>--IFERROR(VLOOKUP(I1004,'统计（数据库导出）'!A:K,6,FALSE),0)</f>
        <v>0</v>
      </c>
      <c r="V1004" s="217">
        <f>--IFERROR(VLOOKUP(I1004,'统计（数据库导出）'!A:K,7,FALSE),0)</f>
        <v>0</v>
      </c>
      <c r="W1004" s="217">
        <f>--IFERROR(VLOOKUP(I1004,'统计（数据库导出）'!A:K,8,FALSE),0)</f>
        <v>0</v>
      </c>
      <c r="X1004" s="217">
        <f>--IFERROR(VLOOKUP(I1004,'统计（数据库导出）'!A:K,9,FALSE),0)</f>
        <v>0</v>
      </c>
      <c r="Y1004" s="217">
        <f>--IFERROR(VLOOKUP(I1004,'统计（数据库导出）'!A:K,10,FALSE),0)</f>
        <v>0</v>
      </c>
      <c r="Z1004" s="217">
        <f>--IFERROR(VLOOKUP(I1004,'统计（数据库导出）'!A:K,11,FALSE),0)</f>
        <v>0</v>
      </c>
      <c r="AA1004" s="4">
        <v>1003</v>
      </c>
      <c r="AB1004" s="4"/>
      <c r="AC1004" s="220" t="e">
        <f>VLOOKUP(H1004,[1]Sheet1!$D:$D,1,FALSE)</f>
        <v>#N/A</v>
      </c>
    </row>
    <row r="1005" spans="1:29">
      <c r="A1005" s="4">
        <v>524</v>
      </c>
      <c r="B1005" s="4" t="s">
        <v>2183</v>
      </c>
      <c r="C1005" s="4">
        <v>0</v>
      </c>
      <c r="D1005" s="4" t="s">
        <v>30</v>
      </c>
      <c r="E1005" s="4" t="s">
        <v>2224</v>
      </c>
      <c r="F1005" s="4" t="s">
        <v>32</v>
      </c>
      <c r="G1005" s="4" t="s">
        <v>33</v>
      </c>
      <c r="H1005" s="4">
        <v>3818429</v>
      </c>
      <c r="I1005" s="4" t="s">
        <v>2410</v>
      </c>
      <c r="J1005" s="216">
        <v>1110</v>
      </c>
      <c r="K1005" s="4">
        <v>18919228369</v>
      </c>
      <c r="L1005" s="4"/>
      <c r="M1005" s="4" t="s">
        <v>2411</v>
      </c>
      <c r="N1005" s="4" t="s">
        <v>2412</v>
      </c>
      <c r="O1005" s="4">
        <v>18919228369</v>
      </c>
      <c r="P1005" s="217">
        <f>--IFERROR(VLOOKUP(I1005,'统计（数据库导出）'!A:C,2,FALSE),0)</f>
        <v>10</v>
      </c>
      <c r="Q1005" s="217">
        <f>--IFERROR(VLOOKUP(I1005,'统计（数据库导出）'!A:C,3,FALSE),0)</f>
        <v>1278.3</v>
      </c>
      <c r="R1005" s="219">
        <f t="shared" si="15"/>
        <v>1.15162162162162</v>
      </c>
      <c r="S1005" s="217">
        <f>--IFERROR(VLOOKUP(I1005,'统计（数据库导出）'!A:K,4,FALSE),0)</f>
        <v>10</v>
      </c>
      <c r="T1005" s="217">
        <f>--IFERROR(VLOOKUP(I1005,'统计（数据库导出）'!A:K,5,FALSE),0)</f>
        <v>0</v>
      </c>
      <c r="U1005" s="217">
        <f>--IFERROR(VLOOKUP(I1005,'统计（数据库导出）'!A:K,6,FALSE),0)</f>
        <v>0</v>
      </c>
      <c r="V1005" s="217">
        <f>--IFERROR(VLOOKUP(I1005,'统计（数据库导出）'!A:K,7,FALSE),0)</f>
        <v>0</v>
      </c>
      <c r="W1005" s="217">
        <f>--IFERROR(VLOOKUP(I1005,'统计（数据库导出）'!A:K,8,FALSE),0)</f>
        <v>1013.4</v>
      </c>
      <c r="X1005" s="217">
        <f>--IFERROR(VLOOKUP(I1005,'统计（数据库导出）'!A:K,9,FALSE),0)</f>
        <v>-244</v>
      </c>
      <c r="Y1005" s="217">
        <f>--IFERROR(VLOOKUP(I1005,'统计（数据库导出）'!A:K,10,FALSE),0)</f>
        <v>264.9</v>
      </c>
      <c r="Z1005" s="217">
        <f>--IFERROR(VLOOKUP(I1005,'统计（数据库导出）'!A:K,11,FALSE),0)</f>
        <v>-10</v>
      </c>
      <c r="AA1005" s="4">
        <v>1004</v>
      </c>
      <c r="AB1005" s="4"/>
      <c r="AC1005" s="220" t="e">
        <f>VLOOKUP(H1005,[1]Sheet1!$D:$D,1,FALSE)</f>
        <v>#N/A</v>
      </c>
    </row>
    <row r="1006" spans="1:29">
      <c r="A1006" s="4">
        <v>525</v>
      </c>
      <c r="B1006" s="4" t="s">
        <v>2183</v>
      </c>
      <c r="C1006" s="4">
        <v>0</v>
      </c>
      <c r="D1006" s="4" t="s">
        <v>30</v>
      </c>
      <c r="E1006" s="4" t="s">
        <v>2298</v>
      </c>
      <c r="F1006" s="4" t="s">
        <v>32</v>
      </c>
      <c r="G1006" s="4" t="s">
        <v>102</v>
      </c>
      <c r="H1006" s="4">
        <v>3811780</v>
      </c>
      <c r="I1006" s="4" t="s">
        <v>2413</v>
      </c>
      <c r="J1006" s="216">
        <v>1110</v>
      </c>
      <c r="K1006" s="4">
        <v>13389389968</v>
      </c>
      <c r="L1006" s="4"/>
      <c r="M1006" s="4" t="s">
        <v>2414</v>
      </c>
      <c r="N1006" s="4" t="s">
        <v>2415</v>
      </c>
      <c r="O1006" s="4">
        <v>13389389968</v>
      </c>
      <c r="P1006" s="217">
        <f>--IFERROR(VLOOKUP(I1006,'统计（数据库导出）'!A:C,2,FALSE),0)</f>
        <v>0</v>
      </c>
      <c r="Q1006" s="217">
        <f>--IFERROR(VLOOKUP(I1006,'统计（数据库导出）'!A:C,3,FALSE),0)</f>
        <v>0</v>
      </c>
      <c r="R1006" s="219">
        <f t="shared" si="15"/>
        <v>0</v>
      </c>
      <c r="S1006" s="217">
        <f>--IFERROR(VLOOKUP(I1006,'统计（数据库导出）'!A:K,4,FALSE),0)</f>
        <v>0</v>
      </c>
      <c r="T1006" s="217">
        <f>--IFERROR(VLOOKUP(I1006,'统计（数据库导出）'!A:K,5,FALSE),0)</f>
        <v>0</v>
      </c>
      <c r="U1006" s="217">
        <f>--IFERROR(VLOOKUP(I1006,'统计（数据库导出）'!A:K,6,FALSE),0)</f>
        <v>0</v>
      </c>
      <c r="V1006" s="217">
        <f>--IFERROR(VLOOKUP(I1006,'统计（数据库导出）'!A:K,7,FALSE),0)</f>
        <v>0</v>
      </c>
      <c r="W1006" s="217">
        <f>--IFERROR(VLOOKUP(I1006,'统计（数据库导出）'!A:K,8,FALSE),0)</f>
        <v>0</v>
      </c>
      <c r="X1006" s="217">
        <f>--IFERROR(VLOOKUP(I1006,'统计（数据库导出）'!A:K,9,FALSE),0)</f>
        <v>0</v>
      </c>
      <c r="Y1006" s="217">
        <f>--IFERROR(VLOOKUP(I1006,'统计（数据库导出）'!A:K,10,FALSE),0)</f>
        <v>0</v>
      </c>
      <c r="Z1006" s="217">
        <f>--IFERROR(VLOOKUP(I1006,'统计（数据库导出）'!A:K,11,FALSE),0)</f>
        <v>0</v>
      </c>
      <c r="AA1006" s="4">
        <v>1005</v>
      </c>
      <c r="AB1006" s="4"/>
      <c r="AC1006" s="220" t="e">
        <f>VLOOKUP(H1006,[1]Sheet1!$D:$D,1,FALSE)</f>
        <v>#N/A</v>
      </c>
    </row>
    <row r="1007" spans="1:29">
      <c r="A1007" s="4">
        <v>526</v>
      </c>
      <c r="B1007" s="4" t="s">
        <v>2183</v>
      </c>
      <c r="C1007" s="4">
        <v>0</v>
      </c>
      <c r="D1007" s="4" t="s">
        <v>30</v>
      </c>
      <c r="E1007" s="4" t="s">
        <v>2316</v>
      </c>
      <c r="F1007" s="4" t="s">
        <v>32</v>
      </c>
      <c r="G1007" s="4" t="s">
        <v>43</v>
      </c>
      <c r="H1007" s="4">
        <v>3822430</v>
      </c>
      <c r="I1007" s="4" t="s">
        <v>2416</v>
      </c>
      <c r="J1007" s="216">
        <v>1110</v>
      </c>
      <c r="K1007" s="4">
        <v>13369382202</v>
      </c>
      <c r="L1007" s="4"/>
      <c r="M1007" s="4" t="s">
        <v>2417</v>
      </c>
      <c r="N1007" s="4" t="s">
        <v>2418</v>
      </c>
      <c r="O1007" s="4">
        <v>13369382202</v>
      </c>
      <c r="P1007" s="217">
        <f>--IFERROR(VLOOKUP(I1007,'统计（数据库导出）'!A:C,2,FALSE),0)</f>
        <v>114.1</v>
      </c>
      <c r="Q1007" s="217">
        <f>--IFERROR(VLOOKUP(I1007,'统计（数据库导出）'!A:C,3,FALSE),0)</f>
        <v>2390.55</v>
      </c>
      <c r="R1007" s="219">
        <f t="shared" si="15"/>
        <v>2.15364864864865</v>
      </c>
      <c r="S1007" s="217">
        <f>--IFERROR(VLOOKUP(I1007,'统计（数据库导出）'!A:K,4,FALSE),0)</f>
        <v>22.8</v>
      </c>
      <c r="T1007" s="217">
        <f>--IFERROR(VLOOKUP(I1007,'统计（数据库导出）'!A:K,5,FALSE),0)</f>
        <v>-19</v>
      </c>
      <c r="U1007" s="217">
        <f>--IFERROR(VLOOKUP(I1007,'统计（数据库导出）'!A:K,6,FALSE),0)</f>
        <v>91.3</v>
      </c>
      <c r="V1007" s="217">
        <f>--IFERROR(VLOOKUP(I1007,'统计（数据库导出）'!A:K,7,FALSE),0)</f>
        <v>0</v>
      </c>
      <c r="W1007" s="217">
        <f>--IFERROR(VLOOKUP(I1007,'统计（数据库导出）'!A:K,8,FALSE),0)</f>
        <v>1480</v>
      </c>
      <c r="X1007" s="217">
        <f>--IFERROR(VLOOKUP(I1007,'统计（数据库导出）'!A:K,9,FALSE),0)</f>
        <v>-1047</v>
      </c>
      <c r="Y1007" s="217">
        <f>--IFERROR(VLOOKUP(I1007,'统计（数据库导出）'!A:K,10,FALSE),0)</f>
        <v>910.55</v>
      </c>
      <c r="Z1007" s="217">
        <f>--IFERROR(VLOOKUP(I1007,'统计（数据库导出）'!A:K,11,FALSE),0)</f>
        <v>0</v>
      </c>
      <c r="AA1007" s="4">
        <v>1006</v>
      </c>
      <c r="AB1007" s="4"/>
      <c r="AC1007" s="220" t="e">
        <f>VLOOKUP(H1007,[1]Sheet1!$D:$D,1,FALSE)</f>
        <v>#N/A</v>
      </c>
    </row>
    <row r="1008" spans="1:29">
      <c r="A1008" s="4">
        <v>527</v>
      </c>
      <c r="B1008" s="4" t="s">
        <v>2183</v>
      </c>
      <c r="C1008" s="4">
        <v>0</v>
      </c>
      <c r="D1008" s="4" t="s">
        <v>109</v>
      </c>
      <c r="E1008" s="4">
        <v>0</v>
      </c>
      <c r="F1008" s="4">
        <v>0</v>
      </c>
      <c r="G1008" s="4" t="s">
        <v>102</v>
      </c>
      <c r="H1008" s="4">
        <v>3829646</v>
      </c>
      <c r="I1008" s="4" t="s">
        <v>2419</v>
      </c>
      <c r="J1008" s="216">
        <v>2852</v>
      </c>
      <c r="K1008" s="4">
        <v>18993870766</v>
      </c>
      <c r="L1008" s="4"/>
      <c r="M1008" s="4" t="s">
        <v>2420</v>
      </c>
      <c r="N1008" s="4" t="s">
        <v>2421</v>
      </c>
      <c r="O1008" s="4">
        <v>18993870766</v>
      </c>
      <c r="P1008" s="217">
        <f>--IFERROR(VLOOKUP(I1008,'统计（数据库导出）'!A:C,2,FALSE),0)</f>
        <v>107.356666666667</v>
      </c>
      <c r="Q1008" s="217">
        <f>--IFERROR(VLOOKUP(I1008,'统计（数据库导出）'!A:C,3,FALSE),0)</f>
        <v>2603.57315</v>
      </c>
      <c r="R1008" s="219">
        <f t="shared" si="15"/>
        <v>0.912893811360449</v>
      </c>
      <c r="S1008" s="217">
        <f>--IFERROR(VLOOKUP(I1008,'统计（数据库导出）'!A:K,4,FALSE),0)</f>
        <v>24</v>
      </c>
      <c r="T1008" s="217">
        <f>--IFERROR(VLOOKUP(I1008,'统计（数据库导出）'!A:K,5,FALSE),0)</f>
        <v>0</v>
      </c>
      <c r="U1008" s="217">
        <f>--IFERROR(VLOOKUP(I1008,'统计（数据库导出）'!A:K,6,FALSE),0)</f>
        <v>83.3566666666667</v>
      </c>
      <c r="V1008" s="217">
        <f>--IFERROR(VLOOKUP(I1008,'统计（数据库导出）'!A:K,7,FALSE),0)</f>
        <v>-6.64333333333335</v>
      </c>
      <c r="W1008" s="217">
        <f>--IFERROR(VLOOKUP(I1008,'统计（数据库导出）'!A:K,8,FALSE),0)</f>
        <v>1515.7</v>
      </c>
      <c r="X1008" s="217">
        <f>--IFERROR(VLOOKUP(I1008,'统计（数据库导出）'!A:K,9,FALSE),0)</f>
        <v>-273</v>
      </c>
      <c r="Y1008" s="217">
        <f>--IFERROR(VLOOKUP(I1008,'统计（数据库导出）'!A:K,10,FALSE),0)</f>
        <v>1087.87315</v>
      </c>
      <c r="Z1008" s="217">
        <f>--IFERROR(VLOOKUP(I1008,'统计（数据库导出）'!A:K,11,FALSE),0)</f>
        <v>-128.639066666667</v>
      </c>
      <c r="AA1008" s="4">
        <v>1007</v>
      </c>
      <c r="AB1008" s="4"/>
      <c r="AC1008" s="220" t="e">
        <f>VLOOKUP(H1008,[1]Sheet1!$D:$D,1,FALSE)</f>
        <v>#N/A</v>
      </c>
    </row>
    <row r="1009" spans="1:29">
      <c r="A1009" s="4">
        <v>528</v>
      </c>
      <c r="B1009" s="4" t="s">
        <v>2183</v>
      </c>
      <c r="C1009" s="4" t="s">
        <v>57</v>
      </c>
      <c r="D1009" s="4">
        <v>0</v>
      </c>
      <c r="E1009" s="4">
        <v>0</v>
      </c>
      <c r="F1009" s="4">
        <v>0</v>
      </c>
      <c r="G1009" s="4">
        <v>0</v>
      </c>
      <c r="H1009" s="4">
        <v>3830731</v>
      </c>
      <c r="I1009" s="4" t="s">
        <v>2422</v>
      </c>
      <c r="J1009" s="216">
        <v>200</v>
      </c>
      <c r="K1009" s="4">
        <v>18993827008</v>
      </c>
      <c r="L1009" s="4"/>
      <c r="M1009" s="4" t="s">
        <v>2423</v>
      </c>
      <c r="N1009" s="4" t="s">
        <v>2382</v>
      </c>
      <c r="O1009" s="4">
        <v>18993827008</v>
      </c>
      <c r="P1009" s="217">
        <f>--IFERROR(VLOOKUP(I1009,'统计（数据库导出）'!A:C,2,FALSE),0)</f>
        <v>0</v>
      </c>
      <c r="Q1009" s="217">
        <f>--IFERROR(VLOOKUP(I1009,'统计（数据库导出）'!A:C,3,FALSE),0)</f>
        <v>204</v>
      </c>
      <c r="R1009" s="219">
        <f t="shared" si="15"/>
        <v>1.02</v>
      </c>
      <c r="S1009" s="217">
        <f>--IFERROR(VLOOKUP(I1009,'统计（数据库导出）'!A:K,4,FALSE),0)</f>
        <v>0</v>
      </c>
      <c r="T1009" s="217">
        <f>--IFERROR(VLOOKUP(I1009,'统计（数据库导出）'!A:K,5,FALSE),0)</f>
        <v>0</v>
      </c>
      <c r="U1009" s="217">
        <f>--IFERROR(VLOOKUP(I1009,'统计（数据库导出）'!A:K,6,FALSE),0)</f>
        <v>0</v>
      </c>
      <c r="V1009" s="217">
        <f>--IFERROR(VLOOKUP(I1009,'统计（数据库导出）'!A:K,7,FALSE),0)</f>
        <v>0</v>
      </c>
      <c r="W1009" s="217">
        <f>--IFERROR(VLOOKUP(I1009,'统计（数据库导出）'!A:K,8,FALSE),0)</f>
        <v>0</v>
      </c>
      <c r="X1009" s="217">
        <f>--IFERROR(VLOOKUP(I1009,'统计（数据库导出）'!A:K,9,FALSE),0)</f>
        <v>0</v>
      </c>
      <c r="Y1009" s="217">
        <f>--IFERROR(VLOOKUP(I1009,'统计（数据库导出）'!A:K,10,FALSE),0)</f>
        <v>204</v>
      </c>
      <c r="Z1009" s="217">
        <f>--IFERROR(VLOOKUP(I1009,'统计（数据库导出）'!A:K,11,FALSE),0)</f>
        <v>0</v>
      </c>
      <c r="AA1009" s="4">
        <v>1008</v>
      </c>
      <c r="AB1009" s="4"/>
      <c r="AC1009" s="220" t="e">
        <f>VLOOKUP(H1009,[1]Sheet1!$D:$D,1,FALSE)</f>
        <v>#N/A</v>
      </c>
    </row>
    <row r="1010" spans="1:29">
      <c r="A1010" s="4">
        <v>529</v>
      </c>
      <c r="B1010" s="4" t="s">
        <v>2183</v>
      </c>
      <c r="C1010" s="4">
        <v>0</v>
      </c>
      <c r="D1010" s="4" t="s">
        <v>30</v>
      </c>
      <c r="E1010" s="4" t="s">
        <v>2316</v>
      </c>
      <c r="F1010" s="4" t="s">
        <v>32</v>
      </c>
      <c r="G1010" s="4" t="s">
        <v>43</v>
      </c>
      <c r="H1010" s="4">
        <v>3853553</v>
      </c>
      <c r="I1010" s="4" t="s">
        <v>2424</v>
      </c>
      <c r="J1010" s="216">
        <v>1110</v>
      </c>
      <c r="K1010" s="4">
        <v>18093833005</v>
      </c>
      <c r="L1010" s="4"/>
      <c r="M1010" s="4" t="s">
        <v>2425</v>
      </c>
      <c r="N1010" s="4" t="s">
        <v>2394</v>
      </c>
      <c r="O1010" s="4">
        <v>18093833005</v>
      </c>
      <c r="P1010" s="217">
        <f>--IFERROR(VLOOKUP(I1010,'统计（数据库导出）'!A:C,2,FALSE),0)</f>
        <v>23</v>
      </c>
      <c r="Q1010" s="217">
        <f>--IFERROR(VLOOKUP(I1010,'统计（数据库导出）'!A:C,3,FALSE),0)</f>
        <v>1203.8</v>
      </c>
      <c r="R1010" s="219">
        <f t="shared" si="15"/>
        <v>1.0845045045045</v>
      </c>
      <c r="S1010" s="217">
        <f>--IFERROR(VLOOKUP(I1010,'统计（数据库导出）'!A:K,4,FALSE),0)</f>
        <v>3</v>
      </c>
      <c r="T1010" s="217">
        <f>--IFERROR(VLOOKUP(I1010,'统计（数据库导出）'!A:K,5,FALSE),0)</f>
        <v>0</v>
      </c>
      <c r="U1010" s="217">
        <f>--IFERROR(VLOOKUP(I1010,'统计（数据库导出）'!A:K,6,FALSE),0)</f>
        <v>20</v>
      </c>
      <c r="V1010" s="217">
        <f>--IFERROR(VLOOKUP(I1010,'统计（数据库导出）'!A:K,7,FALSE),0)</f>
        <v>0</v>
      </c>
      <c r="W1010" s="217">
        <f>--IFERROR(VLOOKUP(I1010,'统计（数据库导出）'!A:K,8,FALSE),0)</f>
        <v>676.9</v>
      </c>
      <c r="X1010" s="217">
        <f>--IFERROR(VLOOKUP(I1010,'统计（数据库导出）'!A:K,9,FALSE),0)</f>
        <v>-170</v>
      </c>
      <c r="Y1010" s="217">
        <f>--IFERROR(VLOOKUP(I1010,'统计（数据库导出）'!A:K,10,FALSE),0)</f>
        <v>526.9</v>
      </c>
      <c r="Z1010" s="217">
        <f>--IFERROR(VLOOKUP(I1010,'统计（数据库导出）'!A:K,11,FALSE),0)</f>
        <v>0</v>
      </c>
      <c r="AA1010" s="4">
        <v>1009</v>
      </c>
      <c r="AB1010" s="4"/>
      <c r="AC1010" s="220" t="e">
        <f>VLOOKUP(H1010,[1]Sheet1!$D:$D,1,FALSE)</f>
        <v>#N/A</v>
      </c>
    </row>
    <row r="1011" spans="1:29">
      <c r="A1011" s="4">
        <v>530</v>
      </c>
      <c r="B1011" s="4" t="s">
        <v>2183</v>
      </c>
      <c r="C1011" s="4" t="s">
        <v>57</v>
      </c>
      <c r="D1011" s="4">
        <v>0</v>
      </c>
      <c r="E1011" s="4">
        <v>0</v>
      </c>
      <c r="F1011" s="4">
        <v>0</v>
      </c>
      <c r="G1011" s="4">
        <v>0</v>
      </c>
      <c r="H1011" s="4">
        <v>3852937</v>
      </c>
      <c r="I1011" s="4" t="s">
        <v>2426</v>
      </c>
      <c r="J1011" s="216">
        <v>2968</v>
      </c>
      <c r="K1011" s="4">
        <v>17370667061</v>
      </c>
      <c r="L1011" s="4" t="s">
        <v>99</v>
      </c>
      <c r="M1011" s="4" t="s">
        <v>2344</v>
      </c>
      <c r="N1011" s="4" t="s">
        <v>2427</v>
      </c>
      <c r="O1011" s="4">
        <v>17370667061</v>
      </c>
      <c r="P1011" s="217">
        <f>--IFERROR(VLOOKUP(I1011,'统计（数据库导出）'!A:C,2,FALSE),0)</f>
        <v>159.8</v>
      </c>
      <c r="Q1011" s="217">
        <f>--IFERROR(VLOOKUP(I1011,'统计（数据库导出）'!A:C,3,FALSE),0)</f>
        <v>2931.3335</v>
      </c>
      <c r="R1011" s="219">
        <f t="shared" si="15"/>
        <v>0.987646057951483</v>
      </c>
      <c r="S1011" s="217">
        <f>--IFERROR(VLOOKUP(I1011,'统计（数据库导出）'!A:K,4,FALSE),0)</f>
        <v>154.8</v>
      </c>
      <c r="T1011" s="217">
        <f>--IFERROR(VLOOKUP(I1011,'统计（数据库导出）'!A:K,5,FALSE),0)</f>
        <v>0</v>
      </c>
      <c r="U1011" s="217">
        <f>--IFERROR(VLOOKUP(I1011,'统计（数据库导出）'!A:K,6,FALSE),0)</f>
        <v>5</v>
      </c>
      <c r="V1011" s="217">
        <f>--IFERROR(VLOOKUP(I1011,'统计（数据库导出）'!A:K,7,FALSE),0)</f>
        <v>0</v>
      </c>
      <c r="W1011" s="217">
        <f>--IFERROR(VLOOKUP(I1011,'统计（数据库导出）'!A:K,8,FALSE),0)</f>
        <v>2344.31</v>
      </c>
      <c r="X1011" s="217">
        <f>--IFERROR(VLOOKUP(I1011,'统计（数据库导出）'!A:K,9,FALSE),0)</f>
        <v>-318</v>
      </c>
      <c r="Y1011" s="217">
        <f>--IFERROR(VLOOKUP(I1011,'统计（数据库导出）'!A:K,10,FALSE),0)</f>
        <v>587.0235</v>
      </c>
      <c r="Z1011" s="217">
        <f>--IFERROR(VLOOKUP(I1011,'统计（数据库导出）'!A:K,11,FALSE),0)</f>
        <v>0</v>
      </c>
      <c r="AA1011" s="4">
        <v>1010</v>
      </c>
      <c r="AB1011" s="4"/>
      <c r="AC1011" s="220" t="e">
        <f>VLOOKUP(H1011,[1]Sheet1!$D:$D,1,FALSE)</f>
        <v>#N/A</v>
      </c>
    </row>
    <row r="1012" spans="1:29">
      <c r="A1012" s="4">
        <v>531</v>
      </c>
      <c r="B1012" s="4" t="s">
        <v>2183</v>
      </c>
      <c r="C1012" s="4" t="s">
        <v>2184</v>
      </c>
      <c r="D1012" s="4" t="s">
        <v>30</v>
      </c>
      <c r="E1012" s="4" t="s">
        <v>2212</v>
      </c>
      <c r="F1012" s="4" t="s">
        <v>32</v>
      </c>
      <c r="G1012" s="4" t="s">
        <v>43</v>
      </c>
      <c r="H1012" s="4">
        <v>3852924</v>
      </c>
      <c r="I1012" s="4" t="s">
        <v>2428</v>
      </c>
      <c r="J1012" s="216">
        <v>1110</v>
      </c>
      <c r="K1012" s="4">
        <v>17389574257</v>
      </c>
      <c r="L1012" s="4"/>
      <c r="M1012" s="4" t="s">
        <v>2429</v>
      </c>
      <c r="N1012" s="4" t="s">
        <v>2290</v>
      </c>
      <c r="O1012" s="4">
        <v>17389574257</v>
      </c>
      <c r="P1012" s="217">
        <f>--IFERROR(VLOOKUP(I1012,'统计（数据库导出）'!A:C,2,FALSE),0)</f>
        <v>20</v>
      </c>
      <c r="Q1012" s="217">
        <f>--IFERROR(VLOOKUP(I1012,'统计（数据库导出）'!A:C,3,FALSE),0)</f>
        <v>-406.04</v>
      </c>
      <c r="R1012" s="219">
        <f t="shared" si="15"/>
        <v>-0.365801801801802</v>
      </c>
      <c r="S1012" s="217">
        <f>--IFERROR(VLOOKUP(I1012,'统计（数据库导出）'!A:K,4,FALSE),0)</f>
        <v>0</v>
      </c>
      <c r="T1012" s="217">
        <f>--IFERROR(VLOOKUP(I1012,'统计（数据库导出）'!A:K,5,FALSE),0)</f>
        <v>0</v>
      </c>
      <c r="U1012" s="217">
        <f>--IFERROR(VLOOKUP(I1012,'统计（数据库导出）'!A:K,6,FALSE),0)</f>
        <v>20</v>
      </c>
      <c r="V1012" s="217">
        <f>--IFERROR(VLOOKUP(I1012,'统计（数据库导出）'!A:K,7,FALSE),0)</f>
        <v>0</v>
      </c>
      <c r="W1012" s="217">
        <f>--IFERROR(VLOOKUP(I1012,'统计（数据库导出）'!A:K,8,FALSE),0)</f>
        <v>-565.29</v>
      </c>
      <c r="X1012" s="217">
        <f>--IFERROR(VLOOKUP(I1012,'统计（数据库导出）'!A:K,9,FALSE),0)</f>
        <v>-982</v>
      </c>
      <c r="Y1012" s="217">
        <f>--IFERROR(VLOOKUP(I1012,'统计（数据库导出）'!A:K,10,FALSE),0)</f>
        <v>159.25</v>
      </c>
      <c r="Z1012" s="217">
        <f>--IFERROR(VLOOKUP(I1012,'统计（数据库导出）'!A:K,11,FALSE),0)</f>
        <v>0</v>
      </c>
      <c r="AA1012" s="4">
        <v>1011</v>
      </c>
      <c r="AB1012" s="4"/>
      <c r="AC1012" s="220" t="e">
        <f>VLOOKUP(H1012,[1]Sheet1!$D:$D,1,FALSE)</f>
        <v>#N/A</v>
      </c>
    </row>
    <row r="1013" spans="1:29">
      <c r="A1013" s="4">
        <v>532</v>
      </c>
      <c r="B1013" s="4" t="s">
        <v>2183</v>
      </c>
      <c r="C1013" s="4" t="s">
        <v>2184</v>
      </c>
      <c r="D1013" s="4" t="s">
        <v>30</v>
      </c>
      <c r="E1013" s="4" t="s">
        <v>2212</v>
      </c>
      <c r="F1013" s="4" t="s">
        <v>32</v>
      </c>
      <c r="G1013" s="4" t="s">
        <v>43</v>
      </c>
      <c r="H1013" s="4">
        <v>3852934</v>
      </c>
      <c r="I1013" s="4" t="s">
        <v>2430</v>
      </c>
      <c r="J1013" s="216">
        <v>1110</v>
      </c>
      <c r="K1013" s="4">
        <v>17789680977</v>
      </c>
      <c r="L1013" s="4"/>
      <c r="M1013" s="4" t="s">
        <v>2431</v>
      </c>
      <c r="N1013" s="4" t="s">
        <v>2290</v>
      </c>
      <c r="O1013" s="4">
        <v>17789680977</v>
      </c>
      <c r="P1013" s="217">
        <f>--IFERROR(VLOOKUP(I1013,'统计（数据库导出）'!A:C,2,FALSE),0)</f>
        <v>40</v>
      </c>
      <c r="Q1013" s="217">
        <f>--IFERROR(VLOOKUP(I1013,'统计（数据库导出）'!A:C,3,FALSE),0)</f>
        <v>1307.66333333333</v>
      </c>
      <c r="R1013" s="219">
        <f t="shared" si="15"/>
        <v>1.17807507507507</v>
      </c>
      <c r="S1013" s="217">
        <f>--IFERROR(VLOOKUP(I1013,'统计（数据库导出）'!A:K,4,FALSE),0)</f>
        <v>0</v>
      </c>
      <c r="T1013" s="217">
        <f>--IFERROR(VLOOKUP(I1013,'统计（数据库导出）'!A:K,5,FALSE),0)</f>
        <v>0</v>
      </c>
      <c r="U1013" s="217">
        <f>--IFERROR(VLOOKUP(I1013,'统计（数据库导出）'!A:K,6,FALSE),0)</f>
        <v>40</v>
      </c>
      <c r="V1013" s="217">
        <f>--IFERROR(VLOOKUP(I1013,'统计（数据库导出）'!A:K,7,FALSE),0)</f>
        <v>0</v>
      </c>
      <c r="W1013" s="217">
        <f>--IFERROR(VLOOKUP(I1013,'统计（数据库导出）'!A:K,8,FALSE),0)</f>
        <v>1109.33</v>
      </c>
      <c r="X1013" s="217">
        <f>--IFERROR(VLOOKUP(I1013,'统计（数据库导出）'!A:K,9,FALSE),0)</f>
        <v>-45</v>
      </c>
      <c r="Y1013" s="217">
        <f>--IFERROR(VLOOKUP(I1013,'统计（数据库导出）'!A:K,10,FALSE),0)</f>
        <v>198.333333333333</v>
      </c>
      <c r="Z1013" s="217">
        <f>--IFERROR(VLOOKUP(I1013,'统计（数据库导出）'!A:K,11,FALSE),0)</f>
        <v>-10</v>
      </c>
      <c r="AA1013" s="4">
        <v>1012</v>
      </c>
      <c r="AB1013" s="4"/>
      <c r="AC1013" s="220" t="e">
        <f>VLOOKUP(H1013,[1]Sheet1!$D:$D,1,FALSE)</f>
        <v>#N/A</v>
      </c>
    </row>
    <row r="1014" spans="1:29">
      <c r="A1014" s="4">
        <v>533</v>
      </c>
      <c r="B1014" s="4" t="s">
        <v>2183</v>
      </c>
      <c r="C1014" s="4">
        <v>0</v>
      </c>
      <c r="D1014" s="4" t="s">
        <v>30</v>
      </c>
      <c r="E1014" s="4" t="s">
        <v>2224</v>
      </c>
      <c r="F1014" s="4" t="s">
        <v>32</v>
      </c>
      <c r="G1014" s="4" t="s">
        <v>43</v>
      </c>
      <c r="H1014" s="4">
        <v>3852794</v>
      </c>
      <c r="I1014" s="4" t="s">
        <v>2432</v>
      </c>
      <c r="J1014" s="216">
        <v>0</v>
      </c>
      <c r="K1014" s="4">
        <v>17370666700</v>
      </c>
      <c r="L1014" s="4"/>
      <c r="M1014" s="4" t="s">
        <v>2240</v>
      </c>
      <c r="N1014" s="4" t="s">
        <v>2241</v>
      </c>
      <c r="O1014" s="4">
        <v>19119582220</v>
      </c>
      <c r="P1014" s="217">
        <f>--IFERROR(VLOOKUP(I1014,'统计（数据库导出）'!A:C,2,FALSE),0)</f>
        <v>0</v>
      </c>
      <c r="Q1014" s="217">
        <f>--IFERROR(VLOOKUP(I1014,'统计（数据库导出）'!A:C,3,FALSE),0)</f>
        <v>0</v>
      </c>
      <c r="R1014" s="219">
        <f t="shared" si="15"/>
        <v>0</v>
      </c>
      <c r="S1014" s="217">
        <f>--IFERROR(VLOOKUP(I1014,'统计（数据库导出）'!A:K,4,FALSE),0)</f>
        <v>0</v>
      </c>
      <c r="T1014" s="217">
        <f>--IFERROR(VLOOKUP(I1014,'统计（数据库导出）'!A:K,5,FALSE),0)</f>
        <v>0</v>
      </c>
      <c r="U1014" s="217">
        <f>--IFERROR(VLOOKUP(I1014,'统计（数据库导出）'!A:K,6,FALSE),0)</f>
        <v>0</v>
      </c>
      <c r="V1014" s="217">
        <f>--IFERROR(VLOOKUP(I1014,'统计（数据库导出）'!A:K,7,FALSE),0)</f>
        <v>0</v>
      </c>
      <c r="W1014" s="217">
        <f>--IFERROR(VLOOKUP(I1014,'统计（数据库导出）'!A:K,8,FALSE),0)</f>
        <v>0</v>
      </c>
      <c r="X1014" s="217">
        <f>--IFERROR(VLOOKUP(I1014,'统计（数据库导出）'!A:K,9,FALSE),0)</f>
        <v>0</v>
      </c>
      <c r="Y1014" s="217">
        <f>--IFERROR(VLOOKUP(I1014,'统计（数据库导出）'!A:K,10,FALSE),0)</f>
        <v>0</v>
      </c>
      <c r="Z1014" s="217">
        <f>--IFERROR(VLOOKUP(I1014,'统计（数据库导出）'!A:K,11,FALSE),0)</f>
        <v>0</v>
      </c>
      <c r="AA1014" s="4">
        <v>1013</v>
      </c>
      <c r="AB1014" s="4"/>
      <c r="AC1014" s="220" t="e">
        <f>VLOOKUP(H1014,[1]Sheet1!$D:$D,1,FALSE)</f>
        <v>#N/A</v>
      </c>
    </row>
    <row r="1015" spans="1:29">
      <c r="A1015" s="4">
        <v>534</v>
      </c>
      <c r="B1015" s="4" t="s">
        <v>2183</v>
      </c>
      <c r="C1015" s="4">
        <v>0</v>
      </c>
      <c r="D1015" s="4" t="s">
        <v>30</v>
      </c>
      <c r="E1015" s="4" t="s">
        <v>2265</v>
      </c>
      <c r="F1015" s="4" t="s">
        <v>32</v>
      </c>
      <c r="G1015" s="4" t="s">
        <v>43</v>
      </c>
      <c r="H1015" s="4">
        <v>3852795</v>
      </c>
      <c r="I1015" s="4" t="s">
        <v>2433</v>
      </c>
      <c r="J1015" s="216">
        <v>0</v>
      </c>
      <c r="K1015" s="4">
        <v>15379849508</v>
      </c>
      <c r="L1015" s="4"/>
      <c r="M1015" s="4" t="s">
        <v>2321</v>
      </c>
      <c r="N1015" s="4" t="s">
        <v>2322</v>
      </c>
      <c r="O1015" s="4">
        <v>19140001989</v>
      </c>
      <c r="P1015" s="217">
        <f>--IFERROR(VLOOKUP(I1015,'统计（数据库导出）'!A:C,2,FALSE),0)</f>
        <v>0</v>
      </c>
      <c r="Q1015" s="217">
        <f>--IFERROR(VLOOKUP(I1015,'统计（数据库导出）'!A:C,3,FALSE),0)</f>
        <v>-74.9</v>
      </c>
      <c r="R1015" s="219">
        <f t="shared" si="15"/>
        <v>0</v>
      </c>
      <c r="S1015" s="217">
        <f>--IFERROR(VLOOKUP(I1015,'统计（数据库导出）'!A:K,4,FALSE),0)</f>
        <v>0</v>
      </c>
      <c r="T1015" s="217">
        <f>--IFERROR(VLOOKUP(I1015,'统计（数据库导出）'!A:K,5,FALSE),0)</f>
        <v>0</v>
      </c>
      <c r="U1015" s="217">
        <f>--IFERROR(VLOOKUP(I1015,'统计（数据库导出）'!A:K,6,FALSE),0)</f>
        <v>0</v>
      </c>
      <c r="V1015" s="217">
        <f>--IFERROR(VLOOKUP(I1015,'统计（数据库导出）'!A:K,7,FALSE),0)</f>
        <v>0</v>
      </c>
      <c r="W1015" s="217">
        <f>--IFERROR(VLOOKUP(I1015,'统计（数据库导出）'!A:K,8,FALSE),0)</f>
        <v>-74.9</v>
      </c>
      <c r="X1015" s="217">
        <f>--IFERROR(VLOOKUP(I1015,'统计（数据库导出）'!A:K,9,FALSE),0)</f>
        <v>-74.9</v>
      </c>
      <c r="Y1015" s="217">
        <f>--IFERROR(VLOOKUP(I1015,'统计（数据库导出）'!A:K,10,FALSE),0)</f>
        <v>0</v>
      </c>
      <c r="Z1015" s="217">
        <f>--IFERROR(VLOOKUP(I1015,'统计（数据库导出）'!A:K,11,FALSE),0)</f>
        <v>0</v>
      </c>
      <c r="AA1015" s="4">
        <v>1014</v>
      </c>
      <c r="AB1015" s="4"/>
      <c r="AC1015" s="220" t="e">
        <f>VLOOKUP(H1015,[1]Sheet1!$D:$D,1,FALSE)</f>
        <v>#N/A</v>
      </c>
    </row>
    <row r="1016" spans="1:29">
      <c r="A1016" s="4">
        <v>535</v>
      </c>
      <c r="B1016" s="4" t="s">
        <v>2183</v>
      </c>
      <c r="C1016" s="4">
        <v>0</v>
      </c>
      <c r="D1016" s="4" t="s">
        <v>30</v>
      </c>
      <c r="E1016" s="4" t="s">
        <v>2265</v>
      </c>
      <c r="F1016" s="4" t="s">
        <v>32</v>
      </c>
      <c r="G1016" s="4" t="s">
        <v>33</v>
      </c>
      <c r="H1016" s="4">
        <v>3853558</v>
      </c>
      <c r="I1016" s="4" t="s">
        <v>2434</v>
      </c>
      <c r="J1016" s="216">
        <v>1110</v>
      </c>
      <c r="K1016" s="4">
        <v>18993812182</v>
      </c>
      <c r="L1016" s="4"/>
      <c r="M1016" s="4" t="s">
        <v>2435</v>
      </c>
      <c r="N1016" s="4" t="s">
        <v>2436</v>
      </c>
      <c r="O1016" s="4">
        <v>18993812182</v>
      </c>
      <c r="P1016" s="217">
        <f>--IFERROR(VLOOKUP(I1016,'统计（数据库导出）'!A:C,2,FALSE),0)</f>
        <v>13</v>
      </c>
      <c r="Q1016" s="217">
        <f>--IFERROR(VLOOKUP(I1016,'统计（数据库导出）'!A:C,3,FALSE),0)</f>
        <v>958.185</v>
      </c>
      <c r="R1016" s="219">
        <f t="shared" si="15"/>
        <v>0.86322972972973</v>
      </c>
      <c r="S1016" s="217">
        <f>--IFERROR(VLOOKUP(I1016,'统计（数据库导出）'!A:K,4,FALSE),0)</f>
        <v>8</v>
      </c>
      <c r="T1016" s="217">
        <f>--IFERROR(VLOOKUP(I1016,'统计（数据库导出）'!A:K,5,FALSE),0)</f>
        <v>0</v>
      </c>
      <c r="U1016" s="217">
        <f>--IFERROR(VLOOKUP(I1016,'统计（数据库导出）'!A:K,6,FALSE),0)</f>
        <v>5</v>
      </c>
      <c r="V1016" s="217">
        <f>--IFERROR(VLOOKUP(I1016,'统计（数据库导出）'!A:K,7,FALSE),0)</f>
        <v>0</v>
      </c>
      <c r="W1016" s="217">
        <f>--IFERROR(VLOOKUP(I1016,'统计（数据库导出）'!A:K,8,FALSE),0)</f>
        <v>624.2</v>
      </c>
      <c r="X1016" s="217">
        <f>--IFERROR(VLOOKUP(I1016,'统计（数据库导出）'!A:K,9,FALSE),0)</f>
        <v>-69</v>
      </c>
      <c r="Y1016" s="217">
        <f>--IFERROR(VLOOKUP(I1016,'统计（数据库导出）'!A:K,10,FALSE),0)</f>
        <v>333.985</v>
      </c>
      <c r="Z1016" s="217">
        <f>--IFERROR(VLOOKUP(I1016,'统计（数据库导出）'!A:K,11,FALSE),0)</f>
        <v>-10</v>
      </c>
      <c r="AA1016" s="4">
        <v>1015</v>
      </c>
      <c r="AB1016" s="4"/>
      <c r="AC1016" s="220" t="e">
        <f>VLOOKUP(H1016,[1]Sheet1!$D:$D,1,FALSE)</f>
        <v>#N/A</v>
      </c>
    </row>
    <row r="1017" spans="1:29">
      <c r="A1017" s="4">
        <v>536</v>
      </c>
      <c r="B1017" s="4" t="s">
        <v>2183</v>
      </c>
      <c r="C1017" s="4" t="s">
        <v>2184</v>
      </c>
      <c r="D1017" s="4" t="s">
        <v>30</v>
      </c>
      <c r="E1017" s="4" t="s">
        <v>2294</v>
      </c>
      <c r="F1017" s="4" t="s">
        <v>32</v>
      </c>
      <c r="G1017" s="4" t="s">
        <v>43</v>
      </c>
      <c r="H1017" s="4">
        <v>3852731</v>
      </c>
      <c r="I1017" s="4" t="s">
        <v>2437</v>
      </c>
      <c r="J1017" s="216">
        <v>0</v>
      </c>
      <c r="K1017" s="4">
        <v>18919234502</v>
      </c>
      <c r="L1017" s="4"/>
      <c r="M1017" s="4" t="s">
        <v>2314</v>
      </c>
      <c r="N1017" s="4" t="s">
        <v>2315</v>
      </c>
      <c r="O1017" s="4">
        <v>17793825926</v>
      </c>
      <c r="P1017" s="217">
        <f>--IFERROR(VLOOKUP(I1017,'统计（数据库导出）'!A:C,2,FALSE),0)</f>
        <v>0</v>
      </c>
      <c r="Q1017" s="217">
        <f>--IFERROR(VLOOKUP(I1017,'统计（数据库导出）'!A:C,3,FALSE),0)</f>
        <v>0</v>
      </c>
      <c r="R1017" s="219">
        <f t="shared" si="15"/>
        <v>0</v>
      </c>
      <c r="S1017" s="217">
        <f>--IFERROR(VLOOKUP(I1017,'统计（数据库导出）'!A:K,4,FALSE),0)</f>
        <v>0</v>
      </c>
      <c r="T1017" s="217">
        <f>--IFERROR(VLOOKUP(I1017,'统计（数据库导出）'!A:K,5,FALSE),0)</f>
        <v>0</v>
      </c>
      <c r="U1017" s="217">
        <f>--IFERROR(VLOOKUP(I1017,'统计（数据库导出）'!A:K,6,FALSE),0)</f>
        <v>0</v>
      </c>
      <c r="V1017" s="217">
        <f>--IFERROR(VLOOKUP(I1017,'统计（数据库导出）'!A:K,7,FALSE),0)</f>
        <v>0</v>
      </c>
      <c r="W1017" s="217">
        <f>--IFERROR(VLOOKUP(I1017,'统计（数据库导出）'!A:K,8,FALSE),0)</f>
        <v>0</v>
      </c>
      <c r="X1017" s="217">
        <f>--IFERROR(VLOOKUP(I1017,'统计（数据库导出）'!A:K,9,FALSE),0)</f>
        <v>0</v>
      </c>
      <c r="Y1017" s="217">
        <f>--IFERROR(VLOOKUP(I1017,'统计（数据库导出）'!A:K,10,FALSE),0)</f>
        <v>0</v>
      </c>
      <c r="Z1017" s="217">
        <f>--IFERROR(VLOOKUP(I1017,'统计（数据库导出）'!A:K,11,FALSE),0)</f>
        <v>0</v>
      </c>
      <c r="AA1017" s="4">
        <v>1016</v>
      </c>
      <c r="AB1017" s="4"/>
      <c r="AC1017" s="220" t="e">
        <f>VLOOKUP(H1017,[1]Sheet1!$D:$D,1,FALSE)</f>
        <v>#N/A</v>
      </c>
    </row>
    <row r="1018" spans="1:29">
      <c r="A1018" s="4">
        <v>537</v>
      </c>
      <c r="B1018" s="4" t="s">
        <v>2183</v>
      </c>
      <c r="C1018" s="4" t="s">
        <v>2184</v>
      </c>
      <c r="D1018" s="4" t="s">
        <v>30</v>
      </c>
      <c r="E1018" s="4" t="s">
        <v>2294</v>
      </c>
      <c r="F1018" s="4" t="s">
        <v>32</v>
      </c>
      <c r="G1018" s="4" t="s">
        <v>43</v>
      </c>
      <c r="H1018" s="4">
        <v>3852730</v>
      </c>
      <c r="I1018" s="4" t="s">
        <v>2438</v>
      </c>
      <c r="J1018" s="216">
        <v>0</v>
      </c>
      <c r="K1018" s="4">
        <v>18093897056</v>
      </c>
      <c r="L1018" s="4"/>
      <c r="M1018" s="4" t="s">
        <v>2365</v>
      </c>
      <c r="N1018" s="4" t="s">
        <v>2366</v>
      </c>
      <c r="O1018" s="4">
        <v>17718616933</v>
      </c>
      <c r="P1018" s="217">
        <f>--IFERROR(VLOOKUP(I1018,'统计（数据库导出）'!A:C,2,FALSE),0)</f>
        <v>0</v>
      </c>
      <c r="Q1018" s="217">
        <f>--IFERROR(VLOOKUP(I1018,'统计（数据库导出）'!A:C,3,FALSE),0)</f>
        <v>0</v>
      </c>
      <c r="R1018" s="219">
        <f t="shared" si="15"/>
        <v>0</v>
      </c>
      <c r="S1018" s="217">
        <f>--IFERROR(VLOOKUP(I1018,'统计（数据库导出）'!A:K,4,FALSE),0)</f>
        <v>0</v>
      </c>
      <c r="T1018" s="217">
        <f>--IFERROR(VLOOKUP(I1018,'统计（数据库导出）'!A:K,5,FALSE),0)</f>
        <v>0</v>
      </c>
      <c r="U1018" s="217">
        <f>--IFERROR(VLOOKUP(I1018,'统计（数据库导出）'!A:K,6,FALSE),0)</f>
        <v>0</v>
      </c>
      <c r="V1018" s="217">
        <f>--IFERROR(VLOOKUP(I1018,'统计（数据库导出）'!A:K,7,FALSE),0)</f>
        <v>0</v>
      </c>
      <c r="W1018" s="217">
        <f>--IFERROR(VLOOKUP(I1018,'统计（数据库导出）'!A:K,8,FALSE),0)</f>
        <v>0</v>
      </c>
      <c r="X1018" s="217">
        <f>--IFERROR(VLOOKUP(I1018,'统计（数据库导出）'!A:K,9,FALSE),0)</f>
        <v>0</v>
      </c>
      <c r="Y1018" s="217">
        <f>--IFERROR(VLOOKUP(I1018,'统计（数据库导出）'!A:K,10,FALSE),0)</f>
        <v>0</v>
      </c>
      <c r="Z1018" s="217">
        <f>--IFERROR(VLOOKUP(I1018,'统计（数据库导出）'!A:K,11,FALSE),0)</f>
        <v>0</v>
      </c>
      <c r="AA1018" s="4">
        <v>1017</v>
      </c>
      <c r="AB1018" s="4"/>
      <c r="AC1018" s="220" t="e">
        <f>VLOOKUP(H1018,[1]Sheet1!$D:$D,1,FALSE)</f>
        <v>#N/A</v>
      </c>
    </row>
    <row r="1019" spans="1:29">
      <c r="A1019" s="4">
        <v>538</v>
      </c>
      <c r="B1019" s="4" t="s">
        <v>2183</v>
      </c>
      <c r="C1019" s="4">
        <v>0</v>
      </c>
      <c r="D1019" s="4" t="s">
        <v>30</v>
      </c>
      <c r="E1019" s="4" t="s">
        <v>2316</v>
      </c>
      <c r="F1019" s="4" t="s">
        <v>32</v>
      </c>
      <c r="G1019" s="4" t="s">
        <v>43</v>
      </c>
      <c r="H1019" s="4">
        <v>3852727</v>
      </c>
      <c r="I1019" s="4" t="s">
        <v>2439</v>
      </c>
      <c r="J1019" s="216">
        <v>0</v>
      </c>
      <c r="K1019" s="4">
        <v>13369382202</v>
      </c>
      <c r="L1019" s="4"/>
      <c r="M1019" s="4" t="s">
        <v>2417</v>
      </c>
      <c r="N1019" s="4" t="s">
        <v>2440</v>
      </c>
      <c r="O1019" s="4">
        <v>13369380199</v>
      </c>
      <c r="P1019" s="217">
        <f>--IFERROR(VLOOKUP(I1019,'统计（数据库导出）'!A:C,2,FALSE),0)</f>
        <v>0</v>
      </c>
      <c r="Q1019" s="217">
        <f>--IFERROR(VLOOKUP(I1019,'统计（数据库导出）'!A:C,3,FALSE),0)</f>
        <v>0</v>
      </c>
      <c r="R1019" s="219">
        <f t="shared" si="15"/>
        <v>0</v>
      </c>
      <c r="S1019" s="217">
        <f>--IFERROR(VLOOKUP(I1019,'统计（数据库导出）'!A:K,4,FALSE),0)</f>
        <v>0</v>
      </c>
      <c r="T1019" s="217">
        <f>--IFERROR(VLOOKUP(I1019,'统计（数据库导出）'!A:K,5,FALSE),0)</f>
        <v>0</v>
      </c>
      <c r="U1019" s="217">
        <f>--IFERROR(VLOOKUP(I1019,'统计（数据库导出）'!A:K,6,FALSE),0)</f>
        <v>0</v>
      </c>
      <c r="V1019" s="217">
        <f>--IFERROR(VLOOKUP(I1019,'统计（数据库导出）'!A:K,7,FALSE),0)</f>
        <v>0</v>
      </c>
      <c r="W1019" s="217">
        <f>--IFERROR(VLOOKUP(I1019,'统计（数据库导出）'!A:K,8,FALSE),0)</f>
        <v>0</v>
      </c>
      <c r="X1019" s="217">
        <f>--IFERROR(VLOOKUP(I1019,'统计（数据库导出）'!A:K,9,FALSE),0)</f>
        <v>0</v>
      </c>
      <c r="Y1019" s="217">
        <f>--IFERROR(VLOOKUP(I1019,'统计（数据库导出）'!A:K,10,FALSE),0)</f>
        <v>0</v>
      </c>
      <c r="Z1019" s="217">
        <f>--IFERROR(VLOOKUP(I1019,'统计（数据库导出）'!A:K,11,FALSE),0)</f>
        <v>0</v>
      </c>
      <c r="AA1019" s="4">
        <v>1018</v>
      </c>
      <c r="AB1019" s="4"/>
      <c r="AC1019" s="220" t="e">
        <f>VLOOKUP(H1019,[1]Sheet1!$D:$D,1,FALSE)</f>
        <v>#N/A</v>
      </c>
    </row>
    <row r="1020" spans="1:29">
      <c r="A1020" s="4">
        <v>539</v>
      </c>
      <c r="B1020" s="4" t="s">
        <v>2183</v>
      </c>
      <c r="C1020" s="4">
        <v>0</v>
      </c>
      <c r="D1020" s="4" t="s">
        <v>30</v>
      </c>
      <c r="E1020" s="4" t="s">
        <v>2224</v>
      </c>
      <c r="F1020" s="4" t="s">
        <v>32</v>
      </c>
      <c r="G1020" s="4" t="s">
        <v>43</v>
      </c>
      <c r="H1020" s="4">
        <v>3852735</v>
      </c>
      <c r="I1020" s="4" t="s">
        <v>2441</v>
      </c>
      <c r="J1020" s="216">
        <v>1110</v>
      </c>
      <c r="K1020" s="4">
        <v>13359386135</v>
      </c>
      <c r="L1020" s="4"/>
      <c r="M1020" s="4" t="s">
        <v>2442</v>
      </c>
      <c r="N1020" s="4" t="s">
        <v>2325</v>
      </c>
      <c r="O1020" s="4">
        <v>15378857663</v>
      </c>
      <c r="P1020" s="217">
        <f>--IFERROR(VLOOKUP(I1020,'统计（数据库导出）'!A:C,2,FALSE),0)</f>
        <v>0</v>
      </c>
      <c r="Q1020" s="217">
        <f>--IFERROR(VLOOKUP(I1020,'统计（数据库导出）'!A:C,3,FALSE),0)</f>
        <v>320.92</v>
      </c>
      <c r="R1020" s="219">
        <f t="shared" si="15"/>
        <v>0.289117117117117</v>
      </c>
      <c r="S1020" s="217">
        <f>--IFERROR(VLOOKUP(I1020,'统计（数据库导出）'!A:K,4,FALSE),0)</f>
        <v>0</v>
      </c>
      <c r="T1020" s="217">
        <f>--IFERROR(VLOOKUP(I1020,'统计（数据库导出）'!A:K,5,FALSE),0)</f>
        <v>0</v>
      </c>
      <c r="U1020" s="217">
        <f>--IFERROR(VLOOKUP(I1020,'统计（数据库导出）'!A:K,6,FALSE),0)</f>
        <v>0</v>
      </c>
      <c r="V1020" s="217">
        <f>--IFERROR(VLOOKUP(I1020,'统计（数据库导出）'!A:K,7,FALSE),0)</f>
        <v>0</v>
      </c>
      <c r="W1020" s="217">
        <f>--IFERROR(VLOOKUP(I1020,'统计（数据库导出）'!A:K,8,FALSE),0)</f>
        <v>309.92</v>
      </c>
      <c r="X1020" s="217">
        <f>--IFERROR(VLOOKUP(I1020,'统计（数据库导出）'!A:K,9,FALSE),0)</f>
        <v>-187.2</v>
      </c>
      <c r="Y1020" s="217">
        <f>--IFERROR(VLOOKUP(I1020,'统计（数据库导出）'!A:K,10,FALSE),0)</f>
        <v>11</v>
      </c>
      <c r="Z1020" s="217">
        <f>--IFERROR(VLOOKUP(I1020,'统计（数据库导出）'!A:K,11,FALSE),0)</f>
        <v>-5</v>
      </c>
      <c r="AA1020" s="4">
        <v>1019</v>
      </c>
      <c r="AB1020" s="4"/>
      <c r="AC1020" s="220" t="e">
        <f>VLOOKUP(H1020,[1]Sheet1!$D:$D,1,FALSE)</f>
        <v>#N/A</v>
      </c>
    </row>
    <row r="1021" spans="1:29">
      <c r="A1021" s="4">
        <v>540</v>
      </c>
      <c r="B1021" s="4" t="s">
        <v>2183</v>
      </c>
      <c r="C1021" s="4">
        <v>0</v>
      </c>
      <c r="D1021" s="4" t="s">
        <v>30</v>
      </c>
      <c r="E1021" s="4" t="s">
        <v>2316</v>
      </c>
      <c r="F1021" s="4" t="s">
        <v>32</v>
      </c>
      <c r="G1021" s="4" t="s">
        <v>43</v>
      </c>
      <c r="H1021" s="4">
        <v>3852736</v>
      </c>
      <c r="I1021" s="4" t="s">
        <v>2443</v>
      </c>
      <c r="J1021" s="216">
        <v>1110</v>
      </c>
      <c r="K1021" s="4">
        <v>18919234509</v>
      </c>
      <c r="L1021" s="4"/>
      <c r="M1021" s="4" t="s">
        <v>2444</v>
      </c>
      <c r="N1021" s="4" t="s">
        <v>2319</v>
      </c>
      <c r="O1021" s="4">
        <v>15378857619</v>
      </c>
      <c r="P1021" s="217">
        <f>--IFERROR(VLOOKUP(I1021,'统计（数据库导出）'!A:C,2,FALSE),0)</f>
        <v>18</v>
      </c>
      <c r="Q1021" s="217">
        <f>--IFERROR(VLOOKUP(I1021,'统计（数据库导出）'!A:C,3,FALSE),0)</f>
        <v>333.51</v>
      </c>
      <c r="R1021" s="219">
        <f t="shared" si="15"/>
        <v>0.300459459459459</v>
      </c>
      <c r="S1021" s="217">
        <f>--IFERROR(VLOOKUP(I1021,'统计（数据库导出）'!A:K,4,FALSE),0)</f>
        <v>18</v>
      </c>
      <c r="T1021" s="217">
        <f>--IFERROR(VLOOKUP(I1021,'统计（数据库导出）'!A:K,5,FALSE),0)</f>
        <v>0</v>
      </c>
      <c r="U1021" s="217">
        <f>--IFERROR(VLOOKUP(I1021,'统计（数据库导出）'!A:K,6,FALSE),0)</f>
        <v>0</v>
      </c>
      <c r="V1021" s="217">
        <f>--IFERROR(VLOOKUP(I1021,'统计（数据库导出）'!A:K,7,FALSE),0)</f>
        <v>0</v>
      </c>
      <c r="W1021" s="217">
        <f>--IFERROR(VLOOKUP(I1021,'统计（数据库导出）'!A:K,8,FALSE),0)</f>
        <v>315.91</v>
      </c>
      <c r="X1021" s="217">
        <f>--IFERROR(VLOOKUP(I1021,'统计（数据库导出）'!A:K,9,FALSE),0)</f>
        <v>-278</v>
      </c>
      <c r="Y1021" s="217">
        <f>--IFERROR(VLOOKUP(I1021,'统计（数据库导出）'!A:K,10,FALSE),0)</f>
        <v>17.6</v>
      </c>
      <c r="Z1021" s="217">
        <f>--IFERROR(VLOOKUP(I1021,'统计（数据库导出）'!A:K,11,FALSE),0)</f>
        <v>0</v>
      </c>
      <c r="AA1021" s="4">
        <v>1020</v>
      </c>
      <c r="AB1021" s="4"/>
      <c r="AC1021" s="220" t="e">
        <f>VLOOKUP(H1021,[1]Sheet1!$D:$D,1,FALSE)</f>
        <v>#N/A</v>
      </c>
    </row>
    <row r="1022" spans="1:29">
      <c r="A1022" s="4">
        <v>541</v>
      </c>
      <c r="B1022" s="4" t="s">
        <v>2183</v>
      </c>
      <c r="C1022" s="4" t="s">
        <v>2184</v>
      </c>
      <c r="D1022" s="4" t="s">
        <v>30</v>
      </c>
      <c r="E1022" s="4" t="s">
        <v>2185</v>
      </c>
      <c r="F1022" s="4" t="s">
        <v>32</v>
      </c>
      <c r="G1022" s="4" t="s">
        <v>43</v>
      </c>
      <c r="H1022" s="4">
        <v>3852737</v>
      </c>
      <c r="I1022" s="4" t="s">
        <v>2445</v>
      </c>
      <c r="J1022" s="216">
        <v>1110</v>
      </c>
      <c r="K1022" s="4">
        <v>15374488582</v>
      </c>
      <c r="L1022" s="4"/>
      <c r="M1022" s="4" t="s">
        <v>2446</v>
      </c>
      <c r="N1022" s="4" t="s">
        <v>2187</v>
      </c>
      <c r="O1022" s="4">
        <v>19958589699</v>
      </c>
      <c r="P1022" s="217">
        <f>--IFERROR(VLOOKUP(I1022,'统计（数据库导出）'!A:C,2,FALSE),0)</f>
        <v>0</v>
      </c>
      <c r="Q1022" s="217">
        <f>--IFERROR(VLOOKUP(I1022,'统计（数据库导出）'!A:C,3,FALSE),0)</f>
        <v>-11</v>
      </c>
      <c r="R1022" s="219">
        <f t="shared" si="15"/>
        <v>-0.00990990990990991</v>
      </c>
      <c r="S1022" s="217">
        <f>--IFERROR(VLOOKUP(I1022,'统计（数据库导出）'!A:K,4,FALSE),0)</f>
        <v>0</v>
      </c>
      <c r="T1022" s="217">
        <f>--IFERROR(VLOOKUP(I1022,'统计（数据库导出）'!A:K,5,FALSE),0)</f>
        <v>0</v>
      </c>
      <c r="U1022" s="217">
        <f>--IFERROR(VLOOKUP(I1022,'统计（数据库导出）'!A:K,6,FALSE),0)</f>
        <v>0</v>
      </c>
      <c r="V1022" s="217">
        <f>--IFERROR(VLOOKUP(I1022,'统计（数据库导出）'!A:K,7,FALSE),0)</f>
        <v>0</v>
      </c>
      <c r="W1022" s="217">
        <f>--IFERROR(VLOOKUP(I1022,'统计（数据库导出）'!A:K,8,FALSE),0)</f>
        <v>-17</v>
      </c>
      <c r="X1022" s="217">
        <f>--IFERROR(VLOOKUP(I1022,'统计（数据库导出）'!A:K,9,FALSE),0)</f>
        <v>-20</v>
      </c>
      <c r="Y1022" s="217">
        <f>--IFERROR(VLOOKUP(I1022,'统计（数据库导出）'!A:K,10,FALSE),0)</f>
        <v>6</v>
      </c>
      <c r="Z1022" s="217">
        <f>--IFERROR(VLOOKUP(I1022,'统计（数据库导出）'!A:K,11,FALSE),0)</f>
        <v>0</v>
      </c>
      <c r="AA1022" s="4">
        <v>1021</v>
      </c>
      <c r="AB1022" s="4"/>
      <c r="AC1022" s="220" t="e">
        <f>VLOOKUP(H1022,[1]Sheet1!$D:$D,1,FALSE)</f>
        <v>#N/A</v>
      </c>
    </row>
    <row r="1023" spans="1:29">
      <c r="A1023" s="4">
        <v>542</v>
      </c>
      <c r="B1023" s="4" t="s">
        <v>2183</v>
      </c>
      <c r="C1023" s="4" t="s">
        <v>2184</v>
      </c>
      <c r="D1023" s="4" t="s">
        <v>30</v>
      </c>
      <c r="E1023" s="4" t="s">
        <v>2185</v>
      </c>
      <c r="F1023" s="4" t="s">
        <v>32</v>
      </c>
      <c r="G1023" s="4" t="s">
        <v>43</v>
      </c>
      <c r="H1023" s="4">
        <v>3852738</v>
      </c>
      <c r="I1023" s="4" t="s">
        <v>2447</v>
      </c>
      <c r="J1023" s="216">
        <v>1110</v>
      </c>
      <c r="K1023" s="4">
        <v>18193839379</v>
      </c>
      <c r="L1023" s="4"/>
      <c r="M1023" s="4" t="s">
        <v>2448</v>
      </c>
      <c r="N1023" s="4" t="s">
        <v>2258</v>
      </c>
      <c r="O1023" s="4">
        <v>18198095559</v>
      </c>
      <c r="P1023" s="217">
        <f>--IFERROR(VLOOKUP(I1023,'统计（数据库导出）'!A:C,2,FALSE),0)</f>
        <v>0</v>
      </c>
      <c r="Q1023" s="217">
        <f>--IFERROR(VLOOKUP(I1023,'统计（数据库导出）'!A:C,3,FALSE),0)</f>
        <v>0</v>
      </c>
      <c r="R1023" s="219">
        <f t="shared" si="15"/>
        <v>0</v>
      </c>
      <c r="S1023" s="217">
        <f>--IFERROR(VLOOKUP(I1023,'统计（数据库导出）'!A:K,4,FALSE),0)</f>
        <v>0</v>
      </c>
      <c r="T1023" s="217">
        <f>--IFERROR(VLOOKUP(I1023,'统计（数据库导出）'!A:K,5,FALSE),0)</f>
        <v>0</v>
      </c>
      <c r="U1023" s="217">
        <f>--IFERROR(VLOOKUP(I1023,'统计（数据库导出）'!A:K,6,FALSE),0)</f>
        <v>0</v>
      </c>
      <c r="V1023" s="217">
        <f>--IFERROR(VLOOKUP(I1023,'统计（数据库导出）'!A:K,7,FALSE),0)</f>
        <v>0</v>
      </c>
      <c r="W1023" s="217">
        <f>--IFERROR(VLOOKUP(I1023,'统计（数据库导出）'!A:K,8,FALSE),0)</f>
        <v>0</v>
      </c>
      <c r="X1023" s="217">
        <f>--IFERROR(VLOOKUP(I1023,'统计（数据库导出）'!A:K,9,FALSE),0)</f>
        <v>0</v>
      </c>
      <c r="Y1023" s="217">
        <f>--IFERROR(VLOOKUP(I1023,'统计（数据库导出）'!A:K,10,FALSE),0)</f>
        <v>0</v>
      </c>
      <c r="Z1023" s="217">
        <f>--IFERROR(VLOOKUP(I1023,'统计（数据库导出）'!A:K,11,FALSE),0)</f>
        <v>0</v>
      </c>
      <c r="AA1023" s="4">
        <v>1022</v>
      </c>
      <c r="AB1023" s="4"/>
      <c r="AC1023" s="220" t="e">
        <f>VLOOKUP(H1023,[1]Sheet1!$D:$D,1,FALSE)</f>
        <v>#N/A</v>
      </c>
    </row>
    <row r="1024" spans="1:29">
      <c r="A1024" s="4">
        <v>543</v>
      </c>
      <c r="B1024" s="4" t="s">
        <v>2183</v>
      </c>
      <c r="C1024" s="4">
        <v>0</v>
      </c>
      <c r="D1024" s="4" t="s">
        <v>30</v>
      </c>
      <c r="E1024" s="4" t="s">
        <v>2298</v>
      </c>
      <c r="F1024" s="4" t="s">
        <v>32</v>
      </c>
      <c r="G1024" s="4" t="s">
        <v>43</v>
      </c>
      <c r="H1024" s="4">
        <v>3852750</v>
      </c>
      <c r="I1024" s="4" t="s">
        <v>2449</v>
      </c>
      <c r="J1024" s="216">
        <v>1110</v>
      </c>
      <c r="K1024" s="4">
        <v>17793860336</v>
      </c>
      <c r="L1024" s="4"/>
      <c r="M1024" s="4" t="s">
        <v>2450</v>
      </c>
      <c r="N1024" s="4" t="s">
        <v>2369</v>
      </c>
      <c r="O1024" s="4">
        <v>17793860336</v>
      </c>
      <c r="P1024" s="217">
        <f>--IFERROR(VLOOKUP(I1024,'统计（数据库导出）'!A:C,2,FALSE),0)</f>
        <v>0</v>
      </c>
      <c r="Q1024" s="217">
        <f>--IFERROR(VLOOKUP(I1024,'统计（数据库导出）'!A:C,3,FALSE),0)</f>
        <v>129.033333333333</v>
      </c>
      <c r="R1024" s="219">
        <f t="shared" si="15"/>
        <v>0.116246246246246</v>
      </c>
      <c r="S1024" s="217">
        <f>--IFERROR(VLOOKUP(I1024,'统计（数据库导出）'!A:K,4,FALSE),0)</f>
        <v>0</v>
      </c>
      <c r="T1024" s="217">
        <f>--IFERROR(VLOOKUP(I1024,'统计（数据库导出）'!A:K,5,FALSE),0)</f>
        <v>0</v>
      </c>
      <c r="U1024" s="217">
        <f>--IFERROR(VLOOKUP(I1024,'统计（数据库导出）'!A:K,6,FALSE),0)</f>
        <v>0</v>
      </c>
      <c r="V1024" s="217">
        <f>--IFERROR(VLOOKUP(I1024,'统计（数据库导出）'!A:K,7,FALSE),0)</f>
        <v>0</v>
      </c>
      <c r="W1024" s="217">
        <f>--IFERROR(VLOOKUP(I1024,'统计（数据库导出）'!A:K,8,FALSE),0)</f>
        <v>74.2</v>
      </c>
      <c r="X1024" s="217">
        <f>--IFERROR(VLOOKUP(I1024,'统计（数据库导出）'!A:K,9,FALSE),0)</f>
        <v>0</v>
      </c>
      <c r="Y1024" s="217">
        <f>--IFERROR(VLOOKUP(I1024,'统计（数据库导出）'!A:K,10,FALSE),0)</f>
        <v>54.8333333333333</v>
      </c>
      <c r="Z1024" s="217">
        <f>--IFERROR(VLOOKUP(I1024,'统计（数据库导出）'!A:K,11,FALSE),0)</f>
        <v>0</v>
      </c>
      <c r="AA1024" s="4">
        <v>1023</v>
      </c>
      <c r="AB1024" s="4"/>
      <c r="AC1024" s="220" t="e">
        <f>VLOOKUP(H1024,[1]Sheet1!$D:$D,1,FALSE)</f>
        <v>#N/A</v>
      </c>
    </row>
    <row r="1025" spans="1:29">
      <c r="A1025" s="4">
        <v>544</v>
      </c>
      <c r="B1025" s="4" t="s">
        <v>2183</v>
      </c>
      <c r="C1025" s="4">
        <v>0</v>
      </c>
      <c r="D1025" s="4" t="s">
        <v>30</v>
      </c>
      <c r="E1025" s="4" t="s">
        <v>2298</v>
      </c>
      <c r="F1025" s="4" t="s">
        <v>32</v>
      </c>
      <c r="G1025" s="4" t="s">
        <v>43</v>
      </c>
      <c r="H1025" s="4">
        <v>3852751</v>
      </c>
      <c r="I1025" s="4" t="s">
        <v>2451</v>
      </c>
      <c r="J1025" s="216">
        <v>1110</v>
      </c>
      <c r="K1025" s="4">
        <v>13359386115</v>
      </c>
      <c r="L1025" s="4"/>
      <c r="M1025" s="4" t="s">
        <v>2452</v>
      </c>
      <c r="N1025" s="4" t="s">
        <v>2301</v>
      </c>
      <c r="O1025" s="4">
        <v>19993822269</v>
      </c>
      <c r="P1025" s="217">
        <f>--IFERROR(VLOOKUP(I1025,'统计（数据库导出）'!A:C,2,FALSE),0)</f>
        <v>0</v>
      </c>
      <c r="Q1025" s="217">
        <f>--IFERROR(VLOOKUP(I1025,'统计（数据库导出）'!A:C,3,FALSE),0)</f>
        <v>10</v>
      </c>
      <c r="R1025" s="219">
        <f t="shared" si="15"/>
        <v>0.00900900900900901</v>
      </c>
      <c r="S1025" s="217">
        <f>--IFERROR(VLOOKUP(I1025,'统计（数据库导出）'!A:K,4,FALSE),0)</f>
        <v>0</v>
      </c>
      <c r="T1025" s="217">
        <f>--IFERROR(VLOOKUP(I1025,'统计（数据库导出）'!A:K,5,FALSE),0)</f>
        <v>0</v>
      </c>
      <c r="U1025" s="217">
        <f>--IFERROR(VLOOKUP(I1025,'统计（数据库导出）'!A:K,6,FALSE),0)</f>
        <v>0</v>
      </c>
      <c r="V1025" s="217">
        <f>--IFERROR(VLOOKUP(I1025,'统计（数据库导出）'!A:K,7,FALSE),0)</f>
        <v>0</v>
      </c>
      <c r="W1025" s="217">
        <f>--IFERROR(VLOOKUP(I1025,'统计（数据库导出）'!A:K,8,FALSE),0)</f>
        <v>10</v>
      </c>
      <c r="X1025" s="217">
        <f>--IFERROR(VLOOKUP(I1025,'统计（数据库导出）'!A:K,9,FALSE),0)</f>
        <v>0</v>
      </c>
      <c r="Y1025" s="217">
        <f>--IFERROR(VLOOKUP(I1025,'统计（数据库导出）'!A:K,10,FALSE),0)</f>
        <v>0</v>
      </c>
      <c r="Z1025" s="217">
        <f>--IFERROR(VLOOKUP(I1025,'统计（数据库导出）'!A:K,11,FALSE),0)</f>
        <v>0</v>
      </c>
      <c r="AA1025" s="4">
        <v>1024</v>
      </c>
      <c r="AB1025" s="4"/>
      <c r="AC1025" s="220" t="e">
        <f>VLOOKUP(H1025,[1]Sheet1!$D:$D,1,FALSE)</f>
        <v>#N/A</v>
      </c>
    </row>
    <row r="1026" spans="1:29">
      <c r="A1026" s="4">
        <v>545</v>
      </c>
      <c r="B1026" s="4" t="s">
        <v>2183</v>
      </c>
      <c r="C1026" s="4">
        <v>0</v>
      </c>
      <c r="D1026" s="4" t="s">
        <v>30</v>
      </c>
      <c r="E1026" s="4" t="s">
        <v>2236</v>
      </c>
      <c r="F1026" s="4" t="s">
        <v>88</v>
      </c>
      <c r="G1026" s="4" t="s">
        <v>43</v>
      </c>
      <c r="H1026" s="4">
        <v>3852688</v>
      </c>
      <c r="I1026" s="4" t="s">
        <v>2453</v>
      </c>
      <c r="J1026" s="216">
        <v>1110</v>
      </c>
      <c r="K1026" s="4">
        <v>17718625569</v>
      </c>
      <c r="L1026" s="4"/>
      <c r="M1026" s="4" t="s">
        <v>2454</v>
      </c>
      <c r="N1026" s="4" t="s">
        <v>2336</v>
      </c>
      <c r="O1026" s="4">
        <v>18993813986</v>
      </c>
      <c r="P1026" s="217">
        <f>--IFERROR(VLOOKUP(I1026,'统计（数据库导出）'!A:C,2,FALSE),0)</f>
        <v>0</v>
      </c>
      <c r="Q1026" s="217">
        <f>--IFERROR(VLOOKUP(I1026,'统计（数据库导出）'!A:C,3,FALSE),0)</f>
        <v>359.55</v>
      </c>
      <c r="R1026" s="219">
        <f t="shared" ref="R1026:R1089" si="16">IFERROR(Q1026/J1026,0)</f>
        <v>0.323918918918919</v>
      </c>
      <c r="S1026" s="217">
        <f>--IFERROR(VLOOKUP(I1026,'统计（数据库导出）'!A:K,4,FALSE),0)</f>
        <v>0</v>
      </c>
      <c r="T1026" s="217">
        <f>--IFERROR(VLOOKUP(I1026,'统计（数据库导出）'!A:K,5,FALSE),0)</f>
        <v>0</v>
      </c>
      <c r="U1026" s="217">
        <f>--IFERROR(VLOOKUP(I1026,'统计（数据库导出）'!A:K,6,FALSE),0)</f>
        <v>0</v>
      </c>
      <c r="V1026" s="217">
        <f>--IFERROR(VLOOKUP(I1026,'统计（数据库导出）'!A:K,7,FALSE),0)</f>
        <v>0</v>
      </c>
      <c r="W1026" s="217">
        <f>--IFERROR(VLOOKUP(I1026,'统计（数据库导出）'!A:K,8,FALSE),0)</f>
        <v>260.9</v>
      </c>
      <c r="X1026" s="217">
        <f>--IFERROR(VLOOKUP(I1026,'统计（数据库导出）'!A:K,9,FALSE),0)</f>
        <v>0</v>
      </c>
      <c r="Y1026" s="217">
        <f>--IFERROR(VLOOKUP(I1026,'统计（数据库导出）'!A:K,10,FALSE),0)</f>
        <v>98.65</v>
      </c>
      <c r="Z1026" s="217">
        <f>--IFERROR(VLOOKUP(I1026,'统计（数据库导出）'!A:K,11,FALSE),0)</f>
        <v>0</v>
      </c>
      <c r="AA1026" s="4">
        <v>1025</v>
      </c>
      <c r="AB1026" s="4"/>
      <c r="AC1026" s="220" t="e">
        <f>VLOOKUP(H1026,[1]Sheet1!$D:$D,1,FALSE)</f>
        <v>#N/A</v>
      </c>
    </row>
    <row r="1027" spans="1:29">
      <c r="A1027" s="4">
        <v>546</v>
      </c>
      <c r="B1027" s="4" t="s">
        <v>2183</v>
      </c>
      <c r="C1027" s="4" t="s">
        <v>2184</v>
      </c>
      <c r="D1027" s="4" t="s">
        <v>30</v>
      </c>
      <c r="E1027" s="4" t="s">
        <v>2212</v>
      </c>
      <c r="F1027" s="4" t="s">
        <v>32</v>
      </c>
      <c r="G1027" s="4" t="s">
        <v>43</v>
      </c>
      <c r="H1027" s="4">
        <v>3852692</v>
      </c>
      <c r="I1027" s="4" t="s">
        <v>2455</v>
      </c>
      <c r="J1027" s="216">
        <v>1110</v>
      </c>
      <c r="K1027" s="4">
        <v>15378881616</v>
      </c>
      <c r="L1027" s="4"/>
      <c r="M1027" s="4" t="s">
        <v>2456</v>
      </c>
      <c r="N1027" s="4" t="s">
        <v>2304</v>
      </c>
      <c r="O1027" s="4">
        <v>15378881616</v>
      </c>
      <c r="P1027" s="217">
        <f>--IFERROR(VLOOKUP(I1027,'统计（数据库导出）'!A:C,2,FALSE),0)</f>
        <v>0</v>
      </c>
      <c r="Q1027" s="217">
        <f>--IFERROR(VLOOKUP(I1027,'统计（数据库导出）'!A:C,3,FALSE),0)</f>
        <v>28</v>
      </c>
      <c r="R1027" s="219">
        <f t="shared" si="16"/>
        <v>0.0252252252252252</v>
      </c>
      <c r="S1027" s="217">
        <f>--IFERROR(VLOOKUP(I1027,'统计（数据库导出）'!A:K,4,FALSE),0)</f>
        <v>0</v>
      </c>
      <c r="T1027" s="217">
        <f>--IFERROR(VLOOKUP(I1027,'统计（数据库导出）'!A:K,5,FALSE),0)</f>
        <v>0</v>
      </c>
      <c r="U1027" s="217">
        <f>--IFERROR(VLOOKUP(I1027,'统计（数据库导出）'!A:K,6,FALSE),0)</f>
        <v>0</v>
      </c>
      <c r="V1027" s="217">
        <f>--IFERROR(VLOOKUP(I1027,'统计（数据库导出）'!A:K,7,FALSE),0)</f>
        <v>0</v>
      </c>
      <c r="W1027" s="217">
        <f>--IFERROR(VLOOKUP(I1027,'统计（数据库导出）'!A:K,8,FALSE),0)</f>
        <v>28</v>
      </c>
      <c r="X1027" s="217">
        <f>--IFERROR(VLOOKUP(I1027,'统计（数据库导出）'!A:K,9,FALSE),0)</f>
        <v>0</v>
      </c>
      <c r="Y1027" s="217">
        <f>--IFERROR(VLOOKUP(I1027,'统计（数据库导出）'!A:K,10,FALSE),0)</f>
        <v>0</v>
      </c>
      <c r="Z1027" s="217">
        <f>--IFERROR(VLOOKUP(I1027,'统计（数据库导出）'!A:K,11,FALSE),0)</f>
        <v>0</v>
      </c>
      <c r="AA1027" s="4">
        <v>1026</v>
      </c>
      <c r="AB1027" s="4"/>
      <c r="AC1027" s="220" t="e">
        <f>VLOOKUP(H1027,[1]Sheet1!$D:$D,1,FALSE)</f>
        <v>#N/A</v>
      </c>
    </row>
    <row r="1028" spans="1:29">
      <c r="A1028" s="4">
        <v>547</v>
      </c>
      <c r="B1028" s="4" t="s">
        <v>2183</v>
      </c>
      <c r="C1028" s="4">
        <v>0</v>
      </c>
      <c r="D1028" s="4" t="s">
        <v>30</v>
      </c>
      <c r="E1028" s="4" t="s">
        <v>2198</v>
      </c>
      <c r="F1028" s="4" t="s">
        <v>88</v>
      </c>
      <c r="G1028" s="4" t="s">
        <v>43</v>
      </c>
      <c r="H1028" s="4">
        <v>3852696</v>
      </c>
      <c r="I1028" s="4" t="s">
        <v>2457</v>
      </c>
      <c r="J1028" s="216">
        <v>1110</v>
      </c>
      <c r="K1028" s="4">
        <v>18093803328</v>
      </c>
      <c r="L1028" s="4"/>
      <c r="M1028" s="4" t="s">
        <v>2458</v>
      </c>
      <c r="N1028" s="4" t="s">
        <v>2377</v>
      </c>
      <c r="O1028" s="4">
        <v>19958689661</v>
      </c>
      <c r="P1028" s="217">
        <f>--IFERROR(VLOOKUP(I1028,'统计（数据库导出）'!A:C,2,FALSE),0)</f>
        <v>20</v>
      </c>
      <c r="Q1028" s="217">
        <f>--IFERROR(VLOOKUP(I1028,'统计（数据库导出）'!A:C,3,FALSE),0)</f>
        <v>188.35</v>
      </c>
      <c r="R1028" s="219">
        <f t="shared" si="16"/>
        <v>0.169684684684685</v>
      </c>
      <c r="S1028" s="217">
        <f>--IFERROR(VLOOKUP(I1028,'统计（数据库导出）'!A:K,4,FALSE),0)</f>
        <v>0</v>
      </c>
      <c r="T1028" s="217">
        <f>--IFERROR(VLOOKUP(I1028,'统计（数据库导出）'!A:K,5,FALSE),0)</f>
        <v>0</v>
      </c>
      <c r="U1028" s="217">
        <f>--IFERROR(VLOOKUP(I1028,'统计（数据库导出）'!A:K,6,FALSE),0)</f>
        <v>20</v>
      </c>
      <c r="V1028" s="217">
        <f>--IFERROR(VLOOKUP(I1028,'统计（数据库导出）'!A:K,7,FALSE),0)</f>
        <v>0</v>
      </c>
      <c r="W1028" s="217">
        <f>--IFERROR(VLOOKUP(I1028,'统计（数据库导出）'!A:K,8,FALSE),0)</f>
        <v>117.7</v>
      </c>
      <c r="X1028" s="217">
        <f>--IFERROR(VLOOKUP(I1028,'统计（数据库导出）'!A:K,9,FALSE),0)</f>
        <v>-60</v>
      </c>
      <c r="Y1028" s="217">
        <f>--IFERROR(VLOOKUP(I1028,'统计（数据库导出）'!A:K,10,FALSE),0)</f>
        <v>70.65</v>
      </c>
      <c r="Z1028" s="217">
        <f>--IFERROR(VLOOKUP(I1028,'统计（数据库导出）'!A:K,11,FALSE),0)</f>
        <v>0</v>
      </c>
      <c r="AA1028" s="4">
        <v>1027</v>
      </c>
      <c r="AB1028" s="4"/>
      <c r="AC1028" s="220" t="e">
        <f>VLOOKUP(H1028,[1]Sheet1!$D:$D,1,FALSE)</f>
        <v>#N/A</v>
      </c>
    </row>
    <row r="1029" spans="1:29">
      <c r="A1029" s="4">
        <v>548</v>
      </c>
      <c r="B1029" s="4" t="s">
        <v>2183</v>
      </c>
      <c r="C1029" s="4">
        <v>0</v>
      </c>
      <c r="D1029" s="4" t="s">
        <v>30</v>
      </c>
      <c r="E1029" s="4" t="s">
        <v>2265</v>
      </c>
      <c r="F1029" s="4" t="s">
        <v>32</v>
      </c>
      <c r="G1029" s="4" t="s">
        <v>43</v>
      </c>
      <c r="H1029" s="4">
        <v>3852761</v>
      </c>
      <c r="I1029" s="4" t="s">
        <v>2459</v>
      </c>
      <c r="J1029" s="216">
        <v>0</v>
      </c>
      <c r="K1029" s="4">
        <v>17793858593</v>
      </c>
      <c r="L1029" s="4"/>
      <c r="M1029" s="4" t="s">
        <v>2267</v>
      </c>
      <c r="N1029" s="4" t="s">
        <v>2268</v>
      </c>
      <c r="O1029" s="4">
        <v>18919200900</v>
      </c>
      <c r="P1029" s="217">
        <f>--IFERROR(VLOOKUP(I1029,'统计（数据库导出）'!A:C,2,FALSE),0)</f>
        <v>0</v>
      </c>
      <c r="Q1029" s="217">
        <f>--IFERROR(VLOOKUP(I1029,'统计（数据库导出）'!A:C,3,FALSE),0)</f>
        <v>10</v>
      </c>
      <c r="R1029" s="219">
        <f t="shared" si="16"/>
        <v>0</v>
      </c>
      <c r="S1029" s="217">
        <f>--IFERROR(VLOOKUP(I1029,'统计（数据库导出）'!A:K,4,FALSE),0)</f>
        <v>0</v>
      </c>
      <c r="T1029" s="217">
        <f>--IFERROR(VLOOKUP(I1029,'统计（数据库导出）'!A:K,5,FALSE),0)</f>
        <v>0</v>
      </c>
      <c r="U1029" s="217">
        <f>--IFERROR(VLOOKUP(I1029,'统计（数据库导出）'!A:K,6,FALSE),0)</f>
        <v>0</v>
      </c>
      <c r="V1029" s="217">
        <f>--IFERROR(VLOOKUP(I1029,'统计（数据库导出）'!A:K,7,FALSE),0)</f>
        <v>0</v>
      </c>
      <c r="W1029" s="217">
        <f>--IFERROR(VLOOKUP(I1029,'统计（数据库导出）'!A:K,8,FALSE),0)</f>
        <v>10</v>
      </c>
      <c r="X1029" s="217">
        <f>--IFERROR(VLOOKUP(I1029,'统计（数据库导出）'!A:K,9,FALSE),0)</f>
        <v>0</v>
      </c>
      <c r="Y1029" s="217">
        <f>--IFERROR(VLOOKUP(I1029,'统计（数据库导出）'!A:K,10,FALSE),0)</f>
        <v>0</v>
      </c>
      <c r="Z1029" s="217">
        <f>--IFERROR(VLOOKUP(I1029,'统计（数据库导出）'!A:K,11,FALSE),0)</f>
        <v>0</v>
      </c>
      <c r="AA1029" s="4">
        <v>1028</v>
      </c>
      <c r="AB1029" s="4"/>
      <c r="AC1029" s="220" t="e">
        <f>VLOOKUP(H1029,[1]Sheet1!$D:$D,1,FALSE)</f>
        <v>#N/A</v>
      </c>
    </row>
    <row r="1030" spans="1:29">
      <c r="A1030" s="4">
        <v>549</v>
      </c>
      <c r="B1030" s="4" t="s">
        <v>2183</v>
      </c>
      <c r="C1030" s="4">
        <v>0</v>
      </c>
      <c r="D1030" s="4" t="s">
        <v>372</v>
      </c>
      <c r="E1030" s="4">
        <v>0</v>
      </c>
      <c r="F1030" s="4">
        <v>0</v>
      </c>
      <c r="G1030" s="4" t="s">
        <v>373</v>
      </c>
      <c r="H1030" s="4">
        <v>3851520</v>
      </c>
      <c r="I1030" s="4" t="s">
        <v>2460</v>
      </c>
      <c r="J1030" s="216">
        <v>6208</v>
      </c>
      <c r="K1030" s="4">
        <v>17793879058</v>
      </c>
      <c r="L1030" s="4"/>
      <c r="M1030" s="4" t="s">
        <v>2461</v>
      </c>
      <c r="N1030" s="4" t="s">
        <v>2462</v>
      </c>
      <c r="O1030" s="4">
        <v>17793879058</v>
      </c>
      <c r="P1030" s="217">
        <f>--IFERROR(VLOOKUP(I1030,'统计（数据库导出）'!A:C,2,FALSE),0)</f>
        <v>10</v>
      </c>
      <c r="Q1030" s="217">
        <f>--IFERROR(VLOOKUP(I1030,'统计（数据库导出）'!A:C,3,FALSE),0)</f>
        <v>573.1</v>
      </c>
      <c r="R1030" s="219">
        <f t="shared" si="16"/>
        <v>0.0923163659793814</v>
      </c>
      <c r="S1030" s="217">
        <f>--IFERROR(VLOOKUP(I1030,'统计（数据库导出）'!A:K,4,FALSE),0)</f>
        <v>0</v>
      </c>
      <c r="T1030" s="217">
        <f>--IFERROR(VLOOKUP(I1030,'统计（数据库导出）'!A:K,5,FALSE),0)</f>
        <v>0</v>
      </c>
      <c r="U1030" s="217">
        <f>--IFERROR(VLOOKUP(I1030,'统计（数据库导出）'!A:K,6,FALSE),0)</f>
        <v>10</v>
      </c>
      <c r="V1030" s="217">
        <f>--IFERROR(VLOOKUP(I1030,'统计（数据库导出）'!A:K,7,FALSE),0)</f>
        <v>0</v>
      </c>
      <c r="W1030" s="217">
        <f>--IFERROR(VLOOKUP(I1030,'统计（数据库导出）'!A:K,8,FALSE),0)</f>
        <v>-69.8</v>
      </c>
      <c r="X1030" s="217">
        <f>--IFERROR(VLOOKUP(I1030,'统计（数据库导出）'!A:K,9,FALSE),0)</f>
        <v>-1077.4</v>
      </c>
      <c r="Y1030" s="217">
        <f>--IFERROR(VLOOKUP(I1030,'统计（数据库导出）'!A:K,10,FALSE),0)</f>
        <v>642.9</v>
      </c>
      <c r="Z1030" s="217">
        <f>--IFERROR(VLOOKUP(I1030,'统计（数据库导出）'!A:K,11,FALSE),0)</f>
        <v>0</v>
      </c>
      <c r="AA1030" s="4">
        <v>1029</v>
      </c>
      <c r="AB1030" s="4"/>
      <c r="AC1030" s="220" t="e">
        <f>VLOOKUP(H1030,[1]Sheet1!$D:$D,1,FALSE)</f>
        <v>#N/A</v>
      </c>
    </row>
    <row r="1031" spans="1:29">
      <c r="A1031" s="4">
        <v>550</v>
      </c>
      <c r="B1031" s="4" t="s">
        <v>2183</v>
      </c>
      <c r="C1031" s="4" t="s">
        <v>2184</v>
      </c>
      <c r="D1031" s="4" t="s">
        <v>30</v>
      </c>
      <c r="E1031" s="4" t="s">
        <v>2212</v>
      </c>
      <c r="F1031" s="4" t="s">
        <v>32</v>
      </c>
      <c r="G1031" s="4" t="s">
        <v>33</v>
      </c>
      <c r="H1031" s="4">
        <v>3853557</v>
      </c>
      <c r="I1031" s="4" t="s">
        <v>2463</v>
      </c>
      <c r="J1031" s="216">
        <v>1110</v>
      </c>
      <c r="K1031" s="4">
        <v>15379888850</v>
      </c>
      <c r="L1031" s="4"/>
      <c r="M1031" s="4" t="s">
        <v>2464</v>
      </c>
      <c r="N1031" s="4" t="s">
        <v>2391</v>
      </c>
      <c r="O1031" s="4">
        <v>15379888850</v>
      </c>
      <c r="P1031" s="217">
        <f>--IFERROR(VLOOKUP(I1031,'统计（数据库导出）'!A:C,2,FALSE),0)</f>
        <v>0</v>
      </c>
      <c r="Q1031" s="217">
        <f>--IFERROR(VLOOKUP(I1031,'统计（数据库导出）'!A:C,3,FALSE),0)</f>
        <v>632.186666666667</v>
      </c>
      <c r="R1031" s="219">
        <f t="shared" si="16"/>
        <v>0.569537537537538</v>
      </c>
      <c r="S1031" s="217">
        <f>--IFERROR(VLOOKUP(I1031,'统计（数据库导出）'!A:K,4,FALSE),0)</f>
        <v>0</v>
      </c>
      <c r="T1031" s="217">
        <f>--IFERROR(VLOOKUP(I1031,'统计（数据库导出）'!A:K,5,FALSE),0)</f>
        <v>0</v>
      </c>
      <c r="U1031" s="217">
        <f>--IFERROR(VLOOKUP(I1031,'统计（数据库导出）'!A:K,6,FALSE),0)</f>
        <v>0</v>
      </c>
      <c r="V1031" s="217">
        <f>--IFERROR(VLOOKUP(I1031,'统计（数据库导出）'!A:K,7,FALSE),0)</f>
        <v>0</v>
      </c>
      <c r="W1031" s="217">
        <f>--IFERROR(VLOOKUP(I1031,'统计（数据库导出）'!A:K,8,FALSE),0)</f>
        <v>273.57</v>
      </c>
      <c r="X1031" s="217">
        <f>--IFERROR(VLOOKUP(I1031,'统计（数据库导出）'!A:K,9,FALSE),0)</f>
        <v>-250.5</v>
      </c>
      <c r="Y1031" s="217">
        <f>--IFERROR(VLOOKUP(I1031,'统计（数据库导出）'!A:K,10,FALSE),0)</f>
        <v>358.616666666667</v>
      </c>
      <c r="Z1031" s="217">
        <f>--IFERROR(VLOOKUP(I1031,'统计（数据库导出）'!A:K,11,FALSE),0)</f>
        <v>0</v>
      </c>
      <c r="AA1031" s="4">
        <v>1030</v>
      </c>
      <c r="AB1031" s="4"/>
      <c r="AC1031" s="220" t="e">
        <f>VLOOKUP(H1031,[1]Sheet1!$D:$D,1,FALSE)</f>
        <v>#N/A</v>
      </c>
    </row>
    <row r="1032" spans="1:29">
      <c r="A1032" s="4">
        <v>551</v>
      </c>
      <c r="B1032" s="4" t="s">
        <v>2183</v>
      </c>
      <c r="C1032" s="4">
        <v>0</v>
      </c>
      <c r="D1032" s="4" t="s">
        <v>30</v>
      </c>
      <c r="E1032" s="4" t="s">
        <v>2220</v>
      </c>
      <c r="F1032" s="4" t="s">
        <v>88</v>
      </c>
      <c r="G1032" s="4" t="s">
        <v>102</v>
      </c>
      <c r="H1032" s="4">
        <v>3853998</v>
      </c>
      <c r="I1032" s="4" t="s">
        <v>2465</v>
      </c>
      <c r="J1032" s="216">
        <v>1110</v>
      </c>
      <c r="K1032" s="4">
        <v>18993827166</v>
      </c>
      <c r="L1032" s="4"/>
      <c r="M1032" s="4" t="s">
        <v>2466</v>
      </c>
      <c r="N1032" s="4" t="s">
        <v>2467</v>
      </c>
      <c r="O1032" s="4">
        <v>13389383198</v>
      </c>
      <c r="P1032" s="217">
        <f>--IFERROR(VLOOKUP(I1032,'统计（数据库导出）'!A:C,2,FALSE),0)</f>
        <v>0</v>
      </c>
      <c r="Q1032" s="217">
        <f>--IFERROR(VLOOKUP(I1032,'统计（数据库导出）'!A:C,3,FALSE),0)</f>
        <v>342.31</v>
      </c>
      <c r="R1032" s="219">
        <f t="shared" si="16"/>
        <v>0.308387387387387</v>
      </c>
      <c r="S1032" s="217">
        <f>--IFERROR(VLOOKUP(I1032,'统计（数据库导出）'!A:K,4,FALSE),0)</f>
        <v>0</v>
      </c>
      <c r="T1032" s="217">
        <f>--IFERROR(VLOOKUP(I1032,'统计（数据库导出）'!A:K,5,FALSE),0)</f>
        <v>0</v>
      </c>
      <c r="U1032" s="217">
        <f>--IFERROR(VLOOKUP(I1032,'统计（数据库导出）'!A:K,6,FALSE),0)</f>
        <v>0</v>
      </c>
      <c r="V1032" s="217">
        <f>--IFERROR(VLOOKUP(I1032,'统计（数据库导出）'!A:K,7,FALSE),0)</f>
        <v>0</v>
      </c>
      <c r="W1032" s="217">
        <f>--IFERROR(VLOOKUP(I1032,'统计（数据库导出）'!A:K,8,FALSE),0)</f>
        <v>340.36</v>
      </c>
      <c r="X1032" s="217">
        <f>--IFERROR(VLOOKUP(I1032,'统计（数据库导出）'!A:K,9,FALSE),0)</f>
        <v>-180</v>
      </c>
      <c r="Y1032" s="217">
        <f>--IFERROR(VLOOKUP(I1032,'统计（数据库导出）'!A:K,10,FALSE),0)</f>
        <v>1.95</v>
      </c>
      <c r="Z1032" s="217">
        <f>--IFERROR(VLOOKUP(I1032,'统计（数据库导出）'!A:K,11,FALSE),0)</f>
        <v>0</v>
      </c>
      <c r="AA1032" s="4">
        <v>1031</v>
      </c>
      <c r="AB1032" s="4"/>
      <c r="AC1032" s="220" t="e">
        <f>VLOOKUP(H1032,[1]Sheet1!$D:$D,1,FALSE)</f>
        <v>#N/A</v>
      </c>
    </row>
    <row r="1033" spans="1:29">
      <c r="A1033" s="4">
        <v>552</v>
      </c>
      <c r="B1033" s="4" t="s">
        <v>2183</v>
      </c>
      <c r="C1033" s="4">
        <v>0</v>
      </c>
      <c r="D1033" s="4" t="s">
        <v>30</v>
      </c>
      <c r="E1033" s="4" t="s">
        <v>2316</v>
      </c>
      <c r="F1033" s="4" t="s">
        <v>32</v>
      </c>
      <c r="G1033" s="4" t="s">
        <v>43</v>
      </c>
      <c r="H1033" s="4">
        <v>3853065</v>
      </c>
      <c r="I1033" s="4" t="s">
        <v>2468</v>
      </c>
      <c r="J1033" s="216">
        <v>0</v>
      </c>
      <c r="K1033" s="4">
        <v>0</v>
      </c>
      <c r="L1033" s="4"/>
      <c r="M1033" s="4" t="s">
        <v>2425</v>
      </c>
      <c r="N1033" s="4" t="s">
        <v>2385</v>
      </c>
      <c r="O1033" s="4">
        <v>15379854818</v>
      </c>
      <c r="P1033" s="217">
        <f>--IFERROR(VLOOKUP(I1033,'统计（数据库导出）'!A:C,2,FALSE),0)</f>
        <v>0</v>
      </c>
      <c r="Q1033" s="217">
        <f>--IFERROR(VLOOKUP(I1033,'统计（数据库导出）'!A:C,3,FALSE),0)</f>
        <v>0</v>
      </c>
      <c r="R1033" s="219">
        <f t="shared" si="16"/>
        <v>0</v>
      </c>
      <c r="S1033" s="217">
        <f>--IFERROR(VLOOKUP(I1033,'统计（数据库导出）'!A:K,4,FALSE),0)</f>
        <v>0</v>
      </c>
      <c r="T1033" s="217">
        <f>--IFERROR(VLOOKUP(I1033,'统计（数据库导出）'!A:K,5,FALSE),0)</f>
        <v>0</v>
      </c>
      <c r="U1033" s="217">
        <f>--IFERROR(VLOOKUP(I1033,'统计（数据库导出）'!A:K,6,FALSE),0)</f>
        <v>0</v>
      </c>
      <c r="V1033" s="217">
        <f>--IFERROR(VLOOKUP(I1033,'统计（数据库导出）'!A:K,7,FALSE),0)</f>
        <v>0</v>
      </c>
      <c r="W1033" s="217">
        <f>--IFERROR(VLOOKUP(I1033,'统计（数据库导出）'!A:K,8,FALSE),0)</f>
        <v>0</v>
      </c>
      <c r="X1033" s="217">
        <f>--IFERROR(VLOOKUP(I1033,'统计（数据库导出）'!A:K,9,FALSE),0)</f>
        <v>0</v>
      </c>
      <c r="Y1033" s="217">
        <f>--IFERROR(VLOOKUP(I1033,'统计（数据库导出）'!A:K,10,FALSE),0)</f>
        <v>0</v>
      </c>
      <c r="Z1033" s="217">
        <f>--IFERROR(VLOOKUP(I1033,'统计（数据库导出）'!A:K,11,FALSE),0)</f>
        <v>0</v>
      </c>
      <c r="AA1033" s="4">
        <v>1032</v>
      </c>
      <c r="AB1033" s="4"/>
      <c r="AC1033" s="220" t="e">
        <f>VLOOKUP(H1033,[1]Sheet1!$D:$D,1,FALSE)</f>
        <v>#N/A</v>
      </c>
    </row>
    <row r="1034" spans="1:29">
      <c r="A1034" s="4">
        <v>553</v>
      </c>
      <c r="B1034" s="4" t="s">
        <v>2183</v>
      </c>
      <c r="C1034" s="4" t="s">
        <v>2184</v>
      </c>
      <c r="D1034" s="4" t="s">
        <v>30</v>
      </c>
      <c r="E1034" s="4" t="s">
        <v>2212</v>
      </c>
      <c r="F1034" s="4" t="s">
        <v>32</v>
      </c>
      <c r="G1034" s="4" t="s">
        <v>33</v>
      </c>
      <c r="H1034" s="4">
        <v>3853079</v>
      </c>
      <c r="I1034" s="4" t="s">
        <v>2469</v>
      </c>
      <c r="J1034" s="216">
        <v>1110</v>
      </c>
      <c r="K1034" s="4">
        <v>13359386555</v>
      </c>
      <c r="L1034" s="4"/>
      <c r="M1034" s="4" t="s">
        <v>2327</v>
      </c>
      <c r="N1034" s="4" t="s">
        <v>2470</v>
      </c>
      <c r="O1034" s="4">
        <v>19996049645</v>
      </c>
      <c r="P1034" s="217">
        <f>--IFERROR(VLOOKUP(I1034,'统计（数据库导出）'!A:C,2,FALSE),0)</f>
        <v>273.34695</v>
      </c>
      <c r="Q1034" s="217">
        <f>--IFERROR(VLOOKUP(I1034,'统计（数据库导出）'!A:C,3,FALSE),0)</f>
        <v>4446.45595</v>
      </c>
      <c r="R1034" s="219">
        <f t="shared" si="16"/>
        <v>4.00581617117117</v>
      </c>
      <c r="S1034" s="217">
        <f>--IFERROR(VLOOKUP(I1034,'统计（数据库导出）'!A:K,4,FALSE),0)</f>
        <v>79.7</v>
      </c>
      <c r="T1034" s="217">
        <f>--IFERROR(VLOOKUP(I1034,'统计（数据库导出）'!A:K,5,FALSE),0)</f>
        <v>-114</v>
      </c>
      <c r="U1034" s="217">
        <f>--IFERROR(VLOOKUP(I1034,'统计（数据库导出）'!A:K,6,FALSE),0)</f>
        <v>193.64695</v>
      </c>
      <c r="V1034" s="217">
        <f>--IFERROR(VLOOKUP(I1034,'统计（数据库导出）'!A:K,7,FALSE),0)</f>
        <v>0</v>
      </c>
      <c r="W1034" s="217">
        <f>--IFERROR(VLOOKUP(I1034,'统计（数据库导出）'!A:K,8,FALSE),0)</f>
        <v>2561.3</v>
      </c>
      <c r="X1034" s="217">
        <f>--IFERROR(VLOOKUP(I1034,'统计（数据库导出）'!A:K,9,FALSE),0)</f>
        <v>-1077.9</v>
      </c>
      <c r="Y1034" s="217">
        <f>--IFERROR(VLOOKUP(I1034,'统计（数据库导出）'!A:K,10,FALSE),0)</f>
        <v>1885.15595</v>
      </c>
      <c r="Z1034" s="217">
        <f>--IFERROR(VLOOKUP(I1034,'统计（数据库导出）'!A:K,11,FALSE),0)</f>
        <v>-13</v>
      </c>
      <c r="AA1034" s="4">
        <v>1033</v>
      </c>
      <c r="AB1034" s="4"/>
      <c r="AC1034" s="220" t="e">
        <f>VLOOKUP(H1034,[1]Sheet1!$D:$D,1,FALSE)</f>
        <v>#N/A</v>
      </c>
    </row>
    <row r="1035" spans="1:29">
      <c r="A1035" s="4">
        <v>554</v>
      </c>
      <c r="B1035" s="4" t="s">
        <v>2183</v>
      </c>
      <c r="C1035" s="4">
        <v>0</v>
      </c>
      <c r="D1035" s="4" t="s">
        <v>30</v>
      </c>
      <c r="E1035" s="4" t="s">
        <v>2220</v>
      </c>
      <c r="F1035" s="4" t="s">
        <v>88</v>
      </c>
      <c r="G1035" s="4" t="s">
        <v>43</v>
      </c>
      <c r="H1035" s="4">
        <v>3853035</v>
      </c>
      <c r="I1035" s="4" t="s">
        <v>2471</v>
      </c>
      <c r="J1035" s="216">
        <v>1110</v>
      </c>
      <c r="K1035" s="4">
        <v>0</v>
      </c>
      <c r="L1035" s="4"/>
      <c r="M1035" s="4" t="s">
        <v>2472</v>
      </c>
      <c r="N1035" s="4" t="s">
        <v>2336</v>
      </c>
      <c r="O1035" s="4">
        <v>19958556222</v>
      </c>
      <c r="P1035" s="217">
        <f>--IFERROR(VLOOKUP(I1035,'统计（数据库导出）'!A:C,2,FALSE),0)</f>
        <v>0</v>
      </c>
      <c r="Q1035" s="217">
        <f>--IFERROR(VLOOKUP(I1035,'统计（数据库导出）'!A:C,3,FALSE),0)</f>
        <v>0</v>
      </c>
      <c r="R1035" s="219">
        <f t="shared" si="16"/>
        <v>0</v>
      </c>
      <c r="S1035" s="217">
        <f>--IFERROR(VLOOKUP(I1035,'统计（数据库导出）'!A:K,4,FALSE),0)</f>
        <v>0</v>
      </c>
      <c r="T1035" s="217">
        <f>--IFERROR(VLOOKUP(I1035,'统计（数据库导出）'!A:K,5,FALSE),0)</f>
        <v>0</v>
      </c>
      <c r="U1035" s="217">
        <f>--IFERROR(VLOOKUP(I1035,'统计（数据库导出）'!A:K,6,FALSE),0)</f>
        <v>0</v>
      </c>
      <c r="V1035" s="217">
        <f>--IFERROR(VLOOKUP(I1035,'统计（数据库导出）'!A:K,7,FALSE),0)</f>
        <v>0</v>
      </c>
      <c r="W1035" s="217">
        <f>--IFERROR(VLOOKUP(I1035,'统计（数据库导出）'!A:K,8,FALSE),0)</f>
        <v>0</v>
      </c>
      <c r="X1035" s="217">
        <f>--IFERROR(VLOOKUP(I1035,'统计（数据库导出）'!A:K,9,FALSE),0)</f>
        <v>0</v>
      </c>
      <c r="Y1035" s="217">
        <f>--IFERROR(VLOOKUP(I1035,'统计（数据库导出）'!A:K,10,FALSE),0)</f>
        <v>0</v>
      </c>
      <c r="Z1035" s="217">
        <f>--IFERROR(VLOOKUP(I1035,'统计（数据库导出）'!A:K,11,FALSE),0)</f>
        <v>0</v>
      </c>
      <c r="AA1035" s="4">
        <v>1034</v>
      </c>
      <c r="AB1035" s="4"/>
      <c r="AC1035" s="220" t="e">
        <f>VLOOKUP(H1035,[1]Sheet1!$D:$D,1,FALSE)</f>
        <v>#N/A</v>
      </c>
    </row>
    <row r="1036" spans="1:29">
      <c r="A1036" s="4">
        <v>555</v>
      </c>
      <c r="B1036" s="4" t="s">
        <v>2183</v>
      </c>
      <c r="C1036" s="4">
        <v>0</v>
      </c>
      <c r="D1036" s="4" t="s">
        <v>372</v>
      </c>
      <c r="E1036" s="4">
        <v>0</v>
      </c>
      <c r="F1036" s="4">
        <v>0</v>
      </c>
      <c r="G1036" s="4" t="s">
        <v>102</v>
      </c>
      <c r="H1036" s="4">
        <v>3853036</v>
      </c>
      <c r="I1036" s="4" t="s">
        <v>2473</v>
      </c>
      <c r="J1036" s="216">
        <v>13306</v>
      </c>
      <c r="K1036" s="4">
        <v>18993827289</v>
      </c>
      <c r="L1036" s="4"/>
      <c r="M1036" s="4" t="s">
        <v>2309</v>
      </c>
      <c r="N1036" s="4" t="s">
        <v>2310</v>
      </c>
      <c r="O1036" s="4">
        <v>18993827289</v>
      </c>
      <c r="P1036" s="217">
        <f>--IFERROR(VLOOKUP(I1036,'统计（数据库导出）'!A:C,2,FALSE),0)</f>
        <v>60</v>
      </c>
      <c r="Q1036" s="217">
        <f>--IFERROR(VLOOKUP(I1036,'统计（数据库导出）'!A:C,3,FALSE),0)</f>
        <v>4295.1</v>
      </c>
      <c r="R1036" s="219">
        <f t="shared" si="16"/>
        <v>0.322794228167744</v>
      </c>
      <c r="S1036" s="217">
        <f>--IFERROR(VLOOKUP(I1036,'统计（数据库导出）'!A:K,4,FALSE),0)</f>
        <v>0</v>
      </c>
      <c r="T1036" s="217">
        <f>--IFERROR(VLOOKUP(I1036,'统计（数据库导出）'!A:K,5,FALSE),0)</f>
        <v>-129</v>
      </c>
      <c r="U1036" s="217">
        <f>--IFERROR(VLOOKUP(I1036,'统计（数据库导出）'!A:K,6,FALSE),0)</f>
        <v>60</v>
      </c>
      <c r="V1036" s="217">
        <f>--IFERROR(VLOOKUP(I1036,'统计（数据库导出）'!A:K,7,FALSE),0)</f>
        <v>0</v>
      </c>
      <c r="W1036" s="217">
        <f>--IFERROR(VLOOKUP(I1036,'统计（数据库导出）'!A:K,8,FALSE),0)</f>
        <v>3252</v>
      </c>
      <c r="X1036" s="217">
        <f>--IFERROR(VLOOKUP(I1036,'统计（数据库导出）'!A:K,9,FALSE),0)</f>
        <v>-437.7</v>
      </c>
      <c r="Y1036" s="217">
        <f>--IFERROR(VLOOKUP(I1036,'统计（数据库导出）'!A:K,10,FALSE),0)</f>
        <v>1043.1</v>
      </c>
      <c r="Z1036" s="217">
        <f>--IFERROR(VLOOKUP(I1036,'统计（数据库导出）'!A:K,11,FALSE),0)</f>
        <v>-5</v>
      </c>
      <c r="AA1036" s="4">
        <v>1035</v>
      </c>
      <c r="AB1036" s="4"/>
      <c r="AC1036" s="220" t="e">
        <f>VLOOKUP(H1036,[1]Sheet1!$D:$D,1,FALSE)</f>
        <v>#N/A</v>
      </c>
    </row>
    <row r="1037" spans="1:29">
      <c r="A1037" s="4">
        <v>556</v>
      </c>
      <c r="B1037" s="4" t="s">
        <v>2183</v>
      </c>
      <c r="C1037" s="4" t="s">
        <v>2184</v>
      </c>
      <c r="D1037" s="4" t="s">
        <v>30</v>
      </c>
      <c r="E1037" s="4" t="s">
        <v>2212</v>
      </c>
      <c r="F1037" s="4" t="s">
        <v>32</v>
      </c>
      <c r="G1037" s="4" t="s">
        <v>43</v>
      </c>
      <c r="H1037" s="4">
        <v>3853066</v>
      </c>
      <c r="I1037" s="4" t="s">
        <v>2474</v>
      </c>
      <c r="J1037" s="216">
        <v>1110</v>
      </c>
      <c r="K1037" s="4">
        <v>18993835969</v>
      </c>
      <c r="L1037" s="4"/>
      <c r="M1037" s="4" t="s">
        <v>2475</v>
      </c>
      <c r="N1037" s="4" t="s">
        <v>2290</v>
      </c>
      <c r="O1037" s="4">
        <v>18993835969</v>
      </c>
      <c r="P1037" s="217">
        <f>--IFERROR(VLOOKUP(I1037,'统计（数据库导出）'!A:C,2,FALSE),0)</f>
        <v>-19</v>
      </c>
      <c r="Q1037" s="217">
        <f>--IFERROR(VLOOKUP(I1037,'统计（数据库导出）'!A:C,3,FALSE),0)</f>
        <v>133.1</v>
      </c>
      <c r="R1037" s="219">
        <f t="shared" si="16"/>
        <v>0.11990990990991</v>
      </c>
      <c r="S1037" s="217">
        <f>--IFERROR(VLOOKUP(I1037,'统计（数据库导出）'!A:K,4,FALSE),0)</f>
        <v>-19</v>
      </c>
      <c r="T1037" s="217">
        <f>--IFERROR(VLOOKUP(I1037,'统计（数据库导出）'!A:K,5,FALSE),0)</f>
        <v>-19</v>
      </c>
      <c r="U1037" s="217">
        <f>--IFERROR(VLOOKUP(I1037,'统计（数据库导出）'!A:K,6,FALSE),0)</f>
        <v>0</v>
      </c>
      <c r="V1037" s="217">
        <f>--IFERROR(VLOOKUP(I1037,'统计（数据库导出）'!A:K,7,FALSE),0)</f>
        <v>0</v>
      </c>
      <c r="W1037" s="217">
        <f>--IFERROR(VLOOKUP(I1037,'统计（数据库导出）'!A:K,8,FALSE),0)</f>
        <v>43.8</v>
      </c>
      <c r="X1037" s="217">
        <f>--IFERROR(VLOOKUP(I1037,'统计（数据库导出）'!A:K,9,FALSE),0)</f>
        <v>-110</v>
      </c>
      <c r="Y1037" s="217">
        <f>--IFERROR(VLOOKUP(I1037,'统计（数据库导出）'!A:K,10,FALSE),0)</f>
        <v>89.3</v>
      </c>
      <c r="Z1037" s="217">
        <f>--IFERROR(VLOOKUP(I1037,'统计（数据库导出）'!A:K,11,FALSE),0)</f>
        <v>0</v>
      </c>
      <c r="AA1037" s="4">
        <v>1036</v>
      </c>
      <c r="AB1037" s="4"/>
      <c r="AC1037" s="220" t="e">
        <f>VLOOKUP(H1037,[1]Sheet1!$D:$D,1,FALSE)</f>
        <v>#N/A</v>
      </c>
    </row>
    <row r="1038" spans="1:29">
      <c r="A1038" s="4">
        <v>557</v>
      </c>
      <c r="B1038" s="4" t="s">
        <v>2183</v>
      </c>
      <c r="C1038" s="4">
        <v>0</v>
      </c>
      <c r="D1038" s="4" t="s">
        <v>30</v>
      </c>
      <c r="E1038" s="4" t="s">
        <v>2265</v>
      </c>
      <c r="F1038" s="4" t="s">
        <v>32</v>
      </c>
      <c r="G1038" s="4" t="s">
        <v>43</v>
      </c>
      <c r="H1038" s="4">
        <v>3853332</v>
      </c>
      <c r="I1038" s="4" t="s">
        <v>2476</v>
      </c>
      <c r="J1038" s="216">
        <v>1110</v>
      </c>
      <c r="K1038" s="4">
        <v>18993863555</v>
      </c>
      <c r="L1038" s="4"/>
      <c r="M1038" s="4" t="s">
        <v>2477</v>
      </c>
      <c r="N1038" s="4" t="s">
        <v>2408</v>
      </c>
      <c r="O1038" s="4">
        <v>18993863555</v>
      </c>
      <c r="P1038" s="217">
        <f>--IFERROR(VLOOKUP(I1038,'统计（数据库导出）'!A:C,2,FALSE),0)</f>
        <v>0</v>
      </c>
      <c r="Q1038" s="217">
        <f>--IFERROR(VLOOKUP(I1038,'统计（数据库导出）'!A:C,3,FALSE),0)</f>
        <v>76.41</v>
      </c>
      <c r="R1038" s="219">
        <f t="shared" si="16"/>
        <v>0.0688378378378378</v>
      </c>
      <c r="S1038" s="217">
        <f>--IFERROR(VLOOKUP(I1038,'统计（数据库导出）'!A:K,4,FALSE),0)</f>
        <v>0</v>
      </c>
      <c r="T1038" s="217">
        <f>--IFERROR(VLOOKUP(I1038,'统计（数据库导出）'!A:K,5,FALSE),0)</f>
        <v>0</v>
      </c>
      <c r="U1038" s="217">
        <f>--IFERROR(VLOOKUP(I1038,'统计（数据库导出）'!A:K,6,FALSE),0)</f>
        <v>0</v>
      </c>
      <c r="V1038" s="217">
        <f>--IFERROR(VLOOKUP(I1038,'统计（数据库导出）'!A:K,7,FALSE),0)</f>
        <v>0</v>
      </c>
      <c r="W1038" s="217">
        <f>--IFERROR(VLOOKUP(I1038,'统计（数据库导出）'!A:K,8,FALSE),0)</f>
        <v>61.41</v>
      </c>
      <c r="X1038" s="217">
        <f>--IFERROR(VLOOKUP(I1038,'统计（数据库导出）'!A:K,9,FALSE),0)</f>
        <v>0</v>
      </c>
      <c r="Y1038" s="217">
        <f>--IFERROR(VLOOKUP(I1038,'统计（数据库导出）'!A:K,10,FALSE),0)</f>
        <v>15</v>
      </c>
      <c r="Z1038" s="217">
        <f>--IFERROR(VLOOKUP(I1038,'统计（数据库导出）'!A:K,11,FALSE),0)</f>
        <v>-5</v>
      </c>
      <c r="AA1038" s="4">
        <v>1037</v>
      </c>
      <c r="AB1038" s="4"/>
      <c r="AC1038" s="220" t="e">
        <f>VLOOKUP(H1038,[1]Sheet1!$D:$D,1,FALSE)</f>
        <v>#N/A</v>
      </c>
    </row>
    <row r="1039" spans="1:29">
      <c r="A1039" s="4">
        <v>558</v>
      </c>
      <c r="B1039" s="4" t="s">
        <v>2183</v>
      </c>
      <c r="C1039" s="4">
        <v>0</v>
      </c>
      <c r="D1039" s="4" t="s">
        <v>30</v>
      </c>
      <c r="E1039" s="4" t="s">
        <v>2265</v>
      </c>
      <c r="F1039" s="4" t="s">
        <v>32</v>
      </c>
      <c r="G1039" s="4" t="s">
        <v>43</v>
      </c>
      <c r="H1039" s="4">
        <v>3853223</v>
      </c>
      <c r="I1039" s="4" t="s">
        <v>2478</v>
      </c>
      <c r="J1039" s="216">
        <v>1110</v>
      </c>
      <c r="K1039" s="4">
        <v>19958573142</v>
      </c>
      <c r="L1039" s="4"/>
      <c r="M1039" s="4" t="s">
        <v>2479</v>
      </c>
      <c r="N1039" s="4" t="s">
        <v>2408</v>
      </c>
      <c r="O1039" s="4">
        <v>19958573142</v>
      </c>
      <c r="P1039" s="217">
        <f>--IFERROR(VLOOKUP(I1039,'统计（数据库导出）'!A:C,2,FALSE),0)</f>
        <v>-17.1</v>
      </c>
      <c r="Q1039" s="217">
        <f>--IFERROR(VLOOKUP(I1039,'统计（数据库导出）'!A:C,3,FALSE),0)</f>
        <v>-33</v>
      </c>
      <c r="R1039" s="219">
        <f t="shared" si="16"/>
        <v>-0.0297297297297297</v>
      </c>
      <c r="S1039" s="217">
        <f>--IFERROR(VLOOKUP(I1039,'统计（数据库导出）'!A:K,4,FALSE),0)</f>
        <v>-17.1</v>
      </c>
      <c r="T1039" s="217">
        <f>--IFERROR(VLOOKUP(I1039,'统计（数据库导出）'!A:K,5,FALSE),0)</f>
        <v>-17.1</v>
      </c>
      <c r="U1039" s="217">
        <f>--IFERROR(VLOOKUP(I1039,'统计（数据库导出）'!A:K,6,FALSE),0)</f>
        <v>0</v>
      </c>
      <c r="V1039" s="217">
        <f>--IFERROR(VLOOKUP(I1039,'统计（数据库导出）'!A:K,7,FALSE),0)</f>
        <v>0</v>
      </c>
      <c r="W1039" s="217">
        <f>--IFERROR(VLOOKUP(I1039,'统计（数据库导出）'!A:K,8,FALSE),0)</f>
        <v>-38</v>
      </c>
      <c r="X1039" s="217">
        <f>--IFERROR(VLOOKUP(I1039,'统计（数据库导出）'!A:K,9,FALSE),0)</f>
        <v>-55.1</v>
      </c>
      <c r="Y1039" s="217">
        <f>--IFERROR(VLOOKUP(I1039,'统计（数据库导出）'!A:K,10,FALSE),0)</f>
        <v>5</v>
      </c>
      <c r="Z1039" s="217">
        <f>--IFERROR(VLOOKUP(I1039,'统计（数据库导出）'!A:K,11,FALSE),0)</f>
        <v>0</v>
      </c>
      <c r="AA1039" s="4">
        <v>1038</v>
      </c>
      <c r="AB1039" s="4"/>
      <c r="AC1039" s="220" t="e">
        <f>VLOOKUP(H1039,[1]Sheet1!$D:$D,1,FALSE)</f>
        <v>#N/A</v>
      </c>
    </row>
    <row r="1040" spans="1:29">
      <c r="A1040" s="4">
        <v>559</v>
      </c>
      <c r="B1040" s="4" t="s">
        <v>2183</v>
      </c>
      <c r="C1040" s="4" t="s">
        <v>57</v>
      </c>
      <c r="D1040" s="4">
        <v>0</v>
      </c>
      <c r="E1040" s="4">
        <v>0</v>
      </c>
      <c r="F1040" s="4">
        <v>0</v>
      </c>
      <c r="G1040" s="4">
        <v>0</v>
      </c>
      <c r="H1040" s="4">
        <v>3853880</v>
      </c>
      <c r="I1040" s="4" t="s">
        <v>2480</v>
      </c>
      <c r="J1040" s="216">
        <v>200</v>
      </c>
      <c r="K1040" s="4">
        <v>18993827199</v>
      </c>
      <c r="L1040" s="4"/>
      <c r="M1040" s="4" t="s">
        <v>2481</v>
      </c>
      <c r="N1040" s="4" t="s">
        <v>2382</v>
      </c>
      <c r="O1040" s="4">
        <v>18993827199</v>
      </c>
      <c r="P1040" s="217">
        <f>--IFERROR(VLOOKUP(I1040,'统计（数据库导出）'!A:C,2,FALSE),0)</f>
        <v>0</v>
      </c>
      <c r="Q1040" s="217">
        <f>--IFERROR(VLOOKUP(I1040,'统计（数据库导出）'!A:C,3,FALSE),0)</f>
        <v>314</v>
      </c>
      <c r="R1040" s="219">
        <f t="shared" si="16"/>
        <v>1.57</v>
      </c>
      <c r="S1040" s="217">
        <f>--IFERROR(VLOOKUP(I1040,'统计（数据库导出）'!A:K,4,FALSE),0)</f>
        <v>0</v>
      </c>
      <c r="T1040" s="217">
        <f>--IFERROR(VLOOKUP(I1040,'统计（数据库导出）'!A:K,5,FALSE),0)</f>
        <v>0</v>
      </c>
      <c r="U1040" s="217">
        <f>--IFERROR(VLOOKUP(I1040,'统计（数据库导出）'!A:K,6,FALSE),0)</f>
        <v>0</v>
      </c>
      <c r="V1040" s="217">
        <f>--IFERROR(VLOOKUP(I1040,'统计（数据库导出）'!A:K,7,FALSE),0)</f>
        <v>0</v>
      </c>
      <c r="W1040" s="217">
        <f>--IFERROR(VLOOKUP(I1040,'统计（数据库导出）'!A:K,8,FALSE),0)</f>
        <v>0</v>
      </c>
      <c r="X1040" s="217">
        <f>--IFERROR(VLOOKUP(I1040,'统计（数据库导出）'!A:K,9,FALSE),0)</f>
        <v>0</v>
      </c>
      <c r="Y1040" s="217">
        <f>--IFERROR(VLOOKUP(I1040,'统计（数据库导出）'!A:K,10,FALSE),0)</f>
        <v>314</v>
      </c>
      <c r="Z1040" s="217">
        <f>--IFERROR(VLOOKUP(I1040,'统计（数据库导出）'!A:K,11,FALSE),0)</f>
        <v>0</v>
      </c>
      <c r="AA1040" s="4">
        <v>1039</v>
      </c>
      <c r="AB1040" s="4"/>
      <c r="AC1040" s="220" t="e">
        <f>VLOOKUP(H1040,[1]Sheet1!$D:$D,1,FALSE)</f>
        <v>#N/A</v>
      </c>
    </row>
    <row r="1041" spans="1:29">
      <c r="A1041" s="4">
        <v>560</v>
      </c>
      <c r="B1041" s="4" t="s">
        <v>2183</v>
      </c>
      <c r="C1041" s="4">
        <v>0</v>
      </c>
      <c r="D1041" s="4" t="s">
        <v>30</v>
      </c>
      <c r="E1041" s="4" t="s">
        <v>2236</v>
      </c>
      <c r="F1041" s="4" t="s">
        <v>88</v>
      </c>
      <c r="G1041" s="4" t="s">
        <v>43</v>
      </c>
      <c r="H1041" s="4">
        <v>3853235</v>
      </c>
      <c r="I1041" s="4" t="s">
        <v>2482</v>
      </c>
      <c r="J1041" s="216">
        <v>0</v>
      </c>
      <c r="K1041" s="4">
        <v>0</v>
      </c>
      <c r="L1041" s="4"/>
      <c r="M1041" s="4" t="s">
        <v>2454</v>
      </c>
      <c r="N1041" s="4" t="s">
        <v>2253</v>
      </c>
      <c r="O1041" s="4">
        <v>15346786999</v>
      </c>
      <c r="P1041" s="217">
        <f>--IFERROR(VLOOKUP(I1041,'统计（数据库导出）'!A:C,2,FALSE),0)</f>
        <v>0</v>
      </c>
      <c r="Q1041" s="217">
        <f>--IFERROR(VLOOKUP(I1041,'统计（数据库导出）'!A:C,3,FALSE),0)</f>
        <v>0</v>
      </c>
      <c r="R1041" s="219">
        <f t="shared" si="16"/>
        <v>0</v>
      </c>
      <c r="S1041" s="217">
        <f>--IFERROR(VLOOKUP(I1041,'统计（数据库导出）'!A:K,4,FALSE),0)</f>
        <v>0</v>
      </c>
      <c r="T1041" s="217">
        <f>--IFERROR(VLOOKUP(I1041,'统计（数据库导出）'!A:K,5,FALSE),0)</f>
        <v>0</v>
      </c>
      <c r="U1041" s="217">
        <f>--IFERROR(VLOOKUP(I1041,'统计（数据库导出）'!A:K,6,FALSE),0)</f>
        <v>0</v>
      </c>
      <c r="V1041" s="217">
        <f>--IFERROR(VLOOKUP(I1041,'统计（数据库导出）'!A:K,7,FALSE),0)</f>
        <v>0</v>
      </c>
      <c r="W1041" s="217">
        <f>--IFERROR(VLOOKUP(I1041,'统计（数据库导出）'!A:K,8,FALSE),0)</f>
        <v>0</v>
      </c>
      <c r="X1041" s="217">
        <f>--IFERROR(VLOOKUP(I1041,'统计（数据库导出）'!A:K,9,FALSE),0)</f>
        <v>0</v>
      </c>
      <c r="Y1041" s="217">
        <f>--IFERROR(VLOOKUP(I1041,'统计（数据库导出）'!A:K,10,FALSE),0)</f>
        <v>0</v>
      </c>
      <c r="Z1041" s="217">
        <f>--IFERROR(VLOOKUP(I1041,'统计（数据库导出）'!A:K,11,FALSE),0)</f>
        <v>0</v>
      </c>
      <c r="AA1041" s="4">
        <v>1040</v>
      </c>
      <c r="AB1041" s="4"/>
      <c r="AC1041" s="220" t="e">
        <f>VLOOKUP(H1041,[1]Sheet1!$D:$D,1,FALSE)</f>
        <v>#N/A</v>
      </c>
    </row>
    <row r="1042" spans="1:29">
      <c r="A1042" s="4">
        <v>561</v>
      </c>
      <c r="B1042" s="4" t="s">
        <v>2183</v>
      </c>
      <c r="C1042" s="4" t="s">
        <v>457</v>
      </c>
      <c r="D1042" s="4">
        <v>0</v>
      </c>
      <c r="E1042" s="4">
        <v>0</v>
      </c>
      <c r="F1042" s="4">
        <v>0</v>
      </c>
      <c r="G1042" s="4">
        <v>0</v>
      </c>
      <c r="H1042" s="4">
        <v>381112</v>
      </c>
      <c r="I1042" s="4" t="s">
        <v>2483</v>
      </c>
      <c r="J1042" s="216">
        <v>200</v>
      </c>
      <c r="K1042" s="4">
        <v>18993827169</v>
      </c>
      <c r="L1042" s="4"/>
      <c r="M1042" s="4" t="s">
        <v>2484</v>
      </c>
      <c r="N1042" s="4" t="s">
        <v>2382</v>
      </c>
      <c r="O1042" s="4">
        <v>18993827169</v>
      </c>
      <c r="P1042" s="217">
        <f>--IFERROR(VLOOKUP(I1042,'统计（数据库导出）'!A:C,2,FALSE),0)</f>
        <v>20</v>
      </c>
      <c r="Q1042" s="217">
        <f>--IFERROR(VLOOKUP(I1042,'统计（数据库导出）'!A:C,3,FALSE),0)</f>
        <v>159</v>
      </c>
      <c r="R1042" s="219">
        <f t="shared" si="16"/>
        <v>0.795</v>
      </c>
      <c r="S1042" s="217">
        <f>--IFERROR(VLOOKUP(I1042,'统计（数据库导出）'!A:K,4,FALSE),0)</f>
        <v>0</v>
      </c>
      <c r="T1042" s="217">
        <f>--IFERROR(VLOOKUP(I1042,'统计（数据库导出）'!A:K,5,FALSE),0)</f>
        <v>0</v>
      </c>
      <c r="U1042" s="217">
        <f>--IFERROR(VLOOKUP(I1042,'统计（数据库导出）'!A:K,6,FALSE),0)</f>
        <v>20</v>
      </c>
      <c r="V1042" s="217">
        <f>--IFERROR(VLOOKUP(I1042,'统计（数据库导出）'!A:K,7,FALSE),0)</f>
        <v>0</v>
      </c>
      <c r="W1042" s="217">
        <f>--IFERROR(VLOOKUP(I1042,'统计（数据库导出）'!A:K,8,FALSE),0)</f>
        <v>129</v>
      </c>
      <c r="X1042" s="217">
        <f>--IFERROR(VLOOKUP(I1042,'统计（数据库导出）'!A:K,9,FALSE),0)</f>
        <v>0</v>
      </c>
      <c r="Y1042" s="217">
        <f>--IFERROR(VLOOKUP(I1042,'统计（数据库导出）'!A:K,10,FALSE),0)</f>
        <v>30</v>
      </c>
      <c r="Z1042" s="217">
        <f>--IFERROR(VLOOKUP(I1042,'统计（数据库导出）'!A:K,11,FALSE),0)</f>
        <v>0</v>
      </c>
      <c r="AA1042" s="4">
        <v>1041</v>
      </c>
      <c r="AB1042" s="4"/>
      <c r="AC1042" s="220" t="e">
        <f>VLOOKUP(H1042,[1]Sheet1!$D:$D,1,FALSE)</f>
        <v>#N/A</v>
      </c>
    </row>
    <row r="1043" spans="1:29">
      <c r="A1043" s="4">
        <v>562</v>
      </c>
      <c r="B1043" s="4" t="s">
        <v>2183</v>
      </c>
      <c r="C1043" s="4" t="s">
        <v>457</v>
      </c>
      <c r="D1043" s="4">
        <v>0</v>
      </c>
      <c r="E1043" s="4">
        <v>0</v>
      </c>
      <c r="F1043" s="4">
        <v>0</v>
      </c>
      <c r="G1043" s="4">
        <v>0</v>
      </c>
      <c r="H1043" s="4">
        <v>380988</v>
      </c>
      <c r="I1043" s="4" t="s">
        <v>2485</v>
      </c>
      <c r="J1043" s="216">
        <v>200</v>
      </c>
      <c r="K1043" s="4">
        <v>18993827118</v>
      </c>
      <c r="L1043" s="4"/>
      <c r="M1043" s="4" t="s">
        <v>2486</v>
      </c>
      <c r="N1043" s="4" t="s">
        <v>2382</v>
      </c>
      <c r="O1043" s="4">
        <v>18993827118</v>
      </c>
      <c r="P1043" s="217">
        <f>--IFERROR(VLOOKUP(I1043,'统计（数据库导出）'!A:C,2,FALSE),0)</f>
        <v>0</v>
      </c>
      <c r="Q1043" s="217">
        <f>--IFERROR(VLOOKUP(I1043,'统计（数据库导出）'!A:C,3,FALSE),0)</f>
        <v>0</v>
      </c>
      <c r="R1043" s="219">
        <f t="shared" si="16"/>
        <v>0</v>
      </c>
      <c r="S1043" s="217">
        <f>--IFERROR(VLOOKUP(I1043,'统计（数据库导出）'!A:K,4,FALSE),0)</f>
        <v>0</v>
      </c>
      <c r="T1043" s="217">
        <f>--IFERROR(VLOOKUP(I1043,'统计（数据库导出）'!A:K,5,FALSE),0)</f>
        <v>0</v>
      </c>
      <c r="U1043" s="217">
        <f>--IFERROR(VLOOKUP(I1043,'统计（数据库导出）'!A:K,6,FALSE),0)</f>
        <v>0</v>
      </c>
      <c r="V1043" s="217">
        <f>--IFERROR(VLOOKUP(I1043,'统计（数据库导出）'!A:K,7,FALSE),0)</f>
        <v>0</v>
      </c>
      <c r="W1043" s="217">
        <f>--IFERROR(VLOOKUP(I1043,'统计（数据库导出）'!A:K,8,FALSE),0)</f>
        <v>0</v>
      </c>
      <c r="X1043" s="217">
        <f>--IFERROR(VLOOKUP(I1043,'统计（数据库导出）'!A:K,9,FALSE),0)</f>
        <v>0</v>
      </c>
      <c r="Y1043" s="217">
        <f>--IFERROR(VLOOKUP(I1043,'统计（数据库导出）'!A:K,10,FALSE),0)</f>
        <v>0</v>
      </c>
      <c r="Z1043" s="217">
        <f>--IFERROR(VLOOKUP(I1043,'统计（数据库导出）'!A:K,11,FALSE),0)</f>
        <v>0</v>
      </c>
      <c r="AA1043" s="4">
        <v>1042</v>
      </c>
      <c r="AB1043" s="4"/>
      <c r="AC1043" s="220" t="e">
        <f>VLOOKUP(H1043,[1]Sheet1!$D:$D,1,FALSE)</f>
        <v>#N/A</v>
      </c>
    </row>
    <row r="1044" spans="1:29">
      <c r="A1044" s="4">
        <v>563</v>
      </c>
      <c r="B1044" s="4" t="s">
        <v>2183</v>
      </c>
      <c r="C1044" s="4">
        <v>0</v>
      </c>
      <c r="D1044" s="4" t="s">
        <v>30</v>
      </c>
      <c r="E1044" s="4" t="s">
        <v>2298</v>
      </c>
      <c r="F1044" s="4" t="s">
        <v>32</v>
      </c>
      <c r="G1044" s="4" t="s">
        <v>68</v>
      </c>
      <c r="H1044" s="4">
        <v>3854125</v>
      </c>
      <c r="I1044" s="4" t="s">
        <v>2487</v>
      </c>
      <c r="J1044" s="216">
        <v>1110</v>
      </c>
      <c r="K1044" s="4">
        <v>15390540320</v>
      </c>
      <c r="L1044" s="4"/>
      <c r="M1044" s="4" t="s">
        <v>2488</v>
      </c>
      <c r="N1044" s="4" t="s">
        <v>2307</v>
      </c>
      <c r="O1044" s="4">
        <v>15390540320</v>
      </c>
      <c r="P1044" s="217">
        <f>--IFERROR(VLOOKUP(I1044,'统计（数据库导出）'!A:C,2,FALSE),0)</f>
        <v>0</v>
      </c>
      <c r="Q1044" s="217">
        <f>--IFERROR(VLOOKUP(I1044,'统计（数据库导出）'!A:C,3,FALSE),0)</f>
        <v>15</v>
      </c>
      <c r="R1044" s="219">
        <f t="shared" si="16"/>
        <v>0.0135135135135135</v>
      </c>
      <c r="S1044" s="217">
        <f>--IFERROR(VLOOKUP(I1044,'统计（数据库导出）'!A:K,4,FALSE),0)</f>
        <v>0</v>
      </c>
      <c r="T1044" s="217">
        <f>--IFERROR(VLOOKUP(I1044,'统计（数据库导出）'!A:K,5,FALSE),0)</f>
        <v>0</v>
      </c>
      <c r="U1044" s="217">
        <f>--IFERROR(VLOOKUP(I1044,'统计（数据库导出）'!A:K,6,FALSE),0)</f>
        <v>0</v>
      </c>
      <c r="V1044" s="217">
        <f>--IFERROR(VLOOKUP(I1044,'统计（数据库导出）'!A:K,7,FALSE),0)</f>
        <v>0</v>
      </c>
      <c r="W1044" s="217">
        <f>--IFERROR(VLOOKUP(I1044,'统计（数据库导出）'!A:K,8,FALSE),0)</f>
        <v>15</v>
      </c>
      <c r="X1044" s="217">
        <f>--IFERROR(VLOOKUP(I1044,'统计（数据库导出）'!A:K,9,FALSE),0)</f>
        <v>0</v>
      </c>
      <c r="Y1044" s="217">
        <f>--IFERROR(VLOOKUP(I1044,'统计（数据库导出）'!A:K,10,FALSE),0)</f>
        <v>0</v>
      </c>
      <c r="Z1044" s="217">
        <f>--IFERROR(VLOOKUP(I1044,'统计（数据库导出）'!A:K,11,FALSE),0)</f>
        <v>0</v>
      </c>
      <c r="AA1044" s="4">
        <v>1043</v>
      </c>
      <c r="AB1044" s="4"/>
      <c r="AC1044" s="220" t="e">
        <f>VLOOKUP(H1044,[1]Sheet1!$D:$D,1,FALSE)</f>
        <v>#N/A</v>
      </c>
    </row>
    <row r="1045" spans="1:29">
      <c r="A1045" s="4">
        <v>564</v>
      </c>
      <c r="B1045" s="4" t="s">
        <v>2183</v>
      </c>
      <c r="C1045" s="4" t="s">
        <v>2184</v>
      </c>
      <c r="D1045" s="4" t="s">
        <v>30</v>
      </c>
      <c r="E1045" s="4" t="s">
        <v>2212</v>
      </c>
      <c r="F1045" s="4" t="s">
        <v>32</v>
      </c>
      <c r="G1045" s="4" t="s">
        <v>68</v>
      </c>
      <c r="H1045" s="4">
        <v>380149</v>
      </c>
      <c r="I1045" s="4" t="s">
        <v>2489</v>
      </c>
      <c r="J1045" s="216">
        <v>0</v>
      </c>
      <c r="K1045" s="4">
        <v>0</v>
      </c>
      <c r="L1045" s="4"/>
      <c r="M1045" s="4" t="s">
        <v>2490</v>
      </c>
      <c r="N1045" s="4" t="s">
        <v>2345</v>
      </c>
      <c r="O1045" s="4">
        <v>0</v>
      </c>
      <c r="P1045" s="217">
        <f>--IFERROR(VLOOKUP(I1045,'统计（数据库导出）'!A:C,2,FALSE),0)</f>
        <v>0</v>
      </c>
      <c r="Q1045" s="217">
        <f>--IFERROR(VLOOKUP(I1045,'统计（数据库导出）'!A:C,3,FALSE),0)</f>
        <v>0</v>
      </c>
      <c r="R1045" s="219">
        <f t="shared" si="16"/>
        <v>0</v>
      </c>
      <c r="S1045" s="217">
        <f>--IFERROR(VLOOKUP(I1045,'统计（数据库导出）'!A:K,4,FALSE),0)</f>
        <v>0</v>
      </c>
      <c r="T1045" s="217">
        <f>--IFERROR(VLOOKUP(I1045,'统计（数据库导出）'!A:K,5,FALSE),0)</f>
        <v>0</v>
      </c>
      <c r="U1045" s="217">
        <f>--IFERROR(VLOOKUP(I1045,'统计（数据库导出）'!A:K,6,FALSE),0)</f>
        <v>0</v>
      </c>
      <c r="V1045" s="217">
        <f>--IFERROR(VLOOKUP(I1045,'统计（数据库导出）'!A:K,7,FALSE),0)</f>
        <v>0</v>
      </c>
      <c r="W1045" s="217">
        <f>--IFERROR(VLOOKUP(I1045,'统计（数据库导出）'!A:K,8,FALSE),0)</f>
        <v>0</v>
      </c>
      <c r="X1045" s="217">
        <f>--IFERROR(VLOOKUP(I1045,'统计（数据库导出）'!A:K,9,FALSE),0)</f>
        <v>0</v>
      </c>
      <c r="Y1045" s="217">
        <f>--IFERROR(VLOOKUP(I1045,'统计（数据库导出）'!A:K,10,FALSE),0)</f>
        <v>0</v>
      </c>
      <c r="Z1045" s="217">
        <f>--IFERROR(VLOOKUP(I1045,'统计（数据库导出）'!A:K,11,FALSE),0)</f>
        <v>0</v>
      </c>
      <c r="AA1045" s="4">
        <v>1044</v>
      </c>
      <c r="AB1045" s="4"/>
      <c r="AC1045" s="220" t="e">
        <f>VLOOKUP(H1045,[1]Sheet1!$D:$D,1,FALSE)</f>
        <v>#N/A</v>
      </c>
    </row>
    <row r="1046" spans="1:29">
      <c r="A1046" s="4">
        <v>565</v>
      </c>
      <c r="B1046" s="4" t="s">
        <v>2183</v>
      </c>
      <c r="C1046" s="4" t="s">
        <v>357</v>
      </c>
      <c r="D1046" s="4">
        <v>0</v>
      </c>
      <c r="E1046" s="4">
        <v>0</v>
      </c>
      <c r="F1046" s="4">
        <v>0</v>
      </c>
      <c r="G1046" s="4">
        <v>0</v>
      </c>
      <c r="H1046" s="4">
        <v>3854123</v>
      </c>
      <c r="I1046" s="4" t="s">
        <v>2491</v>
      </c>
      <c r="J1046" s="216">
        <v>200</v>
      </c>
      <c r="K1046" s="4">
        <v>19958599920</v>
      </c>
      <c r="L1046" s="4"/>
      <c r="M1046" s="4" t="s">
        <v>2492</v>
      </c>
      <c r="N1046" s="4" t="s">
        <v>2382</v>
      </c>
      <c r="O1046" s="4">
        <v>19958599920</v>
      </c>
      <c r="P1046" s="217">
        <f>--IFERROR(VLOOKUP(I1046,'统计（数据库导出）'!A:C,2,FALSE),0)</f>
        <v>0</v>
      </c>
      <c r="Q1046" s="217">
        <f>--IFERROR(VLOOKUP(I1046,'统计（数据库导出）'!A:C,3,FALSE),0)</f>
        <v>0</v>
      </c>
      <c r="R1046" s="219">
        <f t="shared" si="16"/>
        <v>0</v>
      </c>
      <c r="S1046" s="217">
        <f>--IFERROR(VLOOKUP(I1046,'统计（数据库导出）'!A:K,4,FALSE),0)</f>
        <v>0</v>
      </c>
      <c r="T1046" s="217">
        <f>--IFERROR(VLOOKUP(I1046,'统计（数据库导出）'!A:K,5,FALSE),0)</f>
        <v>0</v>
      </c>
      <c r="U1046" s="217">
        <f>--IFERROR(VLOOKUP(I1046,'统计（数据库导出）'!A:K,6,FALSE),0)</f>
        <v>0</v>
      </c>
      <c r="V1046" s="217">
        <f>--IFERROR(VLOOKUP(I1046,'统计（数据库导出）'!A:K,7,FALSE),0)</f>
        <v>0</v>
      </c>
      <c r="W1046" s="217">
        <f>--IFERROR(VLOOKUP(I1046,'统计（数据库导出）'!A:K,8,FALSE),0)</f>
        <v>0</v>
      </c>
      <c r="X1046" s="217">
        <f>--IFERROR(VLOOKUP(I1046,'统计（数据库导出）'!A:K,9,FALSE),0)</f>
        <v>0</v>
      </c>
      <c r="Y1046" s="217">
        <f>--IFERROR(VLOOKUP(I1046,'统计（数据库导出）'!A:K,10,FALSE),0)</f>
        <v>0</v>
      </c>
      <c r="Z1046" s="217">
        <f>--IFERROR(VLOOKUP(I1046,'统计（数据库导出）'!A:K,11,FALSE),0)</f>
        <v>0</v>
      </c>
      <c r="AA1046" s="4">
        <v>1045</v>
      </c>
      <c r="AB1046" s="4"/>
      <c r="AC1046" s="220" t="e">
        <f>VLOOKUP(H1046,[1]Sheet1!$D:$D,1,FALSE)</f>
        <v>#N/A</v>
      </c>
    </row>
    <row r="1047" spans="1:29">
      <c r="A1047" s="4">
        <v>566</v>
      </c>
      <c r="B1047" s="4" t="s">
        <v>2183</v>
      </c>
      <c r="C1047" s="4">
        <v>0</v>
      </c>
      <c r="D1047" s="4" t="s">
        <v>53</v>
      </c>
      <c r="E1047" s="4">
        <v>0</v>
      </c>
      <c r="F1047" s="4">
        <v>0</v>
      </c>
      <c r="G1047" s="4" t="s">
        <v>839</v>
      </c>
      <c r="H1047" s="4">
        <v>3852763</v>
      </c>
      <c r="I1047" s="4" t="s">
        <v>2493</v>
      </c>
      <c r="J1047" s="216">
        <v>0</v>
      </c>
      <c r="K1047" s="4">
        <v>18993825678</v>
      </c>
      <c r="L1047" s="4"/>
      <c r="M1047" s="4" t="s">
        <v>2353</v>
      </c>
      <c r="N1047" s="4" t="s">
        <v>2382</v>
      </c>
      <c r="O1047" s="4">
        <v>18993825678</v>
      </c>
      <c r="P1047" s="217">
        <f>--IFERROR(VLOOKUP(I1047,'统计（数据库导出）'!A:C,2,FALSE),0)</f>
        <v>0</v>
      </c>
      <c r="Q1047" s="217">
        <f>--IFERROR(VLOOKUP(I1047,'统计（数据库导出）'!A:C,3,FALSE),0)</f>
        <v>222.1</v>
      </c>
      <c r="R1047" s="219">
        <f t="shared" si="16"/>
        <v>0</v>
      </c>
      <c r="S1047" s="217">
        <f>--IFERROR(VLOOKUP(I1047,'统计（数据库导出）'!A:K,4,FALSE),0)</f>
        <v>0</v>
      </c>
      <c r="T1047" s="217">
        <f>--IFERROR(VLOOKUP(I1047,'统计（数据库导出）'!A:K,5,FALSE),0)</f>
        <v>0</v>
      </c>
      <c r="U1047" s="217">
        <f>--IFERROR(VLOOKUP(I1047,'统计（数据库导出）'!A:K,6,FALSE),0)</f>
        <v>0</v>
      </c>
      <c r="V1047" s="217">
        <f>--IFERROR(VLOOKUP(I1047,'统计（数据库导出）'!A:K,7,FALSE),0)</f>
        <v>0</v>
      </c>
      <c r="W1047" s="217">
        <f>--IFERROR(VLOOKUP(I1047,'统计（数据库导出）'!A:K,8,FALSE),0)</f>
        <v>63.1</v>
      </c>
      <c r="X1047" s="217">
        <f>--IFERROR(VLOOKUP(I1047,'统计（数据库导出）'!A:K,9,FALSE),0)</f>
        <v>0</v>
      </c>
      <c r="Y1047" s="217">
        <f>--IFERROR(VLOOKUP(I1047,'统计（数据库导出）'!A:K,10,FALSE),0)</f>
        <v>159</v>
      </c>
      <c r="Z1047" s="217">
        <f>--IFERROR(VLOOKUP(I1047,'统计（数据库导出）'!A:K,11,FALSE),0)</f>
        <v>0</v>
      </c>
      <c r="AA1047" s="4">
        <v>1046</v>
      </c>
      <c r="AB1047" s="4"/>
      <c r="AC1047" s="220" t="e">
        <f>VLOOKUP(H1047,[1]Sheet1!$D:$D,1,FALSE)</f>
        <v>#N/A</v>
      </c>
    </row>
    <row r="1048" spans="1:29">
      <c r="A1048" s="4">
        <v>567</v>
      </c>
      <c r="B1048" s="4" t="s">
        <v>2183</v>
      </c>
      <c r="C1048" s="4" t="s">
        <v>457</v>
      </c>
      <c r="D1048" s="4">
        <v>0</v>
      </c>
      <c r="E1048" s="4">
        <v>0</v>
      </c>
      <c r="F1048" s="4">
        <v>0</v>
      </c>
      <c r="G1048" s="4">
        <v>0</v>
      </c>
      <c r="H1048" s="4">
        <v>3853990</v>
      </c>
      <c r="I1048" s="4" t="s">
        <v>2494</v>
      </c>
      <c r="J1048" s="216">
        <v>200</v>
      </c>
      <c r="K1048" s="4">
        <v>18193838910</v>
      </c>
      <c r="L1048" s="4"/>
      <c r="M1048" s="4" t="s">
        <v>2495</v>
      </c>
      <c r="N1048" s="4" t="s">
        <v>2382</v>
      </c>
      <c r="O1048" s="4">
        <v>18193838910</v>
      </c>
      <c r="P1048" s="217">
        <f>--IFERROR(VLOOKUP(I1048,'统计（数据库导出）'!A:C,2,FALSE),0)</f>
        <v>0</v>
      </c>
      <c r="Q1048" s="217">
        <f>--IFERROR(VLOOKUP(I1048,'统计（数据库导出）'!A:C,3,FALSE),0)</f>
        <v>343</v>
      </c>
      <c r="R1048" s="219">
        <f t="shared" si="16"/>
        <v>1.715</v>
      </c>
      <c r="S1048" s="217">
        <f>--IFERROR(VLOOKUP(I1048,'统计（数据库导出）'!A:K,4,FALSE),0)</f>
        <v>0</v>
      </c>
      <c r="T1048" s="217">
        <f>--IFERROR(VLOOKUP(I1048,'统计（数据库导出）'!A:K,5,FALSE),0)</f>
        <v>0</v>
      </c>
      <c r="U1048" s="217">
        <f>--IFERROR(VLOOKUP(I1048,'统计（数据库导出）'!A:K,6,FALSE),0)</f>
        <v>0</v>
      </c>
      <c r="V1048" s="217">
        <f>--IFERROR(VLOOKUP(I1048,'统计（数据库导出）'!A:K,7,FALSE),0)</f>
        <v>0</v>
      </c>
      <c r="W1048" s="217">
        <f>--IFERROR(VLOOKUP(I1048,'统计（数据库导出）'!A:K,8,FALSE),0)</f>
        <v>258</v>
      </c>
      <c r="X1048" s="217">
        <f>--IFERROR(VLOOKUP(I1048,'统计（数据库导出）'!A:K,9,FALSE),0)</f>
        <v>0</v>
      </c>
      <c r="Y1048" s="217">
        <f>--IFERROR(VLOOKUP(I1048,'统计（数据库导出）'!A:K,10,FALSE),0)</f>
        <v>85</v>
      </c>
      <c r="Z1048" s="217">
        <f>--IFERROR(VLOOKUP(I1048,'统计（数据库导出）'!A:K,11,FALSE),0)</f>
        <v>0</v>
      </c>
      <c r="AA1048" s="4">
        <v>1047</v>
      </c>
      <c r="AB1048" s="4"/>
      <c r="AC1048" s="220" t="e">
        <f>VLOOKUP(H1048,[1]Sheet1!$D:$D,1,FALSE)</f>
        <v>#N/A</v>
      </c>
    </row>
    <row r="1049" spans="1:29">
      <c r="A1049" s="4">
        <v>568</v>
      </c>
      <c r="B1049" s="4" t="s">
        <v>2183</v>
      </c>
      <c r="C1049" s="4" t="s">
        <v>457</v>
      </c>
      <c r="D1049" s="4">
        <v>0</v>
      </c>
      <c r="E1049" s="4">
        <v>0</v>
      </c>
      <c r="F1049" s="4">
        <v>0</v>
      </c>
      <c r="G1049" s="4">
        <v>0</v>
      </c>
      <c r="H1049" s="4">
        <v>3853991</v>
      </c>
      <c r="I1049" s="4" t="s">
        <v>2496</v>
      </c>
      <c r="J1049" s="216">
        <v>200</v>
      </c>
      <c r="K1049" s="4">
        <v>18993827288</v>
      </c>
      <c r="L1049" s="4"/>
      <c r="M1049" s="4" t="s">
        <v>2497</v>
      </c>
      <c r="N1049" s="4" t="s">
        <v>2498</v>
      </c>
      <c r="O1049" s="4">
        <v>18993827288</v>
      </c>
      <c r="P1049" s="217">
        <f>--IFERROR(VLOOKUP(I1049,'统计（数据库导出）'!A:C,2,FALSE),0)</f>
        <v>0</v>
      </c>
      <c r="Q1049" s="217">
        <f>--IFERROR(VLOOKUP(I1049,'统计（数据库导出）'!A:C,3,FALSE),0)</f>
        <v>0</v>
      </c>
      <c r="R1049" s="219">
        <f t="shared" si="16"/>
        <v>0</v>
      </c>
      <c r="S1049" s="217">
        <f>--IFERROR(VLOOKUP(I1049,'统计（数据库导出）'!A:K,4,FALSE),0)</f>
        <v>0</v>
      </c>
      <c r="T1049" s="217">
        <f>--IFERROR(VLOOKUP(I1049,'统计（数据库导出）'!A:K,5,FALSE),0)</f>
        <v>0</v>
      </c>
      <c r="U1049" s="217">
        <f>--IFERROR(VLOOKUP(I1049,'统计（数据库导出）'!A:K,6,FALSE),0)</f>
        <v>0</v>
      </c>
      <c r="V1049" s="217">
        <f>--IFERROR(VLOOKUP(I1049,'统计（数据库导出）'!A:K,7,FALSE),0)</f>
        <v>0</v>
      </c>
      <c r="W1049" s="217">
        <f>--IFERROR(VLOOKUP(I1049,'统计（数据库导出）'!A:K,8,FALSE),0)</f>
        <v>0</v>
      </c>
      <c r="X1049" s="217">
        <f>--IFERROR(VLOOKUP(I1049,'统计（数据库导出）'!A:K,9,FALSE),0)</f>
        <v>0</v>
      </c>
      <c r="Y1049" s="217">
        <f>--IFERROR(VLOOKUP(I1049,'统计（数据库导出）'!A:K,10,FALSE),0)</f>
        <v>0</v>
      </c>
      <c r="Z1049" s="217">
        <f>--IFERROR(VLOOKUP(I1049,'统计（数据库导出）'!A:K,11,FALSE),0)</f>
        <v>0</v>
      </c>
      <c r="AA1049" s="4">
        <v>1048</v>
      </c>
      <c r="AB1049" s="4"/>
      <c r="AC1049" s="220" t="e">
        <f>VLOOKUP(H1049,[1]Sheet1!$D:$D,1,FALSE)</f>
        <v>#N/A</v>
      </c>
    </row>
    <row r="1050" spans="1:29">
      <c r="A1050" s="4">
        <v>569</v>
      </c>
      <c r="B1050" s="4" t="s">
        <v>2183</v>
      </c>
      <c r="C1050" s="4" t="s">
        <v>457</v>
      </c>
      <c r="D1050" s="4">
        <v>0</v>
      </c>
      <c r="E1050" s="4">
        <v>0</v>
      </c>
      <c r="F1050" s="4">
        <v>0</v>
      </c>
      <c r="G1050" s="4">
        <v>0</v>
      </c>
      <c r="H1050" s="4">
        <v>3853992</v>
      </c>
      <c r="I1050" s="4" t="s">
        <v>2499</v>
      </c>
      <c r="J1050" s="216">
        <v>200</v>
      </c>
      <c r="K1050" s="4">
        <v>18993827228</v>
      </c>
      <c r="L1050" s="4"/>
      <c r="M1050" s="4" t="s">
        <v>2500</v>
      </c>
      <c r="N1050" s="4" t="s">
        <v>2382</v>
      </c>
      <c r="O1050" s="4">
        <v>18993827228</v>
      </c>
      <c r="P1050" s="217">
        <f>--IFERROR(VLOOKUP(I1050,'统计（数据库导出）'!A:C,2,FALSE),0)</f>
        <v>0</v>
      </c>
      <c r="Q1050" s="217">
        <f>--IFERROR(VLOOKUP(I1050,'统计（数据库导出）'!A:C,3,FALSE),0)</f>
        <v>6</v>
      </c>
      <c r="R1050" s="219">
        <f t="shared" si="16"/>
        <v>0.03</v>
      </c>
      <c r="S1050" s="217">
        <f>--IFERROR(VLOOKUP(I1050,'统计（数据库导出）'!A:K,4,FALSE),0)</f>
        <v>0</v>
      </c>
      <c r="T1050" s="217">
        <f>--IFERROR(VLOOKUP(I1050,'统计（数据库导出）'!A:K,5,FALSE),0)</f>
        <v>0</v>
      </c>
      <c r="U1050" s="217">
        <f>--IFERROR(VLOOKUP(I1050,'统计（数据库导出）'!A:K,6,FALSE),0)</f>
        <v>0</v>
      </c>
      <c r="V1050" s="217">
        <f>--IFERROR(VLOOKUP(I1050,'统计（数据库导出）'!A:K,7,FALSE),0)</f>
        <v>0</v>
      </c>
      <c r="W1050" s="217">
        <f>--IFERROR(VLOOKUP(I1050,'统计（数据库导出）'!A:K,8,FALSE),0)</f>
        <v>6</v>
      </c>
      <c r="X1050" s="217">
        <f>--IFERROR(VLOOKUP(I1050,'统计（数据库导出）'!A:K,9,FALSE),0)</f>
        <v>0</v>
      </c>
      <c r="Y1050" s="217">
        <f>--IFERROR(VLOOKUP(I1050,'统计（数据库导出）'!A:K,10,FALSE),0)</f>
        <v>0</v>
      </c>
      <c r="Z1050" s="217">
        <f>--IFERROR(VLOOKUP(I1050,'统计（数据库导出）'!A:K,11,FALSE),0)</f>
        <v>0</v>
      </c>
      <c r="AA1050" s="4">
        <v>1049</v>
      </c>
      <c r="AB1050" s="4"/>
      <c r="AC1050" s="220" t="e">
        <f>VLOOKUP(H1050,[1]Sheet1!$D:$D,1,FALSE)</f>
        <v>#N/A</v>
      </c>
    </row>
    <row r="1051" spans="1:29">
      <c r="A1051" s="4">
        <v>570</v>
      </c>
      <c r="B1051" s="4" t="s">
        <v>2183</v>
      </c>
      <c r="C1051" s="4">
        <v>0</v>
      </c>
      <c r="D1051" s="4" t="s">
        <v>53</v>
      </c>
      <c r="E1051" s="4">
        <v>0</v>
      </c>
      <c r="F1051" s="4">
        <v>0</v>
      </c>
      <c r="G1051" s="4" t="s">
        <v>33</v>
      </c>
      <c r="H1051" s="4">
        <v>3854127</v>
      </c>
      <c r="I1051" s="4" t="s">
        <v>2501</v>
      </c>
      <c r="J1051" s="216">
        <v>0</v>
      </c>
      <c r="K1051" s="4">
        <v>19993815037</v>
      </c>
      <c r="L1051" s="4"/>
      <c r="M1051" s="4" t="s">
        <v>2502</v>
      </c>
      <c r="N1051" s="4" t="s">
        <v>2357</v>
      </c>
      <c r="O1051" s="4">
        <v>19993815037</v>
      </c>
      <c r="P1051" s="217">
        <f>--IFERROR(VLOOKUP(I1051,'统计（数据库导出）'!A:C,2,FALSE),0)</f>
        <v>0</v>
      </c>
      <c r="Q1051" s="217">
        <f>--IFERROR(VLOOKUP(I1051,'统计（数据库导出）'!A:C,3,FALSE),0)</f>
        <v>96</v>
      </c>
      <c r="R1051" s="219">
        <f t="shared" si="16"/>
        <v>0</v>
      </c>
      <c r="S1051" s="217">
        <f>--IFERROR(VLOOKUP(I1051,'统计（数据库导出）'!A:K,4,FALSE),0)</f>
        <v>0</v>
      </c>
      <c r="T1051" s="217">
        <f>--IFERROR(VLOOKUP(I1051,'统计（数据库导出）'!A:K,5,FALSE),0)</f>
        <v>0</v>
      </c>
      <c r="U1051" s="217">
        <f>--IFERROR(VLOOKUP(I1051,'统计（数据库导出）'!A:K,6,FALSE),0)</f>
        <v>0</v>
      </c>
      <c r="V1051" s="217">
        <f>--IFERROR(VLOOKUP(I1051,'统计（数据库导出）'!A:K,7,FALSE),0)</f>
        <v>0</v>
      </c>
      <c r="W1051" s="217">
        <f>--IFERROR(VLOOKUP(I1051,'统计（数据库导出）'!A:K,8,FALSE),0)</f>
        <v>96</v>
      </c>
      <c r="X1051" s="217">
        <f>--IFERROR(VLOOKUP(I1051,'统计（数据库导出）'!A:K,9,FALSE),0)</f>
        <v>0</v>
      </c>
      <c r="Y1051" s="217">
        <f>--IFERROR(VLOOKUP(I1051,'统计（数据库导出）'!A:K,10,FALSE),0)</f>
        <v>0</v>
      </c>
      <c r="Z1051" s="217">
        <f>--IFERROR(VLOOKUP(I1051,'统计（数据库导出）'!A:K,11,FALSE),0)</f>
        <v>0</v>
      </c>
      <c r="AA1051" s="4">
        <v>1050</v>
      </c>
      <c r="AB1051" s="4"/>
      <c r="AC1051" s="220" t="e">
        <f>VLOOKUP(H1051,[1]Sheet1!$D:$D,1,FALSE)</f>
        <v>#N/A</v>
      </c>
    </row>
    <row r="1052" spans="1:29">
      <c r="A1052" s="4">
        <v>571</v>
      </c>
      <c r="B1052" s="4" t="s">
        <v>2183</v>
      </c>
      <c r="C1052" s="4" t="s">
        <v>457</v>
      </c>
      <c r="D1052" s="4">
        <v>0</v>
      </c>
      <c r="E1052" s="4">
        <v>0</v>
      </c>
      <c r="F1052" s="4">
        <v>0</v>
      </c>
      <c r="G1052" s="4">
        <v>0</v>
      </c>
      <c r="H1052" s="4">
        <v>3853993</v>
      </c>
      <c r="I1052" s="4" t="s">
        <v>2503</v>
      </c>
      <c r="J1052" s="216">
        <v>200</v>
      </c>
      <c r="K1052" s="4">
        <v>18993807644</v>
      </c>
      <c r="L1052" s="4"/>
      <c r="M1052" s="4" t="s">
        <v>2504</v>
      </c>
      <c r="N1052" s="4" t="s">
        <v>2382</v>
      </c>
      <c r="O1052" s="4">
        <v>18093853389</v>
      </c>
      <c r="P1052" s="217">
        <f>--IFERROR(VLOOKUP(I1052,'统计（数据库导出）'!A:C,2,FALSE),0)</f>
        <v>0</v>
      </c>
      <c r="Q1052" s="217">
        <f>--IFERROR(VLOOKUP(I1052,'统计（数据库导出）'!A:C,3,FALSE),0)</f>
        <v>0</v>
      </c>
      <c r="R1052" s="219">
        <f t="shared" si="16"/>
        <v>0</v>
      </c>
      <c r="S1052" s="217">
        <f>--IFERROR(VLOOKUP(I1052,'统计（数据库导出）'!A:K,4,FALSE),0)</f>
        <v>0</v>
      </c>
      <c r="T1052" s="217">
        <f>--IFERROR(VLOOKUP(I1052,'统计（数据库导出）'!A:K,5,FALSE),0)</f>
        <v>0</v>
      </c>
      <c r="U1052" s="217">
        <f>--IFERROR(VLOOKUP(I1052,'统计（数据库导出）'!A:K,6,FALSE),0)</f>
        <v>0</v>
      </c>
      <c r="V1052" s="217">
        <f>--IFERROR(VLOOKUP(I1052,'统计（数据库导出）'!A:K,7,FALSE),0)</f>
        <v>0</v>
      </c>
      <c r="W1052" s="217">
        <f>--IFERROR(VLOOKUP(I1052,'统计（数据库导出）'!A:K,8,FALSE),0)</f>
        <v>0</v>
      </c>
      <c r="X1052" s="217">
        <f>--IFERROR(VLOOKUP(I1052,'统计（数据库导出）'!A:K,9,FALSE),0)</f>
        <v>0</v>
      </c>
      <c r="Y1052" s="217">
        <f>--IFERROR(VLOOKUP(I1052,'统计（数据库导出）'!A:K,10,FALSE),0)</f>
        <v>0</v>
      </c>
      <c r="Z1052" s="217">
        <f>--IFERROR(VLOOKUP(I1052,'统计（数据库导出）'!A:K,11,FALSE),0)</f>
        <v>0</v>
      </c>
      <c r="AA1052" s="4">
        <v>1051</v>
      </c>
      <c r="AB1052" s="4"/>
      <c r="AC1052" s="220" t="e">
        <f>VLOOKUP(H1052,[1]Sheet1!$D:$D,1,FALSE)</f>
        <v>#N/A</v>
      </c>
    </row>
    <row r="1053" spans="1:29">
      <c r="A1053" s="4">
        <v>572</v>
      </c>
      <c r="B1053" s="4" t="s">
        <v>2183</v>
      </c>
      <c r="C1053" s="4" t="s">
        <v>57</v>
      </c>
      <c r="D1053" s="4">
        <v>0</v>
      </c>
      <c r="E1053" s="4">
        <v>0</v>
      </c>
      <c r="F1053" s="4">
        <v>0</v>
      </c>
      <c r="G1053" s="4">
        <v>0</v>
      </c>
      <c r="H1053" s="4">
        <v>3853995</v>
      </c>
      <c r="I1053" s="4" t="s">
        <v>2505</v>
      </c>
      <c r="J1053" s="216">
        <v>200</v>
      </c>
      <c r="K1053" s="4">
        <v>18993827188</v>
      </c>
      <c r="L1053" s="4"/>
      <c r="M1053" s="4" t="s">
        <v>2506</v>
      </c>
      <c r="N1053" s="4" t="s">
        <v>2498</v>
      </c>
      <c r="O1053" s="4">
        <v>18993827188</v>
      </c>
      <c r="P1053" s="217">
        <f>--IFERROR(VLOOKUP(I1053,'统计（数据库导出）'!A:C,2,FALSE),0)</f>
        <v>0</v>
      </c>
      <c r="Q1053" s="217">
        <f>--IFERROR(VLOOKUP(I1053,'统计（数据库导出）'!A:C,3,FALSE),0)</f>
        <v>75.8</v>
      </c>
      <c r="R1053" s="219">
        <f t="shared" si="16"/>
        <v>0.379</v>
      </c>
      <c r="S1053" s="217">
        <f>--IFERROR(VLOOKUP(I1053,'统计（数据库导出）'!A:K,4,FALSE),0)</f>
        <v>0</v>
      </c>
      <c r="T1053" s="217">
        <f>--IFERROR(VLOOKUP(I1053,'统计（数据库导出）'!A:K,5,FALSE),0)</f>
        <v>0</v>
      </c>
      <c r="U1053" s="217">
        <f>--IFERROR(VLOOKUP(I1053,'统计（数据库导出）'!A:K,6,FALSE),0)</f>
        <v>0</v>
      </c>
      <c r="V1053" s="217">
        <f>--IFERROR(VLOOKUP(I1053,'统计（数据库导出）'!A:K,7,FALSE),0)</f>
        <v>0</v>
      </c>
      <c r="W1053" s="217">
        <f>--IFERROR(VLOOKUP(I1053,'统计（数据库导出）'!A:K,8,FALSE),0)</f>
        <v>0</v>
      </c>
      <c r="X1053" s="217">
        <f>--IFERROR(VLOOKUP(I1053,'统计（数据库导出）'!A:K,9,FALSE),0)</f>
        <v>0</v>
      </c>
      <c r="Y1053" s="217">
        <f>--IFERROR(VLOOKUP(I1053,'统计（数据库导出）'!A:K,10,FALSE),0)</f>
        <v>75.8</v>
      </c>
      <c r="Z1053" s="217">
        <f>--IFERROR(VLOOKUP(I1053,'统计（数据库导出）'!A:K,11,FALSE),0)</f>
        <v>0</v>
      </c>
      <c r="AA1053" s="4">
        <v>1052</v>
      </c>
      <c r="AB1053" s="4"/>
      <c r="AC1053" s="220" t="e">
        <f>VLOOKUP(H1053,[1]Sheet1!$D:$D,1,FALSE)</f>
        <v>#N/A</v>
      </c>
    </row>
    <row r="1054" spans="1:29">
      <c r="A1054" s="4">
        <v>573</v>
      </c>
      <c r="B1054" s="4" t="s">
        <v>2183</v>
      </c>
      <c r="C1054" s="4" t="s">
        <v>357</v>
      </c>
      <c r="D1054" s="4">
        <v>0</v>
      </c>
      <c r="E1054" s="4">
        <v>0</v>
      </c>
      <c r="F1054" s="4">
        <v>0</v>
      </c>
      <c r="G1054" s="4">
        <v>0</v>
      </c>
      <c r="H1054" s="4">
        <v>3853996</v>
      </c>
      <c r="I1054" s="4" t="s">
        <v>2507</v>
      </c>
      <c r="J1054" s="216">
        <v>200</v>
      </c>
      <c r="K1054" s="4">
        <v>18993827186</v>
      </c>
      <c r="L1054" s="4"/>
      <c r="M1054" s="4" t="s">
        <v>2508</v>
      </c>
      <c r="N1054" s="4" t="s">
        <v>2382</v>
      </c>
      <c r="O1054" s="4">
        <v>18993827186</v>
      </c>
      <c r="P1054" s="217">
        <f>--IFERROR(VLOOKUP(I1054,'统计（数据库导出）'!A:C,2,FALSE),0)</f>
        <v>0</v>
      </c>
      <c r="Q1054" s="217">
        <f>--IFERROR(VLOOKUP(I1054,'统计（数据库导出）'!A:C,3,FALSE),0)</f>
        <v>0</v>
      </c>
      <c r="R1054" s="219">
        <f t="shared" si="16"/>
        <v>0</v>
      </c>
      <c r="S1054" s="217">
        <f>--IFERROR(VLOOKUP(I1054,'统计（数据库导出）'!A:K,4,FALSE),0)</f>
        <v>0</v>
      </c>
      <c r="T1054" s="217">
        <f>--IFERROR(VLOOKUP(I1054,'统计（数据库导出）'!A:K,5,FALSE),0)</f>
        <v>0</v>
      </c>
      <c r="U1054" s="217">
        <f>--IFERROR(VLOOKUP(I1054,'统计（数据库导出）'!A:K,6,FALSE),0)</f>
        <v>0</v>
      </c>
      <c r="V1054" s="217">
        <f>--IFERROR(VLOOKUP(I1054,'统计（数据库导出）'!A:K,7,FALSE),0)</f>
        <v>0</v>
      </c>
      <c r="W1054" s="217">
        <f>--IFERROR(VLOOKUP(I1054,'统计（数据库导出）'!A:K,8,FALSE),0)</f>
        <v>0</v>
      </c>
      <c r="X1054" s="217">
        <f>--IFERROR(VLOOKUP(I1054,'统计（数据库导出）'!A:K,9,FALSE),0)</f>
        <v>0</v>
      </c>
      <c r="Y1054" s="217">
        <f>--IFERROR(VLOOKUP(I1054,'统计（数据库导出）'!A:K,10,FALSE),0)</f>
        <v>0</v>
      </c>
      <c r="Z1054" s="217">
        <f>--IFERROR(VLOOKUP(I1054,'统计（数据库导出）'!A:K,11,FALSE),0)</f>
        <v>0</v>
      </c>
      <c r="AA1054" s="4">
        <v>1053</v>
      </c>
      <c r="AB1054" s="4"/>
      <c r="AC1054" s="220" t="e">
        <f>VLOOKUP(H1054,[1]Sheet1!$D:$D,1,FALSE)</f>
        <v>#N/A</v>
      </c>
    </row>
    <row r="1055" spans="1:29">
      <c r="A1055" s="4">
        <v>574</v>
      </c>
      <c r="B1055" s="4" t="s">
        <v>2183</v>
      </c>
      <c r="C1055" s="4" t="s">
        <v>357</v>
      </c>
      <c r="D1055" s="4">
        <v>0</v>
      </c>
      <c r="E1055" s="4">
        <v>0</v>
      </c>
      <c r="F1055" s="4">
        <v>0</v>
      </c>
      <c r="G1055" s="4">
        <v>0</v>
      </c>
      <c r="H1055" s="4">
        <v>3853997</v>
      </c>
      <c r="I1055" s="4" t="s">
        <v>2509</v>
      </c>
      <c r="J1055" s="216">
        <v>200</v>
      </c>
      <c r="K1055" s="4">
        <v>18993827178</v>
      </c>
      <c r="L1055" s="4"/>
      <c r="M1055" s="4" t="s">
        <v>2510</v>
      </c>
      <c r="N1055" s="4" t="s">
        <v>2382</v>
      </c>
      <c r="O1055" s="4">
        <v>18993827178</v>
      </c>
      <c r="P1055" s="217">
        <f>--IFERROR(VLOOKUP(I1055,'统计（数据库导出）'!A:C,2,FALSE),0)</f>
        <v>0</v>
      </c>
      <c r="Q1055" s="217">
        <f>--IFERROR(VLOOKUP(I1055,'统计（数据库导出）'!A:C,3,FALSE),0)</f>
        <v>20</v>
      </c>
      <c r="R1055" s="219">
        <f t="shared" si="16"/>
        <v>0.1</v>
      </c>
      <c r="S1055" s="217">
        <f>--IFERROR(VLOOKUP(I1055,'统计（数据库导出）'!A:K,4,FALSE),0)</f>
        <v>0</v>
      </c>
      <c r="T1055" s="217">
        <f>--IFERROR(VLOOKUP(I1055,'统计（数据库导出）'!A:K,5,FALSE),0)</f>
        <v>0</v>
      </c>
      <c r="U1055" s="217">
        <f>--IFERROR(VLOOKUP(I1055,'统计（数据库导出）'!A:K,6,FALSE),0)</f>
        <v>0</v>
      </c>
      <c r="V1055" s="217">
        <f>--IFERROR(VLOOKUP(I1055,'统计（数据库导出）'!A:K,7,FALSE),0)</f>
        <v>0</v>
      </c>
      <c r="W1055" s="217">
        <f>--IFERROR(VLOOKUP(I1055,'统计（数据库导出）'!A:K,8,FALSE),0)</f>
        <v>0</v>
      </c>
      <c r="X1055" s="217">
        <f>--IFERROR(VLOOKUP(I1055,'统计（数据库导出）'!A:K,9,FALSE),0)</f>
        <v>0</v>
      </c>
      <c r="Y1055" s="217">
        <f>--IFERROR(VLOOKUP(I1055,'统计（数据库导出）'!A:K,10,FALSE),0)</f>
        <v>20</v>
      </c>
      <c r="Z1055" s="217">
        <f>--IFERROR(VLOOKUP(I1055,'统计（数据库导出）'!A:K,11,FALSE),0)</f>
        <v>0</v>
      </c>
      <c r="AA1055" s="4">
        <v>1054</v>
      </c>
      <c r="AB1055" s="4"/>
      <c r="AC1055" s="220" t="e">
        <f>VLOOKUP(H1055,[1]Sheet1!$D:$D,1,FALSE)</f>
        <v>#N/A</v>
      </c>
    </row>
    <row r="1056" spans="1:29">
      <c r="A1056" s="4">
        <v>575</v>
      </c>
      <c r="B1056" s="4" t="s">
        <v>2183</v>
      </c>
      <c r="C1056" s="4" t="s">
        <v>457</v>
      </c>
      <c r="D1056" s="4">
        <v>0</v>
      </c>
      <c r="E1056" s="4">
        <v>0</v>
      </c>
      <c r="F1056" s="4">
        <v>0</v>
      </c>
      <c r="G1056" s="4">
        <v>0</v>
      </c>
      <c r="H1056" s="4">
        <v>3853660</v>
      </c>
      <c r="I1056" s="4" t="s">
        <v>2511</v>
      </c>
      <c r="J1056" s="216">
        <v>200</v>
      </c>
      <c r="K1056" s="4">
        <v>17704455816</v>
      </c>
      <c r="L1056" s="4"/>
      <c r="M1056" s="4" t="s">
        <v>2512</v>
      </c>
      <c r="N1056" s="4" t="s">
        <v>2382</v>
      </c>
      <c r="O1056" s="4">
        <v>17339977890</v>
      </c>
      <c r="P1056" s="217">
        <f>--IFERROR(VLOOKUP(I1056,'统计（数据库导出）'!A:C,2,FALSE),0)</f>
        <v>33.4858</v>
      </c>
      <c r="Q1056" s="217">
        <f>--IFERROR(VLOOKUP(I1056,'统计（数据库导出）'!A:C,3,FALSE),0)</f>
        <v>33.4858</v>
      </c>
      <c r="R1056" s="219">
        <f t="shared" si="16"/>
        <v>0.167429</v>
      </c>
      <c r="S1056" s="217">
        <f>--IFERROR(VLOOKUP(I1056,'统计（数据库导出）'!A:K,4,FALSE),0)</f>
        <v>0</v>
      </c>
      <c r="T1056" s="217">
        <f>--IFERROR(VLOOKUP(I1056,'统计（数据库导出）'!A:K,5,FALSE),0)</f>
        <v>0</v>
      </c>
      <c r="U1056" s="217">
        <f>--IFERROR(VLOOKUP(I1056,'统计（数据库导出）'!A:K,6,FALSE),0)</f>
        <v>33.4858</v>
      </c>
      <c r="V1056" s="217">
        <f>--IFERROR(VLOOKUP(I1056,'统计（数据库导出）'!A:K,7,FALSE),0)</f>
        <v>0</v>
      </c>
      <c r="W1056" s="217">
        <f>--IFERROR(VLOOKUP(I1056,'统计（数据库导出）'!A:K,8,FALSE),0)</f>
        <v>0</v>
      </c>
      <c r="X1056" s="217">
        <f>--IFERROR(VLOOKUP(I1056,'统计（数据库导出）'!A:K,9,FALSE),0)</f>
        <v>0</v>
      </c>
      <c r="Y1056" s="217">
        <f>--IFERROR(VLOOKUP(I1056,'统计（数据库导出）'!A:K,10,FALSE),0)</f>
        <v>33.4858</v>
      </c>
      <c r="Z1056" s="217">
        <f>--IFERROR(VLOOKUP(I1056,'统计（数据库导出）'!A:K,11,FALSE),0)</f>
        <v>0</v>
      </c>
      <c r="AA1056" s="4">
        <v>1055</v>
      </c>
      <c r="AB1056" s="4"/>
      <c r="AC1056" s="220" t="e">
        <f>VLOOKUP(H1056,[1]Sheet1!$D:$D,1,FALSE)</f>
        <v>#N/A</v>
      </c>
    </row>
    <row r="1057" spans="1:29">
      <c r="A1057" s="4">
        <v>576</v>
      </c>
      <c r="B1057" s="4" t="s">
        <v>2183</v>
      </c>
      <c r="C1057" s="4" t="s">
        <v>457</v>
      </c>
      <c r="D1057" s="4">
        <v>0</v>
      </c>
      <c r="E1057" s="4">
        <v>0</v>
      </c>
      <c r="F1057" s="4">
        <v>0</v>
      </c>
      <c r="G1057" s="4">
        <v>0</v>
      </c>
      <c r="H1057" s="4">
        <v>3853661</v>
      </c>
      <c r="I1057" s="4" t="s">
        <v>2513</v>
      </c>
      <c r="J1057" s="216">
        <v>200</v>
      </c>
      <c r="K1057" s="4">
        <v>13309384211</v>
      </c>
      <c r="L1057" s="4"/>
      <c r="M1057" s="4" t="s">
        <v>2514</v>
      </c>
      <c r="N1057" s="4" t="s">
        <v>2382</v>
      </c>
      <c r="O1057" s="4">
        <v>13309384211</v>
      </c>
      <c r="P1057" s="217">
        <f>--IFERROR(VLOOKUP(I1057,'统计（数据库导出）'!A:C,2,FALSE),0)</f>
        <v>0</v>
      </c>
      <c r="Q1057" s="217">
        <f>--IFERROR(VLOOKUP(I1057,'统计（数据库导出）'!A:C,3,FALSE),0)</f>
        <v>0</v>
      </c>
      <c r="R1057" s="219">
        <f t="shared" si="16"/>
        <v>0</v>
      </c>
      <c r="S1057" s="217">
        <f>--IFERROR(VLOOKUP(I1057,'统计（数据库导出）'!A:K,4,FALSE),0)</f>
        <v>0</v>
      </c>
      <c r="T1057" s="217">
        <f>--IFERROR(VLOOKUP(I1057,'统计（数据库导出）'!A:K,5,FALSE),0)</f>
        <v>0</v>
      </c>
      <c r="U1057" s="217">
        <f>--IFERROR(VLOOKUP(I1057,'统计（数据库导出）'!A:K,6,FALSE),0)</f>
        <v>0</v>
      </c>
      <c r="V1057" s="217">
        <f>--IFERROR(VLOOKUP(I1057,'统计（数据库导出）'!A:K,7,FALSE),0)</f>
        <v>0</v>
      </c>
      <c r="W1057" s="217">
        <f>--IFERROR(VLOOKUP(I1057,'统计（数据库导出）'!A:K,8,FALSE),0)</f>
        <v>0</v>
      </c>
      <c r="X1057" s="217">
        <f>--IFERROR(VLOOKUP(I1057,'统计（数据库导出）'!A:K,9,FALSE),0)</f>
        <v>0</v>
      </c>
      <c r="Y1057" s="217">
        <f>--IFERROR(VLOOKUP(I1057,'统计（数据库导出）'!A:K,10,FALSE),0)</f>
        <v>0</v>
      </c>
      <c r="Z1057" s="217">
        <f>--IFERROR(VLOOKUP(I1057,'统计（数据库导出）'!A:K,11,FALSE),0)</f>
        <v>0</v>
      </c>
      <c r="AA1057" s="4">
        <v>1056</v>
      </c>
      <c r="AB1057" s="4"/>
      <c r="AC1057" s="220" t="e">
        <f>VLOOKUP(H1057,[1]Sheet1!$D:$D,1,FALSE)</f>
        <v>#N/A</v>
      </c>
    </row>
    <row r="1058" spans="1:29">
      <c r="A1058" s="4">
        <v>577</v>
      </c>
      <c r="B1058" s="4" t="s">
        <v>2183</v>
      </c>
      <c r="C1058" s="4" t="s">
        <v>457</v>
      </c>
      <c r="D1058" s="4">
        <v>0</v>
      </c>
      <c r="E1058" s="4">
        <v>0</v>
      </c>
      <c r="F1058" s="4">
        <v>0</v>
      </c>
      <c r="G1058" s="4">
        <v>0</v>
      </c>
      <c r="H1058" s="4">
        <v>3854110</v>
      </c>
      <c r="I1058" s="4" t="s">
        <v>2515</v>
      </c>
      <c r="J1058" s="216">
        <v>200</v>
      </c>
      <c r="K1058" s="4">
        <v>13389380880</v>
      </c>
      <c r="L1058" s="4"/>
      <c r="M1058" s="4" t="s">
        <v>2516</v>
      </c>
      <c r="N1058" s="4" t="s">
        <v>2382</v>
      </c>
      <c r="O1058" s="4">
        <v>13389380880</v>
      </c>
      <c r="P1058" s="217">
        <f>--IFERROR(VLOOKUP(I1058,'统计（数据库导出）'!A:C,2,FALSE),0)</f>
        <v>0</v>
      </c>
      <c r="Q1058" s="217">
        <f>--IFERROR(VLOOKUP(I1058,'统计（数据库导出）'!A:C,3,FALSE),0)</f>
        <v>0</v>
      </c>
      <c r="R1058" s="219">
        <f t="shared" si="16"/>
        <v>0</v>
      </c>
      <c r="S1058" s="217">
        <f>--IFERROR(VLOOKUP(I1058,'统计（数据库导出）'!A:K,4,FALSE),0)</f>
        <v>0</v>
      </c>
      <c r="T1058" s="217">
        <f>--IFERROR(VLOOKUP(I1058,'统计（数据库导出）'!A:K,5,FALSE),0)</f>
        <v>0</v>
      </c>
      <c r="U1058" s="217">
        <f>--IFERROR(VLOOKUP(I1058,'统计（数据库导出）'!A:K,6,FALSE),0)</f>
        <v>0</v>
      </c>
      <c r="V1058" s="217">
        <f>--IFERROR(VLOOKUP(I1058,'统计（数据库导出）'!A:K,7,FALSE),0)</f>
        <v>0</v>
      </c>
      <c r="W1058" s="217">
        <f>--IFERROR(VLOOKUP(I1058,'统计（数据库导出）'!A:K,8,FALSE),0)</f>
        <v>0</v>
      </c>
      <c r="X1058" s="217">
        <f>--IFERROR(VLOOKUP(I1058,'统计（数据库导出）'!A:K,9,FALSE),0)</f>
        <v>0</v>
      </c>
      <c r="Y1058" s="217">
        <f>--IFERROR(VLOOKUP(I1058,'统计（数据库导出）'!A:K,10,FALSE),0)</f>
        <v>0</v>
      </c>
      <c r="Z1058" s="217">
        <f>--IFERROR(VLOOKUP(I1058,'统计（数据库导出）'!A:K,11,FALSE),0)</f>
        <v>0</v>
      </c>
      <c r="AA1058" s="4">
        <v>1057</v>
      </c>
      <c r="AB1058" s="4"/>
      <c r="AC1058" s="220" t="e">
        <f>VLOOKUP(H1058,[1]Sheet1!$D:$D,1,FALSE)</f>
        <v>#N/A</v>
      </c>
    </row>
    <row r="1059" spans="1:29">
      <c r="A1059" s="4">
        <v>578</v>
      </c>
      <c r="B1059" s="4" t="s">
        <v>2183</v>
      </c>
      <c r="C1059" s="4" t="s">
        <v>357</v>
      </c>
      <c r="D1059" s="4">
        <v>0</v>
      </c>
      <c r="E1059" s="4">
        <v>0</v>
      </c>
      <c r="F1059" s="4">
        <v>0</v>
      </c>
      <c r="G1059" s="4">
        <v>0</v>
      </c>
      <c r="H1059" s="4">
        <v>3854111</v>
      </c>
      <c r="I1059" s="4" t="s">
        <v>2517</v>
      </c>
      <c r="J1059" s="216">
        <v>200</v>
      </c>
      <c r="K1059" s="4">
        <v>18993827058</v>
      </c>
      <c r="L1059" s="4"/>
      <c r="M1059" s="4" t="s">
        <v>2518</v>
      </c>
      <c r="N1059" s="4" t="s">
        <v>2382</v>
      </c>
      <c r="O1059" s="4">
        <v>18993827058</v>
      </c>
      <c r="P1059" s="217">
        <f>--IFERROR(VLOOKUP(I1059,'统计（数据库导出）'!A:C,2,FALSE),0)</f>
        <v>0</v>
      </c>
      <c r="Q1059" s="217">
        <f>--IFERROR(VLOOKUP(I1059,'统计（数据库导出）'!A:C,3,FALSE),0)</f>
        <v>0</v>
      </c>
      <c r="R1059" s="219">
        <f t="shared" si="16"/>
        <v>0</v>
      </c>
      <c r="S1059" s="217">
        <f>--IFERROR(VLOOKUP(I1059,'统计（数据库导出）'!A:K,4,FALSE),0)</f>
        <v>0</v>
      </c>
      <c r="T1059" s="217">
        <f>--IFERROR(VLOOKUP(I1059,'统计（数据库导出）'!A:K,5,FALSE),0)</f>
        <v>0</v>
      </c>
      <c r="U1059" s="217">
        <f>--IFERROR(VLOOKUP(I1059,'统计（数据库导出）'!A:K,6,FALSE),0)</f>
        <v>0</v>
      </c>
      <c r="V1059" s="217">
        <f>--IFERROR(VLOOKUP(I1059,'统计（数据库导出）'!A:K,7,FALSE),0)</f>
        <v>0</v>
      </c>
      <c r="W1059" s="217">
        <f>--IFERROR(VLOOKUP(I1059,'统计（数据库导出）'!A:K,8,FALSE),0)</f>
        <v>0</v>
      </c>
      <c r="X1059" s="217">
        <f>--IFERROR(VLOOKUP(I1059,'统计（数据库导出）'!A:K,9,FALSE),0)</f>
        <v>0</v>
      </c>
      <c r="Y1059" s="217">
        <f>--IFERROR(VLOOKUP(I1059,'统计（数据库导出）'!A:K,10,FALSE),0)</f>
        <v>0</v>
      </c>
      <c r="Z1059" s="217">
        <f>--IFERROR(VLOOKUP(I1059,'统计（数据库导出）'!A:K,11,FALSE),0)</f>
        <v>0</v>
      </c>
      <c r="AA1059" s="4">
        <v>1058</v>
      </c>
      <c r="AB1059" s="4"/>
      <c r="AC1059" s="220" t="e">
        <f>VLOOKUP(H1059,[1]Sheet1!$D:$D,1,FALSE)</f>
        <v>#N/A</v>
      </c>
    </row>
    <row r="1060" spans="1:29">
      <c r="A1060" s="4">
        <v>579</v>
      </c>
      <c r="B1060" s="4" t="s">
        <v>2183</v>
      </c>
      <c r="C1060" s="4" t="s">
        <v>2184</v>
      </c>
      <c r="D1060" s="4" t="s">
        <v>30</v>
      </c>
      <c r="E1060" s="4" t="s">
        <v>2212</v>
      </c>
      <c r="F1060" s="4" t="s">
        <v>32</v>
      </c>
      <c r="G1060" s="4" t="s">
        <v>68</v>
      </c>
      <c r="H1060" s="4">
        <v>3854112</v>
      </c>
      <c r="I1060" s="4" t="s">
        <v>2519</v>
      </c>
      <c r="J1060" s="216">
        <v>1110</v>
      </c>
      <c r="K1060" s="4">
        <v>18993827209</v>
      </c>
      <c r="L1060" s="4"/>
      <c r="M1060" s="4" t="s">
        <v>2520</v>
      </c>
      <c r="N1060" s="4" t="s">
        <v>2290</v>
      </c>
      <c r="O1060" s="4">
        <v>18993827209</v>
      </c>
      <c r="P1060" s="217">
        <f>--IFERROR(VLOOKUP(I1060,'统计（数据库导出）'!A:C,2,FALSE),0)</f>
        <v>0</v>
      </c>
      <c r="Q1060" s="217">
        <f>--IFERROR(VLOOKUP(I1060,'统计（数据库导出）'!A:C,3,FALSE),0)</f>
        <v>420.55</v>
      </c>
      <c r="R1060" s="219">
        <f t="shared" si="16"/>
        <v>0.378873873873874</v>
      </c>
      <c r="S1060" s="217">
        <f>--IFERROR(VLOOKUP(I1060,'统计（数据库导出）'!A:K,4,FALSE),0)</f>
        <v>0</v>
      </c>
      <c r="T1060" s="217">
        <f>--IFERROR(VLOOKUP(I1060,'统计（数据库导出）'!A:K,5,FALSE),0)</f>
        <v>0</v>
      </c>
      <c r="U1060" s="217">
        <f>--IFERROR(VLOOKUP(I1060,'统计（数据库导出）'!A:K,6,FALSE),0)</f>
        <v>0</v>
      </c>
      <c r="V1060" s="217">
        <f>--IFERROR(VLOOKUP(I1060,'统计（数据库导出）'!A:K,7,FALSE),0)</f>
        <v>0</v>
      </c>
      <c r="W1060" s="217">
        <f>--IFERROR(VLOOKUP(I1060,'统计（数据库导出）'!A:K,8,FALSE),0)</f>
        <v>75.9</v>
      </c>
      <c r="X1060" s="217">
        <f>--IFERROR(VLOOKUP(I1060,'统计（数据库导出）'!A:K,9,FALSE),0)</f>
        <v>0</v>
      </c>
      <c r="Y1060" s="217">
        <f>--IFERROR(VLOOKUP(I1060,'统计（数据库导出）'!A:K,10,FALSE),0)</f>
        <v>344.65</v>
      </c>
      <c r="Z1060" s="217">
        <f>--IFERROR(VLOOKUP(I1060,'统计（数据库导出）'!A:K,11,FALSE),0)</f>
        <v>0</v>
      </c>
      <c r="AA1060" s="4">
        <v>1059</v>
      </c>
      <c r="AB1060" s="4"/>
      <c r="AC1060" s="220" t="e">
        <f>VLOOKUP(H1060,[1]Sheet1!$D:$D,1,FALSE)</f>
        <v>#N/A</v>
      </c>
    </row>
    <row r="1061" spans="1:29">
      <c r="A1061" s="4">
        <v>580</v>
      </c>
      <c r="B1061" s="4" t="s">
        <v>2183</v>
      </c>
      <c r="C1061" s="4" t="s">
        <v>2184</v>
      </c>
      <c r="D1061" s="4" t="s">
        <v>30</v>
      </c>
      <c r="E1061" s="4" t="s">
        <v>2212</v>
      </c>
      <c r="F1061" s="4" t="s">
        <v>32</v>
      </c>
      <c r="G1061" s="4" t="s">
        <v>68</v>
      </c>
      <c r="H1061" s="4">
        <v>3854113</v>
      </c>
      <c r="I1061" s="4" t="s">
        <v>2521</v>
      </c>
      <c r="J1061" s="216">
        <v>1110</v>
      </c>
      <c r="K1061" s="4">
        <v>15394067553</v>
      </c>
      <c r="L1061" s="4"/>
      <c r="M1061" s="4" t="s">
        <v>2522</v>
      </c>
      <c r="N1061" s="4" t="s">
        <v>2290</v>
      </c>
      <c r="O1061" s="4">
        <v>15394067553</v>
      </c>
      <c r="P1061" s="217">
        <f>--IFERROR(VLOOKUP(I1061,'统计（数据库导出）'!A:C,2,FALSE),0)</f>
        <v>30</v>
      </c>
      <c r="Q1061" s="217">
        <f>--IFERROR(VLOOKUP(I1061,'统计（数据库导出）'!A:C,3,FALSE),0)</f>
        <v>551</v>
      </c>
      <c r="R1061" s="219">
        <f t="shared" si="16"/>
        <v>0.496396396396396</v>
      </c>
      <c r="S1061" s="217">
        <f>--IFERROR(VLOOKUP(I1061,'统计（数据库导出）'!A:K,4,FALSE),0)</f>
        <v>0</v>
      </c>
      <c r="T1061" s="217">
        <f>--IFERROR(VLOOKUP(I1061,'统计（数据库导出）'!A:K,5,FALSE),0)</f>
        <v>0</v>
      </c>
      <c r="U1061" s="217">
        <f>--IFERROR(VLOOKUP(I1061,'统计（数据库导出）'!A:K,6,FALSE),0)</f>
        <v>30</v>
      </c>
      <c r="V1061" s="217">
        <f>--IFERROR(VLOOKUP(I1061,'统计（数据库导出）'!A:K,7,FALSE),0)</f>
        <v>0</v>
      </c>
      <c r="W1061" s="217">
        <f>--IFERROR(VLOOKUP(I1061,'统计（数据库导出）'!A:K,8,FALSE),0)</f>
        <v>129</v>
      </c>
      <c r="X1061" s="217">
        <f>--IFERROR(VLOOKUP(I1061,'统计（数据库导出）'!A:K,9,FALSE),0)</f>
        <v>0</v>
      </c>
      <c r="Y1061" s="217">
        <f>--IFERROR(VLOOKUP(I1061,'统计（数据库导出）'!A:K,10,FALSE),0)</f>
        <v>422</v>
      </c>
      <c r="Z1061" s="217">
        <f>--IFERROR(VLOOKUP(I1061,'统计（数据库导出）'!A:K,11,FALSE),0)</f>
        <v>0</v>
      </c>
      <c r="AA1061" s="4">
        <v>1060</v>
      </c>
      <c r="AB1061" s="4"/>
      <c r="AC1061" s="220" t="e">
        <f>VLOOKUP(H1061,[1]Sheet1!$D:$D,1,FALSE)</f>
        <v>#N/A</v>
      </c>
    </row>
    <row r="1062" spans="1:29">
      <c r="A1062" s="4">
        <v>581</v>
      </c>
      <c r="B1062" s="4" t="s">
        <v>2183</v>
      </c>
      <c r="C1062" s="4" t="s">
        <v>457</v>
      </c>
      <c r="D1062" s="4">
        <v>0</v>
      </c>
      <c r="E1062" s="4">
        <v>0</v>
      </c>
      <c r="F1062" s="4">
        <v>0</v>
      </c>
      <c r="G1062" s="4">
        <v>0</v>
      </c>
      <c r="H1062" s="4">
        <v>3854115</v>
      </c>
      <c r="I1062" s="4" t="s">
        <v>2523</v>
      </c>
      <c r="J1062" s="216">
        <v>200</v>
      </c>
      <c r="K1062" s="4">
        <v>18993827298</v>
      </c>
      <c r="L1062" s="4"/>
      <c r="M1062" s="4" t="s">
        <v>2524</v>
      </c>
      <c r="N1062" s="4" t="s">
        <v>2382</v>
      </c>
      <c r="O1062" s="4">
        <v>18993827298</v>
      </c>
      <c r="P1062" s="217">
        <f>--IFERROR(VLOOKUP(I1062,'统计（数据库导出）'!A:C,2,FALSE),0)</f>
        <v>0</v>
      </c>
      <c r="Q1062" s="217">
        <f>--IFERROR(VLOOKUP(I1062,'统计（数据库导出）'!A:C,3,FALSE),0)</f>
        <v>0</v>
      </c>
      <c r="R1062" s="219">
        <f t="shared" si="16"/>
        <v>0</v>
      </c>
      <c r="S1062" s="217">
        <f>--IFERROR(VLOOKUP(I1062,'统计（数据库导出）'!A:K,4,FALSE),0)</f>
        <v>0</v>
      </c>
      <c r="T1062" s="217">
        <f>--IFERROR(VLOOKUP(I1062,'统计（数据库导出）'!A:K,5,FALSE),0)</f>
        <v>0</v>
      </c>
      <c r="U1062" s="217">
        <f>--IFERROR(VLOOKUP(I1062,'统计（数据库导出）'!A:K,6,FALSE),0)</f>
        <v>0</v>
      </c>
      <c r="V1062" s="217">
        <f>--IFERROR(VLOOKUP(I1062,'统计（数据库导出）'!A:K,7,FALSE),0)</f>
        <v>0</v>
      </c>
      <c r="W1062" s="217">
        <f>--IFERROR(VLOOKUP(I1062,'统计（数据库导出）'!A:K,8,FALSE),0)</f>
        <v>0</v>
      </c>
      <c r="X1062" s="217">
        <f>--IFERROR(VLOOKUP(I1062,'统计（数据库导出）'!A:K,9,FALSE),0)</f>
        <v>-71.1</v>
      </c>
      <c r="Y1062" s="217">
        <f>--IFERROR(VLOOKUP(I1062,'统计（数据库导出）'!A:K,10,FALSE),0)</f>
        <v>0</v>
      </c>
      <c r="Z1062" s="217">
        <f>--IFERROR(VLOOKUP(I1062,'统计（数据库导出）'!A:K,11,FALSE),0)</f>
        <v>0</v>
      </c>
      <c r="AA1062" s="4">
        <v>1061</v>
      </c>
      <c r="AB1062" s="4"/>
      <c r="AC1062" s="220" t="e">
        <f>VLOOKUP(H1062,[1]Sheet1!$D:$D,1,FALSE)</f>
        <v>#N/A</v>
      </c>
    </row>
    <row r="1063" spans="1:29">
      <c r="A1063" s="4">
        <v>582</v>
      </c>
      <c r="B1063" s="4" t="s">
        <v>2183</v>
      </c>
      <c r="C1063" s="4" t="s">
        <v>2184</v>
      </c>
      <c r="D1063" s="4" t="s">
        <v>30</v>
      </c>
      <c r="E1063" s="4" t="s">
        <v>2212</v>
      </c>
      <c r="F1063" s="4" t="s">
        <v>32</v>
      </c>
      <c r="G1063" s="4" t="s">
        <v>68</v>
      </c>
      <c r="H1063" s="4">
        <v>3854116</v>
      </c>
      <c r="I1063" s="4" t="s">
        <v>2525</v>
      </c>
      <c r="J1063" s="216">
        <v>200</v>
      </c>
      <c r="K1063" s="4">
        <v>18993827268</v>
      </c>
      <c r="L1063" s="4"/>
      <c r="M1063" s="4" t="s">
        <v>2490</v>
      </c>
      <c r="N1063" s="4" t="s">
        <v>2382</v>
      </c>
      <c r="O1063" s="4">
        <v>18993827268</v>
      </c>
      <c r="P1063" s="217">
        <f>--IFERROR(VLOOKUP(I1063,'统计（数据库导出）'!A:C,2,FALSE),0)</f>
        <v>0</v>
      </c>
      <c r="Q1063" s="217">
        <f>--IFERROR(VLOOKUP(I1063,'统计（数据库导出）'!A:C,3,FALSE),0)</f>
        <v>202.95</v>
      </c>
      <c r="R1063" s="219">
        <f t="shared" si="16"/>
        <v>1.01475</v>
      </c>
      <c r="S1063" s="217">
        <f>--IFERROR(VLOOKUP(I1063,'统计（数据库导出）'!A:K,4,FALSE),0)</f>
        <v>0</v>
      </c>
      <c r="T1063" s="217">
        <f>--IFERROR(VLOOKUP(I1063,'统计（数据库导出）'!A:K,5,FALSE),0)</f>
        <v>0</v>
      </c>
      <c r="U1063" s="217">
        <f>--IFERROR(VLOOKUP(I1063,'统计（数据库导出）'!A:K,6,FALSE),0)</f>
        <v>0</v>
      </c>
      <c r="V1063" s="217">
        <f>--IFERROR(VLOOKUP(I1063,'统计（数据库导出）'!A:K,7,FALSE),0)</f>
        <v>0</v>
      </c>
      <c r="W1063" s="217">
        <f>--IFERROR(VLOOKUP(I1063,'统计（数据库导出）'!A:K,8,FALSE),0)</f>
        <v>75.9</v>
      </c>
      <c r="X1063" s="217">
        <f>--IFERROR(VLOOKUP(I1063,'统计（数据库导出）'!A:K,9,FALSE),0)</f>
        <v>0</v>
      </c>
      <c r="Y1063" s="217">
        <f>--IFERROR(VLOOKUP(I1063,'统计（数据库导出）'!A:K,10,FALSE),0)</f>
        <v>127.05</v>
      </c>
      <c r="Z1063" s="217">
        <f>--IFERROR(VLOOKUP(I1063,'统计（数据库导出）'!A:K,11,FALSE),0)</f>
        <v>0</v>
      </c>
      <c r="AA1063" s="4">
        <v>1062</v>
      </c>
      <c r="AB1063" s="4"/>
      <c r="AC1063" s="220" t="e">
        <f>VLOOKUP(H1063,[1]Sheet1!$D:$D,1,FALSE)</f>
        <v>#N/A</v>
      </c>
    </row>
    <row r="1064" spans="1:29">
      <c r="A1064" s="4">
        <v>583</v>
      </c>
      <c r="B1064" s="4" t="s">
        <v>2183</v>
      </c>
      <c r="C1064" s="4" t="s">
        <v>57</v>
      </c>
      <c r="D1064" s="4">
        <v>0</v>
      </c>
      <c r="E1064" s="4">
        <v>0</v>
      </c>
      <c r="F1064" s="4">
        <v>0</v>
      </c>
      <c r="G1064" s="4">
        <v>0</v>
      </c>
      <c r="H1064" s="4">
        <v>3854118</v>
      </c>
      <c r="I1064" s="4" t="s">
        <v>2526</v>
      </c>
      <c r="J1064" s="216">
        <v>200</v>
      </c>
      <c r="K1064" s="4">
        <v>17789689909</v>
      </c>
      <c r="L1064" s="4"/>
      <c r="M1064" s="4" t="s">
        <v>2527</v>
      </c>
      <c r="N1064" s="4" t="s">
        <v>2498</v>
      </c>
      <c r="O1064" s="4">
        <v>17789689909</v>
      </c>
      <c r="P1064" s="217">
        <f>--IFERROR(VLOOKUP(I1064,'统计（数据库导出）'!A:C,2,FALSE),0)</f>
        <v>0</v>
      </c>
      <c r="Q1064" s="217">
        <f>--IFERROR(VLOOKUP(I1064,'统计（数据库导出）'!A:C,3,FALSE),0)</f>
        <v>60</v>
      </c>
      <c r="R1064" s="219">
        <f t="shared" si="16"/>
        <v>0.3</v>
      </c>
      <c r="S1064" s="217">
        <f>--IFERROR(VLOOKUP(I1064,'统计（数据库导出）'!A:K,4,FALSE),0)</f>
        <v>0</v>
      </c>
      <c r="T1064" s="217">
        <f>--IFERROR(VLOOKUP(I1064,'统计（数据库导出）'!A:K,5,FALSE),0)</f>
        <v>0</v>
      </c>
      <c r="U1064" s="217">
        <f>--IFERROR(VLOOKUP(I1064,'统计（数据库导出）'!A:K,6,FALSE),0)</f>
        <v>0</v>
      </c>
      <c r="V1064" s="217">
        <f>--IFERROR(VLOOKUP(I1064,'统计（数据库导出）'!A:K,7,FALSE),0)</f>
        <v>0</v>
      </c>
      <c r="W1064" s="217">
        <f>--IFERROR(VLOOKUP(I1064,'统计（数据库导出）'!A:K,8,FALSE),0)</f>
        <v>0</v>
      </c>
      <c r="X1064" s="217">
        <f>--IFERROR(VLOOKUP(I1064,'统计（数据库导出）'!A:K,9,FALSE),0)</f>
        <v>0</v>
      </c>
      <c r="Y1064" s="217">
        <f>--IFERROR(VLOOKUP(I1064,'统计（数据库导出）'!A:K,10,FALSE),0)</f>
        <v>60</v>
      </c>
      <c r="Z1064" s="217">
        <f>--IFERROR(VLOOKUP(I1064,'统计（数据库导出）'!A:K,11,FALSE),0)</f>
        <v>0</v>
      </c>
      <c r="AA1064" s="4">
        <v>1063</v>
      </c>
      <c r="AB1064" s="4"/>
      <c r="AC1064" s="220" t="e">
        <f>VLOOKUP(H1064,[1]Sheet1!$D:$D,1,FALSE)</f>
        <v>#N/A</v>
      </c>
    </row>
    <row r="1065" spans="1:29">
      <c r="A1065" s="4">
        <v>584</v>
      </c>
      <c r="B1065" s="4" t="s">
        <v>2183</v>
      </c>
      <c r="C1065" s="4" t="s">
        <v>457</v>
      </c>
      <c r="D1065" s="4">
        <v>0</v>
      </c>
      <c r="E1065" s="4">
        <v>0</v>
      </c>
      <c r="F1065" s="4">
        <v>0</v>
      </c>
      <c r="G1065" s="4">
        <v>0</v>
      </c>
      <c r="H1065" s="4">
        <v>3854119</v>
      </c>
      <c r="I1065" s="4" t="s">
        <v>2528</v>
      </c>
      <c r="J1065" s="216">
        <v>200</v>
      </c>
      <c r="K1065" s="4">
        <v>18993827256</v>
      </c>
      <c r="L1065" s="4"/>
      <c r="M1065" s="4" t="s">
        <v>2529</v>
      </c>
      <c r="N1065" s="4" t="s">
        <v>2382</v>
      </c>
      <c r="O1065" s="4">
        <v>13399389265</v>
      </c>
      <c r="P1065" s="217">
        <f>--IFERROR(VLOOKUP(I1065,'统计（数据库导出）'!A:C,2,FALSE),0)</f>
        <v>0</v>
      </c>
      <c r="Q1065" s="217">
        <f>--IFERROR(VLOOKUP(I1065,'统计（数据库导出）'!A:C,3,FALSE),0)</f>
        <v>209</v>
      </c>
      <c r="R1065" s="219">
        <f t="shared" si="16"/>
        <v>1.045</v>
      </c>
      <c r="S1065" s="217">
        <f>--IFERROR(VLOOKUP(I1065,'统计（数据库导出）'!A:K,4,FALSE),0)</f>
        <v>0</v>
      </c>
      <c r="T1065" s="217">
        <f>--IFERROR(VLOOKUP(I1065,'统计（数据库导出）'!A:K,5,FALSE),0)</f>
        <v>0</v>
      </c>
      <c r="U1065" s="217">
        <f>--IFERROR(VLOOKUP(I1065,'统计（数据库导出）'!A:K,6,FALSE),0)</f>
        <v>0</v>
      </c>
      <c r="V1065" s="217">
        <f>--IFERROR(VLOOKUP(I1065,'统计（数据库导出）'!A:K,7,FALSE),0)</f>
        <v>0</v>
      </c>
      <c r="W1065" s="217">
        <f>--IFERROR(VLOOKUP(I1065,'统计（数据库导出）'!A:K,8,FALSE),0)</f>
        <v>0</v>
      </c>
      <c r="X1065" s="217">
        <f>--IFERROR(VLOOKUP(I1065,'统计（数据库导出）'!A:K,9,FALSE),0)</f>
        <v>0</v>
      </c>
      <c r="Y1065" s="217">
        <f>--IFERROR(VLOOKUP(I1065,'统计（数据库导出）'!A:K,10,FALSE),0)</f>
        <v>209</v>
      </c>
      <c r="Z1065" s="217">
        <f>--IFERROR(VLOOKUP(I1065,'统计（数据库导出）'!A:K,11,FALSE),0)</f>
        <v>0</v>
      </c>
      <c r="AA1065" s="4">
        <v>1064</v>
      </c>
      <c r="AB1065" s="4"/>
      <c r="AC1065" s="220" t="e">
        <f>VLOOKUP(H1065,[1]Sheet1!$D:$D,1,FALSE)</f>
        <v>#N/A</v>
      </c>
    </row>
    <row r="1066" spans="1:29">
      <c r="A1066" s="4">
        <v>587</v>
      </c>
      <c r="B1066" s="4" t="s">
        <v>2183</v>
      </c>
      <c r="C1066" s="4" t="s">
        <v>457</v>
      </c>
      <c r="D1066" s="4">
        <v>0</v>
      </c>
      <c r="E1066" s="4">
        <v>0</v>
      </c>
      <c r="F1066" s="4">
        <v>0</v>
      </c>
      <c r="G1066" s="4">
        <v>0</v>
      </c>
      <c r="H1066" s="4">
        <v>3853771</v>
      </c>
      <c r="I1066" s="4" t="s">
        <v>2530</v>
      </c>
      <c r="J1066" s="216">
        <v>200</v>
      </c>
      <c r="K1066" s="4">
        <v>19140003859</v>
      </c>
      <c r="L1066" s="4"/>
      <c r="M1066" s="4" t="s">
        <v>2531</v>
      </c>
      <c r="N1066" s="4" t="s">
        <v>2382</v>
      </c>
      <c r="O1066" s="4">
        <v>19140003859</v>
      </c>
      <c r="P1066" s="217">
        <f>--IFERROR(VLOOKUP(I1066,'统计（数据库导出）'!A:C,2,FALSE),0)</f>
        <v>0</v>
      </c>
      <c r="Q1066" s="217">
        <f>--IFERROR(VLOOKUP(I1066,'统计（数据库导出）'!A:C,3,FALSE),0)</f>
        <v>50</v>
      </c>
      <c r="R1066" s="219">
        <f t="shared" si="16"/>
        <v>0.25</v>
      </c>
      <c r="S1066" s="217">
        <f>--IFERROR(VLOOKUP(I1066,'统计（数据库导出）'!A:K,4,FALSE),0)</f>
        <v>0</v>
      </c>
      <c r="T1066" s="217">
        <f>--IFERROR(VLOOKUP(I1066,'统计（数据库导出）'!A:K,5,FALSE),0)</f>
        <v>0</v>
      </c>
      <c r="U1066" s="217">
        <f>--IFERROR(VLOOKUP(I1066,'统计（数据库导出）'!A:K,6,FALSE),0)</f>
        <v>0</v>
      </c>
      <c r="V1066" s="217">
        <f>--IFERROR(VLOOKUP(I1066,'统计（数据库导出）'!A:K,7,FALSE),0)</f>
        <v>0</v>
      </c>
      <c r="W1066" s="217">
        <f>--IFERROR(VLOOKUP(I1066,'统计（数据库导出）'!A:K,8,FALSE),0)</f>
        <v>30</v>
      </c>
      <c r="X1066" s="217">
        <f>--IFERROR(VLOOKUP(I1066,'统计（数据库导出）'!A:K,9,FALSE),0)</f>
        <v>0</v>
      </c>
      <c r="Y1066" s="217">
        <f>--IFERROR(VLOOKUP(I1066,'统计（数据库导出）'!A:K,10,FALSE),0)</f>
        <v>20</v>
      </c>
      <c r="Z1066" s="217">
        <f>--IFERROR(VLOOKUP(I1066,'统计（数据库导出）'!A:K,11,FALSE),0)</f>
        <v>0</v>
      </c>
      <c r="AA1066" s="4">
        <v>1065</v>
      </c>
      <c r="AB1066" s="4"/>
      <c r="AC1066" s="220" t="e">
        <f>VLOOKUP(H1066,[1]Sheet1!$D:$D,1,FALSE)</f>
        <v>#N/A</v>
      </c>
    </row>
    <row r="1067" spans="1:29">
      <c r="A1067" s="4">
        <v>588</v>
      </c>
      <c r="B1067" s="4" t="s">
        <v>2183</v>
      </c>
      <c r="C1067" s="4" t="s">
        <v>457</v>
      </c>
      <c r="D1067" s="4">
        <v>0</v>
      </c>
      <c r="E1067" s="4">
        <v>0</v>
      </c>
      <c r="F1067" s="4">
        <v>0</v>
      </c>
      <c r="G1067" s="4">
        <v>0</v>
      </c>
      <c r="H1067" s="4">
        <v>3853881</v>
      </c>
      <c r="I1067" s="4" t="s">
        <v>2532</v>
      </c>
      <c r="J1067" s="216">
        <v>200</v>
      </c>
      <c r="K1067" s="4">
        <v>17718610028</v>
      </c>
      <c r="L1067" s="4"/>
      <c r="M1067" s="4" t="s">
        <v>2533</v>
      </c>
      <c r="N1067" s="4" t="s">
        <v>2382</v>
      </c>
      <c r="O1067" s="4">
        <v>17718610028</v>
      </c>
      <c r="P1067" s="217">
        <f>--IFERROR(VLOOKUP(I1067,'统计（数据库导出）'!A:C,2,FALSE),0)</f>
        <v>0</v>
      </c>
      <c r="Q1067" s="217">
        <f>--IFERROR(VLOOKUP(I1067,'统计（数据库导出）'!A:C,3,FALSE),0)</f>
        <v>0</v>
      </c>
      <c r="R1067" s="219">
        <f t="shared" si="16"/>
        <v>0</v>
      </c>
      <c r="S1067" s="217">
        <f>--IFERROR(VLOOKUP(I1067,'统计（数据库导出）'!A:K,4,FALSE),0)</f>
        <v>0</v>
      </c>
      <c r="T1067" s="217">
        <f>--IFERROR(VLOOKUP(I1067,'统计（数据库导出）'!A:K,5,FALSE),0)</f>
        <v>0</v>
      </c>
      <c r="U1067" s="217">
        <f>--IFERROR(VLOOKUP(I1067,'统计（数据库导出）'!A:K,6,FALSE),0)</f>
        <v>0</v>
      </c>
      <c r="V1067" s="217">
        <f>--IFERROR(VLOOKUP(I1067,'统计（数据库导出）'!A:K,7,FALSE),0)</f>
        <v>0</v>
      </c>
      <c r="W1067" s="217">
        <f>--IFERROR(VLOOKUP(I1067,'统计（数据库导出）'!A:K,8,FALSE),0)</f>
        <v>0</v>
      </c>
      <c r="X1067" s="217">
        <f>--IFERROR(VLOOKUP(I1067,'统计（数据库导出）'!A:K,9,FALSE),0)</f>
        <v>0</v>
      </c>
      <c r="Y1067" s="217">
        <f>--IFERROR(VLOOKUP(I1067,'统计（数据库导出）'!A:K,10,FALSE),0)</f>
        <v>0</v>
      </c>
      <c r="Z1067" s="217">
        <f>--IFERROR(VLOOKUP(I1067,'统计（数据库导出）'!A:K,11,FALSE),0)</f>
        <v>0</v>
      </c>
      <c r="AA1067" s="4">
        <v>1066</v>
      </c>
      <c r="AB1067" s="4"/>
      <c r="AC1067" s="220" t="e">
        <f>VLOOKUP(H1067,[1]Sheet1!$D:$D,1,FALSE)</f>
        <v>#N/A</v>
      </c>
    </row>
    <row r="1068" spans="1:29">
      <c r="A1068" s="4">
        <v>589</v>
      </c>
      <c r="B1068" s="4" t="s">
        <v>2183</v>
      </c>
      <c r="C1068" s="4" t="s">
        <v>457</v>
      </c>
      <c r="D1068" s="4">
        <v>0</v>
      </c>
      <c r="E1068" s="4">
        <v>0</v>
      </c>
      <c r="F1068" s="4">
        <v>0</v>
      </c>
      <c r="G1068" s="4">
        <v>0</v>
      </c>
      <c r="H1068" s="4">
        <v>3853882</v>
      </c>
      <c r="I1068" s="4" t="s">
        <v>2534</v>
      </c>
      <c r="J1068" s="216">
        <v>200</v>
      </c>
      <c r="K1068" s="4">
        <v>18993827038</v>
      </c>
      <c r="L1068" s="4"/>
      <c r="M1068" s="4" t="s">
        <v>2535</v>
      </c>
      <c r="N1068" s="4" t="s">
        <v>2382</v>
      </c>
      <c r="O1068" s="4">
        <v>18993827038</v>
      </c>
      <c r="P1068" s="217">
        <f>--IFERROR(VLOOKUP(I1068,'统计（数据库导出）'!A:C,2,FALSE),0)</f>
        <v>0</v>
      </c>
      <c r="Q1068" s="217">
        <f>--IFERROR(VLOOKUP(I1068,'统计（数据库导出）'!A:C,3,FALSE),0)</f>
        <v>139.65</v>
      </c>
      <c r="R1068" s="219">
        <f t="shared" si="16"/>
        <v>0.69825</v>
      </c>
      <c r="S1068" s="217">
        <f>--IFERROR(VLOOKUP(I1068,'统计（数据库导出）'!A:K,4,FALSE),0)</f>
        <v>0</v>
      </c>
      <c r="T1068" s="217">
        <f>--IFERROR(VLOOKUP(I1068,'统计（数据库导出）'!A:K,5,FALSE),0)</f>
        <v>0</v>
      </c>
      <c r="U1068" s="217">
        <f>--IFERROR(VLOOKUP(I1068,'统计（数据库导出）'!A:K,6,FALSE),0)</f>
        <v>0</v>
      </c>
      <c r="V1068" s="217">
        <f>--IFERROR(VLOOKUP(I1068,'统计（数据库导出）'!A:K,7,FALSE),0)</f>
        <v>0</v>
      </c>
      <c r="W1068" s="217">
        <f>--IFERROR(VLOOKUP(I1068,'统计（数据库导出）'!A:K,8,FALSE),0)</f>
        <v>129</v>
      </c>
      <c r="X1068" s="217">
        <f>--IFERROR(VLOOKUP(I1068,'统计（数据库导出）'!A:K,9,FALSE),0)</f>
        <v>-69</v>
      </c>
      <c r="Y1068" s="217">
        <f>--IFERROR(VLOOKUP(I1068,'统计（数据库导出）'!A:K,10,FALSE),0)</f>
        <v>10.65</v>
      </c>
      <c r="Z1068" s="217">
        <f>--IFERROR(VLOOKUP(I1068,'统计（数据库导出）'!A:K,11,FALSE),0)</f>
        <v>0</v>
      </c>
      <c r="AA1068" s="4">
        <v>1067</v>
      </c>
      <c r="AB1068" s="4"/>
      <c r="AC1068" s="220" t="e">
        <f>VLOOKUP(H1068,[1]Sheet1!$D:$D,1,FALSE)</f>
        <v>#N/A</v>
      </c>
    </row>
    <row r="1069" spans="1:29">
      <c r="A1069" s="4">
        <v>590</v>
      </c>
      <c r="B1069" s="4" t="s">
        <v>2183</v>
      </c>
      <c r="C1069" s="4" t="s">
        <v>457</v>
      </c>
      <c r="D1069" s="4">
        <v>0</v>
      </c>
      <c r="E1069" s="4">
        <v>0</v>
      </c>
      <c r="F1069" s="4">
        <v>0</v>
      </c>
      <c r="G1069" s="4">
        <v>0</v>
      </c>
      <c r="H1069" s="4">
        <v>3853883</v>
      </c>
      <c r="I1069" s="4" t="s">
        <v>2536</v>
      </c>
      <c r="J1069" s="216">
        <v>200</v>
      </c>
      <c r="K1069" s="4">
        <v>18919385180</v>
      </c>
      <c r="L1069" s="4"/>
      <c r="M1069" s="4" t="s">
        <v>2537</v>
      </c>
      <c r="N1069" s="4" t="s">
        <v>2382</v>
      </c>
      <c r="O1069" s="4">
        <v>18919385180</v>
      </c>
      <c r="P1069" s="217">
        <f>--IFERROR(VLOOKUP(I1069,'统计（数据库导出）'!A:C,2,FALSE),0)</f>
        <v>-29</v>
      </c>
      <c r="Q1069" s="217">
        <f>--IFERROR(VLOOKUP(I1069,'统计（数据库导出）'!A:C,3,FALSE),0)</f>
        <v>0</v>
      </c>
      <c r="R1069" s="219">
        <f t="shared" si="16"/>
        <v>0</v>
      </c>
      <c r="S1069" s="217">
        <f>--IFERROR(VLOOKUP(I1069,'统计（数据库导出）'!A:K,4,FALSE),0)</f>
        <v>0</v>
      </c>
      <c r="T1069" s="217">
        <f>--IFERROR(VLOOKUP(I1069,'统计（数据库导出）'!A:K,5,FALSE),0)</f>
        <v>0</v>
      </c>
      <c r="U1069" s="217">
        <f>--IFERROR(VLOOKUP(I1069,'统计（数据库导出）'!A:K,6,FALSE),0)</f>
        <v>-29</v>
      </c>
      <c r="V1069" s="217">
        <f>--IFERROR(VLOOKUP(I1069,'统计（数据库导出）'!A:K,7,FALSE),0)</f>
        <v>-29</v>
      </c>
      <c r="W1069" s="217">
        <f>--IFERROR(VLOOKUP(I1069,'统计（数据库导出）'!A:K,8,FALSE),0)</f>
        <v>0</v>
      </c>
      <c r="X1069" s="217">
        <f>--IFERROR(VLOOKUP(I1069,'统计（数据库导出）'!A:K,9,FALSE),0)</f>
        <v>0</v>
      </c>
      <c r="Y1069" s="217">
        <f>--IFERROR(VLOOKUP(I1069,'统计（数据库导出）'!A:K,10,FALSE),0)</f>
        <v>0</v>
      </c>
      <c r="Z1069" s="217">
        <f>--IFERROR(VLOOKUP(I1069,'统计（数据库导出）'!A:K,11,FALSE),0)</f>
        <v>-29</v>
      </c>
      <c r="AA1069" s="4">
        <v>1068</v>
      </c>
      <c r="AB1069" s="4"/>
      <c r="AC1069" s="220" t="e">
        <f>VLOOKUP(H1069,[1]Sheet1!$D:$D,1,FALSE)</f>
        <v>#N/A</v>
      </c>
    </row>
    <row r="1070" spans="1:29">
      <c r="A1070" s="4">
        <v>591</v>
      </c>
      <c r="B1070" s="4" t="s">
        <v>2183</v>
      </c>
      <c r="C1070" s="4" t="s">
        <v>357</v>
      </c>
      <c r="D1070" s="4">
        <v>0</v>
      </c>
      <c r="E1070" s="4">
        <v>0</v>
      </c>
      <c r="F1070" s="4">
        <v>0</v>
      </c>
      <c r="G1070" s="4">
        <v>0</v>
      </c>
      <c r="H1070" s="4">
        <v>3853885</v>
      </c>
      <c r="I1070" s="4" t="s">
        <v>2538</v>
      </c>
      <c r="J1070" s="216">
        <v>200</v>
      </c>
      <c r="K1070" s="4">
        <v>18993825566</v>
      </c>
      <c r="L1070" s="4"/>
      <c r="M1070" s="4" t="s">
        <v>2539</v>
      </c>
      <c r="N1070" s="4" t="s">
        <v>2382</v>
      </c>
      <c r="O1070" s="4">
        <v>18993825566</v>
      </c>
      <c r="P1070" s="217">
        <f>--IFERROR(VLOOKUP(I1070,'统计（数据库导出）'!A:C,2,FALSE),0)</f>
        <v>0</v>
      </c>
      <c r="Q1070" s="217">
        <f>--IFERROR(VLOOKUP(I1070,'统计（数据库导出）'!A:C,3,FALSE),0)</f>
        <v>0</v>
      </c>
      <c r="R1070" s="219">
        <f t="shared" si="16"/>
        <v>0</v>
      </c>
      <c r="S1070" s="217">
        <f>--IFERROR(VLOOKUP(I1070,'统计（数据库导出）'!A:K,4,FALSE),0)</f>
        <v>0</v>
      </c>
      <c r="T1070" s="217">
        <f>--IFERROR(VLOOKUP(I1070,'统计（数据库导出）'!A:K,5,FALSE),0)</f>
        <v>0</v>
      </c>
      <c r="U1070" s="217">
        <f>--IFERROR(VLOOKUP(I1070,'统计（数据库导出）'!A:K,6,FALSE),0)</f>
        <v>0</v>
      </c>
      <c r="V1070" s="217">
        <f>--IFERROR(VLOOKUP(I1070,'统计（数据库导出）'!A:K,7,FALSE),0)</f>
        <v>0</v>
      </c>
      <c r="W1070" s="217">
        <f>--IFERROR(VLOOKUP(I1070,'统计（数据库导出）'!A:K,8,FALSE),0)</f>
        <v>0</v>
      </c>
      <c r="X1070" s="217">
        <f>--IFERROR(VLOOKUP(I1070,'统计（数据库导出）'!A:K,9,FALSE),0)</f>
        <v>0</v>
      </c>
      <c r="Y1070" s="217">
        <f>--IFERROR(VLOOKUP(I1070,'统计（数据库导出）'!A:K,10,FALSE),0)</f>
        <v>0</v>
      </c>
      <c r="Z1070" s="217">
        <f>--IFERROR(VLOOKUP(I1070,'统计（数据库导出）'!A:K,11,FALSE),0)</f>
        <v>0</v>
      </c>
      <c r="AA1070" s="4">
        <v>1069</v>
      </c>
      <c r="AB1070" s="4"/>
      <c r="AC1070" s="220" t="e">
        <f>VLOOKUP(H1070,[1]Sheet1!$D:$D,1,FALSE)</f>
        <v>#N/A</v>
      </c>
    </row>
    <row r="1071" spans="1:29">
      <c r="A1071" s="4">
        <v>592</v>
      </c>
      <c r="B1071" s="4" t="s">
        <v>2183</v>
      </c>
      <c r="C1071" s="4" t="s">
        <v>457</v>
      </c>
      <c r="D1071" s="4">
        <v>0</v>
      </c>
      <c r="E1071" s="4">
        <v>0</v>
      </c>
      <c r="F1071" s="4">
        <v>0</v>
      </c>
      <c r="G1071" s="4">
        <v>0</v>
      </c>
      <c r="H1071" s="4">
        <v>3853886</v>
      </c>
      <c r="I1071" s="4" t="s">
        <v>2540</v>
      </c>
      <c r="J1071" s="216">
        <v>200</v>
      </c>
      <c r="K1071" s="4">
        <v>18993826566</v>
      </c>
      <c r="L1071" s="4"/>
      <c r="M1071" s="4" t="s">
        <v>2541</v>
      </c>
      <c r="N1071" s="4" t="s">
        <v>2382</v>
      </c>
      <c r="O1071" s="4">
        <v>18093885859</v>
      </c>
      <c r="P1071" s="217">
        <f>--IFERROR(VLOOKUP(I1071,'统计（数据库导出）'!A:C,2,FALSE),0)</f>
        <v>0</v>
      </c>
      <c r="Q1071" s="217">
        <f>--IFERROR(VLOOKUP(I1071,'统计（数据库导出）'!A:C,3,FALSE),0)</f>
        <v>20</v>
      </c>
      <c r="R1071" s="219">
        <f t="shared" si="16"/>
        <v>0.1</v>
      </c>
      <c r="S1071" s="217">
        <f>--IFERROR(VLOOKUP(I1071,'统计（数据库导出）'!A:K,4,FALSE),0)</f>
        <v>0</v>
      </c>
      <c r="T1071" s="217">
        <f>--IFERROR(VLOOKUP(I1071,'统计（数据库导出）'!A:K,5,FALSE),0)</f>
        <v>0</v>
      </c>
      <c r="U1071" s="217">
        <f>--IFERROR(VLOOKUP(I1071,'统计（数据库导出）'!A:K,6,FALSE),0)</f>
        <v>0</v>
      </c>
      <c r="V1071" s="217">
        <f>--IFERROR(VLOOKUP(I1071,'统计（数据库导出）'!A:K,7,FALSE),0)</f>
        <v>0</v>
      </c>
      <c r="W1071" s="217">
        <f>--IFERROR(VLOOKUP(I1071,'统计（数据库导出）'!A:K,8,FALSE),0)</f>
        <v>0</v>
      </c>
      <c r="X1071" s="217">
        <f>--IFERROR(VLOOKUP(I1071,'统计（数据库导出）'!A:K,9,FALSE),0)</f>
        <v>0</v>
      </c>
      <c r="Y1071" s="217">
        <f>--IFERROR(VLOOKUP(I1071,'统计（数据库导出）'!A:K,10,FALSE),0)</f>
        <v>20</v>
      </c>
      <c r="Z1071" s="217">
        <f>--IFERROR(VLOOKUP(I1071,'统计（数据库导出）'!A:K,11,FALSE),0)</f>
        <v>0</v>
      </c>
      <c r="AA1071" s="4">
        <v>1070</v>
      </c>
      <c r="AB1071" s="4"/>
      <c r="AC1071" s="220" t="e">
        <f>VLOOKUP(H1071,[1]Sheet1!$D:$D,1,FALSE)</f>
        <v>#N/A</v>
      </c>
    </row>
    <row r="1072" spans="1:29">
      <c r="A1072" s="4">
        <v>594</v>
      </c>
      <c r="B1072" s="4" t="s">
        <v>2183</v>
      </c>
      <c r="C1072" s="4" t="s">
        <v>57</v>
      </c>
      <c r="D1072" s="4">
        <v>0</v>
      </c>
      <c r="E1072" s="4">
        <v>0</v>
      </c>
      <c r="F1072" s="4">
        <v>0</v>
      </c>
      <c r="G1072" s="4">
        <v>0</v>
      </c>
      <c r="H1072" s="4">
        <v>3854120</v>
      </c>
      <c r="I1072" s="4" t="s">
        <v>2542</v>
      </c>
      <c r="J1072" s="216">
        <v>0</v>
      </c>
      <c r="K1072" s="4">
        <v>17704456269</v>
      </c>
      <c r="L1072" s="4"/>
      <c r="M1072" s="4" t="s">
        <v>2464</v>
      </c>
      <c r="N1072" s="4" t="s">
        <v>2382</v>
      </c>
      <c r="O1072" s="4">
        <v>17704456269</v>
      </c>
      <c r="P1072" s="217">
        <f>--IFERROR(VLOOKUP(I1072,'统计（数据库导出）'!A:C,2,FALSE),0)</f>
        <v>0</v>
      </c>
      <c r="Q1072" s="217">
        <f>--IFERROR(VLOOKUP(I1072,'统计（数据库导出）'!A:C,3,FALSE),0)</f>
        <v>54</v>
      </c>
      <c r="R1072" s="219">
        <f t="shared" si="16"/>
        <v>0</v>
      </c>
      <c r="S1072" s="217">
        <f>--IFERROR(VLOOKUP(I1072,'统计（数据库导出）'!A:K,4,FALSE),0)</f>
        <v>0</v>
      </c>
      <c r="T1072" s="217">
        <f>--IFERROR(VLOOKUP(I1072,'统计（数据库导出）'!A:K,5,FALSE),0)</f>
        <v>0</v>
      </c>
      <c r="U1072" s="217">
        <f>--IFERROR(VLOOKUP(I1072,'统计（数据库导出）'!A:K,6,FALSE),0)</f>
        <v>0</v>
      </c>
      <c r="V1072" s="217">
        <f>--IFERROR(VLOOKUP(I1072,'统计（数据库导出）'!A:K,7,FALSE),0)</f>
        <v>0</v>
      </c>
      <c r="W1072" s="217">
        <f>--IFERROR(VLOOKUP(I1072,'统计（数据库导出）'!A:K,8,FALSE),0)</f>
        <v>0</v>
      </c>
      <c r="X1072" s="217">
        <f>--IFERROR(VLOOKUP(I1072,'统计（数据库导出）'!A:K,9,FALSE),0)</f>
        <v>0</v>
      </c>
      <c r="Y1072" s="217">
        <f>--IFERROR(VLOOKUP(I1072,'统计（数据库导出）'!A:K,10,FALSE),0)</f>
        <v>54</v>
      </c>
      <c r="Z1072" s="217">
        <f>--IFERROR(VLOOKUP(I1072,'统计（数据库导出）'!A:K,11,FALSE),0)</f>
        <v>0</v>
      </c>
      <c r="AA1072" s="4">
        <v>1071</v>
      </c>
      <c r="AB1072" s="4"/>
      <c r="AC1072" s="220" t="e">
        <f>VLOOKUP(H1072,[1]Sheet1!$D:$D,1,FALSE)</f>
        <v>#N/A</v>
      </c>
    </row>
    <row r="1073" spans="1:29">
      <c r="A1073" s="4">
        <v>595</v>
      </c>
      <c r="B1073" s="4" t="s">
        <v>2183</v>
      </c>
      <c r="C1073" s="4" t="s">
        <v>57</v>
      </c>
      <c r="D1073" s="4">
        <v>0</v>
      </c>
      <c r="E1073" s="4">
        <v>0</v>
      </c>
      <c r="F1073" s="4">
        <v>0</v>
      </c>
      <c r="G1073" s="4" t="s">
        <v>68</v>
      </c>
      <c r="H1073" s="4">
        <v>3854121</v>
      </c>
      <c r="I1073" s="4" t="s">
        <v>2543</v>
      </c>
      <c r="J1073" s="216">
        <v>200</v>
      </c>
      <c r="K1073" s="4">
        <v>17793810525</v>
      </c>
      <c r="L1073" s="4"/>
      <c r="M1073" s="4" t="s">
        <v>2544</v>
      </c>
      <c r="N1073" s="4" t="s">
        <v>2382</v>
      </c>
      <c r="O1073" s="4">
        <v>17793810525</v>
      </c>
      <c r="P1073" s="217">
        <f>--IFERROR(VLOOKUP(I1073,'统计（数据库导出）'!A:C,2,FALSE),0)</f>
        <v>160.45</v>
      </c>
      <c r="Q1073" s="217">
        <f>--IFERROR(VLOOKUP(I1073,'统计（数据库导出）'!A:C,3,FALSE),0)</f>
        <v>171.45</v>
      </c>
      <c r="R1073" s="219">
        <f t="shared" si="16"/>
        <v>0.85725</v>
      </c>
      <c r="S1073" s="217">
        <f>--IFERROR(VLOOKUP(I1073,'统计（数据库导出）'!A:K,4,FALSE),0)</f>
        <v>154.8</v>
      </c>
      <c r="T1073" s="217">
        <f>--IFERROR(VLOOKUP(I1073,'统计（数据库导出）'!A:K,5,FALSE),0)</f>
        <v>0</v>
      </c>
      <c r="U1073" s="217">
        <f>--IFERROR(VLOOKUP(I1073,'统计（数据库导出）'!A:K,6,FALSE),0)</f>
        <v>5.65</v>
      </c>
      <c r="V1073" s="217">
        <f>--IFERROR(VLOOKUP(I1073,'统计（数据库导出）'!A:K,7,FALSE),0)</f>
        <v>0</v>
      </c>
      <c r="W1073" s="217">
        <f>--IFERROR(VLOOKUP(I1073,'统计（数据库导出）'!A:K,8,FALSE),0)</f>
        <v>165.8</v>
      </c>
      <c r="X1073" s="217">
        <f>--IFERROR(VLOOKUP(I1073,'统计（数据库导出）'!A:K,9,FALSE),0)</f>
        <v>0</v>
      </c>
      <c r="Y1073" s="217">
        <f>--IFERROR(VLOOKUP(I1073,'统计（数据库导出）'!A:K,10,FALSE),0)</f>
        <v>5.65</v>
      </c>
      <c r="Z1073" s="217">
        <f>--IFERROR(VLOOKUP(I1073,'统计（数据库导出）'!A:K,11,FALSE),0)</f>
        <v>0</v>
      </c>
      <c r="AA1073" s="4">
        <v>1072</v>
      </c>
      <c r="AB1073" s="4"/>
      <c r="AC1073" s="220" t="e">
        <f>VLOOKUP(H1073,[1]Sheet1!$D:$D,1,FALSE)</f>
        <v>#N/A</v>
      </c>
    </row>
    <row r="1074" spans="1:29">
      <c r="A1074" s="4">
        <v>596</v>
      </c>
      <c r="B1074" s="4" t="s">
        <v>2183</v>
      </c>
      <c r="C1074" s="4" t="s">
        <v>2184</v>
      </c>
      <c r="D1074" s="4" t="s">
        <v>30</v>
      </c>
      <c r="E1074" s="4" t="s">
        <v>2212</v>
      </c>
      <c r="F1074" s="4" t="s">
        <v>32</v>
      </c>
      <c r="G1074" s="4" t="s">
        <v>33</v>
      </c>
      <c r="H1074" s="4">
        <v>3853851</v>
      </c>
      <c r="I1074" s="4" t="s">
        <v>2545</v>
      </c>
      <c r="J1074" s="216">
        <v>1110</v>
      </c>
      <c r="K1074" s="4">
        <v>15379872634</v>
      </c>
      <c r="L1074" s="4"/>
      <c r="M1074" s="4" t="s">
        <v>2546</v>
      </c>
      <c r="N1074" s="4" t="s">
        <v>2215</v>
      </c>
      <c r="O1074" s="4">
        <v>15379872634</v>
      </c>
      <c r="P1074" s="217">
        <f>--IFERROR(VLOOKUP(I1074,'统计（数据库导出）'!A:C,2,FALSE),0)</f>
        <v>0</v>
      </c>
      <c r="Q1074" s="217">
        <f>--IFERROR(VLOOKUP(I1074,'统计（数据库导出）'!A:C,3,FALSE),0)</f>
        <v>0</v>
      </c>
      <c r="R1074" s="219">
        <f t="shared" si="16"/>
        <v>0</v>
      </c>
      <c r="S1074" s="217">
        <f>--IFERROR(VLOOKUP(I1074,'统计（数据库导出）'!A:K,4,FALSE),0)</f>
        <v>0</v>
      </c>
      <c r="T1074" s="217">
        <f>--IFERROR(VLOOKUP(I1074,'统计（数据库导出）'!A:K,5,FALSE),0)</f>
        <v>0</v>
      </c>
      <c r="U1074" s="217">
        <f>--IFERROR(VLOOKUP(I1074,'统计（数据库导出）'!A:K,6,FALSE),0)</f>
        <v>0</v>
      </c>
      <c r="V1074" s="217">
        <f>--IFERROR(VLOOKUP(I1074,'统计（数据库导出）'!A:K,7,FALSE),0)</f>
        <v>0</v>
      </c>
      <c r="W1074" s="217">
        <f>--IFERROR(VLOOKUP(I1074,'统计（数据库导出）'!A:K,8,FALSE),0)</f>
        <v>0</v>
      </c>
      <c r="X1074" s="217">
        <f>--IFERROR(VLOOKUP(I1074,'统计（数据库导出）'!A:K,9,FALSE),0)</f>
        <v>0</v>
      </c>
      <c r="Y1074" s="217">
        <f>--IFERROR(VLOOKUP(I1074,'统计（数据库导出）'!A:K,10,FALSE),0)</f>
        <v>0</v>
      </c>
      <c r="Z1074" s="217">
        <f>--IFERROR(VLOOKUP(I1074,'统计（数据库导出）'!A:K,11,FALSE),0)</f>
        <v>0</v>
      </c>
      <c r="AA1074" s="4">
        <v>1073</v>
      </c>
      <c r="AB1074" s="4"/>
      <c r="AC1074" s="220" t="e">
        <f>VLOOKUP(H1074,[1]Sheet1!$D:$D,1,FALSE)</f>
        <v>#N/A</v>
      </c>
    </row>
    <row r="1075" spans="1:29">
      <c r="A1075" s="4">
        <v>597</v>
      </c>
      <c r="B1075" s="4" t="s">
        <v>2183</v>
      </c>
      <c r="C1075" s="4">
        <v>0</v>
      </c>
      <c r="D1075" s="4" t="s">
        <v>53</v>
      </c>
      <c r="E1075" s="4">
        <v>0</v>
      </c>
      <c r="F1075" s="4">
        <v>0</v>
      </c>
      <c r="G1075" s="4" t="s">
        <v>110</v>
      </c>
      <c r="H1075" s="4">
        <v>3853067</v>
      </c>
      <c r="I1075" s="4" t="s">
        <v>2547</v>
      </c>
      <c r="J1075" s="216">
        <v>0</v>
      </c>
      <c r="K1075" s="4">
        <v>18193823967</v>
      </c>
      <c r="L1075" s="4"/>
      <c r="M1075" s="4" t="s">
        <v>2350</v>
      </c>
      <c r="N1075" s="4" t="s">
        <v>2382</v>
      </c>
      <c r="O1075" s="4">
        <v>13399386644</v>
      </c>
      <c r="P1075" s="217">
        <f>--IFERROR(VLOOKUP(I1075,'统计（数据库导出）'!A:C,2,FALSE),0)</f>
        <v>0</v>
      </c>
      <c r="Q1075" s="217">
        <f>--IFERROR(VLOOKUP(I1075,'统计（数据库导出）'!A:C,3,FALSE),0)</f>
        <v>19.5</v>
      </c>
      <c r="R1075" s="219">
        <f t="shared" si="16"/>
        <v>0</v>
      </c>
      <c r="S1075" s="217">
        <f>--IFERROR(VLOOKUP(I1075,'统计（数据库导出）'!A:K,4,FALSE),0)</f>
        <v>0</v>
      </c>
      <c r="T1075" s="217">
        <f>--IFERROR(VLOOKUP(I1075,'统计（数据库导出）'!A:K,5,FALSE),0)</f>
        <v>0</v>
      </c>
      <c r="U1075" s="217">
        <f>--IFERROR(VLOOKUP(I1075,'统计（数据库导出）'!A:K,6,FALSE),0)</f>
        <v>0</v>
      </c>
      <c r="V1075" s="217">
        <f>--IFERROR(VLOOKUP(I1075,'统计（数据库导出）'!A:K,7,FALSE),0)</f>
        <v>0</v>
      </c>
      <c r="W1075" s="217">
        <f>--IFERROR(VLOOKUP(I1075,'统计（数据库导出）'!A:K,8,FALSE),0)</f>
        <v>19.5</v>
      </c>
      <c r="X1075" s="217">
        <f>--IFERROR(VLOOKUP(I1075,'统计（数据库导出）'!A:K,9,FALSE),0)</f>
        <v>0</v>
      </c>
      <c r="Y1075" s="217">
        <f>--IFERROR(VLOOKUP(I1075,'统计（数据库导出）'!A:K,10,FALSE),0)</f>
        <v>0</v>
      </c>
      <c r="Z1075" s="217">
        <f>--IFERROR(VLOOKUP(I1075,'统计（数据库导出）'!A:K,11,FALSE),0)</f>
        <v>0</v>
      </c>
      <c r="AA1075" s="4">
        <v>1074</v>
      </c>
      <c r="AB1075" s="4"/>
      <c r="AC1075" s="220" t="e">
        <f>VLOOKUP(H1075,[1]Sheet1!$D:$D,1,FALSE)</f>
        <v>#N/A</v>
      </c>
    </row>
    <row r="1076" spans="1:29">
      <c r="A1076" s="4">
        <v>1732</v>
      </c>
      <c r="B1076" s="4" t="s">
        <v>2183</v>
      </c>
      <c r="C1076" s="4">
        <v>0</v>
      </c>
      <c r="D1076" s="4" t="s">
        <v>335</v>
      </c>
      <c r="E1076" s="4" t="s">
        <v>2188</v>
      </c>
      <c r="F1076" s="4">
        <v>0</v>
      </c>
      <c r="G1076" s="4" t="s">
        <v>33</v>
      </c>
      <c r="H1076" s="4">
        <v>3825433</v>
      </c>
      <c r="I1076" s="4" t="s">
        <v>2191</v>
      </c>
      <c r="J1076" s="216">
        <v>0</v>
      </c>
      <c r="K1076" s="4"/>
      <c r="L1076" s="4"/>
      <c r="M1076" s="4" t="s">
        <v>2192</v>
      </c>
      <c r="N1076" s="4" t="s">
        <v>2193</v>
      </c>
      <c r="O1076" s="4">
        <v>17793822251</v>
      </c>
      <c r="P1076" s="217">
        <f>--IFERROR(VLOOKUP(I1076,'统计（数据库导出）'!A:C,2,FALSE),0)</f>
        <v>284.3</v>
      </c>
      <c r="Q1076" s="217">
        <f>--IFERROR(VLOOKUP(I1076,'统计（数据库导出）'!A:C,3,FALSE),0)</f>
        <v>5122.44413333333</v>
      </c>
      <c r="R1076" s="219">
        <f t="shared" si="16"/>
        <v>0</v>
      </c>
      <c r="S1076" s="217">
        <f>--IFERROR(VLOOKUP(I1076,'统计（数据库导出）'!A:K,4,FALSE),0)</f>
        <v>173</v>
      </c>
      <c r="T1076" s="217">
        <f>--IFERROR(VLOOKUP(I1076,'统计（数据库导出）'!A:K,5,FALSE),0)</f>
        <v>-5</v>
      </c>
      <c r="U1076" s="217">
        <f>--IFERROR(VLOOKUP(I1076,'统计（数据库导出）'!A:K,6,FALSE),0)</f>
        <v>111.3</v>
      </c>
      <c r="V1076" s="217">
        <f>--IFERROR(VLOOKUP(I1076,'统计（数据库导出）'!A:K,7,FALSE),0)</f>
        <v>-6</v>
      </c>
      <c r="W1076" s="217">
        <f>--IFERROR(VLOOKUP(I1076,'统计（数据库导出）'!A:K,8,FALSE),0)</f>
        <v>2508.6</v>
      </c>
      <c r="X1076" s="217">
        <f>--IFERROR(VLOOKUP(I1076,'统计（数据库导出）'!A:K,9,FALSE),0)</f>
        <v>-1245.5</v>
      </c>
      <c r="Y1076" s="217">
        <f>--IFERROR(VLOOKUP(I1076,'统计（数据库导出）'!A:K,10,FALSE),0)</f>
        <v>2613.84413333333</v>
      </c>
      <c r="Z1076" s="217">
        <f>--IFERROR(VLOOKUP(I1076,'统计（数据库导出）'!A:K,11,FALSE),0)</f>
        <v>-30</v>
      </c>
      <c r="AA1076" s="4">
        <v>1075</v>
      </c>
      <c r="AB1076" s="4"/>
      <c r="AC1076" s="220" t="e">
        <f>VLOOKUP(H1076,[1]Sheet1!$D:$D,1,FALSE)</f>
        <v>#N/A</v>
      </c>
    </row>
    <row r="1077" spans="1:29">
      <c r="A1077" s="4">
        <v>1733</v>
      </c>
      <c r="B1077" s="4" t="s">
        <v>2183</v>
      </c>
      <c r="C1077" s="4">
        <v>0</v>
      </c>
      <c r="D1077" s="4" t="s">
        <v>335</v>
      </c>
      <c r="E1077" s="4" t="s">
        <v>2188</v>
      </c>
      <c r="F1077" s="4">
        <v>0</v>
      </c>
      <c r="G1077" s="4" t="s">
        <v>33</v>
      </c>
      <c r="H1077" s="4">
        <v>3854130</v>
      </c>
      <c r="I1077" s="4" t="s">
        <v>2548</v>
      </c>
      <c r="J1077" s="216">
        <v>848</v>
      </c>
      <c r="K1077" s="4"/>
      <c r="L1077" s="4"/>
      <c r="M1077" s="4" t="s">
        <v>2549</v>
      </c>
      <c r="N1077" s="4" t="s">
        <v>2188</v>
      </c>
      <c r="O1077" s="4">
        <v>18993803035</v>
      </c>
      <c r="P1077" s="217">
        <f>--IFERROR(VLOOKUP(I1077,'统计（数据库导出）'!A:C,2,FALSE),0)</f>
        <v>17.1</v>
      </c>
      <c r="Q1077" s="217">
        <f>--IFERROR(VLOOKUP(I1077,'统计（数据库导出）'!A:C,3,FALSE),0)</f>
        <v>2963.515</v>
      </c>
      <c r="R1077" s="219">
        <f t="shared" si="16"/>
        <v>3.49471108490566</v>
      </c>
      <c r="S1077" s="217">
        <f>--IFERROR(VLOOKUP(I1077,'统计（数据库导出）'!A:K,4,FALSE),0)</f>
        <v>17.1</v>
      </c>
      <c r="T1077" s="217">
        <f>--IFERROR(VLOOKUP(I1077,'统计（数据库导出）'!A:K,5,FALSE),0)</f>
        <v>0</v>
      </c>
      <c r="U1077" s="217">
        <f>--IFERROR(VLOOKUP(I1077,'统计（数据库导出）'!A:K,6,FALSE),0)</f>
        <v>0</v>
      </c>
      <c r="V1077" s="217">
        <f>--IFERROR(VLOOKUP(I1077,'统计（数据库导出）'!A:K,7,FALSE),0)</f>
        <v>0</v>
      </c>
      <c r="W1077" s="217">
        <f>--IFERROR(VLOOKUP(I1077,'统计（数据库导出）'!A:K,8,FALSE),0)</f>
        <v>2149.6</v>
      </c>
      <c r="X1077" s="217">
        <f>--IFERROR(VLOOKUP(I1077,'统计（数据库导出）'!A:K,9,FALSE),0)</f>
        <v>-654</v>
      </c>
      <c r="Y1077" s="217">
        <f>--IFERROR(VLOOKUP(I1077,'统计（数据库导出）'!A:K,10,FALSE),0)</f>
        <v>813.915</v>
      </c>
      <c r="Z1077" s="217">
        <f>--IFERROR(VLOOKUP(I1077,'统计（数据库导出）'!A:K,11,FALSE),0)</f>
        <v>0</v>
      </c>
      <c r="AA1077" s="4">
        <v>1076</v>
      </c>
      <c r="AB1077" s="4"/>
      <c r="AC1077" s="220" t="e">
        <f>VLOOKUP(H1077,[1]Sheet1!$D:$D,1,FALSE)</f>
        <v>#N/A</v>
      </c>
    </row>
    <row r="1078" spans="1:29">
      <c r="A1078" s="4">
        <v>1734</v>
      </c>
      <c r="B1078" s="4" t="s">
        <v>2183</v>
      </c>
      <c r="C1078" s="4">
        <v>0</v>
      </c>
      <c r="D1078" s="4" t="s">
        <v>335</v>
      </c>
      <c r="E1078" s="4" t="s">
        <v>2202</v>
      </c>
      <c r="F1078" s="4">
        <v>0</v>
      </c>
      <c r="G1078" s="4" t="s">
        <v>33</v>
      </c>
      <c r="H1078" s="4">
        <v>3854332</v>
      </c>
      <c r="I1078" s="4" t="s">
        <v>2550</v>
      </c>
      <c r="J1078" s="216">
        <v>848</v>
      </c>
      <c r="K1078" s="4"/>
      <c r="L1078" s="4"/>
      <c r="M1078" s="4" t="s">
        <v>2551</v>
      </c>
      <c r="N1078" s="4" t="s">
        <v>2205</v>
      </c>
      <c r="O1078" s="4">
        <v>18919229862</v>
      </c>
      <c r="P1078" s="217">
        <f>--IFERROR(VLOOKUP(I1078,'统计（数据库导出）'!A:C,2,FALSE),0)</f>
        <v>62.4</v>
      </c>
      <c r="Q1078" s="217">
        <f>--IFERROR(VLOOKUP(I1078,'统计（数据库导出）'!A:C,3,FALSE),0)</f>
        <v>488.73185</v>
      </c>
      <c r="R1078" s="219">
        <f t="shared" si="16"/>
        <v>0.576334728773585</v>
      </c>
      <c r="S1078" s="217">
        <f>--IFERROR(VLOOKUP(I1078,'统计（数据库导出）'!A:K,4,FALSE),0)</f>
        <v>58.1</v>
      </c>
      <c r="T1078" s="217">
        <f>--IFERROR(VLOOKUP(I1078,'统计（数据库导出）'!A:K,5,FALSE),0)</f>
        <v>0</v>
      </c>
      <c r="U1078" s="217">
        <f>--IFERROR(VLOOKUP(I1078,'统计（数据库导出）'!A:K,6,FALSE),0)</f>
        <v>4.3</v>
      </c>
      <c r="V1078" s="217">
        <f>--IFERROR(VLOOKUP(I1078,'统计（数据库导出）'!A:K,7,FALSE),0)</f>
        <v>0</v>
      </c>
      <c r="W1078" s="217">
        <f>--IFERROR(VLOOKUP(I1078,'统计（数据库导出）'!A:K,8,FALSE),0)</f>
        <v>342.7</v>
      </c>
      <c r="X1078" s="217">
        <f>--IFERROR(VLOOKUP(I1078,'统计（数据库导出）'!A:K,9,FALSE),0)</f>
        <v>0</v>
      </c>
      <c r="Y1078" s="217">
        <f>--IFERROR(VLOOKUP(I1078,'统计（数据库导出）'!A:K,10,FALSE),0)</f>
        <v>146.03185</v>
      </c>
      <c r="Z1078" s="217">
        <f>--IFERROR(VLOOKUP(I1078,'统计（数据库导出）'!A:K,11,FALSE),0)</f>
        <v>-43.5822</v>
      </c>
      <c r="AA1078" s="4">
        <v>1077</v>
      </c>
      <c r="AB1078" s="4"/>
      <c r="AC1078" s="220" t="e">
        <f>VLOOKUP(H1078,[1]Sheet1!$D:$D,1,FALSE)</f>
        <v>#N/A</v>
      </c>
    </row>
    <row r="1079" spans="1:29">
      <c r="A1079" s="4">
        <v>1735</v>
      </c>
      <c r="B1079" s="4" t="s">
        <v>2183</v>
      </c>
      <c r="C1079" s="4">
        <v>0</v>
      </c>
      <c r="D1079" s="4" t="s">
        <v>335</v>
      </c>
      <c r="E1079" s="4" t="s">
        <v>2202</v>
      </c>
      <c r="F1079" s="4">
        <v>0</v>
      </c>
      <c r="G1079" s="4" t="s">
        <v>33</v>
      </c>
      <c r="H1079" s="4">
        <v>3854333</v>
      </c>
      <c r="I1079" s="4" t="s">
        <v>2552</v>
      </c>
      <c r="J1079" s="216">
        <v>848</v>
      </c>
      <c r="K1079" s="4"/>
      <c r="L1079" s="4"/>
      <c r="M1079" s="4" t="s">
        <v>2553</v>
      </c>
      <c r="N1079" s="4" t="s">
        <v>2205</v>
      </c>
      <c r="O1079" s="4">
        <v>18993886688</v>
      </c>
      <c r="P1079" s="217">
        <f>--IFERROR(VLOOKUP(I1079,'统计（数据库导出）'!A:C,2,FALSE),0)</f>
        <v>0</v>
      </c>
      <c r="Q1079" s="217">
        <f>--IFERROR(VLOOKUP(I1079,'统计（数据库导出）'!A:C,3,FALSE),0)</f>
        <v>455.65</v>
      </c>
      <c r="R1079" s="219">
        <f t="shared" si="16"/>
        <v>0.537323113207547</v>
      </c>
      <c r="S1079" s="217">
        <f>--IFERROR(VLOOKUP(I1079,'统计（数据库导出）'!A:K,4,FALSE),0)</f>
        <v>0</v>
      </c>
      <c r="T1079" s="217">
        <f>--IFERROR(VLOOKUP(I1079,'统计（数据库导出）'!A:K,5,FALSE),0)</f>
        <v>0</v>
      </c>
      <c r="U1079" s="217">
        <f>--IFERROR(VLOOKUP(I1079,'统计（数据库导出）'!A:K,6,FALSE),0)</f>
        <v>0</v>
      </c>
      <c r="V1079" s="217">
        <f>--IFERROR(VLOOKUP(I1079,'统计（数据库导出）'!A:K,7,FALSE),0)</f>
        <v>0</v>
      </c>
      <c r="W1079" s="217">
        <f>--IFERROR(VLOOKUP(I1079,'统计（数据库导出）'!A:K,8,FALSE),0)</f>
        <v>404.7</v>
      </c>
      <c r="X1079" s="217">
        <f>--IFERROR(VLOOKUP(I1079,'统计（数据库导出）'!A:K,9,FALSE),0)</f>
        <v>-5</v>
      </c>
      <c r="Y1079" s="217">
        <f>--IFERROR(VLOOKUP(I1079,'统计（数据库导出）'!A:K,10,FALSE),0)</f>
        <v>50.95</v>
      </c>
      <c r="Z1079" s="217">
        <f>--IFERROR(VLOOKUP(I1079,'统计（数据库导出）'!A:K,11,FALSE),0)</f>
        <v>0</v>
      </c>
      <c r="AA1079" s="4">
        <v>1078</v>
      </c>
      <c r="AB1079" s="4"/>
      <c r="AC1079" s="220" t="e">
        <f>VLOOKUP(H1079,[1]Sheet1!$D:$D,1,FALSE)</f>
        <v>#N/A</v>
      </c>
    </row>
    <row r="1080" spans="1:29">
      <c r="A1080" s="4">
        <v>1736</v>
      </c>
      <c r="B1080" s="4" t="s">
        <v>2183</v>
      </c>
      <c r="C1080" s="4">
        <v>0</v>
      </c>
      <c r="D1080" s="4" t="s">
        <v>335</v>
      </c>
      <c r="E1080" s="4" t="s">
        <v>2188</v>
      </c>
      <c r="F1080" s="4">
        <v>0</v>
      </c>
      <c r="G1080" s="4" t="s">
        <v>33</v>
      </c>
      <c r="H1080" s="4">
        <v>3852488</v>
      </c>
      <c r="I1080" s="4" t="s">
        <v>2194</v>
      </c>
      <c r="J1080" s="216">
        <v>848</v>
      </c>
      <c r="K1080" s="4"/>
      <c r="L1080" s="4"/>
      <c r="M1080" s="4" t="s">
        <v>2554</v>
      </c>
      <c r="N1080" s="4" t="s">
        <v>2193</v>
      </c>
      <c r="O1080" s="4">
        <v>18153944060</v>
      </c>
      <c r="P1080" s="217">
        <f>--IFERROR(VLOOKUP(I1080,'统计（数据库导出）'!A:C,2,FALSE),0)</f>
        <v>35.5</v>
      </c>
      <c r="Q1080" s="217">
        <f>--IFERROR(VLOOKUP(I1080,'统计（数据库导出）'!A:C,3,FALSE),0)</f>
        <v>2876.95</v>
      </c>
      <c r="R1080" s="219">
        <f t="shared" si="16"/>
        <v>3.39262971698113</v>
      </c>
      <c r="S1080" s="217">
        <f>--IFERROR(VLOOKUP(I1080,'统计（数据库导出）'!A:K,4,FALSE),0)</f>
        <v>0</v>
      </c>
      <c r="T1080" s="217">
        <f>--IFERROR(VLOOKUP(I1080,'统计（数据库导出）'!A:K,5,FALSE),0)</f>
        <v>0</v>
      </c>
      <c r="U1080" s="217">
        <f>--IFERROR(VLOOKUP(I1080,'统计（数据库导出）'!A:K,6,FALSE),0)</f>
        <v>35.5</v>
      </c>
      <c r="V1080" s="217">
        <f>--IFERROR(VLOOKUP(I1080,'统计（数据库导出）'!A:K,7,FALSE),0)</f>
        <v>0</v>
      </c>
      <c r="W1080" s="217">
        <f>--IFERROR(VLOOKUP(I1080,'统计（数据库导出）'!A:K,8,FALSE),0)</f>
        <v>1954.5</v>
      </c>
      <c r="X1080" s="217">
        <f>--IFERROR(VLOOKUP(I1080,'统计（数据库导出）'!A:K,9,FALSE),0)</f>
        <v>-594</v>
      </c>
      <c r="Y1080" s="217">
        <f>--IFERROR(VLOOKUP(I1080,'统计（数据库导出）'!A:K,10,FALSE),0)</f>
        <v>922.45</v>
      </c>
      <c r="Z1080" s="217">
        <f>--IFERROR(VLOOKUP(I1080,'统计（数据库导出）'!A:K,11,FALSE),0)</f>
        <v>-6</v>
      </c>
      <c r="AA1080" s="4">
        <v>1079</v>
      </c>
      <c r="AB1080" s="4"/>
      <c r="AC1080" s="220" t="e">
        <f>VLOOKUP(H1080,[1]Sheet1!$D:$D,1,FALSE)</f>
        <v>#N/A</v>
      </c>
    </row>
    <row r="1081" spans="1:29">
      <c r="A1081" s="4">
        <v>1939</v>
      </c>
      <c r="B1081" s="4" t="s">
        <v>2183</v>
      </c>
      <c r="C1081" s="4" t="s">
        <v>1424</v>
      </c>
      <c r="D1081" s="4">
        <v>0</v>
      </c>
      <c r="E1081" s="4">
        <v>0</v>
      </c>
      <c r="F1081" s="4">
        <v>0</v>
      </c>
      <c r="G1081" s="4"/>
      <c r="H1081" s="4">
        <v>3853780</v>
      </c>
      <c r="I1081" s="4" t="s">
        <v>2555</v>
      </c>
      <c r="J1081" s="216">
        <v>200</v>
      </c>
      <c r="K1081" s="4">
        <v>18993823066</v>
      </c>
      <c r="L1081" s="4"/>
      <c r="M1081" s="4" t="s">
        <v>2556</v>
      </c>
      <c r="N1081" s="4" t="s">
        <v>2290</v>
      </c>
      <c r="O1081" s="4">
        <v>18993823066</v>
      </c>
      <c r="P1081" s="217">
        <f>--IFERROR(VLOOKUP(I1081,'统计（数据库导出）'!A:C,2,FALSE),0)</f>
        <v>0</v>
      </c>
      <c r="Q1081" s="217">
        <f>--IFERROR(VLOOKUP(I1081,'统计（数据库导出）'!A:C,3,FALSE),0)</f>
        <v>178.1</v>
      </c>
      <c r="R1081" s="219">
        <f t="shared" si="16"/>
        <v>0.8905</v>
      </c>
      <c r="S1081" s="217">
        <f>--IFERROR(VLOOKUP(I1081,'统计（数据库导出）'!A:K,4,FALSE),0)</f>
        <v>0</v>
      </c>
      <c r="T1081" s="217">
        <f>--IFERROR(VLOOKUP(I1081,'统计（数据库导出）'!A:K,5,FALSE),0)</f>
        <v>0</v>
      </c>
      <c r="U1081" s="217">
        <f>--IFERROR(VLOOKUP(I1081,'统计（数据库导出）'!A:K,6,FALSE),0)</f>
        <v>0</v>
      </c>
      <c r="V1081" s="217">
        <f>--IFERROR(VLOOKUP(I1081,'统计（数据库导出）'!A:K,7,FALSE),0)</f>
        <v>0</v>
      </c>
      <c r="W1081" s="217">
        <f>--IFERROR(VLOOKUP(I1081,'统计（数据库导出）'!A:K,8,FALSE),0)</f>
        <v>41.8</v>
      </c>
      <c r="X1081" s="217">
        <f>--IFERROR(VLOOKUP(I1081,'统计（数据库导出）'!A:K,9,FALSE),0)</f>
        <v>0</v>
      </c>
      <c r="Y1081" s="217">
        <f>--IFERROR(VLOOKUP(I1081,'统计（数据库导出）'!A:K,10,FALSE),0)</f>
        <v>136.3</v>
      </c>
      <c r="Z1081" s="217">
        <f>--IFERROR(VLOOKUP(I1081,'统计（数据库导出）'!A:K,11,FALSE),0)</f>
        <v>0</v>
      </c>
      <c r="AA1081" s="4">
        <v>1080</v>
      </c>
      <c r="AB1081" s="4"/>
      <c r="AC1081" s="220" t="e">
        <f>VLOOKUP(H1081,[1]Sheet1!$D:$D,1,FALSE)</f>
        <v>#N/A</v>
      </c>
    </row>
    <row r="1082" spans="1:29">
      <c r="A1082" s="4">
        <v>1957</v>
      </c>
      <c r="B1082" s="4" t="s">
        <v>2183</v>
      </c>
      <c r="C1082" s="4">
        <v>0</v>
      </c>
      <c r="D1082" s="4" t="s">
        <v>335</v>
      </c>
      <c r="E1082" s="4" t="s">
        <v>2202</v>
      </c>
      <c r="F1082" s="4">
        <v>0</v>
      </c>
      <c r="G1082" s="4" t="s">
        <v>33</v>
      </c>
      <c r="H1082" s="4">
        <v>3854330</v>
      </c>
      <c r="I1082" s="4" t="s">
        <v>2557</v>
      </c>
      <c r="J1082" s="216">
        <v>848</v>
      </c>
      <c r="K1082" s="4"/>
      <c r="L1082" s="4"/>
      <c r="M1082" s="4" t="s">
        <v>2558</v>
      </c>
      <c r="N1082" s="4" t="s">
        <v>2205</v>
      </c>
      <c r="O1082" s="4">
        <v>19958681840</v>
      </c>
      <c r="P1082" s="217">
        <f>--IFERROR(VLOOKUP(I1082,'统计（数据库导出）'!A:C,2,FALSE),0)</f>
        <v>17.1</v>
      </c>
      <c r="Q1082" s="217">
        <f>--IFERROR(VLOOKUP(I1082,'统计（数据库导出）'!A:C,3,FALSE),0)</f>
        <v>410</v>
      </c>
      <c r="R1082" s="219">
        <f t="shared" si="16"/>
        <v>0.483490566037736</v>
      </c>
      <c r="S1082" s="217">
        <f>--IFERROR(VLOOKUP(I1082,'统计（数据库导出）'!A:K,4,FALSE),0)</f>
        <v>17.1</v>
      </c>
      <c r="T1082" s="217">
        <f>--IFERROR(VLOOKUP(I1082,'统计（数据库导出）'!A:K,5,FALSE),0)</f>
        <v>0</v>
      </c>
      <c r="U1082" s="217">
        <f>--IFERROR(VLOOKUP(I1082,'统计（数据库导出）'!A:K,6,FALSE),0)</f>
        <v>0</v>
      </c>
      <c r="V1082" s="217">
        <f>--IFERROR(VLOOKUP(I1082,'统计（数据库导出）'!A:K,7,FALSE),0)</f>
        <v>0</v>
      </c>
      <c r="W1082" s="217">
        <f>--IFERROR(VLOOKUP(I1082,'统计（数据库导出）'!A:K,8,FALSE),0)</f>
        <v>402.2</v>
      </c>
      <c r="X1082" s="217">
        <f>--IFERROR(VLOOKUP(I1082,'统计（数据库导出）'!A:K,9,FALSE),0)</f>
        <v>-169</v>
      </c>
      <c r="Y1082" s="217">
        <f>--IFERROR(VLOOKUP(I1082,'统计（数据库导出）'!A:K,10,FALSE),0)</f>
        <v>7.8</v>
      </c>
      <c r="Z1082" s="217">
        <f>--IFERROR(VLOOKUP(I1082,'统计（数据库导出）'!A:K,11,FALSE),0)</f>
        <v>0</v>
      </c>
      <c r="AA1082" s="4">
        <v>1081</v>
      </c>
      <c r="AB1082" s="4"/>
      <c r="AC1082" s="220" t="e">
        <f>VLOOKUP(H1082,[1]Sheet1!$D:$D,1,FALSE)</f>
        <v>#N/A</v>
      </c>
    </row>
    <row r="1083" spans="1:29">
      <c r="A1083" s="4">
        <v>1958</v>
      </c>
      <c r="B1083" s="4" t="s">
        <v>2183</v>
      </c>
      <c r="C1083" s="4">
        <v>0</v>
      </c>
      <c r="D1083" s="4" t="s">
        <v>335</v>
      </c>
      <c r="E1083" s="4" t="s">
        <v>2202</v>
      </c>
      <c r="F1083" s="4">
        <v>0</v>
      </c>
      <c r="G1083" s="4" t="s">
        <v>33</v>
      </c>
      <c r="H1083" s="4">
        <v>3854331</v>
      </c>
      <c r="I1083" s="4" t="s">
        <v>2559</v>
      </c>
      <c r="J1083" s="216">
        <v>848</v>
      </c>
      <c r="K1083" s="4"/>
      <c r="L1083" s="4"/>
      <c r="M1083" s="4" t="s">
        <v>2560</v>
      </c>
      <c r="N1083" s="4" t="s">
        <v>2205</v>
      </c>
      <c r="O1083" s="4">
        <v>18993812087</v>
      </c>
      <c r="P1083" s="217">
        <f>--IFERROR(VLOOKUP(I1083,'统计（数据库导出）'!A:C,2,FALSE),0)</f>
        <v>168.45</v>
      </c>
      <c r="Q1083" s="217">
        <f>--IFERROR(VLOOKUP(I1083,'统计（数据库导出）'!A:C,3,FALSE),0)</f>
        <v>731.85</v>
      </c>
      <c r="R1083" s="219">
        <f t="shared" si="16"/>
        <v>0.863030660377359</v>
      </c>
      <c r="S1083" s="217">
        <f>--IFERROR(VLOOKUP(I1083,'统计（数据库导出）'!A:K,4,FALSE),0)</f>
        <v>162.8</v>
      </c>
      <c r="T1083" s="217">
        <f>--IFERROR(VLOOKUP(I1083,'统计（数据库导出）'!A:K,5,FALSE),0)</f>
        <v>0</v>
      </c>
      <c r="U1083" s="217">
        <f>--IFERROR(VLOOKUP(I1083,'统计（数据库导出）'!A:K,6,FALSE),0)</f>
        <v>5.65</v>
      </c>
      <c r="V1083" s="217">
        <f>--IFERROR(VLOOKUP(I1083,'统计（数据库导出）'!A:K,7,FALSE),0)</f>
        <v>0</v>
      </c>
      <c r="W1083" s="217">
        <f>--IFERROR(VLOOKUP(I1083,'统计（数据库导出）'!A:K,8,FALSE),0)</f>
        <v>676.5</v>
      </c>
      <c r="X1083" s="217">
        <f>--IFERROR(VLOOKUP(I1083,'统计（数据库导出）'!A:K,9,FALSE),0)</f>
        <v>-29</v>
      </c>
      <c r="Y1083" s="217">
        <f>--IFERROR(VLOOKUP(I1083,'统计（数据库导出）'!A:K,10,FALSE),0)</f>
        <v>55.35</v>
      </c>
      <c r="Z1083" s="217">
        <f>--IFERROR(VLOOKUP(I1083,'统计（数据库导出）'!A:K,11,FALSE),0)</f>
        <v>0</v>
      </c>
      <c r="AA1083" s="4">
        <v>1082</v>
      </c>
      <c r="AB1083" s="4"/>
      <c r="AC1083" s="220" t="e">
        <f>VLOOKUP(H1083,[1]Sheet1!$D:$D,1,FALSE)</f>
        <v>#N/A</v>
      </c>
    </row>
    <row r="1084" spans="1:29">
      <c r="A1084" s="4">
        <v>1961</v>
      </c>
      <c r="B1084" s="4" t="s">
        <v>2183</v>
      </c>
      <c r="C1084" s="4">
        <v>0</v>
      </c>
      <c r="D1084" s="4" t="s">
        <v>335</v>
      </c>
      <c r="E1084" s="4" t="s">
        <v>1889</v>
      </c>
      <c r="F1084" s="4">
        <v>0</v>
      </c>
      <c r="G1084" s="4" t="s">
        <v>33</v>
      </c>
      <c r="H1084" s="4">
        <v>3853970</v>
      </c>
      <c r="I1084" s="4" t="s">
        <v>2561</v>
      </c>
      <c r="J1084" s="216">
        <v>848</v>
      </c>
      <c r="K1084" s="4"/>
      <c r="L1084" s="4"/>
      <c r="M1084" s="4" t="s">
        <v>2562</v>
      </c>
      <c r="N1084" s="4" t="s">
        <v>1888</v>
      </c>
      <c r="O1084" s="4">
        <v>18193813989</v>
      </c>
      <c r="P1084" s="217">
        <f>--IFERROR(VLOOKUP(I1084,'统计（数据库导出）'!A:C,2,FALSE),0)</f>
        <v>93.065</v>
      </c>
      <c r="Q1084" s="217">
        <f>--IFERROR(VLOOKUP(I1084,'统计（数据库导出）'!A:C,3,FALSE),0)</f>
        <v>1624.965</v>
      </c>
      <c r="R1084" s="219">
        <f t="shared" si="16"/>
        <v>1.91623231132075</v>
      </c>
      <c r="S1084" s="217">
        <f>--IFERROR(VLOOKUP(I1084,'统计（数据库导出）'!A:K,4,FALSE),0)</f>
        <v>38</v>
      </c>
      <c r="T1084" s="217">
        <f>--IFERROR(VLOOKUP(I1084,'统计（数据库导出）'!A:K,5,FALSE),0)</f>
        <v>-129</v>
      </c>
      <c r="U1084" s="217">
        <f>--IFERROR(VLOOKUP(I1084,'统计（数据库导出）'!A:K,6,FALSE),0)</f>
        <v>55.065</v>
      </c>
      <c r="V1084" s="217">
        <f>--IFERROR(VLOOKUP(I1084,'统计（数据库导出）'!A:K,7,FALSE),0)</f>
        <v>0</v>
      </c>
      <c r="W1084" s="217">
        <f>--IFERROR(VLOOKUP(I1084,'统计（数据库导出）'!A:K,8,FALSE),0)</f>
        <v>754.4</v>
      </c>
      <c r="X1084" s="217">
        <f>--IFERROR(VLOOKUP(I1084,'统计（数据库导出）'!A:K,9,FALSE),0)</f>
        <v>-129</v>
      </c>
      <c r="Y1084" s="217">
        <f>--IFERROR(VLOOKUP(I1084,'统计（数据库导出）'!A:K,10,FALSE),0)</f>
        <v>870.565</v>
      </c>
      <c r="Z1084" s="217">
        <f>--IFERROR(VLOOKUP(I1084,'统计（数据库导出）'!A:K,11,FALSE),0)</f>
        <v>-6</v>
      </c>
      <c r="AA1084" s="4">
        <v>1083</v>
      </c>
      <c r="AB1084" s="4"/>
      <c r="AC1084" s="220" t="e">
        <f>VLOOKUP(H1084,[1]Sheet1!$D:$D,1,FALSE)</f>
        <v>#N/A</v>
      </c>
    </row>
    <row r="1085" spans="1:29">
      <c r="A1085" s="3">
        <v>1</v>
      </c>
      <c r="B1085" s="118" t="s">
        <v>2563</v>
      </c>
      <c r="C1085" s="118" t="s">
        <v>29</v>
      </c>
      <c r="D1085" s="118" t="s">
        <v>30</v>
      </c>
      <c r="E1085" s="118" t="s">
        <v>2564</v>
      </c>
      <c r="F1085" s="3" t="s">
        <v>88</v>
      </c>
      <c r="G1085" s="3" t="s">
        <v>33</v>
      </c>
      <c r="H1085" s="3">
        <v>3853170</v>
      </c>
      <c r="I1085" s="4" t="s">
        <v>2565</v>
      </c>
      <c r="J1085" s="109">
        <v>1000</v>
      </c>
      <c r="K1085" s="4">
        <v>18919221834</v>
      </c>
      <c r="L1085" s="4"/>
      <c r="M1085" s="4" t="s">
        <v>2566</v>
      </c>
      <c r="N1085" s="4" t="s">
        <v>2567</v>
      </c>
      <c r="O1085" s="4">
        <v>18919221834</v>
      </c>
      <c r="P1085" s="217">
        <f>--IFERROR(VLOOKUP(I1085,'统计（数据库导出）'!A:C,2,FALSE),0)</f>
        <v>0</v>
      </c>
      <c r="Q1085" s="217">
        <f>--IFERROR(VLOOKUP(I1085,'统计（数据库导出）'!A:C,3,FALSE),0)</f>
        <v>-115</v>
      </c>
      <c r="R1085" s="219">
        <f t="shared" si="16"/>
        <v>-0.115</v>
      </c>
      <c r="S1085" s="217">
        <f>--IFERROR(VLOOKUP(I1085,'统计（数据库导出）'!A:K,4,FALSE),0)</f>
        <v>0</v>
      </c>
      <c r="T1085" s="217">
        <f>--IFERROR(VLOOKUP(I1085,'统计（数据库导出）'!A:K,5,FALSE),0)</f>
        <v>0</v>
      </c>
      <c r="U1085" s="217">
        <f>--IFERROR(VLOOKUP(I1085,'统计（数据库导出）'!A:K,6,FALSE),0)</f>
        <v>0</v>
      </c>
      <c r="V1085" s="217">
        <f>--IFERROR(VLOOKUP(I1085,'统计（数据库导出）'!A:K,7,FALSE),0)</f>
        <v>0</v>
      </c>
      <c r="W1085" s="217">
        <f>--IFERROR(VLOOKUP(I1085,'统计（数据库导出）'!A:K,8,FALSE),0)</f>
        <v>-115</v>
      </c>
      <c r="X1085" s="217">
        <f>--IFERROR(VLOOKUP(I1085,'统计（数据库导出）'!A:K,9,FALSE),0)</f>
        <v>-115</v>
      </c>
      <c r="Y1085" s="217">
        <f>--IFERROR(VLOOKUP(I1085,'统计（数据库导出）'!A:K,10,FALSE),0)</f>
        <v>0</v>
      </c>
      <c r="Z1085" s="217">
        <f>--IFERROR(VLOOKUP(I1085,'统计（数据库导出）'!A:K,11,FALSE),0)</f>
        <v>0</v>
      </c>
      <c r="AA1085" s="4">
        <v>1084</v>
      </c>
      <c r="AB1085" s="4"/>
      <c r="AC1085" s="220" t="e">
        <f>VLOOKUP(H1085,[1]Sheet1!$D:$D,1,FALSE)</f>
        <v>#N/A</v>
      </c>
    </row>
    <row r="1086" spans="1:29">
      <c r="A1086" s="3">
        <v>2</v>
      </c>
      <c r="B1086" s="118" t="s">
        <v>2563</v>
      </c>
      <c r="C1086" s="118" t="s">
        <v>29</v>
      </c>
      <c r="D1086" s="118" t="s">
        <v>30</v>
      </c>
      <c r="E1086" s="118" t="s">
        <v>2564</v>
      </c>
      <c r="F1086" s="3" t="s">
        <v>88</v>
      </c>
      <c r="G1086" s="3" t="s">
        <v>43</v>
      </c>
      <c r="H1086" s="3">
        <v>3852395</v>
      </c>
      <c r="I1086" s="4" t="s">
        <v>2568</v>
      </c>
      <c r="J1086" s="109">
        <v>1000</v>
      </c>
      <c r="K1086" s="4">
        <v>17393858179</v>
      </c>
      <c r="L1086" s="4"/>
      <c r="M1086" s="4" t="s">
        <v>2569</v>
      </c>
      <c r="N1086" s="4" t="s">
        <v>2570</v>
      </c>
      <c r="O1086" s="4">
        <v>18993870007</v>
      </c>
      <c r="P1086" s="217">
        <f>--IFERROR(VLOOKUP(I1086,'统计（数据库导出）'!A:C,2,FALSE),0)</f>
        <v>80</v>
      </c>
      <c r="Q1086" s="217">
        <f>--IFERROR(VLOOKUP(I1086,'统计（数据库导出）'!A:C,3,FALSE),0)</f>
        <v>1466.45</v>
      </c>
      <c r="R1086" s="219">
        <f t="shared" si="16"/>
        <v>1.46645</v>
      </c>
      <c r="S1086" s="217">
        <f>--IFERROR(VLOOKUP(I1086,'统计（数据库导出）'!A:K,4,FALSE),0)</f>
        <v>60</v>
      </c>
      <c r="T1086" s="217">
        <f>--IFERROR(VLOOKUP(I1086,'统计（数据库导出）'!A:K,5,FALSE),0)</f>
        <v>0</v>
      </c>
      <c r="U1086" s="217">
        <f>--IFERROR(VLOOKUP(I1086,'统计（数据库导出）'!A:K,6,FALSE),0)</f>
        <v>20</v>
      </c>
      <c r="V1086" s="217">
        <f>--IFERROR(VLOOKUP(I1086,'统计（数据库导出）'!A:K,7,FALSE),0)</f>
        <v>0</v>
      </c>
      <c r="W1086" s="217">
        <f>--IFERROR(VLOOKUP(I1086,'统计（数据库导出）'!A:K,8,FALSE),0)</f>
        <v>1168.2</v>
      </c>
      <c r="X1086" s="217">
        <f>--IFERROR(VLOOKUP(I1086,'统计（数据库导出）'!A:K,9,FALSE),0)</f>
        <v>-375</v>
      </c>
      <c r="Y1086" s="217">
        <f>--IFERROR(VLOOKUP(I1086,'统计（数据库导出）'!A:K,10,FALSE),0)</f>
        <v>298.25</v>
      </c>
      <c r="Z1086" s="217">
        <f>--IFERROR(VLOOKUP(I1086,'统计（数据库导出）'!A:K,11,FALSE),0)</f>
        <v>0</v>
      </c>
      <c r="AA1086" s="4">
        <v>1085</v>
      </c>
      <c r="AB1086" s="4"/>
      <c r="AC1086" s="220" t="e">
        <f>VLOOKUP(H1086,[1]Sheet1!$D:$D,1,FALSE)</f>
        <v>#N/A</v>
      </c>
    </row>
    <row r="1087" spans="1:29">
      <c r="A1087" s="3">
        <v>3</v>
      </c>
      <c r="B1087" s="118" t="s">
        <v>2563</v>
      </c>
      <c r="C1087" s="118" t="s">
        <v>29</v>
      </c>
      <c r="D1087" s="118" t="s">
        <v>30</v>
      </c>
      <c r="E1087" s="118" t="s">
        <v>2564</v>
      </c>
      <c r="F1087" s="3" t="s">
        <v>88</v>
      </c>
      <c r="G1087" s="3" t="s">
        <v>43</v>
      </c>
      <c r="H1087" s="3">
        <v>3852291</v>
      </c>
      <c r="I1087" s="4" t="s">
        <v>2571</v>
      </c>
      <c r="J1087" s="109">
        <v>1000</v>
      </c>
      <c r="K1087" s="4">
        <v>15379848826</v>
      </c>
      <c r="L1087" s="4"/>
      <c r="M1087" s="4" t="s">
        <v>2572</v>
      </c>
      <c r="N1087" s="4" t="s">
        <v>2573</v>
      </c>
      <c r="O1087" s="4">
        <v>17718623296</v>
      </c>
      <c r="P1087" s="217">
        <f>--IFERROR(VLOOKUP(I1087,'统计（数据库导出）'!A:C,2,FALSE),0)</f>
        <v>40</v>
      </c>
      <c r="Q1087" s="217">
        <f>--IFERROR(VLOOKUP(I1087,'统计（数据库导出）'!A:C,3,FALSE),0)</f>
        <v>1288.85</v>
      </c>
      <c r="R1087" s="219">
        <f t="shared" si="16"/>
        <v>1.28885</v>
      </c>
      <c r="S1087" s="217">
        <f>--IFERROR(VLOOKUP(I1087,'统计（数据库导出）'!A:K,4,FALSE),0)</f>
        <v>15</v>
      </c>
      <c r="T1087" s="217">
        <f>--IFERROR(VLOOKUP(I1087,'统计（数据库导出）'!A:K,5,FALSE),0)</f>
        <v>0</v>
      </c>
      <c r="U1087" s="217">
        <f>--IFERROR(VLOOKUP(I1087,'统计（数据库导出）'!A:K,6,FALSE),0)</f>
        <v>25</v>
      </c>
      <c r="V1087" s="217">
        <f>--IFERROR(VLOOKUP(I1087,'统计（数据库导出）'!A:K,7,FALSE),0)</f>
        <v>0</v>
      </c>
      <c r="W1087" s="217">
        <f>--IFERROR(VLOOKUP(I1087,'统计（数据库导出）'!A:K,8,FALSE),0)</f>
        <v>1036.9</v>
      </c>
      <c r="X1087" s="217">
        <f>--IFERROR(VLOOKUP(I1087,'统计（数据库导出）'!A:K,9,FALSE),0)</f>
        <v>0</v>
      </c>
      <c r="Y1087" s="217">
        <f>--IFERROR(VLOOKUP(I1087,'统计（数据库导出）'!A:K,10,FALSE),0)</f>
        <v>251.95</v>
      </c>
      <c r="Z1087" s="217">
        <f>--IFERROR(VLOOKUP(I1087,'统计（数据库导出）'!A:K,11,FALSE),0)</f>
        <v>-5</v>
      </c>
      <c r="AA1087" s="4">
        <v>1086</v>
      </c>
      <c r="AB1087" s="4"/>
      <c r="AC1087" s="220" t="e">
        <f>VLOOKUP(H1087,[1]Sheet1!$D:$D,1,FALSE)</f>
        <v>#N/A</v>
      </c>
    </row>
    <row r="1088" spans="1:29">
      <c r="A1088" s="3">
        <v>4</v>
      </c>
      <c r="B1088" s="118" t="s">
        <v>2563</v>
      </c>
      <c r="C1088" s="118" t="s">
        <v>29</v>
      </c>
      <c r="D1088" s="118" t="s">
        <v>30</v>
      </c>
      <c r="E1088" s="118" t="s">
        <v>2564</v>
      </c>
      <c r="F1088" s="3" t="s">
        <v>88</v>
      </c>
      <c r="G1088" s="3" t="s">
        <v>68</v>
      </c>
      <c r="H1088" s="3">
        <v>3853183</v>
      </c>
      <c r="I1088" s="4" t="s">
        <v>2574</v>
      </c>
      <c r="J1088" s="109">
        <v>900</v>
      </c>
      <c r="K1088" s="4" t="s">
        <v>2575</v>
      </c>
      <c r="L1088" s="4"/>
      <c r="M1088" s="4" t="s">
        <v>2576</v>
      </c>
      <c r="N1088" s="4" t="s">
        <v>2567</v>
      </c>
      <c r="O1088" s="4">
        <v>18093863996</v>
      </c>
      <c r="P1088" s="217">
        <f>--IFERROR(VLOOKUP(I1088,'统计（数据库导出）'!A:C,2,FALSE),0)</f>
        <v>-22.55</v>
      </c>
      <c r="Q1088" s="217">
        <f>--IFERROR(VLOOKUP(I1088,'统计（数据库导出）'!A:C,3,FALSE),0)</f>
        <v>1192.45</v>
      </c>
      <c r="R1088" s="219">
        <f t="shared" si="16"/>
        <v>1.32494444444444</v>
      </c>
      <c r="S1088" s="217">
        <f>--IFERROR(VLOOKUP(I1088,'统计（数据库导出）'!A:K,4,FALSE),0)</f>
        <v>-28.2</v>
      </c>
      <c r="T1088" s="217">
        <f>--IFERROR(VLOOKUP(I1088,'统计（数据库导出）'!A:K,5,FALSE),0)</f>
        <v>-198</v>
      </c>
      <c r="U1088" s="217">
        <f>--IFERROR(VLOOKUP(I1088,'统计（数据库导出）'!A:K,6,FALSE),0)</f>
        <v>5.65</v>
      </c>
      <c r="V1088" s="217">
        <f>--IFERROR(VLOOKUP(I1088,'统计（数据库导出）'!A:K,7,FALSE),0)</f>
        <v>0</v>
      </c>
      <c r="W1088" s="217">
        <f>--IFERROR(VLOOKUP(I1088,'统计（数据库导出）'!A:K,8,FALSE),0)</f>
        <v>971.9</v>
      </c>
      <c r="X1088" s="217">
        <f>--IFERROR(VLOOKUP(I1088,'统计（数据库导出）'!A:K,9,FALSE),0)</f>
        <v>-625</v>
      </c>
      <c r="Y1088" s="217">
        <f>--IFERROR(VLOOKUP(I1088,'统计（数据库导出）'!A:K,10,FALSE),0)</f>
        <v>220.55</v>
      </c>
      <c r="Z1088" s="217">
        <f>--IFERROR(VLOOKUP(I1088,'统计（数据库导出）'!A:K,11,FALSE),0)</f>
        <v>-6</v>
      </c>
      <c r="AA1088" s="4">
        <v>1087</v>
      </c>
      <c r="AB1088" s="4"/>
      <c r="AC1088" s="220" t="e">
        <f>VLOOKUP(H1088,[1]Sheet1!$D:$D,1,FALSE)</f>
        <v>#N/A</v>
      </c>
    </row>
    <row r="1089" spans="1:29">
      <c r="A1089" s="3">
        <v>5</v>
      </c>
      <c r="B1089" s="118" t="s">
        <v>2563</v>
      </c>
      <c r="C1089" s="118" t="s">
        <v>29</v>
      </c>
      <c r="D1089" s="3" t="s">
        <v>30</v>
      </c>
      <c r="E1089" s="118" t="s">
        <v>2564</v>
      </c>
      <c r="F1089" s="3" t="s">
        <v>32</v>
      </c>
      <c r="G1089" s="3" t="s">
        <v>102</v>
      </c>
      <c r="H1089" s="3">
        <v>3851699</v>
      </c>
      <c r="I1089" s="4" t="s">
        <v>2577</v>
      </c>
      <c r="J1089" s="109">
        <v>1500</v>
      </c>
      <c r="K1089" s="4">
        <v>18993825369</v>
      </c>
      <c r="L1089" s="4" t="s">
        <v>99</v>
      </c>
      <c r="M1089" s="4" t="s">
        <v>2578</v>
      </c>
      <c r="N1089" s="4" t="s">
        <v>2567</v>
      </c>
      <c r="O1089" s="4">
        <v>18993825369</v>
      </c>
      <c r="P1089" s="217">
        <f>--IFERROR(VLOOKUP(I1089,'统计（数据库导出）'!A:C,2,FALSE),0)</f>
        <v>278</v>
      </c>
      <c r="Q1089" s="217">
        <f>--IFERROR(VLOOKUP(I1089,'统计（数据库导出）'!A:C,3,FALSE),0)</f>
        <v>551.65</v>
      </c>
      <c r="R1089" s="219">
        <f t="shared" si="16"/>
        <v>0.367766666666667</v>
      </c>
      <c r="S1089" s="217">
        <f>--IFERROR(VLOOKUP(I1089,'统计（数据库导出）'!A:K,4,FALSE),0)</f>
        <v>258</v>
      </c>
      <c r="T1089" s="217">
        <f>--IFERROR(VLOOKUP(I1089,'统计（数据库导出）'!A:K,5,FALSE),0)</f>
        <v>0</v>
      </c>
      <c r="U1089" s="217">
        <f>--IFERROR(VLOOKUP(I1089,'统计（数据库导出）'!A:K,6,FALSE),0)</f>
        <v>20</v>
      </c>
      <c r="V1089" s="217">
        <f>--IFERROR(VLOOKUP(I1089,'统计（数据库导出）'!A:K,7,FALSE),0)</f>
        <v>0</v>
      </c>
      <c r="W1089" s="217">
        <f>--IFERROR(VLOOKUP(I1089,'统计（数据库导出）'!A:K,8,FALSE),0)</f>
        <v>474.1</v>
      </c>
      <c r="X1089" s="217">
        <f>--IFERROR(VLOOKUP(I1089,'统计（数据库导出）'!A:K,9,FALSE),0)</f>
        <v>-140.9</v>
      </c>
      <c r="Y1089" s="217">
        <f>--IFERROR(VLOOKUP(I1089,'统计（数据库导出）'!A:K,10,FALSE),0)</f>
        <v>77.55</v>
      </c>
      <c r="Z1089" s="217">
        <f>--IFERROR(VLOOKUP(I1089,'统计（数据库导出）'!A:K,11,FALSE),0)</f>
        <v>0</v>
      </c>
      <c r="AA1089" s="4">
        <v>1088</v>
      </c>
      <c r="AB1089" s="4"/>
      <c r="AC1089" s="220" t="e">
        <f>VLOOKUP(H1089,[1]Sheet1!$D:$D,1,FALSE)</f>
        <v>#N/A</v>
      </c>
    </row>
    <row r="1090" spans="1:29">
      <c r="A1090" s="3">
        <v>6</v>
      </c>
      <c r="B1090" s="118" t="s">
        <v>2563</v>
      </c>
      <c r="C1090" s="118" t="s">
        <v>29</v>
      </c>
      <c r="D1090" s="118" t="s">
        <v>30</v>
      </c>
      <c r="E1090" s="118" t="s">
        <v>2564</v>
      </c>
      <c r="F1090" s="3" t="s">
        <v>88</v>
      </c>
      <c r="G1090" s="3" t="s">
        <v>68</v>
      </c>
      <c r="H1090" s="3">
        <v>3852691</v>
      </c>
      <c r="I1090" s="4" t="s">
        <v>2579</v>
      </c>
      <c r="J1090" s="109">
        <v>200</v>
      </c>
      <c r="K1090" s="4">
        <v>18993825356</v>
      </c>
      <c r="L1090" s="4"/>
      <c r="M1090" s="4" t="s">
        <v>2580</v>
      </c>
      <c r="N1090" s="4" t="s">
        <v>2581</v>
      </c>
      <c r="O1090" s="4">
        <v>18993825356</v>
      </c>
      <c r="P1090" s="217">
        <f>--IFERROR(VLOOKUP(I1090,'统计（数据库导出）'!A:C,2,FALSE),0)</f>
        <v>0</v>
      </c>
      <c r="Q1090" s="217">
        <f>--IFERROR(VLOOKUP(I1090,'统计（数据库导出）'!A:C,3,FALSE),0)</f>
        <v>0</v>
      </c>
      <c r="R1090" s="219">
        <f t="shared" ref="R1090:R1153" si="17">IFERROR(Q1090/J1090,0)</f>
        <v>0</v>
      </c>
      <c r="S1090" s="217">
        <f>--IFERROR(VLOOKUP(I1090,'统计（数据库导出）'!A:K,4,FALSE),0)</f>
        <v>0</v>
      </c>
      <c r="T1090" s="217">
        <f>--IFERROR(VLOOKUP(I1090,'统计（数据库导出）'!A:K,5,FALSE),0)</f>
        <v>0</v>
      </c>
      <c r="U1090" s="217">
        <f>--IFERROR(VLOOKUP(I1090,'统计（数据库导出）'!A:K,6,FALSE),0)</f>
        <v>0</v>
      </c>
      <c r="V1090" s="217">
        <f>--IFERROR(VLOOKUP(I1090,'统计（数据库导出）'!A:K,7,FALSE),0)</f>
        <v>0</v>
      </c>
      <c r="W1090" s="217">
        <f>--IFERROR(VLOOKUP(I1090,'统计（数据库导出）'!A:K,8,FALSE),0)</f>
        <v>0</v>
      </c>
      <c r="X1090" s="217">
        <f>--IFERROR(VLOOKUP(I1090,'统计（数据库导出）'!A:K,9,FALSE),0)</f>
        <v>0</v>
      </c>
      <c r="Y1090" s="217">
        <f>--IFERROR(VLOOKUP(I1090,'统计（数据库导出）'!A:K,10,FALSE),0)</f>
        <v>0</v>
      </c>
      <c r="Z1090" s="217">
        <f>--IFERROR(VLOOKUP(I1090,'统计（数据库导出）'!A:K,11,FALSE),0)</f>
        <v>0</v>
      </c>
      <c r="AA1090" s="4">
        <v>1089</v>
      </c>
      <c r="AB1090" s="4"/>
      <c r="AC1090" s="220" t="e">
        <f>VLOOKUP(H1090,[1]Sheet1!$D:$D,1,FALSE)</f>
        <v>#N/A</v>
      </c>
    </row>
    <row r="1091" spans="1:29">
      <c r="A1091" s="3">
        <v>7</v>
      </c>
      <c r="B1091" s="118" t="s">
        <v>2563</v>
      </c>
      <c r="C1091" s="118" t="s">
        <v>29</v>
      </c>
      <c r="D1091" s="118" t="s">
        <v>30</v>
      </c>
      <c r="E1091" s="118" t="s">
        <v>2564</v>
      </c>
      <c r="F1091" s="3" t="s">
        <v>88</v>
      </c>
      <c r="G1091" s="3" t="s">
        <v>68</v>
      </c>
      <c r="H1091" s="3">
        <v>3853072</v>
      </c>
      <c r="I1091" s="4" t="s">
        <v>2582</v>
      </c>
      <c r="J1091" s="109">
        <v>900</v>
      </c>
      <c r="K1091" s="4">
        <v>15378813807</v>
      </c>
      <c r="L1091" s="4"/>
      <c r="M1091" s="4" t="s">
        <v>2583</v>
      </c>
      <c r="N1091" s="4" t="s">
        <v>2567</v>
      </c>
      <c r="O1091" s="4">
        <v>15378813807</v>
      </c>
      <c r="P1091" s="217">
        <f>--IFERROR(VLOOKUP(I1091,'统计（数据库导出）'!A:C,2,FALSE),0)</f>
        <v>17.1</v>
      </c>
      <c r="Q1091" s="217">
        <f>--IFERROR(VLOOKUP(I1091,'统计（数据库导出）'!A:C,3,FALSE),0)</f>
        <v>878.7</v>
      </c>
      <c r="R1091" s="219">
        <f t="shared" si="17"/>
        <v>0.976333333333333</v>
      </c>
      <c r="S1091" s="217">
        <f>--IFERROR(VLOOKUP(I1091,'统计（数据库导出）'!A:K,4,FALSE),0)</f>
        <v>17.1</v>
      </c>
      <c r="T1091" s="217">
        <f>--IFERROR(VLOOKUP(I1091,'统计（数据库导出）'!A:K,5,FALSE),0)</f>
        <v>0</v>
      </c>
      <c r="U1091" s="217">
        <f>--IFERROR(VLOOKUP(I1091,'统计（数据库导出）'!A:K,6,FALSE),0)</f>
        <v>0</v>
      </c>
      <c r="V1091" s="217">
        <f>--IFERROR(VLOOKUP(I1091,'统计（数据库导出）'!A:K,7,FALSE),0)</f>
        <v>0</v>
      </c>
      <c r="W1091" s="217">
        <f>--IFERROR(VLOOKUP(I1091,'统计（数据库导出）'!A:K,8,FALSE),0)</f>
        <v>498.7</v>
      </c>
      <c r="X1091" s="217">
        <f>--IFERROR(VLOOKUP(I1091,'统计（数据库导出）'!A:K,9,FALSE),0)</f>
        <v>-105</v>
      </c>
      <c r="Y1091" s="217">
        <f>--IFERROR(VLOOKUP(I1091,'统计（数据库导出）'!A:K,10,FALSE),0)</f>
        <v>380</v>
      </c>
      <c r="Z1091" s="217">
        <f>--IFERROR(VLOOKUP(I1091,'统计（数据库导出）'!A:K,11,FALSE),0)</f>
        <v>-10</v>
      </c>
      <c r="AA1091" s="4">
        <v>1090</v>
      </c>
      <c r="AB1091" s="4"/>
      <c r="AC1091" s="220" t="e">
        <f>VLOOKUP(H1091,[1]Sheet1!$D:$D,1,FALSE)</f>
        <v>#N/A</v>
      </c>
    </row>
    <row r="1092" spans="1:29">
      <c r="A1092" s="3">
        <v>8</v>
      </c>
      <c r="B1092" s="118" t="s">
        <v>2563</v>
      </c>
      <c r="C1092" s="118" t="s">
        <v>29</v>
      </c>
      <c r="D1092" s="118" t="s">
        <v>30</v>
      </c>
      <c r="E1092" s="118" t="s">
        <v>2564</v>
      </c>
      <c r="F1092" s="3" t="s">
        <v>88</v>
      </c>
      <c r="G1092" s="3" t="s">
        <v>43</v>
      </c>
      <c r="H1092" s="3">
        <v>3851775</v>
      </c>
      <c r="I1092" s="4" t="s">
        <v>2584</v>
      </c>
      <c r="J1092" s="109">
        <v>1000</v>
      </c>
      <c r="K1092" s="4">
        <v>17339996575</v>
      </c>
      <c r="L1092" s="4"/>
      <c r="M1092" s="4" t="s">
        <v>2585</v>
      </c>
      <c r="N1092" s="4" t="s">
        <v>2586</v>
      </c>
      <c r="O1092" s="4">
        <v>17339996575</v>
      </c>
      <c r="P1092" s="217">
        <f>--IFERROR(VLOOKUP(I1092,'统计（数据库导出）'!A:C,2,FALSE),0)</f>
        <v>76.55</v>
      </c>
      <c r="Q1092" s="217">
        <f>--IFERROR(VLOOKUP(I1092,'统计（数据库导出）'!A:C,3,FALSE),0)</f>
        <v>1340.5</v>
      </c>
      <c r="R1092" s="219">
        <f t="shared" si="17"/>
        <v>1.3405</v>
      </c>
      <c r="S1092" s="217">
        <f>--IFERROR(VLOOKUP(I1092,'统计（数据库导出）'!A:K,4,FALSE),0)</f>
        <v>75.9</v>
      </c>
      <c r="T1092" s="217">
        <f>--IFERROR(VLOOKUP(I1092,'统计（数据库导出）'!A:K,5,FALSE),0)</f>
        <v>0</v>
      </c>
      <c r="U1092" s="217">
        <f>--IFERROR(VLOOKUP(I1092,'统计（数据库导出）'!A:K,6,FALSE),0)</f>
        <v>0.65</v>
      </c>
      <c r="V1092" s="217">
        <f>--IFERROR(VLOOKUP(I1092,'统计（数据库导出）'!A:K,7,FALSE),0)</f>
        <v>0</v>
      </c>
      <c r="W1092" s="217">
        <f>--IFERROR(VLOOKUP(I1092,'统计（数据库导出）'!A:K,8,FALSE),0)</f>
        <v>1033.4</v>
      </c>
      <c r="X1092" s="217">
        <f>--IFERROR(VLOOKUP(I1092,'统计（数据库导出）'!A:K,9,FALSE),0)</f>
        <v>-263</v>
      </c>
      <c r="Y1092" s="217">
        <f>--IFERROR(VLOOKUP(I1092,'统计（数据库导出）'!A:K,10,FALSE),0)</f>
        <v>307.1</v>
      </c>
      <c r="Z1092" s="217">
        <f>--IFERROR(VLOOKUP(I1092,'统计（数据库导出）'!A:K,11,FALSE),0)</f>
        <v>0</v>
      </c>
      <c r="AA1092" s="4">
        <v>1091</v>
      </c>
      <c r="AB1092" s="4"/>
      <c r="AC1092" s="220" t="e">
        <f>VLOOKUP(H1092,[1]Sheet1!$D:$D,1,FALSE)</f>
        <v>#N/A</v>
      </c>
    </row>
    <row r="1093" spans="1:29">
      <c r="A1093" s="3">
        <v>9</v>
      </c>
      <c r="B1093" s="118" t="s">
        <v>2563</v>
      </c>
      <c r="C1093" s="118" t="s">
        <v>29</v>
      </c>
      <c r="D1093" s="118" t="s">
        <v>53</v>
      </c>
      <c r="E1093" s="118" t="s">
        <v>29</v>
      </c>
      <c r="F1093" s="3">
        <v>0</v>
      </c>
      <c r="G1093" s="3" t="s">
        <v>33</v>
      </c>
      <c r="H1093" s="3">
        <v>3853034</v>
      </c>
      <c r="I1093" s="4" t="s">
        <v>2587</v>
      </c>
      <c r="J1093" s="109">
        <v>1200</v>
      </c>
      <c r="K1093" s="4">
        <v>15378805916</v>
      </c>
      <c r="L1093" s="4"/>
      <c r="M1093" s="4" t="s">
        <v>2588</v>
      </c>
      <c r="N1093" s="4" t="s">
        <v>2589</v>
      </c>
      <c r="O1093" s="4">
        <v>19996022792</v>
      </c>
      <c r="P1093" s="217">
        <f>--IFERROR(VLOOKUP(I1093,'统计（数据库导出）'!A:C,2,FALSE),0)</f>
        <v>0</v>
      </c>
      <c r="Q1093" s="217">
        <f>--IFERROR(VLOOKUP(I1093,'统计（数据库导出）'!A:C,3,FALSE),0)</f>
        <v>-19</v>
      </c>
      <c r="R1093" s="219">
        <f t="shared" si="17"/>
        <v>-0.0158333333333333</v>
      </c>
      <c r="S1093" s="217">
        <f>--IFERROR(VLOOKUP(I1093,'统计（数据库导出）'!A:K,4,FALSE),0)</f>
        <v>0</v>
      </c>
      <c r="T1093" s="217">
        <f>--IFERROR(VLOOKUP(I1093,'统计（数据库导出）'!A:K,5,FALSE),0)</f>
        <v>0</v>
      </c>
      <c r="U1093" s="217">
        <f>--IFERROR(VLOOKUP(I1093,'统计（数据库导出）'!A:K,6,FALSE),0)</f>
        <v>0</v>
      </c>
      <c r="V1093" s="217">
        <f>--IFERROR(VLOOKUP(I1093,'统计（数据库导出）'!A:K,7,FALSE),0)</f>
        <v>0</v>
      </c>
      <c r="W1093" s="217">
        <f>--IFERROR(VLOOKUP(I1093,'统计（数据库导出）'!A:K,8,FALSE),0)</f>
        <v>-19</v>
      </c>
      <c r="X1093" s="217">
        <f>--IFERROR(VLOOKUP(I1093,'统计（数据库导出）'!A:K,9,FALSE),0)</f>
        <v>-19</v>
      </c>
      <c r="Y1093" s="217">
        <f>--IFERROR(VLOOKUP(I1093,'统计（数据库导出）'!A:K,10,FALSE),0)</f>
        <v>0</v>
      </c>
      <c r="Z1093" s="217">
        <f>--IFERROR(VLOOKUP(I1093,'统计（数据库导出）'!A:K,11,FALSE),0)</f>
        <v>0</v>
      </c>
      <c r="AA1093" s="4">
        <v>1092</v>
      </c>
      <c r="AB1093" s="4"/>
      <c r="AC1093" s="220" t="e">
        <f>VLOOKUP(H1093,[1]Sheet1!$D:$D,1,FALSE)</f>
        <v>#N/A</v>
      </c>
    </row>
    <row r="1094" spans="1:29">
      <c r="A1094" s="3">
        <v>10</v>
      </c>
      <c r="B1094" s="118" t="s">
        <v>2563</v>
      </c>
      <c r="C1094" s="118" t="s">
        <v>29</v>
      </c>
      <c r="D1094" s="118" t="s">
        <v>53</v>
      </c>
      <c r="E1094" s="118" t="s">
        <v>29</v>
      </c>
      <c r="F1094" s="3">
        <v>0</v>
      </c>
      <c r="G1094" s="3" t="s">
        <v>33</v>
      </c>
      <c r="H1094" s="3">
        <v>3853178</v>
      </c>
      <c r="I1094" s="4" t="s">
        <v>2590</v>
      </c>
      <c r="J1094" s="109">
        <v>1200</v>
      </c>
      <c r="K1094" s="4">
        <v>18993878391</v>
      </c>
      <c r="L1094" s="4"/>
      <c r="M1094" s="4" t="s">
        <v>2591</v>
      </c>
      <c r="N1094" s="4" t="s">
        <v>2592</v>
      </c>
      <c r="O1094" s="4">
        <v>18993878391</v>
      </c>
      <c r="P1094" s="217">
        <f>--IFERROR(VLOOKUP(I1094,'统计（数据库导出）'!A:C,2,FALSE),0)</f>
        <v>96.1</v>
      </c>
      <c r="Q1094" s="217">
        <f>--IFERROR(VLOOKUP(I1094,'统计（数据库导出）'!A:C,3,FALSE),0)</f>
        <v>1585.7</v>
      </c>
      <c r="R1094" s="219">
        <f t="shared" si="17"/>
        <v>1.32141666666667</v>
      </c>
      <c r="S1094" s="217">
        <f>--IFERROR(VLOOKUP(I1094,'统计（数据库导出）'!A:K,4,FALSE),0)</f>
        <v>86.1</v>
      </c>
      <c r="T1094" s="217">
        <f>--IFERROR(VLOOKUP(I1094,'统计（数据库导出）'!A:K,5,FALSE),0)</f>
        <v>0</v>
      </c>
      <c r="U1094" s="217">
        <f>--IFERROR(VLOOKUP(I1094,'统计（数据库导出）'!A:K,6,FALSE),0)</f>
        <v>10</v>
      </c>
      <c r="V1094" s="217">
        <f>--IFERROR(VLOOKUP(I1094,'统计（数据库导出）'!A:K,7,FALSE),0)</f>
        <v>0</v>
      </c>
      <c r="W1094" s="217">
        <f>--IFERROR(VLOOKUP(I1094,'统计（数据库导出）'!A:K,8,FALSE),0)</f>
        <v>951.6</v>
      </c>
      <c r="X1094" s="217">
        <f>--IFERROR(VLOOKUP(I1094,'统计（数据库导出）'!A:K,9,FALSE),0)</f>
        <v>-261</v>
      </c>
      <c r="Y1094" s="217">
        <f>--IFERROR(VLOOKUP(I1094,'统计（数据库导出）'!A:K,10,FALSE),0)</f>
        <v>634.1</v>
      </c>
      <c r="Z1094" s="217">
        <f>--IFERROR(VLOOKUP(I1094,'统计（数据库导出）'!A:K,11,FALSE),0)</f>
        <v>-10</v>
      </c>
      <c r="AA1094" s="4">
        <v>1093</v>
      </c>
      <c r="AB1094" s="4"/>
      <c r="AC1094" s="220" t="e">
        <f>VLOOKUP(H1094,[1]Sheet1!$D:$D,1,FALSE)</f>
        <v>#N/A</v>
      </c>
    </row>
    <row r="1095" spans="1:29">
      <c r="A1095" s="3">
        <v>11</v>
      </c>
      <c r="B1095" s="118" t="s">
        <v>2563</v>
      </c>
      <c r="C1095" s="118" t="s">
        <v>29</v>
      </c>
      <c r="D1095" s="118" t="s">
        <v>53</v>
      </c>
      <c r="E1095" s="118" t="s">
        <v>29</v>
      </c>
      <c r="F1095" s="3">
        <v>0</v>
      </c>
      <c r="G1095" s="3" t="s">
        <v>33</v>
      </c>
      <c r="H1095" s="3">
        <v>383825</v>
      </c>
      <c r="I1095" s="4" t="s">
        <v>2593</v>
      </c>
      <c r="J1095" s="109">
        <v>1000</v>
      </c>
      <c r="K1095" s="4">
        <v>18993830134</v>
      </c>
      <c r="L1095" s="4"/>
      <c r="M1095" s="4" t="s">
        <v>2594</v>
      </c>
      <c r="N1095" s="4" t="s">
        <v>2595</v>
      </c>
      <c r="O1095" s="4">
        <v>18993830134</v>
      </c>
      <c r="P1095" s="217">
        <f>--IFERROR(VLOOKUP(I1095,'统计（数据库导出）'!A:C,2,FALSE),0)</f>
        <v>0</v>
      </c>
      <c r="Q1095" s="217">
        <f>--IFERROR(VLOOKUP(I1095,'统计（数据库导出）'!A:C,3,FALSE),0)</f>
        <v>99.2</v>
      </c>
      <c r="R1095" s="219">
        <f t="shared" si="17"/>
        <v>0.0992</v>
      </c>
      <c r="S1095" s="217">
        <f>--IFERROR(VLOOKUP(I1095,'统计（数据库导出）'!A:K,4,FALSE),0)</f>
        <v>0</v>
      </c>
      <c r="T1095" s="217">
        <f>--IFERROR(VLOOKUP(I1095,'统计（数据库导出）'!A:K,5,FALSE),0)</f>
        <v>0</v>
      </c>
      <c r="U1095" s="217">
        <f>--IFERROR(VLOOKUP(I1095,'统计（数据库导出）'!A:K,6,FALSE),0)</f>
        <v>0</v>
      </c>
      <c r="V1095" s="217">
        <f>--IFERROR(VLOOKUP(I1095,'统计（数据库导出）'!A:K,7,FALSE),0)</f>
        <v>0</v>
      </c>
      <c r="W1095" s="217">
        <f>--IFERROR(VLOOKUP(I1095,'统计（数据库导出）'!A:K,8,FALSE),0)</f>
        <v>89.9</v>
      </c>
      <c r="X1095" s="217">
        <f>--IFERROR(VLOOKUP(I1095,'统计（数据库导出）'!A:K,9,FALSE),0)</f>
        <v>-415.1</v>
      </c>
      <c r="Y1095" s="217">
        <f>--IFERROR(VLOOKUP(I1095,'统计（数据库导出）'!A:K,10,FALSE),0)</f>
        <v>9.3</v>
      </c>
      <c r="Z1095" s="217">
        <f>--IFERROR(VLOOKUP(I1095,'统计（数据库导出）'!A:K,11,FALSE),0)</f>
        <v>0</v>
      </c>
      <c r="AA1095" s="4">
        <v>1094</v>
      </c>
      <c r="AB1095" s="4"/>
      <c r="AC1095" s="220" t="e">
        <f>VLOOKUP(H1095,[1]Sheet1!$D:$D,1,FALSE)</f>
        <v>#N/A</v>
      </c>
    </row>
    <row r="1096" spans="1:29">
      <c r="A1096" s="3">
        <v>12</v>
      </c>
      <c r="B1096" s="118" t="s">
        <v>2563</v>
      </c>
      <c r="C1096" s="118" t="s">
        <v>29</v>
      </c>
      <c r="D1096" s="118" t="s">
        <v>30</v>
      </c>
      <c r="E1096" s="118" t="s">
        <v>2564</v>
      </c>
      <c r="F1096" s="3" t="s">
        <v>88</v>
      </c>
      <c r="G1096" s="3" t="s">
        <v>43</v>
      </c>
      <c r="H1096" s="3">
        <v>3852456</v>
      </c>
      <c r="I1096" s="4" t="s">
        <v>2596</v>
      </c>
      <c r="J1096" s="109">
        <v>1000</v>
      </c>
      <c r="K1096" s="4">
        <v>15336014565</v>
      </c>
      <c r="L1096" s="4"/>
      <c r="M1096" s="4" t="s">
        <v>2597</v>
      </c>
      <c r="N1096" s="4" t="s">
        <v>2598</v>
      </c>
      <c r="O1096" s="4">
        <v>19958591314</v>
      </c>
      <c r="P1096" s="217">
        <f>--IFERROR(VLOOKUP(I1096,'统计（数据库导出）'!A:C,2,FALSE),0)</f>
        <v>0</v>
      </c>
      <c r="Q1096" s="217">
        <f>--IFERROR(VLOOKUP(I1096,'统计（数据库导出）'!A:C,3,FALSE),0)</f>
        <v>911.15</v>
      </c>
      <c r="R1096" s="219">
        <f t="shared" si="17"/>
        <v>0.91115</v>
      </c>
      <c r="S1096" s="217">
        <f>--IFERROR(VLOOKUP(I1096,'统计（数据库导出）'!A:K,4,FALSE),0)</f>
        <v>0</v>
      </c>
      <c r="T1096" s="217">
        <f>--IFERROR(VLOOKUP(I1096,'统计（数据库导出）'!A:K,5,FALSE),0)</f>
        <v>0</v>
      </c>
      <c r="U1096" s="217">
        <f>--IFERROR(VLOOKUP(I1096,'统计（数据库导出）'!A:K,6,FALSE),0)</f>
        <v>0</v>
      </c>
      <c r="V1096" s="217">
        <f>--IFERROR(VLOOKUP(I1096,'统计（数据库导出）'!A:K,7,FALSE),0)</f>
        <v>0</v>
      </c>
      <c r="W1096" s="217">
        <f>--IFERROR(VLOOKUP(I1096,'统计（数据库导出）'!A:K,8,FALSE),0)</f>
        <v>774.5</v>
      </c>
      <c r="X1096" s="217">
        <f>--IFERROR(VLOOKUP(I1096,'统计（数据库导出）'!A:K,9,FALSE),0)</f>
        <v>-438</v>
      </c>
      <c r="Y1096" s="217">
        <f>--IFERROR(VLOOKUP(I1096,'统计（数据库导出）'!A:K,10,FALSE),0)</f>
        <v>136.65</v>
      </c>
      <c r="Z1096" s="217">
        <f>--IFERROR(VLOOKUP(I1096,'统计（数据库导出）'!A:K,11,FALSE),0)</f>
        <v>0</v>
      </c>
      <c r="AA1096" s="4">
        <v>1095</v>
      </c>
      <c r="AB1096" s="4"/>
      <c r="AC1096" s="220" t="e">
        <f>VLOOKUP(H1096,[1]Sheet1!$D:$D,1,FALSE)</f>
        <v>#N/A</v>
      </c>
    </row>
    <row r="1097" spans="1:29">
      <c r="A1097" s="3">
        <v>13</v>
      </c>
      <c r="B1097" s="118" t="s">
        <v>2563</v>
      </c>
      <c r="C1097" s="118" t="s">
        <v>29</v>
      </c>
      <c r="D1097" s="118" t="s">
        <v>53</v>
      </c>
      <c r="E1097" s="118" t="s">
        <v>29</v>
      </c>
      <c r="F1097" s="3">
        <v>0</v>
      </c>
      <c r="G1097" s="3" t="s">
        <v>33</v>
      </c>
      <c r="H1097" s="3">
        <v>3850674</v>
      </c>
      <c r="I1097" s="4" t="s">
        <v>2599</v>
      </c>
      <c r="J1097" s="109">
        <v>1000</v>
      </c>
      <c r="K1097" s="4">
        <v>18919009666</v>
      </c>
      <c r="L1097" s="4"/>
      <c r="M1097" s="4" t="s">
        <v>2600</v>
      </c>
      <c r="N1097" s="4" t="s">
        <v>2601</v>
      </c>
      <c r="O1097" s="4">
        <v>18143713229</v>
      </c>
      <c r="P1097" s="217">
        <f>--IFERROR(VLOOKUP(I1097,'统计（数据库导出）'!A:C,2,FALSE),0)</f>
        <v>34.2</v>
      </c>
      <c r="Q1097" s="217">
        <f>--IFERROR(VLOOKUP(I1097,'统计（数据库导出）'!A:C,3,FALSE),0)</f>
        <v>-230.1</v>
      </c>
      <c r="R1097" s="219">
        <f t="shared" si="17"/>
        <v>-0.2301</v>
      </c>
      <c r="S1097" s="217">
        <f>--IFERROR(VLOOKUP(I1097,'统计（数据库导出）'!A:K,4,FALSE),0)</f>
        <v>34.2</v>
      </c>
      <c r="T1097" s="217">
        <f>--IFERROR(VLOOKUP(I1097,'统计（数据库导出）'!A:K,5,FALSE),0)</f>
        <v>0</v>
      </c>
      <c r="U1097" s="217">
        <f>--IFERROR(VLOOKUP(I1097,'统计（数据库导出）'!A:K,6,FALSE),0)</f>
        <v>0</v>
      </c>
      <c r="V1097" s="217">
        <f>--IFERROR(VLOOKUP(I1097,'统计（数据库导出）'!A:K,7,FALSE),0)</f>
        <v>0</v>
      </c>
      <c r="W1097" s="217">
        <f>--IFERROR(VLOOKUP(I1097,'统计（数据库导出）'!A:K,8,FALSE),0)</f>
        <v>-230.1</v>
      </c>
      <c r="X1097" s="217">
        <f>--IFERROR(VLOOKUP(I1097,'统计（数据库导出）'!A:K,9,FALSE),0)</f>
        <v>-384</v>
      </c>
      <c r="Y1097" s="217">
        <f>--IFERROR(VLOOKUP(I1097,'统计（数据库导出）'!A:K,10,FALSE),0)</f>
        <v>0</v>
      </c>
      <c r="Z1097" s="217">
        <f>--IFERROR(VLOOKUP(I1097,'统计（数据库导出）'!A:K,11,FALSE),0)</f>
        <v>0</v>
      </c>
      <c r="AA1097" s="4">
        <v>1096</v>
      </c>
      <c r="AB1097" s="4"/>
      <c r="AC1097" s="220" t="e">
        <f>VLOOKUP(H1097,[1]Sheet1!$D:$D,1,FALSE)</f>
        <v>#N/A</v>
      </c>
    </row>
    <row r="1098" spans="1:29">
      <c r="A1098" s="3">
        <v>14</v>
      </c>
      <c r="B1098" s="118" t="s">
        <v>2563</v>
      </c>
      <c r="C1098" s="118" t="s">
        <v>2602</v>
      </c>
      <c r="D1098" s="118" t="s">
        <v>30</v>
      </c>
      <c r="E1098" s="118" t="s">
        <v>2603</v>
      </c>
      <c r="F1098" s="3" t="s">
        <v>32</v>
      </c>
      <c r="G1098" s="3" t="s">
        <v>43</v>
      </c>
      <c r="H1098" s="3">
        <v>3853251</v>
      </c>
      <c r="I1098" s="4" t="s">
        <v>2604</v>
      </c>
      <c r="J1098" s="109">
        <v>1000</v>
      </c>
      <c r="K1098" s="4" t="s">
        <v>2605</v>
      </c>
      <c r="L1098" s="4"/>
      <c r="M1098" s="4" t="s">
        <v>2606</v>
      </c>
      <c r="N1098" s="4" t="s">
        <v>2607</v>
      </c>
      <c r="O1098" s="4">
        <v>18719508688</v>
      </c>
      <c r="P1098" s="217">
        <f>--IFERROR(VLOOKUP(I1098,'统计（数据库导出）'!A:C,2,FALSE),0)</f>
        <v>13</v>
      </c>
      <c r="Q1098" s="217">
        <f>--IFERROR(VLOOKUP(I1098,'统计（数据库导出）'!A:C,3,FALSE),0)</f>
        <v>3398.6595</v>
      </c>
      <c r="R1098" s="219">
        <f t="shared" si="17"/>
        <v>3.3986595</v>
      </c>
      <c r="S1098" s="217">
        <f>--IFERROR(VLOOKUP(I1098,'统计（数据库导出）'!A:K,4,FALSE),0)</f>
        <v>3</v>
      </c>
      <c r="T1098" s="217">
        <f>--IFERROR(VLOOKUP(I1098,'统计（数据库导出）'!A:K,5,FALSE),0)</f>
        <v>0</v>
      </c>
      <c r="U1098" s="217">
        <f>--IFERROR(VLOOKUP(I1098,'统计（数据库导出）'!A:K,6,FALSE),0)</f>
        <v>10</v>
      </c>
      <c r="V1098" s="217">
        <f>--IFERROR(VLOOKUP(I1098,'统计（数据库导出）'!A:K,7,FALSE),0)</f>
        <v>0</v>
      </c>
      <c r="W1098" s="217">
        <f>--IFERROR(VLOOKUP(I1098,'统计（数据库导出）'!A:K,8,FALSE),0)</f>
        <v>2269.24</v>
      </c>
      <c r="X1098" s="217">
        <f>--IFERROR(VLOOKUP(I1098,'统计（数据库导出）'!A:K,9,FALSE),0)</f>
        <v>-172</v>
      </c>
      <c r="Y1098" s="217">
        <f>--IFERROR(VLOOKUP(I1098,'统计（数据库导出）'!A:K,10,FALSE),0)</f>
        <v>1129.4195</v>
      </c>
      <c r="Z1098" s="217">
        <f>--IFERROR(VLOOKUP(I1098,'统计（数据库导出）'!A:K,11,FALSE),0)</f>
        <v>-10</v>
      </c>
      <c r="AA1098" s="4">
        <v>1097</v>
      </c>
      <c r="AB1098" s="4"/>
      <c r="AC1098" s="220" t="e">
        <f>VLOOKUP(H1098,[1]Sheet1!$D:$D,1,FALSE)</f>
        <v>#N/A</v>
      </c>
    </row>
    <row r="1099" spans="1:29">
      <c r="A1099" s="3">
        <v>15</v>
      </c>
      <c r="B1099" s="118" t="s">
        <v>2563</v>
      </c>
      <c r="C1099" s="118" t="s">
        <v>2602</v>
      </c>
      <c r="D1099" s="118" t="s">
        <v>30</v>
      </c>
      <c r="E1099" s="118" t="s">
        <v>2603</v>
      </c>
      <c r="F1099" s="3" t="s">
        <v>32</v>
      </c>
      <c r="G1099" s="3" t="s">
        <v>43</v>
      </c>
      <c r="H1099" s="3">
        <v>3851338</v>
      </c>
      <c r="I1099" s="4" t="s">
        <v>2608</v>
      </c>
      <c r="J1099" s="109">
        <v>1000</v>
      </c>
      <c r="K1099" s="4">
        <v>18919234546</v>
      </c>
      <c r="L1099" s="4"/>
      <c r="M1099" s="4" t="s">
        <v>2609</v>
      </c>
      <c r="N1099" s="4" t="s">
        <v>2610</v>
      </c>
      <c r="O1099" s="4">
        <v>18919234546</v>
      </c>
      <c r="P1099" s="217">
        <f>--IFERROR(VLOOKUP(I1099,'统计（数据库导出）'!A:C,2,FALSE),0)</f>
        <v>52</v>
      </c>
      <c r="Q1099" s="217">
        <f>--IFERROR(VLOOKUP(I1099,'统计（数据库导出）'!A:C,3,FALSE),0)</f>
        <v>2521</v>
      </c>
      <c r="R1099" s="219">
        <f t="shared" si="17"/>
        <v>2.521</v>
      </c>
      <c r="S1099" s="217">
        <f>--IFERROR(VLOOKUP(I1099,'统计（数据库导出）'!A:K,4,FALSE),0)</f>
        <v>0</v>
      </c>
      <c r="T1099" s="217">
        <f>--IFERROR(VLOOKUP(I1099,'统计（数据库导出）'!A:K,5,FALSE),0)</f>
        <v>0</v>
      </c>
      <c r="U1099" s="217">
        <f>--IFERROR(VLOOKUP(I1099,'统计（数据库导出）'!A:K,6,FALSE),0)</f>
        <v>52</v>
      </c>
      <c r="V1099" s="217">
        <f>--IFERROR(VLOOKUP(I1099,'统计（数据库导出）'!A:K,7,FALSE),0)</f>
        <v>0</v>
      </c>
      <c r="W1099" s="217">
        <f>--IFERROR(VLOOKUP(I1099,'统计（数据库导出）'!A:K,8,FALSE),0)</f>
        <v>1686.1</v>
      </c>
      <c r="X1099" s="217">
        <f>--IFERROR(VLOOKUP(I1099,'统计（数据库导出）'!A:K,9,FALSE),0)</f>
        <v>-74</v>
      </c>
      <c r="Y1099" s="217">
        <f>--IFERROR(VLOOKUP(I1099,'统计（数据库导出）'!A:K,10,FALSE),0)</f>
        <v>834.9</v>
      </c>
      <c r="Z1099" s="217">
        <f>--IFERROR(VLOOKUP(I1099,'统计（数据库导出）'!A:K,11,FALSE),0)</f>
        <v>0</v>
      </c>
      <c r="AA1099" s="4">
        <v>1098</v>
      </c>
      <c r="AB1099" s="4"/>
      <c r="AC1099" s="220" t="e">
        <f>VLOOKUP(H1099,[1]Sheet1!$D:$D,1,FALSE)</f>
        <v>#N/A</v>
      </c>
    </row>
    <row r="1100" spans="1:29">
      <c r="A1100" s="3">
        <v>16</v>
      </c>
      <c r="B1100" s="118" t="s">
        <v>2563</v>
      </c>
      <c r="C1100" s="118" t="s">
        <v>2602</v>
      </c>
      <c r="D1100" s="118" t="s">
        <v>30</v>
      </c>
      <c r="E1100" s="118" t="s">
        <v>2603</v>
      </c>
      <c r="F1100" s="3" t="s">
        <v>32</v>
      </c>
      <c r="G1100" s="3" t="s">
        <v>33</v>
      </c>
      <c r="H1100" s="3">
        <v>3851288</v>
      </c>
      <c r="I1100" s="4" t="s">
        <v>2611</v>
      </c>
      <c r="J1100" s="109">
        <v>1000</v>
      </c>
      <c r="K1100" s="4">
        <v>15378849662</v>
      </c>
      <c r="L1100" s="4"/>
      <c r="M1100" s="4" t="s">
        <v>2612</v>
      </c>
      <c r="N1100" s="4" t="s">
        <v>2613</v>
      </c>
      <c r="O1100" s="4">
        <v>15378849662</v>
      </c>
      <c r="P1100" s="217">
        <f>--IFERROR(VLOOKUP(I1100,'统计（数据库导出）'!A:C,2,FALSE),0)</f>
        <v>0</v>
      </c>
      <c r="Q1100" s="217">
        <f>--IFERROR(VLOOKUP(I1100,'统计（数据库导出）'!A:C,3,FALSE),0)</f>
        <v>0</v>
      </c>
      <c r="R1100" s="219">
        <f t="shared" si="17"/>
        <v>0</v>
      </c>
      <c r="S1100" s="217">
        <f>--IFERROR(VLOOKUP(I1100,'统计（数据库导出）'!A:K,4,FALSE),0)</f>
        <v>0</v>
      </c>
      <c r="T1100" s="217">
        <f>--IFERROR(VLOOKUP(I1100,'统计（数据库导出）'!A:K,5,FALSE),0)</f>
        <v>0</v>
      </c>
      <c r="U1100" s="217">
        <f>--IFERROR(VLOOKUP(I1100,'统计（数据库导出）'!A:K,6,FALSE),0)</f>
        <v>0</v>
      </c>
      <c r="V1100" s="217">
        <f>--IFERROR(VLOOKUP(I1100,'统计（数据库导出）'!A:K,7,FALSE),0)</f>
        <v>0</v>
      </c>
      <c r="W1100" s="217">
        <f>--IFERROR(VLOOKUP(I1100,'统计（数据库导出）'!A:K,8,FALSE),0)</f>
        <v>0</v>
      </c>
      <c r="X1100" s="217">
        <f>--IFERROR(VLOOKUP(I1100,'统计（数据库导出）'!A:K,9,FALSE),0)</f>
        <v>0</v>
      </c>
      <c r="Y1100" s="217">
        <f>--IFERROR(VLOOKUP(I1100,'统计（数据库导出）'!A:K,10,FALSE),0)</f>
        <v>0</v>
      </c>
      <c r="Z1100" s="217">
        <f>--IFERROR(VLOOKUP(I1100,'统计（数据库导出）'!A:K,11,FALSE),0)</f>
        <v>0</v>
      </c>
      <c r="AA1100" s="4">
        <v>1099</v>
      </c>
      <c r="AB1100" s="4"/>
      <c r="AC1100" s="220" t="e">
        <f>VLOOKUP(H1100,[1]Sheet1!$D:$D,1,FALSE)</f>
        <v>#N/A</v>
      </c>
    </row>
    <row r="1101" spans="1:29">
      <c r="A1101" s="3">
        <v>17</v>
      </c>
      <c r="B1101" s="118" t="s">
        <v>2563</v>
      </c>
      <c r="C1101" s="118" t="s">
        <v>2602</v>
      </c>
      <c r="D1101" s="118" t="s">
        <v>30</v>
      </c>
      <c r="E1101" s="118" t="s">
        <v>2603</v>
      </c>
      <c r="F1101" s="3" t="s">
        <v>32</v>
      </c>
      <c r="G1101" s="3" t="s">
        <v>33</v>
      </c>
      <c r="H1101" s="3">
        <v>3852388</v>
      </c>
      <c r="I1101" s="4" t="s">
        <v>2614</v>
      </c>
      <c r="J1101" s="109">
        <v>1000</v>
      </c>
      <c r="K1101" s="4">
        <v>18993802188</v>
      </c>
      <c r="L1101" s="4"/>
      <c r="M1101" s="4" t="s">
        <v>2615</v>
      </c>
      <c r="N1101" s="4" t="s">
        <v>2616</v>
      </c>
      <c r="O1101" s="4">
        <v>18993802188</v>
      </c>
      <c r="P1101" s="217">
        <f>--IFERROR(VLOOKUP(I1101,'统计（数据库导出）'!A:C,2,FALSE),0)</f>
        <v>389.55</v>
      </c>
      <c r="Q1101" s="217">
        <f>--IFERROR(VLOOKUP(I1101,'统计（数据库导出）'!A:C,3,FALSE),0)</f>
        <v>2785.95</v>
      </c>
      <c r="R1101" s="219">
        <f t="shared" si="17"/>
        <v>2.78595</v>
      </c>
      <c r="S1101" s="217">
        <f>--IFERROR(VLOOKUP(I1101,'统计（数据库导出）'!A:K,4,FALSE),0)</f>
        <v>372.6</v>
      </c>
      <c r="T1101" s="217">
        <f>--IFERROR(VLOOKUP(I1101,'统计（数据库导出）'!A:K,5,FALSE),0)</f>
        <v>0</v>
      </c>
      <c r="U1101" s="217">
        <f>--IFERROR(VLOOKUP(I1101,'统计（数据库导出）'!A:K,6,FALSE),0)</f>
        <v>16.95</v>
      </c>
      <c r="V1101" s="217">
        <f>--IFERROR(VLOOKUP(I1101,'统计（数据库导出）'!A:K,7,FALSE),0)</f>
        <v>0</v>
      </c>
      <c r="W1101" s="217">
        <f>--IFERROR(VLOOKUP(I1101,'统计（数据库导出）'!A:K,8,FALSE),0)</f>
        <v>2314.2</v>
      </c>
      <c r="X1101" s="217">
        <f>--IFERROR(VLOOKUP(I1101,'统计（数据库导出）'!A:K,9,FALSE),0)</f>
        <v>-2047.2</v>
      </c>
      <c r="Y1101" s="217">
        <f>--IFERROR(VLOOKUP(I1101,'统计（数据库导出）'!A:K,10,FALSE),0)</f>
        <v>471.75</v>
      </c>
      <c r="Z1101" s="217">
        <f>--IFERROR(VLOOKUP(I1101,'统计（数据库导出）'!A:K,11,FALSE),0)</f>
        <v>0</v>
      </c>
      <c r="AA1101" s="4">
        <v>1100</v>
      </c>
      <c r="AB1101" s="4"/>
      <c r="AC1101" s="220" t="e">
        <f>VLOOKUP(H1101,[1]Sheet1!$D:$D,1,FALSE)</f>
        <v>#N/A</v>
      </c>
    </row>
    <row r="1102" spans="1:29">
      <c r="A1102" s="3">
        <v>18</v>
      </c>
      <c r="B1102" s="118" t="s">
        <v>2563</v>
      </c>
      <c r="C1102" s="118" t="s">
        <v>2602</v>
      </c>
      <c r="D1102" s="118" t="s">
        <v>30</v>
      </c>
      <c r="E1102" s="118" t="s">
        <v>2603</v>
      </c>
      <c r="F1102" s="3" t="s">
        <v>32</v>
      </c>
      <c r="G1102" s="3" t="s">
        <v>43</v>
      </c>
      <c r="H1102" s="3">
        <v>383664</v>
      </c>
      <c r="I1102" s="4" t="s">
        <v>2617</v>
      </c>
      <c r="J1102" s="109">
        <v>1000</v>
      </c>
      <c r="K1102" s="4">
        <v>13321387164</v>
      </c>
      <c r="L1102" s="4"/>
      <c r="M1102" s="4" t="s">
        <v>2618</v>
      </c>
      <c r="N1102" s="4" t="s">
        <v>2619</v>
      </c>
      <c r="O1102" s="4">
        <v>13399382060</v>
      </c>
      <c r="P1102" s="217">
        <f>--IFERROR(VLOOKUP(I1102,'统计（数据库导出）'!A:C,2,FALSE),0)</f>
        <v>105.9</v>
      </c>
      <c r="Q1102" s="217">
        <f>--IFERROR(VLOOKUP(I1102,'统计（数据库导出）'!A:C,3,FALSE),0)</f>
        <v>1431.4636</v>
      </c>
      <c r="R1102" s="219">
        <f t="shared" si="17"/>
        <v>1.4314636</v>
      </c>
      <c r="S1102" s="217">
        <f>--IFERROR(VLOOKUP(I1102,'统计（数据库导出）'!A:K,4,FALSE),0)</f>
        <v>75.9</v>
      </c>
      <c r="T1102" s="217">
        <f>--IFERROR(VLOOKUP(I1102,'统计（数据库导出）'!A:K,5,FALSE),0)</f>
        <v>0</v>
      </c>
      <c r="U1102" s="217">
        <f>--IFERROR(VLOOKUP(I1102,'统计（数据库导出）'!A:K,6,FALSE),0)</f>
        <v>30</v>
      </c>
      <c r="V1102" s="217">
        <f>--IFERROR(VLOOKUP(I1102,'统计（数据库导出）'!A:K,7,FALSE),0)</f>
        <v>0</v>
      </c>
      <c r="W1102" s="217">
        <f>--IFERROR(VLOOKUP(I1102,'统计（数据库导出）'!A:K,8,FALSE),0)</f>
        <v>1034.71</v>
      </c>
      <c r="X1102" s="217">
        <f>--IFERROR(VLOOKUP(I1102,'统计（数据库导出）'!A:K,9,FALSE),0)</f>
        <v>-201.1</v>
      </c>
      <c r="Y1102" s="217">
        <f>--IFERROR(VLOOKUP(I1102,'统计（数据库导出）'!A:K,10,FALSE),0)</f>
        <v>396.7536</v>
      </c>
      <c r="Z1102" s="217">
        <f>--IFERROR(VLOOKUP(I1102,'统计（数据库导出）'!A:K,11,FALSE),0)</f>
        <v>0</v>
      </c>
      <c r="AA1102" s="4">
        <v>1101</v>
      </c>
      <c r="AB1102" s="4"/>
      <c r="AC1102" s="220" t="e">
        <f>VLOOKUP(H1102,[1]Sheet1!$D:$D,1,FALSE)</f>
        <v>#N/A</v>
      </c>
    </row>
    <row r="1103" spans="1:29">
      <c r="A1103" s="3">
        <v>19</v>
      </c>
      <c r="B1103" s="118" t="s">
        <v>2563</v>
      </c>
      <c r="C1103" s="118" t="s">
        <v>2602</v>
      </c>
      <c r="D1103" s="118" t="s">
        <v>30</v>
      </c>
      <c r="E1103" s="118" t="s">
        <v>2603</v>
      </c>
      <c r="F1103" s="3" t="s">
        <v>32</v>
      </c>
      <c r="G1103" s="3" t="s">
        <v>43</v>
      </c>
      <c r="H1103" s="3">
        <v>383665</v>
      </c>
      <c r="I1103" s="4" t="s">
        <v>2620</v>
      </c>
      <c r="J1103" s="109">
        <v>1000</v>
      </c>
      <c r="K1103" s="4">
        <v>13399382062</v>
      </c>
      <c r="L1103" s="4"/>
      <c r="M1103" s="4" t="s">
        <v>2621</v>
      </c>
      <c r="N1103" s="4" t="s">
        <v>2622</v>
      </c>
      <c r="O1103" s="4">
        <v>13399382062</v>
      </c>
      <c r="P1103" s="217">
        <f>--IFERROR(VLOOKUP(I1103,'统计（数据库导出）'!A:C,2,FALSE),0)</f>
        <v>175.9</v>
      </c>
      <c r="Q1103" s="217">
        <f>--IFERROR(VLOOKUP(I1103,'统计（数据库导出）'!A:C,3,FALSE),0)</f>
        <v>2162.33</v>
      </c>
      <c r="R1103" s="219">
        <f t="shared" si="17"/>
        <v>2.16233</v>
      </c>
      <c r="S1103" s="217">
        <f>--IFERROR(VLOOKUP(I1103,'统计（数据库导出）'!A:K,4,FALSE),0)</f>
        <v>135.9</v>
      </c>
      <c r="T1103" s="217">
        <f>--IFERROR(VLOOKUP(I1103,'统计（数据库导出）'!A:K,5,FALSE),0)</f>
        <v>-69</v>
      </c>
      <c r="U1103" s="217">
        <f>--IFERROR(VLOOKUP(I1103,'统计（数据库导出）'!A:K,6,FALSE),0)</f>
        <v>40</v>
      </c>
      <c r="V1103" s="217">
        <f>--IFERROR(VLOOKUP(I1103,'统计（数据库导出）'!A:K,7,FALSE),0)</f>
        <v>0</v>
      </c>
      <c r="W1103" s="217">
        <f>--IFERROR(VLOOKUP(I1103,'统计（数据库导出）'!A:K,8,FALSE),0)</f>
        <v>1769.73</v>
      </c>
      <c r="X1103" s="217">
        <f>--IFERROR(VLOOKUP(I1103,'统计（数据库导出）'!A:K,9,FALSE),0)</f>
        <v>-314</v>
      </c>
      <c r="Y1103" s="217">
        <f>--IFERROR(VLOOKUP(I1103,'统计（数据库导出）'!A:K,10,FALSE),0)</f>
        <v>392.6</v>
      </c>
      <c r="Z1103" s="217">
        <f>--IFERROR(VLOOKUP(I1103,'统计（数据库导出）'!A:K,11,FALSE),0)</f>
        <v>0</v>
      </c>
      <c r="AA1103" s="4">
        <v>1102</v>
      </c>
      <c r="AB1103" s="4"/>
      <c r="AC1103" s="220" t="e">
        <f>VLOOKUP(H1103,[1]Sheet1!$D:$D,1,FALSE)</f>
        <v>#N/A</v>
      </c>
    </row>
    <row r="1104" spans="1:29">
      <c r="A1104" s="3">
        <v>20</v>
      </c>
      <c r="B1104" s="118" t="s">
        <v>2563</v>
      </c>
      <c r="C1104" s="118" t="s">
        <v>2602</v>
      </c>
      <c r="D1104" s="118" t="s">
        <v>30</v>
      </c>
      <c r="E1104" s="118" t="s">
        <v>2603</v>
      </c>
      <c r="F1104" s="3" t="s">
        <v>32</v>
      </c>
      <c r="G1104" s="3" t="s">
        <v>33</v>
      </c>
      <c r="H1104" s="3">
        <v>383666</v>
      </c>
      <c r="I1104" s="4" t="s">
        <v>2623</v>
      </c>
      <c r="J1104" s="109">
        <v>1000</v>
      </c>
      <c r="K1104" s="4">
        <v>15378888698</v>
      </c>
      <c r="L1104" s="4"/>
      <c r="M1104" s="4" t="s">
        <v>2624</v>
      </c>
      <c r="N1104" s="4" t="s">
        <v>2625</v>
      </c>
      <c r="O1104" s="4">
        <v>15378888698</v>
      </c>
      <c r="P1104" s="217">
        <f>--IFERROR(VLOOKUP(I1104,'统计（数据库导出）'!A:C,2,FALSE),0)</f>
        <v>-60</v>
      </c>
      <c r="Q1104" s="217">
        <f>--IFERROR(VLOOKUP(I1104,'统计（数据库导出）'!A:C,3,FALSE),0)</f>
        <v>-137.5</v>
      </c>
      <c r="R1104" s="219">
        <f t="shared" si="17"/>
        <v>-0.1375</v>
      </c>
      <c r="S1104" s="217">
        <f>--IFERROR(VLOOKUP(I1104,'统计（数据库导出）'!A:K,4,FALSE),0)</f>
        <v>-60</v>
      </c>
      <c r="T1104" s="217">
        <f>--IFERROR(VLOOKUP(I1104,'统计（数据库导出）'!A:K,5,FALSE),0)</f>
        <v>-60</v>
      </c>
      <c r="U1104" s="217">
        <f>--IFERROR(VLOOKUP(I1104,'统计（数据库导出）'!A:K,6,FALSE),0)</f>
        <v>0</v>
      </c>
      <c r="V1104" s="217">
        <f>--IFERROR(VLOOKUP(I1104,'统计（数据库导出）'!A:K,7,FALSE),0)</f>
        <v>0</v>
      </c>
      <c r="W1104" s="217">
        <f>--IFERROR(VLOOKUP(I1104,'统计（数据库导出）'!A:K,8,FALSE),0)</f>
        <v>-247.5</v>
      </c>
      <c r="X1104" s="217">
        <f>--IFERROR(VLOOKUP(I1104,'统计（数据库导出）'!A:K,9,FALSE),0)</f>
        <v>-368.2</v>
      </c>
      <c r="Y1104" s="217">
        <f>--IFERROR(VLOOKUP(I1104,'统计（数据库导出）'!A:K,10,FALSE),0)</f>
        <v>110</v>
      </c>
      <c r="Z1104" s="217">
        <f>--IFERROR(VLOOKUP(I1104,'统计（数据库导出）'!A:K,11,FALSE),0)</f>
        <v>0</v>
      </c>
      <c r="AA1104" s="4">
        <v>1103</v>
      </c>
      <c r="AB1104" s="4"/>
      <c r="AC1104" s="220" t="e">
        <f>VLOOKUP(H1104,[1]Sheet1!$D:$D,1,FALSE)</f>
        <v>#N/A</v>
      </c>
    </row>
    <row r="1105" spans="1:29">
      <c r="A1105" s="3">
        <v>21</v>
      </c>
      <c r="B1105" s="118" t="s">
        <v>2563</v>
      </c>
      <c r="C1105" s="118" t="s">
        <v>2602</v>
      </c>
      <c r="D1105" s="118" t="s">
        <v>30</v>
      </c>
      <c r="E1105" s="118" t="s">
        <v>2603</v>
      </c>
      <c r="F1105" s="3" t="s">
        <v>32</v>
      </c>
      <c r="G1105" s="3" t="s">
        <v>68</v>
      </c>
      <c r="H1105" s="3">
        <v>38381961</v>
      </c>
      <c r="I1105" s="4" t="s">
        <v>2626</v>
      </c>
      <c r="J1105" s="109">
        <v>900</v>
      </c>
      <c r="K1105" s="4">
        <v>18993825509</v>
      </c>
      <c r="L1105" s="4"/>
      <c r="M1105" s="4" t="s">
        <v>2627</v>
      </c>
      <c r="N1105" s="4" t="s">
        <v>2628</v>
      </c>
      <c r="O1105" s="4">
        <v>18993825509</v>
      </c>
      <c r="P1105" s="217">
        <f>--IFERROR(VLOOKUP(I1105,'统计（数据库导出）'!A:C,2,FALSE),0)</f>
        <v>284.9</v>
      </c>
      <c r="Q1105" s="217">
        <f>--IFERROR(VLOOKUP(I1105,'统计（数据库导出）'!A:C,3,FALSE),0)</f>
        <v>4587.4548</v>
      </c>
      <c r="R1105" s="219">
        <f t="shared" si="17"/>
        <v>5.097172</v>
      </c>
      <c r="S1105" s="217">
        <f>--IFERROR(VLOOKUP(I1105,'统计（数据库导出）'!A:K,4,FALSE),0)</f>
        <v>143.9</v>
      </c>
      <c r="T1105" s="217">
        <f>--IFERROR(VLOOKUP(I1105,'统计（数据库导出）'!A:K,5,FALSE),0)</f>
        <v>-69</v>
      </c>
      <c r="U1105" s="217">
        <f>--IFERROR(VLOOKUP(I1105,'统计（数据库导出）'!A:K,6,FALSE),0)</f>
        <v>141</v>
      </c>
      <c r="V1105" s="217">
        <f>--IFERROR(VLOOKUP(I1105,'统计（数据库导出）'!A:K,7,FALSE),0)</f>
        <v>0</v>
      </c>
      <c r="W1105" s="217">
        <f>--IFERROR(VLOOKUP(I1105,'统计（数据库导出）'!A:K,8,FALSE),0)</f>
        <v>3508.52</v>
      </c>
      <c r="X1105" s="217">
        <f>--IFERROR(VLOOKUP(I1105,'统计（数据库导出）'!A:K,9,FALSE),0)</f>
        <v>-1657.3</v>
      </c>
      <c r="Y1105" s="217">
        <f>--IFERROR(VLOOKUP(I1105,'统计（数据库导出）'!A:K,10,FALSE),0)</f>
        <v>1078.9348</v>
      </c>
      <c r="Z1105" s="217">
        <f>--IFERROR(VLOOKUP(I1105,'统计（数据库导出）'!A:K,11,FALSE),0)</f>
        <v>-10</v>
      </c>
      <c r="AA1105" s="4">
        <v>1104</v>
      </c>
      <c r="AB1105" s="4"/>
      <c r="AC1105" s="220" t="e">
        <f>VLOOKUP(H1105,[1]Sheet1!$D:$D,1,FALSE)</f>
        <v>#N/A</v>
      </c>
    </row>
    <row r="1106" spans="1:29">
      <c r="A1106" s="3">
        <v>22</v>
      </c>
      <c r="B1106" s="118" t="s">
        <v>2563</v>
      </c>
      <c r="C1106" s="118" t="s">
        <v>2602</v>
      </c>
      <c r="D1106" s="118" t="s">
        <v>30</v>
      </c>
      <c r="E1106" s="118" t="s">
        <v>2603</v>
      </c>
      <c r="F1106" s="3" t="s">
        <v>32</v>
      </c>
      <c r="G1106" s="3" t="s">
        <v>43</v>
      </c>
      <c r="H1106" s="3">
        <v>3852973</v>
      </c>
      <c r="I1106" s="4" t="s">
        <v>2629</v>
      </c>
      <c r="J1106" s="109">
        <v>1000</v>
      </c>
      <c r="K1106" s="4">
        <v>17793865190</v>
      </c>
      <c r="L1106" s="4"/>
      <c r="M1106" s="4" t="s">
        <v>2630</v>
      </c>
      <c r="N1106" s="4" t="s">
        <v>2613</v>
      </c>
      <c r="O1106" s="4">
        <v>17793865190</v>
      </c>
      <c r="P1106" s="217">
        <f>--IFERROR(VLOOKUP(I1106,'统计（数据库导出）'!A:C,2,FALSE),0)</f>
        <v>0</v>
      </c>
      <c r="Q1106" s="217">
        <f>--IFERROR(VLOOKUP(I1106,'统计（数据库导出）'!A:C,3,FALSE),0)</f>
        <v>1261.81</v>
      </c>
      <c r="R1106" s="219">
        <f t="shared" si="17"/>
        <v>1.26181</v>
      </c>
      <c r="S1106" s="217">
        <f>--IFERROR(VLOOKUP(I1106,'统计（数据库导出）'!A:K,4,FALSE),0)</f>
        <v>0</v>
      </c>
      <c r="T1106" s="217">
        <f>--IFERROR(VLOOKUP(I1106,'统计（数据库导出）'!A:K,5,FALSE),0)</f>
        <v>0</v>
      </c>
      <c r="U1106" s="217">
        <f>--IFERROR(VLOOKUP(I1106,'统计（数据库导出）'!A:K,6,FALSE),0)</f>
        <v>0</v>
      </c>
      <c r="V1106" s="217">
        <f>--IFERROR(VLOOKUP(I1106,'统计（数据库导出）'!A:K,7,FALSE),0)</f>
        <v>0</v>
      </c>
      <c r="W1106" s="217">
        <f>--IFERROR(VLOOKUP(I1106,'统计（数据库导出）'!A:K,8,FALSE),0)</f>
        <v>1059.16</v>
      </c>
      <c r="X1106" s="217">
        <f>--IFERROR(VLOOKUP(I1106,'统计（数据库导出）'!A:K,9,FALSE),0)</f>
        <v>-226.1</v>
      </c>
      <c r="Y1106" s="217">
        <f>--IFERROR(VLOOKUP(I1106,'统计（数据库导出）'!A:K,10,FALSE),0)</f>
        <v>202.65</v>
      </c>
      <c r="Z1106" s="217">
        <f>--IFERROR(VLOOKUP(I1106,'统计（数据库导出）'!A:K,11,FALSE),0)</f>
        <v>0</v>
      </c>
      <c r="AA1106" s="4">
        <v>1105</v>
      </c>
      <c r="AB1106" s="4"/>
      <c r="AC1106" s="220" t="e">
        <f>VLOOKUP(H1106,[1]Sheet1!$D:$D,1,FALSE)</f>
        <v>#N/A</v>
      </c>
    </row>
    <row r="1107" spans="1:29">
      <c r="A1107" s="3">
        <v>23</v>
      </c>
      <c r="B1107" s="118" t="s">
        <v>2563</v>
      </c>
      <c r="C1107" s="118" t="s">
        <v>2602</v>
      </c>
      <c r="D1107" s="118" t="s">
        <v>30</v>
      </c>
      <c r="E1107" s="118" t="s">
        <v>2603</v>
      </c>
      <c r="F1107" s="3" t="s">
        <v>32</v>
      </c>
      <c r="G1107" s="3" t="s">
        <v>33</v>
      </c>
      <c r="H1107" s="3">
        <v>3852975</v>
      </c>
      <c r="I1107" s="4" t="s">
        <v>2631</v>
      </c>
      <c r="J1107" s="109">
        <v>1000</v>
      </c>
      <c r="K1107" s="4">
        <v>15379859585</v>
      </c>
      <c r="L1107" s="4"/>
      <c r="M1107" s="4" t="s">
        <v>2632</v>
      </c>
      <c r="N1107" s="4" t="s">
        <v>2633</v>
      </c>
      <c r="O1107" s="4">
        <v>15379859585</v>
      </c>
      <c r="P1107" s="217">
        <f>--IFERROR(VLOOKUP(I1107,'统计（数据库导出）'!A:C,2,FALSE),0)</f>
        <v>0</v>
      </c>
      <c r="Q1107" s="217">
        <f>--IFERROR(VLOOKUP(I1107,'统计（数据库导出）'!A:C,3,FALSE),0)</f>
        <v>141.65</v>
      </c>
      <c r="R1107" s="219">
        <f t="shared" si="17"/>
        <v>0.14165</v>
      </c>
      <c r="S1107" s="217">
        <f>--IFERROR(VLOOKUP(I1107,'统计（数据库导出）'!A:K,4,FALSE),0)</f>
        <v>0</v>
      </c>
      <c r="T1107" s="217">
        <f>--IFERROR(VLOOKUP(I1107,'统计（数据库导出）'!A:K,5,FALSE),0)</f>
        <v>0</v>
      </c>
      <c r="U1107" s="217">
        <f>--IFERROR(VLOOKUP(I1107,'统计（数据库导出）'!A:K,6,FALSE),0)</f>
        <v>0</v>
      </c>
      <c r="V1107" s="217">
        <f>--IFERROR(VLOOKUP(I1107,'统计（数据库导出）'!A:K,7,FALSE),0)</f>
        <v>0</v>
      </c>
      <c r="W1107" s="217">
        <f>--IFERROR(VLOOKUP(I1107,'统计（数据库导出）'!A:K,8,FALSE),0)</f>
        <v>139.7</v>
      </c>
      <c r="X1107" s="217">
        <f>--IFERROR(VLOOKUP(I1107,'统计（数据库导出）'!A:K,9,FALSE),0)</f>
        <v>-129</v>
      </c>
      <c r="Y1107" s="217">
        <f>--IFERROR(VLOOKUP(I1107,'统计（数据库导出）'!A:K,10,FALSE),0)</f>
        <v>1.95</v>
      </c>
      <c r="Z1107" s="217">
        <f>--IFERROR(VLOOKUP(I1107,'统计（数据库导出）'!A:K,11,FALSE),0)</f>
        <v>0</v>
      </c>
      <c r="AA1107" s="4">
        <v>1106</v>
      </c>
      <c r="AB1107" s="4"/>
      <c r="AC1107" s="220" t="e">
        <f>VLOOKUP(H1107,[1]Sheet1!$D:$D,1,FALSE)</f>
        <v>#N/A</v>
      </c>
    </row>
    <row r="1108" spans="1:29">
      <c r="A1108" s="3">
        <v>24</v>
      </c>
      <c r="B1108" s="118" t="s">
        <v>2563</v>
      </c>
      <c r="C1108" s="118" t="s">
        <v>2602</v>
      </c>
      <c r="D1108" s="118" t="s">
        <v>30</v>
      </c>
      <c r="E1108" s="118" t="s">
        <v>2603</v>
      </c>
      <c r="F1108" s="3" t="s">
        <v>32</v>
      </c>
      <c r="G1108" s="3" t="s">
        <v>68</v>
      </c>
      <c r="H1108" s="3">
        <v>3853185</v>
      </c>
      <c r="I1108" s="4" t="s">
        <v>2634</v>
      </c>
      <c r="J1108" s="109">
        <v>900</v>
      </c>
      <c r="K1108" s="4" t="s">
        <v>2635</v>
      </c>
      <c r="L1108" s="4"/>
      <c r="M1108" s="4" t="s">
        <v>2636</v>
      </c>
      <c r="N1108" s="4" t="s">
        <v>2637</v>
      </c>
      <c r="O1108" s="4">
        <v>18993825363</v>
      </c>
      <c r="P1108" s="217">
        <f>--IFERROR(VLOOKUP(I1108,'统计（数据库导出）'!A:C,2,FALSE),0)</f>
        <v>109.55</v>
      </c>
      <c r="Q1108" s="217">
        <f>--IFERROR(VLOOKUP(I1108,'统计（数据库导出）'!A:C,3,FALSE),0)</f>
        <v>1066.55</v>
      </c>
      <c r="R1108" s="219">
        <f t="shared" si="17"/>
        <v>1.18505555555556</v>
      </c>
      <c r="S1108" s="217">
        <f>--IFERROR(VLOOKUP(I1108,'统计（数据库导出）'!A:K,4,FALSE),0)</f>
        <v>83.9</v>
      </c>
      <c r="T1108" s="217">
        <f>--IFERROR(VLOOKUP(I1108,'统计（数据库导出）'!A:K,5,FALSE),0)</f>
        <v>0</v>
      </c>
      <c r="U1108" s="217">
        <f>--IFERROR(VLOOKUP(I1108,'统计（数据库导出）'!A:K,6,FALSE),0)</f>
        <v>25.65</v>
      </c>
      <c r="V1108" s="217">
        <f>--IFERROR(VLOOKUP(I1108,'统计（数据库导出）'!A:K,7,FALSE),0)</f>
        <v>0</v>
      </c>
      <c r="W1108" s="217">
        <f>--IFERROR(VLOOKUP(I1108,'统计（数据库导出）'!A:K,8,FALSE),0)</f>
        <v>851</v>
      </c>
      <c r="X1108" s="217">
        <f>--IFERROR(VLOOKUP(I1108,'统计（数据库导出）'!A:K,9,FALSE),0)</f>
        <v>-665</v>
      </c>
      <c r="Y1108" s="217">
        <f>--IFERROR(VLOOKUP(I1108,'统计（数据库导出）'!A:K,10,FALSE),0)</f>
        <v>215.55</v>
      </c>
      <c r="Z1108" s="217">
        <f>--IFERROR(VLOOKUP(I1108,'统计（数据库导出）'!A:K,11,FALSE),0)</f>
        <v>0</v>
      </c>
      <c r="AA1108" s="4">
        <v>1107</v>
      </c>
      <c r="AB1108" s="4"/>
      <c r="AC1108" s="220" t="e">
        <f>VLOOKUP(H1108,[1]Sheet1!$D:$D,1,FALSE)</f>
        <v>#N/A</v>
      </c>
    </row>
    <row r="1109" spans="1:29">
      <c r="A1109" s="3">
        <v>25</v>
      </c>
      <c r="B1109" s="118" t="s">
        <v>2563</v>
      </c>
      <c r="C1109" s="118" t="s">
        <v>2602</v>
      </c>
      <c r="D1109" s="118" t="s">
        <v>30</v>
      </c>
      <c r="E1109" s="118" t="s">
        <v>2603</v>
      </c>
      <c r="F1109" s="3" t="s">
        <v>32</v>
      </c>
      <c r="G1109" s="3" t="s">
        <v>68</v>
      </c>
      <c r="H1109" s="3">
        <v>3853186</v>
      </c>
      <c r="I1109" s="4" t="s">
        <v>2638</v>
      </c>
      <c r="J1109" s="109">
        <v>900</v>
      </c>
      <c r="K1109" s="4" t="s">
        <v>2639</v>
      </c>
      <c r="L1109" s="4"/>
      <c r="M1109" s="4" t="s">
        <v>2640</v>
      </c>
      <c r="N1109" s="4" t="s">
        <v>2637</v>
      </c>
      <c r="O1109" s="4">
        <v>18993825099</v>
      </c>
      <c r="P1109" s="217">
        <f>--IFERROR(VLOOKUP(I1109,'统计（数据库导出）'!A:C,2,FALSE),0)</f>
        <v>176</v>
      </c>
      <c r="Q1109" s="217">
        <f>--IFERROR(VLOOKUP(I1109,'统计（数据库导出）'!A:C,3,FALSE),0)</f>
        <v>2282.15</v>
      </c>
      <c r="R1109" s="219">
        <f t="shared" si="17"/>
        <v>2.53572222222222</v>
      </c>
      <c r="S1109" s="217">
        <f>--IFERROR(VLOOKUP(I1109,'统计（数据库导出）'!A:K,4,FALSE),0)</f>
        <v>171</v>
      </c>
      <c r="T1109" s="217">
        <f>--IFERROR(VLOOKUP(I1109,'统计（数据库导出）'!A:K,5,FALSE),0)</f>
        <v>0</v>
      </c>
      <c r="U1109" s="217">
        <f>--IFERROR(VLOOKUP(I1109,'统计（数据库导出）'!A:K,6,FALSE),0)</f>
        <v>5</v>
      </c>
      <c r="V1109" s="217">
        <f>--IFERROR(VLOOKUP(I1109,'统计（数据库导出）'!A:K,7,FALSE),0)</f>
        <v>0</v>
      </c>
      <c r="W1109" s="217">
        <f>--IFERROR(VLOOKUP(I1109,'统计（数据库导出）'!A:K,8,FALSE),0)</f>
        <v>2140.2</v>
      </c>
      <c r="X1109" s="217">
        <f>--IFERROR(VLOOKUP(I1109,'统计（数据库导出）'!A:K,9,FALSE),0)</f>
        <v>-513</v>
      </c>
      <c r="Y1109" s="217">
        <f>--IFERROR(VLOOKUP(I1109,'统计（数据库导出）'!A:K,10,FALSE),0)</f>
        <v>141.95</v>
      </c>
      <c r="Z1109" s="217">
        <f>--IFERROR(VLOOKUP(I1109,'统计（数据库导出）'!A:K,11,FALSE),0)</f>
        <v>0</v>
      </c>
      <c r="AA1109" s="4">
        <v>1108</v>
      </c>
      <c r="AB1109" s="4"/>
      <c r="AC1109" s="220" t="e">
        <f>VLOOKUP(H1109,[1]Sheet1!$D:$D,1,FALSE)</f>
        <v>#N/A</v>
      </c>
    </row>
    <row r="1110" spans="1:29">
      <c r="A1110" s="3">
        <v>26</v>
      </c>
      <c r="B1110" s="118" t="s">
        <v>2563</v>
      </c>
      <c r="C1110" s="118" t="s">
        <v>2602</v>
      </c>
      <c r="D1110" s="118" t="s">
        <v>30</v>
      </c>
      <c r="E1110" s="118" t="s">
        <v>2603</v>
      </c>
      <c r="F1110" s="3" t="s">
        <v>32</v>
      </c>
      <c r="G1110" s="3" t="s">
        <v>43</v>
      </c>
      <c r="H1110" s="3">
        <v>3851700</v>
      </c>
      <c r="I1110" s="4" t="s">
        <v>2641</v>
      </c>
      <c r="J1110" s="109">
        <v>1000</v>
      </c>
      <c r="K1110" s="4">
        <v>18093852722</v>
      </c>
      <c r="L1110" s="4"/>
      <c r="M1110" s="4" t="s">
        <v>2642</v>
      </c>
      <c r="N1110" s="4" t="s">
        <v>2643</v>
      </c>
      <c r="O1110" s="4">
        <v>18093852722</v>
      </c>
      <c r="P1110" s="217">
        <f>--IFERROR(VLOOKUP(I1110,'统计（数据库导出）'!A:C,2,FALSE),0)</f>
        <v>23</v>
      </c>
      <c r="Q1110" s="217">
        <f>--IFERROR(VLOOKUP(I1110,'统计（数据库导出）'!A:C,3,FALSE),0)</f>
        <v>3076.175</v>
      </c>
      <c r="R1110" s="219">
        <f t="shared" si="17"/>
        <v>3.076175</v>
      </c>
      <c r="S1110" s="217">
        <f>--IFERROR(VLOOKUP(I1110,'统计（数据库导出）'!A:K,4,FALSE),0)</f>
        <v>3</v>
      </c>
      <c r="T1110" s="217">
        <f>--IFERROR(VLOOKUP(I1110,'统计（数据库导出）'!A:K,5,FALSE),0)</f>
        <v>0</v>
      </c>
      <c r="U1110" s="217">
        <f>--IFERROR(VLOOKUP(I1110,'统计（数据库导出）'!A:K,6,FALSE),0)</f>
        <v>20</v>
      </c>
      <c r="V1110" s="217">
        <f>--IFERROR(VLOOKUP(I1110,'统计（数据库导出）'!A:K,7,FALSE),0)</f>
        <v>0</v>
      </c>
      <c r="W1110" s="217">
        <f>--IFERROR(VLOOKUP(I1110,'统计（数据库导出）'!A:K,8,FALSE),0)</f>
        <v>2106.97</v>
      </c>
      <c r="X1110" s="217">
        <f>--IFERROR(VLOOKUP(I1110,'统计（数据库导出）'!A:K,9,FALSE),0)</f>
        <v>-366</v>
      </c>
      <c r="Y1110" s="217">
        <f>--IFERROR(VLOOKUP(I1110,'统计（数据库导出）'!A:K,10,FALSE),0)</f>
        <v>969.205</v>
      </c>
      <c r="Z1110" s="217">
        <f>--IFERROR(VLOOKUP(I1110,'统计（数据库导出）'!A:K,11,FALSE),0)</f>
        <v>0</v>
      </c>
      <c r="AA1110" s="4">
        <v>1109</v>
      </c>
      <c r="AB1110" s="4"/>
      <c r="AC1110" s="220" t="e">
        <f>VLOOKUP(H1110,[1]Sheet1!$D:$D,1,FALSE)</f>
        <v>#N/A</v>
      </c>
    </row>
    <row r="1111" spans="1:29">
      <c r="A1111" s="3">
        <v>27</v>
      </c>
      <c r="B1111" s="118" t="s">
        <v>2563</v>
      </c>
      <c r="C1111" s="118" t="s">
        <v>2602</v>
      </c>
      <c r="D1111" s="118" t="s">
        <v>30</v>
      </c>
      <c r="E1111" s="118" t="s">
        <v>2603</v>
      </c>
      <c r="F1111" s="3" t="s">
        <v>32</v>
      </c>
      <c r="G1111" s="3" t="s">
        <v>68</v>
      </c>
      <c r="H1111" s="3">
        <v>3853187</v>
      </c>
      <c r="I1111" s="4" t="s">
        <v>2644</v>
      </c>
      <c r="J1111" s="109">
        <v>900</v>
      </c>
      <c r="K1111" s="4" t="s">
        <v>2645</v>
      </c>
      <c r="L1111" s="4"/>
      <c r="M1111" s="4" t="s">
        <v>2646</v>
      </c>
      <c r="N1111" s="4" t="s">
        <v>2637</v>
      </c>
      <c r="O1111" s="4">
        <v>17789486996</v>
      </c>
      <c r="P1111" s="217">
        <f>--IFERROR(VLOOKUP(I1111,'统计（数据库导出）'!A:C,2,FALSE),0)</f>
        <v>0</v>
      </c>
      <c r="Q1111" s="217">
        <f>--IFERROR(VLOOKUP(I1111,'统计（数据库导出）'!A:C,3,FALSE),0)</f>
        <v>-380</v>
      </c>
      <c r="R1111" s="219">
        <f t="shared" si="17"/>
        <v>-0.422222222222222</v>
      </c>
      <c r="S1111" s="217">
        <f>--IFERROR(VLOOKUP(I1111,'统计（数据库导出）'!A:K,4,FALSE),0)</f>
        <v>0</v>
      </c>
      <c r="T1111" s="217">
        <f>--IFERROR(VLOOKUP(I1111,'统计（数据库导出）'!A:K,5,FALSE),0)</f>
        <v>0</v>
      </c>
      <c r="U1111" s="217">
        <f>--IFERROR(VLOOKUP(I1111,'统计（数据库导出）'!A:K,6,FALSE),0)</f>
        <v>0</v>
      </c>
      <c r="V1111" s="217">
        <f>--IFERROR(VLOOKUP(I1111,'统计（数据库导出）'!A:K,7,FALSE),0)</f>
        <v>0</v>
      </c>
      <c r="W1111" s="217">
        <f>--IFERROR(VLOOKUP(I1111,'统计（数据库导出）'!A:K,8,FALSE),0)</f>
        <v>-380</v>
      </c>
      <c r="X1111" s="217">
        <f>--IFERROR(VLOOKUP(I1111,'统计（数据库导出）'!A:K,9,FALSE),0)</f>
        <v>-380</v>
      </c>
      <c r="Y1111" s="217">
        <f>--IFERROR(VLOOKUP(I1111,'统计（数据库导出）'!A:K,10,FALSE),0)</f>
        <v>0</v>
      </c>
      <c r="Z1111" s="217">
        <f>--IFERROR(VLOOKUP(I1111,'统计（数据库导出）'!A:K,11,FALSE),0)</f>
        <v>0</v>
      </c>
      <c r="AA1111" s="4">
        <v>1110</v>
      </c>
      <c r="AB1111" s="4"/>
      <c r="AC1111" s="220" t="e">
        <f>VLOOKUP(H1111,[1]Sheet1!$D:$D,1,FALSE)</f>
        <v>#N/A</v>
      </c>
    </row>
    <row r="1112" spans="1:29">
      <c r="A1112" s="3">
        <v>28</v>
      </c>
      <c r="B1112" s="118" t="s">
        <v>2563</v>
      </c>
      <c r="C1112" s="118" t="s">
        <v>2602</v>
      </c>
      <c r="D1112" s="118" t="s">
        <v>30</v>
      </c>
      <c r="E1112" s="118" t="s">
        <v>2603</v>
      </c>
      <c r="F1112" s="3" t="s">
        <v>32</v>
      </c>
      <c r="G1112" s="3" t="s">
        <v>33</v>
      </c>
      <c r="H1112" s="3">
        <v>3853210</v>
      </c>
      <c r="I1112" s="4" t="s">
        <v>2647</v>
      </c>
      <c r="J1112" s="109">
        <v>1000</v>
      </c>
      <c r="K1112" s="4" t="s">
        <v>2648</v>
      </c>
      <c r="L1112" s="4"/>
      <c r="M1112" s="4" t="s">
        <v>2649</v>
      </c>
      <c r="N1112" s="4" t="s">
        <v>2650</v>
      </c>
      <c r="O1112" s="4">
        <v>15394067059</v>
      </c>
      <c r="P1112" s="217">
        <f>--IFERROR(VLOOKUP(I1112,'统计（数据库导出）'!A:C,2,FALSE),0)</f>
        <v>0</v>
      </c>
      <c r="Q1112" s="217">
        <f>--IFERROR(VLOOKUP(I1112,'统计（数据库导出）'!A:C,3,FALSE),0)</f>
        <v>-409</v>
      </c>
      <c r="R1112" s="219">
        <f t="shared" si="17"/>
        <v>-0.409</v>
      </c>
      <c r="S1112" s="217">
        <f>--IFERROR(VLOOKUP(I1112,'统计（数据库导出）'!A:K,4,FALSE),0)</f>
        <v>0</v>
      </c>
      <c r="T1112" s="217">
        <f>--IFERROR(VLOOKUP(I1112,'统计（数据库导出）'!A:K,5,FALSE),0)</f>
        <v>0</v>
      </c>
      <c r="U1112" s="217">
        <f>--IFERROR(VLOOKUP(I1112,'统计（数据库导出）'!A:K,6,FALSE),0)</f>
        <v>0</v>
      </c>
      <c r="V1112" s="217">
        <f>--IFERROR(VLOOKUP(I1112,'统计（数据库导出）'!A:K,7,FALSE),0)</f>
        <v>0</v>
      </c>
      <c r="W1112" s="217">
        <f>--IFERROR(VLOOKUP(I1112,'统计（数据库导出）'!A:K,8,FALSE),0)</f>
        <v>-409</v>
      </c>
      <c r="X1112" s="217">
        <f>--IFERROR(VLOOKUP(I1112,'统计（数据库导出）'!A:K,9,FALSE),0)</f>
        <v>-409</v>
      </c>
      <c r="Y1112" s="217">
        <f>--IFERROR(VLOOKUP(I1112,'统计（数据库导出）'!A:K,10,FALSE),0)</f>
        <v>0</v>
      </c>
      <c r="Z1112" s="217">
        <f>--IFERROR(VLOOKUP(I1112,'统计（数据库导出）'!A:K,11,FALSE),0)</f>
        <v>0</v>
      </c>
      <c r="AA1112" s="4">
        <v>1111</v>
      </c>
      <c r="AB1112" s="4"/>
      <c r="AC1112" s="220" t="e">
        <f>VLOOKUP(H1112,[1]Sheet1!$D:$D,1,FALSE)</f>
        <v>#N/A</v>
      </c>
    </row>
    <row r="1113" spans="1:29">
      <c r="A1113" s="3">
        <v>29</v>
      </c>
      <c r="B1113" s="118" t="s">
        <v>2563</v>
      </c>
      <c r="C1113" s="118" t="s">
        <v>2602</v>
      </c>
      <c r="D1113" s="118" t="s">
        <v>30</v>
      </c>
      <c r="E1113" s="118" t="s">
        <v>2603</v>
      </c>
      <c r="F1113" s="3" t="s">
        <v>32</v>
      </c>
      <c r="G1113" s="3" t="s">
        <v>68</v>
      </c>
      <c r="H1113" s="3">
        <v>3853213</v>
      </c>
      <c r="I1113" s="4" t="s">
        <v>2651</v>
      </c>
      <c r="J1113" s="109">
        <v>900</v>
      </c>
      <c r="K1113" s="4">
        <v>18993841229</v>
      </c>
      <c r="L1113" s="4"/>
      <c r="M1113" s="4" t="s">
        <v>2652</v>
      </c>
      <c r="N1113" s="4" t="s">
        <v>2637</v>
      </c>
      <c r="O1113" s="4">
        <v>18993825588</v>
      </c>
      <c r="P1113" s="217">
        <f>--IFERROR(VLOOKUP(I1113,'统计（数据库导出）'!A:C,2,FALSE),0)</f>
        <v>37.1</v>
      </c>
      <c r="Q1113" s="217">
        <f>--IFERROR(VLOOKUP(I1113,'统计（数据库导出）'!A:C,3,FALSE),0)</f>
        <v>119.85</v>
      </c>
      <c r="R1113" s="219">
        <f t="shared" si="17"/>
        <v>0.133166666666667</v>
      </c>
      <c r="S1113" s="217">
        <f>--IFERROR(VLOOKUP(I1113,'统计（数据库导出）'!A:K,4,FALSE),0)</f>
        <v>17.1</v>
      </c>
      <c r="T1113" s="217">
        <f>--IFERROR(VLOOKUP(I1113,'统计（数据库导出）'!A:K,5,FALSE),0)</f>
        <v>0</v>
      </c>
      <c r="U1113" s="217">
        <f>--IFERROR(VLOOKUP(I1113,'统计（数据库导出）'!A:K,6,FALSE),0)</f>
        <v>20</v>
      </c>
      <c r="V1113" s="217">
        <f>--IFERROR(VLOOKUP(I1113,'统计（数据库导出）'!A:K,7,FALSE),0)</f>
        <v>0</v>
      </c>
      <c r="W1113" s="217">
        <f>--IFERROR(VLOOKUP(I1113,'统计（数据库导出）'!A:K,8,FALSE),0)</f>
        <v>69.2</v>
      </c>
      <c r="X1113" s="217">
        <f>--IFERROR(VLOOKUP(I1113,'统计（数据库导出）'!A:K,9,FALSE),0)</f>
        <v>-649</v>
      </c>
      <c r="Y1113" s="217">
        <f>--IFERROR(VLOOKUP(I1113,'统计（数据库导出）'!A:K,10,FALSE),0)</f>
        <v>50.65</v>
      </c>
      <c r="Z1113" s="217">
        <f>--IFERROR(VLOOKUP(I1113,'统计（数据库导出）'!A:K,11,FALSE),0)</f>
        <v>0</v>
      </c>
      <c r="AA1113" s="4">
        <v>1112</v>
      </c>
      <c r="AB1113" s="4"/>
      <c r="AC1113" s="220" t="e">
        <f>VLOOKUP(H1113,[1]Sheet1!$D:$D,1,FALSE)</f>
        <v>#N/A</v>
      </c>
    </row>
    <row r="1114" spans="1:29">
      <c r="A1114" s="3">
        <v>30</v>
      </c>
      <c r="B1114" s="118" t="s">
        <v>2563</v>
      </c>
      <c r="C1114" s="118" t="s">
        <v>2602</v>
      </c>
      <c r="D1114" s="118" t="s">
        <v>30</v>
      </c>
      <c r="E1114" s="118" t="s">
        <v>2603</v>
      </c>
      <c r="F1114" s="3" t="s">
        <v>32</v>
      </c>
      <c r="G1114" s="3" t="s">
        <v>43</v>
      </c>
      <c r="H1114" s="3">
        <v>3851793</v>
      </c>
      <c r="I1114" s="4" t="s">
        <v>2653</v>
      </c>
      <c r="J1114" s="109">
        <v>1000</v>
      </c>
      <c r="K1114" s="4">
        <v>15309483815</v>
      </c>
      <c r="L1114" s="4"/>
      <c r="M1114" s="4" t="s">
        <v>2654</v>
      </c>
      <c r="N1114" s="4" t="s">
        <v>2655</v>
      </c>
      <c r="O1114" s="4">
        <v>15309483815</v>
      </c>
      <c r="P1114" s="217">
        <f>--IFERROR(VLOOKUP(I1114,'统计（数据库导出）'!A:C,2,FALSE),0)</f>
        <v>93</v>
      </c>
      <c r="Q1114" s="217">
        <f>--IFERROR(VLOOKUP(I1114,'统计（数据库导出）'!A:C,3,FALSE),0)</f>
        <v>1124.37</v>
      </c>
      <c r="R1114" s="219">
        <f t="shared" si="17"/>
        <v>1.12437</v>
      </c>
      <c r="S1114" s="217">
        <f>--IFERROR(VLOOKUP(I1114,'统计（数据库导出）'!A:K,4,FALSE),0)</f>
        <v>68</v>
      </c>
      <c r="T1114" s="217">
        <f>--IFERROR(VLOOKUP(I1114,'统计（数据库导出）'!A:K,5,FALSE),0)</f>
        <v>-69</v>
      </c>
      <c r="U1114" s="217">
        <f>--IFERROR(VLOOKUP(I1114,'统计（数据库导出）'!A:K,6,FALSE),0)</f>
        <v>25</v>
      </c>
      <c r="V1114" s="217">
        <f>--IFERROR(VLOOKUP(I1114,'统计（数据库导出）'!A:K,7,FALSE),0)</f>
        <v>0</v>
      </c>
      <c r="W1114" s="217">
        <f>--IFERROR(VLOOKUP(I1114,'统计（数据库导出）'!A:K,8,FALSE),0)</f>
        <v>785.42</v>
      </c>
      <c r="X1114" s="217">
        <f>--IFERROR(VLOOKUP(I1114,'统计（数据库导出）'!A:K,9,FALSE),0)</f>
        <v>-372.9</v>
      </c>
      <c r="Y1114" s="217">
        <f>--IFERROR(VLOOKUP(I1114,'统计（数据库导出）'!A:K,10,FALSE),0)</f>
        <v>338.95</v>
      </c>
      <c r="Z1114" s="217">
        <f>--IFERROR(VLOOKUP(I1114,'统计（数据库导出）'!A:K,11,FALSE),0)</f>
        <v>0</v>
      </c>
      <c r="AA1114" s="4">
        <v>1113</v>
      </c>
      <c r="AB1114" s="4"/>
      <c r="AC1114" s="220" t="e">
        <f>VLOOKUP(H1114,[1]Sheet1!$D:$D,1,FALSE)</f>
        <v>#N/A</v>
      </c>
    </row>
    <row r="1115" spans="1:29">
      <c r="A1115" s="3">
        <v>31</v>
      </c>
      <c r="B1115" s="118" t="s">
        <v>2563</v>
      </c>
      <c r="C1115" s="118" t="s">
        <v>2602</v>
      </c>
      <c r="D1115" s="118" t="s">
        <v>30</v>
      </c>
      <c r="E1115" s="118" t="s">
        <v>2603</v>
      </c>
      <c r="F1115" s="3" t="s">
        <v>32</v>
      </c>
      <c r="G1115" s="3" t="s">
        <v>33</v>
      </c>
      <c r="H1115" s="3">
        <v>3851755</v>
      </c>
      <c r="I1115" s="4" t="s">
        <v>2656</v>
      </c>
      <c r="J1115" s="109">
        <v>1000</v>
      </c>
      <c r="K1115" s="4">
        <v>13359386862</v>
      </c>
      <c r="L1115" s="4"/>
      <c r="M1115" s="4" t="s">
        <v>2657</v>
      </c>
      <c r="N1115" s="4" t="s">
        <v>2658</v>
      </c>
      <c r="O1115" s="4">
        <v>13359386862</v>
      </c>
      <c r="P1115" s="217">
        <f>--IFERROR(VLOOKUP(I1115,'统计（数据库导出）'!A:C,2,FALSE),0)</f>
        <v>90</v>
      </c>
      <c r="Q1115" s="217">
        <f>--IFERROR(VLOOKUP(I1115,'统计（数据库导出）'!A:C,3,FALSE),0)</f>
        <v>1078.27333333333</v>
      </c>
      <c r="R1115" s="219">
        <f t="shared" si="17"/>
        <v>1.07827333333333</v>
      </c>
      <c r="S1115" s="217">
        <f>--IFERROR(VLOOKUP(I1115,'统计（数据库导出）'!A:K,4,FALSE),0)</f>
        <v>82.2</v>
      </c>
      <c r="T1115" s="217">
        <f>--IFERROR(VLOOKUP(I1115,'统计（数据库导出）'!A:K,5,FALSE),0)</f>
        <v>0</v>
      </c>
      <c r="U1115" s="217">
        <f>--IFERROR(VLOOKUP(I1115,'统计（数据库导出）'!A:K,6,FALSE),0)</f>
        <v>7.8</v>
      </c>
      <c r="V1115" s="217">
        <f>--IFERROR(VLOOKUP(I1115,'统计（数据库导出）'!A:K,7,FALSE),0)</f>
        <v>0</v>
      </c>
      <c r="W1115" s="217">
        <f>--IFERROR(VLOOKUP(I1115,'统计（数据库导出）'!A:K,8,FALSE),0)</f>
        <v>947.3</v>
      </c>
      <c r="X1115" s="217">
        <f>--IFERROR(VLOOKUP(I1115,'统计（数据库导出）'!A:K,9,FALSE),0)</f>
        <v>-765</v>
      </c>
      <c r="Y1115" s="217">
        <f>--IFERROR(VLOOKUP(I1115,'统计（数据库导出）'!A:K,10,FALSE),0)</f>
        <v>130.973333333333</v>
      </c>
      <c r="Z1115" s="217">
        <f>--IFERROR(VLOOKUP(I1115,'统计（数据库导出）'!A:K,11,FALSE),0)</f>
        <v>0</v>
      </c>
      <c r="AA1115" s="4">
        <v>1114</v>
      </c>
      <c r="AB1115" s="4"/>
      <c r="AC1115" s="220" t="e">
        <f>VLOOKUP(H1115,[1]Sheet1!$D:$D,1,FALSE)</f>
        <v>#N/A</v>
      </c>
    </row>
    <row r="1116" spans="1:29">
      <c r="A1116" s="3">
        <v>32</v>
      </c>
      <c r="B1116" s="118" t="s">
        <v>2563</v>
      </c>
      <c r="C1116" s="118" t="s">
        <v>2602</v>
      </c>
      <c r="D1116" s="3" t="s">
        <v>30</v>
      </c>
      <c r="E1116" s="118" t="s">
        <v>2603</v>
      </c>
      <c r="F1116" s="3" t="s">
        <v>32</v>
      </c>
      <c r="G1116" s="3" t="s">
        <v>1424</v>
      </c>
      <c r="H1116" s="3">
        <v>3853374</v>
      </c>
      <c r="I1116" s="4" t="s">
        <v>2659</v>
      </c>
      <c r="J1116" s="109">
        <v>200</v>
      </c>
      <c r="K1116" s="4">
        <v>18993825398</v>
      </c>
      <c r="L1116" s="4" t="s">
        <v>99</v>
      </c>
      <c r="M1116" s="4" t="s">
        <v>2660</v>
      </c>
      <c r="N1116" s="4" t="s">
        <v>2661</v>
      </c>
      <c r="O1116" s="4">
        <v>18993825398</v>
      </c>
      <c r="P1116" s="217">
        <f>--IFERROR(VLOOKUP(I1116,'统计（数据库导出）'!A:C,2,FALSE),0)</f>
        <v>0</v>
      </c>
      <c r="Q1116" s="217">
        <f>--IFERROR(VLOOKUP(I1116,'统计（数据库导出）'!A:C,3,FALSE),0)</f>
        <v>196.65</v>
      </c>
      <c r="R1116" s="219">
        <f t="shared" si="17"/>
        <v>0.98325</v>
      </c>
      <c r="S1116" s="217">
        <f>--IFERROR(VLOOKUP(I1116,'统计（数据库导出）'!A:K,4,FALSE),0)</f>
        <v>0</v>
      </c>
      <c r="T1116" s="217">
        <f>--IFERROR(VLOOKUP(I1116,'统计（数据库导出）'!A:K,5,FALSE),0)</f>
        <v>0</v>
      </c>
      <c r="U1116" s="217">
        <f>--IFERROR(VLOOKUP(I1116,'统计（数据库导出）'!A:K,6,FALSE),0)</f>
        <v>0</v>
      </c>
      <c r="V1116" s="217">
        <f>--IFERROR(VLOOKUP(I1116,'统计（数据库导出）'!A:K,7,FALSE),0)</f>
        <v>0</v>
      </c>
      <c r="W1116" s="217">
        <f>--IFERROR(VLOOKUP(I1116,'统计（数据库导出）'!A:K,8,FALSE),0)</f>
        <v>136</v>
      </c>
      <c r="X1116" s="217">
        <f>--IFERROR(VLOOKUP(I1116,'统计（数据库导出）'!A:K,9,FALSE),0)</f>
        <v>-53.1</v>
      </c>
      <c r="Y1116" s="217">
        <f>--IFERROR(VLOOKUP(I1116,'统计（数据库导出）'!A:K,10,FALSE),0)</f>
        <v>60.65</v>
      </c>
      <c r="Z1116" s="217">
        <f>--IFERROR(VLOOKUP(I1116,'统计（数据库导出）'!A:K,11,FALSE),0)</f>
        <v>0</v>
      </c>
      <c r="AA1116" s="4">
        <v>1115</v>
      </c>
      <c r="AB1116" s="4"/>
      <c r="AC1116" s="220" t="e">
        <f>VLOOKUP(H1116,[1]Sheet1!$D:$D,1,FALSE)</f>
        <v>#N/A</v>
      </c>
    </row>
    <row r="1117" spans="1:29">
      <c r="A1117" s="3">
        <v>33</v>
      </c>
      <c r="B1117" s="118" t="s">
        <v>2563</v>
      </c>
      <c r="C1117" s="118" t="s">
        <v>2602</v>
      </c>
      <c r="D1117" s="118" t="s">
        <v>30</v>
      </c>
      <c r="E1117" s="118" t="s">
        <v>2603</v>
      </c>
      <c r="F1117" s="3" t="s">
        <v>32</v>
      </c>
      <c r="G1117" s="3" t="s">
        <v>33</v>
      </c>
      <c r="H1117" s="3">
        <v>3817930</v>
      </c>
      <c r="I1117" s="4" t="s">
        <v>2662</v>
      </c>
      <c r="J1117" s="109">
        <v>1000</v>
      </c>
      <c r="K1117" s="4">
        <v>18993844518</v>
      </c>
      <c r="L1117" s="4"/>
      <c r="M1117" s="4" t="s">
        <v>2663</v>
      </c>
      <c r="N1117" s="4" t="s">
        <v>2664</v>
      </c>
      <c r="O1117" s="4">
        <v>18993844518</v>
      </c>
      <c r="P1117" s="217">
        <f>--IFERROR(VLOOKUP(I1117,'统计（数据库导出）'!A:C,2,FALSE),0)</f>
        <v>136.9</v>
      </c>
      <c r="Q1117" s="217">
        <f>--IFERROR(VLOOKUP(I1117,'统计（数据库导出）'!A:C,3,FALSE),0)</f>
        <v>367.8918</v>
      </c>
      <c r="R1117" s="219">
        <f t="shared" si="17"/>
        <v>0.3678918</v>
      </c>
      <c r="S1117" s="217">
        <f>--IFERROR(VLOOKUP(I1117,'统计（数据库导出）'!A:K,4,FALSE),0)</f>
        <v>91.9</v>
      </c>
      <c r="T1117" s="217">
        <f>--IFERROR(VLOOKUP(I1117,'统计（数据库导出）'!A:K,5,FALSE),0)</f>
        <v>0</v>
      </c>
      <c r="U1117" s="217">
        <f>--IFERROR(VLOOKUP(I1117,'统计（数据库导出）'!A:K,6,FALSE),0)</f>
        <v>45</v>
      </c>
      <c r="V1117" s="217">
        <f>--IFERROR(VLOOKUP(I1117,'统计（数据库导出）'!A:K,7,FALSE),0)</f>
        <v>0</v>
      </c>
      <c r="W1117" s="217">
        <f>--IFERROR(VLOOKUP(I1117,'统计（数据库导出）'!A:K,8,FALSE),0)</f>
        <v>210.9</v>
      </c>
      <c r="X1117" s="217">
        <f>--IFERROR(VLOOKUP(I1117,'统计（数据库导出）'!A:K,9,FALSE),0)</f>
        <v>-262</v>
      </c>
      <c r="Y1117" s="217">
        <f>--IFERROR(VLOOKUP(I1117,'统计（数据库导出）'!A:K,10,FALSE),0)</f>
        <v>156.9918</v>
      </c>
      <c r="Z1117" s="217">
        <f>--IFERROR(VLOOKUP(I1117,'统计（数据库导出）'!A:K,11,FALSE),0)</f>
        <v>0</v>
      </c>
      <c r="AA1117" s="4">
        <v>1116</v>
      </c>
      <c r="AB1117" s="4"/>
      <c r="AC1117" s="220" t="e">
        <f>VLOOKUP(H1117,[1]Sheet1!$D:$D,1,FALSE)</f>
        <v>#N/A</v>
      </c>
    </row>
    <row r="1118" spans="1:29">
      <c r="A1118" s="3">
        <v>34</v>
      </c>
      <c r="B1118" s="118" t="s">
        <v>2563</v>
      </c>
      <c r="C1118" s="118" t="s">
        <v>2602</v>
      </c>
      <c r="D1118" s="118" t="s">
        <v>30</v>
      </c>
      <c r="E1118" s="118" t="s">
        <v>2603</v>
      </c>
      <c r="F1118" s="3" t="s">
        <v>32</v>
      </c>
      <c r="G1118" s="3" t="s">
        <v>43</v>
      </c>
      <c r="H1118" s="3">
        <v>3813129</v>
      </c>
      <c r="I1118" s="4" t="s">
        <v>2665</v>
      </c>
      <c r="J1118" s="109">
        <v>1000</v>
      </c>
      <c r="K1118" s="4">
        <v>15339784359</v>
      </c>
      <c r="L1118" s="4"/>
      <c r="M1118" s="4" t="s">
        <v>2666</v>
      </c>
      <c r="N1118" s="4" t="s">
        <v>2633</v>
      </c>
      <c r="O1118" s="4">
        <v>18919219379</v>
      </c>
      <c r="P1118" s="217">
        <f>--IFERROR(VLOOKUP(I1118,'统计（数据库导出）'!A:C,2,FALSE),0)</f>
        <v>4.5</v>
      </c>
      <c r="Q1118" s="217">
        <f>--IFERROR(VLOOKUP(I1118,'统计（数据库导出）'!A:C,3,FALSE),0)</f>
        <v>2238.65</v>
      </c>
      <c r="R1118" s="219">
        <f t="shared" si="17"/>
        <v>2.23865</v>
      </c>
      <c r="S1118" s="217">
        <f>--IFERROR(VLOOKUP(I1118,'统计（数据库导出）'!A:K,4,FALSE),0)</f>
        <v>4.5</v>
      </c>
      <c r="T1118" s="217">
        <f>--IFERROR(VLOOKUP(I1118,'统计（数据库导出）'!A:K,5,FALSE),0)</f>
        <v>0</v>
      </c>
      <c r="U1118" s="217">
        <f>--IFERROR(VLOOKUP(I1118,'统计（数据库导出）'!A:K,6,FALSE),0)</f>
        <v>0</v>
      </c>
      <c r="V1118" s="217">
        <f>--IFERROR(VLOOKUP(I1118,'统计（数据库导出）'!A:K,7,FALSE),0)</f>
        <v>0</v>
      </c>
      <c r="W1118" s="217">
        <f>--IFERROR(VLOOKUP(I1118,'统计（数据库导出）'!A:K,8,FALSE),0)</f>
        <v>1706.1</v>
      </c>
      <c r="X1118" s="217">
        <f>--IFERROR(VLOOKUP(I1118,'统计（数据库导出）'!A:K,9,FALSE),0)</f>
        <v>-205</v>
      </c>
      <c r="Y1118" s="217">
        <f>--IFERROR(VLOOKUP(I1118,'统计（数据库导出）'!A:K,10,FALSE),0)</f>
        <v>532.55</v>
      </c>
      <c r="Z1118" s="217">
        <f>--IFERROR(VLOOKUP(I1118,'统计（数据库导出）'!A:K,11,FALSE),0)</f>
        <v>0</v>
      </c>
      <c r="AA1118" s="4">
        <v>1117</v>
      </c>
      <c r="AB1118" s="4"/>
      <c r="AC1118" s="220" t="e">
        <f>VLOOKUP(H1118,[1]Sheet1!$D:$D,1,FALSE)</f>
        <v>#N/A</v>
      </c>
    </row>
    <row r="1119" spans="1:29">
      <c r="A1119" s="3">
        <v>35</v>
      </c>
      <c r="B1119" s="118" t="s">
        <v>2563</v>
      </c>
      <c r="C1119" s="118" t="s">
        <v>2602</v>
      </c>
      <c r="D1119" s="118" t="s">
        <v>30</v>
      </c>
      <c r="E1119" s="118" t="s">
        <v>2603</v>
      </c>
      <c r="F1119" s="3" t="s">
        <v>32</v>
      </c>
      <c r="G1119" s="3" t="s">
        <v>43</v>
      </c>
      <c r="H1119" s="3">
        <v>3853017</v>
      </c>
      <c r="I1119" s="4" t="s">
        <v>2667</v>
      </c>
      <c r="J1119" s="109">
        <v>1000</v>
      </c>
      <c r="K1119" s="4">
        <v>15394059602</v>
      </c>
      <c r="L1119" s="4"/>
      <c r="M1119" s="4" t="s">
        <v>2668</v>
      </c>
      <c r="N1119" s="4" t="s">
        <v>2664</v>
      </c>
      <c r="O1119" s="4">
        <v>15394059602</v>
      </c>
      <c r="P1119" s="217">
        <f>--IFERROR(VLOOKUP(I1119,'统计（数据库导出）'!A:C,2,FALSE),0)</f>
        <v>0</v>
      </c>
      <c r="Q1119" s="217">
        <f>--IFERROR(VLOOKUP(I1119,'统计（数据库导出）'!A:C,3,FALSE),0)</f>
        <v>1565.27</v>
      </c>
      <c r="R1119" s="219">
        <f t="shared" si="17"/>
        <v>1.56527</v>
      </c>
      <c r="S1119" s="217">
        <f>--IFERROR(VLOOKUP(I1119,'统计（数据库导出）'!A:K,4,FALSE),0)</f>
        <v>0</v>
      </c>
      <c r="T1119" s="217">
        <f>--IFERROR(VLOOKUP(I1119,'统计（数据库导出）'!A:K,5,FALSE),0)</f>
        <v>0</v>
      </c>
      <c r="U1119" s="217">
        <f>--IFERROR(VLOOKUP(I1119,'统计（数据库导出）'!A:K,6,FALSE),0)</f>
        <v>0</v>
      </c>
      <c r="V1119" s="217">
        <f>--IFERROR(VLOOKUP(I1119,'统计（数据库导出）'!A:K,7,FALSE),0)</f>
        <v>0</v>
      </c>
      <c r="W1119" s="217">
        <f>--IFERROR(VLOOKUP(I1119,'统计（数据库导出）'!A:K,8,FALSE),0)</f>
        <v>1208.02</v>
      </c>
      <c r="X1119" s="217">
        <f>--IFERROR(VLOOKUP(I1119,'统计（数据库导出）'!A:K,9,FALSE),0)</f>
        <v>-393.3</v>
      </c>
      <c r="Y1119" s="217">
        <f>--IFERROR(VLOOKUP(I1119,'统计（数据库导出）'!A:K,10,FALSE),0)</f>
        <v>357.25</v>
      </c>
      <c r="Z1119" s="217">
        <f>--IFERROR(VLOOKUP(I1119,'统计（数据库导出）'!A:K,11,FALSE),0)</f>
        <v>0</v>
      </c>
      <c r="AA1119" s="4">
        <v>1118</v>
      </c>
      <c r="AB1119" s="4"/>
      <c r="AC1119" s="220" t="e">
        <f>VLOOKUP(H1119,[1]Sheet1!$D:$D,1,FALSE)</f>
        <v>#N/A</v>
      </c>
    </row>
    <row r="1120" spans="1:29">
      <c r="A1120" s="3">
        <v>36</v>
      </c>
      <c r="B1120" s="118" t="s">
        <v>2563</v>
      </c>
      <c r="C1120" s="118" t="s">
        <v>2602</v>
      </c>
      <c r="D1120" s="118" t="s">
        <v>30</v>
      </c>
      <c r="E1120" s="118" t="s">
        <v>2603</v>
      </c>
      <c r="F1120" s="3" t="s">
        <v>32</v>
      </c>
      <c r="G1120" s="3" t="s">
        <v>33</v>
      </c>
      <c r="H1120" s="3">
        <v>3812747</v>
      </c>
      <c r="I1120" s="4" t="s">
        <v>2669</v>
      </c>
      <c r="J1120" s="109">
        <v>900</v>
      </c>
      <c r="K1120" s="4">
        <v>19993818699</v>
      </c>
      <c r="L1120" s="4"/>
      <c r="M1120" s="4" t="s">
        <v>2670</v>
      </c>
      <c r="N1120" s="4" t="s">
        <v>2650</v>
      </c>
      <c r="O1120" s="4">
        <v>19993818699</v>
      </c>
      <c r="P1120" s="217">
        <f>--IFERROR(VLOOKUP(I1120,'统计（数据库导出）'!A:C,2,FALSE),0)</f>
        <v>0</v>
      </c>
      <c r="Q1120" s="217">
        <f>--IFERROR(VLOOKUP(I1120,'统计（数据库导出）'!A:C,3,FALSE),0)</f>
        <v>-105</v>
      </c>
      <c r="R1120" s="219">
        <f t="shared" si="17"/>
        <v>-0.116666666666667</v>
      </c>
      <c r="S1120" s="217">
        <f>--IFERROR(VLOOKUP(I1120,'统计（数据库导出）'!A:K,4,FALSE),0)</f>
        <v>0</v>
      </c>
      <c r="T1120" s="217">
        <f>--IFERROR(VLOOKUP(I1120,'统计（数据库导出）'!A:K,5,FALSE),0)</f>
        <v>0</v>
      </c>
      <c r="U1120" s="217">
        <f>--IFERROR(VLOOKUP(I1120,'统计（数据库导出）'!A:K,6,FALSE),0)</f>
        <v>0</v>
      </c>
      <c r="V1120" s="217">
        <f>--IFERROR(VLOOKUP(I1120,'统计（数据库导出）'!A:K,7,FALSE),0)</f>
        <v>0</v>
      </c>
      <c r="W1120" s="217">
        <f>--IFERROR(VLOOKUP(I1120,'统计（数据库导出）'!A:K,8,FALSE),0)</f>
        <v>-105</v>
      </c>
      <c r="X1120" s="217">
        <f>--IFERROR(VLOOKUP(I1120,'统计（数据库导出）'!A:K,9,FALSE),0)</f>
        <v>-105</v>
      </c>
      <c r="Y1120" s="217">
        <f>--IFERROR(VLOOKUP(I1120,'统计（数据库导出）'!A:K,10,FALSE),0)</f>
        <v>0</v>
      </c>
      <c r="Z1120" s="217">
        <f>--IFERROR(VLOOKUP(I1120,'统计（数据库导出）'!A:K,11,FALSE),0)</f>
        <v>0</v>
      </c>
      <c r="AA1120" s="4">
        <v>1119</v>
      </c>
      <c r="AB1120" s="4"/>
      <c r="AC1120" s="220" t="e">
        <f>VLOOKUP(H1120,[1]Sheet1!$D:$D,1,FALSE)</f>
        <v>#N/A</v>
      </c>
    </row>
    <row r="1121" spans="1:29">
      <c r="A1121" s="3">
        <v>37</v>
      </c>
      <c r="B1121" s="118" t="s">
        <v>2563</v>
      </c>
      <c r="C1121" s="118" t="s">
        <v>2602</v>
      </c>
      <c r="D1121" s="118" t="s">
        <v>30</v>
      </c>
      <c r="E1121" s="118" t="s">
        <v>2603</v>
      </c>
      <c r="F1121" s="3" t="s">
        <v>32</v>
      </c>
      <c r="G1121" s="3" t="s">
        <v>33</v>
      </c>
      <c r="H1121" s="3">
        <v>3852428</v>
      </c>
      <c r="I1121" s="4" t="s">
        <v>2671</v>
      </c>
      <c r="J1121" s="109">
        <v>1000</v>
      </c>
      <c r="K1121" s="4">
        <v>15352456228</v>
      </c>
      <c r="L1121" s="4"/>
      <c r="M1121" s="4" t="s">
        <v>2672</v>
      </c>
      <c r="N1121" s="4" t="s">
        <v>2673</v>
      </c>
      <c r="O1121" s="4">
        <v>15352456228</v>
      </c>
      <c r="P1121" s="217">
        <f>--IFERROR(VLOOKUP(I1121,'统计（数据库导出）'!A:C,2,FALSE),0)</f>
        <v>0</v>
      </c>
      <c r="Q1121" s="217">
        <f>--IFERROR(VLOOKUP(I1121,'统计（数据库导出）'!A:C,3,FALSE),0)</f>
        <v>68.3</v>
      </c>
      <c r="R1121" s="219">
        <f t="shared" si="17"/>
        <v>0.0683</v>
      </c>
      <c r="S1121" s="217">
        <f>--IFERROR(VLOOKUP(I1121,'统计（数据库导出）'!A:K,4,FALSE),0)</f>
        <v>0</v>
      </c>
      <c r="T1121" s="217">
        <f>--IFERROR(VLOOKUP(I1121,'统计（数据库导出）'!A:K,5,FALSE),0)</f>
        <v>0</v>
      </c>
      <c r="U1121" s="217">
        <f>--IFERROR(VLOOKUP(I1121,'统计（数据库导出）'!A:K,6,FALSE),0)</f>
        <v>0</v>
      </c>
      <c r="V1121" s="217">
        <f>--IFERROR(VLOOKUP(I1121,'统计（数据库导出）'!A:K,7,FALSE),0)</f>
        <v>0</v>
      </c>
      <c r="W1121" s="217">
        <f>--IFERROR(VLOOKUP(I1121,'统计（数据库导出）'!A:K,8,FALSE),0)</f>
        <v>69</v>
      </c>
      <c r="X1121" s="217">
        <f>--IFERROR(VLOOKUP(I1121,'统计（数据库导出）'!A:K,9,FALSE),0)</f>
        <v>-182</v>
      </c>
      <c r="Y1121" s="217">
        <f>--IFERROR(VLOOKUP(I1121,'统计（数据库导出）'!A:K,10,FALSE),0)</f>
        <v>-0.7</v>
      </c>
      <c r="Z1121" s="217">
        <f>--IFERROR(VLOOKUP(I1121,'统计（数据库导出）'!A:K,11,FALSE),0)</f>
        <v>-10</v>
      </c>
      <c r="AA1121" s="4">
        <v>1120</v>
      </c>
      <c r="AB1121" s="4"/>
      <c r="AC1121" s="220" t="e">
        <f>VLOOKUP(H1121,[1]Sheet1!$D:$D,1,FALSE)</f>
        <v>#N/A</v>
      </c>
    </row>
    <row r="1122" spans="1:29">
      <c r="A1122" s="3">
        <v>38</v>
      </c>
      <c r="B1122" s="118" t="s">
        <v>2563</v>
      </c>
      <c r="C1122" s="118" t="s">
        <v>2602</v>
      </c>
      <c r="D1122" s="118" t="s">
        <v>30</v>
      </c>
      <c r="E1122" s="118" t="s">
        <v>2603</v>
      </c>
      <c r="F1122" s="3" t="s">
        <v>32</v>
      </c>
      <c r="G1122" s="3" t="s">
        <v>33</v>
      </c>
      <c r="H1122" s="3">
        <v>3851174</v>
      </c>
      <c r="I1122" s="4" t="s">
        <v>2674</v>
      </c>
      <c r="J1122" s="109">
        <v>1000</v>
      </c>
      <c r="K1122" s="4">
        <v>18153943125</v>
      </c>
      <c r="L1122" s="4"/>
      <c r="M1122" s="4" t="s">
        <v>2675</v>
      </c>
      <c r="N1122" s="4" t="s">
        <v>2607</v>
      </c>
      <c r="O1122" s="4">
        <v>18153943125</v>
      </c>
      <c r="P1122" s="217">
        <f>--IFERROR(VLOOKUP(I1122,'统计（数据库导出）'!A:C,2,FALSE),0)</f>
        <v>0</v>
      </c>
      <c r="Q1122" s="217">
        <f>--IFERROR(VLOOKUP(I1122,'统计（数据库导出）'!A:C,3,FALSE),0)</f>
        <v>217.26025</v>
      </c>
      <c r="R1122" s="219">
        <f t="shared" si="17"/>
        <v>0.21726025</v>
      </c>
      <c r="S1122" s="217">
        <f>--IFERROR(VLOOKUP(I1122,'统计（数据库导出）'!A:K,4,FALSE),0)</f>
        <v>0</v>
      </c>
      <c r="T1122" s="217">
        <f>--IFERROR(VLOOKUP(I1122,'统计（数据库导出）'!A:K,5,FALSE),0)</f>
        <v>0</v>
      </c>
      <c r="U1122" s="217">
        <f>--IFERROR(VLOOKUP(I1122,'统计（数据库导出）'!A:K,6,FALSE),0)</f>
        <v>0</v>
      </c>
      <c r="V1122" s="217">
        <f>--IFERROR(VLOOKUP(I1122,'统计（数据库导出）'!A:K,7,FALSE),0)</f>
        <v>0</v>
      </c>
      <c r="W1122" s="217">
        <f>--IFERROR(VLOOKUP(I1122,'统计（数据库导出）'!A:K,8,FALSE),0)</f>
        <v>13.21</v>
      </c>
      <c r="X1122" s="217">
        <f>--IFERROR(VLOOKUP(I1122,'统计（数据库导出）'!A:K,9,FALSE),0)</f>
        <v>-231</v>
      </c>
      <c r="Y1122" s="217">
        <f>--IFERROR(VLOOKUP(I1122,'统计（数据库导出）'!A:K,10,FALSE),0)</f>
        <v>204.05025</v>
      </c>
      <c r="Z1122" s="217">
        <f>--IFERROR(VLOOKUP(I1122,'统计（数据库导出）'!A:K,11,FALSE),0)</f>
        <v>0</v>
      </c>
      <c r="AA1122" s="4">
        <v>1121</v>
      </c>
      <c r="AB1122" s="4"/>
      <c r="AC1122" s="220" t="e">
        <f>VLOOKUP(H1122,[1]Sheet1!$D:$D,1,FALSE)</f>
        <v>#N/A</v>
      </c>
    </row>
    <row r="1123" spans="1:29">
      <c r="A1123" s="3">
        <v>39</v>
      </c>
      <c r="B1123" s="118" t="s">
        <v>2563</v>
      </c>
      <c r="C1123" s="118" t="s">
        <v>2602</v>
      </c>
      <c r="D1123" s="118" t="s">
        <v>30</v>
      </c>
      <c r="E1123" s="118" t="s">
        <v>2603</v>
      </c>
      <c r="F1123" s="3" t="s">
        <v>32</v>
      </c>
      <c r="G1123" s="3" t="s">
        <v>33</v>
      </c>
      <c r="H1123" s="3">
        <v>3851113</v>
      </c>
      <c r="I1123" s="4" t="s">
        <v>2676</v>
      </c>
      <c r="J1123" s="109">
        <v>1000</v>
      </c>
      <c r="K1123" s="4">
        <v>18919228304</v>
      </c>
      <c r="L1123" s="4"/>
      <c r="M1123" s="4" t="s">
        <v>2677</v>
      </c>
      <c r="N1123" s="4" t="s">
        <v>2678</v>
      </c>
      <c r="O1123" s="4">
        <v>18919228304</v>
      </c>
      <c r="P1123" s="217">
        <f>--IFERROR(VLOOKUP(I1123,'统计（数据库导出）'!A:C,2,FALSE),0)</f>
        <v>0</v>
      </c>
      <c r="Q1123" s="217">
        <f>--IFERROR(VLOOKUP(I1123,'统计（数据库导出）'!A:C,3,FALSE),0)</f>
        <v>0</v>
      </c>
      <c r="R1123" s="219">
        <f t="shared" si="17"/>
        <v>0</v>
      </c>
      <c r="S1123" s="217">
        <f>--IFERROR(VLOOKUP(I1123,'统计（数据库导出）'!A:K,4,FALSE),0)</f>
        <v>0</v>
      </c>
      <c r="T1123" s="217">
        <f>--IFERROR(VLOOKUP(I1123,'统计（数据库导出）'!A:K,5,FALSE),0)</f>
        <v>0</v>
      </c>
      <c r="U1123" s="217">
        <f>--IFERROR(VLOOKUP(I1123,'统计（数据库导出）'!A:K,6,FALSE),0)</f>
        <v>0</v>
      </c>
      <c r="V1123" s="217">
        <f>--IFERROR(VLOOKUP(I1123,'统计（数据库导出）'!A:K,7,FALSE),0)</f>
        <v>0</v>
      </c>
      <c r="W1123" s="217">
        <f>--IFERROR(VLOOKUP(I1123,'统计（数据库导出）'!A:K,8,FALSE),0)</f>
        <v>0</v>
      </c>
      <c r="X1123" s="217">
        <f>--IFERROR(VLOOKUP(I1123,'统计（数据库导出）'!A:K,9,FALSE),0)</f>
        <v>0</v>
      </c>
      <c r="Y1123" s="217">
        <f>--IFERROR(VLOOKUP(I1123,'统计（数据库导出）'!A:K,10,FALSE),0)</f>
        <v>0</v>
      </c>
      <c r="Z1123" s="217">
        <f>--IFERROR(VLOOKUP(I1123,'统计（数据库导出）'!A:K,11,FALSE),0)</f>
        <v>0</v>
      </c>
      <c r="AA1123" s="4">
        <v>1122</v>
      </c>
      <c r="AB1123" s="4"/>
      <c r="AC1123" s="220" t="e">
        <f>VLOOKUP(H1123,[1]Sheet1!$D:$D,1,FALSE)</f>
        <v>#N/A</v>
      </c>
    </row>
    <row r="1124" spans="1:29">
      <c r="A1124" s="3">
        <v>40</v>
      </c>
      <c r="B1124" s="118" t="s">
        <v>2563</v>
      </c>
      <c r="C1124" s="118" t="s">
        <v>2602</v>
      </c>
      <c r="D1124" s="118" t="s">
        <v>30</v>
      </c>
      <c r="E1124" s="118" t="s">
        <v>2603</v>
      </c>
      <c r="F1124" s="3" t="s">
        <v>32</v>
      </c>
      <c r="G1124" s="3" t="s">
        <v>33</v>
      </c>
      <c r="H1124" s="3">
        <v>3851569</v>
      </c>
      <c r="I1124" s="4" t="s">
        <v>2679</v>
      </c>
      <c r="J1124" s="109">
        <v>1000</v>
      </c>
      <c r="K1124" s="4">
        <v>17752225949</v>
      </c>
      <c r="L1124" s="4"/>
      <c r="M1124" s="4" t="s">
        <v>2680</v>
      </c>
      <c r="N1124" s="4" t="s">
        <v>2681</v>
      </c>
      <c r="O1124" s="4">
        <v>17752225949</v>
      </c>
      <c r="P1124" s="217">
        <f>--IFERROR(VLOOKUP(I1124,'统计（数据库导出）'!A:C,2,FALSE),0)</f>
        <v>0</v>
      </c>
      <c r="Q1124" s="217">
        <f>--IFERROR(VLOOKUP(I1124,'统计（数据库导出）'!A:C,3,FALSE),0)</f>
        <v>0</v>
      </c>
      <c r="R1124" s="219">
        <f t="shared" si="17"/>
        <v>0</v>
      </c>
      <c r="S1124" s="217">
        <f>--IFERROR(VLOOKUP(I1124,'统计（数据库导出）'!A:K,4,FALSE),0)</f>
        <v>0</v>
      </c>
      <c r="T1124" s="217">
        <f>--IFERROR(VLOOKUP(I1124,'统计（数据库导出）'!A:K,5,FALSE),0)</f>
        <v>0</v>
      </c>
      <c r="U1124" s="217">
        <f>--IFERROR(VLOOKUP(I1124,'统计（数据库导出）'!A:K,6,FALSE),0)</f>
        <v>0</v>
      </c>
      <c r="V1124" s="217">
        <f>--IFERROR(VLOOKUP(I1124,'统计（数据库导出）'!A:K,7,FALSE),0)</f>
        <v>0</v>
      </c>
      <c r="W1124" s="217">
        <f>--IFERROR(VLOOKUP(I1124,'统计（数据库导出）'!A:K,8,FALSE),0)</f>
        <v>0</v>
      </c>
      <c r="X1124" s="217">
        <f>--IFERROR(VLOOKUP(I1124,'统计（数据库导出）'!A:K,9,FALSE),0)</f>
        <v>0</v>
      </c>
      <c r="Y1124" s="217">
        <f>--IFERROR(VLOOKUP(I1124,'统计（数据库导出）'!A:K,10,FALSE),0)</f>
        <v>0</v>
      </c>
      <c r="Z1124" s="217">
        <f>--IFERROR(VLOOKUP(I1124,'统计（数据库导出）'!A:K,11,FALSE),0)</f>
        <v>0</v>
      </c>
      <c r="AA1124" s="4">
        <v>1123</v>
      </c>
      <c r="AB1124" s="4"/>
      <c r="AC1124" s="220" t="e">
        <f>VLOOKUP(H1124,[1]Sheet1!$D:$D,1,FALSE)</f>
        <v>#N/A</v>
      </c>
    </row>
    <row r="1125" spans="1:29">
      <c r="A1125" s="3">
        <v>41</v>
      </c>
      <c r="B1125" s="118" t="s">
        <v>2563</v>
      </c>
      <c r="C1125" s="118" t="s">
        <v>2602</v>
      </c>
      <c r="D1125" s="118" t="s">
        <v>30</v>
      </c>
      <c r="E1125" s="118" t="s">
        <v>2603</v>
      </c>
      <c r="F1125" s="3" t="s">
        <v>32</v>
      </c>
      <c r="G1125" s="3" t="s">
        <v>33</v>
      </c>
      <c r="H1125" s="118">
        <v>3853236</v>
      </c>
      <c r="I1125" s="4" t="s">
        <v>2682</v>
      </c>
      <c r="J1125" s="109">
        <v>800</v>
      </c>
      <c r="K1125" s="4" t="s">
        <v>2683</v>
      </c>
      <c r="L1125" s="4"/>
      <c r="M1125" s="4" t="s">
        <v>2684</v>
      </c>
      <c r="N1125" s="4" t="s">
        <v>2628</v>
      </c>
      <c r="O1125" s="4">
        <v>13369383654</v>
      </c>
      <c r="P1125" s="217">
        <f>--IFERROR(VLOOKUP(I1125,'统计（数据库导出）'!A:C,2,FALSE),0)</f>
        <v>0</v>
      </c>
      <c r="Q1125" s="217">
        <f>--IFERROR(VLOOKUP(I1125,'统计（数据库导出）'!A:C,3,FALSE),0)</f>
        <v>-24</v>
      </c>
      <c r="R1125" s="219">
        <f t="shared" si="17"/>
        <v>-0.03</v>
      </c>
      <c r="S1125" s="217">
        <f>--IFERROR(VLOOKUP(I1125,'统计（数据库导出）'!A:K,4,FALSE),0)</f>
        <v>0</v>
      </c>
      <c r="T1125" s="217">
        <f>--IFERROR(VLOOKUP(I1125,'统计（数据库导出）'!A:K,5,FALSE),0)</f>
        <v>0</v>
      </c>
      <c r="U1125" s="217">
        <f>--IFERROR(VLOOKUP(I1125,'统计（数据库导出）'!A:K,6,FALSE),0)</f>
        <v>0</v>
      </c>
      <c r="V1125" s="217">
        <f>--IFERROR(VLOOKUP(I1125,'统计（数据库导出）'!A:K,7,FALSE),0)</f>
        <v>0</v>
      </c>
      <c r="W1125" s="217">
        <f>--IFERROR(VLOOKUP(I1125,'统计（数据库导出）'!A:K,8,FALSE),0)</f>
        <v>-24</v>
      </c>
      <c r="X1125" s="217">
        <f>--IFERROR(VLOOKUP(I1125,'统计（数据库导出）'!A:K,9,FALSE),0)</f>
        <v>-24</v>
      </c>
      <c r="Y1125" s="217">
        <f>--IFERROR(VLOOKUP(I1125,'统计（数据库导出）'!A:K,10,FALSE),0)</f>
        <v>0</v>
      </c>
      <c r="Z1125" s="217">
        <f>--IFERROR(VLOOKUP(I1125,'统计（数据库导出）'!A:K,11,FALSE),0)</f>
        <v>0</v>
      </c>
      <c r="AA1125" s="4">
        <v>1124</v>
      </c>
      <c r="AB1125" s="4"/>
      <c r="AC1125" s="220" t="e">
        <f>VLOOKUP(H1125,[1]Sheet1!$D:$D,1,FALSE)</f>
        <v>#N/A</v>
      </c>
    </row>
    <row r="1126" spans="1:29">
      <c r="A1126" s="3">
        <v>42</v>
      </c>
      <c r="B1126" s="118" t="s">
        <v>2563</v>
      </c>
      <c r="C1126" s="118" t="s">
        <v>2602</v>
      </c>
      <c r="D1126" s="118" t="s">
        <v>30</v>
      </c>
      <c r="E1126" s="118" t="s">
        <v>2603</v>
      </c>
      <c r="F1126" s="3" t="s">
        <v>32</v>
      </c>
      <c r="G1126" s="3" t="s">
        <v>43</v>
      </c>
      <c r="H1126" s="118">
        <v>3853390</v>
      </c>
      <c r="I1126" s="4" t="s">
        <v>2685</v>
      </c>
      <c r="J1126" s="109">
        <v>1000</v>
      </c>
      <c r="K1126" s="4">
        <v>15394057501</v>
      </c>
      <c r="L1126" s="4"/>
      <c r="M1126" s="4" t="s">
        <v>2686</v>
      </c>
      <c r="N1126" s="4" t="s">
        <v>2637</v>
      </c>
      <c r="O1126" s="4">
        <v>15394057501</v>
      </c>
      <c r="P1126" s="217">
        <f>--IFERROR(VLOOKUP(I1126,'统计（数据库导出）'!A:C,2,FALSE),0)</f>
        <v>0</v>
      </c>
      <c r="Q1126" s="217">
        <f>--IFERROR(VLOOKUP(I1126,'统计（数据库导出）'!A:C,3,FALSE),0)</f>
        <v>734.11</v>
      </c>
      <c r="R1126" s="219">
        <f t="shared" si="17"/>
        <v>0.73411</v>
      </c>
      <c r="S1126" s="217">
        <f>--IFERROR(VLOOKUP(I1126,'统计（数据库导出）'!A:K,4,FALSE),0)</f>
        <v>0</v>
      </c>
      <c r="T1126" s="217">
        <f>--IFERROR(VLOOKUP(I1126,'统计（数据库导出）'!A:K,5,FALSE),0)</f>
        <v>0</v>
      </c>
      <c r="U1126" s="217">
        <f>--IFERROR(VLOOKUP(I1126,'统计（数据库导出）'!A:K,6,FALSE),0)</f>
        <v>0</v>
      </c>
      <c r="V1126" s="217">
        <f>--IFERROR(VLOOKUP(I1126,'统计（数据库导出）'!A:K,7,FALSE),0)</f>
        <v>0</v>
      </c>
      <c r="W1126" s="217">
        <f>--IFERROR(VLOOKUP(I1126,'统计（数据库导出）'!A:K,8,FALSE),0)</f>
        <v>574.11</v>
      </c>
      <c r="X1126" s="217">
        <f>--IFERROR(VLOOKUP(I1126,'统计（数据库导出）'!A:K,9,FALSE),0)</f>
        <v>-100</v>
      </c>
      <c r="Y1126" s="217">
        <f>--IFERROR(VLOOKUP(I1126,'统计（数据库导出）'!A:K,10,FALSE),0)</f>
        <v>160</v>
      </c>
      <c r="Z1126" s="217">
        <f>--IFERROR(VLOOKUP(I1126,'统计（数据库导出）'!A:K,11,FALSE),0)</f>
        <v>0</v>
      </c>
      <c r="AA1126" s="4">
        <v>1125</v>
      </c>
      <c r="AB1126" s="4"/>
      <c r="AC1126" s="220" t="e">
        <f>VLOOKUP(H1126,[1]Sheet1!$D:$D,1,FALSE)</f>
        <v>#N/A</v>
      </c>
    </row>
    <row r="1127" spans="1:29">
      <c r="A1127" s="3">
        <v>43</v>
      </c>
      <c r="B1127" s="118" t="s">
        <v>2563</v>
      </c>
      <c r="C1127" s="118" t="s">
        <v>29</v>
      </c>
      <c r="D1127" s="118" t="s">
        <v>30</v>
      </c>
      <c r="E1127" s="118" t="s">
        <v>2687</v>
      </c>
      <c r="F1127" s="3" t="s">
        <v>32</v>
      </c>
      <c r="G1127" s="3" t="s">
        <v>43</v>
      </c>
      <c r="H1127" s="3">
        <v>3851297</v>
      </c>
      <c r="I1127" s="4" t="s">
        <v>2688</v>
      </c>
      <c r="J1127" s="109">
        <v>1000</v>
      </c>
      <c r="K1127" s="4">
        <v>18193833373</v>
      </c>
      <c r="L1127" s="4"/>
      <c r="M1127" s="4" t="s">
        <v>2689</v>
      </c>
      <c r="N1127" s="4" t="s">
        <v>2690</v>
      </c>
      <c r="O1127" s="4">
        <v>18193833373</v>
      </c>
      <c r="P1127" s="217">
        <f>--IFERROR(VLOOKUP(I1127,'统计（数据库导出）'!A:C,2,FALSE),0)</f>
        <v>106.55</v>
      </c>
      <c r="Q1127" s="217">
        <f>--IFERROR(VLOOKUP(I1127,'统计（数据库导出）'!A:C,3,FALSE),0)</f>
        <v>1494.3</v>
      </c>
      <c r="R1127" s="219">
        <f t="shared" si="17"/>
        <v>1.4943</v>
      </c>
      <c r="S1127" s="217">
        <f>--IFERROR(VLOOKUP(I1127,'统计（数据库导出）'!A:K,4,FALSE),0)</f>
        <v>75.9</v>
      </c>
      <c r="T1127" s="217">
        <f>--IFERROR(VLOOKUP(I1127,'统计（数据库导出）'!A:K,5,FALSE),0)</f>
        <v>0</v>
      </c>
      <c r="U1127" s="217">
        <f>--IFERROR(VLOOKUP(I1127,'统计（数据库导出）'!A:K,6,FALSE),0)</f>
        <v>30.65</v>
      </c>
      <c r="V1127" s="217">
        <f>--IFERROR(VLOOKUP(I1127,'统计（数据库导出）'!A:K,7,FALSE),0)</f>
        <v>0</v>
      </c>
      <c r="W1127" s="217">
        <f>--IFERROR(VLOOKUP(I1127,'统计（数据库导出）'!A:K,8,FALSE),0)</f>
        <v>1128.9</v>
      </c>
      <c r="X1127" s="217">
        <f>--IFERROR(VLOOKUP(I1127,'统计（数据库导出）'!A:K,9,FALSE),0)</f>
        <v>-1103</v>
      </c>
      <c r="Y1127" s="217">
        <f>--IFERROR(VLOOKUP(I1127,'统计（数据库导出）'!A:K,10,FALSE),0)</f>
        <v>365.4</v>
      </c>
      <c r="Z1127" s="217">
        <f>--IFERROR(VLOOKUP(I1127,'统计（数据库导出）'!A:K,11,FALSE),0)</f>
        <v>0</v>
      </c>
      <c r="AA1127" s="4">
        <v>1126</v>
      </c>
      <c r="AB1127" s="4"/>
      <c r="AC1127" s="220" t="e">
        <f>VLOOKUP(H1127,[1]Sheet1!$D:$D,1,FALSE)</f>
        <v>#N/A</v>
      </c>
    </row>
    <row r="1128" spans="1:29">
      <c r="A1128" s="3">
        <v>44</v>
      </c>
      <c r="B1128" s="118" t="s">
        <v>2563</v>
      </c>
      <c r="C1128" s="118" t="s">
        <v>29</v>
      </c>
      <c r="D1128" s="118" t="s">
        <v>30</v>
      </c>
      <c r="E1128" s="118" t="s">
        <v>2687</v>
      </c>
      <c r="F1128" s="3" t="s">
        <v>32</v>
      </c>
      <c r="G1128" s="3" t="s">
        <v>43</v>
      </c>
      <c r="H1128" s="3">
        <v>3852218</v>
      </c>
      <c r="I1128" s="4" t="s">
        <v>2691</v>
      </c>
      <c r="J1128" s="109">
        <v>1000</v>
      </c>
      <c r="K1128" s="4">
        <v>13321385519</v>
      </c>
      <c r="L1128" s="4"/>
      <c r="M1128" s="4" t="s">
        <v>2692</v>
      </c>
      <c r="N1128" s="4" t="s">
        <v>2693</v>
      </c>
      <c r="O1128" s="4">
        <v>13321385519</v>
      </c>
      <c r="P1128" s="217">
        <f>--IFERROR(VLOOKUP(I1128,'统计（数据库导出）'!A:C,2,FALSE),0)</f>
        <v>30</v>
      </c>
      <c r="Q1128" s="217">
        <f>--IFERROR(VLOOKUP(I1128,'统计（数据库导出）'!A:C,3,FALSE),0)</f>
        <v>1590.45</v>
      </c>
      <c r="R1128" s="219">
        <f t="shared" si="17"/>
        <v>1.59045</v>
      </c>
      <c r="S1128" s="217">
        <f>--IFERROR(VLOOKUP(I1128,'统计（数据库导出）'!A:K,4,FALSE),0)</f>
        <v>0</v>
      </c>
      <c r="T1128" s="217">
        <f>--IFERROR(VLOOKUP(I1128,'统计（数据库导出）'!A:K,5,FALSE),0)</f>
        <v>-129</v>
      </c>
      <c r="U1128" s="217">
        <f>--IFERROR(VLOOKUP(I1128,'统计（数据库导出）'!A:K,6,FALSE),0)</f>
        <v>30</v>
      </c>
      <c r="V1128" s="217">
        <f>--IFERROR(VLOOKUP(I1128,'统计（数据库导出）'!A:K,7,FALSE),0)</f>
        <v>0</v>
      </c>
      <c r="W1128" s="217">
        <f>--IFERROR(VLOOKUP(I1128,'统计（数据库导出）'!A:K,8,FALSE),0)</f>
        <v>965.3</v>
      </c>
      <c r="X1128" s="217">
        <f>--IFERROR(VLOOKUP(I1128,'统计（数据库导出）'!A:K,9,FALSE),0)</f>
        <v>-823.9</v>
      </c>
      <c r="Y1128" s="217">
        <f>--IFERROR(VLOOKUP(I1128,'统计（数据库导出）'!A:K,10,FALSE),0)</f>
        <v>625.15</v>
      </c>
      <c r="Z1128" s="217">
        <f>--IFERROR(VLOOKUP(I1128,'统计（数据库导出）'!A:K,11,FALSE),0)</f>
        <v>0</v>
      </c>
      <c r="AA1128" s="4">
        <v>1127</v>
      </c>
      <c r="AB1128" s="4"/>
      <c r="AC1128" s="220" t="e">
        <f>VLOOKUP(H1128,[1]Sheet1!$D:$D,1,FALSE)</f>
        <v>#N/A</v>
      </c>
    </row>
    <row r="1129" spans="1:29">
      <c r="A1129" s="3">
        <v>45</v>
      </c>
      <c r="B1129" s="118" t="s">
        <v>2563</v>
      </c>
      <c r="C1129" s="118" t="s">
        <v>29</v>
      </c>
      <c r="D1129" s="118" t="s">
        <v>30</v>
      </c>
      <c r="E1129" s="118" t="s">
        <v>2687</v>
      </c>
      <c r="F1129" s="3" t="s">
        <v>32</v>
      </c>
      <c r="G1129" s="3" t="s">
        <v>43</v>
      </c>
      <c r="H1129" s="3">
        <v>3852219</v>
      </c>
      <c r="I1129" s="4" t="s">
        <v>2694</v>
      </c>
      <c r="J1129" s="109">
        <v>1000</v>
      </c>
      <c r="K1129" s="4">
        <v>18993857177</v>
      </c>
      <c r="L1129" s="4"/>
      <c r="M1129" s="4" t="s">
        <v>2695</v>
      </c>
      <c r="N1129" s="4" t="s">
        <v>2696</v>
      </c>
      <c r="O1129" s="4">
        <v>18993857177</v>
      </c>
      <c r="P1129" s="217">
        <f>--IFERROR(VLOOKUP(I1129,'统计（数据库导出）'!A:C,2,FALSE),0)</f>
        <v>150.45</v>
      </c>
      <c r="Q1129" s="217">
        <f>--IFERROR(VLOOKUP(I1129,'统计（数据库导出）'!A:C,3,FALSE),0)</f>
        <v>1339.7</v>
      </c>
      <c r="R1129" s="219">
        <f t="shared" si="17"/>
        <v>1.3397</v>
      </c>
      <c r="S1129" s="217">
        <f>--IFERROR(VLOOKUP(I1129,'统计（数据库导出）'!A:K,4,FALSE),0)</f>
        <v>149.8</v>
      </c>
      <c r="T1129" s="217">
        <f>--IFERROR(VLOOKUP(I1129,'统计（数据库导出）'!A:K,5,FALSE),0)</f>
        <v>-20</v>
      </c>
      <c r="U1129" s="217">
        <f>--IFERROR(VLOOKUP(I1129,'统计（数据库导出）'!A:K,6,FALSE),0)</f>
        <v>0.65</v>
      </c>
      <c r="V1129" s="217">
        <f>--IFERROR(VLOOKUP(I1129,'统计（数据库导出）'!A:K,7,FALSE),0)</f>
        <v>0</v>
      </c>
      <c r="W1129" s="217">
        <f>--IFERROR(VLOOKUP(I1129,'统计（数据库导出）'!A:K,8,FALSE),0)</f>
        <v>925.2</v>
      </c>
      <c r="X1129" s="217">
        <f>--IFERROR(VLOOKUP(I1129,'统计（数据库导出）'!A:K,9,FALSE),0)</f>
        <v>-531</v>
      </c>
      <c r="Y1129" s="217">
        <f>--IFERROR(VLOOKUP(I1129,'统计（数据库导出）'!A:K,10,FALSE),0)</f>
        <v>414.5</v>
      </c>
      <c r="Z1129" s="217">
        <f>--IFERROR(VLOOKUP(I1129,'统计（数据库导出）'!A:K,11,FALSE),0)</f>
        <v>0</v>
      </c>
      <c r="AA1129" s="4">
        <v>1128</v>
      </c>
      <c r="AB1129" s="4"/>
      <c r="AC1129" s="220" t="e">
        <f>VLOOKUP(H1129,[1]Sheet1!$D:$D,1,FALSE)</f>
        <v>#N/A</v>
      </c>
    </row>
    <row r="1130" spans="1:29">
      <c r="A1130" s="3">
        <v>46</v>
      </c>
      <c r="B1130" s="118" t="s">
        <v>2563</v>
      </c>
      <c r="C1130" s="118" t="s">
        <v>29</v>
      </c>
      <c r="D1130" s="118" t="s">
        <v>30</v>
      </c>
      <c r="E1130" s="118" t="s">
        <v>2687</v>
      </c>
      <c r="F1130" s="3" t="s">
        <v>32</v>
      </c>
      <c r="G1130" s="3" t="s">
        <v>33</v>
      </c>
      <c r="H1130" s="3">
        <v>383541</v>
      </c>
      <c r="I1130" s="4" t="s">
        <v>2697</v>
      </c>
      <c r="J1130" s="109">
        <v>1000</v>
      </c>
      <c r="K1130" s="4">
        <v>0</v>
      </c>
      <c r="L1130" s="4"/>
      <c r="M1130" s="4" t="s">
        <v>2698</v>
      </c>
      <c r="N1130" s="4" t="s">
        <v>2699</v>
      </c>
      <c r="O1130" s="4">
        <v>15378805916</v>
      </c>
      <c r="P1130" s="217">
        <f>--IFERROR(VLOOKUP(I1130,'统计（数据库导出）'!A:C,2,FALSE),0)</f>
        <v>0</v>
      </c>
      <c r="Q1130" s="217">
        <f>--IFERROR(VLOOKUP(I1130,'统计（数据库导出）'!A:C,3,FALSE),0)</f>
        <v>-402.8</v>
      </c>
      <c r="R1130" s="219">
        <f t="shared" si="17"/>
        <v>-0.4028</v>
      </c>
      <c r="S1130" s="217">
        <f>--IFERROR(VLOOKUP(I1130,'统计（数据库导出）'!A:K,4,FALSE),0)</f>
        <v>0</v>
      </c>
      <c r="T1130" s="217">
        <f>--IFERROR(VLOOKUP(I1130,'统计（数据库导出）'!A:K,5,FALSE),0)</f>
        <v>0</v>
      </c>
      <c r="U1130" s="217">
        <f>--IFERROR(VLOOKUP(I1130,'统计（数据库导出）'!A:K,6,FALSE),0)</f>
        <v>0</v>
      </c>
      <c r="V1130" s="217">
        <f>--IFERROR(VLOOKUP(I1130,'统计（数据库导出）'!A:K,7,FALSE),0)</f>
        <v>0</v>
      </c>
      <c r="W1130" s="217">
        <f>--IFERROR(VLOOKUP(I1130,'统计（数据库导出）'!A:K,8,FALSE),0)</f>
        <v>-402.8</v>
      </c>
      <c r="X1130" s="217">
        <f>--IFERROR(VLOOKUP(I1130,'统计（数据库导出）'!A:K,9,FALSE),0)</f>
        <v>-448</v>
      </c>
      <c r="Y1130" s="217">
        <f>--IFERROR(VLOOKUP(I1130,'统计（数据库导出）'!A:K,10,FALSE),0)</f>
        <v>0</v>
      </c>
      <c r="Z1130" s="217">
        <f>--IFERROR(VLOOKUP(I1130,'统计（数据库导出）'!A:K,11,FALSE),0)</f>
        <v>0</v>
      </c>
      <c r="AA1130" s="4">
        <v>1129</v>
      </c>
      <c r="AB1130" s="4"/>
      <c r="AC1130" s="220" t="e">
        <f>VLOOKUP(H1130,[1]Sheet1!$D:$D,1,FALSE)</f>
        <v>#N/A</v>
      </c>
    </row>
    <row r="1131" spans="1:29">
      <c r="A1131" s="3">
        <v>47</v>
      </c>
      <c r="B1131" s="118" t="s">
        <v>2563</v>
      </c>
      <c r="C1131" s="118" t="s">
        <v>29</v>
      </c>
      <c r="D1131" s="118" t="s">
        <v>30</v>
      </c>
      <c r="E1131" s="118" t="s">
        <v>2687</v>
      </c>
      <c r="F1131" s="3" t="s">
        <v>32</v>
      </c>
      <c r="G1131" s="3" t="s">
        <v>33</v>
      </c>
      <c r="H1131" s="3">
        <v>38381987</v>
      </c>
      <c r="I1131" s="4" t="s">
        <v>2700</v>
      </c>
      <c r="J1131" s="109">
        <v>1000</v>
      </c>
      <c r="K1131" s="4">
        <v>15378856677</v>
      </c>
      <c r="L1131" s="4"/>
      <c r="M1131" s="4" t="s">
        <v>2701</v>
      </c>
      <c r="N1131" s="4" t="s">
        <v>2702</v>
      </c>
      <c r="O1131" s="4">
        <v>15378856677</v>
      </c>
      <c r="P1131" s="217">
        <f>--IFERROR(VLOOKUP(I1131,'统计（数据库导出）'!A:C,2,FALSE),0)</f>
        <v>0</v>
      </c>
      <c r="Q1131" s="217">
        <f>--IFERROR(VLOOKUP(I1131,'统计（数据库导出）'!A:C,3,FALSE),0)</f>
        <v>-1100.7</v>
      </c>
      <c r="R1131" s="219">
        <f t="shared" si="17"/>
        <v>-1.1007</v>
      </c>
      <c r="S1131" s="217">
        <f>--IFERROR(VLOOKUP(I1131,'统计（数据库导出）'!A:K,4,FALSE),0)</f>
        <v>0</v>
      </c>
      <c r="T1131" s="217">
        <f>--IFERROR(VLOOKUP(I1131,'统计（数据库导出）'!A:K,5,FALSE),0)</f>
        <v>0</v>
      </c>
      <c r="U1131" s="217">
        <f>--IFERROR(VLOOKUP(I1131,'统计（数据库导出）'!A:K,6,FALSE),0)</f>
        <v>0</v>
      </c>
      <c r="V1131" s="217">
        <f>--IFERROR(VLOOKUP(I1131,'统计（数据库导出）'!A:K,7,FALSE),0)</f>
        <v>0</v>
      </c>
      <c r="W1131" s="217">
        <f>--IFERROR(VLOOKUP(I1131,'统计（数据库导出）'!A:K,8,FALSE),0)</f>
        <v>-1162</v>
      </c>
      <c r="X1131" s="217">
        <f>--IFERROR(VLOOKUP(I1131,'统计（数据库导出）'!A:K,9,FALSE),0)</f>
        <v>-1378</v>
      </c>
      <c r="Y1131" s="217">
        <f>--IFERROR(VLOOKUP(I1131,'统计（数据库导出）'!A:K,10,FALSE),0)</f>
        <v>61.3</v>
      </c>
      <c r="Z1131" s="217">
        <f>--IFERROR(VLOOKUP(I1131,'统计（数据库导出）'!A:K,11,FALSE),0)</f>
        <v>0</v>
      </c>
      <c r="AA1131" s="4">
        <v>1130</v>
      </c>
      <c r="AB1131" s="4"/>
      <c r="AC1131" s="220" t="e">
        <f>VLOOKUP(H1131,[1]Sheet1!$D:$D,1,FALSE)</f>
        <v>#N/A</v>
      </c>
    </row>
    <row r="1132" spans="1:29">
      <c r="A1132" s="3">
        <v>48</v>
      </c>
      <c r="B1132" s="118" t="s">
        <v>2563</v>
      </c>
      <c r="C1132" s="118" t="s">
        <v>29</v>
      </c>
      <c r="D1132" s="118" t="s">
        <v>30</v>
      </c>
      <c r="E1132" s="118" t="s">
        <v>2687</v>
      </c>
      <c r="F1132" s="3" t="s">
        <v>32</v>
      </c>
      <c r="G1132" s="3" t="s">
        <v>33</v>
      </c>
      <c r="H1132" s="3">
        <v>3850644</v>
      </c>
      <c r="I1132" s="4" t="s">
        <v>2703</v>
      </c>
      <c r="J1132" s="109">
        <v>1000</v>
      </c>
      <c r="K1132" s="4">
        <v>18093831787</v>
      </c>
      <c r="L1132" s="4"/>
      <c r="M1132" s="4" t="s">
        <v>2704</v>
      </c>
      <c r="N1132" s="4" t="s">
        <v>2705</v>
      </c>
      <c r="O1132" s="4">
        <v>18093831787</v>
      </c>
      <c r="P1132" s="217">
        <f>--IFERROR(VLOOKUP(I1132,'统计（数据库导出）'!A:C,2,FALSE),0)</f>
        <v>41.3</v>
      </c>
      <c r="Q1132" s="217">
        <f>--IFERROR(VLOOKUP(I1132,'统计（数据库导出）'!A:C,3,FALSE),0)</f>
        <v>2392.415</v>
      </c>
      <c r="R1132" s="219">
        <f t="shared" si="17"/>
        <v>2.392415</v>
      </c>
      <c r="S1132" s="217">
        <f>--IFERROR(VLOOKUP(I1132,'统计（数据库导出）'!A:K,4,FALSE),0)</f>
        <v>31.3</v>
      </c>
      <c r="T1132" s="217">
        <f>--IFERROR(VLOOKUP(I1132,'统计（数据库导出）'!A:K,5,FALSE),0)</f>
        <v>-20</v>
      </c>
      <c r="U1132" s="217">
        <f>--IFERROR(VLOOKUP(I1132,'统计（数据库导出）'!A:K,6,FALSE),0)</f>
        <v>10</v>
      </c>
      <c r="V1132" s="217">
        <f>--IFERROR(VLOOKUP(I1132,'统计（数据库导出）'!A:K,7,FALSE),0)</f>
        <v>0</v>
      </c>
      <c r="W1132" s="217">
        <f>--IFERROR(VLOOKUP(I1132,'统计（数据库导出）'!A:K,8,FALSE),0)</f>
        <v>1380.7</v>
      </c>
      <c r="X1132" s="217">
        <f>--IFERROR(VLOOKUP(I1132,'统计（数据库导出）'!A:K,9,FALSE),0)</f>
        <v>-1157.1</v>
      </c>
      <c r="Y1132" s="217">
        <f>--IFERROR(VLOOKUP(I1132,'统计（数据库导出）'!A:K,10,FALSE),0)</f>
        <v>1011.715</v>
      </c>
      <c r="Z1132" s="217">
        <f>--IFERROR(VLOOKUP(I1132,'统计（数据库导出）'!A:K,11,FALSE),0)</f>
        <v>0</v>
      </c>
      <c r="AA1132" s="4">
        <v>1131</v>
      </c>
      <c r="AB1132" s="4"/>
      <c r="AC1132" s="220" t="e">
        <f>VLOOKUP(H1132,[1]Sheet1!$D:$D,1,FALSE)</f>
        <v>#N/A</v>
      </c>
    </row>
    <row r="1133" spans="1:29">
      <c r="A1133" s="3">
        <v>49</v>
      </c>
      <c r="B1133" s="118" t="s">
        <v>2563</v>
      </c>
      <c r="C1133" s="118" t="s">
        <v>29</v>
      </c>
      <c r="D1133" s="118" t="s">
        <v>30</v>
      </c>
      <c r="E1133" s="118" t="s">
        <v>2687</v>
      </c>
      <c r="F1133" s="3" t="s">
        <v>32</v>
      </c>
      <c r="G1133" s="3" t="s">
        <v>33</v>
      </c>
      <c r="H1133" s="3">
        <v>3850679</v>
      </c>
      <c r="I1133" s="4" t="s">
        <v>2706</v>
      </c>
      <c r="J1133" s="109">
        <v>1000</v>
      </c>
      <c r="K1133" s="4">
        <v>18193843321</v>
      </c>
      <c r="L1133" s="4"/>
      <c r="M1133" s="4" t="s">
        <v>2707</v>
      </c>
      <c r="N1133" s="4" t="s">
        <v>2708</v>
      </c>
      <c r="O1133" s="4">
        <v>18193843321</v>
      </c>
      <c r="P1133" s="217">
        <f>--IFERROR(VLOOKUP(I1133,'统计（数据库导出）'!A:C,2,FALSE),0)</f>
        <v>206.3</v>
      </c>
      <c r="Q1133" s="217">
        <f>--IFERROR(VLOOKUP(I1133,'统计（数据库导出）'!A:C,3,FALSE),0)</f>
        <v>3997.55</v>
      </c>
      <c r="R1133" s="219">
        <f t="shared" si="17"/>
        <v>3.99755</v>
      </c>
      <c r="S1133" s="217">
        <f>--IFERROR(VLOOKUP(I1133,'统计（数据库导出）'!A:K,4,FALSE),0)</f>
        <v>170</v>
      </c>
      <c r="T1133" s="217">
        <f>--IFERROR(VLOOKUP(I1133,'统计（数据库导出）'!A:K,5,FALSE),0)</f>
        <v>0</v>
      </c>
      <c r="U1133" s="217">
        <f>--IFERROR(VLOOKUP(I1133,'统计（数据库导出）'!A:K,6,FALSE),0)</f>
        <v>36.3</v>
      </c>
      <c r="V1133" s="217">
        <f>--IFERROR(VLOOKUP(I1133,'统计（数据库导出）'!A:K,7,FALSE),0)</f>
        <v>0</v>
      </c>
      <c r="W1133" s="217">
        <f>--IFERROR(VLOOKUP(I1133,'统计（数据库导出）'!A:K,8,FALSE),0)</f>
        <v>3086.4</v>
      </c>
      <c r="X1133" s="217">
        <f>--IFERROR(VLOOKUP(I1133,'统计（数据库导出）'!A:K,9,FALSE),0)</f>
        <v>-1538.9</v>
      </c>
      <c r="Y1133" s="217">
        <f>--IFERROR(VLOOKUP(I1133,'统计（数据库导出）'!A:K,10,FALSE),0)</f>
        <v>911.15</v>
      </c>
      <c r="Z1133" s="217">
        <f>--IFERROR(VLOOKUP(I1133,'统计（数据库导出）'!A:K,11,FALSE),0)</f>
        <v>0</v>
      </c>
      <c r="AA1133" s="4">
        <v>1132</v>
      </c>
      <c r="AB1133" s="4"/>
      <c r="AC1133" s="220" t="e">
        <f>VLOOKUP(H1133,[1]Sheet1!$D:$D,1,FALSE)</f>
        <v>#N/A</v>
      </c>
    </row>
    <row r="1134" spans="1:29">
      <c r="A1134" s="3">
        <v>50</v>
      </c>
      <c r="B1134" s="118" t="s">
        <v>2563</v>
      </c>
      <c r="C1134" s="118" t="s">
        <v>29</v>
      </c>
      <c r="D1134" s="118" t="s">
        <v>30</v>
      </c>
      <c r="E1134" s="118" t="s">
        <v>2687</v>
      </c>
      <c r="F1134" s="3" t="s">
        <v>32</v>
      </c>
      <c r="G1134" s="3" t="s">
        <v>43</v>
      </c>
      <c r="H1134" s="3">
        <v>3852201</v>
      </c>
      <c r="I1134" s="4" t="s">
        <v>2709</v>
      </c>
      <c r="J1134" s="109">
        <v>1000</v>
      </c>
      <c r="K1134" s="4">
        <v>15379877779</v>
      </c>
      <c r="L1134" s="4"/>
      <c r="M1134" s="4" t="s">
        <v>2710</v>
      </c>
      <c r="N1134" s="4" t="s">
        <v>2711</v>
      </c>
      <c r="O1134" s="4">
        <v>15379877779</v>
      </c>
      <c r="P1134" s="217">
        <f>--IFERROR(VLOOKUP(I1134,'统计（数据库导出）'!A:C,2,FALSE),0)</f>
        <v>17.1</v>
      </c>
      <c r="Q1134" s="217">
        <f>--IFERROR(VLOOKUP(I1134,'统计（数据库导出）'!A:C,3,FALSE),0)</f>
        <v>866.95</v>
      </c>
      <c r="R1134" s="219">
        <f t="shared" si="17"/>
        <v>0.86695</v>
      </c>
      <c r="S1134" s="217">
        <f>--IFERROR(VLOOKUP(I1134,'统计（数据库导出）'!A:K,4,FALSE),0)</f>
        <v>17.1</v>
      </c>
      <c r="T1134" s="217">
        <f>--IFERROR(VLOOKUP(I1134,'统计（数据库导出）'!A:K,5,FALSE),0)</f>
        <v>0</v>
      </c>
      <c r="U1134" s="217">
        <f>--IFERROR(VLOOKUP(I1134,'统计（数据库导出）'!A:K,6,FALSE),0)</f>
        <v>0</v>
      </c>
      <c r="V1134" s="217">
        <f>--IFERROR(VLOOKUP(I1134,'统计（数据库导出）'!A:K,7,FALSE),0)</f>
        <v>0</v>
      </c>
      <c r="W1134" s="217">
        <f>--IFERROR(VLOOKUP(I1134,'统计（数据库导出）'!A:K,8,FALSE),0)</f>
        <v>748.7</v>
      </c>
      <c r="X1134" s="217">
        <f>--IFERROR(VLOOKUP(I1134,'统计（数据库导出）'!A:K,9,FALSE),0)</f>
        <v>-417</v>
      </c>
      <c r="Y1134" s="217">
        <f>--IFERROR(VLOOKUP(I1134,'统计（数据库导出）'!A:K,10,FALSE),0)</f>
        <v>118.25</v>
      </c>
      <c r="Z1134" s="217">
        <f>--IFERROR(VLOOKUP(I1134,'统计（数据库导出）'!A:K,11,FALSE),0)</f>
        <v>0</v>
      </c>
      <c r="AA1134" s="4">
        <v>1133</v>
      </c>
      <c r="AB1134" s="4"/>
      <c r="AC1134" s="220" t="e">
        <f>VLOOKUP(H1134,[1]Sheet1!$D:$D,1,FALSE)</f>
        <v>#N/A</v>
      </c>
    </row>
    <row r="1135" spans="1:29">
      <c r="A1135" s="3">
        <v>51</v>
      </c>
      <c r="B1135" s="118" t="s">
        <v>2563</v>
      </c>
      <c r="C1135" s="118" t="s">
        <v>29</v>
      </c>
      <c r="D1135" s="118" t="s">
        <v>30</v>
      </c>
      <c r="E1135" s="118" t="s">
        <v>2687</v>
      </c>
      <c r="F1135" s="3" t="s">
        <v>32</v>
      </c>
      <c r="G1135" s="3" t="s">
        <v>33</v>
      </c>
      <c r="H1135" s="3">
        <v>3851701</v>
      </c>
      <c r="I1135" s="4" t="s">
        <v>2712</v>
      </c>
      <c r="J1135" s="109">
        <v>1000</v>
      </c>
      <c r="K1135" s="4">
        <v>17309385276</v>
      </c>
      <c r="L1135" s="4"/>
      <c r="M1135" s="4" t="s">
        <v>2713</v>
      </c>
      <c r="N1135" s="4" t="s">
        <v>2714</v>
      </c>
      <c r="O1135" s="4">
        <v>17309385276</v>
      </c>
      <c r="P1135" s="217">
        <f>--IFERROR(VLOOKUP(I1135,'统计（数据库导出）'!A:C,2,FALSE),0)</f>
        <v>0</v>
      </c>
      <c r="Q1135" s="217">
        <f>--IFERROR(VLOOKUP(I1135,'统计（数据库导出）'!A:C,3,FALSE),0)</f>
        <v>1727.41015</v>
      </c>
      <c r="R1135" s="219">
        <f t="shared" si="17"/>
        <v>1.72741015</v>
      </c>
      <c r="S1135" s="217">
        <f>--IFERROR(VLOOKUP(I1135,'统计（数据库导出）'!A:K,4,FALSE),0)</f>
        <v>0</v>
      </c>
      <c r="T1135" s="217">
        <f>--IFERROR(VLOOKUP(I1135,'统计（数据库导出）'!A:K,5,FALSE),0)</f>
        <v>0</v>
      </c>
      <c r="U1135" s="217">
        <f>--IFERROR(VLOOKUP(I1135,'统计（数据库导出）'!A:K,6,FALSE),0)</f>
        <v>0</v>
      </c>
      <c r="V1135" s="217">
        <f>--IFERROR(VLOOKUP(I1135,'统计（数据库导出）'!A:K,7,FALSE),0)</f>
        <v>0</v>
      </c>
      <c r="W1135" s="217">
        <f>--IFERROR(VLOOKUP(I1135,'统计（数据库导出）'!A:K,8,FALSE),0)</f>
        <v>1187.2</v>
      </c>
      <c r="X1135" s="217">
        <f>--IFERROR(VLOOKUP(I1135,'统计（数据库导出）'!A:K,9,FALSE),0)</f>
        <v>-435</v>
      </c>
      <c r="Y1135" s="217">
        <f>--IFERROR(VLOOKUP(I1135,'统计（数据库导出）'!A:K,10,FALSE),0)</f>
        <v>540.21015</v>
      </c>
      <c r="Z1135" s="217">
        <f>--IFERROR(VLOOKUP(I1135,'统计（数据库导出）'!A:K,11,FALSE),0)</f>
        <v>0</v>
      </c>
      <c r="AA1135" s="4">
        <v>1134</v>
      </c>
      <c r="AB1135" s="4"/>
      <c r="AC1135" s="220" t="e">
        <f>VLOOKUP(H1135,[1]Sheet1!$D:$D,1,FALSE)</f>
        <v>#N/A</v>
      </c>
    </row>
    <row r="1136" spans="1:29">
      <c r="A1136" s="3">
        <v>52</v>
      </c>
      <c r="B1136" s="118" t="s">
        <v>2563</v>
      </c>
      <c r="C1136" s="118" t="s">
        <v>29</v>
      </c>
      <c r="D1136" s="118" t="s">
        <v>30</v>
      </c>
      <c r="E1136" s="118" t="s">
        <v>2687</v>
      </c>
      <c r="F1136" s="3" t="s">
        <v>32</v>
      </c>
      <c r="G1136" s="3" t="s">
        <v>68</v>
      </c>
      <c r="H1136" s="3">
        <v>3850484</v>
      </c>
      <c r="I1136" s="4" t="s">
        <v>2715</v>
      </c>
      <c r="J1136" s="109">
        <v>900</v>
      </c>
      <c r="K1136" s="4">
        <v>18093804812</v>
      </c>
      <c r="L1136" s="4"/>
      <c r="M1136" s="4" t="s">
        <v>2716</v>
      </c>
      <c r="N1136" s="4" t="s">
        <v>2717</v>
      </c>
      <c r="O1136" s="4">
        <v>15378845883</v>
      </c>
      <c r="P1136" s="217">
        <f>--IFERROR(VLOOKUP(I1136,'统计（数据库导出）'!A:C,2,FALSE),0)</f>
        <v>17.1</v>
      </c>
      <c r="Q1136" s="217">
        <f>--IFERROR(VLOOKUP(I1136,'统计（数据库导出）'!A:C,3,FALSE),0)</f>
        <v>873.2</v>
      </c>
      <c r="R1136" s="219">
        <f t="shared" si="17"/>
        <v>0.970222222222222</v>
      </c>
      <c r="S1136" s="217">
        <f>--IFERROR(VLOOKUP(I1136,'统计（数据库导出）'!A:K,4,FALSE),0)</f>
        <v>17.1</v>
      </c>
      <c r="T1136" s="217">
        <f>--IFERROR(VLOOKUP(I1136,'统计（数据库导出）'!A:K,5,FALSE),0)</f>
        <v>0</v>
      </c>
      <c r="U1136" s="217">
        <f>--IFERROR(VLOOKUP(I1136,'统计（数据库导出）'!A:K,6,FALSE),0)</f>
        <v>0</v>
      </c>
      <c r="V1136" s="217">
        <f>--IFERROR(VLOOKUP(I1136,'统计（数据库导出）'!A:K,7,FALSE),0)</f>
        <v>0</v>
      </c>
      <c r="W1136" s="217">
        <f>--IFERROR(VLOOKUP(I1136,'统计（数据库导出）'!A:K,8,FALSE),0)</f>
        <v>681.6</v>
      </c>
      <c r="X1136" s="217">
        <f>--IFERROR(VLOOKUP(I1136,'统计（数据库导出）'!A:K,9,FALSE),0)</f>
        <v>-57</v>
      </c>
      <c r="Y1136" s="217">
        <f>--IFERROR(VLOOKUP(I1136,'统计（数据库导出）'!A:K,10,FALSE),0)</f>
        <v>191.6</v>
      </c>
      <c r="Z1136" s="217">
        <f>--IFERROR(VLOOKUP(I1136,'统计（数据库导出）'!A:K,11,FALSE),0)</f>
        <v>0</v>
      </c>
      <c r="AA1136" s="4">
        <v>1135</v>
      </c>
      <c r="AB1136" s="4"/>
      <c r="AC1136" s="220" t="e">
        <f>VLOOKUP(H1136,[1]Sheet1!$D:$D,1,FALSE)</f>
        <v>#N/A</v>
      </c>
    </row>
    <row r="1137" spans="1:29">
      <c r="A1137" s="3">
        <v>53</v>
      </c>
      <c r="B1137" s="118" t="s">
        <v>2563</v>
      </c>
      <c r="C1137" s="118" t="s">
        <v>29</v>
      </c>
      <c r="D1137" s="118" t="s">
        <v>30</v>
      </c>
      <c r="E1137" s="118" t="s">
        <v>2687</v>
      </c>
      <c r="F1137" s="3" t="s">
        <v>32</v>
      </c>
      <c r="G1137" s="3" t="s">
        <v>33</v>
      </c>
      <c r="H1137" s="3">
        <v>3845231</v>
      </c>
      <c r="I1137" s="4" t="s">
        <v>2718</v>
      </c>
      <c r="J1137" s="109">
        <v>1000</v>
      </c>
      <c r="K1137" s="4">
        <v>18193835387</v>
      </c>
      <c r="L1137" s="4"/>
      <c r="M1137" s="4" t="s">
        <v>2719</v>
      </c>
      <c r="N1137" s="4" t="s">
        <v>2720</v>
      </c>
      <c r="O1137" s="4">
        <v>18193835387</v>
      </c>
      <c r="P1137" s="217">
        <f>--IFERROR(VLOOKUP(I1137,'统计（数据库导出）'!A:C,2,FALSE),0)</f>
        <v>17.1</v>
      </c>
      <c r="Q1137" s="217">
        <f>--IFERROR(VLOOKUP(I1137,'统计（数据库导出）'!A:C,3,FALSE),0)</f>
        <v>1446.45773333333</v>
      </c>
      <c r="R1137" s="219">
        <f t="shared" si="17"/>
        <v>1.44645773333333</v>
      </c>
      <c r="S1137" s="217">
        <f>--IFERROR(VLOOKUP(I1137,'统计（数据库导出）'!A:K,4,FALSE),0)</f>
        <v>17.1</v>
      </c>
      <c r="T1137" s="217">
        <f>--IFERROR(VLOOKUP(I1137,'统计（数据库导出）'!A:K,5,FALSE),0)</f>
        <v>0</v>
      </c>
      <c r="U1137" s="217">
        <f>--IFERROR(VLOOKUP(I1137,'统计（数据库导出）'!A:K,6,FALSE),0)</f>
        <v>0</v>
      </c>
      <c r="V1137" s="217">
        <f>--IFERROR(VLOOKUP(I1137,'统计（数据库导出）'!A:K,7,FALSE),0)</f>
        <v>0</v>
      </c>
      <c r="W1137" s="217">
        <f>--IFERROR(VLOOKUP(I1137,'统计（数据库导出）'!A:K,8,FALSE),0)</f>
        <v>1233.1</v>
      </c>
      <c r="X1137" s="217">
        <f>--IFERROR(VLOOKUP(I1137,'统计（数据库导出）'!A:K,9,FALSE),0)</f>
        <v>-1535</v>
      </c>
      <c r="Y1137" s="217">
        <f>--IFERROR(VLOOKUP(I1137,'统计（数据库导出）'!A:K,10,FALSE),0)</f>
        <v>213.357733333333</v>
      </c>
      <c r="Z1137" s="217">
        <f>--IFERROR(VLOOKUP(I1137,'统计（数据库导出）'!A:K,11,FALSE),0)</f>
        <v>0</v>
      </c>
      <c r="AA1137" s="4">
        <v>1136</v>
      </c>
      <c r="AB1137" s="4"/>
      <c r="AC1137" s="220" t="e">
        <f>VLOOKUP(H1137,[1]Sheet1!$D:$D,1,FALSE)</f>
        <v>#N/A</v>
      </c>
    </row>
    <row r="1138" spans="1:29">
      <c r="A1138" s="3">
        <v>54</v>
      </c>
      <c r="B1138" s="118" t="s">
        <v>2563</v>
      </c>
      <c r="C1138" s="118" t="s">
        <v>29</v>
      </c>
      <c r="D1138" s="118" t="s">
        <v>30</v>
      </c>
      <c r="E1138" s="118" t="s">
        <v>2687</v>
      </c>
      <c r="F1138" s="3" t="s">
        <v>32</v>
      </c>
      <c r="G1138" s="3" t="s">
        <v>33</v>
      </c>
      <c r="H1138" s="3">
        <v>3852961</v>
      </c>
      <c r="I1138" s="4" t="s">
        <v>2721</v>
      </c>
      <c r="J1138" s="109">
        <v>1000</v>
      </c>
      <c r="K1138" s="4">
        <v>15378856878</v>
      </c>
      <c r="L1138" s="4"/>
      <c r="M1138" s="4" t="s">
        <v>2722</v>
      </c>
      <c r="N1138" s="4" t="s">
        <v>2693</v>
      </c>
      <c r="O1138" s="4">
        <v>15378856878</v>
      </c>
      <c r="P1138" s="217">
        <f>--IFERROR(VLOOKUP(I1138,'统计（数据库导出）'!A:C,2,FALSE),0)</f>
        <v>17.1</v>
      </c>
      <c r="Q1138" s="217">
        <f>--IFERROR(VLOOKUP(I1138,'统计（数据库导出）'!A:C,3,FALSE),0)</f>
        <v>63</v>
      </c>
      <c r="R1138" s="219">
        <f t="shared" si="17"/>
        <v>0.063</v>
      </c>
      <c r="S1138" s="217">
        <f>--IFERROR(VLOOKUP(I1138,'统计（数据库导出）'!A:K,4,FALSE),0)</f>
        <v>17.1</v>
      </c>
      <c r="T1138" s="217">
        <f>--IFERROR(VLOOKUP(I1138,'统计（数据库导出）'!A:K,5,FALSE),0)</f>
        <v>0</v>
      </c>
      <c r="U1138" s="217">
        <f>--IFERROR(VLOOKUP(I1138,'统计（数据库导出）'!A:K,6,FALSE),0)</f>
        <v>0</v>
      </c>
      <c r="V1138" s="217">
        <f>--IFERROR(VLOOKUP(I1138,'统计（数据库导出）'!A:K,7,FALSE),0)</f>
        <v>0</v>
      </c>
      <c r="W1138" s="217">
        <f>--IFERROR(VLOOKUP(I1138,'统计（数据库导出）'!A:K,8,FALSE),0)</f>
        <v>63</v>
      </c>
      <c r="X1138" s="217">
        <f>--IFERROR(VLOOKUP(I1138,'统计（数据库导出）'!A:K,9,FALSE),0)</f>
        <v>-133</v>
      </c>
      <c r="Y1138" s="217">
        <f>--IFERROR(VLOOKUP(I1138,'统计（数据库导出）'!A:K,10,FALSE),0)</f>
        <v>0</v>
      </c>
      <c r="Z1138" s="217">
        <f>--IFERROR(VLOOKUP(I1138,'统计（数据库导出）'!A:K,11,FALSE),0)</f>
        <v>0</v>
      </c>
      <c r="AA1138" s="4">
        <v>1137</v>
      </c>
      <c r="AB1138" s="4"/>
      <c r="AC1138" s="220" t="e">
        <f>VLOOKUP(H1138,[1]Sheet1!$D:$D,1,FALSE)</f>
        <v>#N/A</v>
      </c>
    </row>
    <row r="1139" spans="1:29">
      <c r="A1139" s="3">
        <v>55</v>
      </c>
      <c r="B1139" s="118" t="s">
        <v>2563</v>
      </c>
      <c r="C1139" s="118" t="s">
        <v>29</v>
      </c>
      <c r="D1139" s="118" t="s">
        <v>30</v>
      </c>
      <c r="E1139" s="118" t="s">
        <v>2687</v>
      </c>
      <c r="F1139" s="3" t="s">
        <v>32</v>
      </c>
      <c r="G1139" s="3" t="s">
        <v>43</v>
      </c>
      <c r="H1139" s="3">
        <v>3852956</v>
      </c>
      <c r="I1139" s="4" t="s">
        <v>2723</v>
      </c>
      <c r="J1139" s="109">
        <v>1000</v>
      </c>
      <c r="K1139" s="4">
        <v>19958667586</v>
      </c>
      <c r="L1139" s="4"/>
      <c r="M1139" s="4" t="s">
        <v>2724</v>
      </c>
      <c r="N1139" s="4" t="s">
        <v>2714</v>
      </c>
      <c r="O1139" s="4">
        <v>19958667586</v>
      </c>
      <c r="P1139" s="217">
        <f>--IFERROR(VLOOKUP(I1139,'统计（数据库导出）'!A:C,2,FALSE),0)</f>
        <v>37.1</v>
      </c>
      <c r="Q1139" s="217">
        <f>--IFERROR(VLOOKUP(I1139,'统计（数据库导出）'!A:C,3,FALSE),0)</f>
        <v>906.85</v>
      </c>
      <c r="R1139" s="219">
        <f t="shared" si="17"/>
        <v>0.90685</v>
      </c>
      <c r="S1139" s="217">
        <f>--IFERROR(VLOOKUP(I1139,'统计（数据库导出）'!A:K,4,FALSE),0)</f>
        <v>17.1</v>
      </c>
      <c r="T1139" s="217">
        <f>--IFERROR(VLOOKUP(I1139,'统计（数据库导出）'!A:K,5,FALSE),0)</f>
        <v>0</v>
      </c>
      <c r="U1139" s="217">
        <f>--IFERROR(VLOOKUP(I1139,'统计（数据库导出）'!A:K,6,FALSE),0)</f>
        <v>20</v>
      </c>
      <c r="V1139" s="217">
        <f>--IFERROR(VLOOKUP(I1139,'统计（数据库导出）'!A:K,7,FALSE),0)</f>
        <v>0</v>
      </c>
      <c r="W1139" s="217">
        <f>--IFERROR(VLOOKUP(I1139,'统计（数据库导出）'!A:K,8,FALSE),0)</f>
        <v>560.9</v>
      </c>
      <c r="X1139" s="217">
        <f>--IFERROR(VLOOKUP(I1139,'统计（数据库导出）'!A:K,9,FALSE),0)</f>
        <v>-641</v>
      </c>
      <c r="Y1139" s="217">
        <f>--IFERROR(VLOOKUP(I1139,'统计（数据库导出）'!A:K,10,FALSE),0)</f>
        <v>345.95</v>
      </c>
      <c r="Z1139" s="217">
        <f>--IFERROR(VLOOKUP(I1139,'统计（数据库导出）'!A:K,11,FALSE),0)</f>
        <v>-3</v>
      </c>
      <c r="AA1139" s="4">
        <v>1138</v>
      </c>
      <c r="AB1139" s="4"/>
      <c r="AC1139" s="220" t="e">
        <f>VLOOKUP(H1139,[1]Sheet1!$D:$D,1,FALSE)</f>
        <v>#N/A</v>
      </c>
    </row>
    <row r="1140" spans="1:29">
      <c r="A1140" s="3">
        <v>56</v>
      </c>
      <c r="B1140" s="118" t="s">
        <v>2563</v>
      </c>
      <c r="C1140" s="118" t="s">
        <v>29</v>
      </c>
      <c r="D1140" s="3" t="s">
        <v>30</v>
      </c>
      <c r="E1140" s="118" t="s">
        <v>2687</v>
      </c>
      <c r="F1140" s="3" t="s">
        <v>32</v>
      </c>
      <c r="G1140" s="3" t="s">
        <v>102</v>
      </c>
      <c r="H1140" s="3">
        <v>3853046</v>
      </c>
      <c r="I1140" s="4" t="s">
        <v>2725</v>
      </c>
      <c r="J1140" s="109">
        <v>1500</v>
      </c>
      <c r="K1140" s="4">
        <v>15339784395</v>
      </c>
      <c r="L1140" s="4" t="s">
        <v>99</v>
      </c>
      <c r="M1140" s="4" t="s">
        <v>2726</v>
      </c>
      <c r="N1140" s="4" t="s">
        <v>2717</v>
      </c>
      <c r="O1140" s="4">
        <v>15339784395</v>
      </c>
      <c r="P1140" s="217">
        <f>--IFERROR(VLOOKUP(I1140,'统计（数据库导出）'!A:C,2,FALSE),0)</f>
        <v>189</v>
      </c>
      <c r="Q1140" s="217">
        <f>--IFERROR(VLOOKUP(I1140,'统计（数据库导出）'!A:C,3,FALSE),0)</f>
        <v>1274.95</v>
      </c>
      <c r="R1140" s="219">
        <f t="shared" si="17"/>
        <v>0.849966666666667</v>
      </c>
      <c r="S1140" s="217">
        <f>--IFERROR(VLOOKUP(I1140,'统计（数据库导出）'!A:K,4,FALSE),0)</f>
        <v>169</v>
      </c>
      <c r="T1140" s="217">
        <f>--IFERROR(VLOOKUP(I1140,'统计（数据库导出）'!A:K,5,FALSE),0)</f>
        <v>0</v>
      </c>
      <c r="U1140" s="217">
        <f>--IFERROR(VLOOKUP(I1140,'统计（数据库导出）'!A:K,6,FALSE),0)</f>
        <v>20</v>
      </c>
      <c r="V1140" s="217">
        <f>--IFERROR(VLOOKUP(I1140,'统计（数据库导出）'!A:K,7,FALSE),0)</f>
        <v>0</v>
      </c>
      <c r="W1140" s="217">
        <f>--IFERROR(VLOOKUP(I1140,'统计（数据库导出）'!A:K,8,FALSE),0)</f>
        <v>1072</v>
      </c>
      <c r="X1140" s="217">
        <f>--IFERROR(VLOOKUP(I1140,'统计（数据库导出）'!A:K,9,FALSE),0)</f>
        <v>-198</v>
      </c>
      <c r="Y1140" s="217">
        <f>--IFERROR(VLOOKUP(I1140,'统计（数据库导出）'!A:K,10,FALSE),0)</f>
        <v>202.95</v>
      </c>
      <c r="Z1140" s="217">
        <f>--IFERROR(VLOOKUP(I1140,'统计（数据库导出）'!A:K,11,FALSE),0)</f>
        <v>0</v>
      </c>
      <c r="AA1140" s="4">
        <v>1139</v>
      </c>
      <c r="AB1140" s="4"/>
      <c r="AC1140" s="220" t="e">
        <f>VLOOKUP(H1140,[1]Sheet1!$D:$D,1,FALSE)</f>
        <v>#N/A</v>
      </c>
    </row>
    <row r="1141" spans="1:29">
      <c r="A1141" s="3">
        <v>57</v>
      </c>
      <c r="B1141" s="118" t="s">
        <v>2563</v>
      </c>
      <c r="C1141" s="118" t="s">
        <v>29</v>
      </c>
      <c r="D1141" s="118" t="s">
        <v>30</v>
      </c>
      <c r="E1141" s="118" t="s">
        <v>2687</v>
      </c>
      <c r="F1141" s="3" t="s">
        <v>32</v>
      </c>
      <c r="G1141" s="3" t="s">
        <v>33</v>
      </c>
      <c r="H1141" s="3">
        <v>3853281</v>
      </c>
      <c r="I1141" s="4" t="s">
        <v>2727</v>
      </c>
      <c r="J1141" s="109">
        <v>1000</v>
      </c>
      <c r="K1141" s="4">
        <v>18919240779</v>
      </c>
      <c r="L1141" s="4"/>
      <c r="M1141" s="4" t="s">
        <v>2728</v>
      </c>
      <c r="N1141" s="4" t="s">
        <v>2729</v>
      </c>
      <c r="O1141" s="4">
        <v>18919240779</v>
      </c>
      <c r="P1141" s="217">
        <f>--IFERROR(VLOOKUP(I1141,'统计（数据库导出）'!A:C,2,FALSE),0)</f>
        <v>72.75</v>
      </c>
      <c r="Q1141" s="217">
        <f>--IFERROR(VLOOKUP(I1141,'统计（数据库导出）'!A:C,3,FALSE),0)</f>
        <v>1915.13726666667</v>
      </c>
      <c r="R1141" s="219">
        <f t="shared" si="17"/>
        <v>1.91513726666667</v>
      </c>
      <c r="S1141" s="217">
        <f>--IFERROR(VLOOKUP(I1141,'统计（数据库导出）'!A:K,4,FALSE),0)</f>
        <v>72.1</v>
      </c>
      <c r="T1141" s="217">
        <f>--IFERROR(VLOOKUP(I1141,'统计（数据库导出）'!A:K,5,FALSE),0)</f>
        <v>-38</v>
      </c>
      <c r="U1141" s="217">
        <f>--IFERROR(VLOOKUP(I1141,'统计（数据库导出）'!A:K,6,FALSE),0)</f>
        <v>0.65</v>
      </c>
      <c r="V1141" s="217">
        <f>--IFERROR(VLOOKUP(I1141,'统计（数据库导出）'!A:K,7,FALSE),0)</f>
        <v>0</v>
      </c>
      <c r="W1141" s="217">
        <f>--IFERROR(VLOOKUP(I1141,'统计（数据库导出）'!A:K,8,FALSE),0)</f>
        <v>1345</v>
      </c>
      <c r="X1141" s="217">
        <f>--IFERROR(VLOOKUP(I1141,'统计（数据库导出）'!A:K,9,FALSE),0)</f>
        <v>-333</v>
      </c>
      <c r="Y1141" s="217">
        <f>--IFERROR(VLOOKUP(I1141,'统计（数据库导出）'!A:K,10,FALSE),0)</f>
        <v>570.137266666667</v>
      </c>
      <c r="Z1141" s="217">
        <f>--IFERROR(VLOOKUP(I1141,'统计（数据库导出）'!A:K,11,FALSE),0)</f>
        <v>0</v>
      </c>
      <c r="AA1141" s="4">
        <v>1140</v>
      </c>
      <c r="AB1141" s="4"/>
      <c r="AC1141" s="220" t="e">
        <f>VLOOKUP(H1141,[1]Sheet1!$D:$D,1,FALSE)</f>
        <v>#N/A</v>
      </c>
    </row>
    <row r="1142" spans="1:29">
      <c r="A1142" s="3">
        <v>58</v>
      </c>
      <c r="B1142" s="118" t="s">
        <v>2563</v>
      </c>
      <c r="C1142" s="118" t="s">
        <v>29</v>
      </c>
      <c r="D1142" s="118" t="s">
        <v>30</v>
      </c>
      <c r="E1142" s="4" t="s">
        <v>2687</v>
      </c>
      <c r="F1142" s="3" t="s">
        <v>32</v>
      </c>
      <c r="G1142" s="3" t="s">
        <v>33</v>
      </c>
      <c r="H1142" s="4">
        <v>383541</v>
      </c>
      <c r="I1142" s="4" t="s">
        <v>2697</v>
      </c>
      <c r="J1142" s="109">
        <v>1000</v>
      </c>
      <c r="K1142" s="4">
        <v>0</v>
      </c>
      <c r="L1142" s="4"/>
      <c r="M1142" s="4" t="s">
        <v>2698</v>
      </c>
      <c r="N1142" s="4" t="s">
        <v>2699</v>
      </c>
      <c r="O1142" s="4">
        <v>15378805916</v>
      </c>
      <c r="P1142" s="217">
        <f>--IFERROR(VLOOKUP(I1142,'统计（数据库导出）'!A:C,2,FALSE),0)</f>
        <v>0</v>
      </c>
      <c r="Q1142" s="217">
        <f>--IFERROR(VLOOKUP(I1142,'统计（数据库导出）'!A:C,3,FALSE),0)</f>
        <v>-402.8</v>
      </c>
      <c r="R1142" s="219">
        <f t="shared" si="17"/>
        <v>-0.4028</v>
      </c>
      <c r="S1142" s="217">
        <f>--IFERROR(VLOOKUP(I1142,'统计（数据库导出）'!A:K,4,FALSE),0)</f>
        <v>0</v>
      </c>
      <c r="T1142" s="217">
        <f>--IFERROR(VLOOKUP(I1142,'统计（数据库导出）'!A:K,5,FALSE),0)</f>
        <v>0</v>
      </c>
      <c r="U1142" s="217">
        <f>--IFERROR(VLOOKUP(I1142,'统计（数据库导出）'!A:K,6,FALSE),0)</f>
        <v>0</v>
      </c>
      <c r="V1142" s="217">
        <f>--IFERROR(VLOOKUP(I1142,'统计（数据库导出）'!A:K,7,FALSE),0)</f>
        <v>0</v>
      </c>
      <c r="W1142" s="217">
        <f>--IFERROR(VLOOKUP(I1142,'统计（数据库导出）'!A:K,8,FALSE),0)</f>
        <v>-402.8</v>
      </c>
      <c r="X1142" s="217">
        <f>--IFERROR(VLOOKUP(I1142,'统计（数据库导出）'!A:K,9,FALSE),0)</f>
        <v>-448</v>
      </c>
      <c r="Y1142" s="217">
        <f>--IFERROR(VLOOKUP(I1142,'统计（数据库导出）'!A:K,10,FALSE),0)</f>
        <v>0</v>
      </c>
      <c r="Z1142" s="217">
        <f>--IFERROR(VLOOKUP(I1142,'统计（数据库导出）'!A:K,11,FALSE),0)</f>
        <v>0</v>
      </c>
      <c r="AA1142" s="4">
        <v>1141</v>
      </c>
      <c r="AB1142" s="4"/>
      <c r="AC1142" s="220" t="e">
        <f>VLOOKUP(H1142,[1]Sheet1!$D:$D,1,FALSE)</f>
        <v>#N/A</v>
      </c>
    </row>
    <row r="1143" spans="1:29">
      <c r="A1143" s="3">
        <v>59</v>
      </c>
      <c r="B1143" s="118" t="s">
        <v>2563</v>
      </c>
      <c r="C1143" s="118" t="s">
        <v>29</v>
      </c>
      <c r="D1143" s="118" t="s">
        <v>30</v>
      </c>
      <c r="E1143" s="118" t="s">
        <v>2730</v>
      </c>
      <c r="F1143" s="3" t="s">
        <v>32</v>
      </c>
      <c r="G1143" s="3" t="s">
        <v>68</v>
      </c>
      <c r="H1143" s="3">
        <v>383384</v>
      </c>
      <c r="I1143" s="4" t="s">
        <v>2731</v>
      </c>
      <c r="J1143" s="109">
        <v>900</v>
      </c>
      <c r="K1143" s="4">
        <v>15378812399</v>
      </c>
      <c r="L1143" s="4"/>
      <c r="M1143" s="4" t="s">
        <v>2732</v>
      </c>
      <c r="N1143" s="4" t="s">
        <v>2733</v>
      </c>
      <c r="O1143" s="4">
        <v>15378812399</v>
      </c>
      <c r="P1143" s="217">
        <f>--IFERROR(VLOOKUP(I1143,'统计（数据库导出）'!A:C,2,FALSE),0)</f>
        <v>167.3</v>
      </c>
      <c r="Q1143" s="217">
        <f>--IFERROR(VLOOKUP(I1143,'统计（数据库导出）'!A:C,3,FALSE),0)</f>
        <v>2485.9</v>
      </c>
      <c r="R1143" s="219">
        <f t="shared" si="17"/>
        <v>2.76211111111111</v>
      </c>
      <c r="S1143" s="217">
        <f>--IFERROR(VLOOKUP(I1143,'统计（数据库导出）'!A:K,4,FALSE),0)</f>
        <v>90.9</v>
      </c>
      <c r="T1143" s="217">
        <f>--IFERROR(VLOOKUP(I1143,'统计（数据库导出）'!A:K,5,FALSE),0)</f>
        <v>0</v>
      </c>
      <c r="U1143" s="217">
        <f>--IFERROR(VLOOKUP(I1143,'统计（数据库导出）'!A:K,6,FALSE),0)</f>
        <v>76.4</v>
      </c>
      <c r="V1143" s="217">
        <f>--IFERROR(VLOOKUP(I1143,'统计（数据库导出）'!A:K,7,FALSE),0)</f>
        <v>0</v>
      </c>
      <c r="W1143" s="217">
        <f>--IFERROR(VLOOKUP(I1143,'统计（数据库导出）'!A:K,8,FALSE),0)</f>
        <v>1757.8</v>
      </c>
      <c r="X1143" s="217">
        <f>--IFERROR(VLOOKUP(I1143,'统计（数据库导出）'!A:K,9,FALSE),0)</f>
        <v>-838</v>
      </c>
      <c r="Y1143" s="217">
        <f>--IFERROR(VLOOKUP(I1143,'统计（数据库导出）'!A:K,10,FALSE),0)</f>
        <v>728.1</v>
      </c>
      <c r="Z1143" s="217">
        <f>--IFERROR(VLOOKUP(I1143,'统计（数据库导出）'!A:K,11,FALSE),0)</f>
        <v>0</v>
      </c>
      <c r="AA1143" s="4">
        <v>1142</v>
      </c>
      <c r="AB1143" s="4"/>
      <c r="AC1143" s="220" t="e">
        <f>VLOOKUP(H1143,[1]Sheet1!$D:$D,1,FALSE)</f>
        <v>#N/A</v>
      </c>
    </row>
    <row r="1144" spans="1:29">
      <c r="A1144" s="3">
        <v>60</v>
      </c>
      <c r="B1144" s="118" t="s">
        <v>2563</v>
      </c>
      <c r="C1144" s="118" t="s">
        <v>29</v>
      </c>
      <c r="D1144" s="118" t="s">
        <v>30</v>
      </c>
      <c r="E1144" s="118" t="s">
        <v>2730</v>
      </c>
      <c r="F1144" s="3" t="s">
        <v>32</v>
      </c>
      <c r="G1144" s="3" t="s">
        <v>43</v>
      </c>
      <c r="H1144" s="3">
        <v>3852200</v>
      </c>
      <c r="I1144" s="4" t="s">
        <v>2734</v>
      </c>
      <c r="J1144" s="109">
        <v>1000</v>
      </c>
      <c r="K1144" s="4">
        <v>17709388536</v>
      </c>
      <c r="L1144" s="4"/>
      <c r="M1144" s="4" t="s">
        <v>2735</v>
      </c>
      <c r="N1144" s="4" t="s">
        <v>2736</v>
      </c>
      <c r="O1144" s="4">
        <v>17709388536</v>
      </c>
      <c r="P1144" s="217">
        <f>--IFERROR(VLOOKUP(I1144,'统计（数据库导出）'!A:C,2,FALSE),0)</f>
        <v>121.55</v>
      </c>
      <c r="Q1144" s="217">
        <f>--IFERROR(VLOOKUP(I1144,'统计（数据库导出）'!A:C,3,FALSE),0)</f>
        <v>2346.9</v>
      </c>
      <c r="R1144" s="219">
        <f t="shared" si="17"/>
        <v>2.3469</v>
      </c>
      <c r="S1144" s="217">
        <f>--IFERROR(VLOOKUP(I1144,'统计（数据库导出）'!A:K,4,FALSE),0)</f>
        <v>90.9</v>
      </c>
      <c r="T1144" s="217">
        <f>--IFERROR(VLOOKUP(I1144,'统计（数据库导出）'!A:K,5,FALSE),0)</f>
        <v>0</v>
      </c>
      <c r="U1144" s="217">
        <f>--IFERROR(VLOOKUP(I1144,'统计（数据库导出）'!A:K,6,FALSE),0)</f>
        <v>30.65</v>
      </c>
      <c r="V1144" s="217">
        <f>--IFERROR(VLOOKUP(I1144,'统计（数据库导出）'!A:K,7,FALSE),0)</f>
        <v>0</v>
      </c>
      <c r="W1144" s="217">
        <f>--IFERROR(VLOOKUP(I1144,'统计（数据库导出）'!A:K,8,FALSE),0)</f>
        <v>1811.5</v>
      </c>
      <c r="X1144" s="217">
        <f>--IFERROR(VLOOKUP(I1144,'统计（数据库导出）'!A:K,9,FALSE),0)</f>
        <v>-981</v>
      </c>
      <c r="Y1144" s="217">
        <f>--IFERROR(VLOOKUP(I1144,'统计（数据库导出）'!A:K,10,FALSE),0)</f>
        <v>535.4</v>
      </c>
      <c r="Z1144" s="217">
        <f>--IFERROR(VLOOKUP(I1144,'统计（数据库导出）'!A:K,11,FALSE),0)</f>
        <v>0</v>
      </c>
      <c r="AA1144" s="4">
        <v>1143</v>
      </c>
      <c r="AB1144" s="4"/>
      <c r="AC1144" s="220" t="e">
        <f>VLOOKUP(H1144,[1]Sheet1!$D:$D,1,FALSE)</f>
        <v>#N/A</v>
      </c>
    </row>
    <row r="1145" spans="1:29">
      <c r="A1145" s="3">
        <v>61</v>
      </c>
      <c r="B1145" s="118" t="s">
        <v>2563</v>
      </c>
      <c r="C1145" s="118" t="s">
        <v>29</v>
      </c>
      <c r="D1145" s="118" t="s">
        <v>30</v>
      </c>
      <c r="E1145" s="118" t="s">
        <v>2730</v>
      </c>
      <c r="F1145" s="3" t="s">
        <v>32</v>
      </c>
      <c r="G1145" s="3" t="s">
        <v>33</v>
      </c>
      <c r="H1145" s="3">
        <v>3852958</v>
      </c>
      <c r="I1145" s="4" t="s">
        <v>2737</v>
      </c>
      <c r="J1145" s="109">
        <v>1000</v>
      </c>
      <c r="K1145" s="4">
        <v>18909388311</v>
      </c>
      <c r="L1145" s="4"/>
      <c r="M1145" s="4" t="s">
        <v>2738</v>
      </c>
      <c r="N1145" s="4" t="s">
        <v>2733</v>
      </c>
      <c r="O1145" s="4">
        <v>18909388311</v>
      </c>
      <c r="P1145" s="217">
        <f>--IFERROR(VLOOKUP(I1145,'统计（数据库导出）'!A:C,2,FALSE),0)</f>
        <v>0</v>
      </c>
      <c r="Q1145" s="217">
        <f>--IFERROR(VLOOKUP(I1145,'统计（数据库导出）'!A:C,3,FALSE),0)</f>
        <v>6</v>
      </c>
      <c r="R1145" s="219">
        <f t="shared" si="17"/>
        <v>0.006</v>
      </c>
      <c r="S1145" s="217">
        <f>--IFERROR(VLOOKUP(I1145,'统计（数据库导出）'!A:K,4,FALSE),0)</f>
        <v>0</v>
      </c>
      <c r="T1145" s="217">
        <f>--IFERROR(VLOOKUP(I1145,'统计（数据库导出）'!A:K,5,FALSE),0)</f>
        <v>0</v>
      </c>
      <c r="U1145" s="217">
        <f>--IFERROR(VLOOKUP(I1145,'统计（数据库导出）'!A:K,6,FALSE),0)</f>
        <v>0</v>
      </c>
      <c r="V1145" s="217">
        <f>--IFERROR(VLOOKUP(I1145,'统计（数据库导出）'!A:K,7,FALSE),0)</f>
        <v>0</v>
      </c>
      <c r="W1145" s="217">
        <f>--IFERROR(VLOOKUP(I1145,'统计（数据库导出）'!A:K,8,FALSE),0)</f>
        <v>0</v>
      </c>
      <c r="X1145" s="217">
        <f>--IFERROR(VLOOKUP(I1145,'统计（数据库导出）'!A:K,9,FALSE),0)</f>
        <v>0</v>
      </c>
      <c r="Y1145" s="217">
        <f>--IFERROR(VLOOKUP(I1145,'统计（数据库导出）'!A:K,10,FALSE),0)</f>
        <v>6</v>
      </c>
      <c r="Z1145" s="217">
        <f>--IFERROR(VLOOKUP(I1145,'统计（数据库导出）'!A:K,11,FALSE),0)</f>
        <v>0</v>
      </c>
      <c r="AA1145" s="4">
        <v>1144</v>
      </c>
      <c r="AB1145" s="4"/>
      <c r="AC1145" s="220" t="e">
        <f>VLOOKUP(H1145,[1]Sheet1!$D:$D,1,FALSE)</f>
        <v>#N/A</v>
      </c>
    </row>
    <row r="1146" spans="1:29">
      <c r="A1146" s="3">
        <v>62</v>
      </c>
      <c r="B1146" s="118" t="s">
        <v>2563</v>
      </c>
      <c r="C1146" s="118" t="s">
        <v>29</v>
      </c>
      <c r="D1146" s="118" t="s">
        <v>30</v>
      </c>
      <c r="E1146" s="118" t="s">
        <v>2730</v>
      </c>
      <c r="F1146" s="3" t="s">
        <v>32</v>
      </c>
      <c r="G1146" s="3" t="s">
        <v>33</v>
      </c>
      <c r="H1146" s="3">
        <v>3852959</v>
      </c>
      <c r="I1146" s="4" t="s">
        <v>2739</v>
      </c>
      <c r="J1146" s="109">
        <v>1000</v>
      </c>
      <c r="K1146" s="4">
        <v>19959078183</v>
      </c>
      <c r="L1146" s="4"/>
      <c r="M1146" s="4" t="s">
        <v>2740</v>
      </c>
      <c r="N1146" s="4" t="s">
        <v>2736</v>
      </c>
      <c r="O1146" s="4">
        <v>19959078183</v>
      </c>
      <c r="P1146" s="217">
        <f>--IFERROR(VLOOKUP(I1146,'统计（数据库导出）'!A:C,2,FALSE),0)</f>
        <v>0</v>
      </c>
      <c r="Q1146" s="217">
        <f>--IFERROR(VLOOKUP(I1146,'统计（数据库导出）'!A:C,3,FALSE),0)</f>
        <v>0</v>
      </c>
      <c r="R1146" s="219">
        <f t="shared" si="17"/>
        <v>0</v>
      </c>
      <c r="S1146" s="217">
        <f>--IFERROR(VLOOKUP(I1146,'统计（数据库导出）'!A:K,4,FALSE),0)</f>
        <v>0</v>
      </c>
      <c r="T1146" s="217">
        <f>--IFERROR(VLOOKUP(I1146,'统计（数据库导出）'!A:K,5,FALSE),0)</f>
        <v>0</v>
      </c>
      <c r="U1146" s="217">
        <f>--IFERROR(VLOOKUP(I1146,'统计（数据库导出）'!A:K,6,FALSE),0)</f>
        <v>0</v>
      </c>
      <c r="V1146" s="217">
        <f>--IFERROR(VLOOKUP(I1146,'统计（数据库导出）'!A:K,7,FALSE),0)</f>
        <v>0</v>
      </c>
      <c r="W1146" s="217">
        <f>--IFERROR(VLOOKUP(I1146,'统计（数据库导出）'!A:K,8,FALSE),0)</f>
        <v>0</v>
      </c>
      <c r="X1146" s="217">
        <f>--IFERROR(VLOOKUP(I1146,'统计（数据库导出）'!A:K,9,FALSE),0)</f>
        <v>0</v>
      </c>
      <c r="Y1146" s="217">
        <f>--IFERROR(VLOOKUP(I1146,'统计（数据库导出）'!A:K,10,FALSE),0)</f>
        <v>0</v>
      </c>
      <c r="Z1146" s="217">
        <f>--IFERROR(VLOOKUP(I1146,'统计（数据库导出）'!A:K,11,FALSE),0)</f>
        <v>0</v>
      </c>
      <c r="AA1146" s="4">
        <v>1145</v>
      </c>
      <c r="AB1146" s="4"/>
      <c r="AC1146" s="220" t="e">
        <f>VLOOKUP(H1146,[1]Sheet1!$D:$D,1,FALSE)</f>
        <v>#N/A</v>
      </c>
    </row>
    <row r="1147" spans="1:29">
      <c r="A1147" s="3">
        <v>63</v>
      </c>
      <c r="B1147" s="118" t="s">
        <v>2563</v>
      </c>
      <c r="C1147" s="118" t="s">
        <v>29</v>
      </c>
      <c r="D1147" s="118" t="s">
        <v>30</v>
      </c>
      <c r="E1147" s="118" t="s">
        <v>2730</v>
      </c>
      <c r="F1147" s="3" t="s">
        <v>32</v>
      </c>
      <c r="G1147" s="3" t="s">
        <v>43</v>
      </c>
      <c r="H1147" s="3">
        <v>3853016</v>
      </c>
      <c r="I1147" s="4" t="s">
        <v>2741</v>
      </c>
      <c r="J1147" s="109">
        <v>800</v>
      </c>
      <c r="K1147" s="4">
        <v>15393064326</v>
      </c>
      <c r="L1147" s="4"/>
      <c r="M1147" s="4" t="s">
        <v>2742</v>
      </c>
      <c r="N1147" s="4" t="s">
        <v>2743</v>
      </c>
      <c r="O1147" s="4">
        <v>15393064326</v>
      </c>
      <c r="P1147" s="217">
        <f>--IFERROR(VLOOKUP(I1147,'统计（数据库导出）'!A:C,2,FALSE),0)</f>
        <v>0</v>
      </c>
      <c r="Q1147" s="217">
        <f>--IFERROR(VLOOKUP(I1147,'统计（数据库导出）'!A:C,3,FALSE),0)</f>
        <v>-325.9</v>
      </c>
      <c r="R1147" s="219">
        <f t="shared" si="17"/>
        <v>-0.407375</v>
      </c>
      <c r="S1147" s="217">
        <f>--IFERROR(VLOOKUP(I1147,'统计（数据库导出）'!A:K,4,FALSE),0)</f>
        <v>0</v>
      </c>
      <c r="T1147" s="217">
        <f>--IFERROR(VLOOKUP(I1147,'统计（数据库导出）'!A:K,5,FALSE),0)</f>
        <v>0</v>
      </c>
      <c r="U1147" s="217">
        <f>--IFERROR(VLOOKUP(I1147,'统计（数据库导出）'!A:K,6,FALSE),0)</f>
        <v>0</v>
      </c>
      <c r="V1147" s="217">
        <f>--IFERROR(VLOOKUP(I1147,'统计（数据库导出）'!A:K,7,FALSE),0)</f>
        <v>0</v>
      </c>
      <c r="W1147" s="217">
        <f>--IFERROR(VLOOKUP(I1147,'统计（数据库导出）'!A:K,8,FALSE),0)</f>
        <v>-325.9</v>
      </c>
      <c r="X1147" s="217">
        <f>--IFERROR(VLOOKUP(I1147,'统计（数据库导出）'!A:K,9,FALSE),0)</f>
        <v>-325.9</v>
      </c>
      <c r="Y1147" s="217">
        <f>--IFERROR(VLOOKUP(I1147,'统计（数据库导出）'!A:K,10,FALSE),0)</f>
        <v>0</v>
      </c>
      <c r="Z1147" s="217">
        <f>--IFERROR(VLOOKUP(I1147,'统计（数据库导出）'!A:K,11,FALSE),0)</f>
        <v>0</v>
      </c>
      <c r="AA1147" s="4">
        <v>1146</v>
      </c>
      <c r="AB1147" s="4"/>
      <c r="AC1147" s="220" t="e">
        <f>VLOOKUP(H1147,[1]Sheet1!$D:$D,1,FALSE)</f>
        <v>#N/A</v>
      </c>
    </row>
    <row r="1148" spans="1:29">
      <c r="A1148" s="3">
        <v>64</v>
      </c>
      <c r="B1148" s="118" t="s">
        <v>2563</v>
      </c>
      <c r="C1148" s="118" t="s">
        <v>29</v>
      </c>
      <c r="D1148" s="3" t="s">
        <v>30</v>
      </c>
      <c r="E1148" s="118" t="s">
        <v>2730</v>
      </c>
      <c r="F1148" s="3" t="s">
        <v>32</v>
      </c>
      <c r="G1148" s="3" t="s">
        <v>102</v>
      </c>
      <c r="H1148" s="3">
        <v>3853056</v>
      </c>
      <c r="I1148" s="4" t="s">
        <v>2744</v>
      </c>
      <c r="J1148" s="109">
        <v>1500</v>
      </c>
      <c r="K1148" s="4">
        <v>18993825606</v>
      </c>
      <c r="L1148" s="4" t="s">
        <v>99</v>
      </c>
      <c r="M1148" s="4" t="s">
        <v>2745</v>
      </c>
      <c r="N1148" s="4" t="s">
        <v>2743</v>
      </c>
      <c r="O1148" s="4">
        <v>18993825606</v>
      </c>
      <c r="P1148" s="217">
        <f>--IFERROR(VLOOKUP(I1148,'统计（数据库导出）'!A:C,2,FALSE),0)</f>
        <v>0</v>
      </c>
      <c r="Q1148" s="217">
        <f>--IFERROR(VLOOKUP(I1148,'统计（数据库导出）'!A:C,3,FALSE),0)</f>
        <v>33.1</v>
      </c>
      <c r="R1148" s="219">
        <f t="shared" si="17"/>
        <v>0.0220666666666667</v>
      </c>
      <c r="S1148" s="217">
        <f>--IFERROR(VLOOKUP(I1148,'统计（数据库导出）'!A:K,4,FALSE),0)</f>
        <v>0</v>
      </c>
      <c r="T1148" s="217">
        <f>--IFERROR(VLOOKUP(I1148,'统计（数据库导出）'!A:K,5,FALSE),0)</f>
        <v>0</v>
      </c>
      <c r="U1148" s="217">
        <f>--IFERROR(VLOOKUP(I1148,'统计（数据库导出）'!A:K,6,FALSE),0)</f>
        <v>0</v>
      </c>
      <c r="V1148" s="217">
        <f>--IFERROR(VLOOKUP(I1148,'统计（数据库导出）'!A:K,7,FALSE),0)</f>
        <v>0</v>
      </c>
      <c r="W1148" s="217">
        <f>--IFERROR(VLOOKUP(I1148,'统计（数据库导出）'!A:K,8,FALSE),0)</f>
        <v>27.1</v>
      </c>
      <c r="X1148" s="217">
        <f>--IFERROR(VLOOKUP(I1148,'统计（数据库导出）'!A:K,9,FALSE),0)</f>
        <v>0</v>
      </c>
      <c r="Y1148" s="217">
        <f>--IFERROR(VLOOKUP(I1148,'统计（数据库导出）'!A:K,10,FALSE),0)</f>
        <v>6</v>
      </c>
      <c r="Z1148" s="217">
        <f>--IFERROR(VLOOKUP(I1148,'统计（数据库导出）'!A:K,11,FALSE),0)</f>
        <v>0</v>
      </c>
      <c r="AA1148" s="4">
        <v>1147</v>
      </c>
      <c r="AB1148" s="4"/>
      <c r="AC1148" s="220" t="e">
        <f>VLOOKUP(H1148,[1]Sheet1!$D:$D,1,FALSE)</f>
        <v>#N/A</v>
      </c>
    </row>
    <row r="1149" spans="1:29">
      <c r="A1149" s="3">
        <v>65</v>
      </c>
      <c r="B1149" s="118" t="s">
        <v>2563</v>
      </c>
      <c r="C1149" s="118" t="s">
        <v>29</v>
      </c>
      <c r="D1149" s="118" t="s">
        <v>30</v>
      </c>
      <c r="E1149" s="118" t="s">
        <v>2730</v>
      </c>
      <c r="F1149" s="3" t="s">
        <v>32</v>
      </c>
      <c r="G1149" s="3" t="s">
        <v>43</v>
      </c>
      <c r="H1149" s="3">
        <v>3853387</v>
      </c>
      <c r="I1149" s="4" t="s">
        <v>2746</v>
      </c>
      <c r="J1149" s="109">
        <v>1000</v>
      </c>
      <c r="K1149" s="4">
        <v>15393064326</v>
      </c>
      <c r="L1149" s="4"/>
      <c r="M1149" s="4" t="s">
        <v>2742</v>
      </c>
      <c r="N1149" s="4" t="s">
        <v>2747</v>
      </c>
      <c r="O1149" s="4">
        <v>15393064326</v>
      </c>
      <c r="P1149" s="217">
        <f>--IFERROR(VLOOKUP(I1149,'统计（数据库导出）'!A:C,2,FALSE),0)</f>
        <v>90.55</v>
      </c>
      <c r="Q1149" s="217">
        <f>--IFERROR(VLOOKUP(I1149,'统计（数据库导出）'!A:C,3,FALSE),0)</f>
        <v>1300.035</v>
      </c>
      <c r="R1149" s="219">
        <f t="shared" si="17"/>
        <v>1.300035</v>
      </c>
      <c r="S1149" s="217">
        <f>--IFERROR(VLOOKUP(I1149,'统计（数据库导出）'!A:K,4,FALSE),0)</f>
        <v>83.9</v>
      </c>
      <c r="T1149" s="217">
        <f>--IFERROR(VLOOKUP(I1149,'统计（数据库导出）'!A:K,5,FALSE),0)</f>
        <v>0</v>
      </c>
      <c r="U1149" s="217">
        <f>--IFERROR(VLOOKUP(I1149,'统计（数据库导出）'!A:K,6,FALSE),0)</f>
        <v>6.65</v>
      </c>
      <c r="V1149" s="217">
        <f>--IFERROR(VLOOKUP(I1149,'统计（数据库导出）'!A:K,7,FALSE),0)</f>
        <v>0</v>
      </c>
      <c r="W1149" s="217">
        <f>--IFERROR(VLOOKUP(I1149,'统计（数据库导出）'!A:K,8,FALSE),0)</f>
        <v>1028.7</v>
      </c>
      <c r="X1149" s="217">
        <f>--IFERROR(VLOOKUP(I1149,'统计（数据库导出）'!A:K,9,FALSE),0)</f>
        <v>-129</v>
      </c>
      <c r="Y1149" s="217">
        <f>--IFERROR(VLOOKUP(I1149,'统计（数据库导出）'!A:K,10,FALSE),0)</f>
        <v>271.335</v>
      </c>
      <c r="Z1149" s="217">
        <f>--IFERROR(VLOOKUP(I1149,'统计（数据库导出）'!A:K,11,FALSE),0)</f>
        <v>0</v>
      </c>
      <c r="AA1149" s="4">
        <v>1148</v>
      </c>
      <c r="AB1149" s="4"/>
      <c r="AC1149" s="220" t="e">
        <f>VLOOKUP(H1149,[1]Sheet1!$D:$D,1,FALSE)</f>
        <v>#N/A</v>
      </c>
    </row>
    <row r="1150" spans="1:29">
      <c r="A1150" s="3">
        <v>66</v>
      </c>
      <c r="B1150" s="118" t="s">
        <v>2563</v>
      </c>
      <c r="C1150" s="118" t="s">
        <v>29</v>
      </c>
      <c r="D1150" s="118" t="s">
        <v>30</v>
      </c>
      <c r="E1150" s="118" t="s">
        <v>2748</v>
      </c>
      <c r="F1150" s="3" t="s">
        <v>32</v>
      </c>
      <c r="G1150" s="3" t="s">
        <v>33</v>
      </c>
      <c r="H1150" s="3">
        <v>3853383</v>
      </c>
      <c r="I1150" s="4" t="s">
        <v>2749</v>
      </c>
      <c r="J1150" s="109">
        <v>1000</v>
      </c>
      <c r="K1150" s="4">
        <v>17393874136</v>
      </c>
      <c r="L1150" s="4"/>
      <c r="M1150" s="4" t="s">
        <v>2750</v>
      </c>
      <c r="N1150" s="4" t="s">
        <v>2751</v>
      </c>
      <c r="O1150" s="4">
        <v>17393874136</v>
      </c>
      <c r="P1150" s="217">
        <f>--IFERROR(VLOOKUP(I1150,'统计（数据库导出）'!A:C,2,FALSE),0)</f>
        <v>0</v>
      </c>
      <c r="Q1150" s="217">
        <f>--IFERROR(VLOOKUP(I1150,'统计（数据库导出）'!A:C,3,FALSE),0)</f>
        <v>503.05</v>
      </c>
      <c r="R1150" s="219">
        <f t="shared" si="17"/>
        <v>0.50305</v>
      </c>
      <c r="S1150" s="217">
        <f>--IFERROR(VLOOKUP(I1150,'统计（数据库导出）'!A:K,4,FALSE),0)</f>
        <v>0</v>
      </c>
      <c r="T1150" s="217">
        <f>--IFERROR(VLOOKUP(I1150,'统计（数据库导出）'!A:K,5,FALSE),0)</f>
        <v>0</v>
      </c>
      <c r="U1150" s="217">
        <f>--IFERROR(VLOOKUP(I1150,'统计（数据库导出）'!A:K,6,FALSE),0)</f>
        <v>0</v>
      </c>
      <c r="V1150" s="217">
        <f>--IFERROR(VLOOKUP(I1150,'统计（数据库导出）'!A:K,7,FALSE),0)</f>
        <v>0</v>
      </c>
      <c r="W1150" s="217">
        <f>--IFERROR(VLOOKUP(I1150,'统计（数据库导出）'!A:K,8,FALSE),0)</f>
        <v>477.4</v>
      </c>
      <c r="X1150" s="217">
        <f>--IFERROR(VLOOKUP(I1150,'统计（数据库导出）'!A:K,9,FALSE),0)</f>
        <v>0</v>
      </c>
      <c r="Y1150" s="217">
        <f>--IFERROR(VLOOKUP(I1150,'统计（数据库导出）'!A:K,10,FALSE),0)</f>
        <v>25.65</v>
      </c>
      <c r="Z1150" s="217">
        <f>--IFERROR(VLOOKUP(I1150,'统计（数据库导出）'!A:K,11,FALSE),0)</f>
        <v>0</v>
      </c>
      <c r="AA1150" s="4">
        <v>1149</v>
      </c>
      <c r="AB1150" s="4"/>
      <c r="AC1150" s="220" t="e">
        <f>VLOOKUP(H1150,[1]Sheet1!$D:$D,1,FALSE)</f>
        <v>#N/A</v>
      </c>
    </row>
    <row r="1151" spans="1:29">
      <c r="A1151" s="3">
        <v>67</v>
      </c>
      <c r="B1151" s="118" t="s">
        <v>2563</v>
      </c>
      <c r="C1151" s="118" t="s">
        <v>29</v>
      </c>
      <c r="D1151" s="118" t="s">
        <v>30</v>
      </c>
      <c r="E1151" s="118" t="s">
        <v>2748</v>
      </c>
      <c r="F1151" s="3" t="s">
        <v>32</v>
      </c>
      <c r="G1151" s="3" t="s">
        <v>43</v>
      </c>
      <c r="H1151" s="3">
        <v>3851756</v>
      </c>
      <c r="I1151" s="4" t="s">
        <v>2752</v>
      </c>
      <c r="J1151" s="109">
        <v>1000</v>
      </c>
      <c r="K1151" s="4">
        <v>18993866052</v>
      </c>
      <c r="L1151" s="4"/>
      <c r="M1151" s="4" t="s">
        <v>2753</v>
      </c>
      <c r="N1151" s="4" t="s">
        <v>2754</v>
      </c>
      <c r="O1151" s="4">
        <v>18993866052</v>
      </c>
      <c r="P1151" s="217">
        <f>--IFERROR(VLOOKUP(I1151,'统计（数据库导出）'!A:C,2,FALSE),0)</f>
        <v>332.2</v>
      </c>
      <c r="Q1151" s="217">
        <f>--IFERROR(VLOOKUP(I1151,'统计（数据库导出）'!A:C,3,FALSE),0)</f>
        <v>3729.6386</v>
      </c>
      <c r="R1151" s="219">
        <f t="shared" si="17"/>
        <v>3.7296386</v>
      </c>
      <c r="S1151" s="217">
        <f>--IFERROR(VLOOKUP(I1151,'统计（数据库导出）'!A:K,4,FALSE),0)</f>
        <v>270.9</v>
      </c>
      <c r="T1151" s="217">
        <f>--IFERROR(VLOOKUP(I1151,'统计（数据库导出）'!A:K,5,FALSE),0)</f>
        <v>0</v>
      </c>
      <c r="U1151" s="217">
        <f>--IFERROR(VLOOKUP(I1151,'统计（数据库导出）'!A:K,6,FALSE),0)</f>
        <v>61.3</v>
      </c>
      <c r="V1151" s="217">
        <f>--IFERROR(VLOOKUP(I1151,'统计（数据库导出）'!A:K,7,FALSE),0)</f>
        <v>0</v>
      </c>
      <c r="W1151" s="217">
        <f>--IFERROR(VLOOKUP(I1151,'统计（数据库导出）'!A:K,8,FALSE),0)</f>
        <v>2298.2</v>
      </c>
      <c r="X1151" s="217">
        <f>--IFERROR(VLOOKUP(I1151,'统计（数据库导出）'!A:K,9,FALSE),0)</f>
        <v>-674</v>
      </c>
      <c r="Y1151" s="217">
        <f>--IFERROR(VLOOKUP(I1151,'统计（数据库导出）'!A:K,10,FALSE),0)</f>
        <v>1431.4386</v>
      </c>
      <c r="Z1151" s="217">
        <f>--IFERROR(VLOOKUP(I1151,'统计（数据库导出）'!A:K,11,FALSE),0)</f>
        <v>0</v>
      </c>
      <c r="AA1151" s="4">
        <v>1150</v>
      </c>
      <c r="AB1151" s="4"/>
      <c r="AC1151" s="220" t="e">
        <f>VLOOKUP(H1151,[1]Sheet1!$D:$D,1,FALSE)</f>
        <v>#N/A</v>
      </c>
    </row>
    <row r="1152" spans="1:29">
      <c r="A1152" s="3">
        <v>68</v>
      </c>
      <c r="B1152" s="118" t="s">
        <v>2563</v>
      </c>
      <c r="C1152" s="118" t="s">
        <v>29</v>
      </c>
      <c r="D1152" s="118" t="s">
        <v>30</v>
      </c>
      <c r="E1152" s="118" t="s">
        <v>2748</v>
      </c>
      <c r="F1152" s="3" t="s">
        <v>32</v>
      </c>
      <c r="G1152" s="3" t="s">
        <v>43</v>
      </c>
      <c r="H1152" s="3">
        <v>3851728</v>
      </c>
      <c r="I1152" s="4" t="s">
        <v>2755</v>
      </c>
      <c r="J1152" s="109">
        <v>1000</v>
      </c>
      <c r="K1152" s="4">
        <v>13369414864</v>
      </c>
      <c r="L1152" s="4"/>
      <c r="M1152" s="4" t="s">
        <v>2756</v>
      </c>
      <c r="N1152" s="4" t="s">
        <v>2757</v>
      </c>
      <c r="O1152" s="4">
        <v>13369414864</v>
      </c>
      <c r="P1152" s="217">
        <f>--IFERROR(VLOOKUP(I1152,'统计（数据库导出）'!A:C,2,FALSE),0)</f>
        <v>131.55</v>
      </c>
      <c r="Q1152" s="217">
        <f>--IFERROR(VLOOKUP(I1152,'统计（数据库导出）'!A:C,3,FALSE),0)</f>
        <v>1490.55</v>
      </c>
      <c r="R1152" s="219">
        <f t="shared" si="17"/>
        <v>1.49055</v>
      </c>
      <c r="S1152" s="217">
        <f>--IFERROR(VLOOKUP(I1152,'统计（数据库导出）'!A:K,4,FALSE),0)</f>
        <v>105.9</v>
      </c>
      <c r="T1152" s="217">
        <f>--IFERROR(VLOOKUP(I1152,'统计（数据库导出）'!A:K,5,FALSE),0)</f>
        <v>0</v>
      </c>
      <c r="U1152" s="217">
        <f>--IFERROR(VLOOKUP(I1152,'统计（数据库导出）'!A:K,6,FALSE),0)</f>
        <v>25.65</v>
      </c>
      <c r="V1152" s="217">
        <f>--IFERROR(VLOOKUP(I1152,'统计（数据库导出）'!A:K,7,FALSE),0)</f>
        <v>0</v>
      </c>
      <c r="W1152" s="217">
        <f>--IFERROR(VLOOKUP(I1152,'统计（数据库导出）'!A:K,8,FALSE),0)</f>
        <v>749.1</v>
      </c>
      <c r="X1152" s="217">
        <f>--IFERROR(VLOOKUP(I1152,'统计（数据库导出）'!A:K,9,FALSE),0)</f>
        <v>-298</v>
      </c>
      <c r="Y1152" s="217">
        <f>--IFERROR(VLOOKUP(I1152,'统计（数据库导出）'!A:K,10,FALSE),0)</f>
        <v>741.45</v>
      </c>
      <c r="Z1152" s="217">
        <f>--IFERROR(VLOOKUP(I1152,'统计（数据库导出）'!A:K,11,FALSE),0)</f>
        <v>0</v>
      </c>
      <c r="AA1152" s="4">
        <v>1151</v>
      </c>
      <c r="AB1152" s="4"/>
      <c r="AC1152" s="220" t="e">
        <f>VLOOKUP(H1152,[1]Sheet1!$D:$D,1,FALSE)</f>
        <v>#N/A</v>
      </c>
    </row>
    <row r="1153" spans="1:29">
      <c r="A1153" s="3">
        <v>69</v>
      </c>
      <c r="B1153" s="118" t="s">
        <v>2563</v>
      </c>
      <c r="C1153" s="118" t="s">
        <v>29</v>
      </c>
      <c r="D1153" s="118" t="s">
        <v>30</v>
      </c>
      <c r="E1153" s="118" t="s">
        <v>2748</v>
      </c>
      <c r="F1153" s="3" t="s">
        <v>32</v>
      </c>
      <c r="G1153" s="3" t="s">
        <v>33</v>
      </c>
      <c r="H1153" s="3">
        <v>3851729</v>
      </c>
      <c r="I1153" s="4" t="s">
        <v>2758</v>
      </c>
      <c r="J1153" s="109">
        <v>1000</v>
      </c>
      <c r="K1153" s="4">
        <v>13359389360</v>
      </c>
      <c r="L1153" s="4"/>
      <c r="M1153" s="4" t="s">
        <v>2759</v>
      </c>
      <c r="N1153" s="4" t="s">
        <v>2760</v>
      </c>
      <c r="O1153" s="4">
        <v>13359389360</v>
      </c>
      <c r="P1153" s="217">
        <f>--IFERROR(VLOOKUP(I1153,'统计（数据库导出）'!A:C,2,FALSE),0)</f>
        <v>0</v>
      </c>
      <c r="Q1153" s="217">
        <f>--IFERROR(VLOOKUP(I1153,'统计（数据库导出）'!A:C,3,FALSE),0)</f>
        <v>2664.19485</v>
      </c>
      <c r="R1153" s="219">
        <f t="shared" si="17"/>
        <v>2.66419485</v>
      </c>
      <c r="S1153" s="217">
        <f>--IFERROR(VLOOKUP(I1153,'统计（数据库导出）'!A:K,4,FALSE),0)</f>
        <v>0</v>
      </c>
      <c r="T1153" s="217">
        <f>--IFERROR(VLOOKUP(I1153,'统计（数据库导出）'!A:K,5,FALSE),0)</f>
        <v>0</v>
      </c>
      <c r="U1153" s="217">
        <f>--IFERROR(VLOOKUP(I1153,'统计（数据库导出）'!A:K,6,FALSE),0)</f>
        <v>0</v>
      </c>
      <c r="V1153" s="217">
        <f>--IFERROR(VLOOKUP(I1153,'统计（数据库导出）'!A:K,7,FALSE),0)</f>
        <v>0</v>
      </c>
      <c r="W1153" s="217">
        <f>--IFERROR(VLOOKUP(I1153,'统计（数据库导出）'!A:K,8,FALSE),0)</f>
        <v>1853.66</v>
      </c>
      <c r="X1153" s="217">
        <f>--IFERROR(VLOOKUP(I1153,'统计（数据库导出）'!A:K,9,FALSE),0)</f>
        <v>-798.2</v>
      </c>
      <c r="Y1153" s="217">
        <f>--IFERROR(VLOOKUP(I1153,'统计（数据库导出）'!A:K,10,FALSE),0)</f>
        <v>810.53485</v>
      </c>
      <c r="Z1153" s="217">
        <f>--IFERROR(VLOOKUP(I1153,'统计（数据库导出）'!A:K,11,FALSE),0)</f>
        <v>-10</v>
      </c>
      <c r="AA1153" s="4">
        <v>1152</v>
      </c>
      <c r="AB1153" s="4"/>
      <c r="AC1153" s="220" t="e">
        <f>VLOOKUP(H1153,[1]Sheet1!$D:$D,1,FALSE)</f>
        <v>#N/A</v>
      </c>
    </row>
    <row r="1154" spans="1:29">
      <c r="A1154" s="3">
        <v>70</v>
      </c>
      <c r="B1154" s="118" t="s">
        <v>2563</v>
      </c>
      <c r="C1154" s="118" t="s">
        <v>29</v>
      </c>
      <c r="D1154" s="118" t="s">
        <v>30</v>
      </c>
      <c r="E1154" s="118" t="s">
        <v>2748</v>
      </c>
      <c r="F1154" s="3" t="s">
        <v>32</v>
      </c>
      <c r="G1154" s="3" t="s">
        <v>33</v>
      </c>
      <c r="H1154" s="3">
        <v>3851733</v>
      </c>
      <c r="I1154" s="4" t="s">
        <v>2761</v>
      </c>
      <c r="J1154" s="109">
        <v>1000</v>
      </c>
      <c r="K1154" s="4">
        <v>18193882402</v>
      </c>
      <c r="L1154" s="4"/>
      <c r="M1154" s="4" t="s">
        <v>2762</v>
      </c>
      <c r="N1154" s="4" t="s">
        <v>2763</v>
      </c>
      <c r="O1154" s="4">
        <v>18193882402</v>
      </c>
      <c r="P1154" s="217">
        <f>--IFERROR(VLOOKUP(I1154,'统计（数据库导出）'!A:C,2,FALSE),0)</f>
        <v>0</v>
      </c>
      <c r="Q1154" s="217">
        <f>--IFERROR(VLOOKUP(I1154,'统计（数据库导出）'!A:C,3,FALSE),0)</f>
        <v>-7.8</v>
      </c>
      <c r="R1154" s="219">
        <f t="shared" ref="R1154:R1217" si="18">IFERROR(Q1154/J1154,0)</f>
        <v>-0.0078</v>
      </c>
      <c r="S1154" s="217">
        <f>--IFERROR(VLOOKUP(I1154,'统计（数据库导出）'!A:K,4,FALSE),0)</f>
        <v>0</v>
      </c>
      <c r="T1154" s="217">
        <f>--IFERROR(VLOOKUP(I1154,'统计（数据库导出）'!A:K,5,FALSE),0)</f>
        <v>0</v>
      </c>
      <c r="U1154" s="217">
        <f>--IFERROR(VLOOKUP(I1154,'统计（数据库导出）'!A:K,6,FALSE),0)</f>
        <v>0</v>
      </c>
      <c r="V1154" s="217">
        <f>--IFERROR(VLOOKUP(I1154,'统计（数据库导出）'!A:K,7,FALSE),0)</f>
        <v>0</v>
      </c>
      <c r="W1154" s="217">
        <f>--IFERROR(VLOOKUP(I1154,'统计（数据库导出）'!A:K,8,FALSE),0)</f>
        <v>-12.8</v>
      </c>
      <c r="X1154" s="217">
        <f>--IFERROR(VLOOKUP(I1154,'统计（数据库导出）'!A:K,9,FALSE),0)</f>
        <v>-57</v>
      </c>
      <c r="Y1154" s="217">
        <f>--IFERROR(VLOOKUP(I1154,'统计（数据库导出）'!A:K,10,FALSE),0)</f>
        <v>5</v>
      </c>
      <c r="Z1154" s="217">
        <f>--IFERROR(VLOOKUP(I1154,'统计（数据库导出）'!A:K,11,FALSE),0)</f>
        <v>0</v>
      </c>
      <c r="AA1154" s="4">
        <v>1153</v>
      </c>
      <c r="AB1154" s="4"/>
      <c r="AC1154" s="220" t="e">
        <f>VLOOKUP(H1154,[1]Sheet1!$D:$D,1,FALSE)</f>
        <v>#N/A</v>
      </c>
    </row>
    <row r="1155" spans="1:29">
      <c r="A1155" s="3">
        <v>71</v>
      </c>
      <c r="B1155" s="118" t="s">
        <v>2563</v>
      </c>
      <c r="C1155" s="118" t="s">
        <v>29</v>
      </c>
      <c r="D1155" s="118" t="s">
        <v>30</v>
      </c>
      <c r="E1155" s="118" t="s">
        <v>2748</v>
      </c>
      <c r="F1155" s="3" t="s">
        <v>32</v>
      </c>
      <c r="G1155" s="3" t="s">
        <v>43</v>
      </c>
      <c r="H1155" s="3">
        <v>3852954</v>
      </c>
      <c r="I1155" s="4" t="s">
        <v>2764</v>
      </c>
      <c r="J1155" s="109">
        <v>1000</v>
      </c>
      <c r="K1155" s="4">
        <v>15352216882</v>
      </c>
      <c r="L1155" s="4"/>
      <c r="M1155" s="4" t="s">
        <v>2765</v>
      </c>
      <c r="N1155" s="4" t="s">
        <v>2766</v>
      </c>
      <c r="O1155" s="4">
        <v>15352216882</v>
      </c>
      <c r="P1155" s="217">
        <f>--IFERROR(VLOOKUP(I1155,'统计（数据库导出）'!A:C,2,FALSE),0)</f>
        <v>0</v>
      </c>
      <c r="Q1155" s="217">
        <f>--IFERROR(VLOOKUP(I1155,'统计（数据库导出）'!A:C,3,FALSE),0)</f>
        <v>0</v>
      </c>
      <c r="R1155" s="219">
        <f t="shared" si="18"/>
        <v>0</v>
      </c>
      <c r="S1155" s="217">
        <f>--IFERROR(VLOOKUP(I1155,'统计（数据库导出）'!A:K,4,FALSE),0)</f>
        <v>0</v>
      </c>
      <c r="T1155" s="217">
        <f>--IFERROR(VLOOKUP(I1155,'统计（数据库导出）'!A:K,5,FALSE),0)</f>
        <v>0</v>
      </c>
      <c r="U1155" s="217">
        <f>--IFERROR(VLOOKUP(I1155,'统计（数据库导出）'!A:K,6,FALSE),0)</f>
        <v>0</v>
      </c>
      <c r="V1155" s="217">
        <f>--IFERROR(VLOOKUP(I1155,'统计（数据库导出）'!A:K,7,FALSE),0)</f>
        <v>0</v>
      </c>
      <c r="W1155" s="217">
        <f>--IFERROR(VLOOKUP(I1155,'统计（数据库导出）'!A:K,8,FALSE),0)</f>
        <v>0</v>
      </c>
      <c r="X1155" s="217">
        <f>--IFERROR(VLOOKUP(I1155,'统计（数据库导出）'!A:K,9,FALSE),0)</f>
        <v>0</v>
      </c>
      <c r="Y1155" s="217">
        <f>--IFERROR(VLOOKUP(I1155,'统计（数据库导出）'!A:K,10,FALSE),0)</f>
        <v>0</v>
      </c>
      <c r="Z1155" s="217">
        <f>--IFERROR(VLOOKUP(I1155,'统计（数据库导出）'!A:K,11,FALSE),0)</f>
        <v>0</v>
      </c>
      <c r="AA1155" s="4">
        <v>1154</v>
      </c>
      <c r="AB1155" s="4"/>
      <c r="AC1155" s="220" t="e">
        <f>VLOOKUP(H1155,[1]Sheet1!$D:$D,1,FALSE)</f>
        <v>#N/A</v>
      </c>
    </row>
    <row r="1156" spans="1:29">
      <c r="A1156" s="3">
        <v>72</v>
      </c>
      <c r="B1156" s="118" t="s">
        <v>2563</v>
      </c>
      <c r="C1156" s="118" t="s">
        <v>29</v>
      </c>
      <c r="D1156" s="118" t="s">
        <v>30</v>
      </c>
      <c r="E1156" s="118" t="s">
        <v>2748</v>
      </c>
      <c r="F1156" s="3" t="s">
        <v>32</v>
      </c>
      <c r="G1156" s="3" t="s">
        <v>43</v>
      </c>
      <c r="H1156" s="3">
        <v>3852955</v>
      </c>
      <c r="I1156" s="4" t="s">
        <v>2767</v>
      </c>
      <c r="J1156" s="109">
        <v>1000</v>
      </c>
      <c r="K1156" s="4">
        <v>17389583531</v>
      </c>
      <c r="L1156" s="4"/>
      <c r="M1156" s="4" t="s">
        <v>2768</v>
      </c>
      <c r="N1156" s="4" t="s">
        <v>2769</v>
      </c>
      <c r="O1156" s="4">
        <v>17704451489</v>
      </c>
      <c r="P1156" s="217">
        <f>--IFERROR(VLOOKUP(I1156,'统计（数据库导出）'!A:C,2,FALSE),0)</f>
        <v>0</v>
      </c>
      <c r="Q1156" s="217">
        <f>--IFERROR(VLOOKUP(I1156,'统计（数据库导出）'!A:C,3,FALSE),0)</f>
        <v>720.87</v>
      </c>
      <c r="R1156" s="219">
        <f t="shared" si="18"/>
        <v>0.72087</v>
      </c>
      <c r="S1156" s="217">
        <f>--IFERROR(VLOOKUP(I1156,'统计（数据库导出）'!A:K,4,FALSE),0)</f>
        <v>0</v>
      </c>
      <c r="T1156" s="217">
        <f>--IFERROR(VLOOKUP(I1156,'统计（数据库导出）'!A:K,5,FALSE),0)</f>
        <v>0</v>
      </c>
      <c r="U1156" s="217">
        <f>--IFERROR(VLOOKUP(I1156,'统计（数据库导出）'!A:K,6,FALSE),0)</f>
        <v>0</v>
      </c>
      <c r="V1156" s="217">
        <f>--IFERROR(VLOOKUP(I1156,'统计（数据库导出）'!A:K,7,FALSE),0)</f>
        <v>0</v>
      </c>
      <c r="W1156" s="217">
        <f>--IFERROR(VLOOKUP(I1156,'统计（数据库导出）'!A:K,8,FALSE),0)</f>
        <v>710.02</v>
      </c>
      <c r="X1156" s="217">
        <f>--IFERROR(VLOOKUP(I1156,'统计（数据库导出）'!A:K,9,FALSE),0)</f>
        <v>-331</v>
      </c>
      <c r="Y1156" s="217">
        <f>--IFERROR(VLOOKUP(I1156,'统计（数据库导出）'!A:K,10,FALSE),0)</f>
        <v>10.85</v>
      </c>
      <c r="Z1156" s="217">
        <f>--IFERROR(VLOOKUP(I1156,'统计（数据库导出）'!A:K,11,FALSE),0)</f>
        <v>0</v>
      </c>
      <c r="AA1156" s="4">
        <v>1155</v>
      </c>
      <c r="AB1156" s="4"/>
      <c r="AC1156" s="220" t="e">
        <f>VLOOKUP(H1156,[1]Sheet1!$D:$D,1,FALSE)</f>
        <v>#N/A</v>
      </c>
    </row>
    <row r="1157" spans="1:29">
      <c r="A1157" s="3">
        <v>73</v>
      </c>
      <c r="B1157" s="118" t="s">
        <v>2563</v>
      </c>
      <c r="C1157" s="118" t="s">
        <v>29</v>
      </c>
      <c r="D1157" s="118" t="s">
        <v>30</v>
      </c>
      <c r="E1157" s="118" t="s">
        <v>2748</v>
      </c>
      <c r="F1157" s="3" t="s">
        <v>32</v>
      </c>
      <c r="G1157" s="3" t="s">
        <v>33</v>
      </c>
      <c r="H1157" s="3">
        <v>3852960</v>
      </c>
      <c r="I1157" s="4" t="s">
        <v>2770</v>
      </c>
      <c r="J1157" s="109">
        <v>1000</v>
      </c>
      <c r="K1157" s="4">
        <v>18919225571</v>
      </c>
      <c r="L1157" s="4"/>
      <c r="M1157" s="4" t="s">
        <v>2771</v>
      </c>
      <c r="N1157" s="4" t="s">
        <v>2754</v>
      </c>
      <c r="O1157" s="4">
        <v>18919225571</v>
      </c>
      <c r="P1157" s="217">
        <f>--IFERROR(VLOOKUP(I1157,'统计（数据库导出）'!A:C,2,FALSE),0)</f>
        <v>0</v>
      </c>
      <c r="Q1157" s="217">
        <f>--IFERROR(VLOOKUP(I1157,'统计（数据库导出）'!A:C,3,FALSE),0)</f>
        <v>0</v>
      </c>
      <c r="R1157" s="219">
        <f t="shared" si="18"/>
        <v>0</v>
      </c>
      <c r="S1157" s="217">
        <f>--IFERROR(VLOOKUP(I1157,'统计（数据库导出）'!A:K,4,FALSE),0)</f>
        <v>0</v>
      </c>
      <c r="T1157" s="217">
        <f>--IFERROR(VLOOKUP(I1157,'统计（数据库导出）'!A:K,5,FALSE),0)</f>
        <v>0</v>
      </c>
      <c r="U1157" s="217">
        <f>--IFERROR(VLOOKUP(I1157,'统计（数据库导出）'!A:K,6,FALSE),0)</f>
        <v>0</v>
      </c>
      <c r="V1157" s="217">
        <f>--IFERROR(VLOOKUP(I1157,'统计（数据库导出）'!A:K,7,FALSE),0)</f>
        <v>0</v>
      </c>
      <c r="W1157" s="217">
        <f>--IFERROR(VLOOKUP(I1157,'统计（数据库导出）'!A:K,8,FALSE),0)</f>
        <v>0</v>
      </c>
      <c r="X1157" s="217">
        <f>--IFERROR(VLOOKUP(I1157,'统计（数据库导出）'!A:K,9,FALSE),0)</f>
        <v>0</v>
      </c>
      <c r="Y1157" s="217">
        <f>--IFERROR(VLOOKUP(I1157,'统计（数据库导出）'!A:K,10,FALSE),0)</f>
        <v>0</v>
      </c>
      <c r="Z1157" s="217">
        <f>--IFERROR(VLOOKUP(I1157,'统计（数据库导出）'!A:K,11,FALSE),0)</f>
        <v>0</v>
      </c>
      <c r="AA1157" s="4">
        <v>1156</v>
      </c>
      <c r="AB1157" s="4"/>
      <c r="AC1157" s="220" t="e">
        <f>VLOOKUP(H1157,[1]Sheet1!$D:$D,1,FALSE)</f>
        <v>#N/A</v>
      </c>
    </row>
    <row r="1158" spans="1:29">
      <c r="A1158" s="3">
        <v>74</v>
      </c>
      <c r="B1158" s="118" t="s">
        <v>2563</v>
      </c>
      <c r="C1158" s="118" t="s">
        <v>29</v>
      </c>
      <c r="D1158" s="118" t="s">
        <v>30</v>
      </c>
      <c r="E1158" s="118" t="s">
        <v>2748</v>
      </c>
      <c r="F1158" s="3" t="s">
        <v>32</v>
      </c>
      <c r="G1158" s="3" t="s">
        <v>33</v>
      </c>
      <c r="H1158" s="3">
        <v>3851474</v>
      </c>
      <c r="I1158" s="4" t="s">
        <v>2772</v>
      </c>
      <c r="J1158" s="109">
        <v>1000</v>
      </c>
      <c r="K1158" s="4">
        <v>15379887584</v>
      </c>
      <c r="L1158" s="4"/>
      <c r="M1158" s="4" t="s">
        <v>2773</v>
      </c>
      <c r="N1158" s="4" t="s">
        <v>2769</v>
      </c>
      <c r="O1158" s="4">
        <v>15379887584</v>
      </c>
      <c r="P1158" s="217">
        <f>--IFERROR(VLOOKUP(I1158,'统计（数据库导出）'!A:C,2,FALSE),0)</f>
        <v>92.1</v>
      </c>
      <c r="Q1158" s="217">
        <f>--IFERROR(VLOOKUP(I1158,'统计（数据库导出）'!A:C,3,FALSE),0)</f>
        <v>2108.30905</v>
      </c>
      <c r="R1158" s="219">
        <f t="shared" si="18"/>
        <v>2.10830905</v>
      </c>
      <c r="S1158" s="217">
        <f>--IFERROR(VLOOKUP(I1158,'统计（数据库导出）'!A:K,4,FALSE),0)</f>
        <v>52.1</v>
      </c>
      <c r="T1158" s="217">
        <f>--IFERROR(VLOOKUP(I1158,'统计（数据库导出）'!A:K,5,FALSE),0)</f>
        <v>-3</v>
      </c>
      <c r="U1158" s="217">
        <f>--IFERROR(VLOOKUP(I1158,'统计（数据库导出）'!A:K,6,FALSE),0)</f>
        <v>40</v>
      </c>
      <c r="V1158" s="217">
        <f>--IFERROR(VLOOKUP(I1158,'统计（数据库导出）'!A:K,7,FALSE),0)</f>
        <v>0</v>
      </c>
      <c r="W1158" s="217">
        <f>--IFERROR(VLOOKUP(I1158,'统计（数据库导出）'!A:K,8,FALSE),0)</f>
        <v>1214.27</v>
      </c>
      <c r="X1158" s="217">
        <f>--IFERROR(VLOOKUP(I1158,'统计（数据库导出）'!A:K,9,FALSE),0)</f>
        <v>-756</v>
      </c>
      <c r="Y1158" s="217">
        <f>--IFERROR(VLOOKUP(I1158,'统计（数据库导出）'!A:K,10,FALSE),0)</f>
        <v>894.03905</v>
      </c>
      <c r="Z1158" s="217">
        <f>--IFERROR(VLOOKUP(I1158,'统计（数据库导出）'!A:K,11,FALSE),0)</f>
        <v>0</v>
      </c>
      <c r="AA1158" s="4">
        <v>1157</v>
      </c>
      <c r="AB1158" s="4"/>
      <c r="AC1158" s="220" t="e">
        <f>VLOOKUP(H1158,[1]Sheet1!$D:$D,1,FALSE)</f>
        <v>#N/A</v>
      </c>
    </row>
    <row r="1159" spans="1:29">
      <c r="A1159" s="3">
        <v>75</v>
      </c>
      <c r="B1159" s="118" t="s">
        <v>2563</v>
      </c>
      <c r="C1159" s="118" t="s">
        <v>29</v>
      </c>
      <c r="D1159" s="3" t="s">
        <v>30</v>
      </c>
      <c r="E1159" s="118" t="s">
        <v>2748</v>
      </c>
      <c r="F1159" s="3" t="s">
        <v>32</v>
      </c>
      <c r="G1159" s="3" t="s">
        <v>102</v>
      </c>
      <c r="H1159" s="3">
        <v>3853058</v>
      </c>
      <c r="I1159" s="4" t="s">
        <v>2774</v>
      </c>
      <c r="J1159" s="109">
        <v>1500</v>
      </c>
      <c r="K1159" s="4">
        <v>18993813536</v>
      </c>
      <c r="L1159" s="4" t="s">
        <v>99</v>
      </c>
      <c r="M1159" s="4" t="s">
        <v>2775</v>
      </c>
      <c r="N1159" s="4" t="s">
        <v>2766</v>
      </c>
      <c r="O1159" s="4">
        <v>18993813536</v>
      </c>
      <c r="P1159" s="217">
        <f>--IFERROR(VLOOKUP(I1159,'统计（数据库导出）'!A:C,2,FALSE),0)</f>
        <v>0</v>
      </c>
      <c r="Q1159" s="217">
        <f>--IFERROR(VLOOKUP(I1159,'统计（数据库导出）'!A:C,3,FALSE),0)</f>
        <v>336.05</v>
      </c>
      <c r="R1159" s="219">
        <f t="shared" si="18"/>
        <v>0.224033333333333</v>
      </c>
      <c r="S1159" s="217">
        <f>--IFERROR(VLOOKUP(I1159,'统计（数据库导出）'!A:K,4,FALSE),0)</f>
        <v>0</v>
      </c>
      <c r="T1159" s="217">
        <f>--IFERROR(VLOOKUP(I1159,'统计（数据库导出）'!A:K,5,FALSE),0)</f>
        <v>0</v>
      </c>
      <c r="U1159" s="217">
        <f>--IFERROR(VLOOKUP(I1159,'统计（数据库导出）'!A:K,6,FALSE),0)</f>
        <v>0</v>
      </c>
      <c r="V1159" s="217">
        <f>--IFERROR(VLOOKUP(I1159,'统计（数据库导出）'!A:K,7,FALSE),0)</f>
        <v>0</v>
      </c>
      <c r="W1159" s="217">
        <f>--IFERROR(VLOOKUP(I1159,'统计（数据库导出）'!A:K,8,FALSE),0)</f>
        <v>248.4</v>
      </c>
      <c r="X1159" s="217">
        <f>--IFERROR(VLOOKUP(I1159,'统计（数据库导出）'!A:K,9,FALSE),0)</f>
        <v>0</v>
      </c>
      <c r="Y1159" s="217">
        <f>--IFERROR(VLOOKUP(I1159,'统计（数据库导出）'!A:K,10,FALSE),0)</f>
        <v>87.65</v>
      </c>
      <c r="Z1159" s="217">
        <f>--IFERROR(VLOOKUP(I1159,'统计（数据库导出）'!A:K,11,FALSE),0)</f>
        <v>0</v>
      </c>
      <c r="AA1159" s="4">
        <v>1158</v>
      </c>
      <c r="AB1159" s="4"/>
      <c r="AC1159" s="220" t="e">
        <f>VLOOKUP(H1159,[1]Sheet1!$D:$D,1,FALSE)</f>
        <v>#N/A</v>
      </c>
    </row>
    <row r="1160" spans="1:29">
      <c r="A1160" s="3">
        <v>76</v>
      </c>
      <c r="B1160" s="118" t="s">
        <v>2563</v>
      </c>
      <c r="C1160" s="118" t="s">
        <v>29</v>
      </c>
      <c r="D1160" s="118" t="s">
        <v>30</v>
      </c>
      <c r="E1160" s="118" t="s">
        <v>2748</v>
      </c>
      <c r="F1160" s="3" t="s">
        <v>32</v>
      </c>
      <c r="G1160" s="3" t="s">
        <v>33</v>
      </c>
      <c r="H1160" s="3">
        <v>3851292</v>
      </c>
      <c r="I1160" s="4" t="s">
        <v>2776</v>
      </c>
      <c r="J1160" s="109">
        <v>900</v>
      </c>
      <c r="K1160" s="4">
        <v>17793883040</v>
      </c>
      <c r="L1160" s="4"/>
      <c r="M1160" s="4" t="s">
        <v>2777</v>
      </c>
      <c r="N1160" s="4" t="s">
        <v>2778</v>
      </c>
      <c r="O1160" s="4">
        <v>18093869513</v>
      </c>
      <c r="P1160" s="217">
        <f>--IFERROR(VLOOKUP(I1160,'统计（数据库导出）'!A:C,2,FALSE),0)</f>
        <v>0</v>
      </c>
      <c r="Q1160" s="217">
        <f>--IFERROR(VLOOKUP(I1160,'统计（数据库导出）'!A:C,3,FALSE),0)</f>
        <v>1157.45</v>
      </c>
      <c r="R1160" s="219">
        <f t="shared" si="18"/>
        <v>1.28605555555556</v>
      </c>
      <c r="S1160" s="217">
        <f>--IFERROR(VLOOKUP(I1160,'统计（数据库导出）'!A:K,4,FALSE),0)</f>
        <v>0</v>
      </c>
      <c r="T1160" s="217">
        <f>--IFERROR(VLOOKUP(I1160,'统计（数据库导出）'!A:K,5,FALSE),0)</f>
        <v>0</v>
      </c>
      <c r="U1160" s="217">
        <f>--IFERROR(VLOOKUP(I1160,'统计（数据库导出）'!A:K,6,FALSE),0)</f>
        <v>0</v>
      </c>
      <c r="V1160" s="217">
        <f>--IFERROR(VLOOKUP(I1160,'统计（数据库导出）'!A:K,7,FALSE),0)</f>
        <v>0</v>
      </c>
      <c r="W1160" s="217">
        <f>--IFERROR(VLOOKUP(I1160,'统计（数据库导出）'!A:K,8,FALSE),0)</f>
        <v>589.9</v>
      </c>
      <c r="X1160" s="217">
        <f>--IFERROR(VLOOKUP(I1160,'统计（数据库导出）'!A:K,9,FALSE),0)</f>
        <v>-290</v>
      </c>
      <c r="Y1160" s="217">
        <f>--IFERROR(VLOOKUP(I1160,'统计（数据库导出）'!A:K,10,FALSE),0)</f>
        <v>567.55</v>
      </c>
      <c r="Z1160" s="217">
        <f>--IFERROR(VLOOKUP(I1160,'统计（数据库导出）'!A:K,11,FALSE),0)</f>
        <v>-5</v>
      </c>
      <c r="AA1160" s="4">
        <v>1159</v>
      </c>
      <c r="AB1160" s="4"/>
      <c r="AC1160" s="220" t="e">
        <f>VLOOKUP(H1160,[1]Sheet1!$D:$D,1,FALSE)</f>
        <v>#N/A</v>
      </c>
    </row>
    <row r="1161" spans="1:29">
      <c r="A1161" s="3">
        <v>77</v>
      </c>
      <c r="B1161" s="4" t="s">
        <v>2563</v>
      </c>
      <c r="C1161" s="4">
        <v>0</v>
      </c>
      <c r="D1161" s="4" t="s">
        <v>30</v>
      </c>
      <c r="E1161" s="4" t="s">
        <v>2748</v>
      </c>
      <c r="F1161" s="3" t="s">
        <v>32</v>
      </c>
      <c r="G1161" s="3" t="s">
        <v>33</v>
      </c>
      <c r="H1161" s="4">
        <v>3852969</v>
      </c>
      <c r="I1161" s="4" t="s">
        <v>2779</v>
      </c>
      <c r="J1161" s="109">
        <v>1000</v>
      </c>
      <c r="K1161" s="4">
        <v>19909386132</v>
      </c>
      <c r="L1161" s="4"/>
      <c r="M1161" s="4" t="s">
        <v>2780</v>
      </c>
      <c r="N1161" s="4" t="s">
        <v>2757</v>
      </c>
      <c r="O1161" s="4">
        <v>19909386132</v>
      </c>
      <c r="P1161" s="217">
        <f>--IFERROR(VLOOKUP(I1161,'统计（数据库导出）'!A:C,2,FALSE),0)</f>
        <v>0</v>
      </c>
      <c r="Q1161" s="217">
        <f>--IFERROR(VLOOKUP(I1161,'统计（数据库导出）'!A:C,3,FALSE),0)</f>
        <v>0</v>
      </c>
      <c r="R1161" s="219">
        <f t="shared" si="18"/>
        <v>0</v>
      </c>
      <c r="S1161" s="217">
        <f>--IFERROR(VLOOKUP(I1161,'统计（数据库导出）'!A:K,4,FALSE),0)</f>
        <v>0</v>
      </c>
      <c r="T1161" s="217">
        <f>--IFERROR(VLOOKUP(I1161,'统计（数据库导出）'!A:K,5,FALSE),0)</f>
        <v>0</v>
      </c>
      <c r="U1161" s="217">
        <f>--IFERROR(VLOOKUP(I1161,'统计（数据库导出）'!A:K,6,FALSE),0)</f>
        <v>0</v>
      </c>
      <c r="V1161" s="217">
        <f>--IFERROR(VLOOKUP(I1161,'统计（数据库导出）'!A:K,7,FALSE),0)</f>
        <v>0</v>
      </c>
      <c r="W1161" s="217">
        <f>--IFERROR(VLOOKUP(I1161,'统计（数据库导出）'!A:K,8,FALSE),0)</f>
        <v>0</v>
      </c>
      <c r="X1161" s="217">
        <f>--IFERROR(VLOOKUP(I1161,'统计（数据库导出）'!A:K,9,FALSE),0)</f>
        <v>0</v>
      </c>
      <c r="Y1161" s="217">
        <f>--IFERROR(VLOOKUP(I1161,'统计（数据库导出）'!A:K,10,FALSE),0)</f>
        <v>0</v>
      </c>
      <c r="Z1161" s="217">
        <f>--IFERROR(VLOOKUP(I1161,'统计（数据库导出）'!A:K,11,FALSE),0)</f>
        <v>0</v>
      </c>
      <c r="AA1161" s="4">
        <v>1160</v>
      </c>
      <c r="AB1161" s="4"/>
      <c r="AC1161" s="220" t="e">
        <f>VLOOKUP(H1161,[1]Sheet1!$D:$D,1,FALSE)</f>
        <v>#N/A</v>
      </c>
    </row>
    <row r="1162" spans="1:29">
      <c r="A1162" s="3">
        <v>78</v>
      </c>
      <c r="B1162" s="118" t="s">
        <v>2563</v>
      </c>
      <c r="C1162" s="118" t="s">
        <v>29</v>
      </c>
      <c r="D1162" s="118" t="s">
        <v>30</v>
      </c>
      <c r="E1162" s="118" t="s">
        <v>2781</v>
      </c>
      <c r="F1162" s="3" t="s">
        <v>32</v>
      </c>
      <c r="G1162" s="3" t="s">
        <v>33</v>
      </c>
      <c r="H1162" s="3">
        <v>3852460</v>
      </c>
      <c r="I1162" s="4" t="s">
        <v>2782</v>
      </c>
      <c r="J1162" s="109">
        <v>1000</v>
      </c>
      <c r="K1162" s="4">
        <v>18193896232</v>
      </c>
      <c r="L1162" s="4"/>
      <c r="M1162" s="4" t="s">
        <v>2783</v>
      </c>
      <c r="N1162" s="4" t="s">
        <v>2784</v>
      </c>
      <c r="O1162" s="4">
        <v>18193892323</v>
      </c>
      <c r="P1162" s="217">
        <f>--IFERROR(VLOOKUP(I1162,'统计（数据库导出）'!A:C,2,FALSE),0)</f>
        <v>0</v>
      </c>
      <c r="Q1162" s="217">
        <f>--IFERROR(VLOOKUP(I1162,'统计（数据库导出）'!A:C,3,FALSE),0)</f>
        <v>-182</v>
      </c>
      <c r="R1162" s="219">
        <f t="shared" si="18"/>
        <v>-0.182</v>
      </c>
      <c r="S1162" s="217">
        <f>--IFERROR(VLOOKUP(I1162,'统计（数据库导出）'!A:K,4,FALSE),0)</f>
        <v>0</v>
      </c>
      <c r="T1162" s="217">
        <f>--IFERROR(VLOOKUP(I1162,'统计（数据库导出）'!A:K,5,FALSE),0)</f>
        <v>0</v>
      </c>
      <c r="U1162" s="217">
        <f>--IFERROR(VLOOKUP(I1162,'统计（数据库导出）'!A:K,6,FALSE),0)</f>
        <v>0</v>
      </c>
      <c r="V1162" s="217">
        <f>--IFERROR(VLOOKUP(I1162,'统计（数据库导出）'!A:K,7,FALSE),0)</f>
        <v>0</v>
      </c>
      <c r="W1162" s="217">
        <f>--IFERROR(VLOOKUP(I1162,'统计（数据库导出）'!A:K,8,FALSE),0)</f>
        <v>-182</v>
      </c>
      <c r="X1162" s="217">
        <f>--IFERROR(VLOOKUP(I1162,'统计（数据库导出）'!A:K,9,FALSE),0)</f>
        <v>-182</v>
      </c>
      <c r="Y1162" s="217">
        <f>--IFERROR(VLOOKUP(I1162,'统计（数据库导出）'!A:K,10,FALSE),0)</f>
        <v>0</v>
      </c>
      <c r="Z1162" s="217">
        <f>--IFERROR(VLOOKUP(I1162,'统计（数据库导出）'!A:K,11,FALSE),0)</f>
        <v>0</v>
      </c>
      <c r="AA1162" s="4">
        <v>1161</v>
      </c>
      <c r="AB1162" s="4"/>
      <c r="AC1162" s="220" t="e">
        <f>VLOOKUP(H1162,[1]Sheet1!$D:$D,1,FALSE)</f>
        <v>#N/A</v>
      </c>
    </row>
    <row r="1163" spans="1:29">
      <c r="A1163" s="3">
        <v>79</v>
      </c>
      <c r="B1163" s="118" t="s">
        <v>2563</v>
      </c>
      <c r="C1163" s="118" t="s">
        <v>29</v>
      </c>
      <c r="D1163" s="118" t="s">
        <v>30</v>
      </c>
      <c r="E1163" s="118" t="s">
        <v>2781</v>
      </c>
      <c r="F1163" s="3" t="s">
        <v>32</v>
      </c>
      <c r="G1163" s="3" t="s">
        <v>43</v>
      </c>
      <c r="H1163" s="3">
        <v>3853279</v>
      </c>
      <c r="I1163" s="4" t="s">
        <v>2785</v>
      </c>
      <c r="J1163" s="109">
        <v>1000</v>
      </c>
      <c r="K1163" s="4">
        <v>19996068001</v>
      </c>
      <c r="L1163" s="4"/>
      <c r="M1163" s="4" t="s">
        <v>2786</v>
      </c>
      <c r="N1163" s="4" t="s">
        <v>2787</v>
      </c>
      <c r="O1163" s="4">
        <v>19996068001</v>
      </c>
      <c r="P1163" s="217">
        <f>--IFERROR(VLOOKUP(I1163,'统计（数据库导出）'!A:C,2,FALSE),0)</f>
        <v>103.9</v>
      </c>
      <c r="Q1163" s="217">
        <f>--IFERROR(VLOOKUP(I1163,'统计（数据库导出）'!A:C,3,FALSE),0)</f>
        <v>1948.8</v>
      </c>
      <c r="R1163" s="219">
        <f t="shared" si="18"/>
        <v>1.9488</v>
      </c>
      <c r="S1163" s="217">
        <f>--IFERROR(VLOOKUP(I1163,'统计（数据库导出）'!A:K,4,FALSE),0)</f>
        <v>83.9</v>
      </c>
      <c r="T1163" s="217">
        <f>--IFERROR(VLOOKUP(I1163,'统计（数据库导出）'!A:K,5,FALSE),0)</f>
        <v>0</v>
      </c>
      <c r="U1163" s="217">
        <f>--IFERROR(VLOOKUP(I1163,'统计（数据库导出）'!A:K,6,FALSE),0)</f>
        <v>20</v>
      </c>
      <c r="V1163" s="217">
        <f>--IFERROR(VLOOKUP(I1163,'统计（数据库导出）'!A:K,7,FALSE),0)</f>
        <v>0</v>
      </c>
      <c r="W1163" s="217">
        <f>--IFERROR(VLOOKUP(I1163,'统计（数据库导出）'!A:K,8,FALSE),0)</f>
        <v>1333.6</v>
      </c>
      <c r="X1163" s="217">
        <f>--IFERROR(VLOOKUP(I1163,'统计（数据库导出）'!A:K,9,FALSE),0)</f>
        <v>-305</v>
      </c>
      <c r="Y1163" s="217">
        <f>--IFERROR(VLOOKUP(I1163,'统计（数据库导出）'!A:K,10,FALSE),0)</f>
        <v>615.2</v>
      </c>
      <c r="Z1163" s="217">
        <f>--IFERROR(VLOOKUP(I1163,'统计（数据库导出）'!A:K,11,FALSE),0)</f>
        <v>0</v>
      </c>
      <c r="AA1163" s="4">
        <v>1162</v>
      </c>
      <c r="AB1163" s="4"/>
      <c r="AC1163" s="220" t="e">
        <f>VLOOKUP(H1163,[1]Sheet1!$D:$D,1,FALSE)</f>
        <v>#N/A</v>
      </c>
    </row>
    <row r="1164" spans="1:29">
      <c r="A1164" s="3">
        <v>80</v>
      </c>
      <c r="B1164" s="118" t="s">
        <v>2563</v>
      </c>
      <c r="C1164" s="118" t="s">
        <v>29</v>
      </c>
      <c r="D1164" s="118" t="s">
        <v>30</v>
      </c>
      <c r="E1164" s="118" t="s">
        <v>2781</v>
      </c>
      <c r="F1164" s="3" t="s">
        <v>32</v>
      </c>
      <c r="G1164" s="3" t="s">
        <v>43</v>
      </c>
      <c r="H1164" s="3">
        <v>3853171</v>
      </c>
      <c r="I1164" s="4" t="s">
        <v>2788</v>
      </c>
      <c r="J1164" s="109">
        <v>1000</v>
      </c>
      <c r="K1164" s="4">
        <v>19958652786</v>
      </c>
      <c r="L1164" s="4"/>
      <c r="M1164" s="4" t="s">
        <v>2789</v>
      </c>
      <c r="N1164" s="4" t="s">
        <v>2790</v>
      </c>
      <c r="O1164" s="4">
        <v>19958652786</v>
      </c>
      <c r="P1164" s="217">
        <f>--IFERROR(VLOOKUP(I1164,'统计（数据库导出）'!A:C,2,FALSE),0)</f>
        <v>0</v>
      </c>
      <c r="Q1164" s="217">
        <f>--IFERROR(VLOOKUP(I1164,'统计（数据库导出）'!A:C,3,FALSE),0)</f>
        <v>1159</v>
      </c>
      <c r="R1164" s="219">
        <f t="shared" si="18"/>
        <v>1.159</v>
      </c>
      <c r="S1164" s="217">
        <f>--IFERROR(VLOOKUP(I1164,'统计（数据库导出）'!A:K,4,FALSE),0)</f>
        <v>0</v>
      </c>
      <c r="T1164" s="217">
        <f>--IFERROR(VLOOKUP(I1164,'统计（数据库导出）'!A:K,5,FALSE),0)</f>
        <v>0</v>
      </c>
      <c r="U1164" s="217">
        <f>--IFERROR(VLOOKUP(I1164,'统计（数据库导出）'!A:K,6,FALSE),0)</f>
        <v>0</v>
      </c>
      <c r="V1164" s="217">
        <f>--IFERROR(VLOOKUP(I1164,'统计（数据库导出）'!A:K,7,FALSE),0)</f>
        <v>0</v>
      </c>
      <c r="W1164" s="217">
        <f>--IFERROR(VLOOKUP(I1164,'统计（数据库导出）'!A:K,8,FALSE),0)</f>
        <v>876.4</v>
      </c>
      <c r="X1164" s="217">
        <f>--IFERROR(VLOOKUP(I1164,'统计（数据库导出）'!A:K,9,FALSE),0)</f>
        <v>-145</v>
      </c>
      <c r="Y1164" s="217">
        <f>--IFERROR(VLOOKUP(I1164,'统计（数据库导出）'!A:K,10,FALSE),0)</f>
        <v>282.6</v>
      </c>
      <c r="Z1164" s="217">
        <f>--IFERROR(VLOOKUP(I1164,'统计（数据库导出）'!A:K,11,FALSE),0)</f>
        <v>0</v>
      </c>
      <c r="AA1164" s="4">
        <v>1163</v>
      </c>
      <c r="AB1164" s="4"/>
      <c r="AC1164" s="220" t="e">
        <f>VLOOKUP(H1164,[1]Sheet1!$D:$D,1,FALSE)</f>
        <v>#N/A</v>
      </c>
    </row>
    <row r="1165" spans="1:29">
      <c r="A1165" s="3">
        <v>81</v>
      </c>
      <c r="B1165" s="118" t="s">
        <v>2563</v>
      </c>
      <c r="C1165" s="118" t="s">
        <v>29</v>
      </c>
      <c r="D1165" s="118" t="s">
        <v>30</v>
      </c>
      <c r="E1165" s="118" t="s">
        <v>2781</v>
      </c>
      <c r="F1165" s="3" t="s">
        <v>32</v>
      </c>
      <c r="G1165" s="3" t="s">
        <v>43</v>
      </c>
      <c r="H1165" s="3">
        <v>3851175</v>
      </c>
      <c r="I1165" s="4" t="s">
        <v>2791</v>
      </c>
      <c r="J1165" s="109">
        <v>1000</v>
      </c>
      <c r="K1165" s="4">
        <v>15379896890</v>
      </c>
      <c r="L1165" s="4"/>
      <c r="M1165" s="4" t="s">
        <v>2792</v>
      </c>
      <c r="N1165" s="4" t="s">
        <v>2793</v>
      </c>
      <c r="O1165" s="4">
        <v>15379896890</v>
      </c>
      <c r="P1165" s="217">
        <f>--IFERROR(VLOOKUP(I1165,'统计（数据库导出）'!A:C,2,FALSE),0)</f>
        <v>0</v>
      </c>
      <c r="Q1165" s="217">
        <f>--IFERROR(VLOOKUP(I1165,'统计（数据库导出）'!A:C,3,FALSE),0)</f>
        <v>404.25</v>
      </c>
      <c r="R1165" s="219">
        <f t="shared" si="18"/>
        <v>0.40425</v>
      </c>
      <c r="S1165" s="217">
        <f>--IFERROR(VLOOKUP(I1165,'统计（数据库导出）'!A:K,4,FALSE),0)</f>
        <v>0</v>
      </c>
      <c r="T1165" s="217">
        <f>--IFERROR(VLOOKUP(I1165,'统计（数据库导出）'!A:K,5,FALSE),0)</f>
        <v>0</v>
      </c>
      <c r="U1165" s="217">
        <f>--IFERROR(VLOOKUP(I1165,'统计（数据库导出）'!A:K,6,FALSE),0)</f>
        <v>0</v>
      </c>
      <c r="V1165" s="217">
        <f>--IFERROR(VLOOKUP(I1165,'统计（数据库导出）'!A:K,7,FALSE),0)</f>
        <v>0</v>
      </c>
      <c r="W1165" s="217">
        <f>--IFERROR(VLOOKUP(I1165,'统计（数据库导出）'!A:K,8,FALSE),0)</f>
        <v>73.6</v>
      </c>
      <c r="X1165" s="217">
        <f>--IFERROR(VLOOKUP(I1165,'统计（数据库导出）'!A:K,9,FALSE),0)</f>
        <v>-820</v>
      </c>
      <c r="Y1165" s="217">
        <f>--IFERROR(VLOOKUP(I1165,'统计（数据库导出）'!A:K,10,FALSE),0)</f>
        <v>330.65</v>
      </c>
      <c r="Z1165" s="217">
        <f>--IFERROR(VLOOKUP(I1165,'统计（数据库导出）'!A:K,11,FALSE),0)</f>
        <v>-10</v>
      </c>
      <c r="AA1165" s="4">
        <v>1164</v>
      </c>
      <c r="AB1165" s="4"/>
      <c r="AC1165" s="220" t="e">
        <f>VLOOKUP(H1165,[1]Sheet1!$D:$D,1,FALSE)</f>
        <v>#N/A</v>
      </c>
    </row>
    <row r="1166" spans="1:29">
      <c r="A1166" s="3">
        <v>82</v>
      </c>
      <c r="B1166" s="118" t="s">
        <v>2563</v>
      </c>
      <c r="C1166" s="118" t="s">
        <v>29</v>
      </c>
      <c r="D1166" s="3" t="s">
        <v>30</v>
      </c>
      <c r="E1166" s="118" t="s">
        <v>2781</v>
      </c>
      <c r="F1166" s="3" t="s">
        <v>32</v>
      </c>
      <c r="G1166" s="3" t="s">
        <v>102</v>
      </c>
      <c r="H1166" s="3">
        <v>3851109</v>
      </c>
      <c r="I1166" s="4" t="s">
        <v>2794</v>
      </c>
      <c r="J1166" s="109">
        <v>1500</v>
      </c>
      <c r="K1166" s="4">
        <v>17793816260</v>
      </c>
      <c r="L1166" s="4" t="s">
        <v>99</v>
      </c>
      <c r="M1166" s="4" t="s">
        <v>2795</v>
      </c>
      <c r="N1166" s="4" t="s">
        <v>2796</v>
      </c>
      <c r="O1166" s="4">
        <v>17793816260</v>
      </c>
      <c r="P1166" s="217">
        <f>--IFERROR(VLOOKUP(I1166,'统计（数据库导出）'!A:C,2,FALSE),0)</f>
        <v>132.6</v>
      </c>
      <c r="Q1166" s="217">
        <f>--IFERROR(VLOOKUP(I1166,'统计（数据库导出）'!A:C,3,FALSE),0)</f>
        <v>1802.1</v>
      </c>
      <c r="R1166" s="219">
        <f t="shared" si="18"/>
        <v>1.2014</v>
      </c>
      <c r="S1166" s="217">
        <f>--IFERROR(VLOOKUP(I1166,'统计（数据库导出）'!A:K,4,FALSE),0)</f>
        <v>102.6</v>
      </c>
      <c r="T1166" s="217">
        <f>--IFERROR(VLOOKUP(I1166,'统计（数据库导出）'!A:K,5,FALSE),0)</f>
        <v>0</v>
      </c>
      <c r="U1166" s="217">
        <f>--IFERROR(VLOOKUP(I1166,'统计（数据库导出）'!A:K,6,FALSE),0)</f>
        <v>30</v>
      </c>
      <c r="V1166" s="217">
        <f>--IFERROR(VLOOKUP(I1166,'统计（数据库导出）'!A:K,7,FALSE),0)</f>
        <v>0</v>
      </c>
      <c r="W1166" s="217">
        <f>--IFERROR(VLOOKUP(I1166,'统计（数据库导出）'!A:K,8,FALSE),0)</f>
        <v>977.8</v>
      </c>
      <c r="X1166" s="217">
        <f>--IFERROR(VLOOKUP(I1166,'统计（数据库导出）'!A:K,9,FALSE),0)</f>
        <v>-494</v>
      </c>
      <c r="Y1166" s="217">
        <f>--IFERROR(VLOOKUP(I1166,'统计（数据库导出）'!A:K,10,FALSE),0)</f>
        <v>824.3</v>
      </c>
      <c r="Z1166" s="217">
        <f>--IFERROR(VLOOKUP(I1166,'统计（数据库导出）'!A:K,11,FALSE),0)</f>
        <v>0</v>
      </c>
      <c r="AA1166" s="4">
        <v>1165</v>
      </c>
      <c r="AB1166" s="4"/>
      <c r="AC1166" s="220" t="e">
        <f>VLOOKUP(H1166,[1]Sheet1!$D:$D,1,FALSE)</f>
        <v>#N/A</v>
      </c>
    </row>
    <row r="1167" spans="1:29">
      <c r="A1167" s="3">
        <v>83</v>
      </c>
      <c r="B1167" s="118" t="s">
        <v>2563</v>
      </c>
      <c r="C1167" s="118" t="s">
        <v>29</v>
      </c>
      <c r="D1167" s="118" t="s">
        <v>30</v>
      </c>
      <c r="E1167" s="118" t="s">
        <v>2781</v>
      </c>
      <c r="F1167" s="3" t="s">
        <v>32</v>
      </c>
      <c r="G1167" s="3" t="s">
        <v>68</v>
      </c>
      <c r="H1167" s="3">
        <v>3850844</v>
      </c>
      <c r="I1167" s="4" t="s">
        <v>2797</v>
      </c>
      <c r="J1167" s="109">
        <v>900</v>
      </c>
      <c r="K1167" s="4">
        <v>19996022792</v>
      </c>
      <c r="L1167" s="4"/>
      <c r="M1167" s="4" t="s">
        <v>2798</v>
      </c>
      <c r="N1167" s="4" t="s">
        <v>2799</v>
      </c>
      <c r="O1167" s="4">
        <v>15352222697</v>
      </c>
      <c r="P1167" s="217">
        <f>--IFERROR(VLOOKUP(I1167,'统计（数据库导出）'!A:C,2,FALSE),0)</f>
        <v>95</v>
      </c>
      <c r="Q1167" s="217">
        <f>--IFERROR(VLOOKUP(I1167,'统计（数据库导出）'!A:C,3,FALSE),0)</f>
        <v>2076.6</v>
      </c>
      <c r="R1167" s="219">
        <f t="shared" si="18"/>
        <v>2.30733333333333</v>
      </c>
      <c r="S1167" s="217">
        <f>--IFERROR(VLOOKUP(I1167,'统计（数据库导出）'!A:K,4,FALSE),0)</f>
        <v>85</v>
      </c>
      <c r="T1167" s="217">
        <f>--IFERROR(VLOOKUP(I1167,'统计（数据库导出）'!A:K,5,FALSE),0)</f>
        <v>0</v>
      </c>
      <c r="U1167" s="217">
        <f>--IFERROR(VLOOKUP(I1167,'统计（数据库导出）'!A:K,6,FALSE),0)</f>
        <v>10</v>
      </c>
      <c r="V1167" s="217">
        <f>--IFERROR(VLOOKUP(I1167,'统计（数据库导出）'!A:K,7,FALSE),0)</f>
        <v>0</v>
      </c>
      <c r="W1167" s="217">
        <f>--IFERROR(VLOOKUP(I1167,'统计（数据库导出）'!A:K,8,FALSE),0)</f>
        <v>1404</v>
      </c>
      <c r="X1167" s="217">
        <f>--IFERROR(VLOOKUP(I1167,'统计（数据库导出）'!A:K,9,FALSE),0)</f>
        <v>-357.1</v>
      </c>
      <c r="Y1167" s="217">
        <f>--IFERROR(VLOOKUP(I1167,'统计（数据库导出）'!A:K,10,FALSE),0)</f>
        <v>672.6</v>
      </c>
      <c r="Z1167" s="217">
        <f>--IFERROR(VLOOKUP(I1167,'统计（数据库导出）'!A:K,11,FALSE),0)</f>
        <v>0</v>
      </c>
      <c r="AA1167" s="4">
        <v>1166</v>
      </c>
      <c r="AB1167" s="4"/>
      <c r="AC1167" s="220" t="e">
        <f>VLOOKUP(H1167,[1]Sheet1!$D:$D,1,FALSE)</f>
        <v>#N/A</v>
      </c>
    </row>
    <row r="1168" spans="1:29">
      <c r="A1168" s="3">
        <v>84</v>
      </c>
      <c r="B1168" s="118" t="s">
        <v>2563</v>
      </c>
      <c r="C1168" s="118" t="s">
        <v>29</v>
      </c>
      <c r="D1168" s="118" t="s">
        <v>30</v>
      </c>
      <c r="E1168" s="118" t="s">
        <v>2781</v>
      </c>
      <c r="F1168" s="3" t="s">
        <v>32</v>
      </c>
      <c r="G1168" s="3" t="s">
        <v>33</v>
      </c>
      <c r="H1168" s="3">
        <v>3852968</v>
      </c>
      <c r="I1168" s="4" t="s">
        <v>2800</v>
      </c>
      <c r="J1168" s="109">
        <v>1000</v>
      </c>
      <c r="K1168" s="4">
        <v>17718601027</v>
      </c>
      <c r="L1168" s="4"/>
      <c r="M1168" s="4" t="s">
        <v>2801</v>
      </c>
      <c r="N1168" s="4" t="s">
        <v>2799</v>
      </c>
      <c r="O1168" s="4">
        <v>17718601027</v>
      </c>
      <c r="P1168" s="217">
        <f>--IFERROR(VLOOKUP(I1168,'统计（数据库导出）'!A:C,2,FALSE),0)</f>
        <v>22</v>
      </c>
      <c r="Q1168" s="217">
        <f>--IFERROR(VLOOKUP(I1168,'统计（数据库导出）'!A:C,3,FALSE),0)</f>
        <v>1229.55</v>
      </c>
      <c r="R1168" s="219">
        <f t="shared" si="18"/>
        <v>1.22955</v>
      </c>
      <c r="S1168" s="217">
        <f>--IFERROR(VLOOKUP(I1168,'统计（数据库导出）'!A:K,4,FALSE),0)</f>
        <v>17</v>
      </c>
      <c r="T1168" s="217">
        <f>--IFERROR(VLOOKUP(I1168,'统计（数据库导出）'!A:K,5,FALSE),0)</f>
        <v>-60</v>
      </c>
      <c r="U1168" s="217">
        <f>--IFERROR(VLOOKUP(I1168,'统计（数据库导出）'!A:K,6,FALSE),0)</f>
        <v>5</v>
      </c>
      <c r="V1168" s="217">
        <f>--IFERROR(VLOOKUP(I1168,'统计（数据库导出）'!A:K,7,FALSE),0)</f>
        <v>0</v>
      </c>
      <c r="W1168" s="217">
        <f>--IFERROR(VLOOKUP(I1168,'统计（数据库导出）'!A:K,8,FALSE),0)</f>
        <v>787.6</v>
      </c>
      <c r="X1168" s="217">
        <f>--IFERROR(VLOOKUP(I1168,'统计（数据库导出）'!A:K,9,FALSE),0)</f>
        <v>-1031</v>
      </c>
      <c r="Y1168" s="217">
        <f>--IFERROR(VLOOKUP(I1168,'统计（数据库导出）'!A:K,10,FALSE),0)</f>
        <v>441.95</v>
      </c>
      <c r="Z1168" s="217">
        <f>--IFERROR(VLOOKUP(I1168,'统计（数据库导出）'!A:K,11,FALSE),0)</f>
        <v>0</v>
      </c>
      <c r="AA1168" s="4">
        <v>1167</v>
      </c>
      <c r="AB1168" s="4"/>
      <c r="AC1168" s="220" t="e">
        <f>VLOOKUP(H1168,[1]Sheet1!$D:$D,1,FALSE)</f>
        <v>#N/A</v>
      </c>
    </row>
    <row r="1169" spans="1:29">
      <c r="A1169" s="3">
        <v>85</v>
      </c>
      <c r="B1169" s="118" t="s">
        <v>2563</v>
      </c>
      <c r="C1169" s="118" t="s">
        <v>29</v>
      </c>
      <c r="D1169" s="118" t="s">
        <v>30</v>
      </c>
      <c r="E1169" s="118" t="s">
        <v>2781</v>
      </c>
      <c r="F1169" s="3" t="s">
        <v>32</v>
      </c>
      <c r="G1169" s="3" t="s">
        <v>43</v>
      </c>
      <c r="H1169" s="3">
        <v>3851587</v>
      </c>
      <c r="I1169" s="4" t="s">
        <v>2802</v>
      </c>
      <c r="J1169" s="109">
        <v>1000</v>
      </c>
      <c r="K1169" s="4">
        <v>18919217225</v>
      </c>
      <c r="L1169" s="4"/>
      <c r="M1169" s="4" t="s">
        <v>2803</v>
      </c>
      <c r="N1169" s="4" t="s">
        <v>2804</v>
      </c>
      <c r="O1169" s="4">
        <v>18919217225</v>
      </c>
      <c r="P1169" s="217">
        <f>--IFERROR(VLOOKUP(I1169,'统计（数据库导出）'!A:C,2,FALSE),0)</f>
        <v>0</v>
      </c>
      <c r="Q1169" s="217">
        <f>--IFERROR(VLOOKUP(I1169,'统计（数据库导出）'!A:C,3,FALSE),0)</f>
        <v>950.9</v>
      </c>
      <c r="R1169" s="219">
        <f t="shared" si="18"/>
        <v>0.9509</v>
      </c>
      <c r="S1169" s="217">
        <f>--IFERROR(VLOOKUP(I1169,'统计（数据库导出）'!A:K,4,FALSE),0)</f>
        <v>0</v>
      </c>
      <c r="T1169" s="217">
        <f>--IFERROR(VLOOKUP(I1169,'统计（数据库导出）'!A:K,5,FALSE),0)</f>
        <v>0</v>
      </c>
      <c r="U1169" s="217">
        <f>--IFERROR(VLOOKUP(I1169,'统计（数据库导出）'!A:K,6,FALSE),0)</f>
        <v>0</v>
      </c>
      <c r="V1169" s="217">
        <f>--IFERROR(VLOOKUP(I1169,'统计（数据库导出）'!A:K,7,FALSE),0)</f>
        <v>0</v>
      </c>
      <c r="W1169" s="217">
        <f>--IFERROR(VLOOKUP(I1169,'统计（数据库导出）'!A:K,8,FALSE),0)</f>
        <v>608</v>
      </c>
      <c r="X1169" s="217">
        <f>--IFERROR(VLOOKUP(I1169,'统计（数据库导出）'!A:K,9,FALSE),0)</f>
        <v>-725</v>
      </c>
      <c r="Y1169" s="217">
        <f>--IFERROR(VLOOKUP(I1169,'统计（数据库导出）'!A:K,10,FALSE),0)</f>
        <v>342.9</v>
      </c>
      <c r="Z1169" s="217">
        <f>--IFERROR(VLOOKUP(I1169,'统计（数据库导出）'!A:K,11,FALSE),0)</f>
        <v>0</v>
      </c>
      <c r="AA1169" s="4">
        <v>1168</v>
      </c>
      <c r="AB1169" s="4"/>
      <c r="AC1169" s="220" t="e">
        <f>VLOOKUP(H1169,[1]Sheet1!$D:$D,1,FALSE)</f>
        <v>#N/A</v>
      </c>
    </row>
    <row r="1170" spans="1:29">
      <c r="A1170" s="3">
        <v>86</v>
      </c>
      <c r="B1170" s="118" t="s">
        <v>2563</v>
      </c>
      <c r="C1170" s="118" t="s">
        <v>29</v>
      </c>
      <c r="D1170" s="118" t="s">
        <v>30</v>
      </c>
      <c r="E1170" s="118" t="s">
        <v>2781</v>
      </c>
      <c r="F1170" s="3" t="s">
        <v>32</v>
      </c>
      <c r="G1170" s="3" t="s">
        <v>33</v>
      </c>
      <c r="H1170" s="3">
        <v>3851714</v>
      </c>
      <c r="I1170" s="4" t="s">
        <v>2805</v>
      </c>
      <c r="J1170" s="109">
        <v>1000</v>
      </c>
      <c r="K1170" s="4">
        <v>18093834951</v>
      </c>
      <c r="L1170" s="4"/>
      <c r="M1170" s="4" t="s">
        <v>2806</v>
      </c>
      <c r="N1170" s="4" t="s">
        <v>2807</v>
      </c>
      <c r="O1170" s="4">
        <v>18093834951</v>
      </c>
      <c r="P1170" s="217">
        <f>--IFERROR(VLOOKUP(I1170,'统计（数据库导出）'!A:C,2,FALSE),0)</f>
        <v>0</v>
      </c>
      <c r="Q1170" s="217">
        <f>--IFERROR(VLOOKUP(I1170,'统计（数据库导出）'!A:C,3,FALSE),0)</f>
        <v>1335.65</v>
      </c>
      <c r="R1170" s="219">
        <f t="shared" si="18"/>
        <v>1.33565</v>
      </c>
      <c r="S1170" s="217">
        <f>--IFERROR(VLOOKUP(I1170,'统计（数据库导出）'!A:K,4,FALSE),0)</f>
        <v>0</v>
      </c>
      <c r="T1170" s="217">
        <f>--IFERROR(VLOOKUP(I1170,'统计（数据库导出）'!A:K,5,FALSE),0)</f>
        <v>0</v>
      </c>
      <c r="U1170" s="217">
        <f>--IFERROR(VLOOKUP(I1170,'统计（数据库导出）'!A:K,6,FALSE),0)</f>
        <v>0</v>
      </c>
      <c r="V1170" s="217">
        <f>--IFERROR(VLOOKUP(I1170,'统计（数据库导出）'!A:K,7,FALSE),0)</f>
        <v>0</v>
      </c>
      <c r="W1170" s="217">
        <f>--IFERROR(VLOOKUP(I1170,'统计（数据库导出）'!A:K,8,FALSE),0)</f>
        <v>687.4</v>
      </c>
      <c r="X1170" s="217">
        <f>--IFERROR(VLOOKUP(I1170,'统计（数据库导出）'!A:K,9,FALSE),0)</f>
        <v>-631.7</v>
      </c>
      <c r="Y1170" s="217">
        <f>--IFERROR(VLOOKUP(I1170,'统计（数据库导出）'!A:K,10,FALSE),0)</f>
        <v>648.25</v>
      </c>
      <c r="Z1170" s="217">
        <f>--IFERROR(VLOOKUP(I1170,'统计（数据库导出）'!A:K,11,FALSE),0)</f>
        <v>0</v>
      </c>
      <c r="AA1170" s="4">
        <v>1169</v>
      </c>
      <c r="AB1170" s="4"/>
      <c r="AC1170" s="220" t="e">
        <f>VLOOKUP(H1170,[1]Sheet1!$D:$D,1,FALSE)</f>
        <v>#N/A</v>
      </c>
    </row>
    <row r="1171" spans="1:29">
      <c r="A1171" s="3">
        <v>87</v>
      </c>
      <c r="B1171" s="118" t="s">
        <v>2563</v>
      </c>
      <c r="C1171" s="118" t="s">
        <v>29</v>
      </c>
      <c r="D1171" s="118" t="s">
        <v>30</v>
      </c>
      <c r="E1171" s="118" t="s">
        <v>2781</v>
      </c>
      <c r="F1171" s="3" t="s">
        <v>32</v>
      </c>
      <c r="G1171" s="3" t="s">
        <v>33</v>
      </c>
      <c r="H1171" s="3">
        <v>3851694</v>
      </c>
      <c r="I1171" s="4" t="s">
        <v>2808</v>
      </c>
      <c r="J1171" s="109">
        <v>1000</v>
      </c>
      <c r="K1171" s="4">
        <v>15336018080</v>
      </c>
      <c r="L1171" s="4"/>
      <c r="M1171" s="4" t="s">
        <v>2809</v>
      </c>
      <c r="N1171" s="4" t="s">
        <v>2810</v>
      </c>
      <c r="O1171" s="4">
        <v>15336018080</v>
      </c>
      <c r="P1171" s="217">
        <f>--IFERROR(VLOOKUP(I1171,'统计（数据库导出）'!A:C,2,FALSE),0)</f>
        <v>138</v>
      </c>
      <c r="Q1171" s="217">
        <f>--IFERROR(VLOOKUP(I1171,'统计（数据库导出）'!A:C,3,FALSE),0)</f>
        <v>2847.93</v>
      </c>
      <c r="R1171" s="219">
        <f t="shared" si="18"/>
        <v>2.84793</v>
      </c>
      <c r="S1171" s="217">
        <f>--IFERROR(VLOOKUP(I1171,'统计（数据库导出）'!A:K,4,FALSE),0)</f>
        <v>113</v>
      </c>
      <c r="T1171" s="217">
        <f>--IFERROR(VLOOKUP(I1171,'统计（数据库导出）'!A:K,5,FALSE),0)</f>
        <v>0</v>
      </c>
      <c r="U1171" s="217">
        <f>--IFERROR(VLOOKUP(I1171,'统计（数据库导出）'!A:K,6,FALSE),0)</f>
        <v>25</v>
      </c>
      <c r="V1171" s="217">
        <f>--IFERROR(VLOOKUP(I1171,'统计（数据库导出）'!A:K,7,FALSE),0)</f>
        <v>0</v>
      </c>
      <c r="W1171" s="217">
        <f>--IFERROR(VLOOKUP(I1171,'统计（数据库导出）'!A:K,8,FALSE),0)</f>
        <v>2067.5</v>
      </c>
      <c r="X1171" s="217">
        <f>--IFERROR(VLOOKUP(I1171,'统计（数据库导出）'!A:K,9,FALSE),0)</f>
        <v>-483</v>
      </c>
      <c r="Y1171" s="217">
        <f>--IFERROR(VLOOKUP(I1171,'统计（数据库导出）'!A:K,10,FALSE),0)</f>
        <v>780.43</v>
      </c>
      <c r="Z1171" s="217">
        <f>--IFERROR(VLOOKUP(I1171,'统计（数据库导出）'!A:K,11,FALSE),0)</f>
        <v>-10</v>
      </c>
      <c r="AA1171" s="4">
        <v>1170</v>
      </c>
      <c r="AB1171" s="4"/>
      <c r="AC1171" s="220" t="e">
        <f>VLOOKUP(H1171,[1]Sheet1!$D:$D,1,FALSE)</f>
        <v>#N/A</v>
      </c>
    </row>
    <row r="1172" spans="1:29">
      <c r="A1172" s="3">
        <v>88</v>
      </c>
      <c r="B1172" s="118" t="s">
        <v>2563</v>
      </c>
      <c r="C1172" s="118" t="s">
        <v>29</v>
      </c>
      <c r="D1172" s="118" t="s">
        <v>30</v>
      </c>
      <c r="E1172" s="118" t="s">
        <v>2781</v>
      </c>
      <c r="F1172" s="3" t="s">
        <v>32</v>
      </c>
      <c r="G1172" s="3" t="s">
        <v>33</v>
      </c>
      <c r="H1172" s="3">
        <v>3842133</v>
      </c>
      <c r="I1172" s="4" t="s">
        <v>2811</v>
      </c>
      <c r="J1172" s="109">
        <v>1000</v>
      </c>
      <c r="K1172" s="4">
        <v>15393067851</v>
      </c>
      <c r="L1172" s="4"/>
      <c r="M1172" s="4" t="s">
        <v>2812</v>
      </c>
      <c r="N1172" s="4" t="s">
        <v>2790</v>
      </c>
      <c r="O1172" s="4">
        <v>15393067851</v>
      </c>
      <c r="P1172" s="217">
        <f>--IFERROR(VLOOKUP(I1172,'统计（数据库导出）'!A:C,2,FALSE),0)</f>
        <v>60</v>
      </c>
      <c r="Q1172" s="217">
        <f>--IFERROR(VLOOKUP(I1172,'统计（数据库导出）'!A:C,3,FALSE),0)</f>
        <v>1096.9</v>
      </c>
      <c r="R1172" s="219">
        <f t="shared" si="18"/>
        <v>1.0969</v>
      </c>
      <c r="S1172" s="217">
        <f>--IFERROR(VLOOKUP(I1172,'统计（数据库导出）'!A:K,4,FALSE),0)</f>
        <v>0</v>
      </c>
      <c r="T1172" s="217">
        <f>--IFERROR(VLOOKUP(I1172,'统计（数据库导出）'!A:K,5,FALSE),0)</f>
        <v>0</v>
      </c>
      <c r="U1172" s="217">
        <f>--IFERROR(VLOOKUP(I1172,'统计（数据库导出）'!A:K,6,FALSE),0)</f>
        <v>60</v>
      </c>
      <c r="V1172" s="217">
        <f>--IFERROR(VLOOKUP(I1172,'统计（数据库导出）'!A:K,7,FALSE),0)</f>
        <v>0</v>
      </c>
      <c r="W1172" s="217">
        <f>--IFERROR(VLOOKUP(I1172,'统计（数据库导出）'!A:K,8,FALSE),0)</f>
        <v>531.3</v>
      </c>
      <c r="X1172" s="217">
        <f>--IFERROR(VLOOKUP(I1172,'统计（数据库导出）'!A:K,9,FALSE),0)</f>
        <v>-505</v>
      </c>
      <c r="Y1172" s="217">
        <f>--IFERROR(VLOOKUP(I1172,'统计（数据库导出）'!A:K,10,FALSE),0)</f>
        <v>565.6</v>
      </c>
      <c r="Z1172" s="217">
        <f>--IFERROR(VLOOKUP(I1172,'统计（数据库导出）'!A:K,11,FALSE),0)</f>
        <v>-10</v>
      </c>
      <c r="AA1172" s="4">
        <v>1171</v>
      </c>
      <c r="AB1172" s="4"/>
      <c r="AC1172" s="220" t="e">
        <f>VLOOKUP(H1172,[1]Sheet1!$D:$D,1,FALSE)</f>
        <v>#N/A</v>
      </c>
    </row>
    <row r="1173" spans="1:29">
      <c r="A1173" s="3">
        <v>89</v>
      </c>
      <c r="B1173" s="118" t="s">
        <v>2563</v>
      </c>
      <c r="C1173" s="118" t="s">
        <v>29</v>
      </c>
      <c r="D1173" s="118" t="s">
        <v>30</v>
      </c>
      <c r="E1173" s="118" t="s">
        <v>2781</v>
      </c>
      <c r="F1173" s="3" t="s">
        <v>32</v>
      </c>
      <c r="G1173" s="3" t="s">
        <v>33</v>
      </c>
      <c r="H1173" s="3">
        <v>3814231</v>
      </c>
      <c r="I1173" s="4" t="s">
        <v>2813</v>
      </c>
      <c r="J1173" s="109">
        <v>1000</v>
      </c>
      <c r="K1173" s="4">
        <v>15378859468</v>
      </c>
      <c r="L1173" s="4"/>
      <c r="M1173" s="4" t="s">
        <v>2814</v>
      </c>
      <c r="N1173" s="4" t="s">
        <v>2815</v>
      </c>
      <c r="O1173" s="4">
        <v>15378859468</v>
      </c>
      <c r="P1173" s="217">
        <f>--IFERROR(VLOOKUP(I1173,'统计（数据库导出）'!A:C,2,FALSE),0)</f>
        <v>51</v>
      </c>
      <c r="Q1173" s="217">
        <f>--IFERROR(VLOOKUP(I1173,'统计（数据库导出）'!A:C,3,FALSE),0)</f>
        <v>1134.13333333333</v>
      </c>
      <c r="R1173" s="219">
        <f t="shared" si="18"/>
        <v>1.13413333333333</v>
      </c>
      <c r="S1173" s="217">
        <f>--IFERROR(VLOOKUP(I1173,'统计（数据库导出）'!A:K,4,FALSE),0)</f>
        <v>51</v>
      </c>
      <c r="T1173" s="217">
        <f>--IFERROR(VLOOKUP(I1173,'统计（数据库导出）'!A:K,5,FALSE),0)</f>
        <v>0</v>
      </c>
      <c r="U1173" s="217">
        <f>--IFERROR(VLOOKUP(I1173,'统计（数据库导出）'!A:K,6,FALSE),0)</f>
        <v>0</v>
      </c>
      <c r="V1173" s="217">
        <f>--IFERROR(VLOOKUP(I1173,'统计（数据库导出）'!A:K,7,FALSE),0)</f>
        <v>0</v>
      </c>
      <c r="W1173" s="217">
        <f>--IFERROR(VLOOKUP(I1173,'统计（数据库导出）'!A:K,8,FALSE),0)</f>
        <v>705.6</v>
      </c>
      <c r="X1173" s="217">
        <f>--IFERROR(VLOOKUP(I1173,'统计（数据库导出）'!A:K,9,FALSE),0)</f>
        <v>-1413.3</v>
      </c>
      <c r="Y1173" s="217">
        <f>--IFERROR(VLOOKUP(I1173,'统计（数据库导出）'!A:K,10,FALSE),0)</f>
        <v>428.533333333333</v>
      </c>
      <c r="Z1173" s="217">
        <f>--IFERROR(VLOOKUP(I1173,'统计（数据库导出）'!A:K,11,FALSE),0)</f>
        <v>0</v>
      </c>
      <c r="AA1173" s="4">
        <v>1172</v>
      </c>
      <c r="AB1173" s="4"/>
      <c r="AC1173" s="220" t="e">
        <f>VLOOKUP(H1173,[1]Sheet1!$D:$D,1,FALSE)</f>
        <v>#N/A</v>
      </c>
    </row>
    <row r="1174" spans="1:29">
      <c r="A1174" s="3">
        <v>90</v>
      </c>
      <c r="B1174" s="118" t="s">
        <v>2563</v>
      </c>
      <c r="C1174" s="118" t="s">
        <v>29</v>
      </c>
      <c r="D1174" s="118" t="s">
        <v>30</v>
      </c>
      <c r="E1174" s="118" t="s">
        <v>2781</v>
      </c>
      <c r="F1174" s="3" t="s">
        <v>32</v>
      </c>
      <c r="G1174" s="3" t="s">
        <v>33</v>
      </c>
      <c r="H1174" s="3">
        <v>3853260</v>
      </c>
      <c r="I1174" s="4" t="s">
        <v>2816</v>
      </c>
      <c r="J1174" s="109">
        <v>1000</v>
      </c>
      <c r="K1174" s="4" t="s">
        <v>2817</v>
      </c>
      <c r="L1174" s="4"/>
      <c r="M1174" s="4" t="s">
        <v>2818</v>
      </c>
      <c r="N1174" s="4" t="s">
        <v>2784</v>
      </c>
      <c r="O1174" s="4">
        <v>18193848186</v>
      </c>
      <c r="P1174" s="217">
        <f>--IFERROR(VLOOKUP(I1174,'统计（数据库导出）'!A:C,2,FALSE),0)</f>
        <v>83.4</v>
      </c>
      <c r="Q1174" s="217">
        <f>--IFERROR(VLOOKUP(I1174,'统计（数据库导出）'!A:C,3,FALSE),0)</f>
        <v>934.69</v>
      </c>
      <c r="R1174" s="219">
        <f t="shared" si="18"/>
        <v>0.93469</v>
      </c>
      <c r="S1174" s="217">
        <f>--IFERROR(VLOOKUP(I1174,'统计（数据库导出）'!A:K,4,FALSE),0)</f>
        <v>68.4</v>
      </c>
      <c r="T1174" s="217">
        <f>--IFERROR(VLOOKUP(I1174,'统计（数据库导出）'!A:K,5,FALSE),0)</f>
        <v>0</v>
      </c>
      <c r="U1174" s="217">
        <f>--IFERROR(VLOOKUP(I1174,'统计（数据库导出）'!A:K,6,FALSE),0)</f>
        <v>15</v>
      </c>
      <c r="V1174" s="217">
        <f>--IFERROR(VLOOKUP(I1174,'统计（数据库导出）'!A:K,7,FALSE),0)</f>
        <v>0</v>
      </c>
      <c r="W1174" s="217">
        <f>--IFERROR(VLOOKUP(I1174,'统计（数据库导出）'!A:K,8,FALSE),0)</f>
        <v>647.69</v>
      </c>
      <c r="X1174" s="217">
        <f>--IFERROR(VLOOKUP(I1174,'统计（数据库导出）'!A:K,9,FALSE),0)</f>
        <v>-689</v>
      </c>
      <c r="Y1174" s="217">
        <f>--IFERROR(VLOOKUP(I1174,'统计（数据库导出）'!A:K,10,FALSE),0)</f>
        <v>287</v>
      </c>
      <c r="Z1174" s="217">
        <f>--IFERROR(VLOOKUP(I1174,'统计（数据库导出）'!A:K,11,FALSE),0)</f>
        <v>0</v>
      </c>
      <c r="AA1174" s="4">
        <v>1173</v>
      </c>
      <c r="AB1174" s="4"/>
      <c r="AC1174" s="220" t="e">
        <f>VLOOKUP(H1174,[1]Sheet1!$D:$D,1,FALSE)</f>
        <v>#N/A</v>
      </c>
    </row>
    <row r="1175" spans="1:29">
      <c r="A1175" s="3">
        <v>91</v>
      </c>
      <c r="B1175" s="118" t="s">
        <v>2563</v>
      </c>
      <c r="C1175" s="118" t="s">
        <v>29</v>
      </c>
      <c r="D1175" s="118" t="s">
        <v>30</v>
      </c>
      <c r="E1175" s="118" t="s">
        <v>2781</v>
      </c>
      <c r="F1175" s="3" t="s">
        <v>32</v>
      </c>
      <c r="G1175" s="3" t="s">
        <v>68</v>
      </c>
      <c r="H1175" s="3">
        <v>3853261</v>
      </c>
      <c r="I1175" s="4" t="s">
        <v>2819</v>
      </c>
      <c r="J1175" s="109">
        <v>900</v>
      </c>
      <c r="K1175" s="4" t="s">
        <v>2820</v>
      </c>
      <c r="L1175" s="4"/>
      <c r="M1175" s="4" t="s">
        <v>2821</v>
      </c>
      <c r="N1175" s="4" t="s">
        <v>2796</v>
      </c>
      <c r="O1175" s="4">
        <v>19996041568</v>
      </c>
      <c r="P1175" s="217">
        <f>--IFERROR(VLOOKUP(I1175,'统计（数据库导出）'!A:C,2,FALSE),0)</f>
        <v>0</v>
      </c>
      <c r="Q1175" s="217">
        <f>--IFERROR(VLOOKUP(I1175,'统计（数据库导出）'!A:C,3,FALSE),0)</f>
        <v>144.6</v>
      </c>
      <c r="R1175" s="219">
        <f t="shared" si="18"/>
        <v>0.160666666666667</v>
      </c>
      <c r="S1175" s="217">
        <f>--IFERROR(VLOOKUP(I1175,'统计（数据库导出）'!A:K,4,FALSE),0)</f>
        <v>0</v>
      </c>
      <c r="T1175" s="217">
        <f>--IFERROR(VLOOKUP(I1175,'统计（数据库导出）'!A:K,5,FALSE),0)</f>
        <v>0</v>
      </c>
      <c r="U1175" s="217">
        <f>--IFERROR(VLOOKUP(I1175,'统计（数据库导出）'!A:K,6,FALSE),0)</f>
        <v>0</v>
      </c>
      <c r="V1175" s="217">
        <f>--IFERROR(VLOOKUP(I1175,'统计（数据库导出）'!A:K,7,FALSE),0)</f>
        <v>0</v>
      </c>
      <c r="W1175" s="217">
        <f>--IFERROR(VLOOKUP(I1175,'统计（数据库导出）'!A:K,8,FALSE),0)</f>
        <v>84.6</v>
      </c>
      <c r="X1175" s="217">
        <f>--IFERROR(VLOOKUP(I1175,'统计（数据库导出）'!A:K,9,FALSE),0)</f>
        <v>-76</v>
      </c>
      <c r="Y1175" s="217">
        <f>--IFERROR(VLOOKUP(I1175,'统计（数据库导出）'!A:K,10,FALSE),0)</f>
        <v>60</v>
      </c>
      <c r="Z1175" s="217">
        <f>--IFERROR(VLOOKUP(I1175,'统计（数据库导出）'!A:K,11,FALSE),0)</f>
        <v>0</v>
      </c>
      <c r="AA1175" s="4">
        <v>1174</v>
      </c>
      <c r="AB1175" s="4"/>
      <c r="AC1175" s="220" t="e">
        <f>VLOOKUP(H1175,[1]Sheet1!$D:$D,1,FALSE)</f>
        <v>#N/A</v>
      </c>
    </row>
    <row r="1176" spans="1:29">
      <c r="A1176" s="3">
        <v>92</v>
      </c>
      <c r="B1176" s="118" t="s">
        <v>2563</v>
      </c>
      <c r="C1176" s="118" t="s">
        <v>29</v>
      </c>
      <c r="D1176" s="118" t="s">
        <v>30</v>
      </c>
      <c r="E1176" s="118" t="s">
        <v>2781</v>
      </c>
      <c r="F1176" s="3" t="s">
        <v>32</v>
      </c>
      <c r="G1176" s="3" t="s">
        <v>43</v>
      </c>
      <c r="H1176" s="3">
        <v>3853033</v>
      </c>
      <c r="I1176" s="4" t="s">
        <v>2822</v>
      </c>
      <c r="J1176" s="109">
        <v>1000</v>
      </c>
      <c r="K1176" s="4">
        <v>18089443760</v>
      </c>
      <c r="L1176" s="4"/>
      <c r="M1176" s="4" t="s">
        <v>2823</v>
      </c>
      <c r="N1176" s="4" t="s">
        <v>2824</v>
      </c>
      <c r="O1176" s="4">
        <v>18089443760</v>
      </c>
      <c r="P1176" s="217">
        <f>--IFERROR(VLOOKUP(I1176,'统计（数据库导出）'!A:C,2,FALSE),0)</f>
        <v>17.1</v>
      </c>
      <c r="Q1176" s="217">
        <f>--IFERROR(VLOOKUP(I1176,'统计（数据库导出）'!A:C,3,FALSE),0)</f>
        <v>130.1</v>
      </c>
      <c r="R1176" s="219">
        <f t="shared" si="18"/>
        <v>0.1301</v>
      </c>
      <c r="S1176" s="217">
        <f>--IFERROR(VLOOKUP(I1176,'统计（数据库导出）'!A:K,4,FALSE),0)</f>
        <v>17.1</v>
      </c>
      <c r="T1176" s="217">
        <f>--IFERROR(VLOOKUP(I1176,'统计（数据库导出）'!A:K,5,FALSE),0)</f>
        <v>0</v>
      </c>
      <c r="U1176" s="217">
        <f>--IFERROR(VLOOKUP(I1176,'统计（数据库导出）'!A:K,6,FALSE),0)</f>
        <v>0</v>
      </c>
      <c r="V1176" s="217">
        <f>--IFERROR(VLOOKUP(I1176,'统计（数据库导出）'!A:K,7,FALSE),0)</f>
        <v>0</v>
      </c>
      <c r="W1176" s="217">
        <f>--IFERROR(VLOOKUP(I1176,'统计（数据库导出）'!A:K,8,FALSE),0)</f>
        <v>50.1</v>
      </c>
      <c r="X1176" s="217">
        <f>--IFERROR(VLOOKUP(I1176,'统计（数据库导出）'!A:K,9,FALSE),0)</f>
        <v>-279</v>
      </c>
      <c r="Y1176" s="217">
        <f>--IFERROR(VLOOKUP(I1176,'统计（数据库导出）'!A:K,10,FALSE),0)</f>
        <v>80</v>
      </c>
      <c r="Z1176" s="217">
        <f>--IFERROR(VLOOKUP(I1176,'统计（数据库导出）'!A:K,11,FALSE),0)</f>
        <v>0</v>
      </c>
      <c r="AA1176" s="4">
        <v>1175</v>
      </c>
      <c r="AB1176" s="4"/>
      <c r="AC1176" s="220" t="e">
        <f>VLOOKUP(H1176,[1]Sheet1!$D:$D,1,FALSE)</f>
        <v>#N/A</v>
      </c>
    </row>
    <row r="1177" spans="1:29">
      <c r="A1177" s="3">
        <v>93</v>
      </c>
      <c r="B1177" s="118" t="s">
        <v>2563</v>
      </c>
      <c r="C1177" s="118" t="s">
        <v>29</v>
      </c>
      <c r="D1177" s="118" t="s">
        <v>30</v>
      </c>
      <c r="E1177" s="118" t="s">
        <v>2781</v>
      </c>
      <c r="F1177" s="3" t="s">
        <v>32</v>
      </c>
      <c r="G1177" s="3" t="s">
        <v>33</v>
      </c>
      <c r="H1177" s="3">
        <v>3852641</v>
      </c>
      <c r="I1177" s="4" t="s">
        <v>2825</v>
      </c>
      <c r="J1177" s="109">
        <v>1000</v>
      </c>
      <c r="K1177" s="4">
        <v>15378847885</v>
      </c>
      <c r="L1177" s="4"/>
      <c r="M1177" s="4" t="s">
        <v>2826</v>
      </c>
      <c r="N1177" s="4" t="s">
        <v>2827</v>
      </c>
      <c r="O1177" s="4">
        <v>15378847885</v>
      </c>
      <c r="P1177" s="217">
        <f>--IFERROR(VLOOKUP(I1177,'统计（数据库导出）'!A:C,2,FALSE),0)</f>
        <v>0</v>
      </c>
      <c r="Q1177" s="217">
        <f>--IFERROR(VLOOKUP(I1177,'统计（数据库导出）'!A:C,3,FALSE),0)</f>
        <v>-19</v>
      </c>
      <c r="R1177" s="219">
        <f t="shared" si="18"/>
        <v>-0.019</v>
      </c>
      <c r="S1177" s="217">
        <f>--IFERROR(VLOOKUP(I1177,'统计（数据库导出）'!A:K,4,FALSE),0)</f>
        <v>0</v>
      </c>
      <c r="T1177" s="217">
        <f>--IFERROR(VLOOKUP(I1177,'统计（数据库导出）'!A:K,5,FALSE),0)</f>
        <v>0</v>
      </c>
      <c r="U1177" s="217">
        <f>--IFERROR(VLOOKUP(I1177,'统计（数据库导出）'!A:K,6,FALSE),0)</f>
        <v>0</v>
      </c>
      <c r="V1177" s="217">
        <f>--IFERROR(VLOOKUP(I1177,'统计（数据库导出）'!A:K,7,FALSE),0)</f>
        <v>0</v>
      </c>
      <c r="W1177" s="217">
        <f>--IFERROR(VLOOKUP(I1177,'统计（数据库导出）'!A:K,8,FALSE),0)</f>
        <v>-19</v>
      </c>
      <c r="X1177" s="217">
        <f>--IFERROR(VLOOKUP(I1177,'统计（数据库导出）'!A:K,9,FALSE),0)</f>
        <v>-19</v>
      </c>
      <c r="Y1177" s="217">
        <f>--IFERROR(VLOOKUP(I1177,'统计（数据库导出）'!A:K,10,FALSE),0)</f>
        <v>0</v>
      </c>
      <c r="Z1177" s="217">
        <f>--IFERROR(VLOOKUP(I1177,'统计（数据库导出）'!A:K,11,FALSE),0)</f>
        <v>0</v>
      </c>
      <c r="AA1177" s="4">
        <v>1176</v>
      </c>
      <c r="AB1177" s="4"/>
      <c r="AC1177" s="220" t="e">
        <f>VLOOKUP(H1177,[1]Sheet1!$D:$D,1,FALSE)</f>
        <v>#N/A</v>
      </c>
    </row>
    <row r="1178" spans="1:29">
      <c r="A1178" s="3">
        <v>94</v>
      </c>
      <c r="B1178" s="118" t="s">
        <v>2563</v>
      </c>
      <c r="C1178" s="118" t="s">
        <v>29</v>
      </c>
      <c r="D1178" s="118" t="s">
        <v>30</v>
      </c>
      <c r="E1178" s="118" t="s">
        <v>2781</v>
      </c>
      <c r="F1178" s="3" t="s">
        <v>32</v>
      </c>
      <c r="G1178" s="3" t="s">
        <v>33</v>
      </c>
      <c r="H1178" s="3">
        <v>3850967</v>
      </c>
      <c r="I1178" s="4" t="s">
        <v>2828</v>
      </c>
      <c r="J1178" s="109">
        <v>1000</v>
      </c>
      <c r="K1178" s="4">
        <v>18993825553</v>
      </c>
      <c r="L1178" s="4"/>
      <c r="M1178" s="4" t="s">
        <v>2829</v>
      </c>
      <c r="N1178" s="4" t="s">
        <v>2830</v>
      </c>
      <c r="O1178" s="4">
        <v>18993825553</v>
      </c>
      <c r="P1178" s="217">
        <f>--IFERROR(VLOOKUP(I1178,'统计（数据库导出）'!A:C,2,FALSE),0)</f>
        <v>0</v>
      </c>
      <c r="Q1178" s="217">
        <f>--IFERROR(VLOOKUP(I1178,'统计（数据库导出）'!A:C,3,FALSE),0)</f>
        <v>-45</v>
      </c>
      <c r="R1178" s="219">
        <f t="shared" si="18"/>
        <v>-0.045</v>
      </c>
      <c r="S1178" s="217">
        <f>--IFERROR(VLOOKUP(I1178,'统计（数据库导出）'!A:K,4,FALSE),0)</f>
        <v>0</v>
      </c>
      <c r="T1178" s="217">
        <f>--IFERROR(VLOOKUP(I1178,'统计（数据库导出）'!A:K,5,FALSE),0)</f>
        <v>0</v>
      </c>
      <c r="U1178" s="217">
        <f>--IFERROR(VLOOKUP(I1178,'统计（数据库导出）'!A:K,6,FALSE),0)</f>
        <v>0</v>
      </c>
      <c r="V1178" s="217">
        <f>--IFERROR(VLOOKUP(I1178,'统计（数据库导出）'!A:K,7,FALSE),0)</f>
        <v>0</v>
      </c>
      <c r="W1178" s="217">
        <f>--IFERROR(VLOOKUP(I1178,'统计（数据库导出）'!A:K,8,FALSE),0)</f>
        <v>-45</v>
      </c>
      <c r="X1178" s="217">
        <f>--IFERROR(VLOOKUP(I1178,'统计（数据库导出）'!A:K,9,FALSE),0)</f>
        <v>-48</v>
      </c>
      <c r="Y1178" s="217">
        <f>--IFERROR(VLOOKUP(I1178,'统计（数据库导出）'!A:K,10,FALSE),0)</f>
        <v>0</v>
      </c>
      <c r="Z1178" s="217">
        <f>--IFERROR(VLOOKUP(I1178,'统计（数据库导出）'!A:K,11,FALSE),0)</f>
        <v>0</v>
      </c>
      <c r="AA1178" s="4">
        <v>1177</v>
      </c>
      <c r="AB1178" s="4"/>
      <c r="AC1178" s="220" t="e">
        <f>VLOOKUP(H1178,[1]Sheet1!$D:$D,1,FALSE)</f>
        <v>#N/A</v>
      </c>
    </row>
    <row r="1179" spans="1:29">
      <c r="A1179" s="3">
        <v>95</v>
      </c>
      <c r="B1179" s="118" t="s">
        <v>2563</v>
      </c>
      <c r="C1179" s="118" t="s">
        <v>29</v>
      </c>
      <c r="D1179" s="118" t="s">
        <v>30</v>
      </c>
      <c r="E1179" s="118" t="s">
        <v>2781</v>
      </c>
      <c r="F1179" s="3" t="s">
        <v>32</v>
      </c>
      <c r="G1179" s="3" t="s">
        <v>33</v>
      </c>
      <c r="H1179" s="3">
        <v>3851176</v>
      </c>
      <c r="I1179" s="4" t="s">
        <v>2831</v>
      </c>
      <c r="J1179" s="109">
        <v>1000</v>
      </c>
      <c r="K1179" s="4">
        <v>18093834952</v>
      </c>
      <c r="L1179" s="4"/>
      <c r="M1179" s="4" t="s">
        <v>2832</v>
      </c>
      <c r="N1179" s="4" t="s">
        <v>2833</v>
      </c>
      <c r="O1179" s="4">
        <v>18093834952</v>
      </c>
      <c r="P1179" s="217">
        <f>--IFERROR(VLOOKUP(I1179,'统计（数据库导出）'!A:C,2,FALSE),0)</f>
        <v>0</v>
      </c>
      <c r="Q1179" s="217">
        <f>--IFERROR(VLOOKUP(I1179,'统计（数据库导出）'!A:C,3,FALSE),0)</f>
        <v>-115.4</v>
      </c>
      <c r="R1179" s="219">
        <f t="shared" si="18"/>
        <v>-0.1154</v>
      </c>
      <c r="S1179" s="217">
        <f>--IFERROR(VLOOKUP(I1179,'统计（数据库导出）'!A:K,4,FALSE),0)</f>
        <v>0</v>
      </c>
      <c r="T1179" s="217">
        <f>--IFERROR(VLOOKUP(I1179,'统计（数据库导出）'!A:K,5,FALSE),0)</f>
        <v>0</v>
      </c>
      <c r="U1179" s="217">
        <f>--IFERROR(VLOOKUP(I1179,'统计（数据库导出）'!A:K,6,FALSE),0)</f>
        <v>0</v>
      </c>
      <c r="V1179" s="217">
        <f>--IFERROR(VLOOKUP(I1179,'统计（数据库导出）'!A:K,7,FALSE),0)</f>
        <v>0</v>
      </c>
      <c r="W1179" s="217">
        <f>--IFERROR(VLOOKUP(I1179,'统计（数据库导出）'!A:K,8,FALSE),0)</f>
        <v>-115.4</v>
      </c>
      <c r="X1179" s="217">
        <f>--IFERROR(VLOOKUP(I1179,'统计（数据库导出）'!A:K,9,FALSE),0)</f>
        <v>-228</v>
      </c>
      <c r="Y1179" s="217">
        <f>--IFERROR(VLOOKUP(I1179,'统计（数据库导出）'!A:K,10,FALSE),0)</f>
        <v>0</v>
      </c>
      <c r="Z1179" s="217">
        <f>--IFERROR(VLOOKUP(I1179,'统计（数据库导出）'!A:K,11,FALSE),0)</f>
        <v>0</v>
      </c>
      <c r="AA1179" s="4">
        <v>1178</v>
      </c>
      <c r="AB1179" s="4"/>
      <c r="AC1179" s="220" t="e">
        <f>VLOOKUP(H1179,[1]Sheet1!$D:$D,1,FALSE)</f>
        <v>#N/A</v>
      </c>
    </row>
    <row r="1180" spans="1:29">
      <c r="A1180" s="3">
        <v>96</v>
      </c>
      <c r="B1180" s="118" t="s">
        <v>2563</v>
      </c>
      <c r="C1180" s="118" t="s">
        <v>29</v>
      </c>
      <c r="D1180" s="118" t="s">
        <v>30</v>
      </c>
      <c r="E1180" s="118" t="s">
        <v>2781</v>
      </c>
      <c r="F1180" s="3" t="s">
        <v>32</v>
      </c>
      <c r="G1180" s="3" t="s">
        <v>33</v>
      </c>
      <c r="H1180" s="3">
        <v>3853073</v>
      </c>
      <c r="I1180" s="4" t="s">
        <v>2834</v>
      </c>
      <c r="J1180" s="109">
        <v>1000</v>
      </c>
      <c r="K1180" s="4">
        <v>18093832136</v>
      </c>
      <c r="L1180" s="4"/>
      <c r="M1180" s="4" t="s">
        <v>2835</v>
      </c>
      <c r="N1180" s="4" t="s">
        <v>2836</v>
      </c>
      <c r="O1180" s="4">
        <v>18093832136</v>
      </c>
      <c r="P1180" s="217">
        <f>--IFERROR(VLOOKUP(I1180,'统计（数据库导出）'!A:C,2,FALSE),0)</f>
        <v>0</v>
      </c>
      <c r="Q1180" s="217">
        <f>--IFERROR(VLOOKUP(I1180,'统计（数据库导出）'!A:C,3,FALSE),0)</f>
        <v>-5</v>
      </c>
      <c r="R1180" s="219">
        <f t="shared" si="18"/>
        <v>-0.005</v>
      </c>
      <c r="S1180" s="217">
        <f>--IFERROR(VLOOKUP(I1180,'统计（数据库导出）'!A:K,4,FALSE),0)</f>
        <v>0</v>
      </c>
      <c r="T1180" s="217">
        <f>--IFERROR(VLOOKUP(I1180,'统计（数据库导出）'!A:K,5,FALSE),0)</f>
        <v>0</v>
      </c>
      <c r="U1180" s="217">
        <f>--IFERROR(VLOOKUP(I1180,'统计（数据库导出）'!A:K,6,FALSE),0)</f>
        <v>0</v>
      </c>
      <c r="V1180" s="217">
        <f>--IFERROR(VLOOKUP(I1180,'统计（数据库导出）'!A:K,7,FALSE),0)</f>
        <v>0</v>
      </c>
      <c r="W1180" s="217">
        <f>--IFERROR(VLOOKUP(I1180,'统计（数据库导出）'!A:K,8,FALSE),0)</f>
        <v>-5</v>
      </c>
      <c r="X1180" s="217">
        <f>--IFERROR(VLOOKUP(I1180,'统计（数据库导出）'!A:K,9,FALSE),0)</f>
        <v>-5</v>
      </c>
      <c r="Y1180" s="217">
        <f>--IFERROR(VLOOKUP(I1180,'统计（数据库导出）'!A:K,10,FALSE),0)</f>
        <v>0</v>
      </c>
      <c r="Z1180" s="217">
        <f>--IFERROR(VLOOKUP(I1180,'统计（数据库导出）'!A:K,11,FALSE),0)</f>
        <v>0</v>
      </c>
      <c r="AA1180" s="4">
        <v>1179</v>
      </c>
      <c r="AB1180" s="4"/>
      <c r="AC1180" s="220" t="e">
        <f>VLOOKUP(H1180,[1]Sheet1!$D:$D,1,FALSE)</f>
        <v>#N/A</v>
      </c>
    </row>
    <row r="1181" spans="1:29">
      <c r="A1181" s="3">
        <v>97</v>
      </c>
      <c r="B1181" s="118" t="s">
        <v>2563</v>
      </c>
      <c r="C1181" s="118" t="s">
        <v>29</v>
      </c>
      <c r="D1181" s="118" t="s">
        <v>30</v>
      </c>
      <c r="E1181" s="4" t="s">
        <v>2781</v>
      </c>
      <c r="F1181" s="3" t="s">
        <v>32</v>
      </c>
      <c r="G1181" s="3" t="s">
        <v>33</v>
      </c>
      <c r="H1181" s="4">
        <v>3853370</v>
      </c>
      <c r="I1181" s="4" t="s">
        <v>2837</v>
      </c>
      <c r="J1181" s="109">
        <v>1000</v>
      </c>
      <c r="K1181" s="4">
        <v>17393835205</v>
      </c>
      <c r="L1181" s="4"/>
      <c r="M1181" s="4" t="s">
        <v>2838</v>
      </c>
      <c r="N1181" s="4" t="s">
        <v>2799</v>
      </c>
      <c r="O1181" s="4">
        <v>17393835205</v>
      </c>
      <c r="P1181" s="217">
        <f>--IFERROR(VLOOKUP(I1181,'统计（数据库导出）'!A:C,2,FALSE),0)</f>
        <v>0</v>
      </c>
      <c r="Q1181" s="217">
        <f>--IFERROR(VLOOKUP(I1181,'统计（数据库导出）'!A:C,3,FALSE),0)</f>
        <v>78.4</v>
      </c>
      <c r="R1181" s="219">
        <f t="shared" si="18"/>
        <v>0.0784</v>
      </c>
      <c r="S1181" s="217">
        <f>--IFERROR(VLOOKUP(I1181,'统计（数据库导出）'!A:K,4,FALSE),0)</f>
        <v>0</v>
      </c>
      <c r="T1181" s="217">
        <f>--IFERROR(VLOOKUP(I1181,'统计（数据库导出）'!A:K,5,FALSE),0)</f>
        <v>0</v>
      </c>
      <c r="U1181" s="217">
        <f>--IFERROR(VLOOKUP(I1181,'统计（数据库导出）'!A:K,6,FALSE),0)</f>
        <v>0</v>
      </c>
      <c r="V1181" s="217">
        <f>--IFERROR(VLOOKUP(I1181,'统计（数据库导出）'!A:K,7,FALSE),0)</f>
        <v>0</v>
      </c>
      <c r="W1181" s="217">
        <f>--IFERROR(VLOOKUP(I1181,'统计（数据库导出）'!A:K,8,FALSE),0)</f>
        <v>68.4</v>
      </c>
      <c r="X1181" s="217">
        <f>--IFERROR(VLOOKUP(I1181,'统计（数据库导出）'!A:K,9,FALSE),0)</f>
        <v>0</v>
      </c>
      <c r="Y1181" s="217">
        <f>--IFERROR(VLOOKUP(I1181,'统计（数据库导出）'!A:K,10,FALSE),0)</f>
        <v>10</v>
      </c>
      <c r="Z1181" s="217">
        <f>--IFERROR(VLOOKUP(I1181,'统计（数据库导出）'!A:K,11,FALSE),0)</f>
        <v>0</v>
      </c>
      <c r="AA1181" s="4">
        <v>1180</v>
      </c>
      <c r="AB1181" s="4"/>
      <c r="AC1181" s="220" t="e">
        <f>VLOOKUP(H1181,[1]Sheet1!$D:$D,1,FALSE)</f>
        <v>#N/A</v>
      </c>
    </row>
    <row r="1182" spans="1:29">
      <c r="A1182" s="3">
        <v>98</v>
      </c>
      <c r="B1182" s="118" t="s">
        <v>2563</v>
      </c>
      <c r="C1182" s="118" t="s">
        <v>29</v>
      </c>
      <c r="D1182" s="118" t="s">
        <v>30</v>
      </c>
      <c r="E1182" s="118" t="s">
        <v>2839</v>
      </c>
      <c r="F1182" s="3" t="s">
        <v>88</v>
      </c>
      <c r="G1182" s="3" t="s">
        <v>68</v>
      </c>
      <c r="H1182" s="3">
        <v>3853018</v>
      </c>
      <c r="I1182" s="4" t="s">
        <v>2840</v>
      </c>
      <c r="J1182" s="109">
        <v>900</v>
      </c>
      <c r="K1182" s="4">
        <v>17793820361</v>
      </c>
      <c r="L1182" s="4"/>
      <c r="M1182" s="4" t="s">
        <v>2841</v>
      </c>
      <c r="N1182" s="4" t="s">
        <v>2842</v>
      </c>
      <c r="O1182" s="4">
        <v>17793820361</v>
      </c>
      <c r="P1182" s="217">
        <f>--IFERROR(VLOOKUP(I1182,'统计（数据库导出）'!A:C,2,FALSE),0)</f>
        <v>0</v>
      </c>
      <c r="Q1182" s="217">
        <f>--IFERROR(VLOOKUP(I1182,'统计（数据库导出）'!A:C,3,FALSE),0)</f>
        <v>1064.35</v>
      </c>
      <c r="R1182" s="219">
        <f t="shared" si="18"/>
        <v>1.18261111111111</v>
      </c>
      <c r="S1182" s="217">
        <f>--IFERROR(VLOOKUP(I1182,'统计（数据库导出）'!A:K,4,FALSE),0)</f>
        <v>0</v>
      </c>
      <c r="T1182" s="217">
        <f>--IFERROR(VLOOKUP(I1182,'统计（数据库导出）'!A:K,5,FALSE),0)</f>
        <v>0</v>
      </c>
      <c r="U1182" s="217">
        <f>--IFERROR(VLOOKUP(I1182,'统计（数据库导出）'!A:K,6,FALSE),0)</f>
        <v>0</v>
      </c>
      <c r="V1182" s="217">
        <f>--IFERROR(VLOOKUP(I1182,'统计（数据库导出）'!A:K,7,FALSE),0)</f>
        <v>0</v>
      </c>
      <c r="W1182" s="217">
        <f>--IFERROR(VLOOKUP(I1182,'统计（数据库导出）'!A:K,8,FALSE),0)</f>
        <v>720.3</v>
      </c>
      <c r="X1182" s="217">
        <f>--IFERROR(VLOOKUP(I1182,'统计（数据库导出）'!A:K,9,FALSE),0)</f>
        <v>-148</v>
      </c>
      <c r="Y1182" s="217">
        <f>--IFERROR(VLOOKUP(I1182,'统计（数据库导出）'!A:K,10,FALSE),0)</f>
        <v>344.05</v>
      </c>
      <c r="Z1182" s="217">
        <f>--IFERROR(VLOOKUP(I1182,'统计（数据库导出）'!A:K,11,FALSE),0)</f>
        <v>0</v>
      </c>
      <c r="AA1182" s="4">
        <v>1181</v>
      </c>
      <c r="AB1182" s="4"/>
      <c r="AC1182" s="220" t="e">
        <f>VLOOKUP(H1182,[1]Sheet1!$D:$D,1,FALSE)</f>
        <v>#N/A</v>
      </c>
    </row>
    <row r="1183" spans="1:29">
      <c r="A1183" s="3">
        <v>99</v>
      </c>
      <c r="B1183" s="118" t="s">
        <v>2563</v>
      </c>
      <c r="C1183" s="118" t="s">
        <v>29</v>
      </c>
      <c r="D1183" s="118" t="s">
        <v>30</v>
      </c>
      <c r="E1183" s="118" t="s">
        <v>2839</v>
      </c>
      <c r="F1183" s="3" t="s">
        <v>88</v>
      </c>
      <c r="G1183" s="3" t="s">
        <v>68</v>
      </c>
      <c r="H1183" s="3">
        <v>3852680</v>
      </c>
      <c r="I1183" s="4" t="s">
        <v>2843</v>
      </c>
      <c r="J1183" s="109">
        <v>200</v>
      </c>
      <c r="K1183" s="4">
        <v>18993825328</v>
      </c>
      <c r="L1183" s="4"/>
      <c r="M1183" s="4" t="s">
        <v>2844</v>
      </c>
      <c r="N1183" s="4" t="s">
        <v>2845</v>
      </c>
      <c r="O1183" s="4">
        <v>18993825328</v>
      </c>
      <c r="P1183" s="217">
        <f>--IFERROR(VLOOKUP(I1183,'统计（数据库导出）'!A:C,2,FALSE),0)</f>
        <v>0</v>
      </c>
      <c r="Q1183" s="217">
        <f>--IFERROR(VLOOKUP(I1183,'统计（数据库导出）'!A:C,3,FALSE),0)</f>
        <v>323.96</v>
      </c>
      <c r="R1183" s="219">
        <f t="shared" si="18"/>
        <v>1.6198</v>
      </c>
      <c r="S1183" s="217">
        <f>--IFERROR(VLOOKUP(I1183,'统计（数据库导出）'!A:K,4,FALSE),0)</f>
        <v>0</v>
      </c>
      <c r="T1183" s="217">
        <f>--IFERROR(VLOOKUP(I1183,'统计（数据库导出）'!A:K,5,FALSE),0)</f>
        <v>0</v>
      </c>
      <c r="U1183" s="217">
        <f>--IFERROR(VLOOKUP(I1183,'统计（数据库导出）'!A:K,6,FALSE),0)</f>
        <v>0</v>
      </c>
      <c r="V1183" s="217">
        <f>--IFERROR(VLOOKUP(I1183,'统计（数据库导出）'!A:K,7,FALSE),0)</f>
        <v>0</v>
      </c>
      <c r="W1183" s="217">
        <f>--IFERROR(VLOOKUP(I1183,'统计（数据库导出）'!A:K,8,FALSE),0)</f>
        <v>144.31</v>
      </c>
      <c r="X1183" s="217">
        <f>--IFERROR(VLOOKUP(I1183,'统计（数据库导出）'!A:K,9,FALSE),0)</f>
        <v>0</v>
      </c>
      <c r="Y1183" s="217">
        <f>--IFERROR(VLOOKUP(I1183,'统计（数据库导出）'!A:K,10,FALSE),0)</f>
        <v>179.65</v>
      </c>
      <c r="Z1183" s="217">
        <f>--IFERROR(VLOOKUP(I1183,'统计（数据库导出）'!A:K,11,FALSE),0)</f>
        <v>-6</v>
      </c>
      <c r="AA1183" s="4">
        <v>1182</v>
      </c>
      <c r="AB1183" s="4"/>
      <c r="AC1183" s="220" t="e">
        <f>VLOOKUP(H1183,[1]Sheet1!$D:$D,1,FALSE)</f>
        <v>#N/A</v>
      </c>
    </row>
    <row r="1184" spans="1:29">
      <c r="A1184" s="3">
        <v>100</v>
      </c>
      <c r="B1184" s="118" t="s">
        <v>2563</v>
      </c>
      <c r="C1184" s="118" t="s">
        <v>29</v>
      </c>
      <c r="D1184" s="3" t="s">
        <v>30</v>
      </c>
      <c r="E1184" s="118" t="s">
        <v>2839</v>
      </c>
      <c r="F1184" s="3" t="s">
        <v>32</v>
      </c>
      <c r="G1184" s="3" t="s">
        <v>102</v>
      </c>
      <c r="H1184" s="3">
        <v>383006</v>
      </c>
      <c r="I1184" s="4" t="s">
        <v>2846</v>
      </c>
      <c r="J1184" s="109">
        <v>1500</v>
      </c>
      <c r="K1184" s="4">
        <v>18993825091</v>
      </c>
      <c r="L1184" s="4" t="s">
        <v>99</v>
      </c>
      <c r="M1184" s="4" t="s">
        <v>2847</v>
      </c>
      <c r="N1184" s="4" t="s">
        <v>2842</v>
      </c>
      <c r="O1184" s="4">
        <v>18993825091</v>
      </c>
      <c r="P1184" s="217">
        <f>--IFERROR(VLOOKUP(I1184,'统计（数据库导出）'!A:C,2,FALSE),0)</f>
        <v>421.1</v>
      </c>
      <c r="Q1184" s="217">
        <f>--IFERROR(VLOOKUP(I1184,'统计（数据库导出）'!A:C,3,FALSE),0)</f>
        <v>935.5</v>
      </c>
      <c r="R1184" s="219">
        <f t="shared" si="18"/>
        <v>0.623666666666667</v>
      </c>
      <c r="S1184" s="217">
        <f>--IFERROR(VLOOKUP(I1184,'统计（数据库导出）'!A:K,4,FALSE),0)</f>
        <v>169.8</v>
      </c>
      <c r="T1184" s="217">
        <f>--IFERROR(VLOOKUP(I1184,'统计（数据库导出）'!A:K,5,FALSE),0)</f>
        <v>0</v>
      </c>
      <c r="U1184" s="217">
        <f>--IFERROR(VLOOKUP(I1184,'统计（数据库导出）'!A:K,6,FALSE),0)</f>
        <v>251.3</v>
      </c>
      <c r="V1184" s="217">
        <f>--IFERROR(VLOOKUP(I1184,'统计（数据库导出）'!A:K,7,FALSE),0)</f>
        <v>0</v>
      </c>
      <c r="W1184" s="217">
        <f>--IFERROR(VLOOKUP(I1184,'统计（数据库导出）'!A:K,8,FALSE),0)</f>
        <v>466.6</v>
      </c>
      <c r="X1184" s="217">
        <f>--IFERROR(VLOOKUP(I1184,'统计（数据库导出）'!A:K,9,FALSE),0)</f>
        <v>-622.1</v>
      </c>
      <c r="Y1184" s="217">
        <f>--IFERROR(VLOOKUP(I1184,'统计（数据库导出）'!A:K,10,FALSE),0)</f>
        <v>468.9</v>
      </c>
      <c r="Z1184" s="217">
        <f>--IFERROR(VLOOKUP(I1184,'统计（数据库导出）'!A:K,11,FALSE),0)</f>
        <v>0</v>
      </c>
      <c r="AA1184" s="4">
        <v>1183</v>
      </c>
      <c r="AB1184" s="4"/>
      <c r="AC1184" s="220" t="e">
        <f>VLOOKUP(H1184,[1]Sheet1!$D:$D,1,FALSE)</f>
        <v>#N/A</v>
      </c>
    </row>
    <row r="1185" spans="1:29">
      <c r="A1185" s="3">
        <v>101</v>
      </c>
      <c r="B1185" s="118" t="s">
        <v>2563</v>
      </c>
      <c r="C1185" s="118" t="s">
        <v>29</v>
      </c>
      <c r="D1185" s="118" t="s">
        <v>30</v>
      </c>
      <c r="E1185" s="118" t="s">
        <v>2839</v>
      </c>
      <c r="F1185" s="3" t="s">
        <v>88</v>
      </c>
      <c r="G1185" s="3" t="s">
        <v>68</v>
      </c>
      <c r="H1185" s="3">
        <v>3852980</v>
      </c>
      <c r="I1185" s="4" t="s">
        <v>2848</v>
      </c>
      <c r="J1185" s="109">
        <v>900</v>
      </c>
      <c r="K1185" s="4">
        <v>18193849845</v>
      </c>
      <c r="L1185" s="4"/>
      <c r="M1185" s="4" t="s">
        <v>2849</v>
      </c>
      <c r="N1185" s="4" t="s">
        <v>2842</v>
      </c>
      <c r="O1185" s="4">
        <v>18193849845</v>
      </c>
      <c r="P1185" s="217">
        <f>--IFERROR(VLOOKUP(I1185,'统计（数据库导出）'!A:C,2,FALSE),0)</f>
        <v>0</v>
      </c>
      <c r="Q1185" s="217">
        <f>--IFERROR(VLOOKUP(I1185,'统计（数据库导出）'!A:C,3,FALSE),0)</f>
        <v>464.5</v>
      </c>
      <c r="R1185" s="219">
        <f t="shared" si="18"/>
        <v>0.516111111111111</v>
      </c>
      <c r="S1185" s="217">
        <f>--IFERROR(VLOOKUP(I1185,'统计（数据库导出）'!A:K,4,FALSE),0)</f>
        <v>-19</v>
      </c>
      <c r="T1185" s="217">
        <f>--IFERROR(VLOOKUP(I1185,'统计（数据库导出）'!A:K,5,FALSE),0)</f>
        <v>-19</v>
      </c>
      <c r="U1185" s="217">
        <f>--IFERROR(VLOOKUP(I1185,'统计（数据库导出）'!A:K,6,FALSE),0)</f>
        <v>19</v>
      </c>
      <c r="V1185" s="217">
        <f>--IFERROR(VLOOKUP(I1185,'统计（数据库导出）'!A:K,7,FALSE),0)</f>
        <v>0</v>
      </c>
      <c r="W1185" s="217">
        <f>--IFERROR(VLOOKUP(I1185,'统计（数据库导出）'!A:K,8,FALSE),0)</f>
        <v>261.9</v>
      </c>
      <c r="X1185" s="217">
        <f>--IFERROR(VLOOKUP(I1185,'统计（数据库导出）'!A:K,9,FALSE),0)</f>
        <v>-397</v>
      </c>
      <c r="Y1185" s="217">
        <f>--IFERROR(VLOOKUP(I1185,'统计（数据库导出）'!A:K,10,FALSE),0)</f>
        <v>202.6</v>
      </c>
      <c r="Z1185" s="217">
        <f>--IFERROR(VLOOKUP(I1185,'统计（数据库导出）'!A:K,11,FALSE),0)</f>
        <v>-20</v>
      </c>
      <c r="AA1185" s="4">
        <v>1184</v>
      </c>
      <c r="AB1185" s="4"/>
      <c r="AC1185" s="220" t="e">
        <f>VLOOKUP(H1185,[1]Sheet1!$D:$D,1,FALSE)</f>
        <v>#N/A</v>
      </c>
    </row>
    <row r="1186" spans="1:29">
      <c r="A1186" s="3">
        <v>102</v>
      </c>
      <c r="B1186" s="118" t="s">
        <v>2563</v>
      </c>
      <c r="C1186" s="118" t="s">
        <v>29</v>
      </c>
      <c r="D1186" s="118" t="s">
        <v>30</v>
      </c>
      <c r="E1186" s="118" t="s">
        <v>2839</v>
      </c>
      <c r="F1186" s="3" t="s">
        <v>88</v>
      </c>
      <c r="G1186" s="3" t="s">
        <v>43</v>
      </c>
      <c r="H1186" s="3">
        <v>3851781</v>
      </c>
      <c r="I1186" s="4" t="s">
        <v>2850</v>
      </c>
      <c r="J1186" s="109">
        <v>1000</v>
      </c>
      <c r="K1186" s="4">
        <v>15379881926</v>
      </c>
      <c r="L1186" s="4"/>
      <c r="M1186" s="4" t="s">
        <v>2851</v>
      </c>
      <c r="N1186" s="4" t="s">
        <v>2852</v>
      </c>
      <c r="O1186" s="4">
        <v>15379881926</v>
      </c>
      <c r="P1186" s="217">
        <f>--IFERROR(VLOOKUP(I1186,'统计（数据库导出）'!A:C,2,FALSE),0)</f>
        <v>32</v>
      </c>
      <c r="Q1186" s="217">
        <f>--IFERROR(VLOOKUP(I1186,'统计（数据库导出）'!A:C,3,FALSE),0)</f>
        <v>1182.65</v>
      </c>
      <c r="R1186" s="219">
        <f t="shared" si="18"/>
        <v>1.18265</v>
      </c>
      <c r="S1186" s="217">
        <f>--IFERROR(VLOOKUP(I1186,'统计（数据库导出）'!A:K,4,FALSE),0)</f>
        <v>0</v>
      </c>
      <c r="T1186" s="217">
        <f>--IFERROR(VLOOKUP(I1186,'统计（数据库导出）'!A:K,5,FALSE),0)</f>
        <v>0</v>
      </c>
      <c r="U1186" s="217">
        <f>--IFERROR(VLOOKUP(I1186,'统计（数据库导出）'!A:K,6,FALSE),0)</f>
        <v>32</v>
      </c>
      <c r="V1186" s="217">
        <f>--IFERROR(VLOOKUP(I1186,'统计（数据库导出）'!A:K,7,FALSE),0)</f>
        <v>-29</v>
      </c>
      <c r="W1186" s="217">
        <f>--IFERROR(VLOOKUP(I1186,'统计（数据库导出）'!A:K,8,FALSE),0)</f>
        <v>713.8</v>
      </c>
      <c r="X1186" s="217">
        <f>--IFERROR(VLOOKUP(I1186,'统计（数据库导出）'!A:K,9,FALSE),0)</f>
        <v>-526.3</v>
      </c>
      <c r="Y1186" s="217">
        <f>--IFERROR(VLOOKUP(I1186,'统计（数据库导出）'!A:K,10,FALSE),0)</f>
        <v>468.85</v>
      </c>
      <c r="Z1186" s="217">
        <f>--IFERROR(VLOOKUP(I1186,'统计（数据库导出）'!A:K,11,FALSE),0)</f>
        <v>-29</v>
      </c>
      <c r="AA1186" s="4">
        <v>1185</v>
      </c>
      <c r="AB1186" s="4"/>
      <c r="AC1186" s="220" t="e">
        <f>VLOOKUP(H1186,[1]Sheet1!$D:$D,1,FALSE)</f>
        <v>#N/A</v>
      </c>
    </row>
    <row r="1187" spans="1:29">
      <c r="A1187" s="3">
        <v>103</v>
      </c>
      <c r="B1187" s="118" t="s">
        <v>2563</v>
      </c>
      <c r="C1187" s="118" t="s">
        <v>29</v>
      </c>
      <c r="D1187" s="118" t="s">
        <v>30</v>
      </c>
      <c r="E1187" s="118" t="s">
        <v>2839</v>
      </c>
      <c r="F1187" s="3" t="s">
        <v>88</v>
      </c>
      <c r="G1187" s="3" t="s">
        <v>43</v>
      </c>
      <c r="H1187" s="3">
        <v>3853290</v>
      </c>
      <c r="I1187" s="4" t="s">
        <v>2853</v>
      </c>
      <c r="J1187" s="109">
        <v>1000</v>
      </c>
      <c r="K1187" s="4">
        <v>18993808856</v>
      </c>
      <c r="L1187" s="4"/>
      <c r="M1187" s="4" t="s">
        <v>2854</v>
      </c>
      <c r="N1187" s="4" t="s">
        <v>2852</v>
      </c>
      <c r="O1187" s="4">
        <v>18993808856</v>
      </c>
      <c r="P1187" s="217">
        <f>--IFERROR(VLOOKUP(I1187,'统计（数据库导出）'!A:C,2,FALSE),0)</f>
        <v>10</v>
      </c>
      <c r="Q1187" s="217">
        <f>--IFERROR(VLOOKUP(I1187,'统计（数据库导出）'!A:C,3,FALSE),0)</f>
        <v>214.2</v>
      </c>
      <c r="R1187" s="219">
        <f t="shared" si="18"/>
        <v>0.2142</v>
      </c>
      <c r="S1187" s="217">
        <f>--IFERROR(VLOOKUP(I1187,'统计（数据库导出）'!A:K,4,FALSE),0)</f>
        <v>0</v>
      </c>
      <c r="T1187" s="217">
        <f>--IFERROR(VLOOKUP(I1187,'统计（数据库导出）'!A:K,5,FALSE),0)</f>
        <v>0</v>
      </c>
      <c r="U1187" s="217">
        <f>--IFERROR(VLOOKUP(I1187,'统计（数据库导出）'!A:K,6,FALSE),0)</f>
        <v>10</v>
      </c>
      <c r="V1187" s="217">
        <f>--IFERROR(VLOOKUP(I1187,'统计（数据库导出）'!A:K,7,FALSE),0)</f>
        <v>0</v>
      </c>
      <c r="W1187" s="217">
        <f>--IFERROR(VLOOKUP(I1187,'统计（数据库导出）'!A:K,8,FALSE),0)</f>
        <v>87.9</v>
      </c>
      <c r="X1187" s="217">
        <f>--IFERROR(VLOOKUP(I1187,'统计（数据库导出）'!A:K,9,FALSE),0)</f>
        <v>-129</v>
      </c>
      <c r="Y1187" s="217">
        <f>--IFERROR(VLOOKUP(I1187,'统计（数据库导出）'!A:K,10,FALSE),0)</f>
        <v>126.3</v>
      </c>
      <c r="Z1187" s="217">
        <f>--IFERROR(VLOOKUP(I1187,'统计（数据库导出）'!A:K,11,FALSE),0)</f>
        <v>0</v>
      </c>
      <c r="AA1187" s="4">
        <v>1186</v>
      </c>
      <c r="AB1187" s="4"/>
      <c r="AC1187" s="220" t="e">
        <f>VLOOKUP(H1187,[1]Sheet1!$D:$D,1,FALSE)</f>
        <v>#N/A</v>
      </c>
    </row>
    <row r="1188" spans="1:29">
      <c r="A1188" s="3">
        <v>104</v>
      </c>
      <c r="B1188" s="118" t="s">
        <v>2563</v>
      </c>
      <c r="C1188" s="118" t="s">
        <v>29</v>
      </c>
      <c r="D1188" s="118" t="s">
        <v>30</v>
      </c>
      <c r="E1188" s="118" t="s">
        <v>2839</v>
      </c>
      <c r="F1188" s="3" t="s">
        <v>88</v>
      </c>
      <c r="G1188" s="3" t="s">
        <v>43</v>
      </c>
      <c r="H1188" s="3">
        <v>3853180</v>
      </c>
      <c r="I1188" s="4" t="s">
        <v>2855</v>
      </c>
      <c r="J1188" s="109">
        <v>1000</v>
      </c>
      <c r="K1188" s="4">
        <v>17393886669</v>
      </c>
      <c r="L1188" s="4"/>
      <c r="M1188" s="4" t="s">
        <v>2856</v>
      </c>
      <c r="N1188" s="4" t="s">
        <v>2857</v>
      </c>
      <c r="O1188" s="4">
        <v>17393886669</v>
      </c>
      <c r="P1188" s="217">
        <f>--IFERROR(VLOOKUP(I1188,'统计（数据库导出）'!A:C,2,FALSE),0)</f>
        <v>0</v>
      </c>
      <c r="Q1188" s="217">
        <f>--IFERROR(VLOOKUP(I1188,'统计（数据库导出）'!A:C,3,FALSE),0)</f>
        <v>1301.35</v>
      </c>
      <c r="R1188" s="219">
        <f t="shared" si="18"/>
        <v>1.30135</v>
      </c>
      <c r="S1188" s="217">
        <f>--IFERROR(VLOOKUP(I1188,'统计（数据库导出）'!A:K,4,FALSE),0)</f>
        <v>0</v>
      </c>
      <c r="T1188" s="217">
        <f>--IFERROR(VLOOKUP(I1188,'统计（数据库导出）'!A:K,5,FALSE),0)</f>
        <v>0</v>
      </c>
      <c r="U1188" s="217">
        <f>--IFERROR(VLOOKUP(I1188,'统计（数据库导出）'!A:K,6,FALSE),0)</f>
        <v>0</v>
      </c>
      <c r="V1188" s="217">
        <f>--IFERROR(VLOOKUP(I1188,'统计（数据库导出）'!A:K,7,FALSE),0)</f>
        <v>0</v>
      </c>
      <c r="W1188" s="217">
        <f>--IFERROR(VLOOKUP(I1188,'统计（数据库导出）'!A:K,8,FALSE),0)</f>
        <v>1096.1</v>
      </c>
      <c r="X1188" s="217">
        <f>--IFERROR(VLOOKUP(I1188,'统计（数据库导出）'!A:K,9,FALSE),0)</f>
        <v>-369</v>
      </c>
      <c r="Y1188" s="217">
        <f>--IFERROR(VLOOKUP(I1188,'统计（数据库导出）'!A:K,10,FALSE),0)</f>
        <v>205.25</v>
      </c>
      <c r="Z1188" s="217">
        <f>--IFERROR(VLOOKUP(I1188,'统计（数据库导出）'!A:K,11,FALSE),0)</f>
        <v>0</v>
      </c>
      <c r="AA1188" s="4">
        <v>1187</v>
      </c>
      <c r="AB1188" s="4"/>
      <c r="AC1188" s="220" t="e">
        <f>VLOOKUP(H1188,[1]Sheet1!$D:$D,1,FALSE)</f>
        <v>#N/A</v>
      </c>
    </row>
    <row r="1189" spans="1:29">
      <c r="A1189" s="3">
        <v>105</v>
      </c>
      <c r="B1189" s="118" t="s">
        <v>2563</v>
      </c>
      <c r="C1189" s="118" t="s">
        <v>29</v>
      </c>
      <c r="D1189" s="118" t="s">
        <v>53</v>
      </c>
      <c r="E1189" s="118" t="s">
        <v>29</v>
      </c>
      <c r="F1189" s="3">
        <v>0</v>
      </c>
      <c r="G1189" s="3" t="s">
        <v>33</v>
      </c>
      <c r="H1189" s="3">
        <v>3852607</v>
      </c>
      <c r="I1189" s="4" t="s">
        <v>2858</v>
      </c>
      <c r="J1189" s="109">
        <v>1000</v>
      </c>
      <c r="K1189" s="4">
        <v>15352222539</v>
      </c>
      <c r="L1189" s="4"/>
      <c r="M1189" s="4" t="s">
        <v>2859</v>
      </c>
      <c r="N1189" s="4" t="s">
        <v>2860</v>
      </c>
      <c r="O1189" s="4">
        <v>15352222539</v>
      </c>
      <c r="P1189" s="217">
        <f>--IFERROR(VLOOKUP(I1189,'统计（数据库导出）'!A:C,2,FALSE),0)</f>
        <v>0</v>
      </c>
      <c r="Q1189" s="217">
        <f>--IFERROR(VLOOKUP(I1189,'统计（数据库导出）'!A:C,3,FALSE),0)</f>
        <v>-24.9</v>
      </c>
      <c r="R1189" s="219">
        <f t="shared" si="18"/>
        <v>-0.0249</v>
      </c>
      <c r="S1189" s="217">
        <f>--IFERROR(VLOOKUP(I1189,'统计（数据库导出）'!A:K,4,FALSE),0)</f>
        <v>0</v>
      </c>
      <c r="T1189" s="217">
        <f>--IFERROR(VLOOKUP(I1189,'统计（数据库导出）'!A:K,5,FALSE),0)</f>
        <v>0</v>
      </c>
      <c r="U1189" s="217">
        <f>--IFERROR(VLOOKUP(I1189,'统计（数据库导出）'!A:K,6,FALSE),0)</f>
        <v>0</v>
      </c>
      <c r="V1189" s="217">
        <f>--IFERROR(VLOOKUP(I1189,'统计（数据库导出）'!A:K,7,FALSE),0)</f>
        <v>0</v>
      </c>
      <c r="W1189" s="217">
        <f>--IFERROR(VLOOKUP(I1189,'统计（数据库导出）'!A:K,8,FALSE),0)</f>
        <v>-24.9</v>
      </c>
      <c r="X1189" s="217">
        <f>--IFERROR(VLOOKUP(I1189,'统计（数据库导出）'!A:K,9,FALSE),0)</f>
        <v>-48</v>
      </c>
      <c r="Y1189" s="217">
        <f>--IFERROR(VLOOKUP(I1189,'统计（数据库导出）'!A:K,10,FALSE),0)</f>
        <v>0</v>
      </c>
      <c r="Z1189" s="217">
        <f>--IFERROR(VLOOKUP(I1189,'统计（数据库导出）'!A:K,11,FALSE),0)</f>
        <v>0</v>
      </c>
      <c r="AA1189" s="4">
        <v>1188</v>
      </c>
      <c r="AB1189" s="4"/>
      <c r="AC1189" s="220" t="e">
        <f>VLOOKUP(H1189,[1]Sheet1!$D:$D,1,FALSE)</f>
        <v>#N/A</v>
      </c>
    </row>
    <row r="1190" spans="1:29">
      <c r="A1190" s="3">
        <v>106</v>
      </c>
      <c r="B1190" s="118" t="s">
        <v>2563</v>
      </c>
      <c r="C1190" s="118" t="s">
        <v>29</v>
      </c>
      <c r="D1190" s="118" t="s">
        <v>53</v>
      </c>
      <c r="E1190" s="118" t="s">
        <v>29</v>
      </c>
      <c r="F1190" s="3">
        <v>0</v>
      </c>
      <c r="G1190" s="3" t="s">
        <v>33</v>
      </c>
      <c r="H1190" s="3">
        <v>3853169</v>
      </c>
      <c r="I1190" s="4" t="s">
        <v>2861</v>
      </c>
      <c r="J1190" s="109">
        <v>1000</v>
      </c>
      <c r="K1190" s="4">
        <v>19996008890</v>
      </c>
      <c r="L1190" s="4"/>
      <c r="M1190" s="4" t="s">
        <v>2862</v>
      </c>
      <c r="N1190" s="4" t="s">
        <v>2863</v>
      </c>
      <c r="O1190" s="4">
        <v>19193889890</v>
      </c>
      <c r="P1190" s="217">
        <f>--IFERROR(VLOOKUP(I1190,'统计（数据库导出）'!A:C,2,FALSE),0)</f>
        <v>0</v>
      </c>
      <c r="Q1190" s="217">
        <f>--IFERROR(VLOOKUP(I1190,'统计（数据库导出）'!A:C,3,FALSE),0)</f>
        <v>-76</v>
      </c>
      <c r="R1190" s="219">
        <f t="shared" si="18"/>
        <v>-0.076</v>
      </c>
      <c r="S1190" s="217">
        <f>--IFERROR(VLOOKUP(I1190,'统计（数据库导出）'!A:K,4,FALSE),0)</f>
        <v>0</v>
      </c>
      <c r="T1190" s="217">
        <f>--IFERROR(VLOOKUP(I1190,'统计（数据库导出）'!A:K,5,FALSE),0)</f>
        <v>0</v>
      </c>
      <c r="U1190" s="217">
        <f>--IFERROR(VLOOKUP(I1190,'统计（数据库导出）'!A:K,6,FALSE),0)</f>
        <v>0</v>
      </c>
      <c r="V1190" s="217">
        <f>--IFERROR(VLOOKUP(I1190,'统计（数据库导出）'!A:K,7,FALSE),0)</f>
        <v>0</v>
      </c>
      <c r="W1190" s="217">
        <f>--IFERROR(VLOOKUP(I1190,'统计（数据库导出）'!A:K,8,FALSE),0)</f>
        <v>-76</v>
      </c>
      <c r="X1190" s="217">
        <f>--IFERROR(VLOOKUP(I1190,'统计（数据库导出）'!A:K,9,FALSE),0)</f>
        <v>-76</v>
      </c>
      <c r="Y1190" s="217">
        <f>--IFERROR(VLOOKUP(I1190,'统计（数据库导出）'!A:K,10,FALSE),0)</f>
        <v>0</v>
      </c>
      <c r="Z1190" s="217">
        <f>--IFERROR(VLOOKUP(I1190,'统计（数据库导出）'!A:K,11,FALSE),0)</f>
        <v>0</v>
      </c>
      <c r="AA1190" s="4">
        <v>1189</v>
      </c>
      <c r="AB1190" s="4"/>
      <c r="AC1190" s="220" t="e">
        <f>VLOOKUP(H1190,[1]Sheet1!$D:$D,1,FALSE)</f>
        <v>#N/A</v>
      </c>
    </row>
    <row r="1191" spans="1:29">
      <c r="A1191" s="3">
        <v>107</v>
      </c>
      <c r="B1191" s="118" t="s">
        <v>2563</v>
      </c>
      <c r="C1191" s="118" t="s">
        <v>29</v>
      </c>
      <c r="D1191" s="118" t="s">
        <v>53</v>
      </c>
      <c r="E1191" s="118" t="s">
        <v>29</v>
      </c>
      <c r="F1191" s="3">
        <v>0</v>
      </c>
      <c r="G1191" s="3" t="s">
        <v>33</v>
      </c>
      <c r="H1191" s="3">
        <v>3853173</v>
      </c>
      <c r="I1191" s="4" t="s">
        <v>2864</v>
      </c>
      <c r="J1191" s="109">
        <v>1000</v>
      </c>
      <c r="K1191" s="4">
        <v>19958588830</v>
      </c>
      <c r="L1191" s="4"/>
      <c r="M1191" s="4" t="s">
        <v>2865</v>
      </c>
      <c r="N1191" s="4" t="s">
        <v>2863</v>
      </c>
      <c r="O1191" s="4">
        <v>19958588830</v>
      </c>
      <c r="P1191" s="217">
        <f>--IFERROR(VLOOKUP(I1191,'统计（数据库导出）'!A:C,2,FALSE),0)</f>
        <v>0</v>
      </c>
      <c r="Q1191" s="217">
        <f>--IFERROR(VLOOKUP(I1191,'统计（数据库导出）'!A:C,3,FALSE),0)</f>
        <v>-58</v>
      </c>
      <c r="R1191" s="219">
        <f t="shared" si="18"/>
        <v>-0.058</v>
      </c>
      <c r="S1191" s="217">
        <f>--IFERROR(VLOOKUP(I1191,'统计（数据库导出）'!A:K,4,FALSE),0)</f>
        <v>0</v>
      </c>
      <c r="T1191" s="217">
        <f>--IFERROR(VLOOKUP(I1191,'统计（数据库导出）'!A:K,5,FALSE),0)</f>
        <v>0</v>
      </c>
      <c r="U1191" s="217">
        <f>--IFERROR(VLOOKUP(I1191,'统计（数据库导出）'!A:K,6,FALSE),0)</f>
        <v>0</v>
      </c>
      <c r="V1191" s="217">
        <f>--IFERROR(VLOOKUP(I1191,'统计（数据库导出）'!A:K,7,FALSE),0)</f>
        <v>0</v>
      </c>
      <c r="W1191" s="217">
        <f>--IFERROR(VLOOKUP(I1191,'统计（数据库导出）'!A:K,8,FALSE),0)</f>
        <v>-58</v>
      </c>
      <c r="X1191" s="217">
        <f>--IFERROR(VLOOKUP(I1191,'统计（数据库导出）'!A:K,9,FALSE),0)</f>
        <v>-58</v>
      </c>
      <c r="Y1191" s="217">
        <f>--IFERROR(VLOOKUP(I1191,'统计（数据库导出）'!A:K,10,FALSE),0)</f>
        <v>0</v>
      </c>
      <c r="Z1191" s="217">
        <f>--IFERROR(VLOOKUP(I1191,'统计（数据库导出）'!A:K,11,FALSE),0)</f>
        <v>0</v>
      </c>
      <c r="AA1191" s="4">
        <v>1190</v>
      </c>
      <c r="AB1191" s="4"/>
      <c r="AC1191" s="220" t="e">
        <f>VLOOKUP(H1191,[1]Sheet1!$D:$D,1,FALSE)</f>
        <v>#N/A</v>
      </c>
    </row>
    <row r="1192" spans="1:29">
      <c r="A1192" s="3">
        <v>108</v>
      </c>
      <c r="B1192" s="118" t="s">
        <v>2563</v>
      </c>
      <c r="C1192" s="118" t="s">
        <v>29</v>
      </c>
      <c r="D1192" s="118" t="s">
        <v>53</v>
      </c>
      <c r="E1192" s="118" t="s">
        <v>29</v>
      </c>
      <c r="F1192" s="3">
        <v>0</v>
      </c>
      <c r="G1192" s="3" t="s">
        <v>33</v>
      </c>
      <c r="H1192" s="3">
        <v>3853358</v>
      </c>
      <c r="I1192" s="4" t="s">
        <v>2866</v>
      </c>
      <c r="J1192" s="109">
        <v>200</v>
      </c>
      <c r="K1192" s="4">
        <v>17396018552</v>
      </c>
      <c r="L1192" s="4"/>
      <c r="M1192" s="4" t="s">
        <v>2867</v>
      </c>
      <c r="N1192" s="4" t="s">
        <v>2863</v>
      </c>
      <c r="O1192" s="4">
        <v>17396018552</v>
      </c>
      <c r="P1192" s="217">
        <f>--IFERROR(VLOOKUP(I1192,'统计（数据库导出）'!A:C,2,FALSE),0)</f>
        <v>72</v>
      </c>
      <c r="Q1192" s="217">
        <f>--IFERROR(VLOOKUP(I1192,'统计（数据库导出）'!A:C,3,FALSE),0)</f>
        <v>162</v>
      </c>
      <c r="R1192" s="219">
        <f t="shared" si="18"/>
        <v>0.81</v>
      </c>
      <c r="S1192" s="217">
        <f>--IFERROR(VLOOKUP(I1192,'统计（数据库导出）'!A:K,4,FALSE),0)</f>
        <v>0</v>
      </c>
      <c r="T1192" s="217">
        <f>--IFERROR(VLOOKUP(I1192,'统计（数据库导出）'!A:K,5,FALSE),0)</f>
        <v>0</v>
      </c>
      <c r="U1192" s="217">
        <f>--IFERROR(VLOOKUP(I1192,'统计（数据库导出）'!A:K,6,FALSE),0)</f>
        <v>72</v>
      </c>
      <c r="V1192" s="217">
        <f>--IFERROR(VLOOKUP(I1192,'统计（数据库导出）'!A:K,7,FALSE),0)</f>
        <v>0</v>
      </c>
      <c r="W1192" s="217">
        <f>--IFERROR(VLOOKUP(I1192,'统计（数据库导出）'!A:K,8,FALSE),0)</f>
        <v>30</v>
      </c>
      <c r="X1192" s="217">
        <f>--IFERROR(VLOOKUP(I1192,'统计（数据库导出）'!A:K,9,FALSE),0)</f>
        <v>0</v>
      </c>
      <c r="Y1192" s="217">
        <f>--IFERROR(VLOOKUP(I1192,'统计（数据库导出）'!A:K,10,FALSE),0)</f>
        <v>132</v>
      </c>
      <c r="Z1192" s="217">
        <f>--IFERROR(VLOOKUP(I1192,'统计（数据库导出）'!A:K,11,FALSE),0)</f>
        <v>0</v>
      </c>
      <c r="AA1192" s="4">
        <v>1191</v>
      </c>
      <c r="AB1192" s="4"/>
      <c r="AC1192" s="220" t="e">
        <f>VLOOKUP(H1192,[1]Sheet1!$D:$D,1,FALSE)</f>
        <v>#N/A</v>
      </c>
    </row>
    <row r="1193" spans="1:29">
      <c r="A1193" s="3">
        <v>109</v>
      </c>
      <c r="B1193" s="118" t="s">
        <v>2563</v>
      </c>
      <c r="C1193" s="118" t="s">
        <v>29</v>
      </c>
      <c r="D1193" s="118" t="s">
        <v>53</v>
      </c>
      <c r="E1193" s="118" t="s">
        <v>29</v>
      </c>
      <c r="F1193" s="3">
        <v>0</v>
      </c>
      <c r="G1193" s="3" t="s">
        <v>33</v>
      </c>
      <c r="H1193" s="3">
        <v>3853045</v>
      </c>
      <c r="I1193" s="4" t="s">
        <v>2868</v>
      </c>
      <c r="J1193" s="109">
        <v>1000</v>
      </c>
      <c r="K1193" s="4">
        <v>18919207468</v>
      </c>
      <c r="L1193" s="4"/>
      <c r="M1193" s="4" t="s">
        <v>2869</v>
      </c>
      <c r="N1193" s="4" t="s">
        <v>2863</v>
      </c>
      <c r="O1193" s="4">
        <v>18919207468</v>
      </c>
      <c r="P1193" s="217">
        <f>--IFERROR(VLOOKUP(I1193,'统计（数据库导出）'!A:C,2,FALSE),0)</f>
        <v>210.1</v>
      </c>
      <c r="Q1193" s="217">
        <f>--IFERROR(VLOOKUP(I1193,'统计（数据库导出）'!A:C,3,FALSE),0)</f>
        <v>1904.20416666667</v>
      </c>
      <c r="R1193" s="219">
        <f t="shared" si="18"/>
        <v>1.90420416666667</v>
      </c>
      <c r="S1193" s="217">
        <f>--IFERROR(VLOOKUP(I1193,'统计（数据库导出）'!A:K,4,FALSE),0)</f>
        <v>200.1</v>
      </c>
      <c r="T1193" s="217">
        <f>--IFERROR(VLOOKUP(I1193,'统计（数据库导出）'!A:K,5,FALSE),0)</f>
        <v>0</v>
      </c>
      <c r="U1193" s="217">
        <f>--IFERROR(VLOOKUP(I1193,'统计（数据库导出）'!A:K,6,FALSE),0)</f>
        <v>10</v>
      </c>
      <c r="V1193" s="217">
        <f>--IFERROR(VLOOKUP(I1193,'统计（数据库导出）'!A:K,7,FALSE),0)</f>
        <v>0</v>
      </c>
      <c r="W1193" s="217">
        <f>--IFERROR(VLOOKUP(I1193,'统计（数据库导出）'!A:K,8,FALSE),0)</f>
        <v>1041.7</v>
      </c>
      <c r="X1193" s="217">
        <f>--IFERROR(VLOOKUP(I1193,'统计（数据库导出）'!A:K,9,FALSE),0)</f>
        <v>-256</v>
      </c>
      <c r="Y1193" s="217">
        <f>--IFERROR(VLOOKUP(I1193,'统计（数据库导出）'!A:K,10,FALSE),0)</f>
        <v>862.504166666667</v>
      </c>
      <c r="Z1193" s="217">
        <f>--IFERROR(VLOOKUP(I1193,'统计（数据库导出）'!A:K,11,FALSE),0)</f>
        <v>-24</v>
      </c>
      <c r="AA1193" s="4">
        <v>1192</v>
      </c>
      <c r="AB1193" s="4"/>
      <c r="AC1193" s="220" t="e">
        <f>VLOOKUP(H1193,[1]Sheet1!$D:$D,1,FALSE)</f>
        <v>#N/A</v>
      </c>
    </row>
    <row r="1194" spans="1:29">
      <c r="A1194" s="3">
        <v>110</v>
      </c>
      <c r="B1194" s="118" t="s">
        <v>2563</v>
      </c>
      <c r="C1194" s="118" t="s">
        <v>29</v>
      </c>
      <c r="D1194" s="118" t="s">
        <v>53</v>
      </c>
      <c r="E1194" s="118" t="s">
        <v>29</v>
      </c>
      <c r="F1194" s="3">
        <v>0</v>
      </c>
      <c r="G1194" s="3" t="s">
        <v>33</v>
      </c>
      <c r="H1194" s="3">
        <v>3853031</v>
      </c>
      <c r="I1194" s="4" t="s">
        <v>2870</v>
      </c>
      <c r="J1194" s="109">
        <v>1200</v>
      </c>
      <c r="K1194" s="4">
        <v>18919382255</v>
      </c>
      <c r="L1194" s="4"/>
      <c r="M1194" s="4" t="s">
        <v>2871</v>
      </c>
      <c r="N1194" s="4" t="s">
        <v>2872</v>
      </c>
      <c r="O1194" s="4">
        <v>18919382255</v>
      </c>
      <c r="P1194" s="217">
        <f>--IFERROR(VLOOKUP(I1194,'统计（数据库导出）'!A:C,2,FALSE),0)</f>
        <v>0</v>
      </c>
      <c r="Q1194" s="217">
        <f>--IFERROR(VLOOKUP(I1194,'统计（数据库导出）'!A:C,3,FALSE),0)</f>
        <v>0</v>
      </c>
      <c r="R1194" s="219">
        <f t="shared" si="18"/>
        <v>0</v>
      </c>
      <c r="S1194" s="217">
        <f>--IFERROR(VLOOKUP(I1194,'统计（数据库导出）'!A:K,4,FALSE),0)</f>
        <v>0</v>
      </c>
      <c r="T1194" s="217">
        <f>--IFERROR(VLOOKUP(I1194,'统计（数据库导出）'!A:K,5,FALSE),0)</f>
        <v>0</v>
      </c>
      <c r="U1194" s="217">
        <f>--IFERROR(VLOOKUP(I1194,'统计（数据库导出）'!A:K,6,FALSE),0)</f>
        <v>0</v>
      </c>
      <c r="V1194" s="217">
        <f>--IFERROR(VLOOKUP(I1194,'统计（数据库导出）'!A:K,7,FALSE),0)</f>
        <v>0</v>
      </c>
      <c r="W1194" s="217">
        <f>--IFERROR(VLOOKUP(I1194,'统计（数据库导出）'!A:K,8,FALSE),0)</f>
        <v>0</v>
      </c>
      <c r="X1194" s="217">
        <f>--IFERROR(VLOOKUP(I1194,'统计（数据库导出）'!A:K,9,FALSE),0)</f>
        <v>0</v>
      </c>
      <c r="Y1194" s="217">
        <f>--IFERROR(VLOOKUP(I1194,'统计（数据库导出）'!A:K,10,FALSE),0)</f>
        <v>0</v>
      </c>
      <c r="Z1194" s="217">
        <f>--IFERROR(VLOOKUP(I1194,'统计（数据库导出）'!A:K,11,FALSE),0)</f>
        <v>0</v>
      </c>
      <c r="AA1194" s="4">
        <v>1193</v>
      </c>
      <c r="AB1194" s="4"/>
      <c r="AC1194" s="220" t="e">
        <f>VLOOKUP(H1194,[1]Sheet1!$D:$D,1,FALSE)</f>
        <v>#N/A</v>
      </c>
    </row>
    <row r="1195" spans="1:29">
      <c r="A1195" s="3">
        <v>111</v>
      </c>
      <c r="B1195" s="118" t="s">
        <v>2563</v>
      </c>
      <c r="C1195" s="118" t="s">
        <v>2602</v>
      </c>
      <c r="D1195" s="3" t="s">
        <v>30</v>
      </c>
      <c r="E1195" s="118" t="s">
        <v>2873</v>
      </c>
      <c r="F1195" s="3" t="s">
        <v>32</v>
      </c>
      <c r="G1195" s="3" t="s">
        <v>102</v>
      </c>
      <c r="H1195" s="3">
        <v>3853182</v>
      </c>
      <c r="I1195" s="4" t="s">
        <v>2874</v>
      </c>
      <c r="J1195" s="109">
        <v>1500</v>
      </c>
      <c r="K1195" s="4" t="s">
        <v>2875</v>
      </c>
      <c r="L1195" s="4" t="s">
        <v>99</v>
      </c>
      <c r="M1195" s="4" t="s">
        <v>2876</v>
      </c>
      <c r="N1195" s="4" t="s">
        <v>2877</v>
      </c>
      <c r="O1195" s="4">
        <v>18143711888</v>
      </c>
      <c r="P1195" s="217">
        <f>--IFERROR(VLOOKUP(I1195,'统计（数据库导出）'!A:C,2,FALSE),0)</f>
        <v>0</v>
      </c>
      <c r="Q1195" s="217">
        <f>--IFERROR(VLOOKUP(I1195,'统计（数据库导出）'!A:C,3,FALSE),0)</f>
        <v>173.4</v>
      </c>
      <c r="R1195" s="219">
        <f t="shared" si="18"/>
        <v>0.1156</v>
      </c>
      <c r="S1195" s="217">
        <f>--IFERROR(VLOOKUP(I1195,'统计（数据库导出）'!A:K,4,FALSE),0)</f>
        <v>0</v>
      </c>
      <c r="T1195" s="217">
        <f>--IFERROR(VLOOKUP(I1195,'统计（数据库导出）'!A:K,5,FALSE),0)</f>
        <v>0</v>
      </c>
      <c r="U1195" s="217">
        <f>--IFERROR(VLOOKUP(I1195,'统计（数据库导出）'!A:K,6,FALSE),0)</f>
        <v>0</v>
      </c>
      <c r="V1195" s="217">
        <f>--IFERROR(VLOOKUP(I1195,'统计（数据库导出）'!A:K,7,FALSE),0)</f>
        <v>0</v>
      </c>
      <c r="W1195" s="217">
        <f>--IFERROR(VLOOKUP(I1195,'统计（数据库导出）'!A:K,8,FALSE),0)</f>
        <v>-52.6</v>
      </c>
      <c r="X1195" s="217">
        <f>--IFERROR(VLOOKUP(I1195,'统计（数据库导出）'!A:K,9,FALSE),0)</f>
        <v>-1009</v>
      </c>
      <c r="Y1195" s="217">
        <f>--IFERROR(VLOOKUP(I1195,'统计（数据库导出）'!A:K,10,FALSE),0)</f>
        <v>226</v>
      </c>
      <c r="Z1195" s="217">
        <f>--IFERROR(VLOOKUP(I1195,'统计（数据库导出）'!A:K,11,FALSE),0)</f>
        <v>0</v>
      </c>
      <c r="AA1195" s="4">
        <v>1194</v>
      </c>
      <c r="AB1195" s="4"/>
      <c r="AC1195" s="220" t="e">
        <f>VLOOKUP(H1195,[1]Sheet1!$D:$D,1,FALSE)</f>
        <v>#N/A</v>
      </c>
    </row>
    <row r="1196" spans="1:29">
      <c r="A1196" s="3">
        <v>112</v>
      </c>
      <c r="B1196" s="118" t="s">
        <v>2563</v>
      </c>
      <c r="C1196" s="118" t="s">
        <v>2602</v>
      </c>
      <c r="D1196" s="118" t="s">
        <v>30</v>
      </c>
      <c r="E1196" s="118" t="s">
        <v>2873</v>
      </c>
      <c r="F1196" s="3" t="s">
        <v>32</v>
      </c>
      <c r="G1196" s="3" t="s">
        <v>33</v>
      </c>
      <c r="H1196" s="3">
        <v>3851735</v>
      </c>
      <c r="I1196" s="4" t="s">
        <v>2878</v>
      </c>
      <c r="J1196" s="109">
        <v>1000</v>
      </c>
      <c r="K1196" s="4">
        <v>13389388485</v>
      </c>
      <c r="L1196" s="4"/>
      <c r="M1196" s="4" t="s">
        <v>2879</v>
      </c>
      <c r="N1196" s="4" t="s">
        <v>2880</v>
      </c>
      <c r="O1196" s="4">
        <v>13389388485</v>
      </c>
      <c r="P1196" s="217">
        <f>--IFERROR(VLOOKUP(I1196,'统计（数据库导出）'!A:C,2,FALSE),0)</f>
        <v>0</v>
      </c>
      <c r="Q1196" s="217">
        <f>--IFERROR(VLOOKUP(I1196,'统计（数据库导出）'!A:C,3,FALSE),0)</f>
        <v>-504</v>
      </c>
      <c r="R1196" s="219">
        <f t="shared" si="18"/>
        <v>-0.504</v>
      </c>
      <c r="S1196" s="217">
        <f>--IFERROR(VLOOKUP(I1196,'统计（数据库导出）'!A:K,4,FALSE),0)</f>
        <v>0</v>
      </c>
      <c r="T1196" s="217">
        <f>--IFERROR(VLOOKUP(I1196,'统计（数据库导出）'!A:K,5,FALSE),0)</f>
        <v>0</v>
      </c>
      <c r="U1196" s="217">
        <f>--IFERROR(VLOOKUP(I1196,'统计（数据库导出）'!A:K,6,FALSE),0)</f>
        <v>0</v>
      </c>
      <c r="V1196" s="217">
        <f>--IFERROR(VLOOKUP(I1196,'统计（数据库导出）'!A:K,7,FALSE),0)</f>
        <v>0</v>
      </c>
      <c r="W1196" s="217">
        <f>--IFERROR(VLOOKUP(I1196,'统计（数据库导出）'!A:K,8,FALSE),0)</f>
        <v>-504</v>
      </c>
      <c r="X1196" s="217">
        <f>--IFERROR(VLOOKUP(I1196,'统计（数据库导出）'!A:K,9,FALSE),0)</f>
        <v>-504</v>
      </c>
      <c r="Y1196" s="217">
        <f>--IFERROR(VLOOKUP(I1196,'统计（数据库导出）'!A:K,10,FALSE),0)</f>
        <v>0</v>
      </c>
      <c r="Z1196" s="217">
        <f>--IFERROR(VLOOKUP(I1196,'统计（数据库导出）'!A:K,11,FALSE),0)</f>
        <v>0</v>
      </c>
      <c r="AA1196" s="4">
        <v>1195</v>
      </c>
      <c r="AB1196" s="4"/>
      <c r="AC1196" s="220" t="e">
        <f>VLOOKUP(H1196,[1]Sheet1!$D:$D,1,FALSE)</f>
        <v>#N/A</v>
      </c>
    </row>
    <row r="1197" spans="1:29">
      <c r="A1197" s="3">
        <v>113</v>
      </c>
      <c r="B1197" s="118" t="s">
        <v>2563</v>
      </c>
      <c r="C1197" s="118" t="s">
        <v>2602</v>
      </c>
      <c r="D1197" s="118" t="s">
        <v>30</v>
      </c>
      <c r="E1197" s="118" t="s">
        <v>2873</v>
      </c>
      <c r="F1197" s="3" t="s">
        <v>32</v>
      </c>
      <c r="G1197" s="3" t="s">
        <v>33</v>
      </c>
      <c r="H1197" s="3">
        <v>3851673</v>
      </c>
      <c r="I1197" s="4" t="s">
        <v>2881</v>
      </c>
      <c r="J1197" s="109">
        <v>1000</v>
      </c>
      <c r="K1197" s="4">
        <v>18919213286</v>
      </c>
      <c r="L1197" s="4"/>
      <c r="M1197" s="4" t="s">
        <v>2882</v>
      </c>
      <c r="N1197" s="4" t="s">
        <v>2883</v>
      </c>
      <c r="O1197" s="4">
        <v>18919213286</v>
      </c>
      <c r="P1197" s="217">
        <f>--IFERROR(VLOOKUP(I1197,'统计（数据库导出）'!A:C,2,FALSE),0)</f>
        <v>0</v>
      </c>
      <c r="Q1197" s="217">
        <f>--IFERROR(VLOOKUP(I1197,'统计（数据库导出）'!A:C,3,FALSE),0)</f>
        <v>-19</v>
      </c>
      <c r="R1197" s="219">
        <f t="shared" si="18"/>
        <v>-0.019</v>
      </c>
      <c r="S1197" s="217">
        <f>--IFERROR(VLOOKUP(I1197,'统计（数据库导出）'!A:K,4,FALSE),0)</f>
        <v>0</v>
      </c>
      <c r="T1197" s="217">
        <f>--IFERROR(VLOOKUP(I1197,'统计（数据库导出）'!A:K,5,FALSE),0)</f>
        <v>0</v>
      </c>
      <c r="U1197" s="217">
        <f>--IFERROR(VLOOKUP(I1197,'统计（数据库导出）'!A:K,6,FALSE),0)</f>
        <v>0</v>
      </c>
      <c r="V1197" s="217">
        <f>--IFERROR(VLOOKUP(I1197,'统计（数据库导出）'!A:K,7,FALSE),0)</f>
        <v>0</v>
      </c>
      <c r="W1197" s="217">
        <f>--IFERROR(VLOOKUP(I1197,'统计（数据库导出）'!A:K,8,FALSE),0)</f>
        <v>-19</v>
      </c>
      <c r="X1197" s="217">
        <f>--IFERROR(VLOOKUP(I1197,'统计（数据库导出）'!A:K,9,FALSE),0)</f>
        <v>-19</v>
      </c>
      <c r="Y1197" s="217">
        <f>--IFERROR(VLOOKUP(I1197,'统计（数据库导出）'!A:K,10,FALSE),0)</f>
        <v>0</v>
      </c>
      <c r="Z1197" s="217">
        <f>--IFERROR(VLOOKUP(I1197,'统计（数据库导出）'!A:K,11,FALSE),0)</f>
        <v>0</v>
      </c>
      <c r="AA1197" s="4">
        <v>1196</v>
      </c>
      <c r="AB1197" s="4"/>
      <c r="AC1197" s="220" t="e">
        <f>VLOOKUP(H1197,[1]Sheet1!$D:$D,1,FALSE)</f>
        <v>#N/A</v>
      </c>
    </row>
    <row r="1198" spans="1:29">
      <c r="A1198" s="3">
        <v>114</v>
      </c>
      <c r="B1198" s="118" t="s">
        <v>2563</v>
      </c>
      <c r="C1198" s="118" t="s">
        <v>2602</v>
      </c>
      <c r="D1198" s="118" t="s">
        <v>30</v>
      </c>
      <c r="E1198" s="118" t="s">
        <v>2873</v>
      </c>
      <c r="F1198" s="3" t="s">
        <v>32</v>
      </c>
      <c r="G1198" s="3" t="s">
        <v>33</v>
      </c>
      <c r="H1198" s="3">
        <v>3851732</v>
      </c>
      <c r="I1198" s="4" t="s">
        <v>2884</v>
      </c>
      <c r="J1198" s="109">
        <v>1000</v>
      </c>
      <c r="K1198" s="4">
        <v>15378819417</v>
      </c>
      <c r="L1198" s="4"/>
      <c r="M1198" s="4" t="s">
        <v>2885</v>
      </c>
      <c r="N1198" s="4" t="s">
        <v>2877</v>
      </c>
      <c r="O1198" s="4">
        <v>15378819417</v>
      </c>
      <c r="P1198" s="217">
        <f>--IFERROR(VLOOKUP(I1198,'统计（数据库导出）'!A:C,2,FALSE),0)</f>
        <v>0</v>
      </c>
      <c r="Q1198" s="217">
        <f>--IFERROR(VLOOKUP(I1198,'统计（数据库导出）'!A:C,3,FALSE),0)</f>
        <v>410.72415</v>
      </c>
      <c r="R1198" s="219">
        <f t="shared" si="18"/>
        <v>0.41072415</v>
      </c>
      <c r="S1198" s="217">
        <f>--IFERROR(VLOOKUP(I1198,'统计（数据库导出）'!A:K,4,FALSE),0)</f>
        <v>0</v>
      </c>
      <c r="T1198" s="217">
        <f>--IFERROR(VLOOKUP(I1198,'统计（数据库导出）'!A:K,5,FALSE),0)</f>
        <v>0</v>
      </c>
      <c r="U1198" s="217">
        <f>--IFERROR(VLOOKUP(I1198,'统计（数据库导出）'!A:K,6,FALSE),0)</f>
        <v>0</v>
      </c>
      <c r="V1198" s="217">
        <f>--IFERROR(VLOOKUP(I1198,'统计（数据库导出）'!A:K,7,FALSE),0)</f>
        <v>0</v>
      </c>
      <c r="W1198" s="217">
        <f>--IFERROR(VLOOKUP(I1198,'统计（数据库导出）'!A:K,8,FALSE),0)</f>
        <v>-128.8</v>
      </c>
      <c r="X1198" s="217">
        <f>--IFERROR(VLOOKUP(I1198,'统计（数据库导出）'!A:K,9,FALSE),0)</f>
        <v>-171</v>
      </c>
      <c r="Y1198" s="217">
        <f>--IFERROR(VLOOKUP(I1198,'统计（数据库导出）'!A:K,10,FALSE),0)</f>
        <v>539.52415</v>
      </c>
      <c r="Z1198" s="217">
        <f>--IFERROR(VLOOKUP(I1198,'统计（数据库导出）'!A:K,11,FALSE),0)</f>
        <v>0</v>
      </c>
      <c r="AA1198" s="4">
        <v>1197</v>
      </c>
      <c r="AB1198" s="4"/>
      <c r="AC1198" s="220" t="e">
        <f>VLOOKUP(H1198,[1]Sheet1!$D:$D,1,FALSE)</f>
        <v>#N/A</v>
      </c>
    </row>
    <row r="1199" spans="1:29">
      <c r="A1199" s="3">
        <v>115</v>
      </c>
      <c r="B1199" s="118" t="s">
        <v>2563</v>
      </c>
      <c r="C1199" s="118" t="s">
        <v>2602</v>
      </c>
      <c r="D1199" s="118" t="s">
        <v>30</v>
      </c>
      <c r="E1199" s="118" t="s">
        <v>2873</v>
      </c>
      <c r="F1199" s="3" t="s">
        <v>32</v>
      </c>
      <c r="G1199" s="3" t="s">
        <v>43</v>
      </c>
      <c r="H1199" s="3">
        <v>3852952</v>
      </c>
      <c r="I1199" s="4" t="s">
        <v>2886</v>
      </c>
      <c r="J1199" s="109">
        <v>1000</v>
      </c>
      <c r="K1199" s="4">
        <v>18993862070</v>
      </c>
      <c r="L1199" s="4"/>
      <c r="M1199" s="4" t="s">
        <v>2887</v>
      </c>
      <c r="N1199" s="4" t="s">
        <v>2877</v>
      </c>
      <c r="O1199" s="4">
        <v>18993862070</v>
      </c>
      <c r="P1199" s="217">
        <f>--IFERROR(VLOOKUP(I1199,'统计（数据库导出）'!A:C,2,FALSE),0)</f>
        <v>99.2</v>
      </c>
      <c r="Q1199" s="217">
        <f>--IFERROR(VLOOKUP(I1199,'统计（数据库导出）'!A:C,3,FALSE),0)</f>
        <v>2618.55</v>
      </c>
      <c r="R1199" s="219">
        <f t="shared" si="18"/>
        <v>2.61855</v>
      </c>
      <c r="S1199" s="217">
        <f>--IFERROR(VLOOKUP(I1199,'统计（数据库导出）'!A:K,4,FALSE),0)</f>
        <v>54.2</v>
      </c>
      <c r="T1199" s="217">
        <f>--IFERROR(VLOOKUP(I1199,'统计（数据库导出）'!A:K,5,FALSE),0)</f>
        <v>0</v>
      </c>
      <c r="U1199" s="217">
        <f>--IFERROR(VLOOKUP(I1199,'统计（数据库导出）'!A:K,6,FALSE),0)</f>
        <v>45</v>
      </c>
      <c r="V1199" s="217">
        <f>--IFERROR(VLOOKUP(I1199,'统计（数据库导出）'!A:K,7,FALSE),0)</f>
        <v>0</v>
      </c>
      <c r="W1199" s="217">
        <f>--IFERROR(VLOOKUP(I1199,'统计（数据库导出）'!A:K,8,FALSE),0)</f>
        <v>1917.9</v>
      </c>
      <c r="X1199" s="217">
        <f>--IFERROR(VLOOKUP(I1199,'统计（数据库导出）'!A:K,9,FALSE),0)</f>
        <v>-589</v>
      </c>
      <c r="Y1199" s="217">
        <f>--IFERROR(VLOOKUP(I1199,'统计（数据库导出）'!A:K,10,FALSE),0)</f>
        <v>700.65</v>
      </c>
      <c r="Z1199" s="217">
        <f>--IFERROR(VLOOKUP(I1199,'统计（数据库导出）'!A:K,11,FALSE),0)</f>
        <v>0</v>
      </c>
      <c r="AA1199" s="4">
        <v>1198</v>
      </c>
      <c r="AB1199" s="4"/>
      <c r="AC1199" s="220" t="e">
        <f>VLOOKUP(H1199,[1]Sheet1!$D:$D,1,FALSE)</f>
        <v>#N/A</v>
      </c>
    </row>
    <row r="1200" spans="1:29">
      <c r="A1200" s="3">
        <v>116</v>
      </c>
      <c r="B1200" s="118" t="s">
        <v>2563</v>
      </c>
      <c r="C1200" s="118" t="s">
        <v>29</v>
      </c>
      <c r="D1200" s="118" t="s">
        <v>30</v>
      </c>
      <c r="E1200" s="118" t="s">
        <v>2888</v>
      </c>
      <c r="F1200" s="3" t="s">
        <v>88</v>
      </c>
      <c r="G1200" s="3" t="s">
        <v>43</v>
      </c>
      <c r="H1200" s="3">
        <v>3851293</v>
      </c>
      <c r="I1200" s="4" t="s">
        <v>2889</v>
      </c>
      <c r="J1200" s="109">
        <v>1000</v>
      </c>
      <c r="K1200" s="4">
        <v>17709385761</v>
      </c>
      <c r="L1200" s="4"/>
      <c r="M1200" s="4" t="s">
        <v>2890</v>
      </c>
      <c r="N1200" s="4" t="s">
        <v>2891</v>
      </c>
      <c r="O1200" s="4">
        <v>17709385761</v>
      </c>
      <c r="P1200" s="217">
        <f>--IFERROR(VLOOKUP(I1200,'统计（数据库导出）'!A:C,2,FALSE),0)</f>
        <v>157</v>
      </c>
      <c r="Q1200" s="217">
        <f>--IFERROR(VLOOKUP(I1200,'统计（数据库导出）'!A:C,3,FALSE),0)</f>
        <v>1396.06</v>
      </c>
      <c r="R1200" s="219">
        <f t="shared" si="18"/>
        <v>1.39606</v>
      </c>
      <c r="S1200" s="217">
        <f>--IFERROR(VLOOKUP(I1200,'统计（数据库导出）'!A:K,4,FALSE),0)</f>
        <v>118</v>
      </c>
      <c r="T1200" s="217">
        <f>--IFERROR(VLOOKUP(I1200,'统计（数据库导出）'!A:K,5,FALSE),0)</f>
        <v>-19</v>
      </c>
      <c r="U1200" s="217">
        <f>--IFERROR(VLOOKUP(I1200,'统计（数据库导出）'!A:K,6,FALSE),0)</f>
        <v>39</v>
      </c>
      <c r="V1200" s="217">
        <f>--IFERROR(VLOOKUP(I1200,'统计（数据库导出）'!A:K,7,FALSE),0)</f>
        <v>0</v>
      </c>
      <c r="W1200" s="217">
        <f>--IFERROR(VLOOKUP(I1200,'统计（数据库导出）'!A:K,8,FALSE),0)</f>
        <v>1034.86</v>
      </c>
      <c r="X1200" s="217">
        <f>--IFERROR(VLOOKUP(I1200,'统计（数据库导出）'!A:K,9,FALSE),0)</f>
        <v>-57</v>
      </c>
      <c r="Y1200" s="217">
        <f>--IFERROR(VLOOKUP(I1200,'统计（数据库导出）'!A:K,10,FALSE),0)</f>
        <v>361.2</v>
      </c>
      <c r="Z1200" s="217">
        <f>--IFERROR(VLOOKUP(I1200,'统计（数据库导出）'!A:K,11,FALSE),0)</f>
        <v>0</v>
      </c>
      <c r="AA1200" s="4">
        <v>1199</v>
      </c>
      <c r="AB1200" s="4"/>
      <c r="AC1200" s="220" t="e">
        <f>VLOOKUP(H1200,[1]Sheet1!$D:$D,1,FALSE)</f>
        <v>#N/A</v>
      </c>
    </row>
    <row r="1201" spans="1:29">
      <c r="A1201" s="3">
        <v>117</v>
      </c>
      <c r="B1201" s="118" t="s">
        <v>2563</v>
      </c>
      <c r="C1201" s="118" t="s">
        <v>29</v>
      </c>
      <c r="D1201" s="118" t="s">
        <v>30</v>
      </c>
      <c r="E1201" s="118" t="s">
        <v>2888</v>
      </c>
      <c r="F1201" s="3" t="s">
        <v>88</v>
      </c>
      <c r="G1201" s="3" t="s">
        <v>68</v>
      </c>
      <c r="H1201" s="3">
        <v>3852679</v>
      </c>
      <c r="I1201" s="4" t="s">
        <v>2892</v>
      </c>
      <c r="J1201" s="109">
        <v>200</v>
      </c>
      <c r="K1201" s="4">
        <v>18993825385</v>
      </c>
      <c r="L1201" s="4"/>
      <c r="M1201" s="4" t="s">
        <v>2893</v>
      </c>
      <c r="N1201" s="4" t="s">
        <v>2894</v>
      </c>
      <c r="O1201" s="4">
        <v>18993825385</v>
      </c>
      <c r="P1201" s="217">
        <f>--IFERROR(VLOOKUP(I1201,'统计（数据库导出）'!A:C,2,FALSE),0)</f>
        <v>0</v>
      </c>
      <c r="Q1201" s="217">
        <f>--IFERROR(VLOOKUP(I1201,'统计（数据库导出）'!A:C,3,FALSE),0)</f>
        <v>126</v>
      </c>
      <c r="R1201" s="219">
        <f t="shared" si="18"/>
        <v>0.63</v>
      </c>
      <c r="S1201" s="217">
        <f>--IFERROR(VLOOKUP(I1201,'统计（数据库导出）'!A:K,4,FALSE),0)</f>
        <v>0</v>
      </c>
      <c r="T1201" s="217">
        <f>--IFERROR(VLOOKUP(I1201,'统计（数据库导出）'!A:K,5,FALSE),0)</f>
        <v>0</v>
      </c>
      <c r="U1201" s="217">
        <f>--IFERROR(VLOOKUP(I1201,'统计（数据库导出）'!A:K,6,FALSE),0)</f>
        <v>0</v>
      </c>
      <c r="V1201" s="217">
        <f>--IFERROR(VLOOKUP(I1201,'统计（数据库导出）'!A:K,7,FALSE),0)</f>
        <v>0</v>
      </c>
      <c r="W1201" s="217">
        <f>--IFERROR(VLOOKUP(I1201,'统计（数据库导出）'!A:K,8,FALSE),0)</f>
        <v>0</v>
      </c>
      <c r="X1201" s="217">
        <f>--IFERROR(VLOOKUP(I1201,'统计（数据库导出）'!A:K,9,FALSE),0)</f>
        <v>0</v>
      </c>
      <c r="Y1201" s="217">
        <f>--IFERROR(VLOOKUP(I1201,'统计（数据库导出）'!A:K,10,FALSE),0)</f>
        <v>126</v>
      </c>
      <c r="Z1201" s="217">
        <f>--IFERROR(VLOOKUP(I1201,'统计（数据库导出）'!A:K,11,FALSE),0)</f>
        <v>-6</v>
      </c>
      <c r="AA1201" s="4">
        <v>1200</v>
      </c>
      <c r="AB1201" s="4"/>
      <c r="AC1201" s="220" t="e">
        <f>VLOOKUP(H1201,[1]Sheet1!$D:$D,1,FALSE)</f>
        <v>#N/A</v>
      </c>
    </row>
    <row r="1202" spans="1:29">
      <c r="A1202" s="3">
        <v>118</v>
      </c>
      <c r="B1202" s="118" t="s">
        <v>2563</v>
      </c>
      <c r="C1202" s="118" t="s">
        <v>29</v>
      </c>
      <c r="D1202" s="3" t="s">
        <v>30</v>
      </c>
      <c r="E1202" s="118" t="s">
        <v>2888</v>
      </c>
      <c r="F1202" s="3" t="s">
        <v>32</v>
      </c>
      <c r="G1202" s="3" t="s">
        <v>102</v>
      </c>
      <c r="H1202" s="3">
        <v>3852288</v>
      </c>
      <c r="I1202" s="4" t="s">
        <v>2895</v>
      </c>
      <c r="J1202" s="109">
        <v>1500</v>
      </c>
      <c r="K1202" s="4">
        <v>18993825668</v>
      </c>
      <c r="L1202" s="4" t="s">
        <v>99</v>
      </c>
      <c r="M1202" s="4" t="s">
        <v>2896</v>
      </c>
      <c r="N1202" s="4" t="s">
        <v>2897</v>
      </c>
      <c r="O1202" s="4">
        <v>18993825668</v>
      </c>
      <c r="P1202" s="217">
        <f>--IFERROR(VLOOKUP(I1202,'统计（数据库导出）'!A:C,2,FALSE),0)</f>
        <v>161.55</v>
      </c>
      <c r="Q1202" s="217">
        <f>--IFERROR(VLOOKUP(I1202,'统计（数据库导出）'!A:C,3,FALSE),0)</f>
        <v>5498.0837</v>
      </c>
      <c r="R1202" s="219">
        <f t="shared" si="18"/>
        <v>3.66538913333333</v>
      </c>
      <c r="S1202" s="217">
        <f>--IFERROR(VLOOKUP(I1202,'统计（数据库导出）'!A:K,4,FALSE),0)</f>
        <v>105.9</v>
      </c>
      <c r="T1202" s="217">
        <f>--IFERROR(VLOOKUP(I1202,'统计（数据库导出）'!A:K,5,FALSE),0)</f>
        <v>0</v>
      </c>
      <c r="U1202" s="217">
        <f>--IFERROR(VLOOKUP(I1202,'统计（数据库导出）'!A:K,6,FALSE),0)</f>
        <v>55.65</v>
      </c>
      <c r="V1202" s="217">
        <f>--IFERROR(VLOOKUP(I1202,'统计（数据库导出）'!A:K,7,FALSE),0)</f>
        <v>0</v>
      </c>
      <c r="W1202" s="217">
        <f>--IFERROR(VLOOKUP(I1202,'统计（数据库导出）'!A:K,8,FALSE),0)</f>
        <v>3221.37</v>
      </c>
      <c r="X1202" s="217">
        <f>--IFERROR(VLOOKUP(I1202,'统计（数据库导出）'!A:K,9,FALSE),0)</f>
        <v>-1196.2</v>
      </c>
      <c r="Y1202" s="217">
        <f>--IFERROR(VLOOKUP(I1202,'统计（数据库导出）'!A:K,10,FALSE),0)</f>
        <v>2276.7137</v>
      </c>
      <c r="Z1202" s="217">
        <f>--IFERROR(VLOOKUP(I1202,'统计（数据库导出）'!A:K,11,FALSE),0)</f>
        <v>0</v>
      </c>
      <c r="AA1202" s="4">
        <v>1201</v>
      </c>
      <c r="AB1202" s="4"/>
      <c r="AC1202" s="220" t="e">
        <f>VLOOKUP(H1202,[1]Sheet1!$D:$D,1,FALSE)</f>
        <v>#N/A</v>
      </c>
    </row>
    <row r="1203" spans="1:29">
      <c r="A1203" s="3">
        <v>119</v>
      </c>
      <c r="B1203" s="118" t="s">
        <v>2563</v>
      </c>
      <c r="C1203" s="118" t="s">
        <v>29</v>
      </c>
      <c r="D1203" s="118" t="s">
        <v>30</v>
      </c>
      <c r="E1203" s="118" t="s">
        <v>2888</v>
      </c>
      <c r="F1203" s="3" t="s">
        <v>88</v>
      </c>
      <c r="G1203" s="3" t="s">
        <v>33</v>
      </c>
      <c r="H1203" s="3">
        <v>3852967</v>
      </c>
      <c r="I1203" s="4" t="s">
        <v>2898</v>
      </c>
      <c r="J1203" s="109">
        <v>1000</v>
      </c>
      <c r="K1203" s="4">
        <v>17793817599</v>
      </c>
      <c r="L1203" s="4"/>
      <c r="M1203" s="4" t="s">
        <v>2899</v>
      </c>
      <c r="N1203" s="4" t="s">
        <v>2897</v>
      </c>
      <c r="O1203" s="4">
        <v>17793817599</v>
      </c>
      <c r="P1203" s="217">
        <f>--IFERROR(VLOOKUP(I1203,'统计（数据库导出）'!A:C,2,FALSE),0)</f>
        <v>-10</v>
      </c>
      <c r="Q1203" s="217">
        <f>--IFERROR(VLOOKUP(I1203,'统计（数据库导出）'!A:C,3,FALSE),0)</f>
        <v>1259.7474</v>
      </c>
      <c r="R1203" s="219">
        <f t="shared" si="18"/>
        <v>1.2597474</v>
      </c>
      <c r="S1203" s="217">
        <f>--IFERROR(VLOOKUP(I1203,'统计（数据库导出）'!A:K,4,FALSE),0)</f>
        <v>0</v>
      </c>
      <c r="T1203" s="217">
        <f>--IFERROR(VLOOKUP(I1203,'统计（数据库导出）'!A:K,5,FALSE),0)</f>
        <v>0</v>
      </c>
      <c r="U1203" s="217">
        <f>--IFERROR(VLOOKUP(I1203,'统计（数据库导出）'!A:K,6,FALSE),0)</f>
        <v>-10</v>
      </c>
      <c r="V1203" s="217">
        <f>--IFERROR(VLOOKUP(I1203,'统计（数据库导出）'!A:K,7,FALSE),0)</f>
        <v>-10</v>
      </c>
      <c r="W1203" s="217">
        <f>--IFERROR(VLOOKUP(I1203,'统计（数据库导出）'!A:K,8,FALSE),0)</f>
        <v>116.3</v>
      </c>
      <c r="X1203" s="217">
        <f>--IFERROR(VLOOKUP(I1203,'统计（数据库导出）'!A:K,9,FALSE),0)</f>
        <v>-273</v>
      </c>
      <c r="Y1203" s="217">
        <f>--IFERROR(VLOOKUP(I1203,'统计（数据库导出）'!A:K,10,FALSE),0)</f>
        <v>1143.4474</v>
      </c>
      <c r="Z1203" s="217">
        <f>--IFERROR(VLOOKUP(I1203,'统计（数据库导出）'!A:K,11,FALSE),0)</f>
        <v>-10</v>
      </c>
      <c r="AA1203" s="4">
        <v>1202</v>
      </c>
      <c r="AB1203" s="4"/>
      <c r="AC1203" s="220" t="e">
        <f>VLOOKUP(H1203,[1]Sheet1!$D:$D,1,FALSE)</f>
        <v>#N/A</v>
      </c>
    </row>
    <row r="1204" spans="1:29">
      <c r="A1204" s="3">
        <v>120</v>
      </c>
      <c r="B1204" s="118" t="s">
        <v>2563</v>
      </c>
      <c r="C1204" s="118" t="s">
        <v>29</v>
      </c>
      <c r="D1204" s="118" t="s">
        <v>30</v>
      </c>
      <c r="E1204" s="118" t="s">
        <v>2888</v>
      </c>
      <c r="F1204" s="3" t="s">
        <v>88</v>
      </c>
      <c r="G1204" s="3" t="s">
        <v>68</v>
      </c>
      <c r="H1204" s="3">
        <v>3852957</v>
      </c>
      <c r="I1204" s="4" t="s">
        <v>2900</v>
      </c>
      <c r="J1204" s="109">
        <v>900</v>
      </c>
      <c r="K1204" s="4">
        <v>17752242763</v>
      </c>
      <c r="L1204" s="4"/>
      <c r="M1204" s="4" t="s">
        <v>2901</v>
      </c>
      <c r="N1204" s="4" t="s">
        <v>2894</v>
      </c>
      <c r="O1204" s="4">
        <v>17752242763</v>
      </c>
      <c r="P1204" s="217">
        <f>--IFERROR(VLOOKUP(I1204,'统计（数据库导出）'!A:C,2,FALSE),0)</f>
        <v>30</v>
      </c>
      <c r="Q1204" s="217">
        <f>--IFERROR(VLOOKUP(I1204,'统计（数据库导出）'!A:C,3,FALSE),0)</f>
        <v>306.3</v>
      </c>
      <c r="R1204" s="219">
        <f t="shared" si="18"/>
        <v>0.340333333333333</v>
      </c>
      <c r="S1204" s="217">
        <f>--IFERROR(VLOOKUP(I1204,'统计（数据库导出）'!A:K,4,FALSE),0)</f>
        <v>0</v>
      </c>
      <c r="T1204" s="217">
        <f>--IFERROR(VLOOKUP(I1204,'统计（数据库导出）'!A:K,5,FALSE),0)</f>
        <v>0</v>
      </c>
      <c r="U1204" s="217">
        <f>--IFERROR(VLOOKUP(I1204,'统计（数据库导出）'!A:K,6,FALSE),0)</f>
        <v>30</v>
      </c>
      <c r="V1204" s="217">
        <f>--IFERROR(VLOOKUP(I1204,'统计（数据库导出）'!A:K,7,FALSE),0)</f>
        <v>0</v>
      </c>
      <c r="W1204" s="217">
        <f>--IFERROR(VLOOKUP(I1204,'统计（数据库导出）'!A:K,8,FALSE),0)</f>
        <v>216.3</v>
      </c>
      <c r="X1204" s="217">
        <f>--IFERROR(VLOOKUP(I1204,'统计（数据库导出）'!A:K,9,FALSE),0)</f>
        <v>-209</v>
      </c>
      <c r="Y1204" s="217">
        <f>--IFERROR(VLOOKUP(I1204,'统计（数据库导出）'!A:K,10,FALSE),0)</f>
        <v>90</v>
      </c>
      <c r="Z1204" s="217">
        <f>--IFERROR(VLOOKUP(I1204,'统计（数据库导出）'!A:K,11,FALSE),0)</f>
        <v>0</v>
      </c>
      <c r="AA1204" s="4">
        <v>1203</v>
      </c>
      <c r="AB1204" s="4"/>
      <c r="AC1204" s="220" t="e">
        <f>VLOOKUP(H1204,[1]Sheet1!$D:$D,1,FALSE)</f>
        <v>#N/A</v>
      </c>
    </row>
    <row r="1205" spans="1:29">
      <c r="A1205" s="3">
        <v>121</v>
      </c>
      <c r="B1205" s="118" t="s">
        <v>2563</v>
      </c>
      <c r="C1205" s="118" t="s">
        <v>29</v>
      </c>
      <c r="D1205" s="118" t="s">
        <v>30</v>
      </c>
      <c r="E1205" s="118" t="s">
        <v>2888</v>
      </c>
      <c r="F1205" s="3" t="s">
        <v>88</v>
      </c>
      <c r="G1205" s="3" t="s">
        <v>68</v>
      </c>
      <c r="H1205" s="3">
        <v>3852689</v>
      </c>
      <c r="I1205" s="4" t="s">
        <v>2902</v>
      </c>
      <c r="J1205" s="109">
        <v>900</v>
      </c>
      <c r="K1205" s="4">
        <v>18993819699</v>
      </c>
      <c r="L1205" s="4"/>
      <c r="M1205" s="4" t="s">
        <v>2903</v>
      </c>
      <c r="N1205" s="4" t="s">
        <v>2894</v>
      </c>
      <c r="O1205" s="4">
        <v>18993819699</v>
      </c>
      <c r="P1205" s="217">
        <f>--IFERROR(VLOOKUP(I1205,'统计（数据库导出）'!A:C,2,FALSE),0)</f>
        <v>15</v>
      </c>
      <c r="Q1205" s="217">
        <f>--IFERROR(VLOOKUP(I1205,'统计（数据库导出）'!A:C,3,FALSE),0)</f>
        <v>1223.89925</v>
      </c>
      <c r="R1205" s="219">
        <f t="shared" si="18"/>
        <v>1.35988805555556</v>
      </c>
      <c r="S1205" s="217">
        <f>--IFERROR(VLOOKUP(I1205,'统计（数据库导出）'!A:K,4,FALSE),0)</f>
        <v>15</v>
      </c>
      <c r="T1205" s="217">
        <f>--IFERROR(VLOOKUP(I1205,'统计（数据库导出）'!A:K,5,FALSE),0)</f>
        <v>0</v>
      </c>
      <c r="U1205" s="217">
        <f>--IFERROR(VLOOKUP(I1205,'统计（数据库导出）'!A:K,6,FALSE),0)</f>
        <v>0</v>
      </c>
      <c r="V1205" s="217">
        <f>--IFERROR(VLOOKUP(I1205,'统计（数据库导出）'!A:K,7,FALSE),0)</f>
        <v>0</v>
      </c>
      <c r="W1205" s="217">
        <f>--IFERROR(VLOOKUP(I1205,'统计（数据库导出）'!A:K,8,FALSE),0)</f>
        <v>849.3</v>
      </c>
      <c r="X1205" s="217">
        <f>--IFERROR(VLOOKUP(I1205,'统计（数据库导出）'!A:K,9,FALSE),0)</f>
        <v>-506.7</v>
      </c>
      <c r="Y1205" s="217">
        <f>--IFERROR(VLOOKUP(I1205,'统计（数据库导出）'!A:K,10,FALSE),0)</f>
        <v>374.59925</v>
      </c>
      <c r="Z1205" s="217">
        <f>--IFERROR(VLOOKUP(I1205,'统计（数据库导出）'!A:K,11,FALSE),0)</f>
        <v>0</v>
      </c>
      <c r="AA1205" s="4">
        <v>1204</v>
      </c>
      <c r="AB1205" s="4"/>
      <c r="AC1205" s="220" t="e">
        <f>VLOOKUP(H1205,[1]Sheet1!$D:$D,1,FALSE)</f>
        <v>#N/A</v>
      </c>
    </row>
    <row r="1206" spans="1:29">
      <c r="A1206" s="3">
        <v>122</v>
      </c>
      <c r="B1206" s="118" t="s">
        <v>2563</v>
      </c>
      <c r="C1206" s="118" t="s">
        <v>29</v>
      </c>
      <c r="D1206" s="118" t="s">
        <v>53</v>
      </c>
      <c r="E1206" s="118" t="s">
        <v>29</v>
      </c>
      <c r="F1206" s="3">
        <v>0</v>
      </c>
      <c r="G1206" s="3" t="s">
        <v>33</v>
      </c>
      <c r="H1206" s="3">
        <v>3853278</v>
      </c>
      <c r="I1206" s="4" t="s">
        <v>2904</v>
      </c>
      <c r="J1206" s="109">
        <v>1000</v>
      </c>
      <c r="K1206" s="4">
        <v>18194402044</v>
      </c>
      <c r="L1206" s="4"/>
      <c r="M1206" s="4" t="s">
        <v>2905</v>
      </c>
      <c r="N1206" s="4" t="s">
        <v>2906</v>
      </c>
      <c r="O1206" s="4">
        <v>18194402044</v>
      </c>
      <c r="P1206" s="217">
        <f>--IFERROR(VLOOKUP(I1206,'统计（数据库导出）'!A:C,2,FALSE),0)</f>
        <v>0</v>
      </c>
      <c r="Q1206" s="217">
        <f>--IFERROR(VLOOKUP(I1206,'统计（数据库导出）'!A:C,3,FALSE),0)</f>
        <v>0</v>
      </c>
      <c r="R1206" s="219">
        <f t="shared" si="18"/>
        <v>0</v>
      </c>
      <c r="S1206" s="217">
        <f>--IFERROR(VLOOKUP(I1206,'统计（数据库导出）'!A:K,4,FALSE),0)</f>
        <v>0</v>
      </c>
      <c r="T1206" s="217">
        <f>--IFERROR(VLOOKUP(I1206,'统计（数据库导出）'!A:K,5,FALSE),0)</f>
        <v>0</v>
      </c>
      <c r="U1206" s="217">
        <f>--IFERROR(VLOOKUP(I1206,'统计（数据库导出）'!A:K,6,FALSE),0)</f>
        <v>0</v>
      </c>
      <c r="V1206" s="217">
        <f>--IFERROR(VLOOKUP(I1206,'统计（数据库导出）'!A:K,7,FALSE),0)</f>
        <v>0</v>
      </c>
      <c r="W1206" s="217">
        <f>--IFERROR(VLOOKUP(I1206,'统计（数据库导出）'!A:K,8,FALSE),0)</f>
        <v>0</v>
      </c>
      <c r="X1206" s="217">
        <f>--IFERROR(VLOOKUP(I1206,'统计（数据库导出）'!A:K,9,FALSE),0)</f>
        <v>0</v>
      </c>
      <c r="Y1206" s="217">
        <f>--IFERROR(VLOOKUP(I1206,'统计（数据库导出）'!A:K,10,FALSE),0)</f>
        <v>0</v>
      </c>
      <c r="Z1206" s="217">
        <f>--IFERROR(VLOOKUP(I1206,'统计（数据库导出）'!A:K,11,FALSE),0)</f>
        <v>0</v>
      </c>
      <c r="AA1206" s="4">
        <v>1205</v>
      </c>
      <c r="AB1206" s="4"/>
      <c r="AC1206" s="220" t="e">
        <f>VLOOKUP(H1206,[1]Sheet1!$D:$D,1,FALSE)</f>
        <v>#N/A</v>
      </c>
    </row>
    <row r="1207" spans="1:29">
      <c r="A1207" s="3">
        <v>123</v>
      </c>
      <c r="B1207" s="118" t="s">
        <v>2563</v>
      </c>
      <c r="C1207" s="118" t="s">
        <v>29</v>
      </c>
      <c r="D1207" s="118" t="s">
        <v>53</v>
      </c>
      <c r="E1207" s="118" t="s">
        <v>29</v>
      </c>
      <c r="F1207" s="3">
        <v>0</v>
      </c>
      <c r="G1207" s="3" t="s">
        <v>33</v>
      </c>
      <c r="H1207" s="3">
        <v>3853263</v>
      </c>
      <c r="I1207" s="4" t="s">
        <v>2907</v>
      </c>
      <c r="J1207" s="109">
        <v>1000</v>
      </c>
      <c r="K1207" s="4" t="s">
        <v>2908</v>
      </c>
      <c r="L1207" s="4"/>
      <c r="M1207" s="4" t="s">
        <v>2909</v>
      </c>
      <c r="N1207" s="4" t="s">
        <v>2910</v>
      </c>
      <c r="O1207" s="4">
        <v>19996069422</v>
      </c>
      <c r="P1207" s="217">
        <f>--IFERROR(VLOOKUP(I1207,'统计（数据库导出）'!A:C,2,FALSE),0)</f>
        <v>0</v>
      </c>
      <c r="Q1207" s="217">
        <f>--IFERROR(VLOOKUP(I1207,'统计（数据库导出）'!A:C,3,FALSE),0)</f>
        <v>38</v>
      </c>
      <c r="R1207" s="219">
        <f t="shared" si="18"/>
        <v>0.038</v>
      </c>
      <c r="S1207" s="217">
        <f>--IFERROR(VLOOKUP(I1207,'统计（数据库导出）'!A:K,4,FALSE),0)</f>
        <v>0</v>
      </c>
      <c r="T1207" s="217">
        <f>--IFERROR(VLOOKUP(I1207,'统计（数据库导出）'!A:K,5,FALSE),0)</f>
        <v>0</v>
      </c>
      <c r="U1207" s="217">
        <f>--IFERROR(VLOOKUP(I1207,'统计（数据库导出）'!A:K,6,FALSE),0)</f>
        <v>0</v>
      </c>
      <c r="V1207" s="217">
        <f>--IFERROR(VLOOKUP(I1207,'统计（数据库导出）'!A:K,7,FALSE),0)</f>
        <v>0</v>
      </c>
      <c r="W1207" s="217">
        <f>--IFERROR(VLOOKUP(I1207,'统计（数据库导出）'!A:K,8,FALSE),0)</f>
        <v>38</v>
      </c>
      <c r="X1207" s="217">
        <f>--IFERROR(VLOOKUP(I1207,'统计（数据库导出）'!A:K,9,FALSE),0)</f>
        <v>0</v>
      </c>
      <c r="Y1207" s="217">
        <f>--IFERROR(VLOOKUP(I1207,'统计（数据库导出）'!A:K,10,FALSE),0)</f>
        <v>0</v>
      </c>
      <c r="Z1207" s="217">
        <f>--IFERROR(VLOOKUP(I1207,'统计（数据库导出）'!A:K,11,FALSE),0)</f>
        <v>0</v>
      </c>
      <c r="AA1207" s="4">
        <v>1206</v>
      </c>
      <c r="AB1207" s="4"/>
      <c r="AC1207" s="220" t="e">
        <f>VLOOKUP(H1207,[1]Sheet1!$D:$D,1,FALSE)</f>
        <v>#N/A</v>
      </c>
    </row>
    <row r="1208" spans="1:29">
      <c r="A1208" s="3">
        <v>124</v>
      </c>
      <c r="B1208" s="118" t="s">
        <v>2563</v>
      </c>
      <c r="C1208" s="118" t="s">
        <v>29</v>
      </c>
      <c r="D1208" s="118" t="s">
        <v>53</v>
      </c>
      <c r="E1208" s="118" t="s">
        <v>29</v>
      </c>
      <c r="F1208" s="3">
        <v>0</v>
      </c>
      <c r="G1208" s="3" t="s">
        <v>33</v>
      </c>
      <c r="H1208" s="3">
        <v>3853131</v>
      </c>
      <c r="I1208" s="4" t="s">
        <v>2911</v>
      </c>
      <c r="J1208" s="109">
        <v>1000</v>
      </c>
      <c r="K1208" s="4">
        <v>17393822339</v>
      </c>
      <c r="L1208" s="4"/>
      <c r="M1208" s="4" t="s">
        <v>2912</v>
      </c>
      <c r="N1208" s="4" t="s">
        <v>2913</v>
      </c>
      <c r="O1208" s="4">
        <v>17393822339</v>
      </c>
      <c r="P1208" s="217">
        <f>--IFERROR(VLOOKUP(I1208,'统计（数据库导出）'!A:C,2,FALSE),0)</f>
        <v>234</v>
      </c>
      <c r="Q1208" s="217">
        <f>--IFERROR(VLOOKUP(I1208,'统计（数据库导出）'!A:C,3,FALSE),0)</f>
        <v>2854.0379</v>
      </c>
      <c r="R1208" s="219">
        <f t="shared" si="18"/>
        <v>2.8540379</v>
      </c>
      <c r="S1208" s="217">
        <f>--IFERROR(VLOOKUP(I1208,'统计（数据库导出）'!A:K,4,FALSE),0)</f>
        <v>0</v>
      </c>
      <c r="T1208" s="217">
        <f>--IFERROR(VLOOKUP(I1208,'统计（数据库导出）'!A:K,5,FALSE),0)</f>
        <v>0</v>
      </c>
      <c r="U1208" s="217">
        <f>--IFERROR(VLOOKUP(I1208,'统计（数据库导出）'!A:K,6,FALSE),0)</f>
        <v>234</v>
      </c>
      <c r="V1208" s="217">
        <f>--IFERROR(VLOOKUP(I1208,'统计（数据库导出）'!A:K,7,FALSE),0)</f>
        <v>0</v>
      </c>
      <c r="W1208" s="217">
        <f>--IFERROR(VLOOKUP(I1208,'统计（数据库导出）'!A:K,8,FALSE),0)</f>
        <v>723.2</v>
      </c>
      <c r="X1208" s="217">
        <f>--IFERROR(VLOOKUP(I1208,'统计（数据库导出）'!A:K,9,FALSE),0)</f>
        <v>-138</v>
      </c>
      <c r="Y1208" s="217">
        <f>--IFERROR(VLOOKUP(I1208,'统计（数据库导出）'!A:K,10,FALSE),0)</f>
        <v>2130.8379</v>
      </c>
      <c r="Z1208" s="217">
        <f>--IFERROR(VLOOKUP(I1208,'统计（数据库导出）'!A:K,11,FALSE),0)</f>
        <v>-3</v>
      </c>
      <c r="AA1208" s="4">
        <v>1207</v>
      </c>
      <c r="AB1208" s="4"/>
      <c r="AC1208" s="220" t="e">
        <f>VLOOKUP(H1208,[1]Sheet1!$D:$D,1,FALSE)</f>
        <v>#N/A</v>
      </c>
    </row>
    <row r="1209" spans="1:29">
      <c r="A1209" s="3">
        <v>125</v>
      </c>
      <c r="B1209" s="118" t="s">
        <v>2563</v>
      </c>
      <c r="C1209" s="118" t="s">
        <v>29</v>
      </c>
      <c r="D1209" s="118" t="s">
        <v>53</v>
      </c>
      <c r="E1209" s="118" t="s">
        <v>29</v>
      </c>
      <c r="F1209" s="3">
        <v>0</v>
      </c>
      <c r="G1209" s="3" t="s">
        <v>33</v>
      </c>
      <c r="H1209" s="3">
        <v>3853132</v>
      </c>
      <c r="I1209" s="4" t="s">
        <v>2914</v>
      </c>
      <c r="J1209" s="109">
        <v>800</v>
      </c>
      <c r="K1209" s="4">
        <v>19958554274</v>
      </c>
      <c r="L1209" s="4"/>
      <c r="M1209" s="4" t="s">
        <v>2915</v>
      </c>
      <c r="N1209" s="4" t="s">
        <v>2913</v>
      </c>
      <c r="O1209" s="4">
        <v>19958554274</v>
      </c>
      <c r="P1209" s="217">
        <f>--IFERROR(VLOOKUP(I1209,'统计（数据库导出）'!A:C,2,FALSE),0)</f>
        <v>0</v>
      </c>
      <c r="Q1209" s="217">
        <f>--IFERROR(VLOOKUP(I1209,'统计（数据库导出）'!A:C,3,FALSE),0)</f>
        <v>-136</v>
      </c>
      <c r="R1209" s="219">
        <f t="shared" si="18"/>
        <v>-0.17</v>
      </c>
      <c r="S1209" s="217">
        <f>--IFERROR(VLOOKUP(I1209,'统计（数据库导出）'!A:K,4,FALSE),0)</f>
        <v>0</v>
      </c>
      <c r="T1209" s="217">
        <f>--IFERROR(VLOOKUP(I1209,'统计（数据库导出）'!A:K,5,FALSE),0)</f>
        <v>0</v>
      </c>
      <c r="U1209" s="217">
        <f>--IFERROR(VLOOKUP(I1209,'统计（数据库导出）'!A:K,6,FALSE),0)</f>
        <v>0</v>
      </c>
      <c r="V1209" s="217">
        <f>--IFERROR(VLOOKUP(I1209,'统计（数据库导出）'!A:K,7,FALSE),0)</f>
        <v>0</v>
      </c>
      <c r="W1209" s="217">
        <f>--IFERROR(VLOOKUP(I1209,'统计（数据库导出）'!A:K,8,FALSE),0)</f>
        <v>-136</v>
      </c>
      <c r="X1209" s="217">
        <f>--IFERROR(VLOOKUP(I1209,'统计（数据库导出）'!A:K,9,FALSE),0)</f>
        <v>-136</v>
      </c>
      <c r="Y1209" s="217">
        <f>--IFERROR(VLOOKUP(I1209,'统计（数据库导出）'!A:K,10,FALSE),0)</f>
        <v>0</v>
      </c>
      <c r="Z1209" s="217">
        <f>--IFERROR(VLOOKUP(I1209,'统计（数据库导出）'!A:K,11,FALSE),0)</f>
        <v>0</v>
      </c>
      <c r="AA1209" s="4">
        <v>1208</v>
      </c>
      <c r="AB1209" s="4"/>
      <c r="AC1209" s="220" t="e">
        <f>VLOOKUP(H1209,[1]Sheet1!$D:$D,1,FALSE)</f>
        <v>#N/A</v>
      </c>
    </row>
    <row r="1210" spans="1:29">
      <c r="A1210" s="3">
        <v>126</v>
      </c>
      <c r="B1210" s="118" t="s">
        <v>2563</v>
      </c>
      <c r="C1210" s="118" t="s">
        <v>29</v>
      </c>
      <c r="D1210" s="118" t="s">
        <v>53</v>
      </c>
      <c r="E1210" s="118" t="s">
        <v>29</v>
      </c>
      <c r="F1210" s="3">
        <v>0</v>
      </c>
      <c r="G1210" s="3" t="s">
        <v>33</v>
      </c>
      <c r="H1210" s="3">
        <v>3853139</v>
      </c>
      <c r="I1210" s="4" t="s">
        <v>2916</v>
      </c>
      <c r="J1210" s="109">
        <v>1000</v>
      </c>
      <c r="K1210" s="4">
        <v>17793891030</v>
      </c>
      <c r="L1210" s="4"/>
      <c r="M1210" s="4" t="s">
        <v>2917</v>
      </c>
      <c r="N1210" s="4" t="s">
        <v>2913</v>
      </c>
      <c r="O1210" s="4">
        <v>17793891030</v>
      </c>
      <c r="P1210" s="217">
        <f>--IFERROR(VLOOKUP(I1210,'统计（数据库导出）'!A:C,2,FALSE),0)</f>
        <v>0</v>
      </c>
      <c r="Q1210" s="217">
        <f>--IFERROR(VLOOKUP(I1210,'统计（数据库导出）'!A:C,3,FALSE),0)</f>
        <v>119</v>
      </c>
      <c r="R1210" s="219">
        <f t="shared" si="18"/>
        <v>0.119</v>
      </c>
      <c r="S1210" s="217">
        <f>--IFERROR(VLOOKUP(I1210,'统计（数据库导出）'!A:K,4,FALSE),0)</f>
        <v>0</v>
      </c>
      <c r="T1210" s="217">
        <f>--IFERROR(VLOOKUP(I1210,'统计（数据库导出）'!A:K,5,FALSE),0)</f>
        <v>0</v>
      </c>
      <c r="U1210" s="217">
        <f>--IFERROR(VLOOKUP(I1210,'统计（数据库导出）'!A:K,6,FALSE),0)</f>
        <v>0</v>
      </c>
      <c r="V1210" s="217">
        <f>--IFERROR(VLOOKUP(I1210,'统计（数据库导出）'!A:K,7,FALSE),0)</f>
        <v>0</v>
      </c>
      <c r="W1210" s="217">
        <f>--IFERROR(VLOOKUP(I1210,'统计（数据库导出）'!A:K,8,FALSE),0)</f>
        <v>124</v>
      </c>
      <c r="X1210" s="217">
        <f>--IFERROR(VLOOKUP(I1210,'统计（数据库导出）'!A:K,9,FALSE),0)</f>
        <v>-117</v>
      </c>
      <c r="Y1210" s="217">
        <f>--IFERROR(VLOOKUP(I1210,'统计（数据库导出）'!A:K,10,FALSE),0)</f>
        <v>-5</v>
      </c>
      <c r="Z1210" s="217">
        <f>--IFERROR(VLOOKUP(I1210,'统计（数据库导出）'!A:K,11,FALSE),0)</f>
        <v>-30</v>
      </c>
      <c r="AA1210" s="4">
        <v>1209</v>
      </c>
      <c r="AB1210" s="4"/>
      <c r="AC1210" s="220" t="e">
        <f>VLOOKUP(H1210,[1]Sheet1!$D:$D,1,FALSE)</f>
        <v>#N/A</v>
      </c>
    </row>
    <row r="1211" spans="1:29">
      <c r="A1211" s="3">
        <v>127</v>
      </c>
      <c r="B1211" s="118" t="s">
        <v>2563</v>
      </c>
      <c r="C1211" s="118" t="s">
        <v>29</v>
      </c>
      <c r="D1211" s="118" t="s">
        <v>53</v>
      </c>
      <c r="E1211" s="118" t="s">
        <v>29</v>
      </c>
      <c r="F1211" s="3">
        <v>0</v>
      </c>
      <c r="G1211" s="3" t="s">
        <v>33</v>
      </c>
      <c r="H1211" s="3">
        <v>3853019</v>
      </c>
      <c r="I1211" s="4" t="s">
        <v>2918</v>
      </c>
      <c r="J1211" s="109">
        <v>1200</v>
      </c>
      <c r="K1211" s="4">
        <v>13369410606</v>
      </c>
      <c r="L1211" s="4"/>
      <c r="M1211" s="4" t="s">
        <v>2919</v>
      </c>
      <c r="N1211" s="4" t="s">
        <v>2913</v>
      </c>
      <c r="O1211" s="4">
        <v>13369410606</v>
      </c>
      <c r="P1211" s="217">
        <f>--IFERROR(VLOOKUP(I1211,'统计（数据库导出）'!A:C,2,FALSE),0)</f>
        <v>20</v>
      </c>
      <c r="Q1211" s="217">
        <f>--IFERROR(VLOOKUP(I1211,'统计（数据库导出）'!A:C,3,FALSE),0)</f>
        <v>1439.95</v>
      </c>
      <c r="R1211" s="219">
        <f t="shared" si="18"/>
        <v>1.19995833333333</v>
      </c>
      <c r="S1211" s="217">
        <f>--IFERROR(VLOOKUP(I1211,'统计（数据库导出）'!A:K,4,FALSE),0)</f>
        <v>0</v>
      </c>
      <c r="T1211" s="217">
        <f>--IFERROR(VLOOKUP(I1211,'统计（数据库导出）'!A:K,5,FALSE),0)</f>
        <v>0</v>
      </c>
      <c r="U1211" s="217">
        <f>--IFERROR(VLOOKUP(I1211,'统计（数据库导出）'!A:K,6,FALSE),0)</f>
        <v>20</v>
      </c>
      <c r="V1211" s="217">
        <f>--IFERROR(VLOOKUP(I1211,'统计（数据库导出）'!A:K,7,FALSE),0)</f>
        <v>0</v>
      </c>
      <c r="W1211" s="217">
        <f>--IFERROR(VLOOKUP(I1211,'统计（数据库导出）'!A:K,8,FALSE),0)</f>
        <v>770.7</v>
      </c>
      <c r="X1211" s="217">
        <f>--IFERROR(VLOOKUP(I1211,'统计（数据库导出）'!A:K,9,FALSE),0)</f>
        <v>-165.1</v>
      </c>
      <c r="Y1211" s="217">
        <f>--IFERROR(VLOOKUP(I1211,'统计（数据库导出）'!A:K,10,FALSE),0)</f>
        <v>669.25</v>
      </c>
      <c r="Z1211" s="217">
        <f>--IFERROR(VLOOKUP(I1211,'统计（数据库导出）'!A:K,11,FALSE),0)</f>
        <v>-9</v>
      </c>
      <c r="AA1211" s="4">
        <v>1210</v>
      </c>
      <c r="AB1211" s="4"/>
      <c r="AC1211" s="220" t="e">
        <f>VLOOKUP(H1211,[1]Sheet1!$D:$D,1,FALSE)</f>
        <v>#N/A</v>
      </c>
    </row>
    <row r="1212" spans="1:29">
      <c r="A1212" s="3">
        <v>128</v>
      </c>
      <c r="B1212" s="118" t="s">
        <v>2563</v>
      </c>
      <c r="C1212" s="118" t="s">
        <v>29</v>
      </c>
      <c r="D1212" s="118" t="s">
        <v>53</v>
      </c>
      <c r="E1212" s="118" t="s">
        <v>29</v>
      </c>
      <c r="F1212" s="3">
        <v>0</v>
      </c>
      <c r="G1212" s="3" t="s">
        <v>33</v>
      </c>
      <c r="H1212" s="3">
        <v>3853027</v>
      </c>
      <c r="I1212" s="4" t="s">
        <v>2920</v>
      </c>
      <c r="J1212" s="109">
        <v>1200</v>
      </c>
      <c r="K1212" s="4">
        <v>13389486884</v>
      </c>
      <c r="L1212" s="4"/>
      <c r="M1212" s="4" t="s">
        <v>2921</v>
      </c>
      <c r="N1212" s="4" t="s">
        <v>2922</v>
      </c>
      <c r="O1212" s="4">
        <v>13389486884</v>
      </c>
      <c r="P1212" s="217">
        <f>--IFERROR(VLOOKUP(I1212,'统计（数据库导出）'!A:C,2,FALSE),0)</f>
        <v>0</v>
      </c>
      <c r="Q1212" s="217">
        <f>--IFERROR(VLOOKUP(I1212,'统计（数据库导出）'!A:C,3,FALSE),0)</f>
        <v>57.3</v>
      </c>
      <c r="R1212" s="219">
        <f t="shared" si="18"/>
        <v>0.04775</v>
      </c>
      <c r="S1212" s="217">
        <f>--IFERROR(VLOOKUP(I1212,'统计（数据库导出）'!A:K,4,FALSE),0)</f>
        <v>0</v>
      </c>
      <c r="T1212" s="217">
        <f>--IFERROR(VLOOKUP(I1212,'统计（数据库导出）'!A:K,5,FALSE),0)</f>
        <v>0</v>
      </c>
      <c r="U1212" s="217">
        <f>--IFERROR(VLOOKUP(I1212,'统计（数据库导出）'!A:K,6,FALSE),0)</f>
        <v>0</v>
      </c>
      <c r="V1212" s="217">
        <f>--IFERROR(VLOOKUP(I1212,'统计（数据库导出）'!A:K,7,FALSE),0)</f>
        <v>0</v>
      </c>
      <c r="W1212" s="217">
        <f>--IFERROR(VLOOKUP(I1212,'统计（数据库导出）'!A:K,8,FALSE),0)</f>
        <v>57.3</v>
      </c>
      <c r="X1212" s="217">
        <f>--IFERROR(VLOOKUP(I1212,'统计（数据库导出）'!A:K,9,FALSE),0)</f>
        <v>-108</v>
      </c>
      <c r="Y1212" s="217">
        <f>--IFERROR(VLOOKUP(I1212,'统计（数据库导出）'!A:K,10,FALSE),0)</f>
        <v>0</v>
      </c>
      <c r="Z1212" s="217">
        <f>--IFERROR(VLOOKUP(I1212,'统计（数据库导出）'!A:K,11,FALSE),0)</f>
        <v>0</v>
      </c>
      <c r="AA1212" s="4">
        <v>1211</v>
      </c>
      <c r="AB1212" s="4"/>
      <c r="AC1212" s="220" t="e">
        <f>VLOOKUP(H1212,[1]Sheet1!$D:$D,1,FALSE)</f>
        <v>#N/A</v>
      </c>
    </row>
    <row r="1213" spans="1:29">
      <c r="A1213" s="3">
        <v>129</v>
      </c>
      <c r="B1213" s="118" t="s">
        <v>2563</v>
      </c>
      <c r="C1213" s="118" t="s">
        <v>29</v>
      </c>
      <c r="D1213" s="118" t="s">
        <v>53</v>
      </c>
      <c r="E1213" s="118" t="s">
        <v>29</v>
      </c>
      <c r="F1213" s="3">
        <v>0</v>
      </c>
      <c r="G1213" s="3" t="s">
        <v>33</v>
      </c>
      <c r="H1213" s="3">
        <v>3851588</v>
      </c>
      <c r="I1213" s="4" t="s">
        <v>2923</v>
      </c>
      <c r="J1213" s="109">
        <v>1000</v>
      </c>
      <c r="K1213" s="4">
        <v>18993830011</v>
      </c>
      <c r="L1213" s="4"/>
      <c r="M1213" s="4" t="s">
        <v>2924</v>
      </c>
      <c r="N1213" s="4" t="s">
        <v>2910</v>
      </c>
      <c r="O1213" s="4">
        <v>18193805955</v>
      </c>
      <c r="P1213" s="217">
        <f>--IFERROR(VLOOKUP(I1213,'统计（数据库导出）'!A:C,2,FALSE),0)</f>
        <v>0</v>
      </c>
      <c r="Q1213" s="217">
        <f>--IFERROR(VLOOKUP(I1213,'统计（数据库导出）'!A:C,3,FALSE),0)</f>
        <v>188.5</v>
      </c>
      <c r="R1213" s="219">
        <f t="shared" si="18"/>
        <v>0.1885</v>
      </c>
      <c r="S1213" s="217">
        <f>--IFERROR(VLOOKUP(I1213,'统计（数据库导出）'!A:K,4,FALSE),0)</f>
        <v>0</v>
      </c>
      <c r="T1213" s="217">
        <f>--IFERROR(VLOOKUP(I1213,'统计（数据库导出）'!A:K,5,FALSE),0)</f>
        <v>0</v>
      </c>
      <c r="U1213" s="217">
        <f>--IFERROR(VLOOKUP(I1213,'统计（数据库导出）'!A:K,6,FALSE),0)</f>
        <v>0</v>
      </c>
      <c r="V1213" s="217">
        <f>--IFERROR(VLOOKUP(I1213,'统计（数据库导出）'!A:K,7,FALSE),0)</f>
        <v>0</v>
      </c>
      <c r="W1213" s="217">
        <f>--IFERROR(VLOOKUP(I1213,'统计（数据库导出）'!A:K,8,FALSE),0)</f>
        <v>137.2</v>
      </c>
      <c r="X1213" s="217">
        <f>--IFERROR(VLOOKUP(I1213,'统计（数据库导出）'!A:K,9,FALSE),0)</f>
        <v>-1092</v>
      </c>
      <c r="Y1213" s="217">
        <f>--IFERROR(VLOOKUP(I1213,'统计（数据库导出）'!A:K,10,FALSE),0)</f>
        <v>51.3</v>
      </c>
      <c r="Z1213" s="217">
        <f>--IFERROR(VLOOKUP(I1213,'统计（数据库导出）'!A:K,11,FALSE),0)</f>
        <v>0</v>
      </c>
      <c r="AA1213" s="4">
        <v>1212</v>
      </c>
      <c r="AB1213" s="4"/>
      <c r="AC1213" s="220" t="e">
        <f>VLOOKUP(H1213,[1]Sheet1!$D:$D,1,FALSE)</f>
        <v>#N/A</v>
      </c>
    </row>
    <row r="1214" spans="1:29">
      <c r="A1214" s="3">
        <v>130</v>
      </c>
      <c r="B1214" s="118" t="s">
        <v>2563</v>
      </c>
      <c r="C1214" s="118" t="s">
        <v>29</v>
      </c>
      <c r="D1214" s="118" t="s">
        <v>30</v>
      </c>
      <c r="E1214" s="118" t="s">
        <v>2888</v>
      </c>
      <c r="F1214" s="3" t="s">
        <v>88</v>
      </c>
      <c r="G1214" s="3" t="s">
        <v>43</v>
      </c>
      <c r="H1214" s="3">
        <v>3851750</v>
      </c>
      <c r="I1214" s="4" t="s">
        <v>2925</v>
      </c>
      <c r="J1214" s="109">
        <v>1000</v>
      </c>
      <c r="K1214" s="4">
        <v>18919200454</v>
      </c>
      <c r="L1214" s="4"/>
      <c r="M1214" s="4" t="s">
        <v>2926</v>
      </c>
      <c r="N1214" s="4" t="s">
        <v>2927</v>
      </c>
      <c r="O1214" s="4">
        <v>18919200454</v>
      </c>
      <c r="P1214" s="217">
        <f>--IFERROR(VLOOKUP(I1214,'统计（数据库导出）'!A:C,2,FALSE),0)</f>
        <v>0</v>
      </c>
      <c r="Q1214" s="217">
        <f>--IFERROR(VLOOKUP(I1214,'统计（数据库导出）'!A:C,3,FALSE),0)</f>
        <v>654.34</v>
      </c>
      <c r="R1214" s="219">
        <f t="shared" si="18"/>
        <v>0.65434</v>
      </c>
      <c r="S1214" s="217">
        <f>--IFERROR(VLOOKUP(I1214,'统计（数据库导出）'!A:K,4,FALSE),0)</f>
        <v>0</v>
      </c>
      <c r="T1214" s="217">
        <f>--IFERROR(VLOOKUP(I1214,'统计（数据库导出）'!A:K,5,FALSE),0)</f>
        <v>0</v>
      </c>
      <c r="U1214" s="217">
        <f>--IFERROR(VLOOKUP(I1214,'统计（数据库导出）'!A:K,6,FALSE),0)</f>
        <v>0</v>
      </c>
      <c r="V1214" s="217">
        <f>--IFERROR(VLOOKUP(I1214,'统计（数据库导出）'!A:K,7,FALSE),0)</f>
        <v>0</v>
      </c>
      <c r="W1214" s="217">
        <f>--IFERROR(VLOOKUP(I1214,'统计（数据库导出）'!A:K,8,FALSE),0)</f>
        <v>535.39</v>
      </c>
      <c r="X1214" s="217">
        <f>--IFERROR(VLOOKUP(I1214,'统计（数据库导出）'!A:K,9,FALSE),0)</f>
        <v>-79</v>
      </c>
      <c r="Y1214" s="217">
        <f>--IFERROR(VLOOKUP(I1214,'统计（数据库导出）'!A:K,10,FALSE),0)</f>
        <v>118.95</v>
      </c>
      <c r="Z1214" s="217">
        <f>--IFERROR(VLOOKUP(I1214,'统计（数据库导出）'!A:K,11,FALSE),0)</f>
        <v>-20</v>
      </c>
      <c r="AA1214" s="4">
        <v>1213</v>
      </c>
      <c r="AB1214" s="4"/>
      <c r="AC1214" s="220" t="e">
        <f>VLOOKUP(H1214,[1]Sheet1!$D:$D,1,FALSE)</f>
        <v>#N/A</v>
      </c>
    </row>
    <row r="1215" spans="1:29">
      <c r="A1215" s="3">
        <v>131</v>
      </c>
      <c r="B1215" s="118" t="s">
        <v>2563</v>
      </c>
      <c r="C1215" s="118" t="s">
        <v>29</v>
      </c>
      <c r="D1215" s="118" t="s">
        <v>53</v>
      </c>
      <c r="E1215" s="118" t="s">
        <v>29</v>
      </c>
      <c r="F1215" s="3">
        <v>0</v>
      </c>
      <c r="G1215" s="3" t="s">
        <v>33</v>
      </c>
      <c r="H1215" s="3">
        <v>3852241</v>
      </c>
      <c r="I1215" s="4" t="s">
        <v>2928</v>
      </c>
      <c r="J1215" s="109">
        <v>1200</v>
      </c>
      <c r="K1215" s="4">
        <v>17704435006</v>
      </c>
      <c r="L1215" s="4"/>
      <c r="M1215" s="4" t="s">
        <v>2929</v>
      </c>
      <c r="N1215" s="4" t="s">
        <v>2930</v>
      </c>
      <c r="O1215" s="4">
        <v>17704435006</v>
      </c>
      <c r="P1215" s="217">
        <f>--IFERROR(VLOOKUP(I1215,'统计（数据库导出）'!A:C,2,FALSE),0)</f>
        <v>0</v>
      </c>
      <c r="Q1215" s="217">
        <f>--IFERROR(VLOOKUP(I1215,'统计（数据库导出）'!A:C,3,FALSE),0)</f>
        <v>-38</v>
      </c>
      <c r="R1215" s="219">
        <f t="shared" si="18"/>
        <v>-0.0316666666666667</v>
      </c>
      <c r="S1215" s="217">
        <f>--IFERROR(VLOOKUP(I1215,'统计（数据库导出）'!A:K,4,FALSE),0)</f>
        <v>0</v>
      </c>
      <c r="T1215" s="217">
        <f>--IFERROR(VLOOKUP(I1215,'统计（数据库导出）'!A:K,5,FALSE),0)</f>
        <v>0</v>
      </c>
      <c r="U1215" s="217">
        <f>--IFERROR(VLOOKUP(I1215,'统计（数据库导出）'!A:K,6,FALSE),0)</f>
        <v>0</v>
      </c>
      <c r="V1215" s="217">
        <f>--IFERROR(VLOOKUP(I1215,'统计（数据库导出）'!A:K,7,FALSE),0)</f>
        <v>0</v>
      </c>
      <c r="W1215" s="217">
        <f>--IFERROR(VLOOKUP(I1215,'统计（数据库导出）'!A:K,8,FALSE),0)</f>
        <v>-38</v>
      </c>
      <c r="X1215" s="217">
        <f>--IFERROR(VLOOKUP(I1215,'统计（数据库导出）'!A:K,9,FALSE),0)</f>
        <v>-38</v>
      </c>
      <c r="Y1215" s="217">
        <f>--IFERROR(VLOOKUP(I1215,'统计（数据库导出）'!A:K,10,FALSE),0)</f>
        <v>0</v>
      </c>
      <c r="Z1215" s="217">
        <f>--IFERROR(VLOOKUP(I1215,'统计（数据库导出）'!A:K,11,FALSE),0)</f>
        <v>0</v>
      </c>
      <c r="AA1215" s="4">
        <v>1214</v>
      </c>
      <c r="AB1215" s="4"/>
      <c r="AC1215" s="220" t="e">
        <f>VLOOKUP(H1215,[1]Sheet1!$D:$D,1,FALSE)</f>
        <v>#N/A</v>
      </c>
    </row>
    <row r="1216" spans="1:29">
      <c r="A1216" s="3">
        <v>132</v>
      </c>
      <c r="B1216" s="118" t="s">
        <v>2563</v>
      </c>
      <c r="C1216" s="118" t="s">
        <v>29</v>
      </c>
      <c r="D1216" s="118" t="s">
        <v>53</v>
      </c>
      <c r="E1216" s="118" t="s">
        <v>29</v>
      </c>
      <c r="F1216" s="3">
        <v>0</v>
      </c>
      <c r="G1216" s="3" t="s">
        <v>33</v>
      </c>
      <c r="H1216" s="3">
        <v>3852461</v>
      </c>
      <c r="I1216" s="4" t="s">
        <v>2931</v>
      </c>
      <c r="J1216" s="109">
        <v>1000</v>
      </c>
      <c r="K1216" s="4">
        <v>15378834488</v>
      </c>
      <c r="L1216" s="4"/>
      <c r="M1216" s="4" t="s">
        <v>2932</v>
      </c>
      <c r="N1216" s="4" t="s">
        <v>2906</v>
      </c>
      <c r="O1216" s="4">
        <v>15378834488</v>
      </c>
      <c r="P1216" s="217">
        <f>--IFERROR(VLOOKUP(I1216,'统计（数据库导出）'!A:C,2,FALSE),0)</f>
        <v>0</v>
      </c>
      <c r="Q1216" s="217">
        <f>--IFERROR(VLOOKUP(I1216,'统计（数据库导出）'!A:C,3,FALSE),0)</f>
        <v>-1.9</v>
      </c>
      <c r="R1216" s="219">
        <f t="shared" si="18"/>
        <v>-0.0019</v>
      </c>
      <c r="S1216" s="217">
        <f>--IFERROR(VLOOKUP(I1216,'统计（数据库导出）'!A:K,4,FALSE),0)</f>
        <v>0</v>
      </c>
      <c r="T1216" s="217">
        <f>--IFERROR(VLOOKUP(I1216,'统计（数据库导出）'!A:K,5,FALSE),0)</f>
        <v>0</v>
      </c>
      <c r="U1216" s="217">
        <f>--IFERROR(VLOOKUP(I1216,'统计（数据库导出）'!A:K,6,FALSE),0)</f>
        <v>0</v>
      </c>
      <c r="V1216" s="217">
        <f>--IFERROR(VLOOKUP(I1216,'统计（数据库导出）'!A:K,7,FALSE),0)</f>
        <v>0</v>
      </c>
      <c r="W1216" s="217">
        <f>--IFERROR(VLOOKUP(I1216,'统计（数据库导出）'!A:K,8,FALSE),0)</f>
        <v>-1.9</v>
      </c>
      <c r="X1216" s="217">
        <f>--IFERROR(VLOOKUP(I1216,'统计（数据库导出）'!A:K,9,FALSE),0)</f>
        <v>-19</v>
      </c>
      <c r="Y1216" s="217">
        <f>--IFERROR(VLOOKUP(I1216,'统计（数据库导出）'!A:K,10,FALSE),0)</f>
        <v>0</v>
      </c>
      <c r="Z1216" s="217">
        <f>--IFERROR(VLOOKUP(I1216,'统计（数据库导出）'!A:K,11,FALSE),0)</f>
        <v>0</v>
      </c>
      <c r="AA1216" s="4">
        <v>1215</v>
      </c>
      <c r="AB1216" s="4"/>
      <c r="AC1216" s="220" t="e">
        <f>VLOOKUP(H1216,[1]Sheet1!$D:$D,1,FALSE)</f>
        <v>#N/A</v>
      </c>
    </row>
    <row r="1217" spans="1:29">
      <c r="A1217" s="3">
        <v>133</v>
      </c>
      <c r="B1217" s="118" t="s">
        <v>2563</v>
      </c>
      <c r="C1217" s="118" t="s">
        <v>29</v>
      </c>
      <c r="D1217" s="118" t="s">
        <v>53</v>
      </c>
      <c r="E1217" s="118" t="s">
        <v>29</v>
      </c>
      <c r="F1217" s="3">
        <v>0</v>
      </c>
      <c r="G1217" s="3" t="s">
        <v>33</v>
      </c>
      <c r="H1217" s="3">
        <v>3853162</v>
      </c>
      <c r="I1217" s="4" t="s">
        <v>2933</v>
      </c>
      <c r="J1217" s="109">
        <v>1200</v>
      </c>
      <c r="K1217" s="4">
        <v>19993829066</v>
      </c>
      <c r="L1217" s="4"/>
      <c r="M1217" s="4" t="s">
        <v>2934</v>
      </c>
      <c r="N1217" s="4" t="s">
        <v>2935</v>
      </c>
      <c r="O1217" s="4">
        <v>19993829066</v>
      </c>
      <c r="P1217" s="217">
        <f>--IFERROR(VLOOKUP(I1217,'统计（数据库导出）'!A:C,2,FALSE),0)</f>
        <v>0</v>
      </c>
      <c r="Q1217" s="217">
        <f>--IFERROR(VLOOKUP(I1217,'统计（数据库导出）'!A:C,3,FALSE),0)</f>
        <v>-19</v>
      </c>
      <c r="R1217" s="219">
        <f t="shared" si="18"/>
        <v>-0.0158333333333333</v>
      </c>
      <c r="S1217" s="217">
        <f>--IFERROR(VLOOKUP(I1217,'统计（数据库导出）'!A:K,4,FALSE),0)</f>
        <v>0</v>
      </c>
      <c r="T1217" s="217">
        <f>--IFERROR(VLOOKUP(I1217,'统计（数据库导出）'!A:K,5,FALSE),0)</f>
        <v>0</v>
      </c>
      <c r="U1217" s="217">
        <f>--IFERROR(VLOOKUP(I1217,'统计（数据库导出）'!A:K,6,FALSE),0)</f>
        <v>0</v>
      </c>
      <c r="V1217" s="217">
        <f>--IFERROR(VLOOKUP(I1217,'统计（数据库导出）'!A:K,7,FALSE),0)</f>
        <v>0</v>
      </c>
      <c r="W1217" s="217">
        <f>--IFERROR(VLOOKUP(I1217,'统计（数据库导出）'!A:K,8,FALSE),0)</f>
        <v>-19</v>
      </c>
      <c r="X1217" s="217">
        <f>--IFERROR(VLOOKUP(I1217,'统计（数据库导出）'!A:K,9,FALSE),0)</f>
        <v>-19</v>
      </c>
      <c r="Y1217" s="217">
        <f>--IFERROR(VLOOKUP(I1217,'统计（数据库导出）'!A:K,10,FALSE),0)</f>
        <v>0</v>
      </c>
      <c r="Z1217" s="217">
        <f>--IFERROR(VLOOKUP(I1217,'统计（数据库导出）'!A:K,11,FALSE),0)</f>
        <v>0</v>
      </c>
      <c r="AA1217" s="4">
        <v>1216</v>
      </c>
      <c r="AB1217" s="4"/>
      <c r="AC1217" s="220" t="e">
        <f>VLOOKUP(H1217,[1]Sheet1!$D:$D,1,FALSE)</f>
        <v>#N/A</v>
      </c>
    </row>
    <row r="1218" spans="1:29">
      <c r="A1218" s="3">
        <v>134</v>
      </c>
      <c r="B1218" s="118" t="s">
        <v>2563</v>
      </c>
      <c r="C1218" s="118" t="s">
        <v>29</v>
      </c>
      <c r="D1218" s="118" t="s">
        <v>335</v>
      </c>
      <c r="E1218" s="118" t="s">
        <v>2936</v>
      </c>
      <c r="F1218" s="3">
        <v>0</v>
      </c>
      <c r="G1218" s="3" t="s">
        <v>33</v>
      </c>
      <c r="H1218" s="3">
        <v>3852437</v>
      </c>
      <c r="I1218" s="4" t="s">
        <v>2937</v>
      </c>
      <c r="J1218" s="109">
        <v>1200</v>
      </c>
      <c r="K1218" s="4">
        <v>15378828741</v>
      </c>
      <c r="L1218" s="4"/>
      <c r="M1218" s="4" t="s">
        <v>2938</v>
      </c>
      <c r="N1218" s="4" t="s">
        <v>2939</v>
      </c>
      <c r="O1218" s="4">
        <v>15378828741</v>
      </c>
      <c r="P1218" s="217">
        <f>--IFERROR(VLOOKUP(I1218,'统计（数据库导出）'!A:C,2,FALSE),0)</f>
        <v>-0.8</v>
      </c>
      <c r="Q1218" s="217">
        <f>--IFERROR(VLOOKUP(I1218,'统计（数据库导出）'!A:C,3,FALSE),0)</f>
        <v>247.4</v>
      </c>
      <c r="R1218" s="219">
        <f t="shared" ref="R1218:R1281" si="19">IFERROR(Q1218/J1218,0)</f>
        <v>0.206166666666667</v>
      </c>
      <c r="S1218" s="217">
        <f>--IFERROR(VLOOKUP(I1218,'统计（数据库导出）'!A:K,4,FALSE),0)</f>
        <v>-15.8</v>
      </c>
      <c r="T1218" s="217">
        <f>--IFERROR(VLOOKUP(I1218,'统计（数据库导出）'!A:K,5,FALSE),0)</f>
        <v>-60</v>
      </c>
      <c r="U1218" s="217">
        <f>--IFERROR(VLOOKUP(I1218,'统计（数据库导出）'!A:K,6,FALSE),0)</f>
        <v>15</v>
      </c>
      <c r="V1218" s="217">
        <f>--IFERROR(VLOOKUP(I1218,'统计（数据库导出）'!A:K,7,FALSE),0)</f>
        <v>0</v>
      </c>
      <c r="W1218" s="217">
        <f>--IFERROR(VLOOKUP(I1218,'统计（数据库导出）'!A:K,8,FALSE),0)</f>
        <v>8.00000000000001</v>
      </c>
      <c r="X1218" s="217">
        <f>--IFERROR(VLOOKUP(I1218,'统计（数据库导出）'!A:K,9,FALSE),0)</f>
        <v>-1698</v>
      </c>
      <c r="Y1218" s="217">
        <f>--IFERROR(VLOOKUP(I1218,'统计（数据库导出）'!A:K,10,FALSE),0)</f>
        <v>239.4</v>
      </c>
      <c r="Z1218" s="217">
        <f>--IFERROR(VLOOKUP(I1218,'统计（数据库导出）'!A:K,11,FALSE),0)</f>
        <v>-142.85</v>
      </c>
      <c r="AA1218" s="4">
        <v>1217</v>
      </c>
      <c r="AB1218" s="4"/>
      <c r="AC1218" s="220" t="e">
        <f>VLOOKUP(H1218,[1]Sheet1!$D:$D,1,FALSE)</f>
        <v>#N/A</v>
      </c>
    </row>
    <row r="1219" spans="1:29">
      <c r="A1219" s="3">
        <v>135</v>
      </c>
      <c r="B1219" s="118" t="s">
        <v>2563</v>
      </c>
      <c r="C1219" s="118" t="s">
        <v>29</v>
      </c>
      <c r="D1219" s="118" t="s">
        <v>335</v>
      </c>
      <c r="E1219" s="118" t="s">
        <v>2936</v>
      </c>
      <c r="F1219" s="3">
        <v>0</v>
      </c>
      <c r="G1219" s="3" t="s">
        <v>33</v>
      </c>
      <c r="H1219" s="3">
        <v>380619</v>
      </c>
      <c r="I1219" s="4" t="s">
        <v>2940</v>
      </c>
      <c r="J1219" s="109">
        <v>1000</v>
      </c>
      <c r="K1219" s="4">
        <v>18909388212</v>
      </c>
      <c r="L1219" s="4"/>
      <c r="M1219" s="4" t="s">
        <v>2941</v>
      </c>
      <c r="N1219" s="4" t="s">
        <v>2942</v>
      </c>
      <c r="O1219" s="4">
        <v>18909388212</v>
      </c>
      <c r="P1219" s="217">
        <f>--IFERROR(VLOOKUP(I1219,'统计（数据库导出）'!A:C,2,FALSE),0)</f>
        <v>6</v>
      </c>
      <c r="Q1219" s="217">
        <f>--IFERROR(VLOOKUP(I1219,'统计（数据库导出）'!A:C,3,FALSE),0)</f>
        <v>23.1</v>
      </c>
      <c r="R1219" s="219">
        <f t="shared" si="19"/>
        <v>0.0231</v>
      </c>
      <c r="S1219" s="217">
        <f>--IFERROR(VLOOKUP(I1219,'统计（数据库导出）'!A:K,4,FALSE),0)</f>
        <v>0</v>
      </c>
      <c r="T1219" s="217">
        <f>--IFERROR(VLOOKUP(I1219,'统计（数据库导出）'!A:K,5,FALSE),0)</f>
        <v>0</v>
      </c>
      <c r="U1219" s="217">
        <f>--IFERROR(VLOOKUP(I1219,'统计（数据库导出）'!A:K,6,FALSE),0)</f>
        <v>6</v>
      </c>
      <c r="V1219" s="217">
        <f>--IFERROR(VLOOKUP(I1219,'统计（数据库导出）'!A:K,7,FALSE),0)</f>
        <v>0</v>
      </c>
      <c r="W1219" s="217">
        <f>--IFERROR(VLOOKUP(I1219,'统计（数据库导出）'!A:K,8,FALSE),0)</f>
        <v>17.1</v>
      </c>
      <c r="X1219" s="217">
        <f>--IFERROR(VLOOKUP(I1219,'统计（数据库导出）'!A:K,9,FALSE),0)</f>
        <v>0</v>
      </c>
      <c r="Y1219" s="217">
        <f>--IFERROR(VLOOKUP(I1219,'统计（数据库导出）'!A:K,10,FALSE),0)</f>
        <v>6</v>
      </c>
      <c r="Z1219" s="217">
        <f>--IFERROR(VLOOKUP(I1219,'统计（数据库导出）'!A:K,11,FALSE),0)</f>
        <v>0</v>
      </c>
      <c r="AA1219" s="4">
        <v>1218</v>
      </c>
      <c r="AB1219" s="4"/>
      <c r="AC1219" s="220" t="e">
        <f>VLOOKUP(H1219,[1]Sheet1!$D:$D,1,FALSE)</f>
        <v>#N/A</v>
      </c>
    </row>
    <row r="1220" spans="1:29">
      <c r="A1220" s="3">
        <v>136</v>
      </c>
      <c r="B1220" s="118" t="s">
        <v>2563</v>
      </c>
      <c r="C1220" s="118" t="s">
        <v>29</v>
      </c>
      <c r="D1220" s="118" t="s">
        <v>335</v>
      </c>
      <c r="E1220" s="118" t="s">
        <v>2936</v>
      </c>
      <c r="F1220" s="3">
        <v>0</v>
      </c>
      <c r="G1220" s="3" t="s">
        <v>33</v>
      </c>
      <c r="H1220" s="3">
        <v>3833729</v>
      </c>
      <c r="I1220" s="4" t="s">
        <v>2943</v>
      </c>
      <c r="J1220" s="109">
        <v>1200</v>
      </c>
      <c r="K1220" s="4">
        <v>18919233314</v>
      </c>
      <c r="L1220" s="4"/>
      <c r="M1220" s="4" t="s">
        <v>2944</v>
      </c>
      <c r="N1220" s="4" t="s">
        <v>2945</v>
      </c>
      <c r="O1220" s="4">
        <v>18919233314</v>
      </c>
      <c r="P1220" s="217">
        <f>--IFERROR(VLOOKUP(I1220,'统计（数据库导出）'!A:C,2,FALSE),0)</f>
        <v>242.15</v>
      </c>
      <c r="Q1220" s="217">
        <f>--IFERROR(VLOOKUP(I1220,'统计（数据库导出）'!A:C,3,FALSE),0)</f>
        <v>447.638433333333</v>
      </c>
      <c r="R1220" s="219">
        <f t="shared" si="19"/>
        <v>0.373032027777777</v>
      </c>
      <c r="S1220" s="217">
        <f>--IFERROR(VLOOKUP(I1220,'统计（数据库导出）'!A:K,4,FALSE),0)</f>
        <v>139</v>
      </c>
      <c r="T1220" s="217">
        <f>--IFERROR(VLOOKUP(I1220,'统计（数据库导出）'!A:K,5,FALSE),0)</f>
        <v>0</v>
      </c>
      <c r="U1220" s="217">
        <f>--IFERROR(VLOOKUP(I1220,'统计（数据库导出）'!A:K,6,FALSE),0)</f>
        <v>103.15</v>
      </c>
      <c r="V1220" s="217">
        <f>--IFERROR(VLOOKUP(I1220,'统计（数据库导出）'!A:K,7,FALSE),0)</f>
        <v>-29</v>
      </c>
      <c r="W1220" s="217">
        <f>--IFERROR(VLOOKUP(I1220,'统计（数据库导出）'!A:K,8,FALSE),0)</f>
        <v>-180.1</v>
      </c>
      <c r="X1220" s="217">
        <f>--IFERROR(VLOOKUP(I1220,'统计（数据库导出）'!A:K,9,FALSE),0)</f>
        <v>-1970</v>
      </c>
      <c r="Y1220" s="217">
        <f>--IFERROR(VLOOKUP(I1220,'统计（数据库导出）'!A:K,10,FALSE),0)</f>
        <v>627.738433333333</v>
      </c>
      <c r="Z1220" s="217">
        <f>--IFERROR(VLOOKUP(I1220,'统计（数据库导出）'!A:K,11,FALSE),0)</f>
        <v>-41.6829</v>
      </c>
      <c r="AA1220" s="4">
        <v>1219</v>
      </c>
      <c r="AB1220" s="4"/>
      <c r="AC1220" s="220" t="e">
        <f>VLOOKUP(H1220,[1]Sheet1!$D:$D,1,FALSE)</f>
        <v>#N/A</v>
      </c>
    </row>
    <row r="1221" spans="1:29">
      <c r="A1221" s="3">
        <v>137</v>
      </c>
      <c r="B1221" s="118" t="s">
        <v>2563</v>
      </c>
      <c r="C1221" s="118" t="s">
        <v>29</v>
      </c>
      <c r="D1221" s="118" t="s">
        <v>335</v>
      </c>
      <c r="E1221" s="118" t="s">
        <v>2936</v>
      </c>
      <c r="F1221" s="3">
        <v>0</v>
      </c>
      <c r="G1221" s="3" t="s">
        <v>33</v>
      </c>
      <c r="H1221" s="3">
        <v>380758</v>
      </c>
      <c r="I1221" s="4" t="s">
        <v>2946</v>
      </c>
      <c r="J1221" s="109">
        <v>1200</v>
      </c>
      <c r="K1221" s="4">
        <v>15352218789</v>
      </c>
      <c r="L1221" s="4"/>
      <c r="M1221" s="4" t="s">
        <v>2947</v>
      </c>
      <c r="N1221" s="4" t="s">
        <v>2936</v>
      </c>
      <c r="O1221" s="4">
        <v>15352218789</v>
      </c>
      <c r="P1221" s="217">
        <f>--IFERROR(VLOOKUP(I1221,'统计（数据库导出）'!A:C,2,FALSE),0)</f>
        <v>0</v>
      </c>
      <c r="Q1221" s="217">
        <f>--IFERROR(VLOOKUP(I1221,'统计（数据库导出）'!A:C,3,FALSE),0)</f>
        <v>0</v>
      </c>
      <c r="R1221" s="219">
        <f t="shared" si="19"/>
        <v>0</v>
      </c>
      <c r="S1221" s="217">
        <f>--IFERROR(VLOOKUP(I1221,'统计（数据库导出）'!A:K,4,FALSE),0)</f>
        <v>0</v>
      </c>
      <c r="T1221" s="217">
        <f>--IFERROR(VLOOKUP(I1221,'统计（数据库导出）'!A:K,5,FALSE),0)</f>
        <v>0</v>
      </c>
      <c r="U1221" s="217">
        <f>--IFERROR(VLOOKUP(I1221,'统计（数据库导出）'!A:K,6,FALSE),0)</f>
        <v>0</v>
      </c>
      <c r="V1221" s="217">
        <f>--IFERROR(VLOOKUP(I1221,'统计（数据库导出）'!A:K,7,FALSE),0)</f>
        <v>0</v>
      </c>
      <c r="W1221" s="217">
        <f>--IFERROR(VLOOKUP(I1221,'统计（数据库导出）'!A:K,8,FALSE),0)</f>
        <v>0</v>
      </c>
      <c r="X1221" s="217">
        <f>--IFERROR(VLOOKUP(I1221,'统计（数据库导出）'!A:K,9,FALSE),0)</f>
        <v>0</v>
      </c>
      <c r="Y1221" s="217">
        <f>--IFERROR(VLOOKUP(I1221,'统计（数据库导出）'!A:K,10,FALSE),0)</f>
        <v>0</v>
      </c>
      <c r="Z1221" s="217">
        <f>--IFERROR(VLOOKUP(I1221,'统计（数据库导出）'!A:K,11,FALSE),0)</f>
        <v>0</v>
      </c>
      <c r="AA1221" s="4">
        <v>1220</v>
      </c>
      <c r="AB1221" s="4"/>
      <c r="AC1221" s="220" t="e">
        <f>VLOOKUP(H1221,[1]Sheet1!$D:$D,1,FALSE)</f>
        <v>#N/A</v>
      </c>
    </row>
    <row r="1222" spans="1:29">
      <c r="A1222" s="3">
        <v>138</v>
      </c>
      <c r="B1222" s="118" t="s">
        <v>2563</v>
      </c>
      <c r="C1222" s="118" t="s">
        <v>29</v>
      </c>
      <c r="D1222" s="118" t="s">
        <v>335</v>
      </c>
      <c r="E1222" s="118" t="s">
        <v>2936</v>
      </c>
      <c r="F1222" s="3">
        <v>0</v>
      </c>
      <c r="G1222" s="3" t="s">
        <v>33</v>
      </c>
      <c r="H1222" s="3">
        <v>3822129</v>
      </c>
      <c r="I1222" s="4" t="s">
        <v>2948</v>
      </c>
      <c r="J1222" s="109">
        <v>1200</v>
      </c>
      <c r="K1222" s="4">
        <v>13369412002</v>
      </c>
      <c r="L1222" s="4"/>
      <c r="M1222" s="4" t="s">
        <v>2949</v>
      </c>
      <c r="N1222" s="4" t="s">
        <v>2936</v>
      </c>
      <c r="O1222" s="4">
        <v>18993825766</v>
      </c>
      <c r="P1222" s="217">
        <f>--IFERROR(VLOOKUP(I1222,'统计（数据库导出）'!A:C,2,FALSE),0)</f>
        <v>140</v>
      </c>
      <c r="Q1222" s="217">
        <f>--IFERROR(VLOOKUP(I1222,'统计（数据库导出）'!A:C,3,FALSE),0)</f>
        <v>1349.15</v>
      </c>
      <c r="R1222" s="219">
        <f t="shared" si="19"/>
        <v>1.12429166666667</v>
      </c>
      <c r="S1222" s="217">
        <f>--IFERROR(VLOOKUP(I1222,'统计（数据库导出）'!A:K,4,FALSE),0)</f>
        <v>129</v>
      </c>
      <c r="T1222" s="217">
        <f>--IFERROR(VLOOKUP(I1222,'统计（数据库导出）'!A:K,5,FALSE),0)</f>
        <v>-129</v>
      </c>
      <c r="U1222" s="217">
        <f>--IFERROR(VLOOKUP(I1222,'统计（数据库导出）'!A:K,6,FALSE),0)</f>
        <v>11</v>
      </c>
      <c r="V1222" s="217">
        <f>--IFERROR(VLOOKUP(I1222,'统计（数据库导出）'!A:K,7,FALSE),0)</f>
        <v>0</v>
      </c>
      <c r="W1222" s="217">
        <f>--IFERROR(VLOOKUP(I1222,'统计（数据库导出）'!A:K,8,FALSE),0)</f>
        <v>766.1</v>
      </c>
      <c r="X1222" s="217">
        <f>--IFERROR(VLOOKUP(I1222,'统计（数据库导出）'!A:K,9,FALSE),0)</f>
        <v>-189</v>
      </c>
      <c r="Y1222" s="217">
        <f>--IFERROR(VLOOKUP(I1222,'统计（数据库导出）'!A:K,10,FALSE),0)</f>
        <v>583.05</v>
      </c>
      <c r="Z1222" s="217">
        <f>--IFERROR(VLOOKUP(I1222,'统计（数据库导出）'!A:K,11,FALSE),0)</f>
        <v>0</v>
      </c>
      <c r="AA1222" s="4">
        <v>1221</v>
      </c>
      <c r="AB1222" s="4"/>
      <c r="AC1222" s="220" t="e">
        <f>VLOOKUP(H1222,[1]Sheet1!$D:$D,1,FALSE)</f>
        <v>#N/A</v>
      </c>
    </row>
    <row r="1223" spans="1:29">
      <c r="A1223" s="3">
        <v>139</v>
      </c>
      <c r="B1223" s="118" t="s">
        <v>2563</v>
      </c>
      <c r="C1223" s="118" t="s">
        <v>29</v>
      </c>
      <c r="D1223" s="118" t="s">
        <v>335</v>
      </c>
      <c r="E1223" s="118" t="s">
        <v>2936</v>
      </c>
      <c r="F1223" s="3">
        <v>0</v>
      </c>
      <c r="G1223" s="3" t="s">
        <v>33</v>
      </c>
      <c r="H1223" s="3">
        <v>382926</v>
      </c>
      <c r="I1223" s="4" t="s">
        <v>2950</v>
      </c>
      <c r="J1223" s="109">
        <v>1000</v>
      </c>
      <c r="K1223" s="4">
        <v>18993825691</v>
      </c>
      <c r="L1223" s="4"/>
      <c r="M1223" s="4" t="s">
        <v>2951</v>
      </c>
      <c r="N1223" s="4" t="s">
        <v>2936</v>
      </c>
      <c r="O1223" s="4">
        <v>18993825691</v>
      </c>
      <c r="P1223" s="217">
        <f>--IFERROR(VLOOKUP(I1223,'统计（数据库导出）'!A:C,2,FALSE),0)</f>
        <v>33</v>
      </c>
      <c r="Q1223" s="217">
        <f>--IFERROR(VLOOKUP(I1223,'统计（数据库导出）'!A:C,3,FALSE),0)</f>
        <v>354.5</v>
      </c>
      <c r="R1223" s="219">
        <f t="shared" si="19"/>
        <v>0.3545</v>
      </c>
      <c r="S1223" s="217">
        <f>--IFERROR(VLOOKUP(I1223,'统计（数据库导出）'!A:K,4,FALSE),0)</f>
        <v>8</v>
      </c>
      <c r="T1223" s="217">
        <f>--IFERROR(VLOOKUP(I1223,'统计（数据库导出）'!A:K,5,FALSE),0)</f>
        <v>0</v>
      </c>
      <c r="U1223" s="217">
        <f>--IFERROR(VLOOKUP(I1223,'统计（数据库导出）'!A:K,6,FALSE),0)</f>
        <v>25</v>
      </c>
      <c r="V1223" s="217">
        <f>--IFERROR(VLOOKUP(I1223,'统计（数据库导出）'!A:K,7,FALSE),0)</f>
        <v>0</v>
      </c>
      <c r="W1223" s="217">
        <f>--IFERROR(VLOOKUP(I1223,'统计（数据库导出）'!A:K,8,FALSE),0)</f>
        <v>272.2</v>
      </c>
      <c r="X1223" s="217">
        <f>--IFERROR(VLOOKUP(I1223,'统计（数据库导出）'!A:K,9,FALSE),0)</f>
        <v>-134</v>
      </c>
      <c r="Y1223" s="217">
        <f>--IFERROR(VLOOKUP(I1223,'统计（数据库导出）'!A:K,10,FALSE),0)</f>
        <v>82.3</v>
      </c>
      <c r="Z1223" s="217">
        <f>--IFERROR(VLOOKUP(I1223,'统计（数据库导出）'!A:K,11,FALSE),0)</f>
        <v>0</v>
      </c>
      <c r="AA1223" s="4">
        <v>1222</v>
      </c>
      <c r="AB1223" s="4"/>
      <c r="AC1223" s="220" t="e">
        <f>VLOOKUP(H1223,[1]Sheet1!$D:$D,1,FALSE)</f>
        <v>#N/A</v>
      </c>
    </row>
    <row r="1224" spans="1:29">
      <c r="A1224" s="3">
        <v>140</v>
      </c>
      <c r="B1224" s="118" t="s">
        <v>2563</v>
      </c>
      <c r="C1224" s="118" t="s">
        <v>29</v>
      </c>
      <c r="D1224" s="118" t="s">
        <v>335</v>
      </c>
      <c r="E1224" s="118" t="s">
        <v>2936</v>
      </c>
      <c r="F1224" s="3">
        <v>0</v>
      </c>
      <c r="G1224" s="3" t="s">
        <v>33</v>
      </c>
      <c r="H1224" s="3">
        <v>3853230</v>
      </c>
      <c r="I1224" s="4" t="s">
        <v>2952</v>
      </c>
      <c r="J1224" s="109">
        <v>1200</v>
      </c>
      <c r="K1224" s="4" t="s">
        <v>2953</v>
      </c>
      <c r="L1224" s="4"/>
      <c r="M1224" s="4" t="s">
        <v>2954</v>
      </c>
      <c r="N1224" s="4" t="s">
        <v>2936</v>
      </c>
      <c r="O1224" s="4">
        <v>15378868852</v>
      </c>
      <c r="P1224" s="217">
        <f>--IFERROR(VLOOKUP(I1224,'统计（数据库导出）'!A:C,2,FALSE),0)</f>
        <v>0</v>
      </c>
      <c r="Q1224" s="217">
        <f>--IFERROR(VLOOKUP(I1224,'统计（数据库导出）'!A:C,3,FALSE),0)</f>
        <v>265.3</v>
      </c>
      <c r="R1224" s="219">
        <f t="shared" si="19"/>
        <v>0.221083333333333</v>
      </c>
      <c r="S1224" s="217">
        <f>--IFERROR(VLOOKUP(I1224,'统计（数据库导出）'!A:K,4,FALSE),0)</f>
        <v>0</v>
      </c>
      <c r="T1224" s="217">
        <f>--IFERROR(VLOOKUP(I1224,'统计（数据库导出）'!A:K,5,FALSE),0)</f>
        <v>0</v>
      </c>
      <c r="U1224" s="217">
        <f>--IFERROR(VLOOKUP(I1224,'统计（数据库导出）'!A:K,6,FALSE),0)</f>
        <v>0</v>
      </c>
      <c r="V1224" s="217">
        <f>--IFERROR(VLOOKUP(I1224,'统计（数据库导出）'!A:K,7,FALSE),0)</f>
        <v>0</v>
      </c>
      <c r="W1224" s="217">
        <f>--IFERROR(VLOOKUP(I1224,'统计（数据库导出）'!A:K,8,FALSE),0)</f>
        <v>248</v>
      </c>
      <c r="X1224" s="217">
        <f>--IFERROR(VLOOKUP(I1224,'统计（数据库导出）'!A:K,9,FALSE),0)</f>
        <v>-129</v>
      </c>
      <c r="Y1224" s="217">
        <f>--IFERROR(VLOOKUP(I1224,'统计（数据库导出）'!A:K,10,FALSE),0)</f>
        <v>17.3</v>
      </c>
      <c r="Z1224" s="217">
        <f>--IFERROR(VLOOKUP(I1224,'统计（数据库导出）'!A:K,11,FALSE),0)</f>
        <v>0</v>
      </c>
      <c r="AA1224" s="4">
        <v>1223</v>
      </c>
      <c r="AB1224" s="4"/>
      <c r="AC1224" s="220" t="e">
        <f>VLOOKUP(H1224,[1]Sheet1!$D:$D,1,FALSE)</f>
        <v>#N/A</v>
      </c>
    </row>
    <row r="1225" spans="1:29">
      <c r="A1225" s="3">
        <v>141</v>
      </c>
      <c r="B1225" s="118" t="s">
        <v>2563</v>
      </c>
      <c r="C1225" s="118" t="s">
        <v>29</v>
      </c>
      <c r="D1225" s="118" t="s">
        <v>335</v>
      </c>
      <c r="E1225" s="118" t="s">
        <v>2936</v>
      </c>
      <c r="F1225" s="3">
        <v>0</v>
      </c>
      <c r="G1225" s="3" t="s">
        <v>33</v>
      </c>
      <c r="H1225" s="3">
        <v>3851758</v>
      </c>
      <c r="I1225" s="4" t="s">
        <v>2955</v>
      </c>
      <c r="J1225" s="109">
        <v>1200</v>
      </c>
      <c r="K1225" s="4">
        <v>18993808286</v>
      </c>
      <c r="L1225" s="4"/>
      <c r="M1225" s="4" t="s">
        <v>2956</v>
      </c>
      <c r="N1225" s="4" t="s">
        <v>2957</v>
      </c>
      <c r="O1225" s="4">
        <v>18993808286</v>
      </c>
      <c r="P1225" s="217">
        <f>--IFERROR(VLOOKUP(I1225,'统计（数据库导出）'!A:C,2,FALSE),0)</f>
        <v>148.4</v>
      </c>
      <c r="Q1225" s="217">
        <f>--IFERROR(VLOOKUP(I1225,'统计（数据库导出）'!A:C,3,FALSE),0)</f>
        <v>542.8</v>
      </c>
      <c r="R1225" s="219">
        <f t="shared" si="19"/>
        <v>0.452333333333333</v>
      </c>
      <c r="S1225" s="217">
        <f>--IFERROR(VLOOKUP(I1225,'统计（数据库导出）'!A:K,4,FALSE),0)</f>
        <v>142.1</v>
      </c>
      <c r="T1225" s="217">
        <f>--IFERROR(VLOOKUP(I1225,'统计（数据库导出）'!A:K,5,FALSE),0)</f>
        <v>-51.1</v>
      </c>
      <c r="U1225" s="217">
        <f>--IFERROR(VLOOKUP(I1225,'统计（数据库导出）'!A:K,6,FALSE),0)</f>
        <v>6.3</v>
      </c>
      <c r="V1225" s="217">
        <f>--IFERROR(VLOOKUP(I1225,'统计（数据库导出）'!A:K,7,FALSE),0)</f>
        <v>0</v>
      </c>
      <c r="W1225" s="217">
        <f>--IFERROR(VLOOKUP(I1225,'统计（数据库导出）'!A:K,8,FALSE),0)</f>
        <v>30.1</v>
      </c>
      <c r="X1225" s="217">
        <f>--IFERROR(VLOOKUP(I1225,'统计（数据库导出）'!A:K,9,FALSE),0)</f>
        <v>-2456.3</v>
      </c>
      <c r="Y1225" s="217">
        <f>--IFERROR(VLOOKUP(I1225,'统计（数据库导出）'!A:K,10,FALSE),0)</f>
        <v>512.7</v>
      </c>
      <c r="Z1225" s="217">
        <f>--IFERROR(VLOOKUP(I1225,'统计（数据库导出）'!A:K,11,FALSE),0)</f>
        <v>0</v>
      </c>
      <c r="AA1225" s="4">
        <v>1224</v>
      </c>
      <c r="AB1225" s="4"/>
      <c r="AC1225" s="220" t="e">
        <f>VLOOKUP(H1225,[1]Sheet1!$D:$D,1,FALSE)</f>
        <v>#N/A</v>
      </c>
    </row>
    <row r="1226" spans="1:29">
      <c r="A1226" s="3">
        <v>142</v>
      </c>
      <c r="B1226" s="118" t="s">
        <v>2563</v>
      </c>
      <c r="C1226" s="118" t="s">
        <v>29</v>
      </c>
      <c r="D1226" s="118" t="s">
        <v>335</v>
      </c>
      <c r="E1226" s="118" t="s">
        <v>2936</v>
      </c>
      <c r="F1226" s="3">
        <v>0</v>
      </c>
      <c r="G1226" s="3" t="s">
        <v>33</v>
      </c>
      <c r="H1226" s="3">
        <v>3853378</v>
      </c>
      <c r="I1226" s="4" t="s">
        <v>2958</v>
      </c>
      <c r="J1226" s="109">
        <v>1200</v>
      </c>
      <c r="K1226" s="4">
        <v>15352229079</v>
      </c>
      <c r="L1226" s="4"/>
      <c r="M1226" s="4" t="s">
        <v>2959</v>
      </c>
      <c r="N1226" s="4" t="s">
        <v>2957</v>
      </c>
      <c r="O1226" s="4">
        <v>15352229079</v>
      </c>
      <c r="P1226" s="217">
        <f>--IFERROR(VLOOKUP(I1226,'统计（数据库导出）'!A:C,2,FALSE),0)</f>
        <v>0</v>
      </c>
      <c r="Q1226" s="217">
        <f>--IFERROR(VLOOKUP(I1226,'统计（数据库导出）'!A:C,3,FALSE),0)</f>
        <v>0</v>
      </c>
      <c r="R1226" s="219">
        <f t="shared" si="19"/>
        <v>0</v>
      </c>
      <c r="S1226" s="217">
        <f>--IFERROR(VLOOKUP(I1226,'统计（数据库导出）'!A:K,4,FALSE),0)</f>
        <v>0</v>
      </c>
      <c r="T1226" s="217">
        <f>--IFERROR(VLOOKUP(I1226,'统计（数据库导出）'!A:K,5,FALSE),0)</f>
        <v>0</v>
      </c>
      <c r="U1226" s="217">
        <f>--IFERROR(VLOOKUP(I1226,'统计（数据库导出）'!A:K,6,FALSE),0)</f>
        <v>0</v>
      </c>
      <c r="V1226" s="217">
        <f>--IFERROR(VLOOKUP(I1226,'统计（数据库导出）'!A:K,7,FALSE),0)</f>
        <v>0</v>
      </c>
      <c r="W1226" s="217">
        <f>--IFERROR(VLOOKUP(I1226,'统计（数据库导出）'!A:K,8,FALSE),0)</f>
        <v>0</v>
      </c>
      <c r="X1226" s="217">
        <f>--IFERROR(VLOOKUP(I1226,'统计（数据库导出）'!A:K,9,FALSE),0)</f>
        <v>0</v>
      </c>
      <c r="Y1226" s="217">
        <f>--IFERROR(VLOOKUP(I1226,'统计（数据库导出）'!A:K,10,FALSE),0)</f>
        <v>0</v>
      </c>
      <c r="Z1226" s="217">
        <f>--IFERROR(VLOOKUP(I1226,'统计（数据库导出）'!A:K,11,FALSE),0)</f>
        <v>0</v>
      </c>
      <c r="AA1226" s="4">
        <v>1225</v>
      </c>
      <c r="AB1226" s="4"/>
      <c r="AC1226" s="220" t="e">
        <f>VLOOKUP(H1226,[1]Sheet1!$D:$D,1,FALSE)</f>
        <v>#N/A</v>
      </c>
    </row>
    <row r="1227" spans="1:29">
      <c r="A1227" s="3">
        <v>143</v>
      </c>
      <c r="B1227" s="118" t="s">
        <v>2563</v>
      </c>
      <c r="C1227" s="118" t="s">
        <v>29</v>
      </c>
      <c r="D1227" s="118" t="s">
        <v>335</v>
      </c>
      <c r="E1227" s="118" t="s">
        <v>2936</v>
      </c>
      <c r="F1227" s="3">
        <v>0</v>
      </c>
      <c r="G1227" s="3" t="s">
        <v>33</v>
      </c>
      <c r="H1227" s="3">
        <v>3853379</v>
      </c>
      <c r="I1227" s="4" t="s">
        <v>2960</v>
      </c>
      <c r="J1227" s="109">
        <v>1200</v>
      </c>
      <c r="K1227" s="4">
        <v>18193804609</v>
      </c>
      <c r="L1227" s="4"/>
      <c r="M1227" s="4" t="s">
        <v>2961</v>
      </c>
      <c r="N1227" s="4" t="s">
        <v>2962</v>
      </c>
      <c r="O1227" s="4">
        <v>18193804609</v>
      </c>
      <c r="P1227" s="217">
        <f>--IFERROR(VLOOKUP(I1227,'统计（数据库导出）'!A:C,2,FALSE),0)</f>
        <v>0</v>
      </c>
      <c r="Q1227" s="217">
        <f>--IFERROR(VLOOKUP(I1227,'统计（数据库导出）'!A:C,3,FALSE),0)</f>
        <v>0</v>
      </c>
      <c r="R1227" s="219">
        <f t="shared" si="19"/>
        <v>0</v>
      </c>
      <c r="S1227" s="217">
        <f>--IFERROR(VLOOKUP(I1227,'统计（数据库导出）'!A:K,4,FALSE),0)</f>
        <v>0</v>
      </c>
      <c r="T1227" s="217">
        <f>--IFERROR(VLOOKUP(I1227,'统计（数据库导出）'!A:K,5,FALSE),0)</f>
        <v>0</v>
      </c>
      <c r="U1227" s="217">
        <f>--IFERROR(VLOOKUP(I1227,'统计（数据库导出）'!A:K,6,FALSE),0)</f>
        <v>0</v>
      </c>
      <c r="V1227" s="217">
        <f>--IFERROR(VLOOKUP(I1227,'统计（数据库导出）'!A:K,7,FALSE),0)</f>
        <v>0</v>
      </c>
      <c r="W1227" s="217">
        <f>--IFERROR(VLOOKUP(I1227,'统计（数据库导出）'!A:K,8,FALSE),0)</f>
        <v>0</v>
      </c>
      <c r="X1227" s="217">
        <f>--IFERROR(VLOOKUP(I1227,'统计（数据库导出）'!A:K,9,FALSE),0)</f>
        <v>0</v>
      </c>
      <c r="Y1227" s="217">
        <f>--IFERROR(VLOOKUP(I1227,'统计（数据库导出）'!A:K,10,FALSE),0)</f>
        <v>0</v>
      </c>
      <c r="Z1227" s="217">
        <f>--IFERROR(VLOOKUP(I1227,'统计（数据库导出）'!A:K,11,FALSE),0)</f>
        <v>0</v>
      </c>
      <c r="AA1227" s="4">
        <v>1226</v>
      </c>
      <c r="AB1227" s="4"/>
      <c r="AC1227" s="220" t="e">
        <f>VLOOKUP(H1227,[1]Sheet1!$D:$D,1,FALSE)</f>
        <v>#N/A</v>
      </c>
    </row>
    <row r="1228" spans="1:29">
      <c r="A1228" s="3">
        <v>144</v>
      </c>
      <c r="B1228" s="118" t="s">
        <v>2563</v>
      </c>
      <c r="C1228" s="118" t="s">
        <v>29</v>
      </c>
      <c r="D1228" s="118" t="s">
        <v>335</v>
      </c>
      <c r="E1228" s="118" t="s">
        <v>2936</v>
      </c>
      <c r="F1228" s="3">
        <v>0</v>
      </c>
      <c r="G1228" s="3" t="s">
        <v>33</v>
      </c>
      <c r="H1228" s="3">
        <v>3852993</v>
      </c>
      <c r="I1228" s="4" t="s">
        <v>2963</v>
      </c>
      <c r="J1228" s="109">
        <v>1200</v>
      </c>
      <c r="K1228" s="4">
        <v>18093808859</v>
      </c>
      <c r="L1228" s="4"/>
      <c r="M1228" s="4" t="s">
        <v>2964</v>
      </c>
      <c r="N1228" s="4" t="s">
        <v>2962</v>
      </c>
      <c r="O1228" s="4">
        <v>18093808859</v>
      </c>
      <c r="P1228" s="217">
        <f>--IFERROR(VLOOKUP(I1228,'统计（数据库导出）'!A:C,2,FALSE),0)</f>
        <v>107.3</v>
      </c>
      <c r="Q1228" s="217">
        <f>--IFERROR(VLOOKUP(I1228,'统计（数据库导出）'!A:C,3,FALSE),0)</f>
        <v>1644.7446</v>
      </c>
      <c r="R1228" s="219">
        <f t="shared" si="19"/>
        <v>1.3706205</v>
      </c>
      <c r="S1228" s="217">
        <f>--IFERROR(VLOOKUP(I1228,'统计（数据库导出）'!A:K,4,FALSE),0)</f>
        <v>32.3</v>
      </c>
      <c r="T1228" s="217">
        <f>--IFERROR(VLOOKUP(I1228,'统计（数据库导出）'!A:K,5,FALSE),0)</f>
        <v>-19</v>
      </c>
      <c r="U1228" s="217">
        <f>--IFERROR(VLOOKUP(I1228,'统计（数据库导出）'!A:K,6,FALSE),0)</f>
        <v>75</v>
      </c>
      <c r="V1228" s="217">
        <f>--IFERROR(VLOOKUP(I1228,'统计（数据库导出）'!A:K,7,FALSE),0)</f>
        <v>0</v>
      </c>
      <c r="W1228" s="217">
        <f>--IFERROR(VLOOKUP(I1228,'统计（数据库导出）'!A:K,8,FALSE),0)</f>
        <v>536.2</v>
      </c>
      <c r="X1228" s="217">
        <f>--IFERROR(VLOOKUP(I1228,'统计（数据库导出）'!A:K,9,FALSE),0)</f>
        <v>-1571</v>
      </c>
      <c r="Y1228" s="217">
        <f>--IFERROR(VLOOKUP(I1228,'统计（数据库导出）'!A:K,10,FALSE),0)</f>
        <v>1108.5446</v>
      </c>
      <c r="Z1228" s="217">
        <f>--IFERROR(VLOOKUP(I1228,'统计（数据库导出）'!A:K,11,FALSE),0)</f>
        <v>-6</v>
      </c>
      <c r="AA1228" s="4">
        <v>1227</v>
      </c>
      <c r="AB1228" s="4"/>
      <c r="AC1228" s="220" t="e">
        <f>VLOOKUP(H1228,[1]Sheet1!$D:$D,1,FALSE)</f>
        <v>#N/A</v>
      </c>
    </row>
    <row r="1229" spans="1:29">
      <c r="A1229" s="3">
        <v>145</v>
      </c>
      <c r="B1229" s="118" t="s">
        <v>2563</v>
      </c>
      <c r="C1229" s="118" t="s">
        <v>29</v>
      </c>
      <c r="D1229" s="118" t="s">
        <v>335</v>
      </c>
      <c r="E1229" s="118" t="s">
        <v>2936</v>
      </c>
      <c r="F1229" s="3">
        <v>0</v>
      </c>
      <c r="G1229" s="3" t="s">
        <v>33</v>
      </c>
      <c r="H1229" s="3">
        <v>3852454</v>
      </c>
      <c r="I1229" s="4" t="s">
        <v>2965</v>
      </c>
      <c r="J1229" s="109">
        <v>1200</v>
      </c>
      <c r="K1229" s="4">
        <v>15378838221</v>
      </c>
      <c r="L1229" s="4"/>
      <c r="M1229" s="4" t="s">
        <v>2966</v>
      </c>
      <c r="N1229" s="4" t="s">
        <v>2967</v>
      </c>
      <c r="O1229" s="4">
        <v>15378838221</v>
      </c>
      <c r="P1229" s="217">
        <f>--IFERROR(VLOOKUP(I1229,'统计（数据库导出）'!A:C,2,FALSE),0)</f>
        <v>34.1</v>
      </c>
      <c r="Q1229" s="217">
        <f>--IFERROR(VLOOKUP(I1229,'统计（数据库导出）'!A:C,3,FALSE),0)</f>
        <v>618.51</v>
      </c>
      <c r="R1229" s="219">
        <f t="shared" si="19"/>
        <v>0.515425</v>
      </c>
      <c r="S1229" s="217">
        <f>--IFERROR(VLOOKUP(I1229,'统计（数据库导出）'!A:K,4,FALSE),0)</f>
        <v>28.1</v>
      </c>
      <c r="T1229" s="217">
        <f>--IFERROR(VLOOKUP(I1229,'统计（数据库导出）'!A:K,5,FALSE),0)</f>
        <v>0</v>
      </c>
      <c r="U1229" s="217">
        <f>--IFERROR(VLOOKUP(I1229,'统计（数据库导出）'!A:K,6,FALSE),0)</f>
        <v>6</v>
      </c>
      <c r="V1229" s="217">
        <f>--IFERROR(VLOOKUP(I1229,'统计（数据库导出）'!A:K,7,FALSE),0)</f>
        <v>0</v>
      </c>
      <c r="W1229" s="217">
        <f>--IFERROR(VLOOKUP(I1229,'统计（数据库导出）'!A:K,8,FALSE),0)</f>
        <v>74.26</v>
      </c>
      <c r="X1229" s="217">
        <f>--IFERROR(VLOOKUP(I1229,'统计（数据库导出）'!A:K,9,FALSE),0)</f>
        <v>-1399</v>
      </c>
      <c r="Y1229" s="217">
        <f>--IFERROR(VLOOKUP(I1229,'统计（数据库导出）'!A:K,10,FALSE),0)</f>
        <v>544.25</v>
      </c>
      <c r="Z1229" s="217">
        <f>--IFERROR(VLOOKUP(I1229,'统计（数据库导出）'!A:K,11,FALSE),0)</f>
        <v>-15</v>
      </c>
      <c r="AA1229" s="4">
        <v>1228</v>
      </c>
      <c r="AB1229" s="4"/>
      <c r="AC1229" s="220" t="e">
        <f>VLOOKUP(H1229,[1]Sheet1!$D:$D,1,FALSE)</f>
        <v>#N/A</v>
      </c>
    </row>
    <row r="1230" spans="1:29">
      <c r="A1230" s="3">
        <v>146</v>
      </c>
      <c r="B1230" s="118" t="s">
        <v>2563</v>
      </c>
      <c r="C1230" s="118" t="s">
        <v>29</v>
      </c>
      <c r="D1230" s="118" t="s">
        <v>335</v>
      </c>
      <c r="E1230" s="118" t="s">
        <v>2936</v>
      </c>
      <c r="F1230" s="3">
        <v>0</v>
      </c>
      <c r="G1230" s="3" t="s">
        <v>33</v>
      </c>
      <c r="H1230" s="3">
        <v>3853159</v>
      </c>
      <c r="I1230" s="4" t="s">
        <v>2968</v>
      </c>
      <c r="J1230" s="109">
        <v>1200</v>
      </c>
      <c r="K1230" s="4">
        <v>17793838759</v>
      </c>
      <c r="L1230" s="4"/>
      <c r="M1230" s="4" t="s">
        <v>2969</v>
      </c>
      <c r="N1230" s="4" t="s">
        <v>2970</v>
      </c>
      <c r="O1230" s="4">
        <v>17793838759</v>
      </c>
      <c r="P1230" s="217">
        <f>--IFERROR(VLOOKUP(I1230,'统计（数据库导出）'!A:C,2,FALSE),0)</f>
        <v>85.1</v>
      </c>
      <c r="Q1230" s="217">
        <f>--IFERROR(VLOOKUP(I1230,'统计（数据库导出）'!A:C,3,FALSE),0)</f>
        <v>1070.35</v>
      </c>
      <c r="R1230" s="219">
        <f t="shared" si="19"/>
        <v>0.891958333333333</v>
      </c>
      <c r="S1230" s="217">
        <f>--IFERROR(VLOOKUP(I1230,'统计（数据库导出）'!A:K,4,FALSE),0)</f>
        <v>55.1</v>
      </c>
      <c r="T1230" s="217">
        <f>--IFERROR(VLOOKUP(I1230,'统计（数据库导出）'!A:K,5,FALSE),0)</f>
        <v>0</v>
      </c>
      <c r="U1230" s="217">
        <f>--IFERROR(VLOOKUP(I1230,'统计（数据库导出）'!A:K,6,FALSE),0)</f>
        <v>30</v>
      </c>
      <c r="V1230" s="217">
        <f>--IFERROR(VLOOKUP(I1230,'统计（数据库导出）'!A:K,7,FALSE),0)</f>
        <v>0</v>
      </c>
      <c r="W1230" s="217">
        <f>--IFERROR(VLOOKUP(I1230,'统计（数据库导出）'!A:K,8,FALSE),0)</f>
        <v>502.1</v>
      </c>
      <c r="X1230" s="217">
        <f>--IFERROR(VLOOKUP(I1230,'统计（数据库导出）'!A:K,9,FALSE),0)</f>
        <v>-1543</v>
      </c>
      <c r="Y1230" s="217">
        <f>--IFERROR(VLOOKUP(I1230,'统计（数据库导出）'!A:K,10,FALSE),0)</f>
        <v>568.25</v>
      </c>
      <c r="Z1230" s="217">
        <f>--IFERROR(VLOOKUP(I1230,'统计（数据库导出）'!A:K,11,FALSE),0)</f>
        <v>0</v>
      </c>
      <c r="AA1230" s="4">
        <v>1229</v>
      </c>
      <c r="AB1230" s="4"/>
      <c r="AC1230" s="220" t="e">
        <f>VLOOKUP(H1230,[1]Sheet1!$D:$D,1,FALSE)</f>
        <v>#N/A</v>
      </c>
    </row>
    <row r="1231" spans="1:29">
      <c r="A1231" s="3">
        <v>147</v>
      </c>
      <c r="B1231" s="118" t="s">
        <v>2563</v>
      </c>
      <c r="C1231" s="118" t="s">
        <v>29</v>
      </c>
      <c r="D1231" s="118" t="s">
        <v>335</v>
      </c>
      <c r="E1231" s="118" t="s">
        <v>2936</v>
      </c>
      <c r="F1231" s="3">
        <v>0</v>
      </c>
      <c r="G1231" s="3" t="s">
        <v>33</v>
      </c>
      <c r="H1231" s="3">
        <v>3853158</v>
      </c>
      <c r="I1231" s="4" t="s">
        <v>2971</v>
      </c>
      <c r="J1231" s="109">
        <v>1200</v>
      </c>
      <c r="K1231" s="4">
        <v>18193882709</v>
      </c>
      <c r="L1231" s="4"/>
      <c r="M1231" s="4" t="s">
        <v>2972</v>
      </c>
      <c r="N1231" s="4" t="s">
        <v>2973</v>
      </c>
      <c r="O1231" s="4">
        <v>18193882709</v>
      </c>
      <c r="P1231" s="217">
        <f>--IFERROR(VLOOKUP(I1231,'统计（数据库导出）'!A:C,2,FALSE),0)</f>
        <v>56.3</v>
      </c>
      <c r="Q1231" s="217">
        <f>--IFERROR(VLOOKUP(I1231,'统计（数据库导出）'!A:C,3,FALSE),0)</f>
        <v>514.93945</v>
      </c>
      <c r="R1231" s="219">
        <f t="shared" si="19"/>
        <v>0.429116208333333</v>
      </c>
      <c r="S1231" s="217">
        <f>--IFERROR(VLOOKUP(I1231,'统计（数据库导出）'!A:K,4,FALSE),0)</f>
        <v>51.3</v>
      </c>
      <c r="T1231" s="217">
        <f>--IFERROR(VLOOKUP(I1231,'统计（数据库导出）'!A:K,5,FALSE),0)</f>
        <v>0</v>
      </c>
      <c r="U1231" s="217">
        <f>--IFERROR(VLOOKUP(I1231,'统计（数据库导出）'!A:K,6,FALSE),0)</f>
        <v>5</v>
      </c>
      <c r="V1231" s="217">
        <f>--IFERROR(VLOOKUP(I1231,'统计（数据库导出）'!A:K,7,FALSE),0)</f>
        <v>0</v>
      </c>
      <c r="W1231" s="217">
        <f>--IFERROR(VLOOKUP(I1231,'统计（数据库导出）'!A:K,8,FALSE),0)</f>
        <v>-50.9</v>
      </c>
      <c r="X1231" s="217">
        <f>--IFERROR(VLOOKUP(I1231,'统计（数据库导出）'!A:K,9,FALSE),0)</f>
        <v>-1120</v>
      </c>
      <c r="Y1231" s="217">
        <f>--IFERROR(VLOOKUP(I1231,'统计（数据库导出）'!A:K,10,FALSE),0)</f>
        <v>565.83945</v>
      </c>
      <c r="Z1231" s="217">
        <f>--IFERROR(VLOOKUP(I1231,'统计（数据库导出）'!A:K,11,FALSE),0)</f>
        <v>0</v>
      </c>
      <c r="AA1231" s="4">
        <v>1230</v>
      </c>
      <c r="AB1231" s="4"/>
      <c r="AC1231" s="220" t="e">
        <f>VLOOKUP(H1231,[1]Sheet1!$D:$D,1,FALSE)</f>
        <v>#N/A</v>
      </c>
    </row>
    <row r="1232" spans="1:29">
      <c r="A1232" s="3">
        <v>148</v>
      </c>
      <c r="B1232" s="118" t="s">
        <v>2563</v>
      </c>
      <c r="C1232" s="118" t="s">
        <v>29</v>
      </c>
      <c r="D1232" s="118" t="s">
        <v>335</v>
      </c>
      <c r="E1232" s="118" t="s">
        <v>2936</v>
      </c>
      <c r="F1232" s="3">
        <v>0</v>
      </c>
      <c r="G1232" s="3" t="s">
        <v>33</v>
      </c>
      <c r="H1232" s="3">
        <v>3853284</v>
      </c>
      <c r="I1232" s="4" t="s">
        <v>2974</v>
      </c>
      <c r="J1232" s="109">
        <v>1200</v>
      </c>
      <c r="K1232" s="4">
        <v>17793818289</v>
      </c>
      <c r="L1232" s="4"/>
      <c r="M1232" s="4" t="s">
        <v>2975</v>
      </c>
      <c r="N1232" s="4" t="s">
        <v>2976</v>
      </c>
      <c r="O1232" s="4">
        <v>17793818289</v>
      </c>
      <c r="P1232" s="217">
        <f>--IFERROR(VLOOKUP(I1232,'统计（数据库导出）'!A:C,2,FALSE),0)</f>
        <v>69.2</v>
      </c>
      <c r="Q1232" s="217">
        <f>--IFERROR(VLOOKUP(I1232,'统计（数据库导出）'!A:C,3,FALSE),0)</f>
        <v>2111.96</v>
      </c>
      <c r="R1232" s="219">
        <f t="shared" si="19"/>
        <v>1.75996666666667</v>
      </c>
      <c r="S1232" s="217">
        <f>--IFERROR(VLOOKUP(I1232,'统计（数据库导出）'!A:K,4,FALSE),0)</f>
        <v>44.2</v>
      </c>
      <c r="T1232" s="217">
        <f>--IFERROR(VLOOKUP(I1232,'统计（数据库导出）'!A:K,5,FALSE),0)</f>
        <v>0</v>
      </c>
      <c r="U1232" s="217">
        <f>--IFERROR(VLOOKUP(I1232,'统计（数据库导出）'!A:K,6,FALSE),0)</f>
        <v>25</v>
      </c>
      <c r="V1232" s="217">
        <f>--IFERROR(VLOOKUP(I1232,'统计（数据库导出）'!A:K,7,FALSE),0)</f>
        <v>0</v>
      </c>
      <c r="W1232" s="217">
        <f>--IFERROR(VLOOKUP(I1232,'统计（数据库导出）'!A:K,8,FALSE),0)</f>
        <v>1581.96</v>
      </c>
      <c r="X1232" s="217">
        <f>--IFERROR(VLOOKUP(I1232,'统计（数据库导出）'!A:K,9,FALSE),0)</f>
        <v>-773.4</v>
      </c>
      <c r="Y1232" s="217">
        <f>--IFERROR(VLOOKUP(I1232,'统计（数据库导出）'!A:K,10,FALSE),0)</f>
        <v>530</v>
      </c>
      <c r="Z1232" s="217">
        <f>--IFERROR(VLOOKUP(I1232,'统计（数据库导出）'!A:K,11,FALSE),0)</f>
        <v>0</v>
      </c>
      <c r="AA1232" s="4">
        <v>1231</v>
      </c>
      <c r="AB1232" s="4"/>
      <c r="AC1232" s="220" t="e">
        <f>VLOOKUP(H1232,[1]Sheet1!$D:$D,1,FALSE)</f>
        <v>#N/A</v>
      </c>
    </row>
    <row r="1233" spans="1:29">
      <c r="A1233" s="3">
        <v>149</v>
      </c>
      <c r="B1233" s="118" t="s">
        <v>2563</v>
      </c>
      <c r="C1233" s="118" t="s">
        <v>29</v>
      </c>
      <c r="D1233" s="118" t="s">
        <v>335</v>
      </c>
      <c r="E1233" s="118" t="s">
        <v>2936</v>
      </c>
      <c r="F1233" s="3">
        <v>0</v>
      </c>
      <c r="G1233" s="3" t="s">
        <v>33</v>
      </c>
      <c r="H1233" s="3">
        <v>3829529</v>
      </c>
      <c r="I1233" s="4" t="s">
        <v>2977</v>
      </c>
      <c r="J1233" s="109">
        <v>1200</v>
      </c>
      <c r="K1233" s="4">
        <v>15390651151</v>
      </c>
      <c r="L1233" s="4"/>
      <c r="M1233" s="4" t="s">
        <v>2978</v>
      </c>
      <c r="N1233" s="4" t="s">
        <v>2979</v>
      </c>
      <c r="O1233" s="4">
        <v>15390651151</v>
      </c>
      <c r="P1233" s="217">
        <f>--IFERROR(VLOOKUP(I1233,'统计（数据库导出）'!A:C,2,FALSE),0)</f>
        <v>53.3</v>
      </c>
      <c r="Q1233" s="217">
        <f>--IFERROR(VLOOKUP(I1233,'统计（数据库导出）'!A:C,3,FALSE),0)</f>
        <v>1319.54273333333</v>
      </c>
      <c r="R1233" s="219">
        <f t="shared" si="19"/>
        <v>1.09961894444444</v>
      </c>
      <c r="S1233" s="217">
        <f>--IFERROR(VLOOKUP(I1233,'统计（数据库导出）'!A:K,4,FALSE),0)</f>
        <v>16.3</v>
      </c>
      <c r="T1233" s="217">
        <f>--IFERROR(VLOOKUP(I1233,'统计（数据库导出）'!A:K,5,FALSE),0)</f>
        <v>-38</v>
      </c>
      <c r="U1233" s="217">
        <f>--IFERROR(VLOOKUP(I1233,'统计（数据库导出）'!A:K,6,FALSE),0)</f>
        <v>37</v>
      </c>
      <c r="V1233" s="217">
        <f>--IFERROR(VLOOKUP(I1233,'统计（数据库导出）'!A:K,7,FALSE),0)</f>
        <v>0</v>
      </c>
      <c r="W1233" s="217">
        <f>--IFERROR(VLOOKUP(I1233,'统计（数据库导出）'!A:K,8,FALSE),0)</f>
        <v>184.26</v>
      </c>
      <c r="X1233" s="217">
        <f>--IFERROR(VLOOKUP(I1233,'统计（数据库导出）'!A:K,9,FALSE),0)</f>
        <v>-2039.7</v>
      </c>
      <c r="Y1233" s="217">
        <f>--IFERROR(VLOOKUP(I1233,'统计（数据库导出）'!A:K,10,FALSE),0)</f>
        <v>1135.28273333333</v>
      </c>
      <c r="Z1233" s="217">
        <f>--IFERROR(VLOOKUP(I1233,'统计（数据库导出）'!A:K,11,FALSE),0)</f>
        <v>0</v>
      </c>
      <c r="AA1233" s="4">
        <v>1232</v>
      </c>
      <c r="AB1233" s="4"/>
      <c r="AC1233" s="220" t="e">
        <f>VLOOKUP(H1233,[1]Sheet1!$D:$D,1,FALSE)</f>
        <v>#N/A</v>
      </c>
    </row>
    <row r="1234" spans="1:29">
      <c r="A1234" s="3">
        <v>150</v>
      </c>
      <c r="B1234" s="118" t="s">
        <v>2563</v>
      </c>
      <c r="C1234" s="118" t="s">
        <v>29</v>
      </c>
      <c r="D1234" s="118" t="s">
        <v>335</v>
      </c>
      <c r="E1234" s="118" t="s">
        <v>2936</v>
      </c>
      <c r="F1234" s="3">
        <v>0</v>
      </c>
      <c r="G1234" s="3" t="s">
        <v>33</v>
      </c>
      <c r="H1234" s="3">
        <v>3826729</v>
      </c>
      <c r="I1234" s="4" t="s">
        <v>2980</v>
      </c>
      <c r="J1234" s="109">
        <v>1200</v>
      </c>
      <c r="K1234" s="4">
        <v>18153945090</v>
      </c>
      <c r="L1234" s="4"/>
      <c r="M1234" s="4" t="s">
        <v>2981</v>
      </c>
      <c r="N1234" s="4" t="s">
        <v>2982</v>
      </c>
      <c r="O1234" s="4">
        <v>18153945090</v>
      </c>
      <c r="P1234" s="217">
        <f>--IFERROR(VLOOKUP(I1234,'统计（数据库导出）'!A:C,2,FALSE),0)</f>
        <v>72</v>
      </c>
      <c r="Q1234" s="217">
        <f>--IFERROR(VLOOKUP(I1234,'统计（数据库导出）'!A:C,3,FALSE),0)</f>
        <v>760.433333333333</v>
      </c>
      <c r="R1234" s="219">
        <f t="shared" si="19"/>
        <v>0.633694444444444</v>
      </c>
      <c r="S1234" s="217">
        <f>--IFERROR(VLOOKUP(I1234,'统计（数据库导出）'!A:K,4,FALSE),0)</f>
        <v>9</v>
      </c>
      <c r="T1234" s="217">
        <f>--IFERROR(VLOOKUP(I1234,'统计（数据库导出）'!A:K,5,FALSE),0)</f>
        <v>0</v>
      </c>
      <c r="U1234" s="217">
        <f>--IFERROR(VLOOKUP(I1234,'统计（数据库导出）'!A:K,6,FALSE),0)</f>
        <v>63</v>
      </c>
      <c r="V1234" s="217">
        <f>--IFERROR(VLOOKUP(I1234,'统计（数据库导出）'!A:K,7,FALSE),0)</f>
        <v>0</v>
      </c>
      <c r="W1234" s="217">
        <f>--IFERROR(VLOOKUP(I1234,'统计（数据库导出）'!A:K,8,FALSE),0)</f>
        <v>-107.2</v>
      </c>
      <c r="X1234" s="217">
        <f>--IFERROR(VLOOKUP(I1234,'统计（数据库导出）'!A:K,9,FALSE),0)</f>
        <v>-1457.1</v>
      </c>
      <c r="Y1234" s="217">
        <f>--IFERROR(VLOOKUP(I1234,'统计（数据库导出）'!A:K,10,FALSE),0)</f>
        <v>867.633333333333</v>
      </c>
      <c r="Z1234" s="217">
        <f>--IFERROR(VLOOKUP(I1234,'统计（数据库导出）'!A:K,11,FALSE),0)</f>
        <v>0</v>
      </c>
      <c r="AA1234" s="4">
        <v>1233</v>
      </c>
      <c r="AB1234" s="4"/>
      <c r="AC1234" s="220" t="e">
        <f>VLOOKUP(H1234,[1]Sheet1!$D:$D,1,FALSE)</f>
        <v>#N/A</v>
      </c>
    </row>
    <row r="1235" spans="1:29">
      <c r="A1235" s="3">
        <v>151</v>
      </c>
      <c r="B1235" s="118" t="s">
        <v>2563</v>
      </c>
      <c r="C1235" s="118" t="s">
        <v>29</v>
      </c>
      <c r="D1235" s="118" t="s">
        <v>335</v>
      </c>
      <c r="E1235" s="118" t="s">
        <v>2936</v>
      </c>
      <c r="F1235" s="3">
        <v>0</v>
      </c>
      <c r="G1235" s="3" t="s">
        <v>33</v>
      </c>
      <c r="H1235" s="3">
        <v>3853376</v>
      </c>
      <c r="I1235" s="4" t="s">
        <v>2983</v>
      </c>
      <c r="J1235" s="109">
        <v>1200</v>
      </c>
      <c r="K1235" s="4">
        <v>19958656822</v>
      </c>
      <c r="L1235" s="4"/>
      <c r="M1235" s="4" t="s">
        <v>2984</v>
      </c>
      <c r="N1235" s="4" t="s">
        <v>2982</v>
      </c>
      <c r="O1235" s="4">
        <v>19958656822</v>
      </c>
      <c r="P1235" s="217">
        <f>--IFERROR(VLOOKUP(I1235,'统计（数据库导出）'!A:C,2,FALSE),0)</f>
        <v>0</v>
      </c>
      <c r="Q1235" s="217">
        <f>--IFERROR(VLOOKUP(I1235,'统计（数据库导出）'!A:C,3,FALSE),0)</f>
        <v>0</v>
      </c>
      <c r="R1235" s="219">
        <f t="shared" si="19"/>
        <v>0</v>
      </c>
      <c r="S1235" s="217">
        <f>--IFERROR(VLOOKUP(I1235,'统计（数据库导出）'!A:K,4,FALSE),0)</f>
        <v>0</v>
      </c>
      <c r="T1235" s="217">
        <f>--IFERROR(VLOOKUP(I1235,'统计（数据库导出）'!A:K,5,FALSE),0)</f>
        <v>0</v>
      </c>
      <c r="U1235" s="217">
        <f>--IFERROR(VLOOKUP(I1235,'统计（数据库导出）'!A:K,6,FALSE),0)</f>
        <v>0</v>
      </c>
      <c r="V1235" s="217">
        <f>--IFERROR(VLOOKUP(I1235,'统计（数据库导出）'!A:K,7,FALSE),0)</f>
        <v>0</v>
      </c>
      <c r="W1235" s="217">
        <f>--IFERROR(VLOOKUP(I1235,'统计（数据库导出）'!A:K,8,FALSE),0)</f>
        <v>0</v>
      </c>
      <c r="X1235" s="217">
        <f>--IFERROR(VLOOKUP(I1235,'统计（数据库导出）'!A:K,9,FALSE),0)</f>
        <v>0</v>
      </c>
      <c r="Y1235" s="217">
        <f>--IFERROR(VLOOKUP(I1235,'统计（数据库导出）'!A:K,10,FALSE),0)</f>
        <v>0</v>
      </c>
      <c r="Z1235" s="217">
        <f>--IFERROR(VLOOKUP(I1235,'统计（数据库导出）'!A:K,11,FALSE),0)</f>
        <v>0</v>
      </c>
      <c r="AA1235" s="4">
        <v>1234</v>
      </c>
      <c r="AB1235" s="4"/>
      <c r="AC1235" s="220" t="e">
        <f>VLOOKUP(H1235,[1]Sheet1!$D:$D,1,FALSE)</f>
        <v>#N/A</v>
      </c>
    </row>
    <row r="1236" spans="1:29">
      <c r="A1236" s="3">
        <v>152</v>
      </c>
      <c r="B1236" s="118" t="s">
        <v>2563</v>
      </c>
      <c r="C1236" s="118" t="s">
        <v>29</v>
      </c>
      <c r="D1236" s="118" t="s">
        <v>372</v>
      </c>
      <c r="E1236" s="118" t="s">
        <v>29</v>
      </c>
      <c r="F1236" s="3">
        <v>0</v>
      </c>
      <c r="G1236" s="3" t="s">
        <v>373</v>
      </c>
      <c r="H1236" s="3">
        <v>382347</v>
      </c>
      <c r="I1236" s="4" t="s">
        <v>2985</v>
      </c>
      <c r="J1236" s="109">
        <v>2500</v>
      </c>
      <c r="K1236" s="4">
        <v>18919489079</v>
      </c>
      <c r="L1236" s="4"/>
      <c r="M1236" s="4" t="s">
        <v>2986</v>
      </c>
      <c r="N1236" s="4" t="s">
        <v>2987</v>
      </c>
      <c r="O1236" s="4">
        <v>18919489079</v>
      </c>
      <c r="P1236" s="217">
        <f>--IFERROR(VLOOKUP(I1236,'统计（数据库导出）'!A:C,2,FALSE),0)</f>
        <v>0</v>
      </c>
      <c r="Q1236" s="217">
        <f>--IFERROR(VLOOKUP(I1236,'统计（数据库导出）'!A:C,3,FALSE),0)</f>
        <v>1385.8</v>
      </c>
      <c r="R1236" s="219">
        <f t="shared" si="19"/>
        <v>0.55432</v>
      </c>
      <c r="S1236" s="217">
        <f>--IFERROR(VLOOKUP(I1236,'统计（数据库导出）'!A:K,4,FALSE),0)</f>
        <v>0</v>
      </c>
      <c r="T1236" s="217">
        <f>--IFERROR(VLOOKUP(I1236,'统计（数据库导出）'!A:K,5,FALSE),0)</f>
        <v>0</v>
      </c>
      <c r="U1236" s="217">
        <f>--IFERROR(VLOOKUP(I1236,'统计（数据库导出）'!A:K,6,FALSE),0)</f>
        <v>0</v>
      </c>
      <c r="V1236" s="217">
        <f>--IFERROR(VLOOKUP(I1236,'统计（数据库导出）'!A:K,7,FALSE),0)</f>
        <v>0</v>
      </c>
      <c r="W1236" s="217">
        <f>--IFERROR(VLOOKUP(I1236,'统计（数据库导出）'!A:K,8,FALSE),0)</f>
        <v>378.5</v>
      </c>
      <c r="X1236" s="217">
        <f>--IFERROR(VLOOKUP(I1236,'统计（数据库导出）'!A:K,9,FALSE),0)</f>
        <v>-290.1</v>
      </c>
      <c r="Y1236" s="217">
        <f>--IFERROR(VLOOKUP(I1236,'统计（数据库导出）'!A:K,10,FALSE),0)</f>
        <v>1007.3</v>
      </c>
      <c r="Z1236" s="217">
        <f>--IFERROR(VLOOKUP(I1236,'统计（数据库导出）'!A:K,11,FALSE),0)</f>
        <v>0</v>
      </c>
      <c r="AA1236" s="4">
        <v>1235</v>
      </c>
      <c r="AB1236" s="4"/>
      <c r="AC1236" s="220" t="e">
        <f>VLOOKUP(H1236,[1]Sheet1!$D:$D,1,FALSE)</f>
        <v>#N/A</v>
      </c>
    </row>
    <row r="1237" spans="1:29">
      <c r="A1237" s="3">
        <v>153</v>
      </c>
      <c r="B1237" s="118" t="s">
        <v>2563</v>
      </c>
      <c r="C1237" s="118" t="s">
        <v>29</v>
      </c>
      <c r="D1237" s="118" t="s">
        <v>372</v>
      </c>
      <c r="E1237" s="118" t="s">
        <v>29</v>
      </c>
      <c r="F1237" s="3">
        <v>0</v>
      </c>
      <c r="G1237" s="3" t="s">
        <v>68</v>
      </c>
      <c r="H1237" s="3">
        <v>380171</v>
      </c>
      <c r="I1237" s="4" t="s">
        <v>2988</v>
      </c>
      <c r="J1237" s="109">
        <v>2500</v>
      </c>
      <c r="K1237" s="4">
        <v>18993825329</v>
      </c>
      <c r="L1237" s="4"/>
      <c r="M1237" s="4" t="s">
        <v>2989</v>
      </c>
      <c r="N1237" s="4" t="s">
        <v>2990</v>
      </c>
      <c r="O1237" s="4">
        <v>18993825329</v>
      </c>
      <c r="P1237" s="217">
        <f>--IFERROR(VLOOKUP(I1237,'统计（数据库导出）'!A:C,2,FALSE),0)</f>
        <v>57.8</v>
      </c>
      <c r="Q1237" s="217">
        <f>--IFERROR(VLOOKUP(I1237,'统计（数据库导出）'!A:C,3,FALSE),0)</f>
        <v>3816.98765</v>
      </c>
      <c r="R1237" s="219">
        <f t="shared" si="19"/>
        <v>1.52679506</v>
      </c>
      <c r="S1237" s="217">
        <f>--IFERROR(VLOOKUP(I1237,'统计（数据库导出）'!A:K,4,FALSE),0)</f>
        <v>12.2</v>
      </c>
      <c r="T1237" s="217">
        <f>--IFERROR(VLOOKUP(I1237,'统计（数据库导出）'!A:K,5,FALSE),0)</f>
        <v>-38</v>
      </c>
      <c r="U1237" s="217">
        <f>--IFERROR(VLOOKUP(I1237,'统计（数据库导出）'!A:K,6,FALSE),0)</f>
        <v>45.6</v>
      </c>
      <c r="V1237" s="217">
        <f>--IFERROR(VLOOKUP(I1237,'统计（数据库导出）'!A:K,7,FALSE),0)</f>
        <v>0</v>
      </c>
      <c r="W1237" s="217">
        <f>--IFERROR(VLOOKUP(I1237,'统计（数据库导出）'!A:K,8,FALSE),0)</f>
        <v>1747.6</v>
      </c>
      <c r="X1237" s="217">
        <f>--IFERROR(VLOOKUP(I1237,'统计（数据库导出）'!A:K,9,FALSE),0)</f>
        <v>-1166.3</v>
      </c>
      <c r="Y1237" s="217">
        <f>--IFERROR(VLOOKUP(I1237,'统计（数据库导出）'!A:K,10,FALSE),0)</f>
        <v>2069.38765</v>
      </c>
      <c r="Z1237" s="217">
        <f>--IFERROR(VLOOKUP(I1237,'统计（数据库导出）'!A:K,11,FALSE),0)</f>
        <v>0</v>
      </c>
      <c r="AA1237" s="4">
        <v>1236</v>
      </c>
      <c r="AB1237" s="4"/>
      <c r="AC1237" s="220" t="e">
        <f>VLOOKUP(H1237,[1]Sheet1!$D:$D,1,FALSE)</f>
        <v>#N/A</v>
      </c>
    </row>
    <row r="1238" spans="1:29">
      <c r="A1238" s="3">
        <v>155</v>
      </c>
      <c r="B1238" s="118" t="s">
        <v>2563</v>
      </c>
      <c r="C1238" s="118" t="s">
        <v>29</v>
      </c>
      <c r="D1238" s="3" t="s">
        <v>99</v>
      </c>
      <c r="E1238" s="118" t="s">
        <v>29</v>
      </c>
      <c r="F1238" s="3">
        <v>0</v>
      </c>
      <c r="G1238" s="3" t="s">
        <v>68</v>
      </c>
      <c r="H1238" s="3">
        <v>3851717</v>
      </c>
      <c r="I1238" s="4" t="s">
        <v>2991</v>
      </c>
      <c r="J1238" s="109">
        <v>200</v>
      </c>
      <c r="K1238" s="4">
        <v>17793856060</v>
      </c>
      <c r="L1238" s="4" t="s">
        <v>99</v>
      </c>
      <c r="M1238" s="4" t="s">
        <v>2992</v>
      </c>
      <c r="N1238" s="4" t="s">
        <v>2993</v>
      </c>
      <c r="O1238" s="4">
        <v>17793856060</v>
      </c>
      <c r="P1238" s="217">
        <f>--IFERROR(VLOOKUP(I1238,'统计（数据库导出）'!A:C,2,FALSE),0)</f>
        <v>0</v>
      </c>
      <c r="Q1238" s="217">
        <f>--IFERROR(VLOOKUP(I1238,'统计（数据库导出）'!A:C,3,FALSE),0)</f>
        <v>1800.6</v>
      </c>
      <c r="R1238" s="219">
        <f t="shared" si="19"/>
        <v>9.003</v>
      </c>
      <c r="S1238" s="217">
        <f>--IFERROR(VLOOKUP(I1238,'统计（数据库导出）'!A:K,4,FALSE),0)</f>
        <v>0</v>
      </c>
      <c r="T1238" s="217">
        <f>--IFERROR(VLOOKUP(I1238,'统计（数据库导出）'!A:K,5,FALSE),0)</f>
        <v>0</v>
      </c>
      <c r="U1238" s="217">
        <f>--IFERROR(VLOOKUP(I1238,'统计（数据库导出）'!A:K,6,FALSE),0)</f>
        <v>0</v>
      </c>
      <c r="V1238" s="217">
        <f>--IFERROR(VLOOKUP(I1238,'统计（数据库导出）'!A:K,7,FALSE),0)</f>
        <v>0</v>
      </c>
      <c r="W1238" s="217">
        <f>--IFERROR(VLOOKUP(I1238,'统计（数据库导出）'!A:K,8,FALSE),0)</f>
        <v>33.7</v>
      </c>
      <c r="X1238" s="217">
        <f>--IFERROR(VLOOKUP(I1238,'统计（数据库导出）'!A:K,9,FALSE),0)</f>
        <v>-5</v>
      </c>
      <c r="Y1238" s="217">
        <f>--IFERROR(VLOOKUP(I1238,'统计（数据库导出）'!A:K,10,FALSE),0)</f>
        <v>1766.9</v>
      </c>
      <c r="Z1238" s="217">
        <f>--IFERROR(VLOOKUP(I1238,'统计（数据库导出）'!A:K,11,FALSE),0)</f>
        <v>0</v>
      </c>
      <c r="AA1238" s="4">
        <v>1237</v>
      </c>
      <c r="AB1238" s="4"/>
      <c r="AC1238" s="220" t="e">
        <f>VLOOKUP(H1238,[1]Sheet1!$D:$D,1,FALSE)</f>
        <v>#N/A</v>
      </c>
    </row>
    <row r="1239" spans="1:29">
      <c r="A1239" s="3">
        <v>156</v>
      </c>
      <c r="B1239" s="118" t="s">
        <v>2563</v>
      </c>
      <c r="C1239" s="118" t="s">
        <v>29</v>
      </c>
      <c r="D1239" s="3" t="s">
        <v>99</v>
      </c>
      <c r="E1239" s="118" t="s">
        <v>29</v>
      </c>
      <c r="F1239" s="3">
        <v>0</v>
      </c>
      <c r="G1239" s="3" t="s">
        <v>68</v>
      </c>
      <c r="H1239" s="3">
        <v>3845129</v>
      </c>
      <c r="I1239" s="4" t="s">
        <v>2994</v>
      </c>
      <c r="J1239" s="109">
        <v>2500</v>
      </c>
      <c r="K1239" s="4" t="s">
        <v>2995</v>
      </c>
      <c r="L1239" s="4" t="s">
        <v>99</v>
      </c>
      <c r="M1239" s="4" t="s">
        <v>2996</v>
      </c>
      <c r="N1239" s="4" t="s">
        <v>2993</v>
      </c>
      <c r="O1239" s="4">
        <v>18093804812</v>
      </c>
      <c r="P1239" s="217">
        <f>--IFERROR(VLOOKUP(I1239,'统计（数据库导出）'!A:C,2,FALSE),0)</f>
        <v>0</v>
      </c>
      <c r="Q1239" s="217">
        <f>--IFERROR(VLOOKUP(I1239,'统计（数据库导出）'!A:C,3,FALSE),0)</f>
        <v>1115.95</v>
      </c>
      <c r="R1239" s="219">
        <f t="shared" si="19"/>
        <v>0.44638</v>
      </c>
      <c r="S1239" s="217">
        <f>--IFERROR(VLOOKUP(I1239,'统计（数据库导出）'!A:K,4,FALSE),0)</f>
        <v>0</v>
      </c>
      <c r="T1239" s="217">
        <f>--IFERROR(VLOOKUP(I1239,'统计（数据库导出）'!A:K,5,FALSE),0)</f>
        <v>0</v>
      </c>
      <c r="U1239" s="217">
        <f>--IFERROR(VLOOKUP(I1239,'统计（数据库导出）'!A:K,6,FALSE),0)</f>
        <v>0</v>
      </c>
      <c r="V1239" s="217">
        <f>--IFERROR(VLOOKUP(I1239,'统计（数据库导出）'!A:K,7,FALSE),0)</f>
        <v>0</v>
      </c>
      <c r="W1239" s="217">
        <f>--IFERROR(VLOOKUP(I1239,'统计（数据库导出）'!A:K,8,FALSE),0)</f>
        <v>759.4</v>
      </c>
      <c r="X1239" s="217">
        <f>--IFERROR(VLOOKUP(I1239,'统计（数据库导出）'!A:K,9,FALSE),0)</f>
        <v>-125</v>
      </c>
      <c r="Y1239" s="217">
        <f>--IFERROR(VLOOKUP(I1239,'统计（数据库导出）'!A:K,10,FALSE),0)</f>
        <v>356.55</v>
      </c>
      <c r="Z1239" s="217">
        <f>--IFERROR(VLOOKUP(I1239,'统计（数据库导出）'!A:K,11,FALSE),0)</f>
        <v>-10</v>
      </c>
      <c r="AA1239" s="4">
        <v>1238</v>
      </c>
      <c r="AB1239" s="4"/>
      <c r="AC1239" s="220" t="e">
        <f>VLOOKUP(H1239,[1]Sheet1!$D:$D,1,FALSE)</f>
        <v>#N/A</v>
      </c>
    </row>
    <row r="1240" spans="1:29">
      <c r="A1240" s="3">
        <v>157</v>
      </c>
      <c r="B1240" s="118" t="s">
        <v>2563</v>
      </c>
      <c r="C1240" s="118" t="s">
        <v>29</v>
      </c>
      <c r="D1240" s="3" t="s">
        <v>99</v>
      </c>
      <c r="E1240" s="118" t="s">
        <v>29</v>
      </c>
      <c r="F1240" s="3">
        <v>0</v>
      </c>
      <c r="G1240" s="3" t="s">
        <v>68</v>
      </c>
      <c r="H1240" s="3">
        <v>3852995</v>
      </c>
      <c r="I1240" s="4" t="s">
        <v>2997</v>
      </c>
      <c r="J1240" s="109">
        <v>2500</v>
      </c>
      <c r="K1240" s="4">
        <v>19958591314</v>
      </c>
      <c r="L1240" s="4" t="s">
        <v>99</v>
      </c>
      <c r="M1240" s="4" t="s">
        <v>2998</v>
      </c>
      <c r="N1240" s="4" t="s">
        <v>2999</v>
      </c>
      <c r="O1240" s="4">
        <v>18993841229</v>
      </c>
      <c r="P1240" s="217">
        <f>--IFERROR(VLOOKUP(I1240,'统计（数据库导出）'!A:C,2,FALSE),0)</f>
        <v>59</v>
      </c>
      <c r="Q1240" s="217">
        <f>--IFERROR(VLOOKUP(I1240,'统计（数据库导出）'!A:C,3,FALSE),0)</f>
        <v>2105.47</v>
      </c>
      <c r="R1240" s="219">
        <f t="shared" si="19"/>
        <v>0.842188</v>
      </c>
      <c r="S1240" s="217">
        <f>--IFERROR(VLOOKUP(I1240,'统计（数据库导出）'!A:K,4,FALSE),0)</f>
        <v>54</v>
      </c>
      <c r="T1240" s="217">
        <f>--IFERROR(VLOOKUP(I1240,'统计（数据库导出）'!A:K,5,FALSE),0)</f>
        <v>0</v>
      </c>
      <c r="U1240" s="217">
        <f>--IFERROR(VLOOKUP(I1240,'统计（数据库导出）'!A:K,6,FALSE),0)</f>
        <v>5</v>
      </c>
      <c r="V1240" s="217">
        <f>--IFERROR(VLOOKUP(I1240,'统计（数据库导出）'!A:K,7,FALSE),0)</f>
        <v>0</v>
      </c>
      <c r="W1240" s="217">
        <f>--IFERROR(VLOOKUP(I1240,'统计（数据库导出）'!A:K,8,FALSE),0)</f>
        <v>422.2</v>
      </c>
      <c r="X1240" s="217">
        <f>--IFERROR(VLOOKUP(I1240,'统计（数据库导出）'!A:K,9,FALSE),0)</f>
        <v>-377</v>
      </c>
      <c r="Y1240" s="217">
        <f>--IFERROR(VLOOKUP(I1240,'统计（数据库导出）'!A:K,10,FALSE),0)</f>
        <v>1683.27</v>
      </c>
      <c r="Z1240" s="217">
        <f>--IFERROR(VLOOKUP(I1240,'统计（数据库导出）'!A:K,11,FALSE),0)</f>
        <v>0</v>
      </c>
      <c r="AA1240" s="4">
        <v>1239</v>
      </c>
      <c r="AB1240" s="4"/>
      <c r="AC1240" s="220" t="e">
        <f>VLOOKUP(H1240,[1]Sheet1!$D:$D,1,FALSE)</f>
        <v>#N/A</v>
      </c>
    </row>
    <row r="1241" spans="1:29">
      <c r="A1241" s="3">
        <v>158</v>
      </c>
      <c r="B1241" s="118" t="s">
        <v>2563</v>
      </c>
      <c r="C1241" s="118" t="s">
        <v>29</v>
      </c>
      <c r="D1241" s="118" t="s">
        <v>153</v>
      </c>
      <c r="E1241" s="118" t="s">
        <v>29</v>
      </c>
      <c r="F1241" s="3">
        <v>0</v>
      </c>
      <c r="G1241" s="3" t="s">
        <v>68</v>
      </c>
      <c r="H1241" s="3">
        <v>3827036</v>
      </c>
      <c r="I1241" s="4" t="s">
        <v>3000</v>
      </c>
      <c r="J1241" s="109">
        <v>2500</v>
      </c>
      <c r="K1241" s="4">
        <v>13389486969</v>
      </c>
      <c r="L1241" s="4"/>
      <c r="M1241" s="4" t="s">
        <v>3001</v>
      </c>
      <c r="N1241" s="4" t="s">
        <v>3002</v>
      </c>
      <c r="O1241" s="4">
        <v>13389486969</v>
      </c>
      <c r="P1241" s="217">
        <f>--IFERROR(VLOOKUP(I1241,'统计（数据库导出）'!A:C,2,FALSE),0)</f>
        <v>215</v>
      </c>
      <c r="Q1241" s="217">
        <f>--IFERROR(VLOOKUP(I1241,'统计（数据库导出）'!A:C,3,FALSE),0)</f>
        <v>2736.46</v>
      </c>
      <c r="R1241" s="219">
        <f t="shared" si="19"/>
        <v>1.094584</v>
      </c>
      <c r="S1241" s="217">
        <f>--IFERROR(VLOOKUP(I1241,'统计（数据库导出）'!A:K,4,FALSE),0)</f>
        <v>195</v>
      </c>
      <c r="T1241" s="217">
        <f>--IFERROR(VLOOKUP(I1241,'统计（数据库导出）'!A:K,5,FALSE),0)</f>
        <v>0</v>
      </c>
      <c r="U1241" s="217">
        <f>--IFERROR(VLOOKUP(I1241,'统计（数据库导出）'!A:K,6,FALSE),0)</f>
        <v>20</v>
      </c>
      <c r="V1241" s="217">
        <f>--IFERROR(VLOOKUP(I1241,'统计（数据库导出）'!A:K,7,FALSE),0)</f>
        <v>0</v>
      </c>
      <c r="W1241" s="217">
        <f>--IFERROR(VLOOKUP(I1241,'统计（数据库导出）'!A:K,8,FALSE),0)</f>
        <v>1643.46</v>
      </c>
      <c r="X1241" s="217">
        <f>--IFERROR(VLOOKUP(I1241,'统计（数据库导出）'!A:K,9,FALSE),0)</f>
        <v>-523.3</v>
      </c>
      <c r="Y1241" s="217">
        <f>--IFERROR(VLOOKUP(I1241,'统计（数据库导出）'!A:K,10,FALSE),0)</f>
        <v>1093</v>
      </c>
      <c r="Z1241" s="217">
        <f>--IFERROR(VLOOKUP(I1241,'统计（数据库导出）'!A:K,11,FALSE),0)</f>
        <v>0</v>
      </c>
      <c r="AA1241" s="4">
        <v>1240</v>
      </c>
      <c r="AB1241" s="4"/>
      <c r="AC1241" s="220" t="e">
        <f>VLOOKUP(H1241,[1]Sheet1!$D:$D,1,FALSE)</f>
        <v>#N/A</v>
      </c>
    </row>
    <row r="1242" spans="1:29">
      <c r="A1242" s="3">
        <v>159</v>
      </c>
      <c r="B1242" s="118" t="s">
        <v>2563</v>
      </c>
      <c r="C1242" s="118" t="s">
        <v>29</v>
      </c>
      <c r="D1242" s="118" t="s">
        <v>157</v>
      </c>
      <c r="E1242" s="118" t="s">
        <v>29</v>
      </c>
      <c r="F1242" s="3">
        <v>0</v>
      </c>
      <c r="G1242" s="3" t="s">
        <v>68</v>
      </c>
      <c r="H1242" s="3">
        <v>3805036</v>
      </c>
      <c r="I1242" s="4" t="s">
        <v>3003</v>
      </c>
      <c r="J1242" s="109">
        <v>2500</v>
      </c>
      <c r="K1242" s="4">
        <v>15339784386</v>
      </c>
      <c r="L1242" s="4"/>
      <c r="M1242" s="4" t="s">
        <v>3004</v>
      </c>
      <c r="N1242" s="4" t="s">
        <v>3005</v>
      </c>
      <c r="O1242" s="4">
        <v>15339784386</v>
      </c>
      <c r="P1242" s="217">
        <f>--IFERROR(VLOOKUP(I1242,'统计（数据库导出）'!A:C,2,FALSE),0)</f>
        <v>181.45</v>
      </c>
      <c r="Q1242" s="217">
        <f>--IFERROR(VLOOKUP(I1242,'统计（数据库导出）'!A:C,3,FALSE),0)</f>
        <v>2485.29635</v>
      </c>
      <c r="R1242" s="219">
        <f t="shared" si="19"/>
        <v>0.99411854</v>
      </c>
      <c r="S1242" s="217">
        <f>--IFERROR(VLOOKUP(I1242,'统计（数据库导出）'!A:K,4,FALSE),0)</f>
        <v>139.8</v>
      </c>
      <c r="T1242" s="217">
        <f>--IFERROR(VLOOKUP(I1242,'统计（数据库导出）'!A:K,5,FALSE),0)</f>
        <v>-20</v>
      </c>
      <c r="U1242" s="217">
        <f>--IFERROR(VLOOKUP(I1242,'统计（数据库导出）'!A:K,6,FALSE),0)</f>
        <v>41.65</v>
      </c>
      <c r="V1242" s="217">
        <f>--IFERROR(VLOOKUP(I1242,'统计（数据库导出）'!A:K,7,FALSE),0)</f>
        <v>0</v>
      </c>
      <c r="W1242" s="217">
        <f>--IFERROR(VLOOKUP(I1242,'统计（数据库导出）'!A:K,8,FALSE),0)</f>
        <v>641.9</v>
      </c>
      <c r="X1242" s="217">
        <f>--IFERROR(VLOOKUP(I1242,'统计（数据库导出）'!A:K,9,FALSE),0)</f>
        <v>-647.4</v>
      </c>
      <c r="Y1242" s="217">
        <f>--IFERROR(VLOOKUP(I1242,'统计（数据库导出）'!A:K,10,FALSE),0)</f>
        <v>1843.39635</v>
      </c>
      <c r="Z1242" s="217">
        <f>--IFERROR(VLOOKUP(I1242,'统计（数据库导出）'!A:K,11,FALSE),0)</f>
        <v>0</v>
      </c>
      <c r="AA1242" s="4">
        <v>1241</v>
      </c>
      <c r="AB1242" s="4"/>
      <c r="AC1242" s="220" t="e">
        <f>VLOOKUP(H1242,[1]Sheet1!$D:$D,1,FALSE)</f>
        <v>#N/A</v>
      </c>
    </row>
    <row r="1243" spans="1:29">
      <c r="A1243" s="3">
        <v>160</v>
      </c>
      <c r="B1243" s="118" t="s">
        <v>2563</v>
      </c>
      <c r="C1243" s="118" t="s">
        <v>29</v>
      </c>
      <c r="D1243" s="118" t="s">
        <v>109</v>
      </c>
      <c r="E1243" s="118" t="s">
        <v>29</v>
      </c>
      <c r="F1243" s="3">
        <v>0</v>
      </c>
      <c r="G1243" s="3" t="s">
        <v>68</v>
      </c>
      <c r="H1243" s="3">
        <v>3851719</v>
      </c>
      <c r="I1243" s="4" t="s">
        <v>3006</v>
      </c>
      <c r="J1243" s="109">
        <v>2500</v>
      </c>
      <c r="K1243" s="4" t="s">
        <v>3007</v>
      </c>
      <c r="L1243" s="4"/>
      <c r="M1243" s="4" t="s">
        <v>3008</v>
      </c>
      <c r="N1243" s="4" t="s">
        <v>3009</v>
      </c>
      <c r="O1243" s="4">
        <v>18993825089</v>
      </c>
      <c r="P1243" s="217">
        <f>--IFERROR(VLOOKUP(I1243,'统计（数据库导出）'!A:C,2,FALSE),0)</f>
        <v>148</v>
      </c>
      <c r="Q1243" s="217">
        <f>--IFERROR(VLOOKUP(I1243,'统计（数据库导出）'!A:C,3,FALSE),0)</f>
        <v>1486.6</v>
      </c>
      <c r="R1243" s="219">
        <f t="shared" si="19"/>
        <v>0.59464</v>
      </c>
      <c r="S1243" s="217">
        <f>--IFERROR(VLOOKUP(I1243,'统计（数据库导出）'!A:K,4,FALSE),0)</f>
        <v>38</v>
      </c>
      <c r="T1243" s="217">
        <f>--IFERROR(VLOOKUP(I1243,'统计（数据库导出）'!A:K,5,FALSE),0)</f>
        <v>0</v>
      </c>
      <c r="U1243" s="217">
        <f>--IFERROR(VLOOKUP(I1243,'统计（数据库导出）'!A:K,6,FALSE),0)</f>
        <v>110</v>
      </c>
      <c r="V1243" s="217">
        <f>--IFERROR(VLOOKUP(I1243,'统计（数据库导出）'!A:K,7,FALSE),0)</f>
        <v>0</v>
      </c>
      <c r="W1243" s="217">
        <f>--IFERROR(VLOOKUP(I1243,'统计（数据库导出）'!A:K,8,FALSE),0)</f>
        <v>245.4</v>
      </c>
      <c r="X1243" s="217">
        <f>--IFERROR(VLOOKUP(I1243,'统计（数据库导出）'!A:K,9,FALSE),0)</f>
        <v>-835</v>
      </c>
      <c r="Y1243" s="217">
        <f>--IFERROR(VLOOKUP(I1243,'统计（数据库导出）'!A:K,10,FALSE),0)</f>
        <v>1241.2</v>
      </c>
      <c r="Z1243" s="217">
        <f>--IFERROR(VLOOKUP(I1243,'统计（数据库导出）'!A:K,11,FALSE),0)</f>
        <v>0</v>
      </c>
      <c r="AA1243" s="4">
        <v>1242</v>
      </c>
      <c r="AB1243" s="4"/>
      <c r="AC1243" s="220" t="e">
        <f>VLOOKUP(H1243,[1]Sheet1!$D:$D,1,FALSE)</f>
        <v>#N/A</v>
      </c>
    </row>
    <row r="1244" spans="1:29">
      <c r="A1244" s="3">
        <v>161</v>
      </c>
      <c r="B1244" s="118" t="s">
        <v>2563</v>
      </c>
      <c r="C1244" s="118" t="s">
        <v>29</v>
      </c>
      <c r="D1244" s="4" t="s">
        <v>335</v>
      </c>
      <c r="E1244" s="118" t="s">
        <v>2936</v>
      </c>
      <c r="F1244" s="3">
        <v>0</v>
      </c>
      <c r="G1244" s="3" t="s">
        <v>33</v>
      </c>
      <c r="H1244" s="118">
        <v>380761</v>
      </c>
      <c r="I1244" s="4" t="s">
        <v>3010</v>
      </c>
      <c r="J1244" s="109">
        <v>1800</v>
      </c>
      <c r="K1244" s="4">
        <v>18993825766</v>
      </c>
      <c r="L1244" s="4"/>
      <c r="M1244" s="4" t="s">
        <v>2949</v>
      </c>
      <c r="N1244" s="4" t="s">
        <v>3011</v>
      </c>
      <c r="O1244" s="4">
        <v>13369412002</v>
      </c>
      <c r="P1244" s="217">
        <f>--IFERROR(VLOOKUP(I1244,'统计（数据库导出）'!A:C,2,FALSE),0)</f>
        <v>0</v>
      </c>
      <c r="Q1244" s="217">
        <f>--IFERROR(VLOOKUP(I1244,'统计（数据库导出）'!A:C,3,FALSE),0)</f>
        <v>0</v>
      </c>
      <c r="R1244" s="219">
        <f t="shared" si="19"/>
        <v>0</v>
      </c>
      <c r="S1244" s="217">
        <f>--IFERROR(VLOOKUP(I1244,'统计（数据库导出）'!A:K,4,FALSE),0)</f>
        <v>0</v>
      </c>
      <c r="T1244" s="217">
        <f>--IFERROR(VLOOKUP(I1244,'统计（数据库导出）'!A:K,5,FALSE),0)</f>
        <v>0</v>
      </c>
      <c r="U1244" s="217">
        <f>--IFERROR(VLOOKUP(I1244,'统计（数据库导出）'!A:K,6,FALSE),0)</f>
        <v>0</v>
      </c>
      <c r="V1244" s="217">
        <f>--IFERROR(VLOOKUP(I1244,'统计（数据库导出）'!A:K,7,FALSE),0)</f>
        <v>0</v>
      </c>
      <c r="W1244" s="217">
        <f>--IFERROR(VLOOKUP(I1244,'统计（数据库导出）'!A:K,8,FALSE),0)</f>
        <v>0</v>
      </c>
      <c r="X1244" s="217">
        <f>--IFERROR(VLOOKUP(I1244,'统计（数据库导出）'!A:K,9,FALSE),0)</f>
        <v>0</v>
      </c>
      <c r="Y1244" s="217">
        <f>--IFERROR(VLOOKUP(I1244,'统计（数据库导出）'!A:K,10,FALSE),0)</f>
        <v>0</v>
      </c>
      <c r="Z1244" s="217">
        <f>--IFERROR(VLOOKUP(I1244,'统计（数据库导出）'!A:K,11,FALSE),0)</f>
        <v>0</v>
      </c>
      <c r="AA1244" s="4">
        <v>1243</v>
      </c>
      <c r="AB1244" s="4"/>
      <c r="AC1244" s="220" t="e">
        <f>VLOOKUP(H1244,[1]Sheet1!$D:$D,1,FALSE)</f>
        <v>#N/A</v>
      </c>
    </row>
    <row r="1245" spans="1:29">
      <c r="A1245" s="3">
        <v>162</v>
      </c>
      <c r="B1245" s="118" t="s">
        <v>2563</v>
      </c>
      <c r="C1245" s="118" t="s">
        <v>29</v>
      </c>
      <c r="D1245" s="3" t="s">
        <v>99</v>
      </c>
      <c r="E1245" s="118" t="s">
        <v>29</v>
      </c>
      <c r="F1245" s="3">
        <v>0</v>
      </c>
      <c r="G1245" s="3" t="s">
        <v>68</v>
      </c>
      <c r="H1245" s="118">
        <v>3852981</v>
      </c>
      <c r="I1245" s="4" t="s">
        <v>3012</v>
      </c>
      <c r="J1245" s="109">
        <v>200</v>
      </c>
      <c r="K1245" s="4">
        <v>18993825366</v>
      </c>
      <c r="L1245" s="4" t="s">
        <v>99</v>
      </c>
      <c r="M1245" s="4" t="s">
        <v>3013</v>
      </c>
      <c r="N1245" s="4" t="s">
        <v>3014</v>
      </c>
      <c r="O1245" s="4">
        <v>18993825366</v>
      </c>
      <c r="P1245" s="217">
        <f>--IFERROR(VLOOKUP(I1245,'统计（数据库导出）'!A:C,2,FALSE),0)</f>
        <v>0</v>
      </c>
      <c r="Q1245" s="217">
        <f>--IFERROR(VLOOKUP(I1245,'统计（数据库导出）'!A:C,3,FALSE),0)</f>
        <v>0</v>
      </c>
      <c r="R1245" s="219">
        <f t="shared" si="19"/>
        <v>0</v>
      </c>
      <c r="S1245" s="217">
        <f>--IFERROR(VLOOKUP(I1245,'统计（数据库导出）'!A:K,4,FALSE),0)</f>
        <v>0</v>
      </c>
      <c r="T1245" s="217">
        <f>--IFERROR(VLOOKUP(I1245,'统计（数据库导出）'!A:K,5,FALSE),0)</f>
        <v>0</v>
      </c>
      <c r="U1245" s="217">
        <f>--IFERROR(VLOOKUP(I1245,'统计（数据库导出）'!A:K,6,FALSE),0)</f>
        <v>0</v>
      </c>
      <c r="V1245" s="217">
        <f>--IFERROR(VLOOKUP(I1245,'统计（数据库导出）'!A:K,7,FALSE),0)</f>
        <v>0</v>
      </c>
      <c r="W1245" s="217">
        <f>--IFERROR(VLOOKUP(I1245,'统计（数据库导出）'!A:K,8,FALSE),0)</f>
        <v>0</v>
      </c>
      <c r="X1245" s="217">
        <f>--IFERROR(VLOOKUP(I1245,'统计（数据库导出）'!A:K,9,FALSE),0)</f>
        <v>0</v>
      </c>
      <c r="Y1245" s="217">
        <f>--IFERROR(VLOOKUP(I1245,'统计（数据库导出）'!A:K,10,FALSE),0)</f>
        <v>0</v>
      </c>
      <c r="Z1245" s="217">
        <f>--IFERROR(VLOOKUP(I1245,'统计（数据库导出）'!A:K,11,FALSE),0)</f>
        <v>0</v>
      </c>
      <c r="AA1245" s="4">
        <v>1244</v>
      </c>
      <c r="AB1245" s="4"/>
      <c r="AC1245" s="220" t="e">
        <f>VLOOKUP(H1245,[1]Sheet1!$D:$D,1,FALSE)</f>
        <v>#N/A</v>
      </c>
    </row>
    <row r="1246" spans="1:29">
      <c r="A1246" s="3">
        <v>163</v>
      </c>
      <c r="B1246" s="118" t="s">
        <v>2563</v>
      </c>
      <c r="C1246" s="118" t="s">
        <v>57</v>
      </c>
      <c r="D1246" s="118" t="s">
        <v>29</v>
      </c>
      <c r="E1246" s="118" t="s">
        <v>29</v>
      </c>
      <c r="F1246" s="3">
        <v>0</v>
      </c>
      <c r="G1246" s="3" t="s">
        <v>373</v>
      </c>
      <c r="H1246" s="118">
        <v>3853402</v>
      </c>
      <c r="I1246" s="4" t="s">
        <v>3015</v>
      </c>
      <c r="J1246" s="109">
        <v>800</v>
      </c>
      <c r="K1246" s="4">
        <v>19958546109</v>
      </c>
      <c r="L1246" s="4"/>
      <c r="M1246" s="4" t="s">
        <v>3016</v>
      </c>
      <c r="N1246" s="4" t="s">
        <v>3017</v>
      </c>
      <c r="O1246" s="4">
        <v>19958546109</v>
      </c>
      <c r="P1246" s="217">
        <f>--IFERROR(VLOOKUP(I1246,'统计（数据库导出）'!A:C,2,FALSE),0)</f>
        <v>0</v>
      </c>
      <c r="Q1246" s="217">
        <f>--IFERROR(VLOOKUP(I1246,'统计（数据库导出）'!A:C,3,FALSE),0)</f>
        <v>2012.2</v>
      </c>
      <c r="R1246" s="219">
        <f t="shared" si="19"/>
        <v>2.51525</v>
      </c>
      <c r="S1246" s="217">
        <f>--IFERROR(VLOOKUP(I1246,'统计（数据库导出）'!A:K,4,FALSE),0)</f>
        <v>0</v>
      </c>
      <c r="T1246" s="217">
        <f>--IFERROR(VLOOKUP(I1246,'统计（数据库导出）'!A:K,5,FALSE),0)</f>
        <v>0</v>
      </c>
      <c r="U1246" s="217">
        <f>--IFERROR(VLOOKUP(I1246,'统计（数据库导出）'!A:K,6,FALSE),0)</f>
        <v>0</v>
      </c>
      <c r="V1246" s="217">
        <f>--IFERROR(VLOOKUP(I1246,'统计（数据库导出）'!A:K,7,FALSE),0)</f>
        <v>0</v>
      </c>
      <c r="W1246" s="217">
        <f>--IFERROR(VLOOKUP(I1246,'统计（数据库导出）'!A:K,8,FALSE),0)</f>
        <v>0</v>
      </c>
      <c r="X1246" s="217">
        <f>--IFERROR(VLOOKUP(I1246,'统计（数据库导出）'!A:K,9,FALSE),0)</f>
        <v>0</v>
      </c>
      <c r="Y1246" s="217">
        <f>--IFERROR(VLOOKUP(I1246,'统计（数据库导出）'!A:K,10,FALSE),0)</f>
        <v>2012.2</v>
      </c>
      <c r="Z1246" s="217">
        <f>--IFERROR(VLOOKUP(I1246,'统计（数据库导出）'!A:K,11,FALSE),0)</f>
        <v>0</v>
      </c>
      <c r="AA1246" s="4">
        <v>1245</v>
      </c>
      <c r="AB1246" s="4"/>
      <c r="AC1246" s="220" t="e">
        <f>VLOOKUP(H1246,[1]Sheet1!$D:$D,1,FALSE)</f>
        <v>#N/A</v>
      </c>
    </row>
    <row r="1247" spans="1:29">
      <c r="A1247" s="3">
        <v>164</v>
      </c>
      <c r="B1247" s="118" t="s">
        <v>2563</v>
      </c>
      <c r="C1247" s="118" t="s">
        <v>29</v>
      </c>
      <c r="D1247" s="3" t="s">
        <v>99</v>
      </c>
      <c r="E1247" s="118" t="s">
        <v>29</v>
      </c>
      <c r="F1247" s="3">
        <v>0</v>
      </c>
      <c r="G1247" s="3" t="s">
        <v>68</v>
      </c>
      <c r="H1247" s="118">
        <v>3853380</v>
      </c>
      <c r="I1247" s="4" t="s">
        <v>3018</v>
      </c>
      <c r="J1247" s="109">
        <v>200</v>
      </c>
      <c r="K1247" s="4">
        <v>18909382022</v>
      </c>
      <c r="L1247" s="4" t="s">
        <v>99</v>
      </c>
      <c r="M1247" s="4" t="s">
        <v>1905</v>
      </c>
      <c r="N1247" s="4" t="s">
        <v>2993</v>
      </c>
      <c r="O1247" s="4">
        <v>18909382022</v>
      </c>
      <c r="P1247" s="217">
        <f>--IFERROR(VLOOKUP(I1247,'统计（数据库导出）'!A:C,2,FALSE),0)</f>
        <v>0</v>
      </c>
      <c r="Q1247" s="217">
        <f>--IFERROR(VLOOKUP(I1247,'统计（数据库导出）'!A:C,3,FALSE),0)</f>
        <v>4.5</v>
      </c>
      <c r="R1247" s="219">
        <f t="shared" si="19"/>
        <v>0.0225</v>
      </c>
      <c r="S1247" s="217">
        <f>--IFERROR(VLOOKUP(I1247,'统计（数据库导出）'!A:K,4,FALSE),0)</f>
        <v>0</v>
      </c>
      <c r="T1247" s="217">
        <f>--IFERROR(VLOOKUP(I1247,'统计（数据库导出）'!A:K,5,FALSE),0)</f>
        <v>0</v>
      </c>
      <c r="U1247" s="217">
        <f>--IFERROR(VLOOKUP(I1247,'统计（数据库导出）'!A:K,6,FALSE),0)</f>
        <v>0</v>
      </c>
      <c r="V1247" s="217">
        <f>--IFERROR(VLOOKUP(I1247,'统计（数据库导出）'!A:K,7,FALSE),0)</f>
        <v>0</v>
      </c>
      <c r="W1247" s="217">
        <f>--IFERROR(VLOOKUP(I1247,'统计（数据库导出）'!A:K,8,FALSE),0)</f>
        <v>4.5</v>
      </c>
      <c r="X1247" s="217">
        <f>--IFERROR(VLOOKUP(I1247,'统计（数据库导出）'!A:K,9,FALSE),0)</f>
        <v>0</v>
      </c>
      <c r="Y1247" s="217">
        <f>--IFERROR(VLOOKUP(I1247,'统计（数据库导出）'!A:K,10,FALSE),0)</f>
        <v>0</v>
      </c>
      <c r="Z1247" s="217">
        <f>--IFERROR(VLOOKUP(I1247,'统计（数据库导出）'!A:K,11,FALSE),0)</f>
        <v>0</v>
      </c>
      <c r="AA1247" s="4">
        <v>1246</v>
      </c>
      <c r="AB1247" s="4"/>
      <c r="AC1247" s="220" t="e">
        <f>VLOOKUP(H1247,[1]Sheet1!$D:$D,1,FALSE)</f>
        <v>#N/A</v>
      </c>
    </row>
    <row r="1248" spans="1:29">
      <c r="A1248" s="3">
        <v>165</v>
      </c>
      <c r="B1248" s="118" t="s">
        <v>2563</v>
      </c>
      <c r="C1248" s="118" t="s">
        <v>29</v>
      </c>
      <c r="D1248" s="3" t="s">
        <v>99</v>
      </c>
      <c r="E1248" s="118" t="s">
        <v>29</v>
      </c>
      <c r="F1248" s="3">
        <v>0</v>
      </c>
      <c r="G1248" s="3" t="s">
        <v>68</v>
      </c>
      <c r="H1248" s="118">
        <v>3853393</v>
      </c>
      <c r="I1248" s="4" t="s">
        <v>3019</v>
      </c>
      <c r="J1248" s="231">
        <v>800</v>
      </c>
      <c r="K1248" s="4">
        <v>18993825093</v>
      </c>
      <c r="L1248" s="4" t="s">
        <v>99</v>
      </c>
      <c r="M1248" s="4" t="s">
        <v>3020</v>
      </c>
      <c r="N1248" s="4" t="s">
        <v>3017</v>
      </c>
      <c r="O1248" s="4">
        <v>18993825093</v>
      </c>
      <c r="P1248" s="217">
        <f>--IFERROR(VLOOKUP(I1248,'统计（数据库导出）'!A:C,2,FALSE),0)</f>
        <v>64.8</v>
      </c>
      <c r="Q1248" s="217">
        <f>--IFERROR(VLOOKUP(I1248,'统计（数据库导出）'!A:C,3,FALSE),0)</f>
        <v>419</v>
      </c>
      <c r="R1248" s="219">
        <f t="shared" si="19"/>
        <v>0.52375</v>
      </c>
      <c r="S1248" s="217">
        <f>--IFERROR(VLOOKUP(I1248,'统计（数据库导出）'!A:K,4,FALSE),0)</f>
        <v>0</v>
      </c>
      <c r="T1248" s="217">
        <f>--IFERROR(VLOOKUP(I1248,'统计（数据库导出）'!A:K,5,FALSE),0)</f>
        <v>0</v>
      </c>
      <c r="U1248" s="217">
        <f>--IFERROR(VLOOKUP(I1248,'统计（数据库导出）'!A:K,6,FALSE),0)</f>
        <v>64.8</v>
      </c>
      <c r="V1248" s="217">
        <f>--IFERROR(VLOOKUP(I1248,'统计（数据库导出）'!A:K,7,FALSE),0)</f>
        <v>0</v>
      </c>
      <c r="W1248" s="217">
        <f>--IFERROR(VLOOKUP(I1248,'统计（数据库导出）'!A:K,8,FALSE),0)</f>
        <v>0</v>
      </c>
      <c r="X1248" s="217">
        <f>--IFERROR(VLOOKUP(I1248,'统计（数据库导出）'!A:K,9,FALSE),0)</f>
        <v>0</v>
      </c>
      <c r="Y1248" s="217">
        <f>--IFERROR(VLOOKUP(I1248,'统计（数据库导出）'!A:K,10,FALSE),0)</f>
        <v>419</v>
      </c>
      <c r="Z1248" s="217">
        <f>--IFERROR(VLOOKUP(I1248,'统计（数据库导出）'!A:K,11,FALSE),0)</f>
        <v>0</v>
      </c>
      <c r="AA1248" s="4">
        <v>1247</v>
      </c>
      <c r="AB1248" s="4"/>
      <c r="AC1248" s="220" t="e">
        <f>VLOOKUP(H1248,[1]Sheet1!$D:$D,1,FALSE)</f>
        <v>#N/A</v>
      </c>
    </row>
    <row r="1249" spans="1:29">
      <c r="A1249" s="3">
        <v>166</v>
      </c>
      <c r="B1249" s="118" t="s">
        <v>2563</v>
      </c>
      <c r="C1249" s="118" t="s">
        <v>29</v>
      </c>
      <c r="D1249" s="3" t="s">
        <v>30</v>
      </c>
      <c r="E1249" s="118" t="s">
        <v>3021</v>
      </c>
      <c r="F1249" s="3" t="s">
        <v>32</v>
      </c>
      <c r="G1249" s="3" t="s">
        <v>102</v>
      </c>
      <c r="H1249" s="3">
        <v>3852289</v>
      </c>
      <c r="I1249" s="4" t="s">
        <v>3022</v>
      </c>
      <c r="J1249" s="109">
        <v>1500</v>
      </c>
      <c r="K1249" s="4">
        <v>18993826896</v>
      </c>
      <c r="L1249" s="4" t="s">
        <v>99</v>
      </c>
      <c r="M1249" s="4" t="s">
        <v>3023</v>
      </c>
      <c r="N1249" s="4" t="s">
        <v>3024</v>
      </c>
      <c r="O1249" s="4">
        <v>18993826896</v>
      </c>
      <c r="P1249" s="217">
        <f>--IFERROR(VLOOKUP(I1249,'统计（数据库导出）'!A:C,2,FALSE),0)</f>
        <v>186.75</v>
      </c>
      <c r="Q1249" s="217">
        <f>--IFERROR(VLOOKUP(I1249,'统计（数据库导出）'!A:C,3,FALSE),0)</f>
        <v>4499.86</v>
      </c>
      <c r="R1249" s="219">
        <f t="shared" si="19"/>
        <v>2.99990666666667</v>
      </c>
      <c r="S1249" s="217">
        <f>--IFERROR(VLOOKUP(I1249,'统计（数据库导出）'!A:K,4,FALSE),0)</f>
        <v>184.8</v>
      </c>
      <c r="T1249" s="217">
        <f>--IFERROR(VLOOKUP(I1249,'统计（数据库导出）'!A:K,5,FALSE),0)</f>
        <v>0</v>
      </c>
      <c r="U1249" s="217">
        <f>--IFERROR(VLOOKUP(I1249,'统计（数据库导出）'!A:K,6,FALSE),0)</f>
        <v>1.95</v>
      </c>
      <c r="V1249" s="217">
        <f>--IFERROR(VLOOKUP(I1249,'统计（数据库导出）'!A:K,7,FALSE),0)</f>
        <v>0</v>
      </c>
      <c r="W1249" s="217">
        <f>--IFERROR(VLOOKUP(I1249,'统计（数据库导出）'!A:K,8,FALSE),0)</f>
        <v>2837.66</v>
      </c>
      <c r="X1249" s="217">
        <f>--IFERROR(VLOOKUP(I1249,'统计（数据库导出）'!A:K,9,FALSE),0)</f>
        <v>-1456.4</v>
      </c>
      <c r="Y1249" s="217">
        <f>--IFERROR(VLOOKUP(I1249,'统计（数据库导出）'!A:K,10,FALSE),0)</f>
        <v>1662.2</v>
      </c>
      <c r="Z1249" s="217">
        <f>--IFERROR(VLOOKUP(I1249,'统计（数据库导出）'!A:K,11,FALSE),0)</f>
        <v>0</v>
      </c>
      <c r="AA1249" s="4">
        <v>1248</v>
      </c>
      <c r="AB1249" s="4"/>
      <c r="AC1249" s="220" t="e">
        <f>VLOOKUP(H1249,[1]Sheet1!$D:$D,1,FALSE)</f>
        <v>#N/A</v>
      </c>
    </row>
    <row r="1250" spans="1:29">
      <c r="A1250" s="3">
        <v>167</v>
      </c>
      <c r="B1250" s="118" t="s">
        <v>2563</v>
      </c>
      <c r="C1250" s="118" t="s">
        <v>29</v>
      </c>
      <c r="D1250" s="118" t="s">
        <v>30</v>
      </c>
      <c r="E1250" s="118" t="s">
        <v>3021</v>
      </c>
      <c r="F1250" s="3" t="s">
        <v>88</v>
      </c>
      <c r="G1250" s="3" t="s">
        <v>68</v>
      </c>
      <c r="H1250" s="3">
        <v>3852970</v>
      </c>
      <c r="I1250" s="4" t="s">
        <v>3025</v>
      </c>
      <c r="J1250" s="109">
        <v>900</v>
      </c>
      <c r="K1250" s="4">
        <v>19993809742</v>
      </c>
      <c r="L1250" s="4"/>
      <c r="M1250" s="4" t="s">
        <v>3026</v>
      </c>
      <c r="N1250" s="4" t="s">
        <v>3027</v>
      </c>
      <c r="O1250" s="4">
        <v>19993809742</v>
      </c>
      <c r="P1250" s="217">
        <f>--IFERROR(VLOOKUP(I1250,'统计（数据库导出）'!A:C,2,FALSE),0)</f>
        <v>0</v>
      </c>
      <c r="Q1250" s="217">
        <f>--IFERROR(VLOOKUP(I1250,'统计（数据库导出）'!A:C,3,FALSE),0)</f>
        <v>263.4</v>
      </c>
      <c r="R1250" s="219">
        <f t="shared" si="19"/>
        <v>0.292666666666667</v>
      </c>
      <c r="S1250" s="217">
        <f>--IFERROR(VLOOKUP(I1250,'统计（数据库导出）'!A:K,4,FALSE),0)</f>
        <v>0</v>
      </c>
      <c r="T1250" s="217">
        <f>--IFERROR(VLOOKUP(I1250,'统计（数据库导出）'!A:K,5,FALSE),0)</f>
        <v>0</v>
      </c>
      <c r="U1250" s="217">
        <f>--IFERROR(VLOOKUP(I1250,'统计（数据库导出）'!A:K,6,FALSE),0)</f>
        <v>0</v>
      </c>
      <c r="V1250" s="217">
        <f>--IFERROR(VLOOKUP(I1250,'统计（数据库导出）'!A:K,7,FALSE),0)</f>
        <v>0</v>
      </c>
      <c r="W1250" s="217">
        <f>--IFERROR(VLOOKUP(I1250,'统计（数据库导出）'!A:K,8,FALSE),0)</f>
        <v>208.4</v>
      </c>
      <c r="X1250" s="217">
        <f>--IFERROR(VLOOKUP(I1250,'统计（数据库导出）'!A:K,9,FALSE),0)</f>
        <v>-130</v>
      </c>
      <c r="Y1250" s="217">
        <f>--IFERROR(VLOOKUP(I1250,'统计（数据库导出）'!A:K,10,FALSE),0)</f>
        <v>55</v>
      </c>
      <c r="Z1250" s="217">
        <f>--IFERROR(VLOOKUP(I1250,'统计（数据库导出）'!A:K,11,FALSE),0)</f>
        <v>0</v>
      </c>
      <c r="AA1250" s="4">
        <v>1249</v>
      </c>
      <c r="AB1250" s="4"/>
      <c r="AC1250" s="220" t="e">
        <f>VLOOKUP(H1250,[1]Sheet1!$D:$D,1,FALSE)</f>
        <v>#N/A</v>
      </c>
    </row>
    <row r="1251" spans="1:29">
      <c r="A1251" s="3">
        <v>168</v>
      </c>
      <c r="B1251" s="118" t="s">
        <v>2563</v>
      </c>
      <c r="C1251" s="118" t="s">
        <v>29</v>
      </c>
      <c r="D1251" s="118" t="s">
        <v>30</v>
      </c>
      <c r="E1251" s="118" t="s">
        <v>3021</v>
      </c>
      <c r="F1251" s="3" t="s">
        <v>88</v>
      </c>
      <c r="G1251" s="3" t="s">
        <v>33</v>
      </c>
      <c r="H1251" s="3">
        <v>3852971</v>
      </c>
      <c r="I1251" s="4" t="s">
        <v>3028</v>
      </c>
      <c r="J1251" s="109">
        <v>1000</v>
      </c>
      <c r="K1251" s="4">
        <v>19944207090</v>
      </c>
      <c r="L1251" s="4"/>
      <c r="M1251" s="4" t="s">
        <v>3029</v>
      </c>
      <c r="N1251" s="4" t="s">
        <v>3024</v>
      </c>
      <c r="O1251" s="4">
        <v>19944207090</v>
      </c>
      <c r="P1251" s="217">
        <f>--IFERROR(VLOOKUP(I1251,'统计（数据库导出）'!A:C,2,FALSE),0)</f>
        <v>0</v>
      </c>
      <c r="Q1251" s="217">
        <f>--IFERROR(VLOOKUP(I1251,'统计（数据库导出）'!A:C,3,FALSE),0)</f>
        <v>-187</v>
      </c>
      <c r="R1251" s="219">
        <f t="shared" si="19"/>
        <v>-0.187</v>
      </c>
      <c r="S1251" s="217">
        <f>--IFERROR(VLOOKUP(I1251,'统计（数据库导出）'!A:K,4,FALSE),0)</f>
        <v>0</v>
      </c>
      <c r="T1251" s="217">
        <f>--IFERROR(VLOOKUP(I1251,'统计（数据库导出）'!A:K,5,FALSE),0)</f>
        <v>0</v>
      </c>
      <c r="U1251" s="217">
        <f>--IFERROR(VLOOKUP(I1251,'统计（数据库导出）'!A:K,6,FALSE),0)</f>
        <v>0</v>
      </c>
      <c r="V1251" s="217">
        <f>--IFERROR(VLOOKUP(I1251,'统计（数据库导出）'!A:K,7,FALSE),0)</f>
        <v>0</v>
      </c>
      <c r="W1251" s="217">
        <f>--IFERROR(VLOOKUP(I1251,'统计（数据库导出）'!A:K,8,FALSE),0)</f>
        <v>-167</v>
      </c>
      <c r="X1251" s="217">
        <f>--IFERROR(VLOOKUP(I1251,'统计（数据库导出）'!A:K,9,FALSE),0)</f>
        <v>-167</v>
      </c>
      <c r="Y1251" s="217">
        <f>--IFERROR(VLOOKUP(I1251,'统计（数据库导出）'!A:K,10,FALSE),0)</f>
        <v>-20</v>
      </c>
      <c r="Z1251" s="217">
        <f>--IFERROR(VLOOKUP(I1251,'统计（数据库导出）'!A:K,11,FALSE),0)</f>
        <v>-20</v>
      </c>
      <c r="AA1251" s="4">
        <v>1250</v>
      </c>
      <c r="AB1251" s="4"/>
      <c r="AC1251" s="220" t="e">
        <f>VLOOKUP(H1251,[1]Sheet1!$D:$D,1,FALSE)</f>
        <v>#N/A</v>
      </c>
    </row>
    <row r="1252" spans="1:29">
      <c r="A1252" s="3">
        <v>169</v>
      </c>
      <c r="B1252" s="118" t="s">
        <v>2563</v>
      </c>
      <c r="C1252" s="118" t="s">
        <v>29</v>
      </c>
      <c r="D1252" s="118" t="s">
        <v>30</v>
      </c>
      <c r="E1252" s="118" t="s">
        <v>3021</v>
      </c>
      <c r="F1252" s="3" t="s">
        <v>88</v>
      </c>
      <c r="G1252" s="3" t="s">
        <v>68</v>
      </c>
      <c r="H1252" s="3">
        <v>3852972</v>
      </c>
      <c r="I1252" s="4" t="s">
        <v>3030</v>
      </c>
      <c r="J1252" s="109">
        <v>900</v>
      </c>
      <c r="K1252" s="4">
        <v>17752230423</v>
      </c>
      <c r="L1252" s="4"/>
      <c r="M1252" s="4" t="s">
        <v>3031</v>
      </c>
      <c r="N1252" s="4" t="s">
        <v>3027</v>
      </c>
      <c r="O1252" s="4">
        <v>17752230423</v>
      </c>
      <c r="P1252" s="217">
        <f>--IFERROR(VLOOKUP(I1252,'统计（数据库导出）'!A:C,2,FALSE),0)</f>
        <v>34.2</v>
      </c>
      <c r="Q1252" s="217">
        <f>--IFERROR(VLOOKUP(I1252,'统计（数据库导出）'!A:C,3,FALSE),0)</f>
        <v>315.366666666667</v>
      </c>
      <c r="R1252" s="219">
        <f t="shared" si="19"/>
        <v>0.350407407407408</v>
      </c>
      <c r="S1252" s="217">
        <f>--IFERROR(VLOOKUP(I1252,'统计（数据库导出）'!A:K,4,FALSE),0)</f>
        <v>34.2</v>
      </c>
      <c r="T1252" s="217">
        <f>--IFERROR(VLOOKUP(I1252,'统计（数据库导出）'!A:K,5,FALSE),0)</f>
        <v>0</v>
      </c>
      <c r="U1252" s="217">
        <f>--IFERROR(VLOOKUP(I1252,'统计（数据库导出）'!A:K,6,FALSE),0)</f>
        <v>0</v>
      </c>
      <c r="V1252" s="217">
        <f>--IFERROR(VLOOKUP(I1252,'统计（数据库导出）'!A:K,7,FALSE),0)</f>
        <v>0</v>
      </c>
      <c r="W1252" s="217">
        <f>--IFERROR(VLOOKUP(I1252,'统计（数据库导出）'!A:K,8,FALSE),0)</f>
        <v>298.7</v>
      </c>
      <c r="X1252" s="217">
        <f>--IFERROR(VLOOKUP(I1252,'统计（数据库导出）'!A:K,9,FALSE),0)</f>
        <v>-24</v>
      </c>
      <c r="Y1252" s="217">
        <f>--IFERROR(VLOOKUP(I1252,'统计（数据库导出）'!A:K,10,FALSE),0)</f>
        <v>16.6666666666667</v>
      </c>
      <c r="Z1252" s="217">
        <f>--IFERROR(VLOOKUP(I1252,'统计（数据库导出）'!A:K,11,FALSE),0)</f>
        <v>0</v>
      </c>
      <c r="AA1252" s="4">
        <v>1251</v>
      </c>
      <c r="AB1252" s="4"/>
      <c r="AC1252" s="220" t="e">
        <f>VLOOKUP(H1252,[1]Sheet1!$D:$D,1,FALSE)</f>
        <v>#N/A</v>
      </c>
    </row>
    <row r="1253" spans="1:29">
      <c r="A1253" s="3">
        <v>170</v>
      </c>
      <c r="B1253" s="118" t="s">
        <v>2563</v>
      </c>
      <c r="C1253" s="118" t="s">
        <v>29</v>
      </c>
      <c r="D1253" s="118" t="s">
        <v>53</v>
      </c>
      <c r="E1253" s="118" t="s">
        <v>29</v>
      </c>
      <c r="F1253" s="3">
        <v>0</v>
      </c>
      <c r="G1253" s="3" t="s">
        <v>33</v>
      </c>
      <c r="H1253" s="3">
        <v>3851517</v>
      </c>
      <c r="I1253" s="4" t="s">
        <v>3032</v>
      </c>
      <c r="J1253" s="109">
        <v>1200</v>
      </c>
      <c r="K1253" s="4">
        <v>17718608003</v>
      </c>
      <c r="L1253" s="4"/>
      <c r="M1253" s="4" t="s">
        <v>3033</v>
      </c>
      <c r="N1253" s="4" t="s">
        <v>3034</v>
      </c>
      <c r="O1253" s="4">
        <v>17718608003</v>
      </c>
      <c r="P1253" s="217">
        <f>--IFERROR(VLOOKUP(I1253,'统计（数据库导出）'!A:C,2,FALSE),0)</f>
        <v>0</v>
      </c>
      <c r="Q1253" s="217">
        <f>--IFERROR(VLOOKUP(I1253,'统计（数据库导出）'!A:C,3,FALSE),0)</f>
        <v>0</v>
      </c>
      <c r="R1253" s="219">
        <f t="shared" si="19"/>
        <v>0</v>
      </c>
      <c r="S1253" s="217">
        <f>--IFERROR(VLOOKUP(I1253,'统计（数据库导出）'!A:K,4,FALSE),0)</f>
        <v>0</v>
      </c>
      <c r="T1253" s="217">
        <f>--IFERROR(VLOOKUP(I1253,'统计（数据库导出）'!A:K,5,FALSE),0)</f>
        <v>0</v>
      </c>
      <c r="U1253" s="217">
        <f>--IFERROR(VLOOKUP(I1253,'统计（数据库导出）'!A:K,6,FALSE),0)</f>
        <v>0</v>
      </c>
      <c r="V1253" s="217">
        <f>--IFERROR(VLOOKUP(I1253,'统计（数据库导出）'!A:K,7,FALSE),0)</f>
        <v>0</v>
      </c>
      <c r="W1253" s="217">
        <f>--IFERROR(VLOOKUP(I1253,'统计（数据库导出）'!A:K,8,FALSE),0)</f>
        <v>0</v>
      </c>
      <c r="X1253" s="217">
        <f>--IFERROR(VLOOKUP(I1253,'统计（数据库导出）'!A:K,9,FALSE),0)</f>
        <v>0</v>
      </c>
      <c r="Y1253" s="217">
        <f>--IFERROR(VLOOKUP(I1253,'统计（数据库导出）'!A:K,10,FALSE),0)</f>
        <v>0</v>
      </c>
      <c r="Z1253" s="217">
        <f>--IFERROR(VLOOKUP(I1253,'统计（数据库导出）'!A:K,11,FALSE),0)</f>
        <v>0</v>
      </c>
      <c r="AA1253" s="4">
        <v>1252</v>
      </c>
      <c r="AB1253" s="4"/>
      <c r="AC1253" s="220" t="e">
        <f>VLOOKUP(H1253,[1]Sheet1!$D:$D,1,FALSE)</f>
        <v>#N/A</v>
      </c>
    </row>
    <row r="1254" spans="1:29">
      <c r="A1254" s="3">
        <v>171</v>
      </c>
      <c r="B1254" s="118" t="s">
        <v>2563</v>
      </c>
      <c r="C1254" s="118" t="s">
        <v>29</v>
      </c>
      <c r="D1254" s="118" t="s">
        <v>53</v>
      </c>
      <c r="E1254" s="118" t="s">
        <v>29</v>
      </c>
      <c r="F1254" s="3">
        <v>0</v>
      </c>
      <c r="G1254" s="3" t="s">
        <v>33</v>
      </c>
      <c r="H1254" s="3">
        <v>3853161</v>
      </c>
      <c r="I1254" s="4" t="s">
        <v>3035</v>
      </c>
      <c r="J1254" s="109">
        <v>1200</v>
      </c>
      <c r="K1254" s="4">
        <v>17752223331</v>
      </c>
      <c r="L1254" s="4"/>
      <c r="M1254" s="4" t="s">
        <v>3036</v>
      </c>
      <c r="N1254" s="4" t="s">
        <v>3037</v>
      </c>
      <c r="O1254" s="4">
        <v>17752223331</v>
      </c>
      <c r="P1254" s="217">
        <f>--IFERROR(VLOOKUP(I1254,'统计（数据库导出）'!A:C,2,FALSE),0)</f>
        <v>0</v>
      </c>
      <c r="Q1254" s="217">
        <f>--IFERROR(VLOOKUP(I1254,'统计（数据库导出）'!A:C,3,FALSE),0)</f>
        <v>0</v>
      </c>
      <c r="R1254" s="219">
        <f t="shared" si="19"/>
        <v>0</v>
      </c>
      <c r="S1254" s="217">
        <f>--IFERROR(VLOOKUP(I1254,'统计（数据库导出）'!A:K,4,FALSE),0)</f>
        <v>0</v>
      </c>
      <c r="T1254" s="217">
        <f>--IFERROR(VLOOKUP(I1254,'统计（数据库导出）'!A:K,5,FALSE),0)</f>
        <v>0</v>
      </c>
      <c r="U1254" s="217">
        <f>--IFERROR(VLOOKUP(I1254,'统计（数据库导出）'!A:K,6,FALSE),0)</f>
        <v>0</v>
      </c>
      <c r="V1254" s="217">
        <f>--IFERROR(VLOOKUP(I1254,'统计（数据库导出）'!A:K,7,FALSE),0)</f>
        <v>0</v>
      </c>
      <c r="W1254" s="217">
        <f>--IFERROR(VLOOKUP(I1254,'统计（数据库导出）'!A:K,8,FALSE),0)</f>
        <v>0</v>
      </c>
      <c r="X1254" s="217">
        <f>--IFERROR(VLOOKUP(I1254,'统计（数据库导出）'!A:K,9,FALSE),0)</f>
        <v>0</v>
      </c>
      <c r="Y1254" s="217">
        <f>--IFERROR(VLOOKUP(I1254,'统计（数据库导出）'!A:K,10,FALSE),0)</f>
        <v>0</v>
      </c>
      <c r="Z1254" s="217">
        <f>--IFERROR(VLOOKUP(I1254,'统计（数据库导出）'!A:K,11,FALSE),0)</f>
        <v>0</v>
      </c>
      <c r="AA1254" s="4">
        <v>1253</v>
      </c>
      <c r="AB1254" s="4"/>
      <c r="AC1254" s="220" t="e">
        <f>VLOOKUP(H1254,[1]Sheet1!$D:$D,1,FALSE)</f>
        <v>#N/A</v>
      </c>
    </row>
    <row r="1255" spans="1:29">
      <c r="A1255" s="3">
        <v>172</v>
      </c>
      <c r="B1255" s="118" t="s">
        <v>2563</v>
      </c>
      <c r="C1255" s="118" t="s">
        <v>29</v>
      </c>
      <c r="D1255" s="118" t="s">
        <v>53</v>
      </c>
      <c r="E1255" s="118" t="s">
        <v>29</v>
      </c>
      <c r="F1255" s="3">
        <v>0</v>
      </c>
      <c r="G1255" s="3" t="s">
        <v>33</v>
      </c>
      <c r="H1255" s="3">
        <v>3851765</v>
      </c>
      <c r="I1255" s="4" t="s">
        <v>3038</v>
      </c>
      <c r="J1255" s="109">
        <v>1200</v>
      </c>
      <c r="K1255" s="4">
        <v>18993879577</v>
      </c>
      <c r="L1255" s="4"/>
      <c r="M1255" s="4" t="s">
        <v>3039</v>
      </c>
      <c r="N1255" s="4" t="s">
        <v>3040</v>
      </c>
      <c r="O1255" s="4">
        <v>18993879577</v>
      </c>
      <c r="P1255" s="217">
        <f>--IFERROR(VLOOKUP(I1255,'统计（数据库导出）'!A:C,2,FALSE),0)</f>
        <v>0</v>
      </c>
      <c r="Q1255" s="217">
        <f>--IFERROR(VLOOKUP(I1255,'统计（数据库导出）'!A:C,3,FALSE),0)</f>
        <v>-192</v>
      </c>
      <c r="R1255" s="219">
        <f t="shared" si="19"/>
        <v>-0.16</v>
      </c>
      <c r="S1255" s="217">
        <f>--IFERROR(VLOOKUP(I1255,'统计（数据库导出）'!A:K,4,FALSE),0)</f>
        <v>0</v>
      </c>
      <c r="T1255" s="217">
        <f>--IFERROR(VLOOKUP(I1255,'统计（数据库导出）'!A:K,5,FALSE),0)</f>
        <v>0</v>
      </c>
      <c r="U1255" s="217">
        <f>--IFERROR(VLOOKUP(I1255,'统计（数据库导出）'!A:K,6,FALSE),0)</f>
        <v>0</v>
      </c>
      <c r="V1255" s="217">
        <f>--IFERROR(VLOOKUP(I1255,'统计（数据库导出）'!A:K,7,FALSE),0)</f>
        <v>0</v>
      </c>
      <c r="W1255" s="217">
        <f>--IFERROR(VLOOKUP(I1255,'统计（数据库导出）'!A:K,8,FALSE),0)</f>
        <v>-192</v>
      </c>
      <c r="X1255" s="217">
        <f>--IFERROR(VLOOKUP(I1255,'统计（数据库导出）'!A:K,9,FALSE),0)</f>
        <v>-192</v>
      </c>
      <c r="Y1255" s="217">
        <f>--IFERROR(VLOOKUP(I1255,'统计（数据库导出）'!A:K,10,FALSE),0)</f>
        <v>0</v>
      </c>
      <c r="Z1255" s="217">
        <f>--IFERROR(VLOOKUP(I1255,'统计（数据库导出）'!A:K,11,FALSE),0)</f>
        <v>0</v>
      </c>
      <c r="AA1255" s="4">
        <v>1254</v>
      </c>
      <c r="AB1255" s="4"/>
      <c r="AC1255" s="220" t="e">
        <f>VLOOKUP(H1255,[1]Sheet1!$D:$D,1,FALSE)</f>
        <v>#N/A</v>
      </c>
    </row>
    <row r="1256" spans="1:29">
      <c r="A1256" s="3">
        <v>173</v>
      </c>
      <c r="B1256" s="118" t="s">
        <v>2563</v>
      </c>
      <c r="C1256" s="118" t="s">
        <v>29</v>
      </c>
      <c r="D1256" s="118" t="s">
        <v>30</v>
      </c>
      <c r="E1256" s="118" t="s">
        <v>3021</v>
      </c>
      <c r="F1256" s="3" t="s">
        <v>88</v>
      </c>
      <c r="G1256" s="3" t="s">
        <v>43</v>
      </c>
      <c r="H1256" s="3">
        <v>3852246</v>
      </c>
      <c r="I1256" s="4" t="s">
        <v>3041</v>
      </c>
      <c r="J1256" s="109">
        <v>1000</v>
      </c>
      <c r="K1256" s="4">
        <v>15339784385</v>
      </c>
      <c r="L1256" s="4"/>
      <c r="M1256" s="4" t="s">
        <v>3042</v>
      </c>
      <c r="N1256" s="4" t="s">
        <v>3043</v>
      </c>
      <c r="O1256" s="4">
        <v>17793824385</v>
      </c>
      <c r="P1256" s="217">
        <f>--IFERROR(VLOOKUP(I1256,'统计（数据库导出）'!A:C,2,FALSE),0)</f>
        <v>58.41</v>
      </c>
      <c r="Q1256" s="217">
        <f>--IFERROR(VLOOKUP(I1256,'统计（数据库导出）'!A:C,3,FALSE),0)</f>
        <v>1333.82</v>
      </c>
      <c r="R1256" s="219">
        <f t="shared" si="19"/>
        <v>1.33382</v>
      </c>
      <c r="S1256" s="217">
        <f>--IFERROR(VLOOKUP(I1256,'统计（数据库导出）'!A:K,4,FALSE),0)</f>
        <v>58.41</v>
      </c>
      <c r="T1256" s="217">
        <f>--IFERROR(VLOOKUP(I1256,'统计（数据库导出）'!A:K,5,FALSE),0)</f>
        <v>0</v>
      </c>
      <c r="U1256" s="217">
        <f>--IFERROR(VLOOKUP(I1256,'统计（数据库导出）'!A:K,6,FALSE),0)</f>
        <v>0</v>
      </c>
      <c r="V1256" s="217">
        <f>--IFERROR(VLOOKUP(I1256,'统计（数据库导出）'!A:K,7,FALSE),0)</f>
        <v>0</v>
      </c>
      <c r="W1256" s="217">
        <f>--IFERROR(VLOOKUP(I1256,'统计（数据库导出）'!A:K,8,FALSE),0)</f>
        <v>1097.92</v>
      </c>
      <c r="X1256" s="217">
        <f>--IFERROR(VLOOKUP(I1256,'统计（数据库导出）'!A:K,9,FALSE),0)</f>
        <v>-138.9</v>
      </c>
      <c r="Y1256" s="217">
        <f>--IFERROR(VLOOKUP(I1256,'统计（数据库导出）'!A:K,10,FALSE),0)</f>
        <v>235.9</v>
      </c>
      <c r="Z1256" s="217">
        <f>--IFERROR(VLOOKUP(I1256,'统计（数据库导出）'!A:K,11,FALSE),0)</f>
        <v>0</v>
      </c>
      <c r="AA1256" s="4">
        <v>1255</v>
      </c>
      <c r="AB1256" s="4"/>
      <c r="AC1256" s="220" t="e">
        <f>VLOOKUP(H1256,[1]Sheet1!$D:$D,1,FALSE)</f>
        <v>#N/A</v>
      </c>
    </row>
    <row r="1257" spans="1:29">
      <c r="A1257" s="3">
        <v>174</v>
      </c>
      <c r="B1257" s="118" t="s">
        <v>2563</v>
      </c>
      <c r="C1257" s="118" t="s">
        <v>29</v>
      </c>
      <c r="D1257" s="118" t="s">
        <v>53</v>
      </c>
      <c r="E1257" s="118" t="s">
        <v>29</v>
      </c>
      <c r="F1257" s="3">
        <v>0</v>
      </c>
      <c r="G1257" s="3" t="s">
        <v>33</v>
      </c>
      <c r="H1257" s="3">
        <v>3851349</v>
      </c>
      <c r="I1257" s="4" t="s">
        <v>3044</v>
      </c>
      <c r="J1257" s="109">
        <v>1200</v>
      </c>
      <c r="K1257" s="4">
        <v>17393833389</v>
      </c>
      <c r="L1257" s="4"/>
      <c r="M1257" s="4" t="s">
        <v>3045</v>
      </c>
      <c r="N1257" s="4" t="s">
        <v>3046</v>
      </c>
      <c r="O1257" s="4">
        <v>17393833389</v>
      </c>
      <c r="P1257" s="217">
        <f>--IFERROR(VLOOKUP(I1257,'统计（数据库导出）'!A:C,2,FALSE),0)</f>
        <v>0</v>
      </c>
      <c r="Q1257" s="217">
        <f>--IFERROR(VLOOKUP(I1257,'统计（数据库导出）'!A:C,3,FALSE),0)</f>
        <v>193.82</v>
      </c>
      <c r="R1257" s="219">
        <f t="shared" si="19"/>
        <v>0.161516666666667</v>
      </c>
      <c r="S1257" s="217">
        <f>--IFERROR(VLOOKUP(I1257,'统计（数据库导出）'!A:K,4,FALSE),0)</f>
        <v>0</v>
      </c>
      <c r="T1257" s="217">
        <f>--IFERROR(VLOOKUP(I1257,'统计（数据库导出）'!A:K,5,FALSE),0)</f>
        <v>0</v>
      </c>
      <c r="U1257" s="217">
        <f>--IFERROR(VLOOKUP(I1257,'统计（数据库导出）'!A:K,6,FALSE),0)</f>
        <v>0</v>
      </c>
      <c r="V1257" s="217">
        <f>--IFERROR(VLOOKUP(I1257,'统计（数据库导出）'!A:K,7,FALSE),0)</f>
        <v>0</v>
      </c>
      <c r="W1257" s="217">
        <f>--IFERROR(VLOOKUP(I1257,'统计（数据库导出）'!A:K,8,FALSE),0)</f>
        <v>188.82</v>
      </c>
      <c r="X1257" s="217">
        <f>--IFERROR(VLOOKUP(I1257,'统计（数据库导出）'!A:K,9,FALSE),0)</f>
        <v>-134</v>
      </c>
      <c r="Y1257" s="217">
        <f>--IFERROR(VLOOKUP(I1257,'统计（数据库导出）'!A:K,10,FALSE),0)</f>
        <v>5</v>
      </c>
      <c r="Z1257" s="217">
        <f>--IFERROR(VLOOKUP(I1257,'统计（数据库导出）'!A:K,11,FALSE),0)</f>
        <v>0</v>
      </c>
      <c r="AA1257" s="4">
        <v>1256</v>
      </c>
      <c r="AB1257" s="4"/>
      <c r="AC1257" s="220" t="e">
        <f>VLOOKUP(H1257,[1]Sheet1!$D:$D,1,FALSE)</f>
        <v>#N/A</v>
      </c>
    </row>
    <row r="1258" spans="1:29">
      <c r="A1258" s="3">
        <v>175</v>
      </c>
      <c r="B1258" s="118" t="s">
        <v>2563</v>
      </c>
      <c r="C1258" s="118" t="s">
        <v>29</v>
      </c>
      <c r="D1258" s="118" t="s">
        <v>30</v>
      </c>
      <c r="E1258" s="118" t="s">
        <v>3021</v>
      </c>
      <c r="F1258" s="3" t="s">
        <v>88</v>
      </c>
      <c r="G1258" s="3" t="s">
        <v>43</v>
      </c>
      <c r="H1258" s="3">
        <v>3853179</v>
      </c>
      <c r="I1258" s="4" t="s">
        <v>3047</v>
      </c>
      <c r="J1258" s="109">
        <v>1000</v>
      </c>
      <c r="K1258" s="4">
        <v>18919219631</v>
      </c>
      <c r="L1258" s="4"/>
      <c r="M1258" s="4" t="s">
        <v>3048</v>
      </c>
      <c r="N1258" s="4" t="s">
        <v>3049</v>
      </c>
      <c r="O1258" s="4">
        <v>18919219631</v>
      </c>
      <c r="P1258" s="217">
        <f>--IFERROR(VLOOKUP(I1258,'统计（数据库导出）'!A:C,2,FALSE),0)</f>
        <v>0</v>
      </c>
      <c r="Q1258" s="217">
        <f>--IFERROR(VLOOKUP(I1258,'统计（数据库导出）'!A:C,3,FALSE),0)</f>
        <v>222.45</v>
      </c>
      <c r="R1258" s="219">
        <f t="shared" si="19"/>
        <v>0.22245</v>
      </c>
      <c r="S1258" s="217">
        <f>--IFERROR(VLOOKUP(I1258,'统计（数据库导出）'!A:K,4,FALSE),0)</f>
        <v>0</v>
      </c>
      <c r="T1258" s="217">
        <f>--IFERROR(VLOOKUP(I1258,'统计（数据库导出）'!A:K,5,FALSE),0)</f>
        <v>0</v>
      </c>
      <c r="U1258" s="217">
        <f>--IFERROR(VLOOKUP(I1258,'统计（数据库导出）'!A:K,6,FALSE),0)</f>
        <v>0</v>
      </c>
      <c r="V1258" s="217">
        <f>--IFERROR(VLOOKUP(I1258,'统计（数据库导出）'!A:K,7,FALSE),0)</f>
        <v>0</v>
      </c>
      <c r="W1258" s="217">
        <f>--IFERROR(VLOOKUP(I1258,'统计（数据库导出）'!A:K,8,FALSE),0)</f>
        <v>199.8</v>
      </c>
      <c r="X1258" s="217">
        <f>--IFERROR(VLOOKUP(I1258,'统计（数据库导出）'!A:K,9,FALSE),0)</f>
        <v>-129</v>
      </c>
      <c r="Y1258" s="217">
        <f>--IFERROR(VLOOKUP(I1258,'统计（数据库导出）'!A:K,10,FALSE),0)</f>
        <v>22.65</v>
      </c>
      <c r="Z1258" s="217">
        <f>--IFERROR(VLOOKUP(I1258,'统计（数据库导出）'!A:K,11,FALSE),0)</f>
        <v>0</v>
      </c>
      <c r="AA1258" s="4">
        <v>1257</v>
      </c>
      <c r="AB1258" s="4"/>
      <c r="AC1258" s="220">
        <f>VLOOKUP(H1258,[1]Sheet1!$D:$D,1,FALSE)</f>
        <v>3853179</v>
      </c>
    </row>
    <row r="1259" spans="1:29">
      <c r="A1259" s="3">
        <v>176</v>
      </c>
      <c r="B1259" s="118" t="s">
        <v>2563</v>
      </c>
      <c r="C1259" s="118" t="s">
        <v>29</v>
      </c>
      <c r="D1259" s="118" t="s">
        <v>53</v>
      </c>
      <c r="E1259" s="118" t="s">
        <v>29</v>
      </c>
      <c r="F1259" s="3">
        <v>0</v>
      </c>
      <c r="G1259" s="3" t="s">
        <v>33</v>
      </c>
      <c r="H1259" s="3">
        <v>3853010</v>
      </c>
      <c r="I1259" s="4" t="s">
        <v>3050</v>
      </c>
      <c r="J1259" s="109">
        <v>1000</v>
      </c>
      <c r="K1259" s="4">
        <v>18993853359</v>
      </c>
      <c r="L1259" s="4"/>
      <c r="M1259" s="4" t="s">
        <v>3051</v>
      </c>
      <c r="N1259" s="4" t="s">
        <v>3052</v>
      </c>
      <c r="O1259" s="4">
        <v>18993853359</v>
      </c>
      <c r="P1259" s="217">
        <f>--IFERROR(VLOOKUP(I1259,'统计（数据库导出）'!A:C,2,FALSE),0)</f>
        <v>99.7</v>
      </c>
      <c r="Q1259" s="217">
        <f>--IFERROR(VLOOKUP(I1259,'统计（数据库导出）'!A:C,3,FALSE),0)</f>
        <v>1667.67666666667</v>
      </c>
      <c r="R1259" s="219">
        <f t="shared" si="19"/>
        <v>1.66767666666667</v>
      </c>
      <c r="S1259" s="217">
        <f>--IFERROR(VLOOKUP(I1259,'统计（数据库导出）'!A:K,4,FALSE),0)</f>
        <v>128.7</v>
      </c>
      <c r="T1259" s="217">
        <f>--IFERROR(VLOOKUP(I1259,'统计（数据库导出）'!A:K,5,FALSE),0)</f>
        <v>-88.3</v>
      </c>
      <c r="U1259" s="217">
        <f>--IFERROR(VLOOKUP(I1259,'统计（数据库导出）'!A:K,6,FALSE),0)</f>
        <v>-29</v>
      </c>
      <c r="V1259" s="217">
        <f>--IFERROR(VLOOKUP(I1259,'统计（数据库导出）'!A:K,7,FALSE),0)</f>
        <v>-29</v>
      </c>
      <c r="W1259" s="217">
        <f>--IFERROR(VLOOKUP(I1259,'统计（数据库导出）'!A:K,8,FALSE),0)</f>
        <v>1248.76</v>
      </c>
      <c r="X1259" s="217">
        <f>--IFERROR(VLOOKUP(I1259,'统计（数据库导出）'!A:K,9,FALSE),0)</f>
        <v>-1254</v>
      </c>
      <c r="Y1259" s="217">
        <f>--IFERROR(VLOOKUP(I1259,'统计（数据库导出）'!A:K,10,FALSE),0)</f>
        <v>418.916666666667</v>
      </c>
      <c r="Z1259" s="217">
        <f>--IFERROR(VLOOKUP(I1259,'统计（数据库导出）'!A:K,11,FALSE),0)</f>
        <v>-59</v>
      </c>
      <c r="AA1259" s="4">
        <v>1258</v>
      </c>
      <c r="AB1259" s="4"/>
      <c r="AC1259" s="220" t="e">
        <f>VLOOKUP(H1259,[1]Sheet1!$D:$D,1,FALSE)</f>
        <v>#N/A</v>
      </c>
    </row>
    <row r="1260" spans="1:29">
      <c r="A1260" s="3">
        <v>177</v>
      </c>
      <c r="B1260" s="118" t="s">
        <v>2563</v>
      </c>
      <c r="C1260" s="118" t="s">
        <v>29</v>
      </c>
      <c r="D1260" s="118" t="s">
        <v>53</v>
      </c>
      <c r="E1260" s="4">
        <v>0</v>
      </c>
      <c r="F1260" s="3">
        <v>0</v>
      </c>
      <c r="G1260" s="3" t="s">
        <v>33</v>
      </c>
      <c r="H1260" s="4">
        <v>3853382</v>
      </c>
      <c r="I1260" s="4" t="s">
        <v>3053</v>
      </c>
      <c r="J1260" s="109">
        <v>1000</v>
      </c>
      <c r="K1260" s="4">
        <v>19993804992</v>
      </c>
      <c r="L1260" s="4"/>
      <c r="M1260" s="4" t="s">
        <v>3054</v>
      </c>
      <c r="N1260" s="4" t="s">
        <v>3052</v>
      </c>
      <c r="O1260" s="4">
        <v>19993804992</v>
      </c>
      <c r="P1260" s="217">
        <f>--IFERROR(VLOOKUP(I1260,'统计（数据库导出）'!A:C,2,FALSE),0)</f>
        <v>0</v>
      </c>
      <c r="Q1260" s="217">
        <f>--IFERROR(VLOOKUP(I1260,'统计（数据库导出）'!A:C,3,FALSE),0)</f>
        <v>0</v>
      </c>
      <c r="R1260" s="219">
        <f t="shared" si="19"/>
        <v>0</v>
      </c>
      <c r="S1260" s="217">
        <f>--IFERROR(VLOOKUP(I1260,'统计（数据库导出）'!A:K,4,FALSE),0)</f>
        <v>0</v>
      </c>
      <c r="T1260" s="217">
        <f>--IFERROR(VLOOKUP(I1260,'统计（数据库导出）'!A:K,5,FALSE),0)</f>
        <v>0</v>
      </c>
      <c r="U1260" s="217">
        <f>--IFERROR(VLOOKUP(I1260,'统计（数据库导出）'!A:K,6,FALSE),0)</f>
        <v>0</v>
      </c>
      <c r="V1260" s="217">
        <f>--IFERROR(VLOOKUP(I1260,'统计（数据库导出）'!A:K,7,FALSE),0)</f>
        <v>0</v>
      </c>
      <c r="W1260" s="217">
        <f>--IFERROR(VLOOKUP(I1260,'统计（数据库导出）'!A:K,8,FALSE),0)</f>
        <v>0</v>
      </c>
      <c r="X1260" s="217">
        <f>--IFERROR(VLOOKUP(I1260,'统计（数据库导出）'!A:K,9,FALSE),0)</f>
        <v>0</v>
      </c>
      <c r="Y1260" s="217">
        <f>--IFERROR(VLOOKUP(I1260,'统计（数据库导出）'!A:K,10,FALSE),0)</f>
        <v>0</v>
      </c>
      <c r="Z1260" s="217">
        <f>--IFERROR(VLOOKUP(I1260,'统计（数据库导出）'!A:K,11,FALSE),0)</f>
        <v>0</v>
      </c>
      <c r="AA1260" s="4">
        <v>1259</v>
      </c>
      <c r="AB1260" s="4"/>
      <c r="AC1260" s="220" t="e">
        <f>VLOOKUP(H1260,[1]Sheet1!$D:$D,1,FALSE)</f>
        <v>#N/A</v>
      </c>
    </row>
    <row r="1261" spans="1:29">
      <c r="A1261" s="3">
        <v>178</v>
      </c>
      <c r="B1261" s="118" t="s">
        <v>2563</v>
      </c>
      <c r="C1261" s="118" t="s">
        <v>29</v>
      </c>
      <c r="D1261" s="118" t="s">
        <v>30</v>
      </c>
      <c r="E1261" s="4" t="s">
        <v>3021</v>
      </c>
      <c r="F1261" s="3" t="s">
        <v>88</v>
      </c>
      <c r="G1261" s="3" t="s">
        <v>33</v>
      </c>
      <c r="H1261" s="4">
        <v>3853401</v>
      </c>
      <c r="I1261" s="4" t="s">
        <v>3055</v>
      </c>
      <c r="J1261" s="109">
        <v>1000</v>
      </c>
      <c r="K1261" s="4">
        <v>15378837560</v>
      </c>
      <c r="L1261" s="4"/>
      <c r="M1261" s="4" t="s">
        <v>3056</v>
      </c>
      <c r="N1261" s="4" t="s">
        <v>3024</v>
      </c>
      <c r="O1261" s="4">
        <v>15378837560</v>
      </c>
      <c r="P1261" s="217">
        <f>--IFERROR(VLOOKUP(I1261,'统计（数据库导出）'!A:C,2,FALSE),0)</f>
        <v>40</v>
      </c>
      <c r="Q1261" s="217">
        <f>--IFERROR(VLOOKUP(I1261,'统计（数据库导出）'!A:C,3,FALSE),0)</f>
        <v>460.6</v>
      </c>
      <c r="R1261" s="219">
        <f t="shared" si="19"/>
        <v>0.4606</v>
      </c>
      <c r="S1261" s="217">
        <f>--IFERROR(VLOOKUP(I1261,'统计（数据库导出）'!A:K,4,FALSE),0)</f>
        <v>0</v>
      </c>
      <c r="T1261" s="217">
        <f>--IFERROR(VLOOKUP(I1261,'统计（数据库导出）'!A:K,5,FALSE),0)</f>
        <v>0</v>
      </c>
      <c r="U1261" s="217">
        <f>--IFERROR(VLOOKUP(I1261,'统计（数据库导出）'!A:K,6,FALSE),0)</f>
        <v>40</v>
      </c>
      <c r="V1261" s="217">
        <f>--IFERROR(VLOOKUP(I1261,'统计（数据库导出）'!A:K,7,FALSE),0)</f>
        <v>0</v>
      </c>
      <c r="W1261" s="217">
        <f>--IFERROR(VLOOKUP(I1261,'统计（数据库导出）'!A:K,8,FALSE),0)</f>
        <v>353</v>
      </c>
      <c r="X1261" s="217">
        <f>--IFERROR(VLOOKUP(I1261,'统计（数据库导出）'!A:K,9,FALSE),0)</f>
        <v>-138</v>
      </c>
      <c r="Y1261" s="217">
        <f>--IFERROR(VLOOKUP(I1261,'统计（数据库导出）'!A:K,10,FALSE),0)</f>
        <v>107.6</v>
      </c>
      <c r="Z1261" s="217">
        <f>--IFERROR(VLOOKUP(I1261,'统计（数据库导出）'!A:K,11,FALSE),0)</f>
        <v>0</v>
      </c>
      <c r="AA1261" s="4">
        <v>1260</v>
      </c>
      <c r="AB1261" s="4"/>
      <c r="AC1261" s="220" t="e">
        <f>VLOOKUP(H1261,[1]Sheet1!$D:$D,1,FALSE)</f>
        <v>#N/A</v>
      </c>
    </row>
    <row r="1262" spans="1:29">
      <c r="A1262" s="3">
        <v>179</v>
      </c>
      <c r="B1262" s="118" t="s">
        <v>2563</v>
      </c>
      <c r="C1262" s="118" t="s">
        <v>29</v>
      </c>
      <c r="D1262" s="118" t="s">
        <v>30</v>
      </c>
      <c r="E1262" s="118" t="s">
        <v>3057</v>
      </c>
      <c r="F1262" s="3" t="s">
        <v>32</v>
      </c>
      <c r="G1262" s="3" t="s">
        <v>43</v>
      </c>
      <c r="H1262" s="3">
        <v>3853012</v>
      </c>
      <c r="I1262" s="4" t="s">
        <v>3058</v>
      </c>
      <c r="J1262" s="109">
        <v>1000</v>
      </c>
      <c r="K1262" s="4">
        <v>13239389113</v>
      </c>
      <c r="L1262" s="4"/>
      <c r="M1262" s="4" t="s">
        <v>3059</v>
      </c>
      <c r="N1262" s="4" t="s">
        <v>3060</v>
      </c>
      <c r="O1262" s="4">
        <v>13239389113</v>
      </c>
      <c r="P1262" s="217">
        <f>--IFERROR(VLOOKUP(I1262,'统计（数据库导出）'!A:C,2,FALSE),0)</f>
        <v>0</v>
      </c>
      <c r="Q1262" s="217">
        <f>--IFERROR(VLOOKUP(I1262,'统计（数据库导出）'!A:C,3,FALSE),0)</f>
        <v>-1226</v>
      </c>
      <c r="R1262" s="219">
        <f t="shared" si="19"/>
        <v>-1.226</v>
      </c>
      <c r="S1262" s="217">
        <f>--IFERROR(VLOOKUP(I1262,'统计（数据库导出）'!A:K,4,FALSE),0)</f>
        <v>0</v>
      </c>
      <c r="T1262" s="217">
        <f>--IFERROR(VLOOKUP(I1262,'统计（数据库导出）'!A:K,5,FALSE),0)</f>
        <v>0</v>
      </c>
      <c r="U1262" s="217">
        <f>--IFERROR(VLOOKUP(I1262,'统计（数据库导出）'!A:K,6,FALSE),0)</f>
        <v>0</v>
      </c>
      <c r="V1262" s="217">
        <f>--IFERROR(VLOOKUP(I1262,'统计（数据库导出）'!A:K,7,FALSE),0)</f>
        <v>0</v>
      </c>
      <c r="W1262" s="217">
        <f>--IFERROR(VLOOKUP(I1262,'统计（数据库导出）'!A:K,8,FALSE),0)</f>
        <v>-1226</v>
      </c>
      <c r="X1262" s="217">
        <f>--IFERROR(VLOOKUP(I1262,'统计（数据库导出）'!A:K,9,FALSE),0)</f>
        <v>-1226</v>
      </c>
      <c r="Y1262" s="217">
        <f>--IFERROR(VLOOKUP(I1262,'统计（数据库导出）'!A:K,10,FALSE),0)</f>
        <v>0</v>
      </c>
      <c r="Z1262" s="217">
        <f>--IFERROR(VLOOKUP(I1262,'统计（数据库导出）'!A:K,11,FALSE),0)</f>
        <v>0</v>
      </c>
      <c r="AA1262" s="4">
        <v>1261</v>
      </c>
      <c r="AB1262" s="4"/>
      <c r="AC1262" s="220" t="e">
        <f>VLOOKUP(H1262,[1]Sheet1!$D:$D,1,FALSE)</f>
        <v>#N/A</v>
      </c>
    </row>
    <row r="1263" spans="1:29">
      <c r="A1263" s="3">
        <v>180</v>
      </c>
      <c r="B1263" s="118" t="s">
        <v>2563</v>
      </c>
      <c r="C1263" s="118" t="s">
        <v>29</v>
      </c>
      <c r="D1263" s="118" t="s">
        <v>30</v>
      </c>
      <c r="E1263" s="118" t="s">
        <v>3057</v>
      </c>
      <c r="F1263" s="3" t="s">
        <v>32</v>
      </c>
      <c r="G1263" s="3" t="s">
        <v>33</v>
      </c>
      <c r="H1263" s="3">
        <v>3852965</v>
      </c>
      <c r="I1263" s="4" t="s">
        <v>3061</v>
      </c>
      <c r="J1263" s="109">
        <v>1000</v>
      </c>
      <c r="K1263" s="4">
        <v>19958589258</v>
      </c>
      <c r="L1263" s="4"/>
      <c r="M1263" s="4" t="s">
        <v>3062</v>
      </c>
      <c r="N1263" s="4" t="s">
        <v>3063</v>
      </c>
      <c r="O1263" s="4">
        <v>19958589258</v>
      </c>
      <c r="P1263" s="217">
        <f>--IFERROR(VLOOKUP(I1263,'统计（数据库导出）'!A:C,2,FALSE),0)</f>
        <v>126.55</v>
      </c>
      <c r="Q1263" s="217">
        <f>--IFERROR(VLOOKUP(I1263,'统计（数据库导出）'!A:C,3,FALSE),0)</f>
        <v>1702.64</v>
      </c>
      <c r="R1263" s="219">
        <f t="shared" si="19"/>
        <v>1.70264</v>
      </c>
      <c r="S1263" s="217">
        <f>--IFERROR(VLOOKUP(I1263,'统计（数据库导出）'!A:K,4,FALSE),0)</f>
        <v>105.9</v>
      </c>
      <c r="T1263" s="217">
        <f>--IFERROR(VLOOKUP(I1263,'统计（数据库导出）'!A:K,5,FALSE),0)</f>
        <v>0</v>
      </c>
      <c r="U1263" s="217">
        <f>--IFERROR(VLOOKUP(I1263,'统计（数据库导出）'!A:K,6,FALSE),0)</f>
        <v>20.65</v>
      </c>
      <c r="V1263" s="217">
        <f>--IFERROR(VLOOKUP(I1263,'统计（数据库导出）'!A:K,7,FALSE),0)</f>
        <v>0</v>
      </c>
      <c r="W1263" s="217">
        <f>--IFERROR(VLOOKUP(I1263,'统计（数据库导出）'!A:K,8,FALSE),0)</f>
        <v>1576.39</v>
      </c>
      <c r="X1263" s="217">
        <f>--IFERROR(VLOOKUP(I1263,'统计（数据库导出）'!A:K,9,FALSE),0)</f>
        <v>-227</v>
      </c>
      <c r="Y1263" s="217">
        <f>--IFERROR(VLOOKUP(I1263,'统计（数据库导出）'!A:K,10,FALSE),0)</f>
        <v>126.25</v>
      </c>
      <c r="Z1263" s="217">
        <f>--IFERROR(VLOOKUP(I1263,'统计（数据库导出）'!A:K,11,FALSE),0)</f>
        <v>-10</v>
      </c>
      <c r="AA1263" s="4">
        <v>1262</v>
      </c>
      <c r="AB1263" s="4"/>
      <c r="AC1263" s="220" t="e">
        <f>VLOOKUP(H1263,[1]Sheet1!$D:$D,1,FALSE)</f>
        <v>#N/A</v>
      </c>
    </row>
    <row r="1264" spans="1:29">
      <c r="A1264" s="3">
        <v>181</v>
      </c>
      <c r="B1264" s="118" t="s">
        <v>2563</v>
      </c>
      <c r="C1264" s="118" t="s">
        <v>29</v>
      </c>
      <c r="D1264" s="3" t="s">
        <v>30</v>
      </c>
      <c r="E1264" s="118" t="s">
        <v>3057</v>
      </c>
      <c r="F1264" s="3" t="s">
        <v>32</v>
      </c>
      <c r="G1264" s="3" t="s">
        <v>102</v>
      </c>
      <c r="H1264" s="3">
        <v>38382002</v>
      </c>
      <c r="I1264" s="4" t="s">
        <v>3064</v>
      </c>
      <c r="J1264" s="109">
        <v>1500</v>
      </c>
      <c r="K1264" s="4">
        <v>18919228379</v>
      </c>
      <c r="L1264" s="4" t="s">
        <v>99</v>
      </c>
      <c r="M1264" s="4" t="s">
        <v>3065</v>
      </c>
      <c r="N1264" s="4" t="s">
        <v>3063</v>
      </c>
      <c r="O1264" s="4">
        <v>18919228379</v>
      </c>
      <c r="P1264" s="217">
        <f>--IFERROR(VLOOKUP(I1264,'统计（数据库导出）'!A:C,2,FALSE),0)</f>
        <v>139.91</v>
      </c>
      <c r="Q1264" s="217">
        <f>--IFERROR(VLOOKUP(I1264,'统计（数据库导出）'!A:C,3,FALSE),0)</f>
        <v>3717.00905</v>
      </c>
      <c r="R1264" s="219">
        <f t="shared" si="19"/>
        <v>2.47800603333333</v>
      </c>
      <c r="S1264" s="217">
        <f>--IFERROR(VLOOKUP(I1264,'统计（数据库导出）'!A:K,4,FALSE),0)</f>
        <v>16.41</v>
      </c>
      <c r="T1264" s="217">
        <f>--IFERROR(VLOOKUP(I1264,'统计（数据库导出）'!A:K,5,FALSE),0)</f>
        <v>-57</v>
      </c>
      <c r="U1264" s="217">
        <f>--IFERROR(VLOOKUP(I1264,'统计（数据库导出）'!A:K,6,FALSE),0)</f>
        <v>123.5</v>
      </c>
      <c r="V1264" s="217">
        <f>--IFERROR(VLOOKUP(I1264,'统计（数据库导出）'!A:K,7,FALSE),0)</f>
        <v>0</v>
      </c>
      <c r="W1264" s="217">
        <f>--IFERROR(VLOOKUP(I1264,'统计（数据库导出）'!A:K,8,FALSE),0)</f>
        <v>2305.21</v>
      </c>
      <c r="X1264" s="217">
        <f>--IFERROR(VLOOKUP(I1264,'统计（数据库导出）'!A:K,9,FALSE),0)</f>
        <v>-1081.5</v>
      </c>
      <c r="Y1264" s="217">
        <f>--IFERROR(VLOOKUP(I1264,'统计（数据库导出）'!A:K,10,FALSE),0)</f>
        <v>1411.79905</v>
      </c>
      <c r="Z1264" s="217">
        <f>--IFERROR(VLOOKUP(I1264,'统计（数据库导出）'!A:K,11,FALSE),0)</f>
        <v>0</v>
      </c>
      <c r="AA1264" s="4">
        <v>1263</v>
      </c>
      <c r="AB1264" s="4"/>
      <c r="AC1264" s="220" t="e">
        <f>VLOOKUP(H1264,[1]Sheet1!$D:$D,1,FALSE)</f>
        <v>#N/A</v>
      </c>
    </row>
    <row r="1265" spans="1:29">
      <c r="A1265" s="3">
        <v>182</v>
      </c>
      <c r="B1265" s="118" t="s">
        <v>2563</v>
      </c>
      <c r="C1265" s="118" t="s">
        <v>29</v>
      </c>
      <c r="D1265" s="118" t="s">
        <v>30</v>
      </c>
      <c r="E1265" s="230" t="s">
        <v>3057</v>
      </c>
      <c r="F1265" s="3" t="s">
        <v>32</v>
      </c>
      <c r="G1265" s="3" t="s">
        <v>43</v>
      </c>
      <c r="H1265" s="223">
        <v>3853330</v>
      </c>
      <c r="I1265" s="4" t="s">
        <v>3066</v>
      </c>
      <c r="J1265" s="109">
        <v>1000</v>
      </c>
      <c r="K1265" s="4" t="s">
        <v>3067</v>
      </c>
      <c r="L1265" s="4"/>
      <c r="M1265" s="4" t="s">
        <v>2117</v>
      </c>
      <c r="N1265" s="4" t="s">
        <v>3063</v>
      </c>
      <c r="O1265" s="4">
        <v>15374480668</v>
      </c>
      <c r="P1265" s="217">
        <f>--IFERROR(VLOOKUP(I1265,'统计（数据库导出）'!A:C,2,FALSE),0)</f>
        <v>10</v>
      </c>
      <c r="Q1265" s="217">
        <f>--IFERROR(VLOOKUP(I1265,'统计（数据库导出）'!A:C,3,FALSE),0)</f>
        <v>1065.75</v>
      </c>
      <c r="R1265" s="219">
        <f t="shared" si="19"/>
        <v>1.06575</v>
      </c>
      <c r="S1265" s="217">
        <f>--IFERROR(VLOOKUP(I1265,'统计（数据库导出）'!A:K,4,FALSE),0)</f>
        <v>0</v>
      </c>
      <c r="T1265" s="217">
        <f>--IFERROR(VLOOKUP(I1265,'统计（数据库导出）'!A:K,5,FALSE),0)</f>
        <v>0</v>
      </c>
      <c r="U1265" s="217">
        <f>--IFERROR(VLOOKUP(I1265,'统计（数据库导出）'!A:K,6,FALSE),0)</f>
        <v>10</v>
      </c>
      <c r="V1265" s="217">
        <f>--IFERROR(VLOOKUP(I1265,'统计（数据库导出）'!A:K,7,FALSE),0)</f>
        <v>0</v>
      </c>
      <c r="W1265" s="217">
        <f>--IFERROR(VLOOKUP(I1265,'统计（数据库导出）'!A:K,8,FALSE),0)</f>
        <v>662.5</v>
      </c>
      <c r="X1265" s="217">
        <f>--IFERROR(VLOOKUP(I1265,'统计（数据库导出）'!A:K,9,FALSE),0)</f>
        <v>-95</v>
      </c>
      <c r="Y1265" s="217">
        <f>--IFERROR(VLOOKUP(I1265,'统计（数据库导出）'!A:K,10,FALSE),0)</f>
        <v>403.25</v>
      </c>
      <c r="Z1265" s="217">
        <f>--IFERROR(VLOOKUP(I1265,'统计（数据库导出）'!A:K,11,FALSE),0)</f>
        <v>0</v>
      </c>
      <c r="AA1265" s="4">
        <v>1264</v>
      </c>
      <c r="AB1265" s="4"/>
      <c r="AC1265" s="220" t="e">
        <f>VLOOKUP(H1265,[1]Sheet1!$D:$D,1,FALSE)</f>
        <v>#N/A</v>
      </c>
    </row>
    <row r="1266" spans="1:29">
      <c r="A1266" s="3">
        <v>183</v>
      </c>
      <c r="B1266" s="118" t="s">
        <v>2563</v>
      </c>
      <c r="C1266" s="118" t="s">
        <v>29</v>
      </c>
      <c r="D1266" s="118" t="s">
        <v>30</v>
      </c>
      <c r="E1266" s="118" t="s">
        <v>3068</v>
      </c>
      <c r="F1266" s="3" t="s">
        <v>32</v>
      </c>
      <c r="G1266" s="3" t="s">
        <v>43</v>
      </c>
      <c r="H1266" s="3">
        <v>3852420</v>
      </c>
      <c r="I1266" s="4" t="s">
        <v>3069</v>
      </c>
      <c r="J1266" s="109">
        <v>1000</v>
      </c>
      <c r="K1266" s="4">
        <v>17793801656</v>
      </c>
      <c r="L1266" s="4"/>
      <c r="M1266" s="4" t="s">
        <v>3070</v>
      </c>
      <c r="N1266" s="4" t="s">
        <v>3071</v>
      </c>
      <c r="O1266" s="4">
        <v>17793801656</v>
      </c>
      <c r="P1266" s="217">
        <f>--IFERROR(VLOOKUP(I1266,'统计（数据库导出）'!A:C,2,FALSE),0)</f>
        <v>85.55</v>
      </c>
      <c r="Q1266" s="217">
        <f>--IFERROR(VLOOKUP(I1266,'统计（数据库导出）'!A:C,3,FALSE),0)</f>
        <v>1973.29</v>
      </c>
      <c r="R1266" s="219">
        <f t="shared" si="19"/>
        <v>1.97329</v>
      </c>
      <c r="S1266" s="217">
        <f>--IFERROR(VLOOKUP(I1266,'统计（数据库导出）'!A:K,4,FALSE),0)</f>
        <v>64.9</v>
      </c>
      <c r="T1266" s="217">
        <f>--IFERROR(VLOOKUP(I1266,'统计（数据库导出）'!A:K,5,FALSE),0)</f>
        <v>-19</v>
      </c>
      <c r="U1266" s="217">
        <f>--IFERROR(VLOOKUP(I1266,'统计（数据库导出）'!A:K,6,FALSE),0)</f>
        <v>20.65</v>
      </c>
      <c r="V1266" s="217">
        <f>--IFERROR(VLOOKUP(I1266,'统计（数据库导出）'!A:K,7,FALSE),0)</f>
        <v>0</v>
      </c>
      <c r="W1266" s="217">
        <f>--IFERROR(VLOOKUP(I1266,'统计（数据库导出）'!A:K,8,FALSE),0)</f>
        <v>1360.19</v>
      </c>
      <c r="X1266" s="217">
        <f>--IFERROR(VLOOKUP(I1266,'统计（数据库导出）'!A:K,9,FALSE),0)</f>
        <v>-470.7</v>
      </c>
      <c r="Y1266" s="217">
        <f>--IFERROR(VLOOKUP(I1266,'统计（数据库导出）'!A:K,10,FALSE),0)</f>
        <v>613.1</v>
      </c>
      <c r="Z1266" s="217">
        <f>--IFERROR(VLOOKUP(I1266,'统计（数据库导出）'!A:K,11,FALSE),0)</f>
        <v>0</v>
      </c>
      <c r="AA1266" s="4">
        <v>1265</v>
      </c>
      <c r="AB1266" s="4"/>
      <c r="AC1266" s="220" t="e">
        <f>VLOOKUP(H1266,[1]Sheet1!$D:$D,1,FALSE)</f>
        <v>#N/A</v>
      </c>
    </row>
    <row r="1267" spans="1:29">
      <c r="A1267" s="3">
        <v>184</v>
      </c>
      <c r="B1267" s="118" t="s">
        <v>2563</v>
      </c>
      <c r="C1267" s="118" t="s">
        <v>29</v>
      </c>
      <c r="D1267" s="118" t="s">
        <v>30</v>
      </c>
      <c r="E1267" s="118" t="s">
        <v>3068</v>
      </c>
      <c r="F1267" s="3" t="s">
        <v>32</v>
      </c>
      <c r="G1267" s="3" t="s">
        <v>43</v>
      </c>
      <c r="H1267" s="3">
        <v>3852375</v>
      </c>
      <c r="I1267" s="4" t="s">
        <v>3072</v>
      </c>
      <c r="J1267" s="109">
        <v>1000</v>
      </c>
      <c r="K1267" s="4">
        <v>18919384440</v>
      </c>
      <c r="L1267" s="4"/>
      <c r="M1267" s="4" t="s">
        <v>3073</v>
      </c>
      <c r="N1267" s="4" t="s">
        <v>3074</v>
      </c>
      <c r="O1267" s="4">
        <v>18919384440</v>
      </c>
      <c r="P1267" s="217">
        <f>--IFERROR(VLOOKUP(I1267,'统计（数据库导出）'!A:C,2,FALSE),0)</f>
        <v>161.55</v>
      </c>
      <c r="Q1267" s="217">
        <f>--IFERROR(VLOOKUP(I1267,'统计（数据库导出）'!A:C,3,FALSE),0)</f>
        <v>1903.44</v>
      </c>
      <c r="R1267" s="219">
        <f t="shared" si="19"/>
        <v>1.90344</v>
      </c>
      <c r="S1267" s="217">
        <f>--IFERROR(VLOOKUP(I1267,'统计（数据库导出）'!A:K,4,FALSE),0)</f>
        <v>83.9</v>
      </c>
      <c r="T1267" s="217">
        <f>--IFERROR(VLOOKUP(I1267,'统计（数据库导出）'!A:K,5,FALSE),0)</f>
        <v>0</v>
      </c>
      <c r="U1267" s="217">
        <f>--IFERROR(VLOOKUP(I1267,'统计（数据库导出）'!A:K,6,FALSE),0)</f>
        <v>77.65</v>
      </c>
      <c r="V1267" s="217">
        <f>--IFERROR(VLOOKUP(I1267,'统计（数据库导出）'!A:K,7,FALSE),0)</f>
        <v>0</v>
      </c>
      <c r="W1267" s="217">
        <f>--IFERROR(VLOOKUP(I1267,'统计（数据库导出）'!A:K,8,FALSE),0)</f>
        <v>1210.89</v>
      </c>
      <c r="X1267" s="217">
        <f>--IFERROR(VLOOKUP(I1267,'统计（数据库导出）'!A:K,9,FALSE),0)</f>
        <v>-830</v>
      </c>
      <c r="Y1267" s="217">
        <f>--IFERROR(VLOOKUP(I1267,'统计（数据库导出）'!A:K,10,FALSE),0)</f>
        <v>692.55</v>
      </c>
      <c r="Z1267" s="217">
        <f>--IFERROR(VLOOKUP(I1267,'统计（数据库导出）'!A:K,11,FALSE),0)</f>
        <v>0</v>
      </c>
      <c r="AA1267" s="4">
        <v>1266</v>
      </c>
      <c r="AB1267" s="4"/>
      <c r="AC1267" s="220" t="e">
        <f>VLOOKUP(H1267,[1]Sheet1!$D:$D,1,FALSE)</f>
        <v>#N/A</v>
      </c>
    </row>
    <row r="1268" spans="1:29">
      <c r="A1268" s="3">
        <v>185</v>
      </c>
      <c r="B1268" s="118" t="s">
        <v>2563</v>
      </c>
      <c r="C1268" s="118" t="s">
        <v>29</v>
      </c>
      <c r="D1268" s="118" t="s">
        <v>30</v>
      </c>
      <c r="E1268" s="118" t="s">
        <v>3068</v>
      </c>
      <c r="F1268" s="3" t="s">
        <v>32</v>
      </c>
      <c r="G1268" s="3" t="s">
        <v>43</v>
      </c>
      <c r="H1268" s="3">
        <v>383122</v>
      </c>
      <c r="I1268" s="4" t="s">
        <v>3075</v>
      </c>
      <c r="J1268" s="109">
        <v>1000</v>
      </c>
      <c r="K1268" s="4">
        <v>17393854839</v>
      </c>
      <c r="L1268" s="4"/>
      <c r="M1268" s="4" t="s">
        <v>3076</v>
      </c>
      <c r="N1268" s="4" t="s">
        <v>3077</v>
      </c>
      <c r="O1268" s="4">
        <v>15349463869</v>
      </c>
      <c r="P1268" s="217">
        <f>--IFERROR(VLOOKUP(I1268,'统计（数据库导出）'!A:C,2,FALSE),0)</f>
        <v>176.65</v>
      </c>
      <c r="Q1268" s="217">
        <f>--IFERROR(VLOOKUP(I1268,'统计（数据库导出）'!A:C,3,FALSE),0)</f>
        <v>2124.25</v>
      </c>
      <c r="R1268" s="219">
        <f t="shared" si="19"/>
        <v>2.12425</v>
      </c>
      <c r="S1268" s="217">
        <f>--IFERROR(VLOOKUP(I1268,'统计（数据库导出）'!A:K,4,FALSE),0)</f>
        <v>101</v>
      </c>
      <c r="T1268" s="217">
        <f>--IFERROR(VLOOKUP(I1268,'统计（数据库导出）'!A:K,5,FALSE),0)</f>
        <v>-17.1</v>
      </c>
      <c r="U1268" s="217">
        <f>--IFERROR(VLOOKUP(I1268,'统计（数据库导出）'!A:K,6,FALSE),0)</f>
        <v>75.65</v>
      </c>
      <c r="V1268" s="217">
        <f>--IFERROR(VLOOKUP(I1268,'统计（数据库导出）'!A:K,7,FALSE),0)</f>
        <v>0</v>
      </c>
      <c r="W1268" s="217">
        <f>--IFERROR(VLOOKUP(I1268,'统计（数据库导出）'!A:K,8,FALSE),0)</f>
        <v>1494.5</v>
      </c>
      <c r="X1268" s="217">
        <f>--IFERROR(VLOOKUP(I1268,'统计（数据库导出）'!A:K,9,FALSE),0)</f>
        <v>-652.1</v>
      </c>
      <c r="Y1268" s="217">
        <f>--IFERROR(VLOOKUP(I1268,'统计（数据库导出）'!A:K,10,FALSE),0)</f>
        <v>629.75</v>
      </c>
      <c r="Z1268" s="217">
        <f>--IFERROR(VLOOKUP(I1268,'统计（数据库导出）'!A:K,11,FALSE),0)</f>
        <v>0</v>
      </c>
      <c r="AA1268" s="4">
        <v>1267</v>
      </c>
      <c r="AB1268" s="4"/>
      <c r="AC1268" s="220" t="e">
        <f>VLOOKUP(H1268,[1]Sheet1!$D:$D,1,FALSE)</f>
        <v>#N/A</v>
      </c>
    </row>
    <row r="1269" spans="1:29">
      <c r="A1269" s="3">
        <v>186</v>
      </c>
      <c r="B1269" s="118" t="s">
        <v>2563</v>
      </c>
      <c r="C1269" s="118" t="s">
        <v>29</v>
      </c>
      <c r="D1269" s="118" t="s">
        <v>30</v>
      </c>
      <c r="E1269" s="118" t="s">
        <v>3068</v>
      </c>
      <c r="F1269" s="3" t="s">
        <v>32</v>
      </c>
      <c r="G1269" s="3" t="s">
        <v>33</v>
      </c>
      <c r="H1269" s="3">
        <v>38381963</v>
      </c>
      <c r="I1269" s="4" t="s">
        <v>3078</v>
      </c>
      <c r="J1269" s="109">
        <v>1000</v>
      </c>
      <c r="K1269" s="4">
        <v>15339783380</v>
      </c>
      <c r="L1269" s="4"/>
      <c r="M1269" s="4" t="s">
        <v>3079</v>
      </c>
      <c r="N1269" s="4" t="s">
        <v>3080</v>
      </c>
      <c r="O1269" s="4">
        <v>15339783380</v>
      </c>
      <c r="P1269" s="217">
        <f>--IFERROR(VLOOKUP(I1269,'统计（数据库导出）'!A:C,2,FALSE),0)</f>
        <v>150.75</v>
      </c>
      <c r="Q1269" s="217">
        <f>--IFERROR(VLOOKUP(I1269,'统计（数据库导出）'!A:C,3,FALSE),0)</f>
        <v>2761.459</v>
      </c>
      <c r="R1269" s="219">
        <f t="shared" si="19"/>
        <v>2.761459</v>
      </c>
      <c r="S1269" s="217">
        <f>--IFERROR(VLOOKUP(I1269,'统计（数据库导出）'!A:K,4,FALSE),0)</f>
        <v>83.1</v>
      </c>
      <c r="T1269" s="217">
        <f>--IFERROR(VLOOKUP(I1269,'统计（数据库导出）'!A:K,5,FALSE),0)</f>
        <v>-38</v>
      </c>
      <c r="U1269" s="217">
        <f>--IFERROR(VLOOKUP(I1269,'统计（数据库导出）'!A:K,6,FALSE),0)</f>
        <v>67.65</v>
      </c>
      <c r="V1269" s="217">
        <f>--IFERROR(VLOOKUP(I1269,'统计（数据库导出）'!A:K,7,FALSE),0)</f>
        <v>0</v>
      </c>
      <c r="W1269" s="217">
        <f>--IFERROR(VLOOKUP(I1269,'统计（数据库导出）'!A:K,8,FALSE),0)</f>
        <v>2180</v>
      </c>
      <c r="X1269" s="217">
        <f>--IFERROR(VLOOKUP(I1269,'统计（数据库导出）'!A:K,9,FALSE),0)</f>
        <v>-970.7</v>
      </c>
      <c r="Y1269" s="217">
        <f>--IFERROR(VLOOKUP(I1269,'统计（数据库导出）'!A:K,10,FALSE),0)</f>
        <v>581.459</v>
      </c>
      <c r="Z1269" s="217">
        <f>--IFERROR(VLOOKUP(I1269,'统计（数据库导出）'!A:K,11,FALSE),0)</f>
        <v>0</v>
      </c>
      <c r="AA1269" s="4">
        <v>1268</v>
      </c>
      <c r="AB1269" s="4"/>
      <c r="AC1269" s="220" t="e">
        <f>VLOOKUP(H1269,[1]Sheet1!$D:$D,1,FALSE)</f>
        <v>#N/A</v>
      </c>
    </row>
    <row r="1270" spans="1:29">
      <c r="A1270" s="3">
        <v>187</v>
      </c>
      <c r="B1270" s="118" t="s">
        <v>2563</v>
      </c>
      <c r="C1270" s="118" t="s">
        <v>29</v>
      </c>
      <c r="D1270" s="118" t="s">
        <v>30</v>
      </c>
      <c r="E1270" s="118" t="s">
        <v>3068</v>
      </c>
      <c r="F1270" s="3" t="s">
        <v>32</v>
      </c>
      <c r="G1270" s="3" t="s">
        <v>43</v>
      </c>
      <c r="H1270" s="3">
        <v>3851727</v>
      </c>
      <c r="I1270" s="4" t="s">
        <v>3081</v>
      </c>
      <c r="J1270" s="109">
        <v>1000</v>
      </c>
      <c r="K1270" s="4">
        <v>13309382990</v>
      </c>
      <c r="L1270" s="4"/>
      <c r="M1270" s="4" t="s">
        <v>3082</v>
      </c>
      <c r="N1270" s="4" t="s">
        <v>3083</v>
      </c>
      <c r="O1270" s="4">
        <v>13309382990</v>
      </c>
      <c r="P1270" s="217">
        <f>--IFERROR(VLOOKUP(I1270,'统计（数据库导出）'!A:C,2,FALSE),0)</f>
        <v>98.65</v>
      </c>
      <c r="Q1270" s="217">
        <f>--IFERROR(VLOOKUP(I1270,'统计（数据库导出）'!A:C,3,FALSE),0)</f>
        <v>1015.78</v>
      </c>
      <c r="R1270" s="219">
        <f t="shared" si="19"/>
        <v>1.01578</v>
      </c>
      <c r="S1270" s="217">
        <f>--IFERROR(VLOOKUP(I1270,'统计（数据库导出）'!A:K,4,FALSE),0)</f>
        <v>93</v>
      </c>
      <c r="T1270" s="217">
        <f>--IFERROR(VLOOKUP(I1270,'统计（数据库导出）'!A:K,5,FALSE),0)</f>
        <v>0</v>
      </c>
      <c r="U1270" s="217">
        <f>--IFERROR(VLOOKUP(I1270,'统计（数据库导出）'!A:K,6,FALSE),0)</f>
        <v>5.65</v>
      </c>
      <c r="V1270" s="217">
        <f>--IFERROR(VLOOKUP(I1270,'统计（数据库导出）'!A:K,7,FALSE),0)</f>
        <v>0</v>
      </c>
      <c r="W1270" s="217">
        <f>--IFERROR(VLOOKUP(I1270,'统计（数据库导出）'!A:K,8,FALSE),0)</f>
        <v>765.58</v>
      </c>
      <c r="X1270" s="217">
        <f>--IFERROR(VLOOKUP(I1270,'统计（数据库导出）'!A:K,9,FALSE),0)</f>
        <v>-1034</v>
      </c>
      <c r="Y1270" s="217">
        <f>--IFERROR(VLOOKUP(I1270,'统计（数据库导出）'!A:K,10,FALSE),0)</f>
        <v>250.2</v>
      </c>
      <c r="Z1270" s="217">
        <f>--IFERROR(VLOOKUP(I1270,'统计（数据库导出）'!A:K,11,FALSE),0)</f>
        <v>0</v>
      </c>
      <c r="AA1270" s="4">
        <v>1269</v>
      </c>
      <c r="AB1270" s="4"/>
      <c r="AC1270" s="220" t="e">
        <f>VLOOKUP(H1270,[1]Sheet1!$D:$D,1,FALSE)</f>
        <v>#N/A</v>
      </c>
    </row>
    <row r="1271" spans="1:29">
      <c r="A1271" s="3">
        <v>188</v>
      </c>
      <c r="B1271" s="118" t="s">
        <v>2563</v>
      </c>
      <c r="C1271" s="118" t="s">
        <v>29</v>
      </c>
      <c r="D1271" s="118" t="s">
        <v>30</v>
      </c>
      <c r="E1271" s="118" t="s">
        <v>3068</v>
      </c>
      <c r="F1271" s="3" t="s">
        <v>32</v>
      </c>
      <c r="G1271" s="3" t="s">
        <v>33</v>
      </c>
      <c r="H1271" s="3">
        <v>3852962</v>
      </c>
      <c r="I1271" s="4" t="s">
        <v>3084</v>
      </c>
      <c r="J1271" s="109">
        <v>1000</v>
      </c>
      <c r="K1271" s="4">
        <v>18919219379</v>
      </c>
      <c r="L1271" s="4"/>
      <c r="M1271" s="4" t="s">
        <v>3085</v>
      </c>
      <c r="N1271" s="4" t="s">
        <v>3083</v>
      </c>
      <c r="O1271" s="4">
        <v>15379848826</v>
      </c>
      <c r="P1271" s="217">
        <f>--IFERROR(VLOOKUP(I1271,'统计（数据库导出）'!A:C,2,FALSE),0)</f>
        <v>0</v>
      </c>
      <c r="Q1271" s="217">
        <f>--IFERROR(VLOOKUP(I1271,'统计（数据库导出）'!A:C,3,FALSE),0)</f>
        <v>0</v>
      </c>
      <c r="R1271" s="219">
        <f t="shared" si="19"/>
        <v>0</v>
      </c>
      <c r="S1271" s="217">
        <f>--IFERROR(VLOOKUP(I1271,'统计（数据库导出）'!A:K,4,FALSE),0)</f>
        <v>0</v>
      </c>
      <c r="T1271" s="217">
        <f>--IFERROR(VLOOKUP(I1271,'统计（数据库导出）'!A:K,5,FALSE),0)</f>
        <v>0</v>
      </c>
      <c r="U1271" s="217">
        <f>--IFERROR(VLOOKUP(I1271,'统计（数据库导出）'!A:K,6,FALSE),0)</f>
        <v>0</v>
      </c>
      <c r="V1271" s="217">
        <f>--IFERROR(VLOOKUP(I1271,'统计（数据库导出）'!A:K,7,FALSE),0)</f>
        <v>0</v>
      </c>
      <c r="W1271" s="217">
        <f>--IFERROR(VLOOKUP(I1271,'统计（数据库导出）'!A:K,8,FALSE),0)</f>
        <v>0</v>
      </c>
      <c r="X1271" s="217">
        <f>--IFERROR(VLOOKUP(I1271,'统计（数据库导出）'!A:K,9,FALSE),0)</f>
        <v>0</v>
      </c>
      <c r="Y1271" s="217">
        <f>--IFERROR(VLOOKUP(I1271,'统计（数据库导出）'!A:K,10,FALSE),0)</f>
        <v>0</v>
      </c>
      <c r="Z1271" s="217">
        <f>--IFERROR(VLOOKUP(I1271,'统计（数据库导出）'!A:K,11,FALSE),0)</f>
        <v>0</v>
      </c>
      <c r="AA1271" s="4">
        <v>1270</v>
      </c>
      <c r="AB1271" s="4"/>
      <c r="AC1271" s="220" t="e">
        <f>VLOOKUP(H1271,[1]Sheet1!$D:$D,1,FALSE)</f>
        <v>#N/A</v>
      </c>
    </row>
    <row r="1272" spans="1:29">
      <c r="A1272" s="3">
        <v>189</v>
      </c>
      <c r="B1272" s="118" t="s">
        <v>2563</v>
      </c>
      <c r="C1272" s="118" t="s">
        <v>29</v>
      </c>
      <c r="D1272" s="118" t="s">
        <v>30</v>
      </c>
      <c r="E1272" s="118" t="s">
        <v>3068</v>
      </c>
      <c r="F1272" s="3" t="s">
        <v>32</v>
      </c>
      <c r="G1272" s="3" t="s">
        <v>33</v>
      </c>
      <c r="H1272" s="3">
        <v>3852964</v>
      </c>
      <c r="I1272" s="4" t="s">
        <v>3086</v>
      </c>
      <c r="J1272" s="109">
        <v>1000</v>
      </c>
      <c r="K1272" s="4">
        <v>18193896656</v>
      </c>
      <c r="L1272" s="4"/>
      <c r="M1272" s="4" t="s">
        <v>3087</v>
      </c>
      <c r="N1272" s="4" t="s">
        <v>3077</v>
      </c>
      <c r="O1272" s="4">
        <v>18193896656</v>
      </c>
      <c r="P1272" s="217">
        <f>--IFERROR(VLOOKUP(I1272,'统计（数据库导出）'!A:C,2,FALSE),0)</f>
        <v>0</v>
      </c>
      <c r="Q1272" s="217">
        <f>--IFERROR(VLOOKUP(I1272,'统计（数据库导出）'!A:C,3,FALSE),0)</f>
        <v>-19</v>
      </c>
      <c r="R1272" s="219">
        <f t="shared" si="19"/>
        <v>-0.019</v>
      </c>
      <c r="S1272" s="217">
        <f>--IFERROR(VLOOKUP(I1272,'统计（数据库导出）'!A:K,4,FALSE),0)</f>
        <v>0</v>
      </c>
      <c r="T1272" s="217">
        <f>--IFERROR(VLOOKUP(I1272,'统计（数据库导出）'!A:K,5,FALSE),0)</f>
        <v>0</v>
      </c>
      <c r="U1272" s="217">
        <f>--IFERROR(VLOOKUP(I1272,'统计（数据库导出）'!A:K,6,FALSE),0)</f>
        <v>0</v>
      </c>
      <c r="V1272" s="217">
        <f>--IFERROR(VLOOKUP(I1272,'统计（数据库导出）'!A:K,7,FALSE),0)</f>
        <v>0</v>
      </c>
      <c r="W1272" s="217">
        <f>--IFERROR(VLOOKUP(I1272,'统计（数据库导出）'!A:K,8,FALSE),0)</f>
        <v>-19</v>
      </c>
      <c r="X1272" s="217">
        <f>--IFERROR(VLOOKUP(I1272,'统计（数据库导出）'!A:K,9,FALSE),0)</f>
        <v>-19</v>
      </c>
      <c r="Y1272" s="217">
        <f>--IFERROR(VLOOKUP(I1272,'统计（数据库导出）'!A:K,10,FALSE),0)</f>
        <v>0</v>
      </c>
      <c r="Z1272" s="217">
        <f>--IFERROR(VLOOKUP(I1272,'统计（数据库导出）'!A:K,11,FALSE),0)</f>
        <v>0</v>
      </c>
      <c r="AA1272" s="4">
        <v>1271</v>
      </c>
      <c r="AB1272" s="4"/>
      <c r="AC1272" s="220" t="e">
        <f>VLOOKUP(H1272,[1]Sheet1!$D:$D,1,FALSE)</f>
        <v>#N/A</v>
      </c>
    </row>
    <row r="1273" spans="1:29">
      <c r="A1273" s="3">
        <v>190</v>
      </c>
      <c r="B1273" s="118" t="s">
        <v>2563</v>
      </c>
      <c r="C1273" s="118" t="s">
        <v>29</v>
      </c>
      <c r="D1273" s="118" t="s">
        <v>30</v>
      </c>
      <c r="E1273" s="118" t="s">
        <v>3068</v>
      </c>
      <c r="F1273" s="3" t="s">
        <v>32</v>
      </c>
      <c r="G1273" s="3" t="s">
        <v>68</v>
      </c>
      <c r="H1273" s="3">
        <v>3853291</v>
      </c>
      <c r="I1273" s="4" t="s">
        <v>3088</v>
      </c>
      <c r="J1273" s="109">
        <v>200</v>
      </c>
      <c r="K1273" s="4">
        <v>18394472713</v>
      </c>
      <c r="L1273" s="4"/>
      <c r="M1273" s="4" t="s">
        <v>3089</v>
      </c>
      <c r="N1273" s="4" t="s">
        <v>3090</v>
      </c>
      <c r="O1273" s="4">
        <v>18394472713</v>
      </c>
      <c r="P1273" s="217">
        <f>--IFERROR(VLOOKUP(I1273,'统计（数据库导出）'!A:C,2,FALSE),0)</f>
        <v>42</v>
      </c>
      <c r="Q1273" s="217">
        <f>--IFERROR(VLOOKUP(I1273,'统计（数据库导出）'!A:C,3,FALSE),0)</f>
        <v>761.05</v>
      </c>
      <c r="R1273" s="219">
        <f t="shared" si="19"/>
        <v>3.80525</v>
      </c>
      <c r="S1273" s="217">
        <f>--IFERROR(VLOOKUP(I1273,'统计（数据库导出）'!A:K,4,FALSE),0)</f>
        <v>0</v>
      </c>
      <c r="T1273" s="217">
        <f>--IFERROR(VLOOKUP(I1273,'统计（数据库导出）'!A:K,5,FALSE),0)</f>
        <v>0</v>
      </c>
      <c r="U1273" s="217">
        <f>--IFERROR(VLOOKUP(I1273,'统计（数据库导出）'!A:K,6,FALSE),0)</f>
        <v>42</v>
      </c>
      <c r="V1273" s="217">
        <f>--IFERROR(VLOOKUP(I1273,'统计（数据库导出）'!A:K,7,FALSE),0)</f>
        <v>0</v>
      </c>
      <c r="W1273" s="217">
        <f>--IFERROR(VLOOKUP(I1273,'统计（数据库导出）'!A:K,8,FALSE),0)</f>
        <v>375.4</v>
      </c>
      <c r="X1273" s="217">
        <f>--IFERROR(VLOOKUP(I1273,'统计（数据库导出）'!A:K,9,FALSE),0)</f>
        <v>0</v>
      </c>
      <c r="Y1273" s="217">
        <f>--IFERROR(VLOOKUP(I1273,'统计（数据库导出）'!A:K,10,FALSE),0)</f>
        <v>385.65</v>
      </c>
      <c r="Z1273" s="217">
        <f>--IFERROR(VLOOKUP(I1273,'统计（数据库导出）'!A:K,11,FALSE),0)</f>
        <v>0</v>
      </c>
      <c r="AA1273" s="4">
        <v>1272</v>
      </c>
      <c r="AB1273" s="4"/>
      <c r="AC1273" s="220" t="e">
        <f>VLOOKUP(H1273,[1]Sheet1!$D:$D,1,FALSE)</f>
        <v>#N/A</v>
      </c>
    </row>
    <row r="1274" spans="1:29">
      <c r="A1274" s="3">
        <v>191</v>
      </c>
      <c r="B1274" s="118" t="s">
        <v>2563</v>
      </c>
      <c r="C1274" s="118" t="s">
        <v>29</v>
      </c>
      <c r="D1274" s="118" t="s">
        <v>30</v>
      </c>
      <c r="E1274" s="118" t="s">
        <v>3068</v>
      </c>
      <c r="F1274" s="3" t="s">
        <v>32</v>
      </c>
      <c r="G1274" s="3" t="s">
        <v>43</v>
      </c>
      <c r="H1274" s="3">
        <v>3845232</v>
      </c>
      <c r="I1274" s="4" t="s">
        <v>3091</v>
      </c>
      <c r="J1274" s="109">
        <v>1000</v>
      </c>
      <c r="K1274" s="4">
        <v>18153949686</v>
      </c>
      <c r="L1274" s="4"/>
      <c r="M1274" s="4" t="s">
        <v>3092</v>
      </c>
      <c r="N1274" s="4" t="s">
        <v>3090</v>
      </c>
      <c r="O1274" s="4">
        <v>18153949686</v>
      </c>
      <c r="P1274" s="217">
        <f>--IFERROR(VLOOKUP(I1274,'统计（数据库导出）'!A:C,2,FALSE),0)</f>
        <v>0</v>
      </c>
      <c r="Q1274" s="217">
        <f>--IFERROR(VLOOKUP(I1274,'统计（数据库导出）'!A:C,3,FALSE),0)</f>
        <v>4111.88333333333</v>
      </c>
      <c r="R1274" s="219">
        <f t="shared" si="19"/>
        <v>4.11188333333333</v>
      </c>
      <c r="S1274" s="217">
        <f>--IFERROR(VLOOKUP(I1274,'统计（数据库导出）'!A:K,4,FALSE),0)</f>
        <v>0</v>
      </c>
      <c r="T1274" s="217">
        <f>--IFERROR(VLOOKUP(I1274,'统计（数据库导出）'!A:K,5,FALSE),0)</f>
        <v>0</v>
      </c>
      <c r="U1274" s="217">
        <f>--IFERROR(VLOOKUP(I1274,'统计（数据库导出）'!A:K,6,FALSE),0)</f>
        <v>0</v>
      </c>
      <c r="V1274" s="217">
        <f>--IFERROR(VLOOKUP(I1274,'统计（数据库导出）'!A:K,7,FALSE),0)</f>
        <v>0</v>
      </c>
      <c r="W1274" s="217">
        <f>--IFERROR(VLOOKUP(I1274,'统计（数据库导出）'!A:K,8,FALSE),0)</f>
        <v>3360.2</v>
      </c>
      <c r="X1274" s="217">
        <f>--IFERROR(VLOOKUP(I1274,'统计（数据库导出）'!A:K,9,FALSE),0)</f>
        <v>-1596</v>
      </c>
      <c r="Y1274" s="217">
        <f>--IFERROR(VLOOKUP(I1274,'统计（数据库导出）'!A:K,10,FALSE),0)</f>
        <v>751.683333333333</v>
      </c>
      <c r="Z1274" s="217">
        <f>--IFERROR(VLOOKUP(I1274,'统计（数据库导出）'!A:K,11,FALSE),0)</f>
        <v>0</v>
      </c>
      <c r="AA1274" s="4">
        <v>1273</v>
      </c>
      <c r="AB1274" s="4"/>
      <c r="AC1274" s="220" t="e">
        <f>VLOOKUP(H1274,[1]Sheet1!$D:$D,1,FALSE)</f>
        <v>#N/A</v>
      </c>
    </row>
    <row r="1275" spans="1:29">
      <c r="A1275" s="3">
        <v>192</v>
      </c>
      <c r="B1275" s="118" t="s">
        <v>2563</v>
      </c>
      <c r="C1275" s="118" t="s">
        <v>29</v>
      </c>
      <c r="D1275" s="3" t="s">
        <v>30</v>
      </c>
      <c r="E1275" s="118" t="s">
        <v>3068</v>
      </c>
      <c r="F1275" s="3" t="s">
        <v>32</v>
      </c>
      <c r="G1275" s="3" t="s">
        <v>102</v>
      </c>
      <c r="H1275" s="3">
        <v>381458</v>
      </c>
      <c r="I1275" s="4" t="s">
        <v>3093</v>
      </c>
      <c r="J1275" s="109">
        <v>1500</v>
      </c>
      <c r="K1275" s="4">
        <v>18993825396</v>
      </c>
      <c r="L1275" s="4" t="s">
        <v>99</v>
      </c>
      <c r="M1275" s="4" t="s">
        <v>3089</v>
      </c>
      <c r="N1275" s="4" t="s">
        <v>3094</v>
      </c>
      <c r="O1275" s="4">
        <v>18993889383</v>
      </c>
      <c r="P1275" s="217">
        <f>--IFERROR(VLOOKUP(I1275,'统计（数据库导出）'!A:C,2,FALSE),0)</f>
        <v>-19</v>
      </c>
      <c r="Q1275" s="217">
        <f>--IFERROR(VLOOKUP(I1275,'统计（数据库导出）'!A:C,3,FALSE),0)</f>
        <v>169.9</v>
      </c>
      <c r="R1275" s="219">
        <f t="shared" si="19"/>
        <v>0.113266666666667</v>
      </c>
      <c r="S1275" s="217">
        <f>--IFERROR(VLOOKUP(I1275,'统计（数据库导出）'!A:K,4,FALSE),0)</f>
        <v>-19</v>
      </c>
      <c r="T1275" s="217">
        <f>--IFERROR(VLOOKUP(I1275,'统计（数据库导出）'!A:K,5,FALSE),0)</f>
        <v>-19</v>
      </c>
      <c r="U1275" s="217">
        <f>--IFERROR(VLOOKUP(I1275,'统计（数据库导出）'!A:K,6,FALSE),0)</f>
        <v>0</v>
      </c>
      <c r="V1275" s="217">
        <f>--IFERROR(VLOOKUP(I1275,'统计（数据库导出）'!A:K,7,FALSE),0)</f>
        <v>0</v>
      </c>
      <c r="W1275" s="217">
        <f>--IFERROR(VLOOKUP(I1275,'统计（数据库导出）'!A:K,8,FALSE),0)</f>
        <v>83.6</v>
      </c>
      <c r="X1275" s="217">
        <f>--IFERROR(VLOOKUP(I1275,'统计（数据库导出）'!A:K,9,FALSE),0)</f>
        <v>-57</v>
      </c>
      <c r="Y1275" s="217">
        <f>--IFERROR(VLOOKUP(I1275,'统计（数据库导出）'!A:K,10,FALSE),0)</f>
        <v>86.3</v>
      </c>
      <c r="Z1275" s="217">
        <f>--IFERROR(VLOOKUP(I1275,'统计（数据库导出）'!A:K,11,FALSE),0)</f>
        <v>0</v>
      </c>
      <c r="AA1275" s="4">
        <v>1274</v>
      </c>
      <c r="AB1275" s="4"/>
      <c r="AC1275" s="220" t="e">
        <f>VLOOKUP(H1275,[1]Sheet1!$D:$D,1,FALSE)</f>
        <v>#N/A</v>
      </c>
    </row>
    <row r="1276" spans="1:29">
      <c r="A1276" s="3">
        <v>193</v>
      </c>
      <c r="B1276" s="118" t="s">
        <v>2563</v>
      </c>
      <c r="C1276" s="118" t="s">
        <v>29</v>
      </c>
      <c r="D1276" s="118" t="s">
        <v>30</v>
      </c>
      <c r="E1276" s="230" t="s">
        <v>3068</v>
      </c>
      <c r="F1276" s="3" t="s">
        <v>32</v>
      </c>
      <c r="G1276" s="3" t="s">
        <v>68</v>
      </c>
      <c r="H1276" s="223">
        <v>3853343</v>
      </c>
      <c r="I1276" s="4" t="s">
        <v>3095</v>
      </c>
      <c r="J1276" s="109">
        <v>900</v>
      </c>
      <c r="K1276" s="4" t="s">
        <v>3096</v>
      </c>
      <c r="L1276" s="4"/>
      <c r="M1276" s="4" t="s">
        <v>3097</v>
      </c>
      <c r="N1276" s="4" t="s">
        <v>3080</v>
      </c>
      <c r="O1276" s="4">
        <v>18993825266</v>
      </c>
      <c r="P1276" s="217">
        <f>--IFERROR(VLOOKUP(I1276,'统计（数据库导出）'!A:C,2,FALSE),0)</f>
        <v>0</v>
      </c>
      <c r="Q1276" s="217">
        <f>--IFERROR(VLOOKUP(I1276,'统计（数据库导出）'!A:C,3,FALSE),0)</f>
        <v>1474.37</v>
      </c>
      <c r="R1276" s="219">
        <f t="shared" si="19"/>
        <v>1.63818888888889</v>
      </c>
      <c r="S1276" s="217">
        <f>--IFERROR(VLOOKUP(I1276,'统计（数据库导出）'!A:K,4,FALSE),0)</f>
        <v>0</v>
      </c>
      <c r="T1276" s="217">
        <f>--IFERROR(VLOOKUP(I1276,'统计（数据库导出）'!A:K,5,FALSE),0)</f>
        <v>0</v>
      </c>
      <c r="U1276" s="217">
        <f>--IFERROR(VLOOKUP(I1276,'统计（数据库导出）'!A:K,6,FALSE),0)</f>
        <v>0</v>
      </c>
      <c r="V1276" s="217">
        <f>--IFERROR(VLOOKUP(I1276,'统计（数据库导出）'!A:K,7,FALSE),0)</f>
        <v>0</v>
      </c>
      <c r="W1276" s="217">
        <f>--IFERROR(VLOOKUP(I1276,'统计（数据库导出）'!A:K,8,FALSE),0)</f>
        <v>1080.4</v>
      </c>
      <c r="X1276" s="217">
        <f>--IFERROR(VLOOKUP(I1276,'统计（数据库导出）'!A:K,9,FALSE),0)</f>
        <v>-69</v>
      </c>
      <c r="Y1276" s="217">
        <f>--IFERROR(VLOOKUP(I1276,'统计（数据库导出）'!A:K,10,FALSE),0)</f>
        <v>393.97</v>
      </c>
      <c r="Z1276" s="217">
        <f>--IFERROR(VLOOKUP(I1276,'统计（数据库导出）'!A:K,11,FALSE),0)</f>
        <v>0</v>
      </c>
      <c r="AA1276" s="4">
        <v>1275</v>
      </c>
      <c r="AB1276" s="4"/>
      <c r="AC1276" s="220" t="e">
        <f>VLOOKUP(H1276,[1]Sheet1!$D:$D,1,FALSE)</f>
        <v>#N/A</v>
      </c>
    </row>
    <row r="1277" spans="1:29">
      <c r="A1277" s="3">
        <v>194</v>
      </c>
      <c r="B1277" s="118" t="s">
        <v>2563</v>
      </c>
      <c r="C1277" s="118" t="s">
        <v>357</v>
      </c>
      <c r="D1277" s="4">
        <v>0</v>
      </c>
      <c r="E1277" s="118" t="s">
        <v>29</v>
      </c>
      <c r="F1277" s="3">
        <v>0</v>
      </c>
      <c r="G1277" s="3">
        <v>0</v>
      </c>
      <c r="H1277" s="118">
        <v>3853416</v>
      </c>
      <c r="I1277" s="4" t="s">
        <v>3098</v>
      </c>
      <c r="J1277" s="109">
        <v>200</v>
      </c>
      <c r="K1277" s="4">
        <v>19993856267</v>
      </c>
      <c r="L1277" s="4"/>
      <c r="M1277" s="4" t="s">
        <v>3099</v>
      </c>
      <c r="N1277" s="4" t="s">
        <v>2993</v>
      </c>
      <c r="O1277" s="4">
        <v>19993856267</v>
      </c>
      <c r="P1277" s="217">
        <f>--IFERROR(VLOOKUP(I1277,'统计（数据库导出）'!A:C,2,FALSE),0)</f>
        <v>0</v>
      </c>
      <c r="Q1277" s="217">
        <f>--IFERROR(VLOOKUP(I1277,'统计（数据库导出）'!A:C,3,FALSE),0)</f>
        <v>0</v>
      </c>
      <c r="R1277" s="219">
        <f t="shared" si="19"/>
        <v>0</v>
      </c>
      <c r="S1277" s="217">
        <f>--IFERROR(VLOOKUP(I1277,'统计（数据库导出）'!A:K,4,FALSE),0)</f>
        <v>0</v>
      </c>
      <c r="T1277" s="217">
        <f>--IFERROR(VLOOKUP(I1277,'统计（数据库导出）'!A:K,5,FALSE),0)</f>
        <v>0</v>
      </c>
      <c r="U1277" s="217">
        <f>--IFERROR(VLOOKUP(I1277,'统计（数据库导出）'!A:K,6,FALSE),0)</f>
        <v>0</v>
      </c>
      <c r="V1277" s="217">
        <f>--IFERROR(VLOOKUP(I1277,'统计（数据库导出）'!A:K,7,FALSE),0)</f>
        <v>0</v>
      </c>
      <c r="W1277" s="217">
        <f>--IFERROR(VLOOKUP(I1277,'统计（数据库导出）'!A:K,8,FALSE),0)</f>
        <v>0</v>
      </c>
      <c r="X1277" s="217">
        <f>--IFERROR(VLOOKUP(I1277,'统计（数据库导出）'!A:K,9,FALSE),0)</f>
        <v>0</v>
      </c>
      <c r="Y1277" s="217">
        <f>--IFERROR(VLOOKUP(I1277,'统计（数据库导出）'!A:K,10,FALSE),0)</f>
        <v>0</v>
      </c>
      <c r="Z1277" s="217">
        <f>--IFERROR(VLOOKUP(I1277,'统计（数据库导出）'!A:K,11,FALSE),0)</f>
        <v>0</v>
      </c>
      <c r="AA1277" s="4">
        <v>1276</v>
      </c>
      <c r="AB1277" s="4"/>
      <c r="AC1277" s="220" t="e">
        <f>VLOOKUP(H1277,[1]Sheet1!$D:$D,1,FALSE)</f>
        <v>#N/A</v>
      </c>
    </row>
    <row r="1278" spans="1:29">
      <c r="A1278" s="3">
        <v>195</v>
      </c>
      <c r="B1278" s="118" t="s">
        <v>2563</v>
      </c>
      <c r="C1278" s="118" t="s">
        <v>357</v>
      </c>
      <c r="D1278" s="118" t="s">
        <v>29</v>
      </c>
      <c r="E1278" s="118" t="s">
        <v>29</v>
      </c>
      <c r="F1278" s="3">
        <v>0</v>
      </c>
      <c r="G1278" s="3">
        <v>0</v>
      </c>
      <c r="H1278" s="118">
        <v>380762</v>
      </c>
      <c r="I1278" s="4" t="s">
        <v>3100</v>
      </c>
      <c r="J1278" s="109">
        <v>200</v>
      </c>
      <c r="K1278" s="4">
        <v>18993825078</v>
      </c>
      <c r="L1278" s="4"/>
      <c r="M1278" s="4" t="s">
        <v>3101</v>
      </c>
      <c r="N1278" s="4" t="s">
        <v>3017</v>
      </c>
      <c r="O1278" s="4">
        <v>18993825078</v>
      </c>
      <c r="P1278" s="217">
        <f>--IFERROR(VLOOKUP(I1278,'统计（数据库导出）'!A:C,2,FALSE),0)</f>
        <v>0</v>
      </c>
      <c r="Q1278" s="217">
        <f>--IFERROR(VLOOKUP(I1278,'统计（数据库导出）'!A:C,3,FALSE),0)</f>
        <v>368.45</v>
      </c>
      <c r="R1278" s="219">
        <f t="shared" si="19"/>
        <v>1.84225</v>
      </c>
      <c r="S1278" s="217">
        <f>--IFERROR(VLOOKUP(I1278,'统计（数据库导出）'!A:K,4,FALSE),0)</f>
        <v>0</v>
      </c>
      <c r="T1278" s="217">
        <f>--IFERROR(VLOOKUP(I1278,'统计（数据库导出）'!A:K,5,FALSE),0)</f>
        <v>0</v>
      </c>
      <c r="U1278" s="217">
        <f>--IFERROR(VLOOKUP(I1278,'统计（数据库导出）'!A:K,6,FALSE),0)</f>
        <v>0</v>
      </c>
      <c r="V1278" s="217">
        <f>--IFERROR(VLOOKUP(I1278,'统计（数据库导出）'!A:K,7,FALSE),0)</f>
        <v>0</v>
      </c>
      <c r="W1278" s="217">
        <f>--IFERROR(VLOOKUP(I1278,'统计（数据库导出）'!A:K,8,FALSE),0)</f>
        <v>258</v>
      </c>
      <c r="X1278" s="217">
        <f>--IFERROR(VLOOKUP(I1278,'统计（数据库导出）'!A:K,9,FALSE),0)</f>
        <v>0</v>
      </c>
      <c r="Y1278" s="217">
        <f>--IFERROR(VLOOKUP(I1278,'统计（数据库导出）'!A:K,10,FALSE),0)</f>
        <v>110.45</v>
      </c>
      <c r="Z1278" s="217">
        <f>--IFERROR(VLOOKUP(I1278,'统计（数据库导出）'!A:K,11,FALSE),0)</f>
        <v>0</v>
      </c>
      <c r="AA1278" s="4">
        <v>1277</v>
      </c>
      <c r="AB1278" s="4"/>
      <c r="AC1278" s="220" t="e">
        <f>VLOOKUP(H1278,[1]Sheet1!$D:$D,1,FALSE)</f>
        <v>#N/A</v>
      </c>
    </row>
    <row r="1279" spans="1:29">
      <c r="A1279" s="3">
        <v>196</v>
      </c>
      <c r="B1279" s="118" t="s">
        <v>2563</v>
      </c>
      <c r="C1279" s="118" t="s">
        <v>357</v>
      </c>
      <c r="D1279" s="118" t="s">
        <v>29</v>
      </c>
      <c r="E1279" s="118" t="s">
        <v>29</v>
      </c>
      <c r="F1279" s="3">
        <v>0</v>
      </c>
      <c r="G1279" s="3">
        <v>0</v>
      </c>
      <c r="H1279" s="118">
        <v>3853410</v>
      </c>
      <c r="I1279" s="4" t="s">
        <v>3102</v>
      </c>
      <c r="J1279" s="109">
        <v>200</v>
      </c>
      <c r="K1279" s="4">
        <v>18993825508</v>
      </c>
      <c r="L1279" s="4"/>
      <c r="M1279" s="4" t="s">
        <v>3103</v>
      </c>
      <c r="N1279" s="4" t="s">
        <v>2987</v>
      </c>
      <c r="O1279" s="4">
        <v>18993825508</v>
      </c>
      <c r="P1279" s="217">
        <f>--IFERROR(VLOOKUP(I1279,'统计（数据库导出）'!A:C,2,FALSE),0)</f>
        <v>0</v>
      </c>
      <c r="Q1279" s="217">
        <f>--IFERROR(VLOOKUP(I1279,'统计（数据库导出）'!A:C,3,FALSE),0)</f>
        <v>179</v>
      </c>
      <c r="R1279" s="219">
        <f t="shared" si="19"/>
        <v>0.895</v>
      </c>
      <c r="S1279" s="217">
        <f>--IFERROR(VLOOKUP(I1279,'统计（数据库导出）'!A:K,4,FALSE),0)</f>
        <v>0</v>
      </c>
      <c r="T1279" s="217">
        <f>--IFERROR(VLOOKUP(I1279,'统计（数据库导出）'!A:K,5,FALSE),0)</f>
        <v>0</v>
      </c>
      <c r="U1279" s="217">
        <f>--IFERROR(VLOOKUP(I1279,'统计（数据库导出）'!A:K,6,FALSE),0)</f>
        <v>0</v>
      </c>
      <c r="V1279" s="217">
        <f>--IFERROR(VLOOKUP(I1279,'统计（数据库导出）'!A:K,7,FALSE),0)</f>
        <v>0</v>
      </c>
      <c r="W1279" s="217">
        <f>--IFERROR(VLOOKUP(I1279,'统计（数据库导出）'!A:K,8,FALSE),0)</f>
        <v>129</v>
      </c>
      <c r="X1279" s="217">
        <f>--IFERROR(VLOOKUP(I1279,'统计（数据库导出）'!A:K,9,FALSE),0)</f>
        <v>0</v>
      </c>
      <c r="Y1279" s="217">
        <f>--IFERROR(VLOOKUP(I1279,'统计（数据库导出）'!A:K,10,FALSE),0)</f>
        <v>50</v>
      </c>
      <c r="Z1279" s="217">
        <f>--IFERROR(VLOOKUP(I1279,'统计（数据库导出）'!A:K,11,FALSE),0)</f>
        <v>0</v>
      </c>
      <c r="AA1279" s="4">
        <v>1278</v>
      </c>
      <c r="AB1279" s="4"/>
      <c r="AC1279" s="220" t="e">
        <f>VLOOKUP(H1279,[1]Sheet1!$D:$D,1,FALSE)</f>
        <v>#N/A</v>
      </c>
    </row>
    <row r="1280" spans="1:29">
      <c r="A1280" s="3">
        <v>197</v>
      </c>
      <c r="B1280" s="118" t="s">
        <v>2563</v>
      </c>
      <c r="C1280" s="118" t="s">
        <v>457</v>
      </c>
      <c r="D1280" s="118" t="s">
        <v>29</v>
      </c>
      <c r="E1280" s="118" t="s">
        <v>29</v>
      </c>
      <c r="F1280" s="3">
        <v>0</v>
      </c>
      <c r="G1280" s="3">
        <v>0</v>
      </c>
      <c r="H1280" s="118">
        <v>3853360</v>
      </c>
      <c r="I1280" s="4" t="s">
        <v>3104</v>
      </c>
      <c r="J1280" s="109">
        <v>200</v>
      </c>
      <c r="K1280" s="4">
        <v>18089441009</v>
      </c>
      <c r="L1280" s="4"/>
      <c r="M1280" s="4" t="s">
        <v>3105</v>
      </c>
      <c r="N1280" s="4" t="s">
        <v>2990</v>
      </c>
      <c r="O1280" s="4">
        <v>18089441009</v>
      </c>
      <c r="P1280" s="217">
        <f>--IFERROR(VLOOKUP(I1280,'统计（数据库导出）'!A:C,2,FALSE),0)</f>
        <v>0</v>
      </c>
      <c r="Q1280" s="217">
        <f>--IFERROR(VLOOKUP(I1280,'统计（数据库导出）'!A:C,3,FALSE),0)</f>
        <v>0</v>
      </c>
      <c r="R1280" s="219">
        <f t="shared" si="19"/>
        <v>0</v>
      </c>
      <c r="S1280" s="217">
        <f>--IFERROR(VLOOKUP(I1280,'统计（数据库导出）'!A:K,4,FALSE),0)</f>
        <v>0</v>
      </c>
      <c r="T1280" s="217">
        <f>--IFERROR(VLOOKUP(I1280,'统计（数据库导出）'!A:K,5,FALSE),0)</f>
        <v>0</v>
      </c>
      <c r="U1280" s="217">
        <f>--IFERROR(VLOOKUP(I1280,'统计（数据库导出）'!A:K,6,FALSE),0)</f>
        <v>0</v>
      </c>
      <c r="V1280" s="217">
        <f>--IFERROR(VLOOKUP(I1280,'统计（数据库导出）'!A:K,7,FALSE),0)</f>
        <v>0</v>
      </c>
      <c r="W1280" s="217">
        <f>--IFERROR(VLOOKUP(I1280,'统计（数据库导出）'!A:K,8,FALSE),0)</f>
        <v>0</v>
      </c>
      <c r="X1280" s="217">
        <f>--IFERROR(VLOOKUP(I1280,'统计（数据库导出）'!A:K,9,FALSE),0)</f>
        <v>0</v>
      </c>
      <c r="Y1280" s="217">
        <f>--IFERROR(VLOOKUP(I1280,'统计（数据库导出）'!A:K,10,FALSE),0)</f>
        <v>0</v>
      </c>
      <c r="Z1280" s="217">
        <f>--IFERROR(VLOOKUP(I1280,'统计（数据库导出）'!A:K,11,FALSE),0)</f>
        <v>0</v>
      </c>
      <c r="AA1280" s="4">
        <v>1279</v>
      </c>
      <c r="AB1280" s="4"/>
      <c r="AC1280" s="220" t="e">
        <f>VLOOKUP(H1280,[1]Sheet1!$D:$D,1,FALSE)</f>
        <v>#N/A</v>
      </c>
    </row>
    <row r="1281" spans="1:29">
      <c r="A1281" s="3">
        <v>198</v>
      </c>
      <c r="B1281" s="118" t="s">
        <v>2563</v>
      </c>
      <c r="C1281" s="118" t="s">
        <v>457</v>
      </c>
      <c r="D1281" s="118" t="s">
        <v>29</v>
      </c>
      <c r="E1281" s="118" t="s">
        <v>29</v>
      </c>
      <c r="F1281" s="3">
        <v>0</v>
      </c>
      <c r="G1281" s="3">
        <v>0</v>
      </c>
      <c r="H1281" s="118">
        <v>3853363</v>
      </c>
      <c r="I1281" s="4" t="s">
        <v>3106</v>
      </c>
      <c r="J1281" s="109">
        <v>200</v>
      </c>
      <c r="K1281" s="4">
        <v>18009382623</v>
      </c>
      <c r="L1281" s="4"/>
      <c r="M1281" s="4" t="s">
        <v>3107</v>
      </c>
      <c r="N1281" s="4" t="s">
        <v>3002</v>
      </c>
      <c r="O1281" s="4">
        <v>18009382623</v>
      </c>
      <c r="P1281" s="217">
        <f>--IFERROR(VLOOKUP(I1281,'统计（数据库导出）'!A:C,2,FALSE),0)</f>
        <v>0</v>
      </c>
      <c r="Q1281" s="217">
        <f>--IFERROR(VLOOKUP(I1281,'统计（数据库导出）'!A:C,3,FALSE),0)</f>
        <v>0</v>
      </c>
      <c r="R1281" s="219">
        <f t="shared" si="19"/>
        <v>0</v>
      </c>
      <c r="S1281" s="217">
        <f>--IFERROR(VLOOKUP(I1281,'统计（数据库导出）'!A:K,4,FALSE),0)</f>
        <v>0</v>
      </c>
      <c r="T1281" s="217">
        <f>--IFERROR(VLOOKUP(I1281,'统计（数据库导出）'!A:K,5,FALSE),0)</f>
        <v>0</v>
      </c>
      <c r="U1281" s="217">
        <f>--IFERROR(VLOOKUP(I1281,'统计（数据库导出）'!A:K,6,FALSE),0)</f>
        <v>0</v>
      </c>
      <c r="V1281" s="217">
        <f>--IFERROR(VLOOKUP(I1281,'统计（数据库导出）'!A:K,7,FALSE),0)</f>
        <v>0</v>
      </c>
      <c r="W1281" s="217">
        <f>--IFERROR(VLOOKUP(I1281,'统计（数据库导出）'!A:K,8,FALSE),0)</f>
        <v>0</v>
      </c>
      <c r="X1281" s="217">
        <f>--IFERROR(VLOOKUP(I1281,'统计（数据库导出）'!A:K,9,FALSE),0)</f>
        <v>0</v>
      </c>
      <c r="Y1281" s="217">
        <f>--IFERROR(VLOOKUP(I1281,'统计（数据库导出）'!A:K,10,FALSE),0)</f>
        <v>0</v>
      </c>
      <c r="Z1281" s="217">
        <f>--IFERROR(VLOOKUP(I1281,'统计（数据库导出）'!A:K,11,FALSE),0)</f>
        <v>0</v>
      </c>
      <c r="AA1281" s="4">
        <v>1280</v>
      </c>
      <c r="AB1281" s="4"/>
      <c r="AC1281" s="220" t="e">
        <f>VLOOKUP(H1281,[1]Sheet1!$D:$D,1,FALSE)</f>
        <v>#N/A</v>
      </c>
    </row>
    <row r="1282" spans="1:29">
      <c r="A1282" s="3">
        <v>199</v>
      </c>
      <c r="B1282" s="118" t="s">
        <v>2563</v>
      </c>
      <c r="C1282" s="118" t="s">
        <v>457</v>
      </c>
      <c r="D1282" s="118" t="s">
        <v>29</v>
      </c>
      <c r="E1282" s="118" t="s">
        <v>29</v>
      </c>
      <c r="F1282" s="3">
        <v>0</v>
      </c>
      <c r="G1282" s="3">
        <v>0</v>
      </c>
      <c r="H1282" s="118">
        <v>380225</v>
      </c>
      <c r="I1282" s="4" t="s">
        <v>3108</v>
      </c>
      <c r="J1282" s="109">
        <v>200</v>
      </c>
      <c r="K1282" s="4">
        <v>18909312010</v>
      </c>
      <c r="L1282" s="4"/>
      <c r="M1282" s="4" t="s">
        <v>3109</v>
      </c>
      <c r="N1282" s="4" t="s">
        <v>3017</v>
      </c>
      <c r="O1282" s="4">
        <v>19958581918</v>
      </c>
      <c r="P1282" s="217">
        <f>--IFERROR(VLOOKUP(I1282,'统计（数据库导出）'!A:C,2,FALSE),0)</f>
        <v>0</v>
      </c>
      <c r="Q1282" s="217">
        <f>--IFERROR(VLOOKUP(I1282,'统计（数据库导出）'!A:C,3,FALSE),0)</f>
        <v>256.1</v>
      </c>
      <c r="R1282" s="219">
        <f t="shared" ref="R1282:R1345" si="20">IFERROR(Q1282/J1282,0)</f>
        <v>1.2805</v>
      </c>
      <c r="S1282" s="217">
        <f>--IFERROR(VLOOKUP(I1282,'统计（数据库导出）'!A:K,4,FALSE),0)</f>
        <v>0</v>
      </c>
      <c r="T1282" s="217">
        <f>--IFERROR(VLOOKUP(I1282,'统计（数据库导出）'!A:K,5,FALSE),0)</f>
        <v>0</v>
      </c>
      <c r="U1282" s="217">
        <f>--IFERROR(VLOOKUP(I1282,'统计（数据库导出）'!A:K,6,FALSE),0)</f>
        <v>0</v>
      </c>
      <c r="V1282" s="217">
        <f>--IFERROR(VLOOKUP(I1282,'统计（数据库导出）'!A:K,7,FALSE),0)</f>
        <v>0</v>
      </c>
      <c r="W1282" s="217">
        <f>--IFERROR(VLOOKUP(I1282,'统计（数据库导出）'!A:K,8,FALSE),0)</f>
        <v>188.1</v>
      </c>
      <c r="X1282" s="217">
        <f>--IFERROR(VLOOKUP(I1282,'统计（数据库导出）'!A:K,9,FALSE),0)</f>
        <v>0</v>
      </c>
      <c r="Y1282" s="217">
        <f>--IFERROR(VLOOKUP(I1282,'统计（数据库导出）'!A:K,10,FALSE),0)</f>
        <v>68</v>
      </c>
      <c r="Z1282" s="217">
        <f>--IFERROR(VLOOKUP(I1282,'统计（数据库导出）'!A:K,11,FALSE),0)</f>
        <v>0</v>
      </c>
      <c r="AA1282" s="4">
        <v>1281</v>
      </c>
      <c r="AB1282" s="4"/>
      <c r="AC1282" s="220" t="e">
        <f>VLOOKUP(H1282,[1]Sheet1!$D:$D,1,FALSE)</f>
        <v>#N/A</v>
      </c>
    </row>
    <row r="1283" spans="1:29">
      <c r="A1283" s="3">
        <v>200</v>
      </c>
      <c r="B1283" s="118" t="s">
        <v>2563</v>
      </c>
      <c r="C1283" s="118" t="s">
        <v>457</v>
      </c>
      <c r="D1283" s="118" t="s">
        <v>29</v>
      </c>
      <c r="E1283" s="118" t="s">
        <v>29</v>
      </c>
      <c r="F1283" s="3">
        <v>0</v>
      </c>
      <c r="G1283" s="3">
        <v>0</v>
      </c>
      <c r="H1283" s="118">
        <v>3853381</v>
      </c>
      <c r="I1283" s="4" t="s">
        <v>3110</v>
      </c>
      <c r="J1283" s="109">
        <v>200</v>
      </c>
      <c r="K1283" s="4">
        <v>15378883278</v>
      </c>
      <c r="L1283" s="4"/>
      <c r="M1283" s="4" t="s">
        <v>3111</v>
      </c>
      <c r="N1283" s="4" t="s">
        <v>3009</v>
      </c>
      <c r="O1283" s="4">
        <v>15378883278</v>
      </c>
      <c r="P1283" s="217">
        <f>--IFERROR(VLOOKUP(I1283,'统计（数据库导出）'!A:C,2,FALSE),0)</f>
        <v>0</v>
      </c>
      <c r="Q1283" s="217">
        <f>--IFERROR(VLOOKUP(I1283,'统计（数据库导出）'!A:C,3,FALSE),0)</f>
        <v>0</v>
      </c>
      <c r="R1283" s="219">
        <f t="shared" si="20"/>
        <v>0</v>
      </c>
      <c r="S1283" s="217">
        <f>--IFERROR(VLOOKUP(I1283,'统计（数据库导出）'!A:K,4,FALSE),0)</f>
        <v>0</v>
      </c>
      <c r="T1283" s="217">
        <f>--IFERROR(VLOOKUP(I1283,'统计（数据库导出）'!A:K,5,FALSE),0)</f>
        <v>0</v>
      </c>
      <c r="U1283" s="217">
        <f>--IFERROR(VLOOKUP(I1283,'统计（数据库导出）'!A:K,6,FALSE),0)</f>
        <v>0</v>
      </c>
      <c r="V1283" s="217">
        <f>--IFERROR(VLOOKUP(I1283,'统计（数据库导出）'!A:K,7,FALSE),0)</f>
        <v>0</v>
      </c>
      <c r="W1283" s="217">
        <f>--IFERROR(VLOOKUP(I1283,'统计（数据库导出）'!A:K,8,FALSE),0)</f>
        <v>0</v>
      </c>
      <c r="X1283" s="217">
        <f>--IFERROR(VLOOKUP(I1283,'统计（数据库导出）'!A:K,9,FALSE),0)</f>
        <v>0</v>
      </c>
      <c r="Y1283" s="217">
        <f>--IFERROR(VLOOKUP(I1283,'统计（数据库导出）'!A:K,10,FALSE),0)</f>
        <v>0</v>
      </c>
      <c r="Z1283" s="217">
        <f>--IFERROR(VLOOKUP(I1283,'统计（数据库导出）'!A:K,11,FALSE),0)</f>
        <v>0</v>
      </c>
      <c r="AA1283" s="4">
        <v>1282</v>
      </c>
      <c r="AB1283" s="4"/>
      <c r="AC1283" s="220" t="e">
        <f>VLOOKUP(H1283,[1]Sheet1!$D:$D,1,FALSE)</f>
        <v>#N/A</v>
      </c>
    </row>
    <row r="1284" spans="1:29">
      <c r="A1284" s="3">
        <v>201</v>
      </c>
      <c r="B1284" s="118" t="s">
        <v>2563</v>
      </c>
      <c r="C1284" s="118" t="s">
        <v>457</v>
      </c>
      <c r="D1284" s="118" t="s">
        <v>29</v>
      </c>
      <c r="E1284" s="118" t="s">
        <v>29</v>
      </c>
      <c r="F1284" s="3">
        <v>0</v>
      </c>
      <c r="G1284" s="3">
        <v>0</v>
      </c>
      <c r="H1284" s="118">
        <v>3853395</v>
      </c>
      <c r="I1284" s="4" t="s">
        <v>3112</v>
      </c>
      <c r="J1284" s="109">
        <v>200</v>
      </c>
      <c r="K1284" s="4">
        <v>18993825966</v>
      </c>
      <c r="L1284" s="4"/>
      <c r="M1284" s="4" t="s">
        <v>3113</v>
      </c>
      <c r="N1284" s="4" t="s">
        <v>2990</v>
      </c>
      <c r="O1284" s="4">
        <v>18993825966</v>
      </c>
      <c r="P1284" s="217">
        <f>--IFERROR(VLOOKUP(I1284,'统计（数据库导出）'!A:C,2,FALSE),0)</f>
        <v>0</v>
      </c>
      <c r="Q1284" s="217">
        <f>--IFERROR(VLOOKUP(I1284,'统计（数据库导出）'!A:C,3,FALSE),0)</f>
        <v>76.55</v>
      </c>
      <c r="R1284" s="219">
        <f t="shared" si="20"/>
        <v>0.38275</v>
      </c>
      <c r="S1284" s="217">
        <f>--IFERROR(VLOOKUP(I1284,'统计（数据库导出）'!A:K,4,FALSE),0)</f>
        <v>0</v>
      </c>
      <c r="T1284" s="217">
        <f>--IFERROR(VLOOKUP(I1284,'统计（数据库导出）'!A:K,5,FALSE),0)</f>
        <v>0</v>
      </c>
      <c r="U1284" s="217">
        <f>--IFERROR(VLOOKUP(I1284,'统计（数据库导出）'!A:K,6,FALSE),0)</f>
        <v>0</v>
      </c>
      <c r="V1284" s="217">
        <f>--IFERROR(VLOOKUP(I1284,'统计（数据库导出）'!A:K,7,FALSE),0)</f>
        <v>0</v>
      </c>
      <c r="W1284" s="217">
        <f>--IFERROR(VLOOKUP(I1284,'统计（数据库导出）'!A:K,8,FALSE),0)</f>
        <v>75.9</v>
      </c>
      <c r="X1284" s="217">
        <f>--IFERROR(VLOOKUP(I1284,'统计（数据库导出）'!A:K,9,FALSE),0)</f>
        <v>0</v>
      </c>
      <c r="Y1284" s="217">
        <f>--IFERROR(VLOOKUP(I1284,'统计（数据库导出）'!A:K,10,FALSE),0)</f>
        <v>0.65</v>
      </c>
      <c r="Z1284" s="217">
        <f>--IFERROR(VLOOKUP(I1284,'统计（数据库导出）'!A:K,11,FALSE),0)</f>
        <v>0</v>
      </c>
      <c r="AA1284" s="4">
        <v>1283</v>
      </c>
      <c r="AB1284" s="4"/>
      <c r="AC1284" s="220" t="e">
        <f>VLOOKUP(H1284,[1]Sheet1!$D:$D,1,FALSE)</f>
        <v>#N/A</v>
      </c>
    </row>
    <row r="1285" spans="1:29">
      <c r="A1285" s="3">
        <v>202</v>
      </c>
      <c r="B1285" s="118" t="s">
        <v>2563</v>
      </c>
      <c r="C1285" s="118" t="s">
        <v>457</v>
      </c>
      <c r="D1285" s="118" t="s">
        <v>29</v>
      </c>
      <c r="E1285" s="118" t="s">
        <v>29</v>
      </c>
      <c r="F1285" s="3">
        <v>0</v>
      </c>
      <c r="G1285" s="3">
        <v>0</v>
      </c>
      <c r="H1285" s="118">
        <v>3853396</v>
      </c>
      <c r="I1285" s="4" t="s">
        <v>3114</v>
      </c>
      <c r="J1285" s="109">
        <v>200</v>
      </c>
      <c r="K1285" s="4">
        <v>19944219860</v>
      </c>
      <c r="L1285" s="4"/>
      <c r="M1285" s="4" t="s">
        <v>3115</v>
      </c>
      <c r="N1285" s="4" t="s">
        <v>3002</v>
      </c>
      <c r="O1285" s="4">
        <v>19944219860</v>
      </c>
      <c r="P1285" s="217">
        <f>--IFERROR(VLOOKUP(I1285,'统计（数据库导出）'!A:C,2,FALSE),0)</f>
        <v>0</v>
      </c>
      <c r="Q1285" s="217">
        <f>--IFERROR(VLOOKUP(I1285,'统计（数据库导出）'!A:C,3,FALSE),0)</f>
        <v>0</v>
      </c>
      <c r="R1285" s="219">
        <f t="shared" si="20"/>
        <v>0</v>
      </c>
      <c r="S1285" s="217">
        <f>--IFERROR(VLOOKUP(I1285,'统计（数据库导出）'!A:K,4,FALSE),0)</f>
        <v>0</v>
      </c>
      <c r="T1285" s="217">
        <f>--IFERROR(VLOOKUP(I1285,'统计（数据库导出）'!A:K,5,FALSE),0)</f>
        <v>0</v>
      </c>
      <c r="U1285" s="217">
        <f>--IFERROR(VLOOKUP(I1285,'统计（数据库导出）'!A:K,6,FALSE),0)</f>
        <v>0</v>
      </c>
      <c r="V1285" s="217">
        <f>--IFERROR(VLOOKUP(I1285,'统计（数据库导出）'!A:K,7,FALSE),0)</f>
        <v>0</v>
      </c>
      <c r="W1285" s="217">
        <f>--IFERROR(VLOOKUP(I1285,'统计（数据库导出）'!A:K,8,FALSE),0)</f>
        <v>0</v>
      </c>
      <c r="X1285" s="217">
        <f>--IFERROR(VLOOKUP(I1285,'统计（数据库导出）'!A:K,9,FALSE),0)</f>
        <v>0</v>
      </c>
      <c r="Y1285" s="217">
        <f>--IFERROR(VLOOKUP(I1285,'统计（数据库导出）'!A:K,10,FALSE),0)</f>
        <v>0</v>
      </c>
      <c r="Z1285" s="217">
        <f>--IFERROR(VLOOKUP(I1285,'统计（数据库导出）'!A:K,11,FALSE),0)</f>
        <v>0</v>
      </c>
      <c r="AA1285" s="4">
        <v>1284</v>
      </c>
      <c r="AB1285" s="4"/>
      <c r="AC1285" s="220" t="e">
        <f>VLOOKUP(H1285,[1]Sheet1!$D:$D,1,FALSE)</f>
        <v>#N/A</v>
      </c>
    </row>
    <row r="1286" spans="1:29">
      <c r="A1286" s="3">
        <v>203</v>
      </c>
      <c r="B1286" s="118" t="s">
        <v>2563</v>
      </c>
      <c r="C1286" s="118" t="s">
        <v>457</v>
      </c>
      <c r="D1286" s="118" t="s">
        <v>29</v>
      </c>
      <c r="E1286" s="118" t="s">
        <v>29</v>
      </c>
      <c r="F1286" s="3">
        <v>0</v>
      </c>
      <c r="G1286" s="3">
        <v>0</v>
      </c>
      <c r="H1286" s="118">
        <v>3853394</v>
      </c>
      <c r="I1286" s="4" t="s">
        <v>3116</v>
      </c>
      <c r="J1286" s="109">
        <v>200</v>
      </c>
      <c r="K1286" s="4">
        <v>18993825598</v>
      </c>
      <c r="L1286" s="4"/>
      <c r="M1286" s="4" t="s">
        <v>3117</v>
      </c>
      <c r="N1286" s="4" t="s">
        <v>3002</v>
      </c>
      <c r="O1286" s="4">
        <v>18993825598</v>
      </c>
      <c r="P1286" s="217">
        <f>--IFERROR(VLOOKUP(I1286,'统计（数据库导出）'!A:C,2,FALSE),0)</f>
        <v>0</v>
      </c>
      <c r="Q1286" s="217">
        <f>--IFERROR(VLOOKUP(I1286,'统计（数据库导出）'!A:C,3,FALSE),0)</f>
        <v>0</v>
      </c>
      <c r="R1286" s="219">
        <f t="shared" si="20"/>
        <v>0</v>
      </c>
      <c r="S1286" s="217">
        <f>--IFERROR(VLOOKUP(I1286,'统计（数据库导出）'!A:K,4,FALSE),0)</f>
        <v>0</v>
      </c>
      <c r="T1286" s="217">
        <f>--IFERROR(VLOOKUP(I1286,'统计（数据库导出）'!A:K,5,FALSE),0)</f>
        <v>0</v>
      </c>
      <c r="U1286" s="217">
        <f>--IFERROR(VLOOKUP(I1286,'统计（数据库导出）'!A:K,6,FALSE),0)</f>
        <v>0</v>
      </c>
      <c r="V1286" s="217">
        <f>--IFERROR(VLOOKUP(I1286,'统计（数据库导出）'!A:K,7,FALSE),0)</f>
        <v>0</v>
      </c>
      <c r="W1286" s="217">
        <f>--IFERROR(VLOOKUP(I1286,'统计（数据库导出）'!A:K,8,FALSE),0)</f>
        <v>0</v>
      </c>
      <c r="X1286" s="217">
        <f>--IFERROR(VLOOKUP(I1286,'统计（数据库导出）'!A:K,9,FALSE),0)</f>
        <v>0</v>
      </c>
      <c r="Y1286" s="217">
        <f>--IFERROR(VLOOKUP(I1286,'统计（数据库导出）'!A:K,10,FALSE),0)</f>
        <v>0</v>
      </c>
      <c r="Z1286" s="217">
        <f>--IFERROR(VLOOKUP(I1286,'统计（数据库导出）'!A:K,11,FALSE),0)</f>
        <v>0</v>
      </c>
      <c r="AA1286" s="4">
        <v>1285</v>
      </c>
      <c r="AB1286" s="4"/>
      <c r="AC1286" s="220" t="e">
        <f>VLOOKUP(H1286,[1]Sheet1!$D:$D,1,FALSE)</f>
        <v>#N/A</v>
      </c>
    </row>
    <row r="1287" spans="1:29">
      <c r="A1287" s="3">
        <v>204</v>
      </c>
      <c r="B1287" s="118" t="s">
        <v>2563</v>
      </c>
      <c r="C1287" s="118" t="s">
        <v>457</v>
      </c>
      <c r="D1287" s="118" t="s">
        <v>29</v>
      </c>
      <c r="E1287" s="118" t="s">
        <v>29</v>
      </c>
      <c r="F1287" s="3">
        <v>0</v>
      </c>
      <c r="G1287" s="3">
        <v>0</v>
      </c>
      <c r="H1287" s="118">
        <v>3853371</v>
      </c>
      <c r="I1287" s="4" t="s">
        <v>3118</v>
      </c>
      <c r="J1287" s="109">
        <v>2500</v>
      </c>
      <c r="K1287" s="4">
        <v>19996036561</v>
      </c>
      <c r="L1287" s="4"/>
      <c r="M1287" s="4" t="s">
        <v>3119</v>
      </c>
      <c r="N1287" s="4" t="s">
        <v>3017</v>
      </c>
      <c r="O1287" s="4">
        <v>19996036561</v>
      </c>
      <c r="P1287" s="217">
        <f>--IFERROR(VLOOKUP(I1287,'统计（数据库导出）'!A:C,2,FALSE),0)</f>
        <v>4.5</v>
      </c>
      <c r="Q1287" s="217">
        <f>--IFERROR(VLOOKUP(I1287,'统计（数据库导出）'!A:C,3,FALSE),0)</f>
        <v>261.8</v>
      </c>
      <c r="R1287" s="219">
        <f t="shared" si="20"/>
        <v>0.10472</v>
      </c>
      <c r="S1287" s="217">
        <f>--IFERROR(VLOOKUP(I1287,'统计（数据库导出）'!A:K,4,FALSE),0)</f>
        <v>4.5</v>
      </c>
      <c r="T1287" s="217">
        <f>--IFERROR(VLOOKUP(I1287,'统计（数据库导出）'!A:K,5,FALSE),0)</f>
        <v>0</v>
      </c>
      <c r="U1287" s="217">
        <f>--IFERROR(VLOOKUP(I1287,'统计（数据库导出）'!A:K,6,FALSE),0)</f>
        <v>0</v>
      </c>
      <c r="V1287" s="217">
        <f>--IFERROR(VLOOKUP(I1287,'统计（数据库导出）'!A:K,7,FALSE),0)</f>
        <v>0</v>
      </c>
      <c r="W1287" s="217">
        <f>--IFERROR(VLOOKUP(I1287,'统计（数据库导出）'!A:K,8,FALSE),0)</f>
        <v>58.8</v>
      </c>
      <c r="X1287" s="217">
        <f>--IFERROR(VLOOKUP(I1287,'统计（数据库导出）'!A:K,9,FALSE),0)</f>
        <v>0</v>
      </c>
      <c r="Y1287" s="217">
        <f>--IFERROR(VLOOKUP(I1287,'统计（数据库导出）'!A:K,10,FALSE),0)</f>
        <v>203</v>
      </c>
      <c r="Z1287" s="217">
        <f>--IFERROR(VLOOKUP(I1287,'统计（数据库导出）'!A:K,11,FALSE),0)</f>
        <v>0</v>
      </c>
      <c r="AA1287" s="4">
        <v>1286</v>
      </c>
      <c r="AB1287" s="4"/>
      <c r="AC1287" s="220" t="e">
        <f>VLOOKUP(H1287,[1]Sheet1!$D:$D,1,FALSE)</f>
        <v>#N/A</v>
      </c>
    </row>
    <row r="1288" spans="1:29">
      <c r="A1288" s="3">
        <v>205</v>
      </c>
      <c r="B1288" s="118" t="s">
        <v>2563</v>
      </c>
      <c r="C1288" s="118" t="s">
        <v>457</v>
      </c>
      <c r="D1288" s="118" t="s">
        <v>29</v>
      </c>
      <c r="E1288" s="118" t="s">
        <v>29</v>
      </c>
      <c r="F1288" s="3">
        <v>0</v>
      </c>
      <c r="G1288" s="3">
        <v>0</v>
      </c>
      <c r="H1288" s="118">
        <v>3853372</v>
      </c>
      <c r="I1288" s="4" t="s">
        <v>3120</v>
      </c>
      <c r="J1288" s="109">
        <v>200</v>
      </c>
      <c r="K1288" s="4">
        <v>17339999651</v>
      </c>
      <c r="L1288" s="4"/>
      <c r="M1288" s="4" t="s">
        <v>3121</v>
      </c>
      <c r="N1288" s="4" t="s">
        <v>2987</v>
      </c>
      <c r="O1288" s="4">
        <v>17339999651</v>
      </c>
      <c r="P1288" s="217">
        <f>--IFERROR(VLOOKUP(I1288,'统计（数据库导出）'!A:C,2,FALSE),0)</f>
        <v>0</v>
      </c>
      <c r="Q1288" s="217">
        <f>--IFERROR(VLOOKUP(I1288,'统计（数据库导出）'!A:C,3,FALSE),0)</f>
        <v>0</v>
      </c>
      <c r="R1288" s="219">
        <f t="shared" si="20"/>
        <v>0</v>
      </c>
      <c r="S1288" s="217">
        <f>--IFERROR(VLOOKUP(I1288,'统计（数据库导出）'!A:K,4,FALSE),0)</f>
        <v>0</v>
      </c>
      <c r="T1288" s="217">
        <f>--IFERROR(VLOOKUP(I1288,'统计（数据库导出）'!A:K,5,FALSE),0)</f>
        <v>0</v>
      </c>
      <c r="U1288" s="217">
        <f>--IFERROR(VLOOKUP(I1288,'统计（数据库导出）'!A:K,6,FALSE),0)</f>
        <v>0</v>
      </c>
      <c r="V1288" s="217">
        <f>--IFERROR(VLOOKUP(I1288,'统计（数据库导出）'!A:K,7,FALSE),0)</f>
        <v>0</v>
      </c>
      <c r="W1288" s="217">
        <f>--IFERROR(VLOOKUP(I1288,'统计（数据库导出）'!A:K,8,FALSE),0)</f>
        <v>0</v>
      </c>
      <c r="X1288" s="217">
        <f>--IFERROR(VLOOKUP(I1288,'统计（数据库导出）'!A:K,9,FALSE),0)</f>
        <v>0</v>
      </c>
      <c r="Y1288" s="217">
        <f>--IFERROR(VLOOKUP(I1288,'统计（数据库导出）'!A:K,10,FALSE),0)</f>
        <v>0</v>
      </c>
      <c r="Z1288" s="217">
        <f>--IFERROR(VLOOKUP(I1288,'统计（数据库导出）'!A:K,11,FALSE),0)</f>
        <v>0</v>
      </c>
      <c r="AA1288" s="4">
        <v>1287</v>
      </c>
      <c r="AB1288" s="4"/>
      <c r="AC1288" s="220" t="e">
        <f>VLOOKUP(H1288,[1]Sheet1!$D:$D,1,FALSE)</f>
        <v>#N/A</v>
      </c>
    </row>
    <row r="1289" spans="1:29">
      <c r="A1289" s="3">
        <v>206</v>
      </c>
      <c r="B1289" s="118" t="s">
        <v>2563</v>
      </c>
      <c r="C1289" s="118" t="s">
        <v>457</v>
      </c>
      <c r="D1289" s="118" t="s">
        <v>29</v>
      </c>
      <c r="E1289" s="118" t="s">
        <v>29</v>
      </c>
      <c r="F1289" s="3">
        <v>0</v>
      </c>
      <c r="G1289" s="3">
        <v>0</v>
      </c>
      <c r="H1289" s="118">
        <v>3853403</v>
      </c>
      <c r="I1289" s="4" t="s">
        <v>3122</v>
      </c>
      <c r="J1289" s="109">
        <v>200</v>
      </c>
      <c r="K1289" s="4">
        <v>17339980361</v>
      </c>
      <c r="L1289" s="4"/>
      <c r="M1289" s="4" t="s">
        <v>3123</v>
      </c>
      <c r="N1289" s="4" t="s">
        <v>3017</v>
      </c>
      <c r="O1289" s="4">
        <v>17339980361</v>
      </c>
      <c r="P1289" s="217">
        <f>--IFERROR(VLOOKUP(I1289,'统计（数据库导出）'!A:C,2,FALSE),0)</f>
        <v>20</v>
      </c>
      <c r="Q1289" s="217">
        <f>--IFERROR(VLOOKUP(I1289,'统计（数据库导出）'!A:C,3,FALSE),0)</f>
        <v>189.0469</v>
      </c>
      <c r="R1289" s="219">
        <f t="shared" si="20"/>
        <v>0.9452345</v>
      </c>
      <c r="S1289" s="217">
        <f>--IFERROR(VLOOKUP(I1289,'统计（数据库导出）'!A:K,4,FALSE),0)</f>
        <v>0</v>
      </c>
      <c r="T1289" s="217">
        <f>--IFERROR(VLOOKUP(I1289,'统计（数据库导出）'!A:K,5,FALSE),0)</f>
        <v>0</v>
      </c>
      <c r="U1289" s="217">
        <f>--IFERROR(VLOOKUP(I1289,'统计（数据库导出）'!A:K,6,FALSE),0)</f>
        <v>20</v>
      </c>
      <c r="V1289" s="217">
        <f>--IFERROR(VLOOKUP(I1289,'统计（数据库导出）'!A:K,7,FALSE),0)</f>
        <v>0</v>
      </c>
      <c r="W1289" s="217">
        <f>--IFERROR(VLOOKUP(I1289,'统计（数据库导出）'!A:K,8,FALSE),0)</f>
        <v>129</v>
      </c>
      <c r="X1289" s="217">
        <f>--IFERROR(VLOOKUP(I1289,'统计（数据库导出）'!A:K,9,FALSE),0)</f>
        <v>0</v>
      </c>
      <c r="Y1289" s="217">
        <f>--IFERROR(VLOOKUP(I1289,'统计（数据库导出）'!A:K,10,FALSE),0)</f>
        <v>60.0469</v>
      </c>
      <c r="Z1289" s="217">
        <f>--IFERROR(VLOOKUP(I1289,'统计（数据库导出）'!A:K,11,FALSE),0)</f>
        <v>0</v>
      </c>
      <c r="AA1289" s="4">
        <v>1288</v>
      </c>
      <c r="AB1289" s="4"/>
      <c r="AC1289" s="220" t="e">
        <f>VLOOKUP(H1289,[1]Sheet1!$D:$D,1,FALSE)</f>
        <v>#N/A</v>
      </c>
    </row>
    <row r="1290" spans="1:29">
      <c r="A1290" s="3">
        <v>207</v>
      </c>
      <c r="B1290" s="118" t="s">
        <v>2563</v>
      </c>
      <c r="C1290" s="118" t="s">
        <v>457</v>
      </c>
      <c r="D1290" s="118" t="s">
        <v>29</v>
      </c>
      <c r="E1290" s="118" t="s">
        <v>29</v>
      </c>
      <c r="F1290" s="3">
        <v>0</v>
      </c>
      <c r="G1290" s="3">
        <v>0</v>
      </c>
      <c r="H1290" s="118">
        <v>3853405</v>
      </c>
      <c r="I1290" s="4" t="s">
        <v>3124</v>
      </c>
      <c r="J1290" s="109">
        <v>200</v>
      </c>
      <c r="K1290" s="4">
        <v>19958552953</v>
      </c>
      <c r="L1290" s="4"/>
      <c r="M1290" s="4" t="s">
        <v>3125</v>
      </c>
      <c r="N1290" s="4" t="s">
        <v>2987</v>
      </c>
      <c r="O1290" s="4">
        <v>19958552953</v>
      </c>
      <c r="P1290" s="217">
        <f>--IFERROR(VLOOKUP(I1290,'统计（数据库导出）'!A:C,2,FALSE),0)</f>
        <v>0</v>
      </c>
      <c r="Q1290" s="217">
        <f>--IFERROR(VLOOKUP(I1290,'统计（数据库导出）'!A:C,3,FALSE),0)</f>
        <v>208.65</v>
      </c>
      <c r="R1290" s="219">
        <f t="shared" si="20"/>
        <v>1.04325</v>
      </c>
      <c r="S1290" s="217">
        <f>--IFERROR(VLOOKUP(I1290,'统计（数据库导出）'!A:K,4,FALSE),0)</f>
        <v>0</v>
      </c>
      <c r="T1290" s="217">
        <f>--IFERROR(VLOOKUP(I1290,'统计（数据库导出）'!A:K,5,FALSE),0)</f>
        <v>0</v>
      </c>
      <c r="U1290" s="217">
        <f>--IFERROR(VLOOKUP(I1290,'统计（数据库导出）'!A:K,6,FALSE),0)</f>
        <v>0</v>
      </c>
      <c r="V1290" s="217">
        <f>--IFERROR(VLOOKUP(I1290,'统计（数据库导出）'!A:K,7,FALSE),0)</f>
        <v>0</v>
      </c>
      <c r="W1290" s="217">
        <f>--IFERROR(VLOOKUP(I1290,'统计（数据库导出）'!A:K,8,FALSE),0)</f>
        <v>123</v>
      </c>
      <c r="X1290" s="217">
        <f>--IFERROR(VLOOKUP(I1290,'统计（数据库导出）'!A:K,9,FALSE),0)</f>
        <v>0</v>
      </c>
      <c r="Y1290" s="217">
        <f>--IFERROR(VLOOKUP(I1290,'统计（数据库导出）'!A:K,10,FALSE),0)</f>
        <v>85.65</v>
      </c>
      <c r="Z1290" s="217">
        <f>--IFERROR(VLOOKUP(I1290,'统计（数据库导出）'!A:K,11,FALSE),0)</f>
        <v>0</v>
      </c>
      <c r="AA1290" s="4">
        <v>1289</v>
      </c>
      <c r="AB1290" s="4"/>
      <c r="AC1290" s="220" t="e">
        <f>VLOOKUP(H1290,[1]Sheet1!$D:$D,1,FALSE)</f>
        <v>#N/A</v>
      </c>
    </row>
    <row r="1291" spans="1:29">
      <c r="A1291" s="3">
        <v>208</v>
      </c>
      <c r="B1291" s="118" t="s">
        <v>2563</v>
      </c>
      <c r="C1291" s="118" t="s">
        <v>457</v>
      </c>
      <c r="D1291" s="118" t="s">
        <v>29</v>
      </c>
      <c r="E1291" s="118" t="s">
        <v>29</v>
      </c>
      <c r="F1291" s="3">
        <v>0</v>
      </c>
      <c r="G1291" s="3">
        <v>0</v>
      </c>
      <c r="H1291" s="118">
        <v>3853407</v>
      </c>
      <c r="I1291" s="4" t="s">
        <v>3126</v>
      </c>
      <c r="J1291" s="109">
        <v>200</v>
      </c>
      <c r="K1291" s="4">
        <v>18009382555</v>
      </c>
      <c r="L1291" s="4"/>
      <c r="M1291" s="4" t="s">
        <v>485</v>
      </c>
      <c r="N1291" s="4" t="s">
        <v>3009</v>
      </c>
      <c r="O1291" s="4">
        <v>18009382555</v>
      </c>
      <c r="P1291" s="217">
        <f>--IFERROR(VLOOKUP(I1291,'统计（数据库导出）'!A:C,2,FALSE),0)</f>
        <v>0</v>
      </c>
      <c r="Q1291" s="217">
        <f>--IFERROR(VLOOKUP(I1291,'统计（数据库导出）'!A:C,3,FALSE),0)</f>
        <v>30</v>
      </c>
      <c r="R1291" s="219">
        <f t="shared" si="20"/>
        <v>0.15</v>
      </c>
      <c r="S1291" s="217">
        <f>--IFERROR(VLOOKUP(I1291,'统计（数据库导出）'!A:K,4,FALSE),0)</f>
        <v>0</v>
      </c>
      <c r="T1291" s="217">
        <f>--IFERROR(VLOOKUP(I1291,'统计（数据库导出）'!A:K,5,FALSE),0)</f>
        <v>0</v>
      </c>
      <c r="U1291" s="217">
        <f>--IFERROR(VLOOKUP(I1291,'统计（数据库导出）'!A:K,6,FALSE),0)</f>
        <v>0</v>
      </c>
      <c r="V1291" s="217">
        <f>--IFERROR(VLOOKUP(I1291,'统计（数据库导出）'!A:K,7,FALSE),0)</f>
        <v>0</v>
      </c>
      <c r="W1291" s="217">
        <f>--IFERROR(VLOOKUP(I1291,'统计（数据库导出）'!A:K,8,FALSE),0)</f>
        <v>0</v>
      </c>
      <c r="X1291" s="217">
        <f>--IFERROR(VLOOKUP(I1291,'统计（数据库导出）'!A:K,9,FALSE),0)</f>
        <v>0</v>
      </c>
      <c r="Y1291" s="217">
        <f>--IFERROR(VLOOKUP(I1291,'统计（数据库导出）'!A:K,10,FALSE),0)</f>
        <v>30</v>
      </c>
      <c r="Z1291" s="217">
        <f>--IFERROR(VLOOKUP(I1291,'统计（数据库导出）'!A:K,11,FALSE),0)</f>
        <v>0</v>
      </c>
      <c r="AA1291" s="4">
        <v>1290</v>
      </c>
      <c r="AB1291" s="4"/>
      <c r="AC1291" s="220" t="e">
        <f>VLOOKUP(H1291,[1]Sheet1!$D:$D,1,FALSE)</f>
        <v>#N/A</v>
      </c>
    </row>
    <row r="1292" spans="1:29">
      <c r="A1292" s="3">
        <v>209</v>
      </c>
      <c r="B1292" s="118" t="s">
        <v>2563</v>
      </c>
      <c r="C1292" s="118" t="s">
        <v>457</v>
      </c>
      <c r="D1292" s="118" t="s">
        <v>29</v>
      </c>
      <c r="E1292" s="118" t="s">
        <v>29</v>
      </c>
      <c r="F1292" s="3">
        <v>0</v>
      </c>
      <c r="G1292" s="3">
        <v>0</v>
      </c>
      <c r="H1292" s="118">
        <v>3853412</v>
      </c>
      <c r="I1292" s="4" t="s">
        <v>3127</v>
      </c>
      <c r="J1292" s="109">
        <v>200</v>
      </c>
      <c r="K1292" s="4">
        <v>18993825898</v>
      </c>
      <c r="L1292" s="4"/>
      <c r="M1292" s="4" t="s">
        <v>3128</v>
      </c>
      <c r="N1292" s="4" t="s">
        <v>3009</v>
      </c>
      <c r="O1292" s="4">
        <v>18993825898</v>
      </c>
      <c r="P1292" s="217">
        <f>--IFERROR(VLOOKUP(I1292,'统计（数据库导出）'!A:C,2,FALSE),0)</f>
        <v>0</v>
      </c>
      <c r="Q1292" s="217">
        <f>--IFERROR(VLOOKUP(I1292,'统计（数据库导出）'!A:C,3,FALSE),0)</f>
        <v>0</v>
      </c>
      <c r="R1292" s="219">
        <f t="shared" si="20"/>
        <v>0</v>
      </c>
      <c r="S1292" s="217">
        <f>--IFERROR(VLOOKUP(I1292,'统计（数据库导出）'!A:K,4,FALSE),0)</f>
        <v>0</v>
      </c>
      <c r="T1292" s="217">
        <f>--IFERROR(VLOOKUP(I1292,'统计（数据库导出）'!A:K,5,FALSE),0)</f>
        <v>0</v>
      </c>
      <c r="U1292" s="217">
        <f>--IFERROR(VLOOKUP(I1292,'统计（数据库导出）'!A:K,6,FALSE),0)</f>
        <v>0</v>
      </c>
      <c r="V1292" s="217">
        <f>--IFERROR(VLOOKUP(I1292,'统计（数据库导出）'!A:K,7,FALSE),0)</f>
        <v>0</v>
      </c>
      <c r="W1292" s="217">
        <f>--IFERROR(VLOOKUP(I1292,'统计（数据库导出）'!A:K,8,FALSE),0)</f>
        <v>0</v>
      </c>
      <c r="X1292" s="217">
        <f>--IFERROR(VLOOKUP(I1292,'统计（数据库导出）'!A:K,9,FALSE),0)</f>
        <v>0</v>
      </c>
      <c r="Y1292" s="217">
        <f>--IFERROR(VLOOKUP(I1292,'统计（数据库导出）'!A:K,10,FALSE),0)</f>
        <v>0</v>
      </c>
      <c r="Z1292" s="217">
        <f>--IFERROR(VLOOKUP(I1292,'统计（数据库导出）'!A:K,11,FALSE),0)</f>
        <v>0</v>
      </c>
      <c r="AA1292" s="4">
        <v>1291</v>
      </c>
      <c r="AB1292" s="4"/>
      <c r="AC1292" s="220" t="e">
        <f>VLOOKUP(H1292,[1]Sheet1!$D:$D,1,FALSE)</f>
        <v>#N/A</v>
      </c>
    </row>
    <row r="1293" spans="1:29">
      <c r="A1293" s="3">
        <v>210</v>
      </c>
      <c r="B1293" s="118" t="s">
        <v>2563</v>
      </c>
      <c r="C1293" s="118" t="s">
        <v>457</v>
      </c>
      <c r="D1293" s="118" t="s">
        <v>29</v>
      </c>
      <c r="E1293" s="118" t="s">
        <v>29</v>
      </c>
      <c r="F1293" s="3">
        <v>0</v>
      </c>
      <c r="G1293" s="3">
        <v>0</v>
      </c>
      <c r="H1293" s="118">
        <v>3853413</v>
      </c>
      <c r="I1293" s="4" t="s">
        <v>3129</v>
      </c>
      <c r="J1293" s="109">
        <v>200</v>
      </c>
      <c r="K1293" s="4">
        <v>18089445919</v>
      </c>
      <c r="L1293" s="4"/>
      <c r="M1293" s="4" t="s">
        <v>3130</v>
      </c>
      <c r="N1293" s="4" t="s">
        <v>3009</v>
      </c>
      <c r="O1293" s="4">
        <v>18089445919</v>
      </c>
      <c r="P1293" s="217">
        <f>--IFERROR(VLOOKUP(I1293,'统计（数据库导出）'!A:C,2,FALSE),0)</f>
        <v>35</v>
      </c>
      <c r="Q1293" s="217">
        <f>--IFERROR(VLOOKUP(I1293,'统计（数据库导出）'!A:C,3,FALSE),0)</f>
        <v>191.28</v>
      </c>
      <c r="R1293" s="219">
        <f t="shared" si="20"/>
        <v>0.9564</v>
      </c>
      <c r="S1293" s="217">
        <f>--IFERROR(VLOOKUP(I1293,'统计（数据库导出）'!A:K,4,FALSE),0)</f>
        <v>15</v>
      </c>
      <c r="T1293" s="217">
        <f>--IFERROR(VLOOKUP(I1293,'统计（数据库导出）'!A:K,5,FALSE),0)</f>
        <v>0</v>
      </c>
      <c r="U1293" s="217">
        <f>--IFERROR(VLOOKUP(I1293,'统计（数据库导出）'!A:K,6,FALSE),0)</f>
        <v>20</v>
      </c>
      <c r="V1293" s="217">
        <f>--IFERROR(VLOOKUP(I1293,'统计（数据库导出）'!A:K,7,FALSE),0)</f>
        <v>0</v>
      </c>
      <c r="W1293" s="217">
        <f>--IFERROR(VLOOKUP(I1293,'统计（数据库导出）'!A:K,8,FALSE),0)</f>
        <v>49.2</v>
      </c>
      <c r="X1293" s="217">
        <f>--IFERROR(VLOOKUP(I1293,'统计（数据库导出）'!A:K,9,FALSE),0)</f>
        <v>0</v>
      </c>
      <c r="Y1293" s="217">
        <f>--IFERROR(VLOOKUP(I1293,'统计（数据库导出）'!A:K,10,FALSE),0)</f>
        <v>142.08</v>
      </c>
      <c r="Z1293" s="217">
        <f>--IFERROR(VLOOKUP(I1293,'统计（数据库导出）'!A:K,11,FALSE),0)</f>
        <v>0</v>
      </c>
      <c r="AA1293" s="4">
        <v>1292</v>
      </c>
      <c r="AB1293" s="4"/>
      <c r="AC1293" s="220" t="e">
        <f>VLOOKUP(H1293,[1]Sheet1!$D:$D,1,FALSE)</f>
        <v>#N/A</v>
      </c>
    </row>
    <row r="1294" spans="1:29">
      <c r="A1294" s="3">
        <v>211</v>
      </c>
      <c r="B1294" s="118" t="s">
        <v>2563</v>
      </c>
      <c r="C1294" s="118" t="s">
        <v>457</v>
      </c>
      <c r="D1294" s="118" t="s">
        <v>29</v>
      </c>
      <c r="E1294" s="118" t="s">
        <v>29</v>
      </c>
      <c r="F1294" s="3">
        <v>0</v>
      </c>
      <c r="G1294" s="3">
        <v>0</v>
      </c>
      <c r="H1294" s="118">
        <v>3853414</v>
      </c>
      <c r="I1294" s="4" t="s">
        <v>3131</v>
      </c>
      <c r="J1294" s="109">
        <v>200</v>
      </c>
      <c r="K1294" s="4">
        <v>17789496991</v>
      </c>
      <c r="L1294" s="4"/>
      <c r="M1294" s="4" t="s">
        <v>3132</v>
      </c>
      <c r="N1294" s="4" t="s">
        <v>3009</v>
      </c>
      <c r="O1294" s="4">
        <v>17393854839</v>
      </c>
      <c r="P1294" s="217">
        <f>--IFERROR(VLOOKUP(I1294,'统计（数据库导出）'!A:C,2,FALSE),0)</f>
        <v>0</v>
      </c>
      <c r="Q1294" s="217">
        <f>--IFERROR(VLOOKUP(I1294,'统计（数据库导出）'!A:C,3,FALSE),0)</f>
        <v>3</v>
      </c>
      <c r="R1294" s="219">
        <f t="shared" si="20"/>
        <v>0.015</v>
      </c>
      <c r="S1294" s="217">
        <f>--IFERROR(VLOOKUP(I1294,'统计（数据库导出）'!A:K,4,FALSE),0)</f>
        <v>0</v>
      </c>
      <c r="T1294" s="217">
        <f>--IFERROR(VLOOKUP(I1294,'统计（数据库导出）'!A:K,5,FALSE),0)</f>
        <v>0</v>
      </c>
      <c r="U1294" s="217">
        <f>--IFERROR(VLOOKUP(I1294,'统计（数据库导出）'!A:K,6,FALSE),0)</f>
        <v>0</v>
      </c>
      <c r="V1294" s="217">
        <f>--IFERROR(VLOOKUP(I1294,'统计（数据库导出）'!A:K,7,FALSE),0)</f>
        <v>0</v>
      </c>
      <c r="W1294" s="217">
        <f>--IFERROR(VLOOKUP(I1294,'统计（数据库导出）'!A:K,8,FALSE),0)</f>
        <v>3</v>
      </c>
      <c r="X1294" s="217">
        <f>--IFERROR(VLOOKUP(I1294,'统计（数据库导出）'!A:K,9,FALSE),0)</f>
        <v>0</v>
      </c>
      <c r="Y1294" s="217">
        <f>--IFERROR(VLOOKUP(I1294,'统计（数据库导出）'!A:K,10,FALSE),0)</f>
        <v>0</v>
      </c>
      <c r="Z1294" s="217">
        <f>--IFERROR(VLOOKUP(I1294,'统计（数据库导出）'!A:K,11,FALSE),0)</f>
        <v>0</v>
      </c>
      <c r="AA1294" s="4">
        <v>1293</v>
      </c>
      <c r="AB1294" s="4"/>
      <c r="AC1294" s="220" t="e">
        <f>VLOOKUP(H1294,[1]Sheet1!$D:$D,1,FALSE)</f>
        <v>#N/A</v>
      </c>
    </row>
    <row r="1295" spans="1:29">
      <c r="A1295" s="3">
        <v>212</v>
      </c>
      <c r="B1295" s="118" t="s">
        <v>2563</v>
      </c>
      <c r="C1295" s="118" t="s">
        <v>57</v>
      </c>
      <c r="D1295" s="118" t="s">
        <v>29</v>
      </c>
      <c r="E1295" s="118" t="s">
        <v>29</v>
      </c>
      <c r="F1295" s="3">
        <v>0</v>
      </c>
      <c r="G1295" s="3">
        <v>0</v>
      </c>
      <c r="H1295" s="3">
        <v>380862</v>
      </c>
      <c r="I1295" s="4" t="s">
        <v>3133</v>
      </c>
      <c r="J1295" s="109">
        <v>200</v>
      </c>
      <c r="K1295" s="4">
        <v>15339784389</v>
      </c>
      <c r="L1295" s="4"/>
      <c r="M1295" s="4" t="s">
        <v>3134</v>
      </c>
      <c r="N1295" s="4" t="s">
        <v>2993</v>
      </c>
      <c r="O1295" s="4">
        <v>15339784389</v>
      </c>
      <c r="P1295" s="217">
        <f>--IFERROR(VLOOKUP(I1295,'统计（数据库导出）'!A:C,2,FALSE),0)</f>
        <v>0</v>
      </c>
      <c r="Q1295" s="217">
        <f>--IFERROR(VLOOKUP(I1295,'统计（数据库导出）'!A:C,3,FALSE),0)</f>
        <v>129.55</v>
      </c>
      <c r="R1295" s="219">
        <f t="shared" si="20"/>
        <v>0.64775</v>
      </c>
      <c r="S1295" s="217">
        <f>--IFERROR(VLOOKUP(I1295,'统计（数据库导出）'!A:K,4,FALSE),0)</f>
        <v>0</v>
      </c>
      <c r="T1295" s="217">
        <f>--IFERROR(VLOOKUP(I1295,'统计（数据库导出）'!A:K,5,FALSE),0)</f>
        <v>0</v>
      </c>
      <c r="U1295" s="217">
        <f>--IFERROR(VLOOKUP(I1295,'统计（数据库导出）'!A:K,6,FALSE),0)</f>
        <v>0</v>
      </c>
      <c r="V1295" s="217">
        <f>--IFERROR(VLOOKUP(I1295,'统计（数据库导出）'!A:K,7,FALSE),0)</f>
        <v>0</v>
      </c>
      <c r="W1295" s="217">
        <f>--IFERROR(VLOOKUP(I1295,'统计（数据库导出）'!A:K,8,FALSE),0)</f>
        <v>90.9</v>
      </c>
      <c r="X1295" s="217">
        <f>--IFERROR(VLOOKUP(I1295,'统计（数据库导出）'!A:K,9,FALSE),0)</f>
        <v>-129</v>
      </c>
      <c r="Y1295" s="217">
        <f>--IFERROR(VLOOKUP(I1295,'统计（数据库导出）'!A:K,10,FALSE),0)</f>
        <v>38.65</v>
      </c>
      <c r="Z1295" s="217">
        <f>--IFERROR(VLOOKUP(I1295,'统计（数据库导出）'!A:K,11,FALSE),0)</f>
        <v>0</v>
      </c>
      <c r="AA1295" s="4">
        <v>1294</v>
      </c>
      <c r="AB1295" s="4"/>
      <c r="AC1295" s="220" t="e">
        <f>VLOOKUP(H1295,[1]Sheet1!$D:$D,1,FALSE)</f>
        <v>#N/A</v>
      </c>
    </row>
    <row r="1296" spans="1:29">
      <c r="A1296" s="3">
        <v>213</v>
      </c>
      <c r="B1296" s="118" t="s">
        <v>2563</v>
      </c>
      <c r="C1296" s="118" t="s">
        <v>57</v>
      </c>
      <c r="D1296" s="118" t="s">
        <v>29</v>
      </c>
      <c r="E1296" s="118" t="s">
        <v>29</v>
      </c>
      <c r="F1296" s="3">
        <v>0</v>
      </c>
      <c r="G1296" s="3">
        <v>0</v>
      </c>
      <c r="H1296" s="118">
        <v>3853364</v>
      </c>
      <c r="I1296" s="4" t="s">
        <v>3135</v>
      </c>
      <c r="J1296" s="109">
        <v>200</v>
      </c>
      <c r="K1296" s="4">
        <v>19996035291</v>
      </c>
      <c r="L1296" s="4"/>
      <c r="M1296" s="4" t="s">
        <v>3136</v>
      </c>
      <c r="N1296" s="4" t="s">
        <v>2990</v>
      </c>
      <c r="O1296" s="4">
        <v>19996035291</v>
      </c>
      <c r="P1296" s="217">
        <f>--IFERROR(VLOOKUP(I1296,'统计（数据库导出）'!A:C,2,FALSE),0)</f>
        <v>0</v>
      </c>
      <c r="Q1296" s="217">
        <f>--IFERROR(VLOOKUP(I1296,'统计（数据库导出）'!A:C,3,FALSE),0)</f>
        <v>0</v>
      </c>
      <c r="R1296" s="219">
        <f t="shared" si="20"/>
        <v>0</v>
      </c>
      <c r="S1296" s="217">
        <f>--IFERROR(VLOOKUP(I1296,'统计（数据库导出）'!A:K,4,FALSE),0)</f>
        <v>0</v>
      </c>
      <c r="T1296" s="217">
        <f>--IFERROR(VLOOKUP(I1296,'统计（数据库导出）'!A:K,5,FALSE),0)</f>
        <v>0</v>
      </c>
      <c r="U1296" s="217">
        <f>--IFERROR(VLOOKUP(I1296,'统计（数据库导出）'!A:K,6,FALSE),0)</f>
        <v>0</v>
      </c>
      <c r="V1296" s="217">
        <f>--IFERROR(VLOOKUP(I1296,'统计（数据库导出）'!A:K,7,FALSE),0)</f>
        <v>0</v>
      </c>
      <c r="W1296" s="217">
        <f>--IFERROR(VLOOKUP(I1296,'统计（数据库导出）'!A:K,8,FALSE),0)</f>
        <v>0</v>
      </c>
      <c r="X1296" s="217">
        <f>--IFERROR(VLOOKUP(I1296,'统计（数据库导出）'!A:K,9,FALSE),0)</f>
        <v>0</v>
      </c>
      <c r="Y1296" s="217">
        <f>--IFERROR(VLOOKUP(I1296,'统计（数据库导出）'!A:K,10,FALSE),0)</f>
        <v>0</v>
      </c>
      <c r="Z1296" s="217">
        <f>--IFERROR(VLOOKUP(I1296,'统计（数据库导出）'!A:K,11,FALSE),0)</f>
        <v>0</v>
      </c>
      <c r="AA1296" s="4">
        <v>1295</v>
      </c>
      <c r="AB1296" s="4"/>
      <c r="AC1296" s="220" t="e">
        <f>VLOOKUP(H1296,[1]Sheet1!$D:$D,1,FALSE)</f>
        <v>#N/A</v>
      </c>
    </row>
    <row r="1297" spans="1:29">
      <c r="A1297" s="3">
        <v>214</v>
      </c>
      <c r="B1297" s="118" t="s">
        <v>2563</v>
      </c>
      <c r="C1297" s="118" t="s">
        <v>2602</v>
      </c>
      <c r="D1297" s="118" t="s">
        <v>30</v>
      </c>
      <c r="E1297" s="118" t="s">
        <v>2603</v>
      </c>
      <c r="F1297" s="3" t="s">
        <v>32</v>
      </c>
      <c r="G1297" s="3" t="s">
        <v>102</v>
      </c>
      <c r="H1297" s="118">
        <v>3852541</v>
      </c>
      <c r="I1297" s="4" t="s">
        <v>3137</v>
      </c>
      <c r="J1297" s="109">
        <v>1500</v>
      </c>
      <c r="K1297" s="4">
        <v>18993825069</v>
      </c>
      <c r="L1297" s="4" t="s">
        <v>99</v>
      </c>
      <c r="M1297" s="4" t="s">
        <v>3138</v>
      </c>
      <c r="N1297" s="4" t="s">
        <v>2661</v>
      </c>
      <c r="O1297" s="4">
        <v>18993825069</v>
      </c>
      <c r="P1297" s="217">
        <f>--IFERROR(VLOOKUP(I1297,'统计（数据库导出）'!A:C,2,FALSE),0)</f>
        <v>0</v>
      </c>
      <c r="Q1297" s="217">
        <f>--IFERROR(VLOOKUP(I1297,'统计（数据库导出）'!A:C,3,FALSE),0)</f>
        <v>89.4</v>
      </c>
      <c r="R1297" s="219">
        <f t="shared" si="20"/>
        <v>0.0596</v>
      </c>
      <c r="S1297" s="217">
        <f>--IFERROR(VLOOKUP(I1297,'统计（数据库导出）'!A:K,4,FALSE),0)</f>
        <v>0</v>
      </c>
      <c r="T1297" s="217">
        <f>--IFERROR(VLOOKUP(I1297,'统计（数据库导出）'!A:K,5,FALSE),0)</f>
        <v>0</v>
      </c>
      <c r="U1297" s="217">
        <f>--IFERROR(VLOOKUP(I1297,'统计（数据库导出）'!A:K,6,FALSE),0)</f>
        <v>0</v>
      </c>
      <c r="V1297" s="217">
        <f>--IFERROR(VLOOKUP(I1297,'统计（数据库导出）'!A:K,7,FALSE),0)</f>
        <v>0</v>
      </c>
      <c r="W1297" s="217">
        <f>--IFERROR(VLOOKUP(I1297,'统计（数据库导出）'!A:K,8,FALSE),0)</f>
        <v>68.4</v>
      </c>
      <c r="X1297" s="217">
        <f>--IFERROR(VLOOKUP(I1297,'统计（数据库导出）'!A:K,9,FALSE),0)</f>
        <v>0</v>
      </c>
      <c r="Y1297" s="217">
        <f>--IFERROR(VLOOKUP(I1297,'统计（数据库导出）'!A:K,10,FALSE),0)</f>
        <v>21</v>
      </c>
      <c r="Z1297" s="217">
        <f>--IFERROR(VLOOKUP(I1297,'统计（数据库导出）'!A:K,11,FALSE),0)</f>
        <v>0</v>
      </c>
      <c r="AA1297" s="4">
        <v>1296</v>
      </c>
      <c r="AB1297" s="4"/>
      <c r="AC1297" s="220" t="e">
        <f>VLOOKUP(H1297,[1]Sheet1!$D:$D,1,FALSE)</f>
        <v>#N/A</v>
      </c>
    </row>
    <row r="1298" spans="1:29">
      <c r="A1298" s="3">
        <v>215</v>
      </c>
      <c r="B1298" s="118" t="s">
        <v>2563</v>
      </c>
      <c r="C1298" s="118" t="s">
        <v>57</v>
      </c>
      <c r="D1298" s="118" t="s">
        <v>29</v>
      </c>
      <c r="E1298" s="118" t="s">
        <v>29</v>
      </c>
      <c r="F1298" s="3">
        <v>0</v>
      </c>
      <c r="G1298" s="3">
        <v>0</v>
      </c>
      <c r="H1298" s="118">
        <v>380930</v>
      </c>
      <c r="I1298" s="4" t="s">
        <v>3139</v>
      </c>
      <c r="J1298" s="109">
        <v>200</v>
      </c>
      <c r="K1298" s="4">
        <v>18993825559</v>
      </c>
      <c r="L1298" s="4"/>
      <c r="M1298" s="4" t="s">
        <v>3140</v>
      </c>
      <c r="N1298" s="4" t="s">
        <v>2942</v>
      </c>
      <c r="O1298" s="4">
        <v>18993825559</v>
      </c>
      <c r="P1298" s="217">
        <f>--IFERROR(VLOOKUP(I1298,'统计（数据库导出）'!A:C,2,FALSE),0)</f>
        <v>0</v>
      </c>
      <c r="Q1298" s="217">
        <f>--IFERROR(VLOOKUP(I1298,'统计（数据库导出）'!A:C,3,FALSE),0)</f>
        <v>283.60975</v>
      </c>
      <c r="R1298" s="219">
        <f t="shared" si="20"/>
        <v>1.41804875</v>
      </c>
      <c r="S1298" s="217">
        <f>--IFERROR(VLOOKUP(I1298,'统计（数据库导出）'!A:K,4,FALSE),0)</f>
        <v>0</v>
      </c>
      <c r="T1298" s="217">
        <f>--IFERROR(VLOOKUP(I1298,'统计（数据库导出）'!A:K,5,FALSE),0)</f>
        <v>0</v>
      </c>
      <c r="U1298" s="217">
        <f>--IFERROR(VLOOKUP(I1298,'统计（数据库导出）'!A:K,6,FALSE),0)</f>
        <v>0</v>
      </c>
      <c r="V1298" s="217">
        <f>--IFERROR(VLOOKUP(I1298,'统计（数据库导出）'!A:K,7,FALSE),0)</f>
        <v>0</v>
      </c>
      <c r="W1298" s="217">
        <f>--IFERROR(VLOOKUP(I1298,'统计（数据库导出）'!A:K,8,FALSE),0)</f>
        <v>169</v>
      </c>
      <c r="X1298" s="217">
        <f>--IFERROR(VLOOKUP(I1298,'统计（数据库导出）'!A:K,9,FALSE),0)</f>
        <v>0</v>
      </c>
      <c r="Y1298" s="217">
        <f>--IFERROR(VLOOKUP(I1298,'统计（数据库导出）'!A:K,10,FALSE),0)</f>
        <v>114.60975</v>
      </c>
      <c r="Z1298" s="217">
        <f>--IFERROR(VLOOKUP(I1298,'统计（数据库导出）'!A:K,11,FALSE),0)</f>
        <v>0</v>
      </c>
      <c r="AA1298" s="4">
        <v>1297</v>
      </c>
      <c r="AB1298" s="4"/>
      <c r="AC1298" s="220" t="e">
        <f>VLOOKUP(H1298,[1]Sheet1!$D:$D,1,FALSE)</f>
        <v>#N/A</v>
      </c>
    </row>
    <row r="1299" spans="1:29">
      <c r="A1299" s="3">
        <v>216</v>
      </c>
      <c r="B1299" s="118" t="s">
        <v>2563</v>
      </c>
      <c r="C1299" s="118" t="s">
        <v>57</v>
      </c>
      <c r="D1299" s="118" t="s">
        <v>29</v>
      </c>
      <c r="E1299" s="118" t="s">
        <v>29</v>
      </c>
      <c r="F1299" s="3">
        <v>0</v>
      </c>
      <c r="G1299" s="3">
        <v>0</v>
      </c>
      <c r="H1299" s="118">
        <v>3827329</v>
      </c>
      <c r="I1299" s="4" t="s">
        <v>3141</v>
      </c>
      <c r="J1299" s="109">
        <v>200</v>
      </c>
      <c r="K1299" s="4">
        <v>15349463869</v>
      </c>
      <c r="L1299" s="4"/>
      <c r="M1299" s="4" t="s">
        <v>3142</v>
      </c>
      <c r="N1299" s="4" t="s">
        <v>2993</v>
      </c>
      <c r="O1299" s="4">
        <v>15339784359</v>
      </c>
      <c r="P1299" s="217">
        <f>--IFERROR(VLOOKUP(I1299,'统计（数据库导出）'!A:C,2,FALSE),0)</f>
        <v>20</v>
      </c>
      <c r="Q1299" s="217">
        <f>--IFERROR(VLOOKUP(I1299,'统计（数据库导出）'!A:C,3,FALSE),0)</f>
        <v>271</v>
      </c>
      <c r="R1299" s="219">
        <f t="shared" si="20"/>
        <v>1.355</v>
      </c>
      <c r="S1299" s="217">
        <f>--IFERROR(VLOOKUP(I1299,'统计（数据库导出）'!A:K,4,FALSE),0)</f>
        <v>0</v>
      </c>
      <c r="T1299" s="217">
        <f>--IFERROR(VLOOKUP(I1299,'统计（数据库导出）'!A:K,5,FALSE),0)</f>
        <v>0</v>
      </c>
      <c r="U1299" s="217">
        <f>--IFERROR(VLOOKUP(I1299,'统计（数据库导出）'!A:K,6,FALSE),0)</f>
        <v>20</v>
      </c>
      <c r="V1299" s="217">
        <f>--IFERROR(VLOOKUP(I1299,'统计（数据库导出）'!A:K,7,FALSE),0)</f>
        <v>0</v>
      </c>
      <c r="W1299" s="217">
        <f>--IFERROR(VLOOKUP(I1299,'统计（数据库导出）'!A:K,8,FALSE),0)</f>
        <v>159</v>
      </c>
      <c r="X1299" s="217">
        <f>--IFERROR(VLOOKUP(I1299,'统计（数据库导出）'!A:K,9,FALSE),0)</f>
        <v>0</v>
      </c>
      <c r="Y1299" s="217">
        <f>--IFERROR(VLOOKUP(I1299,'统计（数据库导出）'!A:K,10,FALSE),0)</f>
        <v>112</v>
      </c>
      <c r="Z1299" s="217">
        <f>--IFERROR(VLOOKUP(I1299,'统计（数据库导出）'!A:K,11,FALSE),0)</f>
        <v>0</v>
      </c>
      <c r="AA1299" s="4">
        <v>1298</v>
      </c>
      <c r="AB1299" s="4"/>
      <c r="AC1299" s="220" t="e">
        <f>VLOOKUP(H1299,[1]Sheet1!$D:$D,1,FALSE)</f>
        <v>#N/A</v>
      </c>
    </row>
    <row r="1300" spans="1:29">
      <c r="A1300" s="3">
        <v>217</v>
      </c>
      <c r="B1300" s="118" t="s">
        <v>2563</v>
      </c>
      <c r="C1300" s="118" t="s">
        <v>57</v>
      </c>
      <c r="D1300" s="118" t="s">
        <v>29</v>
      </c>
      <c r="E1300" s="118" t="s">
        <v>29</v>
      </c>
      <c r="F1300" s="3">
        <v>0</v>
      </c>
      <c r="G1300" s="3">
        <v>0</v>
      </c>
      <c r="H1300" s="118">
        <v>3853411</v>
      </c>
      <c r="I1300" s="4" t="s">
        <v>3143</v>
      </c>
      <c r="J1300" s="109">
        <v>200</v>
      </c>
      <c r="K1300" s="4">
        <v>15339781843</v>
      </c>
      <c r="L1300" s="4"/>
      <c r="M1300" s="4" t="s">
        <v>3144</v>
      </c>
      <c r="N1300" s="4" t="s">
        <v>2987</v>
      </c>
      <c r="O1300" s="4">
        <v>15339781843</v>
      </c>
      <c r="P1300" s="217">
        <f>--IFERROR(VLOOKUP(I1300,'统计（数据库导出）'!A:C,2,FALSE),0)</f>
        <v>0</v>
      </c>
      <c r="Q1300" s="217">
        <f>--IFERROR(VLOOKUP(I1300,'统计（数据库导出）'!A:C,3,FALSE),0)</f>
        <v>114.2</v>
      </c>
      <c r="R1300" s="219">
        <f t="shared" si="20"/>
        <v>0.571</v>
      </c>
      <c r="S1300" s="217">
        <f>--IFERROR(VLOOKUP(I1300,'统计（数据库导出）'!A:K,4,FALSE),0)</f>
        <v>0</v>
      </c>
      <c r="T1300" s="217">
        <f>--IFERROR(VLOOKUP(I1300,'统计（数据库导出）'!A:K,5,FALSE),0)</f>
        <v>0</v>
      </c>
      <c r="U1300" s="217">
        <f>--IFERROR(VLOOKUP(I1300,'统计（数据库导出）'!A:K,6,FALSE),0)</f>
        <v>0</v>
      </c>
      <c r="V1300" s="217">
        <f>--IFERROR(VLOOKUP(I1300,'统计（数据库导出）'!A:K,7,FALSE),0)</f>
        <v>0</v>
      </c>
      <c r="W1300" s="217">
        <f>--IFERROR(VLOOKUP(I1300,'统计（数据库导出）'!A:K,8,FALSE),0)</f>
        <v>34.2</v>
      </c>
      <c r="X1300" s="217">
        <f>--IFERROR(VLOOKUP(I1300,'统计（数据库导出）'!A:K,9,FALSE),0)</f>
        <v>0</v>
      </c>
      <c r="Y1300" s="217">
        <f>--IFERROR(VLOOKUP(I1300,'统计（数据库导出）'!A:K,10,FALSE),0)</f>
        <v>80</v>
      </c>
      <c r="Z1300" s="217">
        <f>--IFERROR(VLOOKUP(I1300,'统计（数据库导出）'!A:K,11,FALSE),0)</f>
        <v>0</v>
      </c>
      <c r="AA1300" s="4">
        <v>1299</v>
      </c>
      <c r="AB1300" s="4"/>
      <c r="AC1300" s="220" t="e">
        <f>VLOOKUP(H1300,[1]Sheet1!$D:$D,1,FALSE)</f>
        <v>#N/A</v>
      </c>
    </row>
    <row r="1301" s="1" customFormat="1" spans="1:29">
      <c r="A1301" s="3">
        <v>218</v>
      </c>
      <c r="B1301" s="118" t="s">
        <v>2563</v>
      </c>
      <c r="C1301" s="4" t="s">
        <v>57</v>
      </c>
      <c r="D1301" s="118" t="s">
        <v>29</v>
      </c>
      <c r="E1301" s="118" t="s">
        <v>29</v>
      </c>
      <c r="F1301" s="3">
        <v>0</v>
      </c>
      <c r="G1301" s="3" t="s">
        <v>68</v>
      </c>
      <c r="H1301" s="118">
        <v>3853415</v>
      </c>
      <c r="I1301" s="4" t="s">
        <v>3145</v>
      </c>
      <c r="J1301" s="4">
        <v>200</v>
      </c>
      <c r="K1301" s="4">
        <v>18993825005</v>
      </c>
      <c r="L1301" s="4"/>
      <c r="M1301" s="4" t="s">
        <v>3146</v>
      </c>
      <c r="N1301" s="4" t="s">
        <v>2993</v>
      </c>
      <c r="O1301" s="4">
        <v>18993825005</v>
      </c>
      <c r="P1301" s="217">
        <f>--IFERROR(VLOOKUP(I1301,'统计（数据库导出）'!A:C,2,FALSE),0)</f>
        <v>0</v>
      </c>
      <c r="Q1301" s="217">
        <f>--IFERROR(VLOOKUP(I1301,'统计（数据库导出）'!A:C,3,FALSE),0)</f>
        <v>300.7</v>
      </c>
      <c r="R1301" s="219">
        <f t="shared" si="20"/>
        <v>1.5035</v>
      </c>
      <c r="S1301" s="217">
        <f>--IFERROR(VLOOKUP(I1301,'统计（数据库导出）'!A:K,4,FALSE),0)</f>
        <v>0</v>
      </c>
      <c r="T1301" s="217">
        <f>--IFERROR(VLOOKUP(I1301,'统计（数据库导出）'!A:K,5,FALSE),0)</f>
        <v>0</v>
      </c>
      <c r="U1301" s="217">
        <f>--IFERROR(VLOOKUP(I1301,'统计（数据库导出）'!A:K,6,FALSE),0)</f>
        <v>0</v>
      </c>
      <c r="V1301" s="217">
        <f>--IFERROR(VLOOKUP(I1301,'统计（数据库导出）'!A:K,7,FALSE),0)</f>
        <v>0</v>
      </c>
      <c r="W1301" s="217">
        <f>--IFERROR(VLOOKUP(I1301,'统计（数据库导出）'!A:K,8,FALSE),0)</f>
        <v>300.7</v>
      </c>
      <c r="X1301" s="217">
        <f>--IFERROR(VLOOKUP(I1301,'统计（数据库导出）'!A:K,9,FALSE),0)</f>
        <v>0</v>
      </c>
      <c r="Y1301" s="217">
        <f>--IFERROR(VLOOKUP(I1301,'统计（数据库导出）'!A:K,10,FALSE),0)</f>
        <v>0</v>
      </c>
      <c r="Z1301" s="217">
        <f>--IFERROR(VLOOKUP(I1301,'统计（数据库导出）'!A:K,11,FALSE),0)</f>
        <v>0</v>
      </c>
      <c r="AA1301" s="4">
        <v>1300</v>
      </c>
      <c r="AB1301" s="4"/>
      <c r="AC1301" s="220" t="e">
        <f>VLOOKUP(H1301,[1]Sheet1!$D:$D,1,FALSE)</f>
        <v>#N/A</v>
      </c>
    </row>
    <row r="1302" s="1" customFormat="1" spans="1:29">
      <c r="A1302" s="3">
        <v>1702</v>
      </c>
      <c r="B1302" s="118" t="s">
        <v>2563</v>
      </c>
      <c r="C1302" s="4">
        <v>0</v>
      </c>
      <c r="D1302" s="4" t="s">
        <v>30</v>
      </c>
      <c r="E1302" s="4" t="s">
        <v>2687</v>
      </c>
      <c r="F1302" s="118" t="s">
        <v>32</v>
      </c>
      <c r="G1302" s="232" t="s">
        <v>33</v>
      </c>
      <c r="H1302" s="233">
        <v>3852324</v>
      </c>
      <c r="I1302" s="233" t="s">
        <v>3147</v>
      </c>
      <c r="J1302" s="217">
        <v>1000</v>
      </c>
      <c r="K1302" s="236">
        <v>18919240779</v>
      </c>
      <c r="L1302" s="4"/>
      <c r="M1302" s="4" t="s">
        <v>2728</v>
      </c>
      <c r="N1302" s="4" t="s">
        <v>2729</v>
      </c>
      <c r="O1302" s="4">
        <v>18193886086</v>
      </c>
      <c r="P1302" s="217">
        <f>--IFERROR(VLOOKUP(I1302,'统计（数据库导出）'!A:C,2,FALSE),0)</f>
        <v>0</v>
      </c>
      <c r="Q1302" s="217">
        <f>--IFERROR(VLOOKUP(I1302,'统计（数据库导出）'!A:C,3,FALSE),0)</f>
        <v>-79.21</v>
      </c>
      <c r="R1302" s="219">
        <f t="shared" si="20"/>
        <v>-0.07921</v>
      </c>
      <c r="S1302" s="217">
        <f>--IFERROR(VLOOKUP(I1302,'统计（数据库导出）'!A:K,4,FALSE),0)</f>
        <v>0</v>
      </c>
      <c r="T1302" s="217">
        <f>--IFERROR(VLOOKUP(I1302,'统计（数据库导出）'!A:K,5,FALSE),0)</f>
        <v>0</v>
      </c>
      <c r="U1302" s="217">
        <f>--IFERROR(VLOOKUP(I1302,'统计（数据库导出）'!A:K,6,FALSE),0)</f>
        <v>0</v>
      </c>
      <c r="V1302" s="217">
        <f>--IFERROR(VLOOKUP(I1302,'统计（数据库导出）'!A:K,7,FALSE),0)</f>
        <v>0</v>
      </c>
      <c r="W1302" s="217">
        <f>--IFERROR(VLOOKUP(I1302,'统计（数据库导出）'!A:K,8,FALSE),0)</f>
        <v>-384</v>
      </c>
      <c r="X1302" s="217">
        <f>--IFERROR(VLOOKUP(I1302,'统计（数据库导出）'!A:K,9,FALSE),0)</f>
        <v>-384</v>
      </c>
      <c r="Y1302" s="217">
        <f>--IFERROR(VLOOKUP(I1302,'统计（数据库导出）'!A:K,10,FALSE),0)</f>
        <v>304.79</v>
      </c>
      <c r="Z1302" s="217">
        <f>--IFERROR(VLOOKUP(I1302,'统计（数据库导出）'!A:K,11,FALSE),0)</f>
        <v>0</v>
      </c>
      <c r="AA1302" s="4">
        <v>1301</v>
      </c>
      <c r="AB1302" s="4"/>
      <c r="AC1302" s="220" t="e">
        <f>VLOOKUP(H1302,[1]Sheet1!$D:$D,1,FALSE)</f>
        <v>#N/A</v>
      </c>
    </row>
    <row r="1303" s="1" customFormat="1" spans="1:29">
      <c r="A1303" s="3">
        <v>1703</v>
      </c>
      <c r="B1303" s="118" t="s">
        <v>2563</v>
      </c>
      <c r="C1303" s="4">
        <v>0</v>
      </c>
      <c r="D1303" s="4" t="s">
        <v>30</v>
      </c>
      <c r="E1303" s="4" t="s">
        <v>2603</v>
      </c>
      <c r="F1303" s="118" t="s">
        <v>32</v>
      </c>
      <c r="G1303" s="232" t="s">
        <v>68</v>
      </c>
      <c r="H1303" s="4">
        <v>3851110</v>
      </c>
      <c r="I1303" s="4" t="s">
        <v>3148</v>
      </c>
      <c r="J1303" s="217">
        <v>2166</v>
      </c>
      <c r="K1303" s="237">
        <v>18993825588</v>
      </c>
      <c r="L1303" s="4"/>
      <c r="M1303" s="4" t="s">
        <v>2652</v>
      </c>
      <c r="N1303" s="4" t="s">
        <v>2637</v>
      </c>
      <c r="O1303" s="4">
        <v>15343680929</v>
      </c>
      <c r="P1303" s="217">
        <f>--IFERROR(VLOOKUP(I1303,'统计（数据库导出）'!A:C,2,FALSE),0)</f>
        <v>0</v>
      </c>
      <c r="Q1303" s="217">
        <f>--IFERROR(VLOOKUP(I1303,'统计（数据库导出）'!A:C,3,FALSE),0)</f>
        <v>-186</v>
      </c>
      <c r="R1303" s="219">
        <f t="shared" si="20"/>
        <v>-0.0858725761772853</v>
      </c>
      <c r="S1303" s="217">
        <f>--IFERROR(VLOOKUP(I1303,'统计（数据库导出）'!A:K,4,FALSE),0)</f>
        <v>0</v>
      </c>
      <c r="T1303" s="217">
        <f>--IFERROR(VLOOKUP(I1303,'统计（数据库导出）'!A:K,5,FALSE),0)</f>
        <v>0</v>
      </c>
      <c r="U1303" s="217">
        <f>--IFERROR(VLOOKUP(I1303,'统计（数据库导出）'!A:K,6,FALSE),0)</f>
        <v>0</v>
      </c>
      <c r="V1303" s="217">
        <f>--IFERROR(VLOOKUP(I1303,'统计（数据库导出）'!A:K,7,FALSE),0)</f>
        <v>0</v>
      </c>
      <c r="W1303" s="217">
        <f>--IFERROR(VLOOKUP(I1303,'统计（数据库导出）'!A:K,8,FALSE),0)</f>
        <v>-186</v>
      </c>
      <c r="X1303" s="217">
        <f>--IFERROR(VLOOKUP(I1303,'统计（数据库导出）'!A:K,9,FALSE),0)</f>
        <v>-186</v>
      </c>
      <c r="Y1303" s="217">
        <f>--IFERROR(VLOOKUP(I1303,'统计（数据库导出）'!A:K,10,FALSE),0)</f>
        <v>0</v>
      </c>
      <c r="Z1303" s="217">
        <f>--IFERROR(VLOOKUP(I1303,'统计（数据库导出）'!A:K,11,FALSE),0)</f>
        <v>0</v>
      </c>
      <c r="AA1303" s="4">
        <v>1302</v>
      </c>
      <c r="AB1303" s="4"/>
      <c r="AC1303" s="220" t="e">
        <f>VLOOKUP(H1303,[1]Sheet1!$D:$D,1,FALSE)</f>
        <v>#N/A</v>
      </c>
    </row>
    <row r="1304" s="1" customFormat="1" spans="1:29">
      <c r="A1304" s="3">
        <v>1343</v>
      </c>
      <c r="B1304" s="118" t="s">
        <v>3149</v>
      </c>
      <c r="C1304" s="4" t="s">
        <v>2060</v>
      </c>
      <c r="D1304" s="118" t="s">
        <v>29</v>
      </c>
      <c r="E1304" s="118" t="s">
        <v>29</v>
      </c>
      <c r="F1304" s="3">
        <v>0</v>
      </c>
      <c r="G1304" s="3" t="s">
        <v>481</v>
      </c>
      <c r="H1304" s="3">
        <v>3853589</v>
      </c>
      <c r="I1304" s="4" t="s">
        <v>3150</v>
      </c>
      <c r="J1304" s="4">
        <v>300</v>
      </c>
      <c r="K1304" s="4">
        <v>18993820091</v>
      </c>
      <c r="L1304" s="4"/>
      <c r="M1304" s="4" t="s">
        <v>3151</v>
      </c>
      <c r="N1304" s="4" t="s">
        <v>3152</v>
      </c>
      <c r="O1304" s="4">
        <v>18993820091</v>
      </c>
      <c r="P1304" s="217">
        <f>--IFERROR(VLOOKUP(I1304,'统计（数据库导出）'!A:C,2,FALSE),0)</f>
        <v>0</v>
      </c>
      <c r="Q1304" s="217">
        <f>--IFERROR(VLOOKUP(I1304,'统计（数据库导出）'!A:C,3,FALSE),0)</f>
        <v>1100</v>
      </c>
      <c r="R1304" s="219">
        <f t="shared" si="20"/>
        <v>3.66666666666667</v>
      </c>
      <c r="S1304" s="217">
        <f>--IFERROR(VLOOKUP(I1304,'统计（数据库导出）'!A:K,4,FALSE),0)</f>
        <v>0</v>
      </c>
      <c r="T1304" s="217">
        <f>--IFERROR(VLOOKUP(I1304,'统计（数据库导出）'!A:K,5,FALSE),0)</f>
        <v>0</v>
      </c>
      <c r="U1304" s="217">
        <f>--IFERROR(VLOOKUP(I1304,'统计（数据库导出）'!A:K,6,FALSE),0)</f>
        <v>0</v>
      </c>
      <c r="V1304" s="217">
        <f>--IFERROR(VLOOKUP(I1304,'统计（数据库导出）'!A:K,7,FALSE),0)</f>
        <v>0</v>
      </c>
      <c r="W1304" s="217">
        <f>--IFERROR(VLOOKUP(I1304,'统计（数据库导出）'!A:K,8,FALSE),0)</f>
        <v>1100</v>
      </c>
      <c r="X1304" s="217">
        <f>--IFERROR(VLOOKUP(I1304,'统计（数据库导出）'!A:K,9,FALSE),0)</f>
        <v>0</v>
      </c>
      <c r="Y1304" s="217">
        <f>--IFERROR(VLOOKUP(I1304,'统计（数据库导出）'!A:K,10,FALSE),0)</f>
        <v>0</v>
      </c>
      <c r="Z1304" s="217">
        <f>--IFERROR(VLOOKUP(I1304,'统计（数据库导出）'!A:K,11,FALSE),0)</f>
        <v>0</v>
      </c>
      <c r="AA1304" s="4">
        <v>1303</v>
      </c>
      <c r="AB1304" s="4"/>
      <c r="AC1304" s="220" t="e">
        <f>VLOOKUP(H1304,[1]Sheet1!$D:$D,1,FALSE)</f>
        <v>#N/A</v>
      </c>
    </row>
    <row r="1305" s="1" customFormat="1" spans="1:29">
      <c r="A1305" s="3">
        <v>1344</v>
      </c>
      <c r="B1305" s="118" t="s">
        <v>3149</v>
      </c>
      <c r="C1305" s="4" t="s">
        <v>2060</v>
      </c>
      <c r="D1305" s="118" t="s">
        <v>29</v>
      </c>
      <c r="E1305" s="118" t="s">
        <v>29</v>
      </c>
      <c r="F1305" s="3">
        <v>0</v>
      </c>
      <c r="G1305" s="3" t="s">
        <v>481</v>
      </c>
      <c r="H1305" s="3">
        <v>3853588</v>
      </c>
      <c r="I1305" s="4" t="s">
        <v>3153</v>
      </c>
      <c r="J1305" s="4">
        <v>300</v>
      </c>
      <c r="K1305" s="4">
        <v>18993823552</v>
      </c>
      <c r="L1305" s="4"/>
      <c r="M1305" s="4" t="s">
        <v>3154</v>
      </c>
      <c r="N1305" s="4" t="s">
        <v>3155</v>
      </c>
      <c r="O1305" s="4">
        <v>18993823552</v>
      </c>
      <c r="P1305" s="217">
        <f>--IFERROR(VLOOKUP(I1305,'统计（数据库导出）'!A:C,2,FALSE),0)</f>
        <v>0</v>
      </c>
      <c r="Q1305" s="217">
        <f>--IFERROR(VLOOKUP(I1305,'统计（数据库导出）'!A:C,3,FALSE),0)</f>
        <v>23</v>
      </c>
      <c r="R1305" s="219">
        <f t="shared" si="20"/>
        <v>0.0766666666666667</v>
      </c>
      <c r="S1305" s="217">
        <f>--IFERROR(VLOOKUP(I1305,'统计（数据库导出）'!A:K,4,FALSE),0)</f>
        <v>0</v>
      </c>
      <c r="T1305" s="217">
        <f>--IFERROR(VLOOKUP(I1305,'统计（数据库导出）'!A:K,5,FALSE),0)</f>
        <v>0</v>
      </c>
      <c r="U1305" s="217">
        <f>--IFERROR(VLOOKUP(I1305,'统计（数据库导出）'!A:K,6,FALSE),0)</f>
        <v>0</v>
      </c>
      <c r="V1305" s="217">
        <f>--IFERROR(VLOOKUP(I1305,'统计（数据库导出）'!A:K,7,FALSE),0)</f>
        <v>0</v>
      </c>
      <c r="W1305" s="217">
        <f>--IFERROR(VLOOKUP(I1305,'统计（数据库导出）'!A:K,8,FALSE),0)</f>
        <v>0</v>
      </c>
      <c r="X1305" s="217">
        <f>--IFERROR(VLOOKUP(I1305,'统计（数据库导出）'!A:K,9,FALSE),0)</f>
        <v>0</v>
      </c>
      <c r="Y1305" s="217">
        <f>--IFERROR(VLOOKUP(I1305,'统计（数据库导出）'!A:K,10,FALSE),0)</f>
        <v>23</v>
      </c>
      <c r="Z1305" s="217">
        <f>--IFERROR(VLOOKUP(I1305,'统计（数据库导出）'!A:K,11,FALSE),0)</f>
        <v>0</v>
      </c>
      <c r="AA1305" s="4">
        <v>1304</v>
      </c>
      <c r="AB1305" s="4"/>
      <c r="AC1305" s="220" t="e">
        <f>VLOOKUP(H1305,[1]Sheet1!$D:$D,1,FALSE)</f>
        <v>#N/A</v>
      </c>
    </row>
    <row r="1306" s="1" customFormat="1" spans="1:29">
      <c r="A1306" s="3">
        <v>1345</v>
      </c>
      <c r="B1306" s="118" t="s">
        <v>3149</v>
      </c>
      <c r="C1306" s="118" t="s">
        <v>3156</v>
      </c>
      <c r="D1306" s="118" t="s">
        <v>29</v>
      </c>
      <c r="E1306" s="118" t="s">
        <v>29</v>
      </c>
      <c r="F1306" s="3">
        <v>0</v>
      </c>
      <c r="G1306" s="3">
        <v>0</v>
      </c>
      <c r="H1306" s="118">
        <v>3852444</v>
      </c>
      <c r="I1306" s="4" t="s">
        <v>3157</v>
      </c>
      <c r="J1306" s="4">
        <v>300</v>
      </c>
      <c r="K1306" s="4">
        <v>18993822013</v>
      </c>
      <c r="L1306" s="4"/>
      <c r="M1306" s="4" t="s">
        <v>3158</v>
      </c>
      <c r="N1306" s="4" t="s">
        <v>3159</v>
      </c>
      <c r="O1306" s="4">
        <v>18993822013</v>
      </c>
      <c r="P1306" s="217">
        <f>--IFERROR(VLOOKUP(I1306,'统计（数据库导出）'!A:C,2,FALSE),0)</f>
        <v>0</v>
      </c>
      <c r="Q1306" s="217">
        <f>--IFERROR(VLOOKUP(I1306,'统计（数据库导出）'!A:C,3,FALSE),0)</f>
        <v>0</v>
      </c>
      <c r="R1306" s="219">
        <f t="shared" si="20"/>
        <v>0</v>
      </c>
      <c r="S1306" s="217">
        <f>--IFERROR(VLOOKUP(I1306,'统计（数据库导出）'!A:K,4,FALSE),0)</f>
        <v>0</v>
      </c>
      <c r="T1306" s="217">
        <f>--IFERROR(VLOOKUP(I1306,'统计（数据库导出）'!A:K,5,FALSE),0)</f>
        <v>0</v>
      </c>
      <c r="U1306" s="217">
        <f>--IFERROR(VLOOKUP(I1306,'统计（数据库导出）'!A:K,6,FALSE),0)</f>
        <v>0</v>
      </c>
      <c r="V1306" s="217">
        <f>--IFERROR(VLOOKUP(I1306,'统计（数据库导出）'!A:K,7,FALSE),0)</f>
        <v>0</v>
      </c>
      <c r="W1306" s="217">
        <f>--IFERROR(VLOOKUP(I1306,'统计（数据库导出）'!A:K,8,FALSE),0)</f>
        <v>0</v>
      </c>
      <c r="X1306" s="217">
        <f>--IFERROR(VLOOKUP(I1306,'统计（数据库导出）'!A:K,9,FALSE),0)</f>
        <v>0</v>
      </c>
      <c r="Y1306" s="217">
        <f>--IFERROR(VLOOKUP(I1306,'统计（数据库导出）'!A:K,10,FALSE),0)</f>
        <v>0</v>
      </c>
      <c r="Z1306" s="217">
        <f>--IFERROR(VLOOKUP(I1306,'统计（数据库导出）'!A:K,11,FALSE),0)</f>
        <v>0</v>
      </c>
      <c r="AA1306" s="4">
        <v>1305</v>
      </c>
      <c r="AB1306" s="4"/>
      <c r="AC1306" s="220" t="e">
        <f>VLOOKUP(H1306,[1]Sheet1!$D:$D,1,FALSE)</f>
        <v>#N/A</v>
      </c>
    </row>
    <row r="1307" s="1" customFormat="1" spans="1:29">
      <c r="A1307" s="3">
        <v>1346</v>
      </c>
      <c r="B1307" s="118" t="s">
        <v>3149</v>
      </c>
      <c r="C1307" s="118" t="s">
        <v>29</v>
      </c>
      <c r="D1307" s="118" t="s">
        <v>372</v>
      </c>
      <c r="E1307" s="118" t="s">
        <v>29</v>
      </c>
      <c r="F1307" s="3">
        <v>0</v>
      </c>
      <c r="G1307" s="3" t="s">
        <v>68</v>
      </c>
      <c r="H1307" s="3">
        <v>3853561</v>
      </c>
      <c r="I1307" s="4" t="s">
        <v>3160</v>
      </c>
      <c r="J1307" s="4">
        <v>2735</v>
      </c>
      <c r="K1307" s="4">
        <v>18293891527</v>
      </c>
      <c r="L1307" s="4"/>
      <c r="M1307" s="4" t="s">
        <v>3161</v>
      </c>
      <c r="N1307" s="4" t="s">
        <v>3152</v>
      </c>
      <c r="O1307" s="4">
        <v>18293891527</v>
      </c>
      <c r="P1307" s="217">
        <f>--IFERROR(VLOOKUP(I1307,'统计（数据库导出）'!A:C,2,FALSE),0)</f>
        <v>695.96</v>
      </c>
      <c r="Q1307" s="217">
        <f>--IFERROR(VLOOKUP(I1307,'统计（数据库导出）'!A:C,3,FALSE),0)</f>
        <v>1972.16</v>
      </c>
      <c r="R1307" s="219">
        <f t="shared" si="20"/>
        <v>0.721082266910421</v>
      </c>
      <c r="S1307" s="217">
        <f>--IFERROR(VLOOKUP(I1307,'统计（数据库导出）'!A:K,4,FALSE),0)</f>
        <v>690.96</v>
      </c>
      <c r="T1307" s="217">
        <f>--IFERROR(VLOOKUP(I1307,'统计（数据库导出）'!A:K,5,FALSE),0)</f>
        <v>-40</v>
      </c>
      <c r="U1307" s="217">
        <f>--IFERROR(VLOOKUP(I1307,'统计（数据库导出）'!A:K,6,FALSE),0)</f>
        <v>5</v>
      </c>
      <c r="V1307" s="217">
        <f>--IFERROR(VLOOKUP(I1307,'统计（数据库导出）'!A:K,7,FALSE),0)</f>
        <v>0</v>
      </c>
      <c r="W1307" s="217">
        <f>--IFERROR(VLOOKUP(I1307,'统计（数据库导出）'!A:K,8,FALSE),0)</f>
        <v>1299.16</v>
      </c>
      <c r="X1307" s="217">
        <f>--IFERROR(VLOOKUP(I1307,'统计（数据库导出）'!A:K,9,FALSE),0)</f>
        <v>-168.3</v>
      </c>
      <c r="Y1307" s="217">
        <f>--IFERROR(VLOOKUP(I1307,'统计（数据库导出）'!A:K,10,FALSE),0)</f>
        <v>673</v>
      </c>
      <c r="Z1307" s="217">
        <f>--IFERROR(VLOOKUP(I1307,'统计（数据库导出）'!A:K,11,FALSE),0)</f>
        <v>0</v>
      </c>
      <c r="AA1307" s="4">
        <v>1306</v>
      </c>
      <c r="AB1307" s="4"/>
      <c r="AC1307" s="220" t="e">
        <f>VLOOKUP(H1307,[1]Sheet1!$D:$D,1,FALSE)</f>
        <v>#N/A</v>
      </c>
    </row>
    <row r="1308" s="1" customFormat="1" spans="1:29">
      <c r="A1308" s="3">
        <v>1347</v>
      </c>
      <c r="B1308" s="118" t="s">
        <v>3149</v>
      </c>
      <c r="C1308" s="118" t="s">
        <v>29</v>
      </c>
      <c r="D1308" s="118" t="s">
        <v>372</v>
      </c>
      <c r="E1308" s="118" t="s">
        <v>29</v>
      </c>
      <c r="F1308" s="3">
        <v>0</v>
      </c>
      <c r="G1308" s="3" t="s">
        <v>68</v>
      </c>
      <c r="H1308" s="3">
        <v>3852798</v>
      </c>
      <c r="I1308" s="4" t="s">
        <v>3162</v>
      </c>
      <c r="J1308" s="4">
        <v>2735</v>
      </c>
      <c r="K1308" s="4">
        <v>13993878445</v>
      </c>
      <c r="L1308" s="4"/>
      <c r="M1308" s="4" t="s">
        <v>410</v>
      </c>
      <c r="N1308" s="4" t="s">
        <v>3163</v>
      </c>
      <c r="O1308" s="4">
        <v>19958686969</v>
      </c>
      <c r="P1308" s="217">
        <f>--IFERROR(VLOOKUP(I1308,'统计（数据库导出）'!A:C,2,FALSE),0)</f>
        <v>0</v>
      </c>
      <c r="Q1308" s="217">
        <f>--IFERROR(VLOOKUP(I1308,'统计（数据库导出）'!A:C,3,FALSE),0)</f>
        <v>4914.7</v>
      </c>
      <c r="R1308" s="219">
        <f t="shared" si="20"/>
        <v>1.79696526508227</v>
      </c>
      <c r="S1308" s="217">
        <f>--IFERROR(VLOOKUP(I1308,'统计（数据库导出）'!A:K,4,FALSE),0)</f>
        <v>0</v>
      </c>
      <c r="T1308" s="217">
        <f>--IFERROR(VLOOKUP(I1308,'统计（数据库导出）'!A:K,5,FALSE),0)</f>
        <v>0</v>
      </c>
      <c r="U1308" s="217">
        <f>--IFERROR(VLOOKUP(I1308,'统计（数据库导出）'!A:K,6,FALSE),0)</f>
        <v>0</v>
      </c>
      <c r="V1308" s="217">
        <f>--IFERROR(VLOOKUP(I1308,'统计（数据库导出）'!A:K,7,FALSE),0)</f>
        <v>0</v>
      </c>
      <c r="W1308" s="217">
        <f>--IFERROR(VLOOKUP(I1308,'统计（数据库导出）'!A:K,8,FALSE),0)</f>
        <v>4535.7</v>
      </c>
      <c r="X1308" s="217">
        <f>--IFERROR(VLOOKUP(I1308,'统计（数据库导出）'!A:K,9,FALSE),0)</f>
        <v>0</v>
      </c>
      <c r="Y1308" s="217">
        <f>--IFERROR(VLOOKUP(I1308,'统计（数据库导出）'!A:K,10,FALSE),0)</f>
        <v>379</v>
      </c>
      <c r="Z1308" s="217">
        <f>--IFERROR(VLOOKUP(I1308,'统计（数据库导出）'!A:K,11,FALSE),0)</f>
        <v>-5</v>
      </c>
      <c r="AA1308" s="4">
        <v>1307</v>
      </c>
      <c r="AB1308" s="4"/>
      <c r="AC1308" s="220" t="e">
        <f>VLOOKUP(H1308,[1]Sheet1!$D:$D,1,FALSE)</f>
        <v>#N/A</v>
      </c>
    </row>
    <row r="1309" s="1" customFormat="1" spans="1:29">
      <c r="A1309" s="3">
        <v>1348</v>
      </c>
      <c r="B1309" s="118" t="s">
        <v>3149</v>
      </c>
      <c r="C1309" s="118" t="s">
        <v>29</v>
      </c>
      <c r="D1309" s="118" t="s">
        <v>372</v>
      </c>
      <c r="E1309" s="118" t="s">
        <v>29</v>
      </c>
      <c r="F1309" s="3">
        <v>0</v>
      </c>
      <c r="G1309" s="3" t="s">
        <v>68</v>
      </c>
      <c r="H1309" s="3">
        <v>3852949</v>
      </c>
      <c r="I1309" s="4" t="s">
        <v>3164</v>
      </c>
      <c r="J1309" s="4">
        <v>2735</v>
      </c>
      <c r="K1309" s="4">
        <v>18993851166</v>
      </c>
      <c r="L1309" s="4"/>
      <c r="M1309" s="4" t="s">
        <v>3165</v>
      </c>
      <c r="N1309" s="4" t="s">
        <v>3166</v>
      </c>
      <c r="O1309" s="4">
        <v>18993851166</v>
      </c>
      <c r="P1309" s="217">
        <f>--IFERROR(VLOOKUP(I1309,'统计（数据库导出）'!A:C,2,FALSE),0)</f>
        <v>152.1</v>
      </c>
      <c r="Q1309" s="217">
        <f>--IFERROR(VLOOKUP(I1309,'统计（数据库导出）'!A:C,3,FALSE),0)</f>
        <v>1219.9</v>
      </c>
      <c r="R1309" s="219">
        <f t="shared" si="20"/>
        <v>0.446032906764168</v>
      </c>
      <c r="S1309" s="217">
        <f>--IFERROR(VLOOKUP(I1309,'统计（数据库导出）'!A:K,4,FALSE),0)</f>
        <v>152.1</v>
      </c>
      <c r="T1309" s="217">
        <f>--IFERROR(VLOOKUP(I1309,'统计（数据库导出）'!A:K,5,FALSE),0)</f>
        <v>-50.7</v>
      </c>
      <c r="U1309" s="217">
        <f>--IFERROR(VLOOKUP(I1309,'统计（数据库导出）'!A:K,6,FALSE),0)</f>
        <v>0</v>
      </c>
      <c r="V1309" s="217">
        <f>--IFERROR(VLOOKUP(I1309,'统计（数据库导出）'!A:K,7,FALSE),0)</f>
        <v>0</v>
      </c>
      <c r="W1309" s="217">
        <f>--IFERROR(VLOOKUP(I1309,'统计（数据库导出）'!A:K,8,FALSE),0)</f>
        <v>1018.9</v>
      </c>
      <c r="X1309" s="217">
        <f>--IFERROR(VLOOKUP(I1309,'统计（数据库导出）'!A:K,9,FALSE),0)</f>
        <v>-717.4</v>
      </c>
      <c r="Y1309" s="217">
        <f>--IFERROR(VLOOKUP(I1309,'统计（数据库导出）'!A:K,10,FALSE),0)</f>
        <v>201</v>
      </c>
      <c r="Z1309" s="217">
        <f>--IFERROR(VLOOKUP(I1309,'统计（数据库导出）'!A:K,11,FALSE),0)</f>
        <v>0</v>
      </c>
      <c r="AA1309" s="4">
        <v>1308</v>
      </c>
      <c r="AB1309" s="4"/>
      <c r="AC1309" s="220" t="e">
        <f>VLOOKUP(H1309,[1]Sheet1!$D:$D,1,FALSE)</f>
        <v>#N/A</v>
      </c>
    </row>
    <row r="1310" s="1" customFormat="1" spans="1:29">
      <c r="A1310" s="3">
        <v>1349</v>
      </c>
      <c r="B1310" s="118" t="s">
        <v>3149</v>
      </c>
      <c r="C1310" s="118" t="s">
        <v>29</v>
      </c>
      <c r="D1310" s="118" t="s">
        <v>372</v>
      </c>
      <c r="E1310" s="118" t="s">
        <v>29</v>
      </c>
      <c r="F1310" s="3">
        <v>0</v>
      </c>
      <c r="G1310" s="3" t="s">
        <v>68</v>
      </c>
      <c r="H1310" s="3">
        <v>3852528</v>
      </c>
      <c r="I1310" s="4" t="s">
        <v>3167</v>
      </c>
      <c r="J1310" s="4">
        <v>2735</v>
      </c>
      <c r="K1310" s="4">
        <v>18919220108</v>
      </c>
      <c r="L1310" s="4"/>
      <c r="M1310" s="4" t="s">
        <v>3168</v>
      </c>
      <c r="N1310" s="4" t="s">
        <v>3169</v>
      </c>
      <c r="O1310" s="4">
        <v>18919220108</v>
      </c>
      <c r="P1310" s="217">
        <f>--IFERROR(VLOOKUP(I1310,'统计（数据库导出）'!A:C,2,FALSE),0)</f>
        <v>5</v>
      </c>
      <c r="Q1310" s="217">
        <f>--IFERROR(VLOOKUP(I1310,'统计（数据库导出）'!A:C,3,FALSE),0)</f>
        <v>645.990866666667</v>
      </c>
      <c r="R1310" s="219">
        <f t="shared" si="20"/>
        <v>0.236194101157831</v>
      </c>
      <c r="S1310" s="217">
        <f>--IFERROR(VLOOKUP(I1310,'统计（数据库导出）'!A:K,4,FALSE),0)</f>
        <v>0</v>
      </c>
      <c r="T1310" s="217">
        <f>--IFERROR(VLOOKUP(I1310,'统计（数据库导出）'!A:K,5,FALSE),0)</f>
        <v>0</v>
      </c>
      <c r="U1310" s="217">
        <f>--IFERROR(VLOOKUP(I1310,'统计（数据库导出）'!A:K,6,FALSE),0)</f>
        <v>5</v>
      </c>
      <c r="V1310" s="217">
        <f>--IFERROR(VLOOKUP(I1310,'统计（数据库导出）'!A:K,7,FALSE),0)</f>
        <v>0</v>
      </c>
      <c r="W1310" s="217">
        <f>--IFERROR(VLOOKUP(I1310,'统计（数据库导出）'!A:K,8,FALSE),0)</f>
        <v>421.33</v>
      </c>
      <c r="X1310" s="217">
        <f>--IFERROR(VLOOKUP(I1310,'统计（数据库导出）'!A:K,9,FALSE),0)</f>
        <v>-226.9</v>
      </c>
      <c r="Y1310" s="217">
        <f>--IFERROR(VLOOKUP(I1310,'统计（数据库导出）'!A:K,10,FALSE),0)</f>
        <v>224.660866666667</v>
      </c>
      <c r="Z1310" s="217">
        <f>--IFERROR(VLOOKUP(I1310,'统计（数据库导出）'!A:K,11,FALSE),0)</f>
        <v>0</v>
      </c>
      <c r="AA1310" s="4">
        <v>1309</v>
      </c>
      <c r="AB1310" s="4"/>
      <c r="AC1310" s="220" t="e">
        <f>VLOOKUP(H1310,[1]Sheet1!$D:$D,1,FALSE)</f>
        <v>#N/A</v>
      </c>
    </row>
    <row r="1311" s="1" customFormat="1" spans="1:29">
      <c r="A1311" s="3">
        <v>1351</v>
      </c>
      <c r="B1311" s="118" t="s">
        <v>3149</v>
      </c>
      <c r="C1311" s="118" t="s">
        <v>29</v>
      </c>
      <c r="D1311" s="118" t="s">
        <v>372</v>
      </c>
      <c r="E1311" s="118" t="s">
        <v>29</v>
      </c>
      <c r="F1311" s="3">
        <v>0</v>
      </c>
      <c r="G1311" s="3" t="s">
        <v>68</v>
      </c>
      <c r="H1311" s="3">
        <v>3852941</v>
      </c>
      <c r="I1311" s="4" t="s">
        <v>3170</v>
      </c>
      <c r="J1311" s="4">
        <v>2735</v>
      </c>
      <c r="K1311" s="4">
        <v>15339780560</v>
      </c>
      <c r="L1311" s="4"/>
      <c r="M1311" s="4" t="s">
        <v>3171</v>
      </c>
      <c r="N1311" s="4" t="s">
        <v>3172</v>
      </c>
      <c r="O1311" s="4">
        <v>15339780560</v>
      </c>
      <c r="P1311" s="217">
        <f>--IFERROR(VLOOKUP(I1311,'统计（数据库导出）'!A:C,2,FALSE),0)</f>
        <v>316</v>
      </c>
      <c r="Q1311" s="217">
        <f>--IFERROR(VLOOKUP(I1311,'统计（数据库导出）'!A:C,3,FALSE),0)</f>
        <v>793.61</v>
      </c>
      <c r="R1311" s="219">
        <f t="shared" si="20"/>
        <v>0.290168190127971</v>
      </c>
      <c r="S1311" s="217">
        <f>--IFERROR(VLOOKUP(I1311,'统计（数据库导出）'!A:K,4,FALSE),0)</f>
        <v>316</v>
      </c>
      <c r="T1311" s="217">
        <f>--IFERROR(VLOOKUP(I1311,'统计（数据库导出）'!A:K,5,FALSE),0)</f>
        <v>0</v>
      </c>
      <c r="U1311" s="217">
        <f>--IFERROR(VLOOKUP(I1311,'统计（数据库导出）'!A:K,6,FALSE),0)</f>
        <v>0</v>
      </c>
      <c r="V1311" s="217">
        <f>--IFERROR(VLOOKUP(I1311,'统计（数据库导出）'!A:K,7,FALSE),0)</f>
        <v>0</v>
      </c>
      <c r="W1311" s="217">
        <f>--IFERROR(VLOOKUP(I1311,'统计（数据库导出）'!A:K,8,FALSE),0)</f>
        <v>472.61</v>
      </c>
      <c r="X1311" s="217">
        <f>--IFERROR(VLOOKUP(I1311,'统计（数据库导出）'!A:K,9,FALSE),0)</f>
        <v>-108.3</v>
      </c>
      <c r="Y1311" s="217">
        <f>--IFERROR(VLOOKUP(I1311,'统计（数据库导出）'!A:K,10,FALSE),0)</f>
        <v>321</v>
      </c>
      <c r="Z1311" s="217">
        <f>--IFERROR(VLOOKUP(I1311,'统计（数据库导出）'!A:K,11,FALSE),0)</f>
        <v>-29</v>
      </c>
      <c r="AA1311" s="4">
        <v>1310</v>
      </c>
      <c r="AB1311" s="4"/>
      <c r="AC1311" s="220" t="e">
        <f>VLOOKUP(H1311,[1]Sheet1!$D:$D,1,FALSE)</f>
        <v>#N/A</v>
      </c>
    </row>
    <row r="1312" s="1" customFormat="1" spans="1:29">
      <c r="A1312" s="3">
        <v>1352</v>
      </c>
      <c r="B1312" s="118" t="s">
        <v>3149</v>
      </c>
      <c r="C1312" s="118" t="s">
        <v>29</v>
      </c>
      <c r="D1312" s="118" t="s">
        <v>372</v>
      </c>
      <c r="E1312" s="118" t="s">
        <v>29</v>
      </c>
      <c r="F1312" s="3">
        <v>0</v>
      </c>
      <c r="G1312" s="3" t="s">
        <v>68</v>
      </c>
      <c r="H1312" s="3">
        <v>3852985</v>
      </c>
      <c r="I1312" s="4" t="s">
        <v>3173</v>
      </c>
      <c r="J1312" s="4">
        <v>2735</v>
      </c>
      <c r="K1312" s="4">
        <v>18919385959</v>
      </c>
      <c r="L1312" s="4"/>
      <c r="M1312" s="4" t="s">
        <v>3174</v>
      </c>
      <c r="N1312" s="4" t="s">
        <v>3175</v>
      </c>
      <c r="O1312" s="4">
        <v>18919385959</v>
      </c>
      <c r="P1312" s="217">
        <f>--IFERROR(VLOOKUP(I1312,'统计（数据库导出）'!A:C,2,FALSE),0)</f>
        <v>5</v>
      </c>
      <c r="Q1312" s="217">
        <f>--IFERROR(VLOOKUP(I1312,'统计（数据库导出）'!A:C,3,FALSE),0)</f>
        <v>1458.4</v>
      </c>
      <c r="R1312" s="219">
        <f t="shared" si="20"/>
        <v>0.533235831809872</v>
      </c>
      <c r="S1312" s="217">
        <f>--IFERROR(VLOOKUP(I1312,'统计（数据库导出）'!A:K,4,FALSE),0)</f>
        <v>0</v>
      </c>
      <c r="T1312" s="217">
        <f>--IFERROR(VLOOKUP(I1312,'统计（数据库导出）'!A:K,5,FALSE),0)</f>
        <v>0</v>
      </c>
      <c r="U1312" s="217">
        <f>--IFERROR(VLOOKUP(I1312,'统计（数据库导出）'!A:K,6,FALSE),0)</f>
        <v>5</v>
      </c>
      <c r="V1312" s="217">
        <f>--IFERROR(VLOOKUP(I1312,'统计（数据库导出）'!A:K,7,FALSE),0)</f>
        <v>0</v>
      </c>
      <c r="W1312" s="217">
        <f>--IFERROR(VLOOKUP(I1312,'统计（数据库导出）'!A:K,8,FALSE),0)</f>
        <v>1382.4</v>
      </c>
      <c r="X1312" s="217">
        <f>--IFERROR(VLOOKUP(I1312,'统计（数据库导出）'!A:K,9,FALSE),0)</f>
        <v>0</v>
      </c>
      <c r="Y1312" s="217">
        <f>--IFERROR(VLOOKUP(I1312,'统计（数据库导出）'!A:K,10,FALSE),0)</f>
        <v>76</v>
      </c>
      <c r="Z1312" s="217">
        <f>--IFERROR(VLOOKUP(I1312,'统计（数据库导出）'!A:K,11,FALSE),0)</f>
        <v>0</v>
      </c>
      <c r="AA1312" s="4">
        <v>1311</v>
      </c>
      <c r="AB1312" s="4"/>
      <c r="AC1312" s="220" t="e">
        <f>VLOOKUP(H1312,[1]Sheet1!$D:$D,1,FALSE)</f>
        <v>#N/A</v>
      </c>
    </row>
    <row r="1313" s="1" customFormat="1" spans="1:29">
      <c r="A1313" s="3">
        <v>1353</v>
      </c>
      <c r="B1313" s="118" t="s">
        <v>3149</v>
      </c>
      <c r="C1313" s="118" t="s">
        <v>29</v>
      </c>
      <c r="D1313" s="118" t="s">
        <v>372</v>
      </c>
      <c r="E1313" s="118" t="s">
        <v>29</v>
      </c>
      <c r="F1313" s="3">
        <v>0</v>
      </c>
      <c r="G1313" s="3" t="s">
        <v>68</v>
      </c>
      <c r="H1313" s="3">
        <v>3852938</v>
      </c>
      <c r="I1313" s="4" t="s">
        <v>3176</v>
      </c>
      <c r="J1313" s="4">
        <v>2735</v>
      </c>
      <c r="K1313" s="4">
        <v>18919212595</v>
      </c>
      <c r="L1313" s="4"/>
      <c r="M1313" s="4" t="s">
        <v>3177</v>
      </c>
      <c r="N1313" s="4" t="s">
        <v>3178</v>
      </c>
      <c r="O1313" s="4">
        <v>18919212595</v>
      </c>
      <c r="P1313" s="217">
        <f>--IFERROR(VLOOKUP(I1313,'统计（数据库导出）'!A:C,2,FALSE),0)</f>
        <v>209</v>
      </c>
      <c r="Q1313" s="217">
        <f>--IFERROR(VLOOKUP(I1313,'统计（数据库导出）'!A:C,3,FALSE),0)</f>
        <v>5212.41</v>
      </c>
      <c r="R1313" s="219">
        <f t="shared" si="20"/>
        <v>1.90581718464351</v>
      </c>
      <c r="S1313" s="217">
        <f>--IFERROR(VLOOKUP(I1313,'统计（数据库导出）'!A:K,4,FALSE),0)</f>
        <v>169</v>
      </c>
      <c r="T1313" s="217">
        <f>--IFERROR(VLOOKUP(I1313,'统计（数据库导出）'!A:K,5,FALSE),0)</f>
        <v>0</v>
      </c>
      <c r="U1313" s="217">
        <f>--IFERROR(VLOOKUP(I1313,'统计（数据库导出）'!A:K,6,FALSE),0)</f>
        <v>40</v>
      </c>
      <c r="V1313" s="217">
        <f>--IFERROR(VLOOKUP(I1313,'统计（数据库导出）'!A:K,7,FALSE),0)</f>
        <v>0</v>
      </c>
      <c r="W1313" s="217">
        <f>--IFERROR(VLOOKUP(I1313,'统计（数据库导出）'!A:K,8,FALSE),0)</f>
        <v>4658.51</v>
      </c>
      <c r="X1313" s="217">
        <f>--IFERROR(VLOOKUP(I1313,'统计（数据库导出）'!A:K,9,FALSE),0)</f>
        <v>-193.5</v>
      </c>
      <c r="Y1313" s="217">
        <f>--IFERROR(VLOOKUP(I1313,'统计（数据库导出）'!A:K,10,FALSE),0)</f>
        <v>553.9</v>
      </c>
      <c r="Z1313" s="217">
        <f>--IFERROR(VLOOKUP(I1313,'统计（数据库导出）'!A:K,11,FALSE),0)</f>
        <v>0</v>
      </c>
      <c r="AA1313" s="4">
        <v>1312</v>
      </c>
      <c r="AB1313" s="4"/>
      <c r="AC1313" s="220" t="e">
        <f>VLOOKUP(H1313,[1]Sheet1!$D:$D,1,FALSE)</f>
        <v>#N/A</v>
      </c>
    </row>
    <row r="1314" s="1" customFormat="1" spans="1:29">
      <c r="A1314" s="3">
        <v>1354</v>
      </c>
      <c r="B1314" s="118" t="s">
        <v>3149</v>
      </c>
      <c r="C1314" s="118" t="s">
        <v>29</v>
      </c>
      <c r="D1314" s="118" t="s">
        <v>372</v>
      </c>
      <c r="E1314" s="118" t="s">
        <v>29</v>
      </c>
      <c r="F1314" s="3">
        <v>0</v>
      </c>
      <c r="G1314" s="3" t="s">
        <v>68</v>
      </c>
      <c r="H1314" s="3">
        <v>383018</v>
      </c>
      <c r="I1314" s="4" t="s">
        <v>3179</v>
      </c>
      <c r="J1314" s="4">
        <v>2735</v>
      </c>
      <c r="K1314" s="4">
        <v>18919105501</v>
      </c>
      <c r="L1314" s="4"/>
      <c r="M1314" s="4" t="s">
        <v>3180</v>
      </c>
      <c r="N1314" s="4" t="s">
        <v>3181</v>
      </c>
      <c r="O1314" s="4">
        <v>19909381199</v>
      </c>
      <c r="P1314" s="217">
        <f>--IFERROR(VLOOKUP(I1314,'统计（数据库导出）'!A:C,2,FALSE),0)</f>
        <v>128</v>
      </c>
      <c r="Q1314" s="217">
        <f>--IFERROR(VLOOKUP(I1314,'统计（数据库导出）'!A:C,3,FALSE),0)</f>
        <v>1660.05</v>
      </c>
      <c r="R1314" s="219">
        <f t="shared" si="20"/>
        <v>0.606965265082267</v>
      </c>
      <c r="S1314" s="217">
        <f>--IFERROR(VLOOKUP(I1314,'统计（数据库导出）'!A:K,4,FALSE),0)</f>
        <v>0</v>
      </c>
      <c r="T1314" s="217">
        <f>--IFERROR(VLOOKUP(I1314,'统计（数据库导出）'!A:K,5,FALSE),0)</f>
        <v>0</v>
      </c>
      <c r="U1314" s="217">
        <f>--IFERROR(VLOOKUP(I1314,'统计（数据库导出）'!A:K,6,FALSE),0)</f>
        <v>128</v>
      </c>
      <c r="V1314" s="217">
        <f>--IFERROR(VLOOKUP(I1314,'统计（数据库导出）'!A:K,7,FALSE),0)</f>
        <v>0</v>
      </c>
      <c r="W1314" s="217">
        <f>--IFERROR(VLOOKUP(I1314,'统计（数据库导出）'!A:K,8,FALSE),0)</f>
        <v>237.3</v>
      </c>
      <c r="X1314" s="217">
        <f>--IFERROR(VLOOKUP(I1314,'统计（数据库导出）'!A:K,9,FALSE),0)</f>
        <v>-50.7</v>
      </c>
      <c r="Y1314" s="217">
        <f>--IFERROR(VLOOKUP(I1314,'统计（数据库导出）'!A:K,10,FALSE),0)</f>
        <v>1422.75</v>
      </c>
      <c r="Z1314" s="217">
        <f>--IFERROR(VLOOKUP(I1314,'统计（数据库导出）'!A:K,11,FALSE),0)</f>
        <v>0</v>
      </c>
      <c r="AA1314" s="4">
        <v>1313</v>
      </c>
      <c r="AB1314" s="4"/>
      <c r="AC1314" s="220" t="e">
        <f>VLOOKUP(H1314,[1]Sheet1!$D:$D,1,FALSE)</f>
        <v>#N/A</v>
      </c>
    </row>
    <row r="1315" s="1" customFormat="1" spans="1:29">
      <c r="A1315" s="234"/>
      <c r="B1315" s="235" t="s">
        <v>3149</v>
      </c>
      <c r="C1315" s="235" t="s">
        <v>29</v>
      </c>
      <c r="D1315" s="235" t="s">
        <v>372</v>
      </c>
      <c r="E1315" s="235" t="s">
        <v>29</v>
      </c>
      <c r="F1315" s="234">
        <v>0</v>
      </c>
      <c r="G1315" s="234"/>
      <c r="H1315" s="234"/>
      <c r="I1315" s="214" t="e">
        <v>#N/A</v>
      </c>
      <c r="J1315" s="238">
        <v>2735</v>
      </c>
      <c r="K1315" s="238"/>
      <c r="L1315" s="238"/>
      <c r="M1315" s="238"/>
      <c r="N1315" s="4" t="e">
        <v>#N/A</v>
      </c>
      <c r="O1315" s="238"/>
      <c r="P1315" s="217">
        <f>--IFERROR(VLOOKUP(I1315,'统计（数据库导出）'!A:C,2,FALSE),0)</f>
        <v>0</v>
      </c>
      <c r="Q1315" s="217">
        <f>--IFERROR(VLOOKUP(I1315,'统计（数据库导出）'!A:C,3,FALSE),0)</f>
        <v>0</v>
      </c>
      <c r="R1315" s="219">
        <f t="shared" si="20"/>
        <v>0</v>
      </c>
      <c r="S1315" s="217">
        <f>--IFERROR(VLOOKUP(I1315,'统计（数据库导出）'!A:K,4,FALSE),0)</f>
        <v>0</v>
      </c>
      <c r="T1315" s="217">
        <f>--IFERROR(VLOOKUP(I1315,'统计（数据库导出）'!A:K,5,FALSE),0)</f>
        <v>0</v>
      </c>
      <c r="U1315" s="217">
        <f>--IFERROR(VLOOKUP(I1315,'统计（数据库导出）'!A:K,6,FALSE),0)</f>
        <v>0</v>
      </c>
      <c r="V1315" s="217">
        <f>--IFERROR(VLOOKUP(I1315,'统计（数据库导出）'!A:K,7,FALSE),0)</f>
        <v>0</v>
      </c>
      <c r="W1315" s="217">
        <f>--IFERROR(VLOOKUP(I1315,'统计（数据库导出）'!A:K,8,FALSE),0)</f>
        <v>0</v>
      </c>
      <c r="X1315" s="217">
        <f>--IFERROR(VLOOKUP(I1315,'统计（数据库导出）'!A:K,9,FALSE),0)</f>
        <v>0</v>
      </c>
      <c r="Y1315" s="217">
        <f>--IFERROR(VLOOKUP(I1315,'统计（数据库导出）'!A:K,10,FALSE),0)</f>
        <v>0</v>
      </c>
      <c r="Z1315" s="217">
        <f>--IFERROR(VLOOKUP(I1315,'统计（数据库导出）'!A:K,11,FALSE),0)</f>
        <v>0</v>
      </c>
      <c r="AA1315" s="4">
        <v>1314</v>
      </c>
      <c r="AB1315" s="4"/>
      <c r="AC1315" s="220" t="e">
        <f>VLOOKUP(H1315,[1]Sheet1!$D:$D,1,FALSE)</f>
        <v>#N/A</v>
      </c>
    </row>
    <row r="1316" s="1" customFormat="1" spans="1:29">
      <c r="A1316" s="3">
        <v>1355</v>
      </c>
      <c r="B1316" s="118" t="s">
        <v>3149</v>
      </c>
      <c r="C1316" s="118" t="s">
        <v>29</v>
      </c>
      <c r="D1316" s="118" t="s">
        <v>372</v>
      </c>
      <c r="E1316" s="118" t="s">
        <v>29</v>
      </c>
      <c r="F1316" s="3">
        <v>0</v>
      </c>
      <c r="G1316" s="3">
        <v>0</v>
      </c>
      <c r="H1316" s="118">
        <v>3853718</v>
      </c>
      <c r="I1316" s="4" t="s">
        <v>3182</v>
      </c>
      <c r="J1316" s="4">
        <v>300</v>
      </c>
      <c r="K1316" s="4">
        <v>18993820055</v>
      </c>
      <c r="L1316" s="4"/>
      <c r="M1316" s="4" t="s">
        <v>3183</v>
      </c>
      <c r="N1316" s="4" t="s">
        <v>3152</v>
      </c>
      <c r="O1316" s="4">
        <v>18993820055</v>
      </c>
      <c r="P1316" s="217">
        <f>--IFERROR(VLOOKUP(I1316,'统计（数据库导出）'!A:C,2,FALSE),0)</f>
        <v>260</v>
      </c>
      <c r="Q1316" s="217">
        <f>--IFERROR(VLOOKUP(I1316,'统计（数据库导出）'!A:C,3,FALSE),0)</f>
        <v>1360</v>
      </c>
      <c r="R1316" s="219">
        <f t="shared" si="20"/>
        <v>4.53333333333333</v>
      </c>
      <c r="S1316" s="217">
        <f>--IFERROR(VLOOKUP(I1316,'统计（数据库导出）'!A:K,4,FALSE),0)</f>
        <v>260</v>
      </c>
      <c r="T1316" s="217">
        <f>--IFERROR(VLOOKUP(I1316,'统计（数据库导出）'!A:K,5,FALSE),0)</f>
        <v>0</v>
      </c>
      <c r="U1316" s="217">
        <f>--IFERROR(VLOOKUP(I1316,'统计（数据库导出）'!A:K,6,FALSE),0)</f>
        <v>0</v>
      </c>
      <c r="V1316" s="217">
        <f>--IFERROR(VLOOKUP(I1316,'统计（数据库导出）'!A:K,7,FALSE),0)</f>
        <v>0</v>
      </c>
      <c r="W1316" s="217">
        <f>--IFERROR(VLOOKUP(I1316,'统计（数据库导出）'!A:K,8,FALSE),0)</f>
        <v>1360</v>
      </c>
      <c r="X1316" s="217">
        <f>--IFERROR(VLOOKUP(I1316,'统计（数据库导出）'!A:K,9,FALSE),0)</f>
        <v>0</v>
      </c>
      <c r="Y1316" s="217">
        <f>--IFERROR(VLOOKUP(I1316,'统计（数据库导出）'!A:K,10,FALSE),0)</f>
        <v>0</v>
      </c>
      <c r="Z1316" s="217">
        <f>--IFERROR(VLOOKUP(I1316,'统计（数据库导出）'!A:K,11,FALSE),0)</f>
        <v>0</v>
      </c>
      <c r="AA1316" s="4">
        <v>1315</v>
      </c>
      <c r="AB1316" s="4"/>
      <c r="AC1316" s="220" t="e">
        <f>VLOOKUP(H1316,[1]Sheet1!$D:$D,1,FALSE)</f>
        <v>#N/A</v>
      </c>
    </row>
    <row r="1317" s="1" customFormat="1" spans="1:29">
      <c r="A1317" s="3">
        <v>1356</v>
      </c>
      <c r="B1317" s="118" t="s">
        <v>3149</v>
      </c>
      <c r="C1317" s="118" t="s">
        <v>29</v>
      </c>
      <c r="D1317" s="3" t="s">
        <v>99</v>
      </c>
      <c r="E1317" s="118" t="s">
        <v>29</v>
      </c>
      <c r="F1317" s="3">
        <v>0</v>
      </c>
      <c r="G1317" s="3" t="s">
        <v>33</v>
      </c>
      <c r="H1317" s="3">
        <v>38381501</v>
      </c>
      <c r="I1317" s="4" t="s">
        <v>3184</v>
      </c>
      <c r="J1317" s="4">
        <v>900</v>
      </c>
      <c r="K1317" s="4" t="s">
        <v>3185</v>
      </c>
      <c r="L1317" s="4" t="s">
        <v>99</v>
      </c>
      <c r="M1317" s="4" t="s">
        <v>3186</v>
      </c>
      <c r="N1317" s="4" t="s">
        <v>3187</v>
      </c>
      <c r="O1317" s="4">
        <v>13321386061</v>
      </c>
      <c r="P1317" s="217">
        <f>--IFERROR(VLOOKUP(I1317,'统计（数据库导出）'!A:C,2,FALSE),0)</f>
        <v>-20</v>
      </c>
      <c r="Q1317" s="217">
        <f>--IFERROR(VLOOKUP(I1317,'统计（数据库导出）'!A:C,3,FALSE),0)</f>
        <v>-37.83</v>
      </c>
      <c r="R1317" s="219">
        <f t="shared" si="20"/>
        <v>-0.0420333333333333</v>
      </c>
      <c r="S1317" s="217">
        <f>--IFERROR(VLOOKUP(I1317,'统计（数据库导出）'!A:K,4,FALSE),0)</f>
        <v>-25</v>
      </c>
      <c r="T1317" s="217">
        <f>--IFERROR(VLOOKUP(I1317,'统计（数据库导出）'!A:K,5,FALSE),0)</f>
        <v>-38</v>
      </c>
      <c r="U1317" s="217">
        <f>--IFERROR(VLOOKUP(I1317,'统计（数据库导出）'!A:K,6,FALSE),0)</f>
        <v>5</v>
      </c>
      <c r="V1317" s="217">
        <f>--IFERROR(VLOOKUP(I1317,'统计（数据库导出）'!A:K,7,FALSE),0)</f>
        <v>0</v>
      </c>
      <c r="W1317" s="217">
        <f>--IFERROR(VLOOKUP(I1317,'统计（数据库导出）'!A:K,8,FALSE),0)</f>
        <v>-53.98</v>
      </c>
      <c r="X1317" s="217">
        <f>--IFERROR(VLOOKUP(I1317,'统计（数据库导出）'!A:K,9,FALSE),0)</f>
        <v>-308.6</v>
      </c>
      <c r="Y1317" s="217">
        <f>--IFERROR(VLOOKUP(I1317,'统计（数据库导出）'!A:K,10,FALSE),0)</f>
        <v>16.15</v>
      </c>
      <c r="Z1317" s="217">
        <f>--IFERROR(VLOOKUP(I1317,'统计（数据库导出）'!A:K,11,FALSE),0)</f>
        <v>0</v>
      </c>
      <c r="AA1317" s="4">
        <v>1316</v>
      </c>
      <c r="AB1317" s="4"/>
      <c r="AC1317" s="220" t="e">
        <f>VLOOKUP(H1317,[1]Sheet1!$D:$D,1,FALSE)</f>
        <v>#N/A</v>
      </c>
    </row>
    <row r="1318" s="1" customFormat="1" spans="1:29">
      <c r="A1318" s="3">
        <v>1357</v>
      </c>
      <c r="B1318" s="118" t="s">
        <v>3149</v>
      </c>
      <c r="C1318" s="118" t="s">
        <v>29</v>
      </c>
      <c r="D1318" s="3" t="s">
        <v>99</v>
      </c>
      <c r="E1318" s="118" t="s">
        <v>29</v>
      </c>
      <c r="F1318" s="3">
        <v>0</v>
      </c>
      <c r="G1318" s="3" t="s">
        <v>68</v>
      </c>
      <c r="H1318" s="3">
        <v>3852888</v>
      </c>
      <c r="I1318" s="4" t="s">
        <v>3188</v>
      </c>
      <c r="J1318" s="4">
        <v>2735</v>
      </c>
      <c r="K1318" s="4">
        <v>13309381919</v>
      </c>
      <c r="L1318" s="4" t="s">
        <v>99</v>
      </c>
      <c r="M1318" s="4" t="s">
        <v>3189</v>
      </c>
      <c r="N1318" s="4" t="s">
        <v>3190</v>
      </c>
      <c r="O1318" s="4">
        <v>13309381919</v>
      </c>
      <c r="P1318" s="217">
        <f>--IFERROR(VLOOKUP(I1318,'统计（数据库导出）'!A:C,2,FALSE),0)</f>
        <v>17.1</v>
      </c>
      <c r="Q1318" s="217">
        <f>--IFERROR(VLOOKUP(I1318,'统计（数据库导出）'!A:C,3,FALSE),0)</f>
        <v>942.26</v>
      </c>
      <c r="R1318" s="219">
        <f t="shared" si="20"/>
        <v>0.344519195612431</v>
      </c>
      <c r="S1318" s="217">
        <f>--IFERROR(VLOOKUP(I1318,'统计（数据库导出）'!A:K,4,FALSE),0)</f>
        <v>17.1</v>
      </c>
      <c r="T1318" s="217">
        <f>--IFERROR(VLOOKUP(I1318,'统计（数据库导出）'!A:K,5,FALSE),0)</f>
        <v>0</v>
      </c>
      <c r="U1318" s="217">
        <f>--IFERROR(VLOOKUP(I1318,'统计（数据库导出）'!A:K,6,FALSE),0)</f>
        <v>0</v>
      </c>
      <c r="V1318" s="217">
        <f>--IFERROR(VLOOKUP(I1318,'统计（数据库导出）'!A:K,7,FALSE),0)</f>
        <v>0</v>
      </c>
      <c r="W1318" s="217">
        <f>--IFERROR(VLOOKUP(I1318,'统计（数据库导出）'!A:K,8,FALSE),0)</f>
        <v>327.06</v>
      </c>
      <c r="X1318" s="217">
        <f>--IFERROR(VLOOKUP(I1318,'统计（数据库导出）'!A:K,9,FALSE),0)</f>
        <v>-207.3</v>
      </c>
      <c r="Y1318" s="217">
        <f>--IFERROR(VLOOKUP(I1318,'统计（数据库导出）'!A:K,10,FALSE),0)</f>
        <v>615.2</v>
      </c>
      <c r="Z1318" s="217">
        <f>--IFERROR(VLOOKUP(I1318,'统计（数据库导出）'!A:K,11,FALSE),0)</f>
        <v>-6</v>
      </c>
      <c r="AA1318" s="4">
        <v>1317</v>
      </c>
      <c r="AB1318" s="4"/>
      <c r="AC1318" s="220" t="e">
        <f>VLOOKUP(H1318,[1]Sheet1!$D:$D,1,FALSE)</f>
        <v>#N/A</v>
      </c>
    </row>
    <row r="1319" s="1" customFormat="1" spans="1:29">
      <c r="A1319" s="3">
        <v>1358</v>
      </c>
      <c r="B1319" s="118" t="s">
        <v>3149</v>
      </c>
      <c r="C1319" s="118" t="s">
        <v>29</v>
      </c>
      <c r="D1319" s="3" t="s">
        <v>99</v>
      </c>
      <c r="E1319" s="118" t="s">
        <v>29</v>
      </c>
      <c r="F1319" s="3">
        <v>0</v>
      </c>
      <c r="G1319" s="3" t="s">
        <v>33</v>
      </c>
      <c r="H1319" s="3">
        <v>3838229</v>
      </c>
      <c r="I1319" s="4" t="s">
        <v>3191</v>
      </c>
      <c r="J1319" s="4">
        <v>900</v>
      </c>
      <c r="K1319" s="4" t="s">
        <v>3192</v>
      </c>
      <c r="L1319" s="4" t="s">
        <v>99</v>
      </c>
      <c r="M1319" s="4" t="s">
        <v>3193</v>
      </c>
      <c r="N1319" s="4" t="s">
        <v>3194</v>
      </c>
      <c r="O1319" s="4">
        <v>18993826595</v>
      </c>
      <c r="P1319" s="217">
        <f>--IFERROR(VLOOKUP(I1319,'统计（数据库导出）'!A:C,2,FALSE),0)</f>
        <v>0</v>
      </c>
      <c r="Q1319" s="217">
        <f>--IFERROR(VLOOKUP(I1319,'统计（数据库导出）'!A:C,3,FALSE),0)</f>
        <v>0</v>
      </c>
      <c r="R1319" s="219">
        <f t="shared" si="20"/>
        <v>0</v>
      </c>
      <c r="S1319" s="217">
        <f>--IFERROR(VLOOKUP(I1319,'统计（数据库导出）'!A:K,4,FALSE),0)</f>
        <v>0</v>
      </c>
      <c r="T1319" s="217">
        <f>--IFERROR(VLOOKUP(I1319,'统计（数据库导出）'!A:K,5,FALSE),0)</f>
        <v>0</v>
      </c>
      <c r="U1319" s="217">
        <f>--IFERROR(VLOOKUP(I1319,'统计（数据库导出）'!A:K,6,FALSE),0)</f>
        <v>0</v>
      </c>
      <c r="V1319" s="217">
        <f>--IFERROR(VLOOKUP(I1319,'统计（数据库导出）'!A:K,7,FALSE),0)</f>
        <v>0</v>
      </c>
      <c r="W1319" s="217">
        <f>--IFERROR(VLOOKUP(I1319,'统计（数据库导出）'!A:K,8,FALSE),0)</f>
        <v>0</v>
      </c>
      <c r="X1319" s="217">
        <f>--IFERROR(VLOOKUP(I1319,'统计（数据库导出）'!A:K,9,FALSE),0)</f>
        <v>0</v>
      </c>
      <c r="Y1319" s="217">
        <f>--IFERROR(VLOOKUP(I1319,'统计（数据库导出）'!A:K,10,FALSE),0)</f>
        <v>0</v>
      </c>
      <c r="Z1319" s="217">
        <f>--IFERROR(VLOOKUP(I1319,'统计（数据库导出）'!A:K,11,FALSE),0)</f>
        <v>0</v>
      </c>
      <c r="AA1319" s="4">
        <v>1318</v>
      </c>
      <c r="AB1319" s="4"/>
      <c r="AC1319" s="220" t="e">
        <f>VLOOKUP(H1319,[1]Sheet1!$D:$D,1,FALSE)</f>
        <v>#N/A</v>
      </c>
    </row>
    <row r="1320" s="1" customFormat="1" spans="1:29">
      <c r="A1320" s="3">
        <v>1359</v>
      </c>
      <c r="B1320" s="118" t="s">
        <v>3149</v>
      </c>
      <c r="C1320" s="118" t="s">
        <v>29</v>
      </c>
      <c r="D1320" s="3" t="s">
        <v>99</v>
      </c>
      <c r="E1320" s="118" t="s">
        <v>29</v>
      </c>
      <c r="F1320" s="3">
        <v>0</v>
      </c>
      <c r="G1320" s="3" t="s">
        <v>68</v>
      </c>
      <c r="H1320" s="3">
        <v>3852623</v>
      </c>
      <c r="I1320" s="4" t="s">
        <v>3195</v>
      </c>
      <c r="J1320" s="4">
        <v>2735</v>
      </c>
      <c r="K1320" s="4">
        <v>18993820108</v>
      </c>
      <c r="L1320" s="4" t="s">
        <v>99</v>
      </c>
      <c r="M1320" s="4" t="s">
        <v>3196</v>
      </c>
      <c r="N1320" s="4" t="s">
        <v>3197</v>
      </c>
      <c r="O1320" s="4">
        <v>18993820108</v>
      </c>
      <c r="P1320" s="217">
        <f>--IFERROR(VLOOKUP(I1320,'统计（数据库导出）'!A:C,2,FALSE),0)</f>
        <v>-4.7</v>
      </c>
      <c r="Q1320" s="217">
        <f>--IFERROR(VLOOKUP(I1320,'统计（数据库导出）'!A:C,3,FALSE),0)</f>
        <v>69.1733</v>
      </c>
      <c r="R1320" s="219">
        <f t="shared" si="20"/>
        <v>0.0252918829981718</v>
      </c>
      <c r="S1320" s="217">
        <f>--IFERROR(VLOOKUP(I1320,'统计（数据库导出）'!A:K,4,FALSE),0)</f>
        <v>-24.7</v>
      </c>
      <c r="T1320" s="217">
        <f>--IFERROR(VLOOKUP(I1320,'统计（数据库导出）'!A:K,5,FALSE),0)</f>
        <v>-76</v>
      </c>
      <c r="U1320" s="217">
        <f>--IFERROR(VLOOKUP(I1320,'统计（数据库导出）'!A:K,6,FALSE),0)</f>
        <v>20</v>
      </c>
      <c r="V1320" s="217">
        <f>--IFERROR(VLOOKUP(I1320,'统计（数据库导出）'!A:K,7,FALSE),0)</f>
        <v>0</v>
      </c>
      <c r="W1320" s="217">
        <f>--IFERROR(VLOOKUP(I1320,'统计（数据库导出）'!A:K,8,FALSE),0)</f>
        <v>-515.1</v>
      </c>
      <c r="X1320" s="217">
        <f>--IFERROR(VLOOKUP(I1320,'统计（数据库导出）'!A:K,9,FALSE),0)</f>
        <v>-1191.3</v>
      </c>
      <c r="Y1320" s="217">
        <f>--IFERROR(VLOOKUP(I1320,'统计（数据库导出）'!A:K,10,FALSE),0)</f>
        <v>584.2733</v>
      </c>
      <c r="Z1320" s="217">
        <f>--IFERROR(VLOOKUP(I1320,'统计（数据库导出）'!A:K,11,FALSE),0)</f>
        <v>0</v>
      </c>
      <c r="AA1320" s="4">
        <v>1319</v>
      </c>
      <c r="AB1320" s="4"/>
      <c r="AC1320" s="220" t="e">
        <f>VLOOKUP(H1320,[1]Sheet1!$D:$D,1,FALSE)</f>
        <v>#N/A</v>
      </c>
    </row>
    <row r="1321" s="1" customFormat="1" spans="1:29">
      <c r="A1321" s="3">
        <v>1360</v>
      </c>
      <c r="B1321" s="118" t="s">
        <v>3149</v>
      </c>
      <c r="C1321" s="118" t="s">
        <v>29</v>
      </c>
      <c r="D1321" s="3" t="s">
        <v>99</v>
      </c>
      <c r="E1321" s="118" t="s">
        <v>29</v>
      </c>
      <c r="F1321" s="3">
        <v>0</v>
      </c>
      <c r="G1321" s="3" t="s">
        <v>68</v>
      </c>
      <c r="H1321" s="3">
        <v>3852483</v>
      </c>
      <c r="I1321" s="4" t="s">
        <v>3198</v>
      </c>
      <c r="J1321" s="4">
        <v>2735</v>
      </c>
      <c r="K1321" s="4">
        <v>15378859821</v>
      </c>
      <c r="L1321" s="4" t="s">
        <v>99</v>
      </c>
      <c r="M1321" s="4" t="s">
        <v>3199</v>
      </c>
      <c r="N1321" s="4" t="s">
        <v>3200</v>
      </c>
      <c r="O1321" s="4">
        <v>15378859821</v>
      </c>
      <c r="P1321" s="217">
        <f>--IFERROR(VLOOKUP(I1321,'统计（数据库导出）'!A:C,2,FALSE),0)</f>
        <v>88</v>
      </c>
      <c r="Q1321" s="217">
        <f>--IFERROR(VLOOKUP(I1321,'统计（数据库导出）'!A:C,3,FALSE),0)</f>
        <v>-4938.33</v>
      </c>
      <c r="R1321" s="219">
        <f t="shared" si="20"/>
        <v>-1.80560511882998</v>
      </c>
      <c r="S1321" s="217">
        <f>--IFERROR(VLOOKUP(I1321,'统计（数据库导出）'!A:K,4,FALSE),0)</f>
        <v>-38</v>
      </c>
      <c r="T1321" s="217">
        <f>--IFERROR(VLOOKUP(I1321,'统计（数据库导出）'!A:K,5,FALSE),0)</f>
        <v>-38</v>
      </c>
      <c r="U1321" s="217">
        <f>--IFERROR(VLOOKUP(I1321,'统计（数据库导出）'!A:K,6,FALSE),0)</f>
        <v>126</v>
      </c>
      <c r="V1321" s="217">
        <f>--IFERROR(VLOOKUP(I1321,'统计（数据库导出）'!A:K,7,FALSE),0)</f>
        <v>0</v>
      </c>
      <c r="W1321" s="217">
        <f>--IFERROR(VLOOKUP(I1321,'统计（数据库导出）'!A:K,8,FALSE),0)</f>
        <v>-5841.28</v>
      </c>
      <c r="X1321" s="217">
        <f>--IFERROR(VLOOKUP(I1321,'统计（数据库导出）'!A:K,9,FALSE),0)</f>
        <v>-6741.9</v>
      </c>
      <c r="Y1321" s="217">
        <f>--IFERROR(VLOOKUP(I1321,'统计（数据库导出）'!A:K,10,FALSE),0)</f>
        <v>902.95</v>
      </c>
      <c r="Z1321" s="217">
        <f>--IFERROR(VLOOKUP(I1321,'统计（数据库导出）'!A:K,11,FALSE),0)</f>
        <v>0</v>
      </c>
      <c r="AA1321" s="4">
        <v>1320</v>
      </c>
      <c r="AB1321" s="4"/>
      <c r="AC1321" s="220" t="e">
        <f>VLOOKUP(H1321,[1]Sheet1!$D:$D,1,FALSE)</f>
        <v>#N/A</v>
      </c>
    </row>
    <row r="1322" s="1" customFormat="1" spans="1:29">
      <c r="A1322" s="3">
        <v>1361</v>
      </c>
      <c r="B1322" s="118" t="s">
        <v>3149</v>
      </c>
      <c r="C1322" s="118" t="s">
        <v>29</v>
      </c>
      <c r="D1322" s="3" t="s">
        <v>99</v>
      </c>
      <c r="E1322" s="118" t="s">
        <v>29</v>
      </c>
      <c r="F1322" s="3">
        <v>0</v>
      </c>
      <c r="G1322" s="3" t="s">
        <v>33</v>
      </c>
      <c r="H1322" s="3">
        <v>38381789</v>
      </c>
      <c r="I1322" s="4" t="s">
        <v>3201</v>
      </c>
      <c r="J1322" s="4">
        <v>900</v>
      </c>
      <c r="K1322" s="4" t="s">
        <v>3202</v>
      </c>
      <c r="L1322" s="4" t="s">
        <v>99</v>
      </c>
      <c r="M1322" s="4" t="s">
        <v>3203</v>
      </c>
      <c r="N1322" s="4" t="s">
        <v>3204</v>
      </c>
      <c r="O1322" s="4">
        <v>17793835123</v>
      </c>
      <c r="P1322" s="217">
        <f>--IFERROR(VLOOKUP(I1322,'统计（数据库导出）'!A:C,2,FALSE),0)</f>
        <v>21</v>
      </c>
      <c r="Q1322" s="217">
        <f>--IFERROR(VLOOKUP(I1322,'统计（数据库导出）'!A:C,3,FALSE),0)</f>
        <v>940.44</v>
      </c>
      <c r="R1322" s="219">
        <f t="shared" si="20"/>
        <v>1.04493333333333</v>
      </c>
      <c r="S1322" s="217">
        <f>--IFERROR(VLOOKUP(I1322,'统计（数据库导出）'!A:K,4,FALSE),0)</f>
        <v>21</v>
      </c>
      <c r="T1322" s="217">
        <f>--IFERROR(VLOOKUP(I1322,'统计（数据库导出）'!A:K,5,FALSE),0)</f>
        <v>0</v>
      </c>
      <c r="U1322" s="217">
        <f>--IFERROR(VLOOKUP(I1322,'统计（数据库导出）'!A:K,6,FALSE),0)</f>
        <v>0</v>
      </c>
      <c r="V1322" s="217">
        <f>--IFERROR(VLOOKUP(I1322,'统计（数据库导出）'!A:K,7,FALSE),0)</f>
        <v>0</v>
      </c>
      <c r="W1322" s="217">
        <f>--IFERROR(VLOOKUP(I1322,'统计（数据库导出）'!A:K,8,FALSE),0)</f>
        <v>868.54</v>
      </c>
      <c r="X1322" s="217">
        <f>--IFERROR(VLOOKUP(I1322,'统计（数据库导出）'!A:K,9,FALSE),0)</f>
        <v>-136.3</v>
      </c>
      <c r="Y1322" s="217">
        <f>--IFERROR(VLOOKUP(I1322,'统计（数据库导出）'!A:K,10,FALSE),0)</f>
        <v>71.9</v>
      </c>
      <c r="Z1322" s="217">
        <f>--IFERROR(VLOOKUP(I1322,'统计（数据库导出）'!A:K,11,FALSE),0)</f>
        <v>0</v>
      </c>
      <c r="AA1322" s="4">
        <v>1321</v>
      </c>
      <c r="AB1322" s="4"/>
      <c r="AC1322" s="220" t="e">
        <f>VLOOKUP(H1322,[1]Sheet1!$D:$D,1,FALSE)</f>
        <v>#N/A</v>
      </c>
    </row>
    <row r="1323" s="1" customFormat="1" spans="1:29">
      <c r="A1323" s="3">
        <v>1362</v>
      </c>
      <c r="B1323" s="118" t="s">
        <v>3149</v>
      </c>
      <c r="C1323" s="118" t="s">
        <v>29</v>
      </c>
      <c r="D1323" s="3" t="s">
        <v>99</v>
      </c>
      <c r="E1323" s="118" t="s">
        <v>29</v>
      </c>
      <c r="F1323" s="3">
        <v>0</v>
      </c>
      <c r="G1323" s="3" t="s">
        <v>68</v>
      </c>
      <c r="H1323" s="3">
        <v>3851551</v>
      </c>
      <c r="I1323" s="4" t="s">
        <v>3205</v>
      </c>
      <c r="J1323" s="4">
        <v>2735</v>
      </c>
      <c r="K1323" s="4">
        <v>18193838722</v>
      </c>
      <c r="L1323" s="4" t="s">
        <v>99</v>
      </c>
      <c r="M1323" s="4" t="s">
        <v>3206</v>
      </c>
      <c r="N1323" s="4" t="s">
        <v>3207</v>
      </c>
      <c r="O1323" s="4">
        <v>18193838722</v>
      </c>
      <c r="P1323" s="217">
        <f>--IFERROR(VLOOKUP(I1323,'统计（数据库导出）'!A:C,2,FALSE),0)</f>
        <v>444.7</v>
      </c>
      <c r="Q1323" s="217">
        <f>--IFERROR(VLOOKUP(I1323,'统计（数据库导出）'!A:C,3,FALSE),0)</f>
        <v>2804.28</v>
      </c>
      <c r="R1323" s="219">
        <f t="shared" si="20"/>
        <v>1.02533089579525</v>
      </c>
      <c r="S1323" s="217">
        <f>--IFERROR(VLOOKUP(I1323,'统计（数据库导出）'!A:K,4,FALSE),0)</f>
        <v>399.7</v>
      </c>
      <c r="T1323" s="217">
        <f>--IFERROR(VLOOKUP(I1323,'统计（数据库导出）'!A:K,5,FALSE),0)</f>
        <v>0</v>
      </c>
      <c r="U1323" s="217">
        <f>--IFERROR(VLOOKUP(I1323,'统计（数据库导出）'!A:K,6,FALSE),0)</f>
        <v>45</v>
      </c>
      <c r="V1323" s="217">
        <f>--IFERROR(VLOOKUP(I1323,'统计（数据库导出）'!A:K,7,FALSE),0)</f>
        <v>0</v>
      </c>
      <c r="W1323" s="217">
        <f>--IFERROR(VLOOKUP(I1323,'统计（数据库导出）'!A:K,8,FALSE),0)</f>
        <v>2027.78</v>
      </c>
      <c r="X1323" s="217">
        <f>--IFERROR(VLOOKUP(I1323,'统计（数据库导出）'!A:K,9,FALSE),0)</f>
        <v>-1996.2</v>
      </c>
      <c r="Y1323" s="217">
        <f>--IFERROR(VLOOKUP(I1323,'统计（数据库导出）'!A:K,10,FALSE),0)</f>
        <v>776.5</v>
      </c>
      <c r="Z1323" s="217">
        <f>--IFERROR(VLOOKUP(I1323,'统计（数据库导出）'!A:K,11,FALSE),0)</f>
        <v>-9</v>
      </c>
      <c r="AA1323" s="4">
        <v>1322</v>
      </c>
      <c r="AB1323" s="4"/>
      <c r="AC1323" s="220" t="e">
        <f>VLOOKUP(H1323,[1]Sheet1!$D:$D,1,FALSE)</f>
        <v>#N/A</v>
      </c>
    </row>
    <row r="1324" s="1" customFormat="1" spans="1:29">
      <c r="A1324" s="234"/>
      <c r="B1324" s="235" t="s">
        <v>3149</v>
      </c>
      <c r="C1324" s="235" t="s">
        <v>29</v>
      </c>
      <c r="D1324" s="234" t="s">
        <v>99</v>
      </c>
      <c r="E1324" s="235" t="s">
        <v>29</v>
      </c>
      <c r="F1324" s="234">
        <v>0</v>
      </c>
      <c r="G1324" s="234"/>
      <c r="H1324" s="234"/>
      <c r="I1324" s="214" t="e">
        <v>#N/A</v>
      </c>
      <c r="J1324" s="238">
        <v>2735</v>
      </c>
      <c r="K1324" s="238"/>
      <c r="L1324" s="238"/>
      <c r="M1324" s="238"/>
      <c r="N1324" s="4" t="e">
        <v>#N/A</v>
      </c>
      <c r="O1324" s="238"/>
      <c r="P1324" s="217">
        <f>--IFERROR(VLOOKUP(I1324,'统计（数据库导出）'!A:C,2,FALSE),0)</f>
        <v>0</v>
      </c>
      <c r="Q1324" s="217">
        <f>--IFERROR(VLOOKUP(I1324,'统计（数据库导出）'!A:C,3,FALSE),0)</f>
        <v>0</v>
      </c>
      <c r="R1324" s="219">
        <f t="shared" si="20"/>
        <v>0</v>
      </c>
      <c r="S1324" s="217">
        <f>--IFERROR(VLOOKUP(I1324,'统计（数据库导出）'!A:K,4,FALSE),0)</f>
        <v>0</v>
      </c>
      <c r="T1324" s="217">
        <f>--IFERROR(VLOOKUP(I1324,'统计（数据库导出）'!A:K,5,FALSE),0)</f>
        <v>0</v>
      </c>
      <c r="U1324" s="217">
        <f>--IFERROR(VLOOKUP(I1324,'统计（数据库导出）'!A:K,6,FALSE),0)</f>
        <v>0</v>
      </c>
      <c r="V1324" s="217">
        <f>--IFERROR(VLOOKUP(I1324,'统计（数据库导出）'!A:K,7,FALSE),0)</f>
        <v>0</v>
      </c>
      <c r="W1324" s="217">
        <f>--IFERROR(VLOOKUP(I1324,'统计（数据库导出）'!A:K,8,FALSE),0)</f>
        <v>0</v>
      </c>
      <c r="X1324" s="217">
        <f>--IFERROR(VLOOKUP(I1324,'统计（数据库导出）'!A:K,9,FALSE),0)</f>
        <v>0</v>
      </c>
      <c r="Y1324" s="217">
        <f>--IFERROR(VLOOKUP(I1324,'统计（数据库导出）'!A:K,10,FALSE),0)</f>
        <v>0</v>
      </c>
      <c r="Z1324" s="217">
        <f>--IFERROR(VLOOKUP(I1324,'统计（数据库导出）'!A:K,11,FALSE),0)</f>
        <v>0</v>
      </c>
      <c r="AA1324" s="4">
        <v>1323</v>
      </c>
      <c r="AB1324" s="4"/>
      <c r="AC1324" s="220" t="e">
        <f>VLOOKUP(H1324,[1]Sheet1!$D:$D,1,FALSE)</f>
        <v>#N/A</v>
      </c>
    </row>
    <row r="1325" s="1" customFormat="1" spans="1:29">
      <c r="A1325" s="234"/>
      <c r="B1325" s="235" t="s">
        <v>3149</v>
      </c>
      <c r="C1325" s="235" t="s">
        <v>29</v>
      </c>
      <c r="D1325" s="234" t="s">
        <v>99</v>
      </c>
      <c r="E1325" s="235" t="s">
        <v>29</v>
      </c>
      <c r="F1325" s="234">
        <v>0</v>
      </c>
      <c r="G1325" s="234">
        <v>0</v>
      </c>
      <c r="H1325" s="234">
        <v>3851456</v>
      </c>
      <c r="I1325" s="238" t="s">
        <v>3208</v>
      </c>
      <c r="J1325" s="238">
        <v>300</v>
      </c>
      <c r="K1325" s="238">
        <v>18093897358</v>
      </c>
      <c r="L1325" s="238"/>
      <c r="M1325" s="238" t="s">
        <v>3209</v>
      </c>
      <c r="N1325" s="4" t="s">
        <v>3210</v>
      </c>
      <c r="O1325" s="238">
        <v>18093897358</v>
      </c>
      <c r="P1325" s="217">
        <f>--IFERROR(VLOOKUP(I1325,'统计（数据库导出）'!A:C,2,FALSE),0)</f>
        <v>0</v>
      </c>
      <c r="Q1325" s="217">
        <f>--IFERROR(VLOOKUP(I1325,'统计（数据库导出）'!A:C,3,FALSE),0)</f>
        <v>10</v>
      </c>
      <c r="R1325" s="219">
        <f t="shared" si="20"/>
        <v>0.0333333333333333</v>
      </c>
      <c r="S1325" s="217">
        <f>--IFERROR(VLOOKUP(I1325,'统计（数据库导出）'!A:K,4,FALSE),0)</f>
        <v>0</v>
      </c>
      <c r="T1325" s="217">
        <f>--IFERROR(VLOOKUP(I1325,'统计（数据库导出）'!A:K,5,FALSE),0)</f>
        <v>0</v>
      </c>
      <c r="U1325" s="217">
        <f>--IFERROR(VLOOKUP(I1325,'统计（数据库导出）'!A:K,6,FALSE),0)</f>
        <v>0</v>
      </c>
      <c r="V1325" s="217">
        <f>--IFERROR(VLOOKUP(I1325,'统计（数据库导出）'!A:K,7,FALSE),0)</f>
        <v>0</v>
      </c>
      <c r="W1325" s="217">
        <f>--IFERROR(VLOOKUP(I1325,'统计（数据库导出）'!A:K,8,FALSE),0)</f>
        <v>0</v>
      </c>
      <c r="X1325" s="217">
        <f>--IFERROR(VLOOKUP(I1325,'统计（数据库导出）'!A:K,9,FALSE),0)</f>
        <v>0</v>
      </c>
      <c r="Y1325" s="217">
        <f>--IFERROR(VLOOKUP(I1325,'统计（数据库导出）'!A:K,10,FALSE),0)</f>
        <v>10</v>
      </c>
      <c r="Z1325" s="217">
        <f>--IFERROR(VLOOKUP(I1325,'统计（数据库导出）'!A:K,11,FALSE),0)</f>
        <v>0</v>
      </c>
      <c r="AA1325" s="4">
        <v>1324</v>
      </c>
      <c r="AB1325" s="4"/>
      <c r="AC1325" s="220" t="e">
        <f>VLOOKUP(H1325,[1]Sheet1!$D:$D,1,FALSE)</f>
        <v>#N/A</v>
      </c>
    </row>
    <row r="1326" s="1" customFormat="1" spans="1:29">
      <c r="A1326" s="3">
        <v>1363</v>
      </c>
      <c r="B1326" s="118" t="s">
        <v>3149</v>
      </c>
      <c r="C1326" s="118" t="s">
        <v>29</v>
      </c>
      <c r="D1326" s="118" t="s">
        <v>99</v>
      </c>
      <c r="E1326" s="118" t="s">
        <v>29</v>
      </c>
      <c r="F1326" s="3">
        <v>0</v>
      </c>
      <c r="G1326" s="3">
        <v>0</v>
      </c>
      <c r="H1326" s="3">
        <v>3852666</v>
      </c>
      <c r="I1326" s="4" t="s">
        <v>3211</v>
      </c>
      <c r="J1326" s="4">
        <v>300</v>
      </c>
      <c r="K1326" s="4">
        <v>18093897358</v>
      </c>
      <c r="L1326" s="4"/>
      <c r="M1326" s="4" t="s">
        <v>3212</v>
      </c>
      <c r="N1326" s="4" t="s">
        <v>3213</v>
      </c>
      <c r="O1326" s="4">
        <v>18993821691</v>
      </c>
      <c r="P1326" s="217">
        <f>--IFERROR(VLOOKUP(I1326,'统计（数据库导出）'!A:C,2,FALSE),0)</f>
        <v>0</v>
      </c>
      <c r="Q1326" s="217">
        <f>--IFERROR(VLOOKUP(I1326,'统计（数据库导出）'!A:C,3,FALSE),0)</f>
        <v>-38</v>
      </c>
      <c r="R1326" s="219">
        <f t="shared" si="20"/>
        <v>-0.126666666666667</v>
      </c>
      <c r="S1326" s="217">
        <f>--IFERROR(VLOOKUP(I1326,'统计（数据库导出）'!A:K,4,FALSE),0)</f>
        <v>0</v>
      </c>
      <c r="T1326" s="217">
        <f>--IFERROR(VLOOKUP(I1326,'统计（数据库导出）'!A:K,5,FALSE),0)</f>
        <v>0</v>
      </c>
      <c r="U1326" s="217">
        <f>--IFERROR(VLOOKUP(I1326,'统计（数据库导出）'!A:K,6,FALSE),0)</f>
        <v>0</v>
      </c>
      <c r="V1326" s="217">
        <f>--IFERROR(VLOOKUP(I1326,'统计（数据库导出）'!A:K,7,FALSE),0)</f>
        <v>0</v>
      </c>
      <c r="W1326" s="217">
        <f>--IFERROR(VLOOKUP(I1326,'统计（数据库导出）'!A:K,8,FALSE),0)</f>
        <v>-38</v>
      </c>
      <c r="X1326" s="217">
        <f>--IFERROR(VLOOKUP(I1326,'统计（数据库导出）'!A:K,9,FALSE),0)</f>
        <v>-38</v>
      </c>
      <c r="Y1326" s="217">
        <f>--IFERROR(VLOOKUP(I1326,'统计（数据库导出）'!A:K,10,FALSE),0)</f>
        <v>0</v>
      </c>
      <c r="Z1326" s="217">
        <f>--IFERROR(VLOOKUP(I1326,'统计（数据库导出）'!A:K,11,FALSE),0)</f>
        <v>0</v>
      </c>
      <c r="AA1326" s="4">
        <v>1325</v>
      </c>
      <c r="AB1326" s="4"/>
      <c r="AC1326" s="220" t="e">
        <f>VLOOKUP(H1326,[1]Sheet1!$D:$D,1,FALSE)</f>
        <v>#N/A</v>
      </c>
    </row>
    <row r="1327" s="1" customFormat="1" spans="1:29">
      <c r="A1327" s="3">
        <v>1364</v>
      </c>
      <c r="B1327" s="118" t="s">
        <v>3149</v>
      </c>
      <c r="C1327" s="118" t="s">
        <v>29</v>
      </c>
      <c r="D1327" s="118" t="s">
        <v>153</v>
      </c>
      <c r="E1327" s="118" t="s">
        <v>29</v>
      </c>
      <c r="F1327" s="3">
        <v>0</v>
      </c>
      <c r="G1327" s="3" t="s">
        <v>68</v>
      </c>
      <c r="H1327" s="3">
        <v>3353021</v>
      </c>
      <c r="I1327" s="4" t="s">
        <v>3214</v>
      </c>
      <c r="J1327" s="4">
        <v>2735</v>
      </c>
      <c r="K1327" s="4">
        <v>18193861077</v>
      </c>
      <c r="L1327" s="4"/>
      <c r="M1327" s="4" t="s">
        <v>3215</v>
      </c>
      <c r="N1327" s="4" t="s">
        <v>3216</v>
      </c>
      <c r="O1327" s="4">
        <v>18193861077</v>
      </c>
      <c r="P1327" s="217">
        <f>--IFERROR(VLOOKUP(I1327,'统计（数据库导出）'!A:C,2,FALSE),0)</f>
        <v>510</v>
      </c>
      <c r="Q1327" s="217">
        <f>--IFERROR(VLOOKUP(I1327,'统计（数据库导出）'!A:C,3,FALSE),0)</f>
        <v>7785.55</v>
      </c>
      <c r="R1327" s="219">
        <f t="shared" si="20"/>
        <v>2.84663619744058</v>
      </c>
      <c r="S1327" s="217">
        <f>--IFERROR(VLOOKUP(I1327,'统计（数据库导出）'!A:K,4,FALSE),0)</f>
        <v>0</v>
      </c>
      <c r="T1327" s="217">
        <f>--IFERROR(VLOOKUP(I1327,'统计（数据库导出）'!A:K,5,FALSE),0)</f>
        <v>0</v>
      </c>
      <c r="U1327" s="217">
        <f>--IFERROR(VLOOKUP(I1327,'统计（数据库导出）'!A:K,6,FALSE),0)</f>
        <v>510</v>
      </c>
      <c r="V1327" s="217">
        <f>--IFERROR(VLOOKUP(I1327,'统计（数据库导出）'!A:K,7,FALSE),0)</f>
        <v>0</v>
      </c>
      <c r="W1327" s="217">
        <f>--IFERROR(VLOOKUP(I1327,'统计（数据库导出）'!A:K,8,FALSE),0)</f>
        <v>6584.4</v>
      </c>
      <c r="X1327" s="217">
        <f>--IFERROR(VLOOKUP(I1327,'统计（数据库导出）'!A:K,9,FALSE),0)</f>
        <v>-118</v>
      </c>
      <c r="Y1327" s="217">
        <f>--IFERROR(VLOOKUP(I1327,'统计（数据库导出）'!A:K,10,FALSE),0)</f>
        <v>1201.15</v>
      </c>
      <c r="Z1327" s="217">
        <f>--IFERROR(VLOOKUP(I1327,'统计（数据库导出）'!A:K,11,FALSE),0)</f>
        <v>-20</v>
      </c>
      <c r="AA1327" s="4">
        <v>1326</v>
      </c>
      <c r="AB1327" s="4"/>
      <c r="AC1327" s="220" t="e">
        <f>VLOOKUP(H1327,[1]Sheet1!$D:$D,1,FALSE)</f>
        <v>#N/A</v>
      </c>
    </row>
    <row r="1328" s="1" customFormat="1" spans="1:29">
      <c r="A1328" s="3">
        <v>1365</v>
      </c>
      <c r="B1328" s="118" t="s">
        <v>3149</v>
      </c>
      <c r="C1328" s="118" t="s">
        <v>29</v>
      </c>
      <c r="D1328" s="118" t="s">
        <v>153</v>
      </c>
      <c r="E1328" s="118" t="s">
        <v>29</v>
      </c>
      <c r="F1328" s="3">
        <v>0</v>
      </c>
      <c r="G1328" s="3" t="s">
        <v>68</v>
      </c>
      <c r="H1328" s="3">
        <v>3853666</v>
      </c>
      <c r="I1328" s="4" t="s">
        <v>3217</v>
      </c>
      <c r="J1328" s="4">
        <v>2735</v>
      </c>
      <c r="K1328" s="4">
        <v>18093809301</v>
      </c>
      <c r="L1328" s="4"/>
      <c r="M1328" s="4" t="s">
        <v>3218</v>
      </c>
      <c r="N1328" s="4" t="s">
        <v>3219</v>
      </c>
      <c r="O1328" s="4">
        <v>18093809301</v>
      </c>
      <c r="P1328" s="217">
        <f>--IFERROR(VLOOKUP(I1328,'统计（数据库导出）'!A:C,2,FALSE),0)</f>
        <v>19.65</v>
      </c>
      <c r="Q1328" s="217">
        <f>--IFERROR(VLOOKUP(I1328,'统计（数据库导出）'!A:C,3,FALSE),0)</f>
        <v>1114.35</v>
      </c>
      <c r="R1328" s="219">
        <f t="shared" si="20"/>
        <v>0.407440585009141</v>
      </c>
      <c r="S1328" s="217">
        <f>--IFERROR(VLOOKUP(I1328,'统计（数据库导出）'!A:K,4,FALSE),0)</f>
        <v>9</v>
      </c>
      <c r="T1328" s="217">
        <f>--IFERROR(VLOOKUP(I1328,'统计（数据库导出）'!A:K,5,FALSE),0)</f>
        <v>-60</v>
      </c>
      <c r="U1328" s="217">
        <f>--IFERROR(VLOOKUP(I1328,'统计（数据库导出）'!A:K,6,FALSE),0)</f>
        <v>10.65</v>
      </c>
      <c r="V1328" s="217">
        <f>--IFERROR(VLOOKUP(I1328,'统计（数据库导出）'!A:K,7,FALSE),0)</f>
        <v>0</v>
      </c>
      <c r="W1328" s="217">
        <f>--IFERROR(VLOOKUP(I1328,'统计（数据库导出）'!A:K,8,FALSE),0)</f>
        <v>758.3</v>
      </c>
      <c r="X1328" s="217">
        <f>--IFERROR(VLOOKUP(I1328,'统计（数据库导出）'!A:K,9,FALSE),0)</f>
        <v>-695.3</v>
      </c>
      <c r="Y1328" s="217">
        <f>--IFERROR(VLOOKUP(I1328,'统计（数据库导出）'!A:K,10,FALSE),0)</f>
        <v>356.05</v>
      </c>
      <c r="Z1328" s="217">
        <f>--IFERROR(VLOOKUP(I1328,'统计（数据库导出）'!A:K,11,FALSE),0)</f>
        <v>-15</v>
      </c>
      <c r="AA1328" s="4">
        <v>1327</v>
      </c>
      <c r="AB1328" s="4"/>
      <c r="AC1328" s="220" t="e">
        <f>VLOOKUP(H1328,[1]Sheet1!$D:$D,1,FALSE)</f>
        <v>#N/A</v>
      </c>
    </row>
    <row r="1329" s="1" customFormat="1" spans="1:29">
      <c r="A1329" s="3">
        <v>1366</v>
      </c>
      <c r="B1329" s="118" t="s">
        <v>3149</v>
      </c>
      <c r="C1329" s="118" t="s">
        <v>29</v>
      </c>
      <c r="D1329" s="118" t="s">
        <v>157</v>
      </c>
      <c r="E1329" s="118" t="s">
        <v>29</v>
      </c>
      <c r="F1329" s="3">
        <v>0</v>
      </c>
      <c r="G1329" s="3" t="s">
        <v>68</v>
      </c>
      <c r="H1329" s="3">
        <v>3852988</v>
      </c>
      <c r="I1329" s="4" t="s">
        <v>3220</v>
      </c>
      <c r="J1329" s="4">
        <v>2735</v>
      </c>
      <c r="K1329" s="4">
        <v>17339969887</v>
      </c>
      <c r="L1329" s="4"/>
      <c r="M1329" s="4" t="s">
        <v>3221</v>
      </c>
      <c r="N1329" s="4" t="s">
        <v>3222</v>
      </c>
      <c r="O1329" s="4">
        <v>17339969887</v>
      </c>
      <c r="P1329" s="217">
        <f>--IFERROR(VLOOKUP(I1329,'统计（数据库导出）'!A:C,2,FALSE),0)</f>
        <v>60</v>
      </c>
      <c r="Q1329" s="217">
        <f>--IFERROR(VLOOKUP(I1329,'统计（数据库导出）'!A:C,3,FALSE),0)</f>
        <v>1503.205</v>
      </c>
      <c r="R1329" s="219">
        <f t="shared" si="20"/>
        <v>0.549617915904936</v>
      </c>
      <c r="S1329" s="217">
        <f>--IFERROR(VLOOKUP(I1329,'统计（数据库导出）'!A:K,4,FALSE),0)</f>
        <v>0</v>
      </c>
      <c r="T1329" s="217">
        <f>--IFERROR(VLOOKUP(I1329,'统计（数据库导出）'!A:K,5,FALSE),0)</f>
        <v>0</v>
      </c>
      <c r="U1329" s="217">
        <f>--IFERROR(VLOOKUP(I1329,'统计（数据库导出）'!A:K,6,FALSE),0)</f>
        <v>60</v>
      </c>
      <c r="V1329" s="217">
        <f>--IFERROR(VLOOKUP(I1329,'统计（数据库导出）'!A:K,7,FALSE),0)</f>
        <v>0</v>
      </c>
      <c r="W1329" s="217">
        <f>--IFERROR(VLOOKUP(I1329,'统计（数据库导出）'!A:K,8,FALSE),0)</f>
        <v>736.38</v>
      </c>
      <c r="X1329" s="217">
        <f>--IFERROR(VLOOKUP(I1329,'统计（数据库导出）'!A:K,9,FALSE),0)</f>
        <v>-568.3</v>
      </c>
      <c r="Y1329" s="217">
        <f>--IFERROR(VLOOKUP(I1329,'统计（数据库导出）'!A:K,10,FALSE),0)</f>
        <v>766.825</v>
      </c>
      <c r="Z1329" s="217">
        <f>--IFERROR(VLOOKUP(I1329,'统计（数据库导出）'!A:K,11,FALSE),0)</f>
        <v>0</v>
      </c>
      <c r="AA1329" s="4">
        <v>1328</v>
      </c>
      <c r="AB1329" s="4"/>
      <c r="AC1329" s="220" t="e">
        <f>VLOOKUP(H1329,[1]Sheet1!$D:$D,1,FALSE)</f>
        <v>#N/A</v>
      </c>
    </row>
    <row r="1330" s="1" customFormat="1" spans="1:29">
      <c r="A1330" s="3">
        <v>1367</v>
      </c>
      <c r="B1330" s="118" t="s">
        <v>3149</v>
      </c>
      <c r="C1330" s="118" t="s">
        <v>29</v>
      </c>
      <c r="D1330" s="118" t="s">
        <v>157</v>
      </c>
      <c r="E1330" s="118" t="s">
        <v>29</v>
      </c>
      <c r="F1330" s="3">
        <v>0</v>
      </c>
      <c r="G1330" s="3" t="s">
        <v>68</v>
      </c>
      <c r="H1330" s="3">
        <v>3852982</v>
      </c>
      <c r="I1330" s="4" t="s">
        <v>3223</v>
      </c>
      <c r="J1330" s="4">
        <v>2735</v>
      </c>
      <c r="K1330" s="4">
        <v>18919209188</v>
      </c>
      <c r="L1330" s="4"/>
      <c r="M1330" s="4" t="s">
        <v>3224</v>
      </c>
      <c r="N1330" s="4" t="s">
        <v>3225</v>
      </c>
      <c r="O1330" s="4">
        <v>18919209188</v>
      </c>
      <c r="P1330" s="217">
        <f>--IFERROR(VLOOKUP(I1330,'统计（数据库导出）'!A:C,2,FALSE),0)</f>
        <v>0</v>
      </c>
      <c r="Q1330" s="217">
        <f>--IFERROR(VLOOKUP(I1330,'统计（数据库导出）'!A:C,3,FALSE),0)</f>
        <v>8366.2</v>
      </c>
      <c r="R1330" s="219">
        <f t="shared" si="20"/>
        <v>3.05893967093236</v>
      </c>
      <c r="S1330" s="217">
        <f>--IFERROR(VLOOKUP(I1330,'统计（数据库导出）'!A:K,4,FALSE),0)</f>
        <v>0</v>
      </c>
      <c r="T1330" s="217">
        <f>--IFERROR(VLOOKUP(I1330,'统计（数据库导出）'!A:K,5,FALSE),0)</f>
        <v>0</v>
      </c>
      <c r="U1330" s="217">
        <f>--IFERROR(VLOOKUP(I1330,'统计（数据库导出）'!A:K,6,FALSE),0)</f>
        <v>0</v>
      </c>
      <c r="V1330" s="217">
        <f>--IFERROR(VLOOKUP(I1330,'统计（数据库导出）'!A:K,7,FALSE),0)</f>
        <v>0</v>
      </c>
      <c r="W1330" s="217">
        <f>--IFERROR(VLOOKUP(I1330,'统计（数据库导出）'!A:K,8,FALSE),0)</f>
        <v>7992.2</v>
      </c>
      <c r="X1330" s="217">
        <f>--IFERROR(VLOOKUP(I1330,'统计（数据库导出）'!A:K,9,FALSE),0)</f>
        <v>-169</v>
      </c>
      <c r="Y1330" s="217">
        <f>--IFERROR(VLOOKUP(I1330,'统计（数据库导出）'!A:K,10,FALSE),0)</f>
        <v>374</v>
      </c>
      <c r="Z1330" s="217">
        <f>--IFERROR(VLOOKUP(I1330,'统计（数据库导出）'!A:K,11,FALSE),0)</f>
        <v>-29</v>
      </c>
      <c r="AA1330" s="4">
        <v>1329</v>
      </c>
      <c r="AB1330" s="4"/>
      <c r="AC1330" s="220" t="e">
        <f>VLOOKUP(H1330,[1]Sheet1!$D:$D,1,FALSE)</f>
        <v>#N/A</v>
      </c>
    </row>
    <row r="1331" s="1" customFormat="1" spans="1:29">
      <c r="A1331" s="3">
        <v>1368</v>
      </c>
      <c r="B1331" s="118" t="s">
        <v>3149</v>
      </c>
      <c r="C1331" s="118" t="s">
        <v>29</v>
      </c>
      <c r="D1331" s="118" t="s">
        <v>157</v>
      </c>
      <c r="E1331" s="118" t="s">
        <v>29</v>
      </c>
      <c r="F1331" s="3">
        <v>0</v>
      </c>
      <c r="G1331" s="3" t="s">
        <v>68</v>
      </c>
      <c r="H1331" s="3">
        <v>3852983</v>
      </c>
      <c r="I1331" s="4" t="s">
        <v>3226</v>
      </c>
      <c r="J1331" s="4">
        <v>2735</v>
      </c>
      <c r="K1331" s="4">
        <v>17339990230</v>
      </c>
      <c r="L1331" s="4"/>
      <c r="M1331" s="4" t="s">
        <v>3227</v>
      </c>
      <c r="N1331" s="4" t="s">
        <v>3228</v>
      </c>
      <c r="O1331" s="4">
        <v>17339990230</v>
      </c>
      <c r="P1331" s="217">
        <f>--IFERROR(VLOOKUP(I1331,'统计（数据库导出）'!A:C,2,FALSE),0)</f>
        <v>198</v>
      </c>
      <c r="Q1331" s="217">
        <f>--IFERROR(VLOOKUP(I1331,'统计（数据库导出）'!A:C,3,FALSE),0)</f>
        <v>2856.05</v>
      </c>
      <c r="R1331" s="219">
        <f t="shared" si="20"/>
        <v>1.04425959780622</v>
      </c>
      <c r="S1331" s="217">
        <f>--IFERROR(VLOOKUP(I1331,'统计（数据库导出）'!A:K,4,FALSE),0)</f>
        <v>198</v>
      </c>
      <c r="T1331" s="217">
        <f>--IFERROR(VLOOKUP(I1331,'统计（数据库导出）'!A:K,5,FALSE),0)</f>
        <v>0</v>
      </c>
      <c r="U1331" s="217">
        <f>--IFERROR(VLOOKUP(I1331,'统计（数据库导出）'!A:K,6,FALSE),0)</f>
        <v>0</v>
      </c>
      <c r="V1331" s="217">
        <f>--IFERROR(VLOOKUP(I1331,'统计（数据库导出）'!A:K,7,FALSE),0)</f>
        <v>0</v>
      </c>
      <c r="W1331" s="217">
        <f>--IFERROR(VLOOKUP(I1331,'统计（数据库导出）'!A:K,8,FALSE),0)</f>
        <v>1909.8</v>
      </c>
      <c r="X1331" s="217">
        <f>--IFERROR(VLOOKUP(I1331,'统计（数据库导出）'!A:K,9,FALSE),0)</f>
        <v>-169</v>
      </c>
      <c r="Y1331" s="217">
        <f>--IFERROR(VLOOKUP(I1331,'统计（数据库导出）'!A:K,10,FALSE),0)</f>
        <v>946.25</v>
      </c>
      <c r="Z1331" s="217">
        <f>--IFERROR(VLOOKUP(I1331,'统计（数据库导出）'!A:K,11,FALSE),0)</f>
        <v>-24</v>
      </c>
      <c r="AA1331" s="4">
        <v>1330</v>
      </c>
      <c r="AB1331" s="4"/>
      <c r="AC1331" s="220" t="e">
        <f>VLOOKUP(H1331,[1]Sheet1!$D:$D,1,FALSE)</f>
        <v>#N/A</v>
      </c>
    </row>
    <row r="1332" s="1" customFormat="1" spans="1:29">
      <c r="A1332" s="3">
        <v>1369</v>
      </c>
      <c r="B1332" s="118" t="s">
        <v>3149</v>
      </c>
      <c r="C1332" s="118" t="s">
        <v>29</v>
      </c>
      <c r="D1332" s="118" t="s">
        <v>157</v>
      </c>
      <c r="E1332" s="118" t="s">
        <v>29</v>
      </c>
      <c r="F1332" s="3">
        <v>0</v>
      </c>
      <c r="G1332" s="3" t="s">
        <v>68</v>
      </c>
      <c r="H1332" s="3">
        <v>3852791</v>
      </c>
      <c r="I1332" s="4" t="s">
        <v>3229</v>
      </c>
      <c r="J1332" s="4">
        <v>2735</v>
      </c>
      <c r="K1332" s="4">
        <v>18193837001</v>
      </c>
      <c r="L1332" s="4"/>
      <c r="M1332" s="4" t="s">
        <v>3230</v>
      </c>
      <c r="N1332" s="4" t="s">
        <v>3231</v>
      </c>
      <c r="O1332" s="4">
        <v>18193837001</v>
      </c>
      <c r="P1332" s="217">
        <f>--IFERROR(VLOOKUP(I1332,'统计（数据库导出）'!A:C,2,FALSE),0)</f>
        <v>59.8</v>
      </c>
      <c r="Q1332" s="217">
        <f>--IFERROR(VLOOKUP(I1332,'统计（数据库导出）'!A:C,3,FALSE),0)</f>
        <v>9555.49</v>
      </c>
      <c r="R1332" s="219">
        <f t="shared" si="20"/>
        <v>3.49378062157221</v>
      </c>
      <c r="S1332" s="217">
        <f>--IFERROR(VLOOKUP(I1332,'统计（数据库导出）'!A:K,4,FALSE),0)</f>
        <v>0</v>
      </c>
      <c r="T1332" s="217">
        <f>--IFERROR(VLOOKUP(I1332,'统计（数据库导出）'!A:K,5,FALSE),0)</f>
        <v>0</v>
      </c>
      <c r="U1332" s="217">
        <f>--IFERROR(VLOOKUP(I1332,'统计（数据库导出）'!A:K,6,FALSE),0)</f>
        <v>59.8</v>
      </c>
      <c r="V1332" s="217">
        <f>--IFERROR(VLOOKUP(I1332,'统计（数据库导出）'!A:K,7,FALSE),0)</f>
        <v>0</v>
      </c>
      <c r="W1332" s="217">
        <f>--IFERROR(VLOOKUP(I1332,'统计（数据库导出）'!A:K,8,FALSE),0)</f>
        <v>7854.89</v>
      </c>
      <c r="X1332" s="217">
        <f>--IFERROR(VLOOKUP(I1332,'统计（数据库导出）'!A:K,9,FALSE),0)</f>
        <v>-788</v>
      </c>
      <c r="Y1332" s="217">
        <f>--IFERROR(VLOOKUP(I1332,'统计（数据库导出）'!A:K,10,FALSE),0)</f>
        <v>1700.6</v>
      </c>
      <c r="Z1332" s="217">
        <f>--IFERROR(VLOOKUP(I1332,'统计（数据库导出）'!A:K,11,FALSE),0)</f>
        <v>0</v>
      </c>
      <c r="AA1332" s="4">
        <v>1331</v>
      </c>
      <c r="AB1332" s="4"/>
      <c r="AC1332" s="220" t="e">
        <f>VLOOKUP(H1332,[1]Sheet1!$D:$D,1,FALSE)</f>
        <v>#N/A</v>
      </c>
    </row>
    <row r="1333" s="1" customFormat="1" spans="1:29">
      <c r="A1333" s="3">
        <v>1370</v>
      </c>
      <c r="B1333" s="118" t="s">
        <v>3149</v>
      </c>
      <c r="C1333" s="118" t="s">
        <v>29</v>
      </c>
      <c r="D1333" s="118" t="s">
        <v>157</v>
      </c>
      <c r="E1333" s="118" t="s">
        <v>29</v>
      </c>
      <c r="F1333" s="3">
        <v>0</v>
      </c>
      <c r="G1333" s="3">
        <v>0</v>
      </c>
      <c r="H1333" s="118">
        <v>3851503</v>
      </c>
      <c r="I1333" s="4" t="s">
        <v>3232</v>
      </c>
      <c r="J1333" s="4">
        <v>300</v>
      </c>
      <c r="K1333" s="4">
        <v>18993820093</v>
      </c>
      <c r="L1333" s="4"/>
      <c r="M1333" s="4" t="s">
        <v>3233</v>
      </c>
      <c r="N1333" s="4" t="s">
        <v>3225</v>
      </c>
      <c r="O1333" s="4">
        <v>18993820093</v>
      </c>
      <c r="P1333" s="217">
        <f>--IFERROR(VLOOKUP(I1333,'统计（数据库导出）'!A:C,2,FALSE),0)</f>
        <v>0</v>
      </c>
      <c r="Q1333" s="217">
        <f>--IFERROR(VLOOKUP(I1333,'统计（数据库导出）'!A:C,3,FALSE),0)</f>
        <v>-2794.04</v>
      </c>
      <c r="R1333" s="219">
        <f t="shared" si="20"/>
        <v>-9.31346666666667</v>
      </c>
      <c r="S1333" s="217">
        <f>--IFERROR(VLOOKUP(I1333,'统计（数据库导出）'!A:K,4,FALSE),0)</f>
        <v>0</v>
      </c>
      <c r="T1333" s="217">
        <f>--IFERROR(VLOOKUP(I1333,'统计（数据库导出）'!A:K,5,FALSE),0)</f>
        <v>0</v>
      </c>
      <c r="U1333" s="217">
        <f>--IFERROR(VLOOKUP(I1333,'统计（数据库导出）'!A:K,6,FALSE),0)</f>
        <v>0</v>
      </c>
      <c r="V1333" s="217">
        <f>--IFERROR(VLOOKUP(I1333,'统计（数据库导出）'!A:K,7,FALSE),0)</f>
        <v>0</v>
      </c>
      <c r="W1333" s="217">
        <f>--IFERROR(VLOOKUP(I1333,'统计（数据库导出）'!A:K,8,FALSE),0)</f>
        <v>-2794.04</v>
      </c>
      <c r="X1333" s="217">
        <f>--IFERROR(VLOOKUP(I1333,'统计（数据库导出）'!A:K,9,FALSE),0)</f>
        <v>-2900</v>
      </c>
      <c r="Y1333" s="217">
        <f>--IFERROR(VLOOKUP(I1333,'统计（数据库导出）'!A:K,10,FALSE),0)</f>
        <v>0</v>
      </c>
      <c r="Z1333" s="217">
        <f>--IFERROR(VLOOKUP(I1333,'统计（数据库导出）'!A:K,11,FALSE),0)</f>
        <v>0</v>
      </c>
      <c r="AA1333" s="4">
        <v>1332</v>
      </c>
      <c r="AB1333" s="4"/>
      <c r="AC1333" s="220" t="e">
        <f>VLOOKUP(H1333,[1]Sheet1!$D:$D,1,FALSE)</f>
        <v>#N/A</v>
      </c>
    </row>
    <row r="1334" s="1" customFormat="1" spans="1:29">
      <c r="A1334" s="3">
        <v>1371</v>
      </c>
      <c r="B1334" s="118" t="s">
        <v>3149</v>
      </c>
      <c r="C1334" s="118" t="s">
        <v>3156</v>
      </c>
      <c r="D1334" s="118" t="s">
        <v>29</v>
      </c>
      <c r="E1334" s="118" t="s">
        <v>29</v>
      </c>
      <c r="F1334" s="3">
        <v>0</v>
      </c>
      <c r="G1334" s="3">
        <v>0</v>
      </c>
      <c r="H1334" s="3">
        <v>3861086</v>
      </c>
      <c r="I1334" s="214" t="e">
        <v>#N/A</v>
      </c>
      <c r="J1334" s="4">
        <v>300</v>
      </c>
      <c r="K1334" s="4">
        <v>19958571206</v>
      </c>
      <c r="L1334" s="4"/>
      <c r="M1334" s="4" t="e">
        <v>#N/A</v>
      </c>
      <c r="N1334" s="4" t="e">
        <v>#N/A</v>
      </c>
      <c r="O1334" s="4" t="e">
        <v>#N/A</v>
      </c>
      <c r="P1334" s="217">
        <f>--IFERROR(VLOOKUP(I1334,'统计（数据库导出）'!A:C,2,FALSE),0)</f>
        <v>0</v>
      </c>
      <c r="Q1334" s="217">
        <f>--IFERROR(VLOOKUP(I1334,'统计（数据库导出）'!A:C,3,FALSE),0)</f>
        <v>0</v>
      </c>
      <c r="R1334" s="219">
        <f t="shared" si="20"/>
        <v>0</v>
      </c>
      <c r="S1334" s="217">
        <f>--IFERROR(VLOOKUP(I1334,'统计（数据库导出）'!A:K,4,FALSE),0)</f>
        <v>0</v>
      </c>
      <c r="T1334" s="217">
        <f>--IFERROR(VLOOKUP(I1334,'统计（数据库导出）'!A:K,5,FALSE),0)</f>
        <v>0</v>
      </c>
      <c r="U1334" s="217">
        <f>--IFERROR(VLOOKUP(I1334,'统计（数据库导出）'!A:K,6,FALSE),0)</f>
        <v>0</v>
      </c>
      <c r="V1334" s="217">
        <f>--IFERROR(VLOOKUP(I1334,'统计（数据库导出）'!A:K,7,FALSE),0)</f>
        <v>0</v>
      </c>
      <c r="W1334" s="217">
        <f>--IFERROR(VLOOKUP(I1334,'统计（数据库导出）'!A:K,8,FALSE),0)</f>
        <v>0</v>
      </c>
      <c r="X1334" s="217">
        <f>--IFERROR(VLOOKUP(I1334,'统计（数据库导出）'!A:K,9,FALSE),0)</f>
        <v>0</v>
      </c>
      <c r="Y1334" s="217">
        <f>--IFERROR(VLOOKUP(I1334,'统计（数据库导出）'!A:K,10,FALSE),0)</f>
        <v>0</v>
      </c>
      <c r="Z1334" s="217">
        <f>--IFERROR(VLOOKUP(I1334,'统计（数据库导出）'!A:K,11,FALSE),0)</f>
        <v>0</v>
      </c>
      <c r="AA1334" s="4">
        <v>1333</v>
      </c>
      <c r="AB1334" s="4"/>
      <c r="AC1334" s="220" t="e">
        <f>VLOOKUP(H1334,[1]Sheet1!$D:$D,1,FALSE)</f>
        <v>#N/A</v>
      </c>
    </row>
    <row r="1335" s="1" customFormat="1" spans="1:29">
      <c r="A1335" s="3">
        <v>1372</v>
      </c>
      <c r="B1335" s="118" t="s">
        <v>3149</v>
      </c>
      <c r="C1335" s="118" t="s">
        <v>3156</v>
      </c>
      <c r="D1335" s="118" t="s">
        <v>29</v>
      </c>
      <c r="E1335" s="118" t="s">
        <v>29</v>
      </c>
      <c r="F1335" s="3">
        <v>0</v>
      </c>
      <c r="G1335" s="3">
        <v>0</v>
      </c>
      <c r="H1335" s="3">
        <v>3853792</v>
      </c>
      <c r="I1335" s="4" t="s">
        <v>3234</v>
      </c>
      <c r="J1335" s="4">
        <v>300</v>
      </c>
      <c r="K1335" s="4">
        <v>19993822811</v>
      </c>
      <c r="L1335" s="4"/>
      <c r="M1335" s="4" t="s">
        <v>3235</v>
      </c>
      <c r="N1335" s="4" t="s">
        <v>3210</v>
      </c>
      <c r="O1335" s="4">
        <v>19993822811</v>
      </c>
      <c r="P1335" s="217">
        <f>--IFERROR(VLOOKUP(I1335,'统计（数据库导出）'!A:C,2,FALSE),0)</f>
        <v>0</v>
      </c>
      <c r="Q1335" s="217">
        <f>--IFERROR(VLOOKUP(I1335,'统计（数据库导出）'!A:C,3,FALSE),0)</f>
        <v>343.6</v>
      </c>
      <c r="R1335" s="219">
        <f t="shared" si="20"/>
        <v>1.14533333333333</v>
      </c>
      <c r="S1335" s="217">
        <f>--IFERROR(VLOOKUP(I1335,'统计（数据库导出）'!A:K,4,FALSE),0)</f>
        <v>0</v>
      </c>
      <c r="T1335" s="217">
        <f>--IFERROR(VLOOKUP(I1335,'统计（数据库导出）'!A:K,5,FALSE),0)</f>
        <v>0</v>
      </c>
      <c r="U1335" s="217">
        <f>--IFERROR(VLOOKUP(I1335,'统计（数据库导出）'!A:K,6,FALSE),0)</f>
        <v>0</v>
      </c>
      <c r="V1335" s="217">
        <f>--IFERROR(VLOOKUP(I1335,'统计（数据库导出）'!A:K,7,FALSE),0)</f>
        <v>0</v>
      </c>
      <c r="W1335" s="217">
        <f>--IFERROR(VLOOKUP(I1335,'统计（数据库导出）'!A:K,8,FALSE),0)</f>
        <v>186.66</v>
      </c>
      <c r="X1335" s="217">
        <f>--IFERROR(VLOOKUP(I1335,'统计（数据库导出）'!A:K,9,FALSE),0)</f>
        <v>-88.3</v>
      </c>
      <c r="Y1335" s="217">
        <f>--IFERROR(VLOOKUP(I1335,'统计（数据库导出）'!A:K,10,FALSE),0)</f>
        <v>156.94</v>
      </c>
      <c r="Z1335" s="217">
        <f>--IFERROR(VLOOKUP(I1335,'统计（数据库导出）'!A:K,11,FALSE),0)</f>
        <v>0</v>
      </c>
      <c r="AA1335" s="4">
        <v>1334</v>
      </c>
      <c r="AB1335" s="4"/>
      <c r="AC1335" s="220" t="e">
        <f>VLOOKUP(H1335,[1]Sheet1!$D:$D,1,FALSE)</f>
        <v>#N/A</v>
      </c>
    </row>
    <row r="1336" s="1" customFormat="1" spans="1:29">
      <c r="A1336" s="3">
        <v>1373</v>
      </c>
      <c r="B1336" s="118" t="s">
        <v>3149</v>
      </c>
      <c r="C1336" s="118" t="s">
        <v>3156</v>
      </c>
      <c r="D1336" s="118" t="s">
        <v>29</v>
      </c>
      <c r="E1336" s="118" t="s">
        <v>29</v>
      </c>
      <c r="F1336" s="3">
        <v>0</v>
      </c>
      <c r="G1336" s="3">
        <v>0</v>
      </c>
      <c r="H1336" s="3">
        <v>3853627</v>
      </c>
      <c r="I1336" s="4" t="s">
        <v>3236</v>
      </c>
      <c r="J1336" s="4">
        <v>300</v>
      </c>
      <c r="K1336" s="4">
        <v>15349464317</v>
      </c>
      <c r="L1336" s="4"/>
      <c r="M1336" s="4" t="s">
        <v>3237</v>
      </c>
      <c r="N1336" s="4" t="s">
        <v>3210</v>
      </c>
      <c r="O1336" s="4">
        <v>19109382862</v>
      </c>
      <c r="P1336" s="217">
        <f>--IFERROR(VLOOKUP(I1336,'统计（数据库导出）'!A:C,2,FALSE),0)</f>
        <v>0</v>
      </c>
      <c r="Q1336" s="217">
        <f>--IFERROR(VLOOKUP(I1336,'统计（数据库导出）'!A:C,3,FALSE),0)</f>
        <v>0</v>
      </c>
      <c r="R1336" s="219">
        <f t="shared" si="20"/>
        <v>0</v>
      </c>
      <c r="S1336" s="217">
        <f>--IFERROR(VLOOKUP(I1336,'统计（数据库导出）'!A:K,4,FALSE),0)</f>
        <v>0</v>
      </c>
      <c r="T1336" s="217">
        <f>--IFERROR(VLOOKUP(I1336,'统计（数据库导出）'!A:K,5,FALSE),0)</f>
        <v>0</v>
      </c>
      <c r="U1336" s="217">
        <f>--IFERROR(VLOOKUP(I1336,'统计（数据库导出）'!A:K,6,FALSE),0)</f>
        <v>0</v>
      </c>
      <c r="V1336" s="217">
        <f>--IFERROR(VLOOKUP(I1336,'统计（数据库导出）'!A:K,7,FALSE),0)</f>
        <v>0</v>
      </c>
      <c r="W1336" s="217">
        <f>--IFERROR(VLOOKUP(I1336,'统计（数据库导出）'!A:K,8,FALSE),0)</f>
        <v>0</v>
      </c>
      <c r="X1336" s="217">
        <f>--IFERROR(VLOOKUP(I1336,'统计（数据库导出）'!A:K,9,FALSE),0)</f>
        <v>0</v>
      </c>
      <c r="Y1336" s="217">
        <f>--IFERROR(VLOOKUP(I1336,'统计（数据库导出）'!A:K,10,FALSE),0)</f>
        <v>0</v>
      </c>
      <c r="Z1336" s="217">
        <f>--IFERROR(VLOOKUP(I1336,'统计（数据库导出）'!A:K,11,FALSE),0)</f>
        <v>0</v>
      </c>
      <c r="AA1336" s="4">
        <v>1335</v>
      </c>
      <c r="AB1336" s="4"/>
      <c r="AC1336" s="220" t="e">
        <f>VLOOKUP(H1336,[1]Sheet1!$D:$D,1,FALSE)</f>
        <v>#N/A</v>
      </c>
    </row>
    <row r="1337" s="1" customFormat="1" spans="1:29">
      <c r="A1337" s="3">
        <v>1374</v>
      </c>
      <c r="B1337" s="118" t="s">
        <v>3149</v>
      </c>
      <c r="C1337" s="118" t="s">
        <v>3156</v>
      </c>
      <c r="D1337" s="118" t="s">
        <v>29</v>
      </c>
      <c r="E1337" s="118" t="s">
        <v>29</v>
      </c>
      <c r="F1337" s="3">
        <v>0</v>
      </c>
      <c r="G1337" s="3">
        <v>0</v>
      </c>
      <c r="H1337" s="3">
        <v>3853572</v>
      </c>
      <c r="I1337" s="4" t="s">
        <v>3238</v>
      </c>
      <c r="J1337" s="4">
        <v>300</v>
      </c>
      <c r="K1337" s="4">
        <v>19109382862</v>
      </c>
      <c r="L1337" s="4"/>
      <c r="M1337" s="4" t="s">
        <v>3239</v>
      </c>
      <c r="N1337" s="4" t="s">
        <v>3159</v>
      </c>
      <c r="O1337" s="4">
        <v>15349464317</v>
      </c>
      <c r="P1337" s="217">
        <f>--IFERROR(VLOOKUP(I1337,'统计（数据库导出）'!A:C,2,FALSE),0)</f>
        <v>0</v>
      </c>
      <c r="Q1337" s="217">
        <f>--IFERROR(VLOOKUP(I1337,'统计（数据库导出）'!A:C,3,FALSE),0)</f>
        <v>250</v>
      </c>
      <c r="R1337" s="219">
        <f t="shared" si="20"/>
        <v>0.833333333333333</v>
      </c>
      <c r="S1337" s="217">
        <f>--IFERROR(VLOOKUP(I1337,'统计（数据库导出）'!A:K,4,FALSE),0)</f>
        <v>0</v>
      </c>
      <c r="T1337" s="217">
        <f>--IFERROR(VLOOKUP(I1337,'统计（数据库导出）'!A:K,5,FALSE),0)</f>
        <v>0</v>
      </c>
      <c r="U1337" s="217">
        <f>--IFERROR(VLOOKUP(I1337,'统计（数据库导出）'!A:K,6,FALSE),0)</f>
        <v>0</v>
      </c>
      <c r="V1337" s="217">
        <f>--IFERROR(VLOOKUP(I1337,'统计（数据库导出）'!A:K,7,FALSE),0)</f>
        <v>0</v>
      </c>
      <c r="W1337" s="217">
        <f>--IFERROR(VLOOKUP(I1337,'统计（数据库导出）'!A:K,8,FALSE),0)</f>
        <v>0</v>
      </c>
      <c r="X1337" s="217">
        <f>--IFERROR(VLOOKUP(I1337,'统计（数据库导出）'!A:K,9,FALSE),0)</f>
        <v>0</v>
      </c>
      <c r="Y1337" s="217">
        <f>--IFERROR(VLOOKUP(I1337,'统计（数据库导出）'!A:K,10,FALSE),0)</f>
        <v>250</v>
      </c>
      <c r="Z1337" s="217">
        <f>--IFERROR(VLOOKUP(I1337,'统计（数据库导出）'!A:K,11,FALSE),0)</f>
        <v>0</v>
      </c>
      <c r="AA1337" s="4">
        <v>1336</v>
      </c>
      <c r="AB1337" s="4"/>
      <c r="AC1337" s="220" t="e">
        <f>VLOOKUP(H1337,[1]Sheet1!$D:$D,1,FALSE)</f>
        <v>#N/A</v>
      </c>
    </row>
    <row r="1338" s="1" customFormat="1" spans="1:29">
      <c r="A1338" s="3">
        <v>1375</v>
      </c>
      <c r="B1338" s="118" t="s">
        <v>3149</v>
      </c>
      <c r="C1338" s="118" t="s">
        <v>29</v>
      </c>
      <c r="D1338" s="118" t="s">
        <v>109</v>
      </c>
      <c r="E1338" s="118" t="s">
        <v>29</v>
      </c>
      <c r="F1338" s="3">
        <v>0</v>
      </c>
      <c r="G1338" s="3" t="s">
        <v>68</v>
      </c>
      <c r="H1338" s="118" t="s">
        <v>3240</v>
      </c>
      <c r="I1338" s="4" t="s">
        <v>3241</v>
      </c>
      <c r="J1338" s="4">
        <v>2735</v>
      </c>
      <c r="K1338" s="4" t="s">
        <v>3242</v>
      </c>
      <c r="L1338" s="4"/>
      <c r="M1338" s="4" t="s">
        <v>3243</v>
      </c>
      <c r="N1338" s="4" t="e">
        <v>#N/A</v>
      </c>
      <c r="O1338" s="4">
        <v>18993807800</v>
      </c>
      <c r="P1338" s="217">
        <f>--IFERROR(VLOOKUP(I1338,'统计（数据库导出）'!A:C,2,FALSE),0)</f>
        <v>0</v>
      </c>
      <c r="Q1338" s="217">
        <f>--IFERROR(VLOOKUP(I1338,'统计（数据库导出）'!A:C,3,FALSE),0)</f>
        <v>293.79</v>
      </c>
      <c r="R1338" s="219">
        <f t="shared" si="20"/>
        <v>0.107418647166362</v>
      </c>
      <c r="S1338" s="217">
        <f>--IFERROR(VLOOKUP(I1338,'统计（数据库导出）'!A:K,4,FALSE),0)</f>
        <v>0</v>
      </c>
      <c r="T1338" s="217">
        <f>--IFERROR(VLOOKUP(I1338,'统计（数据库导出）'!A:K,5,FALSE),0)</f>
        <v>0</v>
      </c>
      <c r="U1338" s="217">
        <f>--IFERROR(VLOOKUP(I1338,'统计（数据库导出）'!A:K,6,FALSE),0)</f>
        <v>0</v>
      </c>
      <c r="V1338" s="217">
        <f>--IFERROR(VLOOKUP(I1338,'统计（数据库导出）'!A:K,7,FALSE),0)</f>
        <v>0</v>
      </c>
      <c r="W1338" s="217">
        <f>--IFERROR(VLOOKUP(I1338,'统计（数据库导出）'!A:K,8,FALSE),0)</f>
        <v>283.79</v>
      </c>
      <c r="X1338" s="217">
        <f>--IFERROR(VLOOKUP(I1338,'统计（数据库导出）'!A:K,9,FALSE),0)</f>
        <v>0</v>
      </c>
      <c r="Y1338" s="217">
        <f>--IFERROR(VLOOKUP(I1338,'统计（数据库导出）'!A:K,10,FALSE),0)</f>
        <v>10</v>
      </c>
      <c r="Z1338" s="217">
        <f>--IFERROR(VLOOKUP(I1338,'统计（数据库导出）'!A:K,11,FALSE),0)</f>
        <v>0</v>
      </c>
      <c r="AA1338" s="4">
        <v>1337</v>
      </c>
      <c r="AB1338" s="4"/>
      <c r="AC1338" s="220" t="e">
        <f>VLOOKUP(H1338,[1]Sheet1!$D:$D,1,FALSE)</f>
        <v>#N/A</v>
      </c>
    </row>
    <row r="1339" spans="1:29">
      <c r="A1339" s="3">
        <v>1376</v>
      </c>
      <c r="B1339" s="118" t="s">
        <v>3149</v>
      </c>
      <c r="C1339" s="118" t="s">
        <v>29</v>
      </c>
      <c r="D1339" s="118" t="s">
        <v>109</v>
      </c>
      <c r="E1339" s="118" t="s">
        <v>29</v>
      </c>
      <c r="F1339" s="3">
        <v>0</v>
      </c>
      <c r="G1339" s="3" t="s">
        <v>68</v>
      </c>
      <c r="H1339" s="3">
        <v>3853365</v>
      </c>
      <c r="I1339" s="4" t="s">
        <v>3244</v>
      </c>
      <c r="J1339" s="4">
        <v>2735</v>
      </c>
      <c r="K1339" s="4" t="s">
        <v>3245</v>
      </c>
      <c r="L1339" s="4"/>
      <c r="M1339" s="4" t="s">
        <v>3246</v>
      </c>
      <c r="N1339" s="4" t="s">
        <v>3247</v>
      </c>
      <c r="O1339" s="4">
        <v>15379855188</v>
      </c>
      <c r="P1339" s="217">
        <f>--IFERROR(VLOOKUP(I1339,'统计（数据库导出）'!A:C,2,FALSE),0)</f>
        <v>0</v>
      </c>
      <c r="Q1339" s="217">
        <f>--IFERROR(VLOOKUP(I1339,'统计（数据库导出）'!A:C,3,FALSE),0)</f>
        <v>3825.01</v>
      </c>
      <c r="R1339" s="219">
        <f t="shared" si="20"/>
        <v>1.39854113345521</v>
      </c>
      <c r="S1339" s="217">
        <f>--IFERROR(VLOOKUP(I1339,'统计（数据库导出）'!A:K,4,FALSE),0)</f>
        <v>0</v>
      </c>
      <c r="T1339" s="217">
        <f>--IFERROR(VLOOKUP(I1339,'统计（数据库导出）'!A:K,5,FALSE),0)</f>
        <v>0</v>
      </c>
      <c r="U1339" s="217">
        <f>--IFERROR(VLOOKUP(I1339,'统计（数据库导出）'!A:K,6,FALSE),0)</f>
        <v>0</v>
      </c>
      <c r="V1339" s="217">
        <f>--IFERROR(VLOOKUP(I1339,'统计（数据库导出）'!A:K,7,FALSE),0)</f>
        <v>0</v>
      </c>
      <c r="W1339" s="217">
        <f>--IFERROR(VLOOKUP(I1339,'统计（数据库导出）'!A:K,8,FALSE),0)</f>
        <v>3797.36</v>
      </c>
      <c r="X1339" s="217">
        <f>--IFERROR(VLOOKUP(I1339,'统计（数据库导出）'!A:K,9,FALSE),0)</f>
        <v>0</v>
      </c>
      <c r="Y1339" s="217">
        <f>--IFERROR(VLOOKUP(I1339,'统计（数据库导出）'!A:K,10,FALSE),0)</f>
        <v>27.65</v>
      </c>
      <c r="Z1339" s="217">
        <f>--IFERROR(VLOOKUP(I1339,'统计（数据库导出）'!A:K,11,FALSE),0)</f>
        <v>0</v>
      </c>
      <c r="AA1339" s="4">
        <v>1338</v>
      </c>
      <c r="AB1339" s="4"/>
      <c r="AC1339" s="220" t="e">
        <f>VLOOKUP(H1339,[1]Sheet1!$D:$D,1,FALSE)</f>
        <v>#N/A</v>
      </c>
    </row>
    <row r="1340" spans="1:29">
      <c r="A1340" s="3">
        <v>1377</v>
      </c>
      <c r="B1340" s="118" t="s">
        <v>3149</v>
      </c>
      <c r="C1340" s="118" t="s">
        <v>29</v>
      </c>
      <c r="D1340" s="118" t="s">
        <v>109</v>
      </c>
      <c r="E1340" s="118" t="s">
        <v>29</v>
      </c>
      <c r="F1340" s="3">
        <v>0</v>
      </c>
      <c r="G1340" s="3">
        <v>0</v>
      </c>
      <c r="H1340" s="3">
        <v>3853769</v>
      </c>
      <c r="I1340" s="4" t="s">
        <v>3248</v>
      </c>
      <c r="J1340" s="4">
        <v>300</v>
      </c>
      <c r="K1340" s="4" t="s">
        <v>3249</v>
      </c>
      <c r="L1340" s="4"/>
      <c r="M1340" s="4" t="s">
        <v>3250</v>
      </c>
      <c r="N1340" s="4" t="s">
        <v>3251</v>
      </c>
      <c r="O1340" s="4">
        <v>18993820186</v>
      </c>
      <c r="P1340" s="217">
        <f>--IFERROR(VLOOKUP(I1340,'统计（数据库导出）'!A:C,2,FALSE),0)</f>
        <v>0</v>
      </c>
      <c r="Q1340" s="217">
        <f>--IFERROR(VLOOKUP(I1340,'统计（数据库导出）'!A:C,3,FALSE),0)</f>
        <v>0</v>
      </c>
      <c r="R1340" s="219">
        <f t="shared" si="20"/>
        <v>0</v>
      </c>
      <c r="S1340" s="217">
        <f>--IFERROR(VLOOKUP(I1340,'统计（数据库导出）'!A:K,4,FALSE),0)</f>
        <v>0</v>
      </c>
      <c r="T1340" s="217">
        <f>--IFERROR(VLOOKUP(I1340,'统计（数据库导出）'!A:K,5,FALSE),0)</f>
        <v>0</v>
      </c>
      <c r="U1340" s="217">
        <f>--IFERROR(VLOOKUP(I1340,'统计（数据库导出）'!A:K,6,FALSE),0)</f>
        <v>0</v>
      </c>
      <c r="V1340" s="217">
        <f>--IFERROR(VLOOKUP(I1340,'统计（数据库导出）'!A:K,7,FALSE),0)</f>
        <v>0</v>
      </c>
      <c r="W1340" s="217">
        <f>--IFERROR(VLOOKUP(I1340,'统计（数据库导出）'!A:K,8,FALSE),0)</f>
        <v>0</v>
      </c>
      <c r="X1340" s="217">
        <f>--IFERROR(VLOOKUP(I1340,'统计（数据库导出）'!A:K,9,FALSE),0)</f>
        <v>0</v>
      </c>
      <c r="Y1340" s="217">
        <f>--IFERROR(VLOOKUP(I1340,'统计（数据库导出）'!A:K,10,FALSE),0)</f>
        <v>0</v>
      </c>
      <c r="Z1340" s="217">
        <f>--IFERROR(VLOOKUP(I1340,'统计（数据库导出）'!A:K,11,FALSE),0)</f>
        <v>0</v>
      </c>
      <c r="AA1340" s="4">
        <v>1339</v>
      </c>
      <c r="AB1340" s="4"/>
      <c r="AC1340" s="220" t="e">
        <f>VLOOKUP(H1340,[1]Sheet1!$D:$D,1,FALSE)</f>
        <v>#N/A</v>
      </c>
    </row>
    <row r="1341" spans="1:29">
      <c r="A1341" s="3">
        <v>1700</v>
      </c>
      <c r="B1341" s="118" t="s">
        <v>3149</v>
      </c>
      <c r="C1341" s="118" t="s">
        <v>29</v>
      </c>
      <c r="D1341" s="118" t="s">
        <v>153</v>
      </c>
      <c r="E1341" s="118" t="s">
        <v>29</v>
      </c>
      <c r="F1341" s="118" t="s">
        <v>29</v>
      </c>
      <c r="G1341" s="118" t="s">
        <v>68</v>
      </c>
      <c r="H1341" s="3">
        <v>385444</v>
      </c>
      <c r="I1341" s="4" t="s">
        <v>3252</v>
      </c>
      <c r="J1341" s="4">
        <v>300</v>
      </c>
      <c r="K1341" s="223">
        <v>18993830580</v>
      </c>
      <c r="L1341" s="4"/>
      <c r="M1341" s="4" t="s">
        <v>3253</v>
      </c>
      <c r="N1341" s="4" t="e">
        <v>#N/A</v>
      </c>
      <c r="O1341" s="4">
        <v>18993830580</v>
      </c>
      <c r="P1341" s="217">
        <f>--IFERROR(VLOOKUP(I1341,'统计（数据库导出）'!A:C,2,FALSE),0)</f>
        <v>0</v>
      </c>
      <c r="Q1341" s="217">
        <f>--IFERROR(VLOOKUP(I1341,'统计（数据库导出）'!A:C,3,FALSE),0)</f>
        <v>435.6</v>
      </c>
      <c r="R1341" s="219">
        <f t="shared" si="20"/>
        <v>1.452</v>
      </c>
      <c r="S1341" s="217">
        <f>--IFERROR(VLOOKUP(I1341,'统计（数据库导出）'!A:K,4,FALSE),0)</f>
        <v>0</v>
      </c>
      <c r="T1341" s="217">
        <f>--IFERROR(VLOOKUP(I1341,'统计（数据库导出）'!A:K,5,FALSE),0)</f>
        <v>0</v>
      </c>
      <c r="U1341" s="217">
        <f>--IFERROR(VLOOKUP(I1341,'统计（数据库导出）'!A:K,6,FALSE),0)</f>
        <v>0</v>
      </c>
      <c r="V1341" s="217">
        <f>--IFERROR(VLOOKUP(I1341,'统计（数据库导出）'!A:K,7,FALSE),0)</f>
        <v>0</v>
      </c>
      <c r="W1341" s="217">
        <f>--IFERROR(VLOOKUP(I1341,'统计（数据库导出）'!A:K,8,FALSE),0)</f>
        <v>435.6</v>
      </c>
      <c r="X1341" s="217">
        <f>--IFERROR(VLOOKUP(I1341,'统计（数据库导出）'!A:K,9,FALSE),0)</f>
        <v>0</v>
      </c>
      <c r="Y1341" s="217">
        <f>--IFERROR(VLOOKUP(I1341,'统计（数据库导出）'!A:K,10,FALSE),0)</f>
        <v>0</v>
      </c>
      <c r="Z1341" s="217">
        <f>--IFERROR(VLOOKUP(I1341,'统计（数据库导出）'!A:K,11,FALSE),0)</f>
        <v>0</v>
      </c>
      <c r="AA1341" s="4">
        <v>1340</v>
      </c>
      <c r="AB1341" s="4"/>
      <c r="AC1341" s="220" t="e">
        <f>VLOOKUP(H1341,[1]Sheet1!$D:$D,1,FALSE)</f>
        <v>#N/A</v>
      </c>
    </row>
    <row r="1342" spans="1:29">
      <c r="A1342" s="4">
        <v>1200</v>
      </c>
      <c r="B1342" s="4" t="s">
        <v>3254</v>
      </c>
      <c r="C1342" s="4">
        <v>0</v>
      </c>
      <c r="D1342" s="4" t="s">
        <v>30</v>
      </c>
      <c r="E1342" s="4" t="s">
        <v>3255</v>
      </c>
      <c r="F1342" s="4" t="s">
        <v>32</v>
      </c>
      <c r="G1342" s="4" t="s">
        <v>102</v>
      </c>
      <c r="H1342" s="4">
        <v>3854012</v>
      </c>
      <c r="I1342" s="4" t="s">
        <v>3256</v>
      </c>
      <c r="J1342" s="216">
        <v>4869</v>
      </c>
      <c r="K1342" s="4" t="s">
        <v>3257</v>
      </c>
      <c r="L1342" s="4"/>
      <c r="M1342" s="4" t="s">
        <v>3258</v>
      </c>
      <c r="N1342" s="4" t="s">
        <v>3259</v>
      </c>
      <c r="O1342" s="4">
        <v>18993819290</v>
      </c>
      <c r="P1342" s="217">
        <f>--IFERROR(VLOOKUP(I1342,'统计（数据库导出）'!A:C,2,FALSE),0)</f>
        <v>20</v>
      </c>
      <c r="Q1342" s="217">
        <f>--IFERROR(VLOOKUP(I1342,'统计（数据库导出）'!A:C,3,FALSE),0)</f>
        <v>592.9</v>
      </c>
      <c r="R1342" s="219">
        <f t="shared" si="20"/>
        <v>0.121770384062436</v>
      </c>
      <c r="S1342" s="217">
        <f>--IFERROR(VLOOKUP(I1342,'统计（数据库导出）'!A:K,4,FALSE),0)</f>
        <v>10</v>
      </c>
      <c r="T1342" s="217">
        <f>--IFERROR(VLOOKUP(I1342,'统计（数据库导出）'!A:K,5,FALSE),0)</f>
        <v>0</v>
      </c>
      <c r="U1342" s="217">
        <f>--IFERROR(VLOOKUP(I1342,'统计（数据库导出）'!A:K,6,FALSE),0)</f>
        <v>10</v>
      </c>
      <c r="V1342" s="217">
        <f>--IFERROR(VLOOKUP(I1342,'统计（数据库导出）'!A:K,7,FALSE),0)</f>
        <v>0</v>
      </c>
      <c r="W1342" s="217">
        <f>--IFERROR(VLOOKUP(I1342,'统计（数据库导出）'!A:K,8,FALSE),0)</f>
        <v>512.9</v>
      </c>
      <c r="X1342" s="217">
        <f>--IFERROR(VLOOKUP(I1342,'统计（数据库导出）'!A:K,9,FALSE),0)</f>
        <v>0</v>
      </c>
      <c r="Y1342" s="217">
        <f>--IFERROR(VLOOKUP(I1342,'统计（数据库导出）'!A:K,10,FALSE),0)</f>
        <v>80</v>
      </c>
      <c r="Z1342" s="217">
        <f>--IFERROR(VLOOKUP(I1342,'统计（数据库导出）'!A:K,11,FALSE),0)</f>
        <v>0</v>
      </c>
      <c r="AA1342" s="4">
        <v>1341</v>
      </c>
      <c r="AB1342" s="4"/>
      <c r="AC1342" s="220" t="e">
        <f>VLOOKUP(H1342,[1]Sheet1!$D:$D,1,FALSE)</f>
        <v>#N/A</v>
      </c>
    </row>
    <row r="1343" spans="1:29">
      <c r="A1343" s="4">
        <v>1223</v>
      </c>
      <c r="B1343" s="4" t="s">
        <v>3254</v>
      </c>
      <c r="C1343" s="4">
        <v>0</v>
      </c>
      <c r="D1343" s="4" t="s">
        <v>30</v>
      </c>
      <c r="E1343" s="4" t="s">
        <v>3255</v>
      </c>
      <c r="F1343" s="4" t="s">
        <v>32</v>
      </c>
      <c r="G1343" s="4" t="s">
        <v>33</v>
      </c>
      <c r="H1343" s="4">
        <v>3812745</v>
      </c>
      <c r="I1343" s="4" t="s">
        <v>3260</v>
      </c>
      <c r="J1343" s="216">
        <v>1270</v>
      </c>
      <c r="K1343" s="4" t="s">
        <v>3261</v>
      </c>
      <c r="L1343" s="4" t="s">
        <v>99</v>
      </c>
      <c r="M1343" s="4" t="s">
        <v>3262</v>
      </c>
      <c r="N1343" s="4" t="s">
        <v>3263</v>
      </c>
      <c r="O1343" s="4">
        <v>18919480388</v>
      </c>
      <c r="P1343" s="217">
        <f>--IFERROR(VLOOKUP(I1343,'统计（数据库导出）'!A:C,2,FALSE),0)</f>
        <v>46.6</v>
      </c>
      <c r="Q1343" s="217">
        <f>--IFERROR(VLOOKUP(I1343,'统计（数据库导出）'!A:C,3,FALSE),0)</f>
        <v>3067.4272</v>
      </c>
      <c r="R1343" s="219">
        <f t="shared" si="20"/>
        <v>2.41529700787402</v>
      </c>
      <c r="S1343" s="217">
        <f>--IFERROR(VLOOKUP(I1343,'统计（数据库导出）'!A:K,4,FALSE),0)</f>
        <v>21.6</v>
      </c>
      <c r="T1343" s="217">
        <f>--IFERROR(VLOOKUP(I1343,'统计（数据库导出）'!A:K,5,FALSE),0)</f>
        <v>0</v>
      </c>
      <c r="U1343" s="217">
        <f>--IFERROR(VLOOKUP(I1343,'统计（数据库导出）'!A:K,6,FALSE),0)</f>
        <v>25</v>
      </c>
      <c r="V1343" s="217">
        <f>--IFERROR(VLOOKUP(I1343,'统计（数据库导出）'!A:K,7,FALSE),0)</f>
        <v>0</v>
      </c>
      <c r="W1343" s="217">
        <f>--IFERROR(VLOOKUP(I1343,'统计（数据库导出）'!A:K,8,FALSE),0)</f>
        <v>2396.56</v>
      </c>
      <c r="X1343" s="217">
        <f>--IFERROR(VLOOKUP(I1343,'统计（数据库导出）'!A:K,9,FALSE),0)</f>
        <v>-1411.8</v>
      </c>
      <c r="Y1343" s="217">
        <f>--IFERROR(VLOOKUP(I1343,'统计（数据库导出）'!A:K,10,FALSE),0)</f>
        <v>670.8672</v>
      </c>
      <c r="Z1343" s="217">
        <f>--IFERROR(VLOOKUP(I1343,'统计（数据库导出）'!A:K,11,FALSE),0)</f>
        <v>0</v>
      </c>
      <c r="AA1343" s="4">
        <v>1342</v>
      </c>
      <c r="AB1343" s="4"/>
      <c r="AC1343" s="220" t="e">
        <f>VLOOKUP(H1343,[1]Sheet1!$D:$D,1,FALSE)</f>
        <v>#N/A</v>
      </c>
    </row>
    <row r="1344" spans="1:29">
      <c r="A1344" s="4">
        <v>1237</v>
      </c>
      <c r="B1344" s="4" t="s">
        <v>3254</v>
      </c>
      <c r="C1344" s="4">
        <v>0</v>
      </c>
      <c r="D1344" s="4" t="s">
        <v>30</v>
      </c>
      <c r="E1344" s="4" t="s">
        <v>3255</v>
      </c>
      <c r="F1344" s="4" t="s">
        <v>32</v>
      </c>
      <c r="G1344" s="4" t="s">
        <v>43</v>
      </c>
      <c r="H1344" s="4">
        <v>3353076</v>
      </c>
      <c r="I1344" s="4" t="s">
        <v>3264</v>
      </c>
      <c r="J1344" s="216">
        <v>1000</v>
      </c>
      <c r="K1344" s="4" t="s">
        <v>3265</v>
      </c>
      <c r="L1344" s="4"/>
      <c r="M1344" s="4" t="s">
        <v>3266</v>
      </c>
      <c r="N1344" s="4" t="s">
        <v>3263</v>
      </c>
      <c r="O1344" s="4">
        <v>17793825186</v>
      </c>
      <c r="P1344" s="217">
        <f>--IFERROR(VLOOKUP(I1344,'统计（数据库导出）'!A:C,2,FALSE),0)</f>
        <v>-40</v>
      </c>
      <c r="Q1344" s="217">
        <f>--IFERROR(VLOOKUP(I1344,'统计（数据库导出）'!A:C,3,FALSE),0)</f>
        <v>992.49</v>
      </c>
      <c r="R1344" s="219">
        <f t="shared" si="20"/>
        <v>0.99249</v>
      </c>
      <c r="S1344" s="217">
        <f>--IFERROR(VLOOKUP(I1344,'统计（数据库导出）'!A:K,4,FALSE),0)</f>
        <v>-60</v>
      </c>
      <c r="T1344" s="217">
        <f>--IFERROR(VLOOKUP(I1344,'统计（数据库导出）'!A:K,5,FALSE),0)</f>
        <v>-60</v>
      </c>
      <c r="U1344" s="217">
        <f>--IFERROR(VLOOKUP(I1344,'统计（数据库导出）'!A:K,6,FALSE),0)</f>
        <v>20</v>
      </c>
      <c r="V1344" s="217">
        <f>--IFERROR(VLOOKUP(I1344,'统计（数据库导出）'!A:K,7,FALSE),0)</f>
        <v>0</v>
      </c>
      <c r="W1344" s="217">
        <f>--IFERROR(VLOOKUP(I1344,'统计（数据库导出）'!A:K,8,FALSE),0)</f>
        <v>792.49</v>
      </c>
      <c r="X1344" s="217">
        <f>--IFERROR(VLOOKUP(I1344,'统计（数据库导出）'!A:K,9,FALSE),0)</f>
        <v>-115</v>
      </c>
      <c r="Y1344" s="217">
        <f>--IFERROR(VLOOKUP(I1344,'统计（数据库导出）'!A:K,10,FALSE),0)</f>
        <v>200</v>
      </c>
      <c r="Z1344" s="217">
        <f>--IFERROR(VLOOKUP(I1344,'统计（数据库导出）'!A:K,11,FALSE),0)</f>
        <v>0</v>
      </c>
      <c r="AA1344" s="4">
        <v>1343</v>
      </c>
      <c r="AB1344" s="4"/>
      <c r="AC1344" s="220" t="e">
        <f>VLOOKUP(H1344,[1]Sheet1!$D:$D,1,FALSE)</f>
        <v>#N/A</v>
      </c>
    </row>
    <row r="1345" spans="1:29">
      <c r="A1345" s="4">
        <v>1243</v>
      </c>
      <c r="B1345" s="4" t="s">
        <v>3254</v>
      </c>
      <c r="C1345" s="4">
        <v>0</v>
      </c>
      <c r="D1345" s="4" t="s">
        <v>30</v>
      </c>
      <c r="E1345" s="4" t="s">
        <v>3255</v>
      </c>
      <c r="F1345" s="4" t="s">
        <v>32</v>
      </c>
      <c r="G1345" s="4" t="s">
        <v>43</v>
      </c>
      <c r="H1345" s="4">
        <v>3853510</v>
      </c>
      <c r="I1345" s="4" t="s">
        <v>3267</v>
      </c>
      <c r="J1345" s="216">
        <v>1000</v>
      </c>
      <c r="K1345" s="4" t="s">
        <v>3268</v>
      </c>
      <c r="L1345" s="4"/>
      <c r="M1345" s="4" t="s">
        <v>3269</v>
      </c>
      <c r="N1345" s="4" t="s">
        <v>3270</v>
      </c>
      <c r="O1345" s="4">
        <v>19959086682</v>
      </c>
      <c r="P1345" s="217">
        <f>--IFERROR(VLOOKUP(I1345,'统计（数据库导出）'!A:C,2,FALSE),0)</f>
        <v>-20</v>
      </c>
      <c r="Q1345" s="217">
        <f>--IFERROR(VLOOKUP(I1345,'统计（数据库导出）'!A:C,3,FALSE),0)</f>
        <v>-172</v>
      </c>
      <c r="R1345" s="219">
        <f t="shared" si="20"/>
        <v>-0.172</v>
      </c>
      <c r="S1345" s="217">
        <f>--IFERROR(VLOOKUP(I1345,'统计（数据库导出）'!A:K,4,FALSE),0)</f>
        <v>-20</v>
      </c>
      <c r="T1345" s="217">
        <f>--IFERROR(VLOOKUP(I1345,'统计（数据库导出）'!A:K,5,FALSE),0)</f>
        <v>-20</v>
      </c>
      <c r="U1345" s="217">
        <f>--IFERROR(VLOOKUP(I1345,'统计（数据库导出）'!A:K,6,FALSE),0)</f>
        <v>0</v>
      </c>
      <c r="V1345" s="217">
        <f>--IFERROR(VLOOKUP(I1345,'统计（数据库导出）'!A:K,7,FALSE),0)</f>
        <v>0</v>
      </c>
      <c r="W1345" s="217">
        <f>--IFERROR(VLOOKUP(I1345,'统计（数据库导出）'!A:K,8,FALSE),0)</f>
        <v>-172</v>
      </c>
      <c r="X1345" s="217">
        <f>--IFERROR(VLOOKUP(I1345,'统计（数据库导出）'!A:K,9,FALSE),0)</f>
        <v>-172</v>
      </c>
      <c r="Y1345" s="217">
        <f>--IFERROR(VLOOKUP(I1345,'统计（数据库导出）'!A:K,10,FALSE),0)</f>
        <v>0</v>
      </c>
      <c r="Z1345" s="217">
        <f>--IFERROR(VLOOKUP(I1345,'统计（数据库导出）'!A:K,11,FALSE),0)</f>
        <v>0</v>
      </c>
      <c r="AA1345" s="4">
        <v>1344</v>
      </c>
      <c r="AB1345" s="4"/>
      <c r="AC1345" s="220" t="e">
        <f>VLOOKUP(H1345,[1]Sheet1!$D:$D,1,FALSE)</f>
        <v>#N/A</v>
      </c>
    </row>
    <row r="1346" spans="1:29">
      <c r="A1346" s="4">
        <v>1136</v>
      </c>
      <c r="B1346" s="4" t="s">
        <v>3254</v>
      </c>
      <c r="C1346" s="4">
        <v>0</v>
      </c>
      <c r="D1346" s="4" t="s">
        <v>30</v>
      </c>
      <c r="E1346" s="4" t="s">
        <v>3271</v>
      </c>
      <c r="F1346" s="4" t="s">
        <v>88</v>
      </c>
      <c r="G1346" s="4" t="s">
        <v>68</v>
      </c>
      <c r="H1346" s="4">
        <v>3851141</v>
      </c>
      <c r="I1346" s="4" t="s">
        <v>3272</v>
      </c>
      <c r="J1346" s="216">
        <v>2950</v>
      </c>
      <c r="K1346" s="4" t="s">
        <v>3273</v>
      </c>
      <c r="L1346" s="4"/>
      <c r="M1346" s="4" t="s">
        <v>3274</v>
      </c>
      <c r="N1346" s="4" t="s">
        <v>3275</v>
      </c>
      <c r="O1346" s="4">
        <v>18993820520</v>
      </c>
      <c r="P1346" s="217">
        <f>--IFERROR(VLOOKUP(I1346,'统计（数据库导出）'!A:C,2,FALSE),0)</f>
        <v>199.9</v>
      </c>
      <c r="Q1346" s="217">
        <f>--IFERROR(VLOOKUP(I1346,'统计（数据库导出）'!A:C,3,FALSE),0)</f>
        <v>2371.20866666667</v>
      </c>
      <c r="R1346" s="219">
        <f t="shared" ref="R1346:R1409" si="21">IFERROR(Q1346/J1346,0)</f>
        <v>0.8037995480226</v>
      </c>
      <c r="S1346" s="217">
        <f>--IFERROR(VLOOKUP(I1346,'统计（数据库导出）'!A:K,4,FALSE),0)</f>
        <v>160.9</v>
      </c>
      <c r="T1346" s="217">
        <f>--IFERROR(VLOOKUP(I1346,'统计（数据库导出）'!A:K,5,FALSE),0)</f>
        <v>-198</v>
      </c>
      <c r="U1346" s="217">
        <f>--IFERROR(VLOOKUP(I1346,'统计（数据库导出）'!A:K,6,FALSE),0)</f>
        <v>39</v>
      </c>
      <c r="V1346" s="217">
        <f>--IFERROR(VLOOKUP(I1346,'统计（数据库导出）'!A:K,7,FALSE),0)</f>
        <v>0</v>
      </c>
      <c r="W1346" s="217">
        <f>--IFERROR(VLOOKUP(I1346,'统计（数据库导出）'!A:K,8,FALSE),0)</f>
        <v>2024.77</v>
      </c>
      <c r="X1346" s="217">
        <f>--IFERROR(VLOOKUP(I1346,'统计（数据库导出）'!A:K,9,FALSE),0)</f>
        <v>-1414.4</v>
      </c>
      <c r="Y1346" s="217">
        <f>--IFERROR(VLOOKUP(I1346,'统计（数据库导出）'!A:K,10,FALSE),0)</f>
        <v>346.438666666667</v>
      </c>
      <c r="Z1346" s="217">
        <f>--IFERROR(VLOOKUP(I1346,'统计（数据库导出）'!A:K,11,FALSE),0)</f>
        <v>-11</v>
      </c>
      <c r="AA1346" s="4">
        <v>1345</v>
      </c>
      <c r="AB1346" s="4"/>
      <c r="AC1346" s="220" t="e">
        <f>VLOOKUP(H1346,[1]Sheet1!$D:$D,1,FALSE)</f>
        <v>#N/A</v>
      </c>
    </row>
    <row r="1347" spans="1:29">
      <c r="A1347" s="4">
        <v>1142</v>
      </c>
      <c r="B1347" s="4" t="s">
        <v>3254</v>
      </c>
      <c r="C1347" s="4">
        <v>0</v>
      </c>
      <c r="D1347" s="4" t="s">
        <v>30</v>
      </c>
      <c r="E1347" s="4" t="s">
        <v>3271</v>
      </c>
      <c r="F1347" s="4" t="s">
        <v>88</v>
      </c>
      <c r="G1347" s="4" t="s">
        <v>102</v>
      </c>
      <c r="H1347" s="4">
        <v>3824736</v>
      </c>
      <c r="I1347" s="4" t="s">
        <v>3276</v>
      </c>
      <c r="J1347" s="216">
        <v>600</v>
      </c>
      <c r="K1347" s="4" t="s">
        <v>3277</v>
      </c>
      <c r="L1347" s="4"/>
      <c r="M1347" s="4" t="s">
        <v>3278</v>
      </c>
      <c r="N1347" s="4" t="s">
        <v>3279</v>
      </c>
      <c r="O1347" s="4">
        <v>17793828589</v>
      </c>
      <c r="P1347" s="217">
        <f>--IFERROR(VLOOKUP(I1347,'统计（数据库导出）'!A:C,2,FALSE),0)</f>
        <v>287.09</v>
      </c>
      <c r="Q1347" s="217">
        <f>--IFERROR(VLOOKUP(I1347,'统计（数据库导出）'!A:C,3,FALSE),0)</f>
        <v>4485.83</v>
      </c>
      <c r="R1347" s="219">
        <f t="shared" si="21"/>
        <v>7.47638333333333</v>
      </c>
      <c r="S1347" s="217">
        <f>--IFERROR(VLOOKUP(I1347,'统计（数据库导出）'!A:K,4,FALSE),0)</f>
        <v>265.79</v>
      </c>
      <c r="T1347" s="217">
        <f>--IFERROR(VLOOKUP(I1347,'统计（数据库导出）'!A:K,5,FALSE),0)</f>
        <v>0</v>
      </c>
      <c r="U1347" s="217">
        <f>--IFERROR(VLOOKUP(I1347,'统计（数据库导出）'!A:K,6,FALSE),0)</f>
        <v>21.3</v>
      </c>
      <c r="V1347" s="217">
        <f>--IFERROR(VLOOKUP(I1347,'统计（数据库导出）'!A:K,7,FALSE),0)</f>
        <v>0</v>
      </c>
      <c r="W1347" s="217">
        <f>--IFERROR(VLOOKUP(I1347,'统计（数据库导出）'!A:K,8,FALSE),0)</f>
        <v>3918.88</v>
      </c>
      <c r="X1347" s="217">
        <f>--IFERROR(VLOOKUP(I1347,'统计（数据库导出）'!A:K,9,FALSE),0)</f>
        <v>-1932.2</v>
      </c>
      <c r="Y1347" s="217">
        <f>--IFERROR(VLOOKUP(I1347,'统计（数据库导出）'!A:K,10,FALSE),0)</f>
        <v>566.95</v>
      </c>
      <c r="Z1347" s="217">
        <f>--IFERROR(VLOOKUP(I1347,'统计（数据库导出）'!A:K,11,FALSE),0)</f>
        <v>0</v>
      </c>
      <c r="AA1347" s="4">
        <v>1346</v>
      </c>
      <c r="AB1347" s="4"/>
      <c r="AC1347" s="220" t="e">
        <f>VLOOKUP(H1347,[1]Sheet1!$D:$D,1,FALSE)</f>
        <v>#N/A</v>
      </c>
    </row>
    <row r="1348" spans="1:29">
      <c r="A1348" s="4">
        <v>1157</v>
      </c>
      <c r="B1348" s="4" t="s">
        <v>3254</v>
      </c>
      <c r="C1348" s="4">
        <v>0</v>
      </c>
      <c r="D1348" s="4" t="s">
        <v>30</v>
      </c>
      <c r="E1348" s="4" t="s">
        <v>3271</v>
      </c>
      <c r="F1348" s="4" t="s">
        <v>88</v>
      </c>
      <c r="G1348" s="4" t="s">
        <v>33</v>
      </c>
      <c r="H1348" s="4">
        <v>3853001</v>
      </c>
      <c r="I1348" s="4" t="s">
        <v>3280</v>
      </c>
      <c r="J1348" s="216">
        <v>1900</v>
      </c>
      <c r="K1348" s="4" t="s">
        <v>3281</v>
      </c>
      <c r="L1348" s="4" t="s">
        <v>99</v>
      </c>
      <c r="M1348" s="4" t="s">
        <v>3282</v>
      </c>
      <c r="N1348" s="4" t="s">
        <v>3275</v>
      </c>
      <c r="O1348" s="4">
        <v>18993861299</v>
      </c>
      <c r="P1348" s="217">
        <f>--IFERROR(VLOOKUP(I1348,'统计（数据库导出）'!A:C,2,FALSE),0)</f>
        <v>0</v>
      </c>
      <c r="Q1348" s="217">
        <f>--IFERROR(VLOOKUP(I1348,'统计（数据库导出）'!A:C,3,FALSE),0)</f>
        <v>78.9881333333333</v>
      </c>
      <c r="R1348" s="219">
        <f t="shared" si="21"/>
        <v>0.0415727017543859</v>
      </c>
      <c r="S1348" s="217">
        <f>--IFERROR(VLOOKUP(I1348,'统计（数据库导出）'!A:K,4,FALSE),0)</f>
        <v>0</v>
      </c>
      <c r="T1348" s="217">
        <f>--IFERROR(VLOOKUP(I1348,'统计（数据库导出）'!A:K,5,FALSE),0)</f>
        <v>0</v>
      </c>
      <c r="U1348" s="217">
        <f>--IFERROR(VLOOKUP(I1348,'统计（数据库导出）'!A:K,6,FALSE),0)</f>
        <v>0</v>
      </c>
      <c r="V1348" s="217">
        <f>--IFERROR(VLOOKUP(I1348,'统计（数据库导出）'!A:K,7,FALSE),0)</f>
        <v>0</v>
      </c>
      <c r="W1348" s="217">
        <f>--IFERROR(VLOOKUP(I1348,'统计（数据库导出）'!A:K,8,FALSE),0)</f>
        <v>15</v>
      </c>
      <c r="X1348" s="217">
        <f>--IFERROR(VLOOKUP(I1348,'统计（数据库导出）'!A:K,9,FALSE),0)</f>
        <v>0</v>
      </c>
      <c r="Y1348" s="217">
        <f>--IFERROR(VLOOKUP(I1348,'统计（数据库导出）'!A:K,10,FALSE),0)</f>
        <v>63.9881333333333</v>
      </c>
      <c r="Z1348" s="217">
        <f>--IFERROR(VLOOKUP(I1348,'统计（数据库导出）'!A:K,11,FALSE),0)</f>
        <v>0</v>
      </c>
      <c r="AA1348" s="4">
        <v>1347</v>
      </c>
      <c r="AB1348" s="4"/>
      <c r="AC1348" s="220" t="e">
        <f>VLOOKUP(H1348,[1]Sheet1!$D:$D,1,FALSE)</f>
        <v>#N/A</v>
      </c>
    </row>
    <row r="1349" spans="1:29">
      <c r="A1349" s="4">
        <v>1158</v>
      </c>
      <c r="B1349" s="4" t="s">
        <v>3254</v>
      </c>
      <c r="C1349" s="4">
        <v>0</v>
      </c>
      <c r="D1349" s="4" t="s">
        <v>30</v>
      </c>
      <c r="E1349" s="4" t="s">
        <v>3271</v>
      </c>
      <c r="F1349" s="4" t="s">
        <v>88</v>
      </c>
      <c r="G1349" s="4" t="s">
        <v>33</v>
      </c>
      <c r="H1349" s="4">
        <v>3853302</v>
      </c>
      <c r="I1349" s="4" t="s">
        <v>3283</v>
      </c>
      <c r="J1349" s="216">
        <v>1900</v>
      </c>
      <c r="K1349" s="4" t="s">
        <v>3284</v>
      </c>
      <c r="L1349" s="4"/>
      <c r="M1349" s="4" t="s">
        <v>3285</v>
      </c>
      <c r="N1349" s="4" t="s">
        <v>3279</v>
      </c>
      <c r="O1349" s="4">
        <v>18909388696</v>
      </c>
      <c r="P1349" s="217">
        <f>--IFERROR(VLOOKUP(I1349,'统计（数据库导出）'!A:C,2,FALSE),0)</f>
        <v>26</v>
      </c>
      <c r="Q1349" s="217">
        <f>--IFERROR(VLOOKUP(I1349,'统计（数据库导出）'!A:C,3,FALSE),0)</f>
        <v>230</v>
      </c>
      <c r="R1349" s="219">
        <f t="shared" si="21"/>
        <v>0.121052631578947</v>
      </c>
      <c r="S1349" s="217">
        <f>--IFERROR(VLOOKUP(I1349,'统计（数据库导出）'!A:K,4,FALSE),0)</f>
        <v>0</v>
      </c>
      <c r="T1349" s="217">
        <f>--IFERROR(VLOOKUP(I1349,'统计（数据库导出）'!A:K,5,FALSE),0)</f>
        <v>0</v>
      </c>
      <c r="U1349" s="217">
        <f>--IFERROR(VLOOKUP(I1349,'统计（数据库导出）'!A:K,6,FALSE),0)</f>
        <v>26</v>
      </c>
      <c r="V1349" s="217">
        <f>--IFERROR(VLOOKUP(I1349,'统计（数据库导出）'!A:K,7,FALSE),0)</f>
        <v>0</v>
      </c>
      <c r="W1349" s="217">
        <f>--IFERROR(VLOOKUP(I1349,'统计（数据库导出）'!A:K,8,FALSE),0)</f>
        <v>0</v>
      </c>
      <c r="X1349" s="217">
        <f>--IFERROR(VLOOKUP(I1349,'统计（数据库导出）'!A:K,9,FALSE),0)</f>
        <v>0</v>
      </c>
      <c r="Y1349" s="217">
        <f>--IFERROR(VLOOKUP(I1349,'统计（数据库导出）'!A:K,10,FALSE),0)</f>
        <v>230</v>
      </c>
      <c r="Z1349" s="217">
        <f>--IFERROR(VLOOKUP(I1349,'统计（数据库导出）'!A:K,11,FALSE),0)</f>
        <v>0</v>
      </c>
      <c r="AA1349" s="4">
        <v>1348</v>
      </c>
      <c r="AB1349" s="4"/>
      <c r="AC1349" s="220" t="e">
        <f>VLOOKUP(H1349,[1]Sheet1!$D:$D,1,FALSE)</f>
        <v>#N/A</v>
      </c>
    </row>
    <row r="1350" spans="1:29">
      <c r="A1350" s="4">
        <v>1685</v>
      </c>
      <c r="B1350" s="4" t="s">
        <v>3254</v>
      </c>
      <c r="C1350" s="4">
        <v>0</v>
      </c>
      <c r="D1350" s="4" t="s">
        <v>30</v>
      </c>
      <c r="E1350" s="4" t="s">
        <v>3271</v>
      </c>
      <c r="F1350" s="4" t="s">
        <v>88</v>
      </c>
      <c r="G1350" s="4" t="s">
        <v>43</v>
      </c>
      <c r="H1350" s="4">
        <v>3852818</v>
      </c>
      <c r="I1350" s="4" t="s">
        <v>3286</v>
      </c>
      <c r="J1350" s="216">
        <v>1005</v>
      </c>
      <c r="K1350" s="4">
        <v>18093822728</v>
      </c>
      <c r="L1350" s="4"/>
      <c r="M1350" s="4" t="s">
        <v>410</v>
      </c>
      <c r="N1350" s="4" t="s">
        <v>3287</v>
      </c>
      <c r="O1350" s="4">
        <v>18093822728</v>
      </c>
      <c r="P1350" s="217">
        <f>--IFERROR(VLOOKUP(I1350,'统计（数据库导出）'!A:C,2,FALSE),0)</f>
        <v>0</v>
      </c>
      <c r="Q1350" s="217">
        <f>--IFERROR(VLOOKUP(I1350,'统计（数据库导出）'!A:C,3,FALSE),0)</f>
        <v>327.58</v>
      </c>
      <c r="R1350" s="219">
        <f t="shared" si="21"/>
        <v>0.325950248756219</v>
      </c>
      <c r="S1350" s="217">
        <f>--IFERROR(VLOOKUP(I1350,'统计（数据库导出）'!A:K,4,FALSE),0)</f>
        <v>0</v>
      </c>
      <c r="T1350" s="217">
        <f>--IFERROR(VLOOKUP(I1350,'统计（数据库导出）'!A:K,5,FALSE),0)</f>
        <v>0</v>
      </c>
      <c r="U1350" s="217">
        <f>--IFERROR(VLOOKUP(I1350,'统计（数据库导出）'!A:K,6,FALSE),0)</f>
        <v>0</v>
      </c>
      <c r="V1350" s="217">
        <f>--IFERROR(VLOOKUP(I1350,'统计（数据库导出）'!A:K,7,FALSE),0)</f>
        <v>0</v>
      </c>
      <c r="W1350" s="217">
        <f>--IFERROR(VLOOKUP(I1350,'统计（数据库导出）'!A:K,8,FALSE),0)</f>
        <v>273.58</v>
      </c>
      <c r="X1350" s="217">
        <f>--IFERROR(VLOOKUP(I1350,'统计（数据库导出）'!A:K,9,FALSE),0)</f>
        <v>0</v>
      </c>
      <c r="Y1350" s="217">
        <f>--IFERROR(VLOOKUP(I1350,'统计（数据库导出）'!A:K,10,FALSE),0)</f>
        <v>54</v>
      </c>
      <c r="Z1350" s="217">
        <f>--IFERROR(VLOOKUP(I1350,'统计（数据库导出）'!A:K,11,FALSE),0)</f>
        <v>0</v>
      </c>
      <c r="AA1350" s="4">
        <v>1349</v>
      </c>
      <c r="AB1350" s="4"/>
      <c r="AC1350" s="220" t="e">
        <f>VLOOKUP(H1350,[1]Sheet1!$D:$D,1,FALSE)</f>
        <v>#N/A</v>
      </c>
    </row>
    <row r="1351" spans="1:29">
      <c r="A1351" s="4">
        <v>1686</v>
      </c>
      <c r="B1351" s="4" t="s">
        <v>3254</v>
      </c>
      <c r="C1351" s="4">
        <v>0</v>
      </c>
      <c r="D1351" s="4" t="s">
        <v>30</v>
      </c>
      <c r="E1351" s="4" t="s">
        <v>3271</v>
      </c>
      <c r="F1351" s="4" t="s">
        <v>88</v>
      </c>
      <c r="G1351" s="4" t="s">
        <v>43</v>
      </c>
      <c r="H1351" s="4">
        <v>3852802</v>
      </c>
      <c r="I1351" s="4" t="s">
        <v>3288</v>
      </c>
      <c r="J1351" s="216">
        <v>1005</v>
      </c>
      <c r="K1351" s="4">
        <v>19958515860</v>
      </c>
      <c r="L1351" s="4"/>
      <c r="M1351" s="4" t="s">
        <v>3289</v>
      </c>
      <c r="N1351" s="4" t="s">
        <v>3287</v>
      </c>
      <c r="O1351" s="4">
        <v>19958515860</v>
      </c>
      <c r="P1351" s="217">
        <f>--IFERROR(VLOOKUP(I1351,'统计（数据库导出）'!A:C,2,FALSE),0)</f>
        <v>0</v>
      </c>
      <c r="Q1351" s="217">
        <f>--IFERROR(VLOOKUP(I1351,'统计（数据库导出）'!A:C,3,FALSE),0)</f>
        <v>207</v>
      </c>
      <c r="R1351" s="219">
        <f t="shared" si="21"/>
        <v>0.205970149253731</v>
      </c>
      <c r="S1351" s="217">
        <f>--IFERROR(VLOOKUP(I1351,'统计（数据库导出）'!A:K,4,FALSE),0)</f>
        <v>0</v>
      </c>
      <c r="T1351" s="217">
        <f>--IFERROR(VLOOKUP(I1351,'统计（数据库导出）'!A:K,5,FALSE),0)</f>
        <v>0</v>
      </c>
      <c r="U1351" s="217">
        <f>--IFERROR(VLOOKUP(I1351,'统计（数据库导出）'!A:K,6,FALSE),0)</f>
        <v>0</v>
      </c>
      <c r="V1351" s="217">
        <f>--IFERROR(VLOOKUP(I1351,'统计（数据库导出）'!A:K,7,FALSE),0)</f>
        <v>0</v>
      </c>
      <c r="W1351" s="217">
        <f>--IFERROR(VLOOKUP(I1351,'统计（数据库导出）'!A:K,8,FALSE),0)</f>
        <v>169</v>
      </c>
      <c r="X1351" s="217">
        <f>--IFERROR(VLOOKUP(I1351,'统计（数据库导出）'!A:K,9,FALSE),0)</f>
        <v>0</v>
      </c>
      <c r="Y1351" s="217">
        <f>--IFERROR(VLOOKUP(I1351,'统计（数据库导出）'!A:K,10,FALSE),0)</f>
        <v>38</v>
      </c>
      <c r="Z1351" s="217">
        <f>--IFERROR(VLOOKUP(I1351,'统计（数据库导出）'!A:K,11,FALSE),0)</f>
        <v>0</v>
      </c>
      <c r="AA1351" s="4">
        <v>1350</v>
      </c>
      <c r="AB1351" s="4"/>
      <c r="AC1351" s="220" t="e">
        <f>VLOOKUP(H1351,[1]Sheet1!$D:$D,1,FALSE)</f>
        <v>#N/A</v>
      </c>
    </row>
    <row r="1352" spans="1:29">
      <c r="A1352" s="4">
        <v>1687</v>
      </c>
      <c r="B1352" s="4" t="s">
        <v>3254</v>
      </c>
      <c r="C1352" s="4">
        <v>0</v>
      </c>
      <c r="D1352" s="4" t="s">
        <v>30</v>
      </c>
      <c r="E1352" s="4" t="s">
        <v>3271</v>
      </c>
      <c r="F1352" s="4" t="s">
        <v>88</v>
      </c>
      <c r="G1352" s="4" t="s">
        <v>43</v>
      </c>
      <c r="H1352" s="4">
        <v>3854011</v>
      </c>
      <c r="I1352" s="4" t="s">
        <v>3290</v>
      </c>
      <c r="J1352" s="216">
        <v>1005</v>
      </c>
      <c r="K1352" s="4">
        <v>18993806951</v>
      </c>
      <c r="L1352" s="4"/>
      <c r="M1352" s="4" t="s">
        <v>3291</v>
      </c>
      <c r="N1352" s="4" t="s">
        <v>3292</v>
      </c>
      <c r="O1352" s="4">
        <v>19959081101</v>
      </c>
      <c r="P1352" s="217">
        <f>--IFERROR(VLOOKUP(I1352,'统计（数据库导出）'!A:C,2,FALSE),0)</f>
        <v>0</v>
      </c>
      <c r="Q1352" s="217">
        <f>--IFERROR(VLOOKUP(I1352,'统计（数据库导出）'!A:C,3,FALSE),0)</f>
        <v>87.1</v>
      </c>
      <c r="R1352" s="219">
        <f t="shared" si="21"/>
        <v>0.0866666666666667</v>
      </c>
      <c r="S1352" s="217">
        <f>--IFERROR(VLOOKUP(I1352,'统计（数据库导出）'!A:K,4,FALSE),0)</f>
        <v>0</v>
      </c>
      <c r="T1352" s="217">
        <f>--IFERROR(VLOOKUP(I1352,'统计（数据库导出）'!A:K,5,FALSE),0)</f>
        <v>0</v>
      </c>
      <c r="U1352" s="217">
        <f>--IFERROR(VLOOKUP(I1352,'统计（数据库导出）'!A:K,6,FALSE),0)</f>
        <v>0</v>
      </c>
      <c r="V1352" s="217">
        <f>--IFERROR(VLOOKUP(I1352,'统计（数据库导出）'!A:K,7,FALSE),0)</f>
        <v>0</v>
      </c>
      <c r="W1352" s="217">
        <f>--IFERROR(VLOOKUP(I1352,'统计（数据库导出）'!A:K,8,FALSE),0)</f>
        <v>61.1</v>
      </c>
      <c r="X1352" s="217">
        <f>--IFERROR(VLOOKUP(I1352,'统计（数据库导出）'!A:K,9,FALSE),0)</f>
        <v>-91.1</v>
      </c>
      <c r="Y1352" s="217">
        <f>--IFERROR(VLOOKUP(I1352,'统计（数据库导出）'!A:K,10,FALSE),0)</f>
        <v>26</v>
      </c>
      <c r="Z1352" s="217">
        <f>--IFERROR(VLOOKUP(I1352,'统计（数据库导出）'!A:K,11,FALSE),0)</f>
        <v>0</v>
      </c>
      <c r="AA1352" s="4">
        <v>1351</v>
      </c>
      <c r="AB1352" s="4"/>
      <c r="AC1352" s="220" t="e">
        <f>VLOOKUP(H1352,[1]Sheet1!$D:$D,1,FALSE)</f>
        <v>#N/A</v>
      </c>
    </row>
    <row r="1353" spans="1:29">
      <c r="A1353" s="4">
        <v>1688</v>
      </c>
      <c r="B1353" s="4" t="s">
        <v>3254</v>
      </c>
      <c r="C1353" s="4">
        <v>0</v>
      </c>
      <c r="D1353" s="4" t="s">
        <v>30</v>
      </c>
      <c r="E1353" s="4" t="s">
        <v>3271</v>
      </c>
      <c r="F1353" s="4" t="s">
        <v>88</v>
      </c>
      <c r="G1353" s="4" t="s">
        <v>43</v>
      </c>
      <c r="H1353" s="4">
        <v>3852807</v>
      </c>
      <c r="I1353" s="4" t="s">
        <v>3293</v>
      </c>
      <c r="J1353" s="216">
        <v>1005</v>
      </c>
      <c r="K1353" s="4">
        <v>18193861953</v>
      </c>
      <c r="L1353" s="4"/>
      <c r="M1353" s="4" t="s">
        <v>3294</v>
      </c>
      <c r="N1353" s="4" t="s">
        <v>3287</v>
      </c>
      <c r="O1353" s="4">
        <v>18993830811</v>
      </c>
      <c r="P1353" s="217">
        <f>--IFERROR(VLOOKUP(I1353,'统计（数据库导出）'!A:C,2,FALSE),0)</f>
        <v>0</v>
      </c>
      <c r="Q1353" s="217">
        <f>--IFERROR(VLOOKUP(I1353,'统计（数据库导出）'!A:C,3,FALSE),0)</f>
        <v>129.51</v>
      </c>
      <c r="R1353" s="219">
        <f t="shared" si="21"/>
        <v>0.128865671641791</v>
      </c>
      <c r="S1353" s="217">
        <f>--IFERROR(VLOOKUP(I1353,'统计（数据库导出）'!A:K,4,FALSE),0)</f>
        <v>0</v>
      </c>
      <c r="T1353" s="217">
        <f>--IFERROR(VLOOKUP(I1353,'统计（数据库导出）'!A:K,5,FALSE),0)</f>
        <v>0</v>
      </c>
      <c r="U1353" s="217">
        <f>--IFERROR(VLOOKUP(I1353,'统计（数据库导出）'!A:K,6,FALSE),0)</f>
        <v>0</v>
      </c>
      <c r="V1353" s="217">
        <f>--IFERROR(VLOOKUP(I1353,'统计（数据库导出）'!A:K,7,FALSE),0)</f>
        <v>0</v>
      </c>
      <c r="W1353" s="217">
        <f>--IFERROR(VLOOKUP(I1353,'统计（数据库导出）'!A:K,8,FALSE),0)</f>
        <v>129.51</v>
      </c>
      <c r="X1353" s="217">
        <f>--IFERROR(VLOOKUP(I1353,'统计（数据库导出）'!A:K,9,FALSE),0)</f>
        <v>-53.1</v>
      </c>
      <c r="Y1353" s="217">
        <f>--IFERROR(VLOOKUP(I1353,'统计（数据库导出）'!A:K,10,FALSE),0)</f>
        <v>0</v>
      </c>
      <c r="Z1353" s="217">
        <f>--IFERROR(VLOOKUP(I1353,'统计（数据库导出）'!A:K,11,FALSE),0)</f>
        <v>0</v>
      </c>
      <c r="AA1353" s="4">
        <v>1352</v>
      </c>
      <c r="AB1353" s="4"/>
      <c r="AC1353" s="220" t="e">
        <f>VLOOKUP(H1353,[1]Sheet1!$D:$D,1,FALSE)</f>
        <v>#N/A</v>
      </c>
    </row>
    <row r="1354" spans="1:29">
      <c r="A1354" s="4">
        <v>1195</v>
      </c>
      <c r="B1354" s="4" t="s">
        <v>3254</v>
      </c>
      <c r="C1354" s="4">
        <v>0</v>
      </c>
      <c r="D1354" s="4" t="s">
        <v>30</v>
      </c>
      <c r="E1354" s="4" t="s">
        <v>3295</v>
      </c>
      <c r="F1354" s="4" t="s">
        <v>32</v>
      </c>
      <c r="G1354" s="4" t="s">
        <v>43</v>
      </c>
      <c r="H1354" s="4">
        <v>3851366</v>
      </c>
      <c r="I1354" s="4" t="s">
        <v>3296</v>
      </c>
      <c r="J1354" s="216">
        <v>1087</v>
      </c>
      <c r="K1354" s="4" t="s">
        <v>3297</v>
      </c>
      <c r="L1354" s="4"/>
      <c r="M1354" s="4" t="s">
        <v>3298</v>
      </c>
      <c r="N1354" s="4" t="s">
        <v>3299</v>
      </c>
      <c r="O1354" s="4">
        <v>18009382569</v>
      </c>
      <c r="P1354" s="217">
        <f>--IFERROR(VLOOKUP(I1354,'统计（数据库导出）'!A:C,2,FALSE),0)</f>
        <v>139.1</v>
      </c>
      <c r="Q1354" s="217">
        <f>--IFERROR(VLOOKUP(I1354,'统计（数据库导出）'!A:C,3,FALSE),0)</f>
        <v>1554.58</v>
      </c>
      <c r="R1354" s="219">
        <f t="shared" si="21"/>
        <v>1.43015639374425</v>
      </c>
      <c r="S1354" s="217">
        <f>--IFERROR(VLOOKUP(I1354,'统计（数据库导出）'!A:K,4,FALSE),0)</f>
        <v>119.1</v>
      </c>
      <c r="T1354" s="217">
        <f>--IFERROR(VLOOKUP(I1354,'统计（数据库导出）'!A:K,5,FALSE),0)</f>
        <v>0</v>
      </c>
      <c r="U1354" s="217">
        <f>--IFERROR(VLOOKUP(I1354,'统计（数据库导出）'!A:K,6,FALSE),0)</f>
        <v>20</v>
      </c>
      <c r="V1354" s="217">
        <f>--IFERROR(VLOOKUP(I1354,'统计（数据库导出）'!A:K,7,FALSE),0)</f>
        <v>0</v>
      </c>
      <c r="W1354" s="217">
        <f>--IFERROR(VLOOKUP(I1354,'统计（数据库导出）'!A:K,8,FALSE),0)</f>
        <v>1242.28</v>
      </c>
      <c r="X1354" s="217">
        <f>--IFERROR(VLOOKUP(I1354,'统计（数据库导出）'!A:K,9,FALSE),0)</f>
        <v>0</v>
      </c>
      <c r="Y1354" s="217">
        <f>--IFERROR(VLOOKUP(I1354,'统计（数据库导出）'!A:K,10,FALSE),0)</f>
        <v>312.3</v>
      </c>
      <c r="Z1354" s="217">
        <f>--IFERROR(VLOOKUP(I1354,'统计（数据库导出）'!A:K,11,FALSE),0)</f>
        <v>0</v>
      </c>
      <c r="AA1354" s="4">
        <v>1353</v>
      </c>
      <c r="AB1354" s="4"/>
      <c r="AC1354" s="220" t="e">
        <f>VLOOKUP(H1354,[1]Sheet1!$D:$D,1,FALSE)</f>
        <v>#N/A</v>
      </c>
    </row>
    <row r="1355" spans="1:29">
      <c r="A1355" s="4">
        <v>1208</v>
      </c>
      <c r="B1355" s="4" t="s">
        <v>3254</v>
      </c>
      <c r="C1355" s="4">
        <v>0</v>
      </c>
      <c r="D1355" s="4" t="s">
        <v>30</v>
      </c>
      <c r="E1355" s="4" t="s">
        <v>3295</v>
      </c>
      <c r="F1355" s="4" t="s">
        <v>32</v>
      </c>
      <c r="G1355" s="4" t="s">
        <v>102</v>
      </c>
      <c r="H1355" s="4">
        <v>38382026</v>
      </c>
      <c r="I1355" s="4">
        <v>0</v>
      </c>
      <c r="J1355" s="216">
        <v>1687</v>
      </c>
      <c r="K1355" s="4" t="s">
        <v>3300</v>
      </c>
      <c r="L1355" s="4" t="s">
        <v>99</v>
      </c>
      <c r="M1355" s="4" t="s">
        <v>3301</v>
      </c>
      <c r="N1355" s="4" t="s">
        <v>3302</v>
      </c>
      <c r="O1355" s="4">
        <v>17793828690</v>
      </c>
      <c r="P1355" s="217">
        <f>--IFERROR(VLOOKUP(I1355,'统计（数据库导出）'!A:C,2,FALSE),0)</f>
        <v>0</v>
      </c>
      <c r="Q1355" s="217">
        <f>--IFERROR(VLOOKUP(I1355,'统计（数据库导出）'!A:C,3,FALSE),0)</f>
        <v>0</v>
      </c>
      <c r="R1355" s="219">
        <f t="shared" si="21"/>
        <v>0</v>
      </c>
      <c r="S1355" s="217">
        <f>--IFERROR(VLOOKUP(I1355,'统计（数据库导出）'!A:K,4,FALSE),0)</f>
        <v>0</v>
      </c>
      <c r="T1355" s="217">
        <f>--IFERROR(VLOOKUP(I1355,'统计（数据库导出）'!A:K,5,FALSE),0)</f>
        <v>0</v>
      </c>
      <c r="U1355" s="217">
        <f>--IFERROR(VLOOKUP(I1355,'统计（数据库导出）'!A:K,6,FALSE),0)</f>
        <v>0</v>
      </c>
      <c r="V1355" s="217">
        <f>--IFERROR(VLOOKUP(I1355,'统计（数据库导出）'!A:K,7,FALSE),0)</f>
        <v>0</v>
      </c>
      <c r="W1355" s="217">
        <f>--IFERROR(VLOOKUP(I1355,'统计（数据库导出）'!A:K,8,FALSE),0)</f>
        <v>0</v>
      </c>
      <c r="X1355" s="217">
        <f>--IFERROR(VLOOKUP(I1355,'统计（数据库导出）'!A:K,9,FALSE),0)</f>
        <v>0</v>
      </c>
      <c r="Y1355" s="217">
        <f>--IFERROR(VLOOKUP(I1355,'统计（数据库导出）'!A:K,10,FALSE),0)</f>
        <v>0</v>
      </c>
      <c r="Z1355" s="217">
        <f>--IFERROR(VLOOKUP(I1355,'统计（数据库导出）'!A:K,11,FALSE),0)</f>
        <v>0</v>
      </c>
      <c r="AA1355" s="4">
        <v>1354</v>
      </c>
      <c r="AB1355" s="4"/>
      <c r="AC1355" s="220" t="e">
        <f>VLOOKUP(H1355,[1]Sheet1!$D:$D,1,FALSE)</f>
        <v>#N/A</v>
      </c>
    </row>
    <row r="1356" spans="1:29">
      <c r="A1356" s="4">
        <v>1216</v>
      </c>
      <c r="B1356" s="4" t="s">
        <v>3254</v>
      </c>
      <c r="C1356" s="4">
        <v>0</v>
      </c>
      <c r="D1356" s="4" t="s">
        <v>30</v>
      </c>
      <c r="E1356" s="4" t="s">
        <v>3295</v>
      </c>
      <c r="F1356" s="4" t="s">
        <v>32</v>
      </c>
      <c r="G1356" s="4" t="s">
        <v>33</v>
      </c>
      <c r="H1356" s="4">
        <v>3851702</v>
      </c>
      <c r="I1356" s="4" t="s">
        <v>3303</v>
      </c>
      <c r="J1356" s="216">
        <v>1087</v>
      </c>
      <c r="K1356" s="4" t="s">
        <v>3304</v>
      </c>
      <c r="L1356" s="4"/>
      <c r="M1356" s="4" t="s">
        <v>3305</v>
      </c>
      <c r="N1356" s="4" t="s">
        <v>3306</v>
      </c>
      <c r="O1356" s="4">
        <v>15379897620</v>
      </c>
      <c r="P1356" s="217">
        <f>--IFERROR(VLOOKUP(I1356,'统计（数据库导出）'!A:C,2,FALSE),0)</f>
        <v>50.8</v>
      </c>
      <c r="Q1356" s="217">
        <f>--IFERROR(VLOOKUP(I1356,'统计（数据库导出）'!A:C,3,FALSE),0)</f>
        <v>2313.5</v>
      </c>
      <c r="R1356" s="219">
        <f t="shared" si="21"/>
        <v>2.12833486660534</v>
      </c>
      <c r="S1356" s="217">
        <f>--IFERROR(VLOOKUP(I1356,'统计（数据库导出）'!A:K,4,FALSE),0)</f>
        <v>48</v>
      </c>
      <c r="T1356" s="217">
        <f>--IFERROR(VLOOKUP(I1356,'统计（数据库导出）'!A:K,5,FALSE),0)</f>
        <v>0</v>
      </c>
      <c r="U1356" s="217">
        <f>--IFERROR(VLOOKUP(I1356,'统计（数据库导出）'!A:K,6,FALSE),0)</f>
        <v>2.8</v>
      </c>
      <c r="V1356" s="217">
        <f>--IFERROR(VLOOKUP(I1356,'统计（数据库导出）'!A:K,7,FALSE),0)</f>
        <v>0</v>
      </c>
      <c r="W1356" s="217">
        <f>--IFERROR(VLOOKUP(I1356,'统计（数据库导出）'!A:K,8,FALSE),0)</f>
        <v>1684.2</v>
      </c>
      <c r="X1356" s="217">
        <f>--IFERROR(VLOOKUP(I1356,'统计（数据库导出）'!A:K,9,FALSE),0)</f>
        <v>-932.9</v>
      </c>
      <c r="Y1356" s="217">
        <f>--IFERROR(VLOOKUP(I1356,'统计（数据库导出）'!A:K,10,FALSE),0)</f>
        <v>629.3</v>
      </c>
      <c r="Z1356" s="217">
        <f>--IFERROR(VLOOKUP(I1356,'统计（数据库导出）'!A:K,11,FALSE),0)</f>
        <v>-10</v>
      </c>
      <c r="AA1356" s="4">
        <v>1355</v>
      </c>
      <c r="AB1356" s="4"/>
      <c r="AC1356" s="220" t="e">
        <f>VLOOKUP(H1356,[1]Sheet1!$D:$D,1,FALSE)</f>
        <v>#N/A</v>
      </c>
    </row>
    <row r="1357" spans="1:29">
      <c r="A1357" s="4">
        <v>1241</v>
      </c>
      <c r="B1357" s="4" t="s">
        <v>3254</v>
      </c>
      <c r="C1357" s="4">
        <v>0</v>
      </c>
      <c r="D1357" s="4" t="s">
        <v>30</v>
      </c>
      <c r="E1357" s="4" t="s">
        <v>3295</v>
      </c>
      <c r="F1357" s="4" t="s">
        <v>32</v>
      </c>
      <c r="G1357" s="4" t="s">
        <v>43</v>
      </c>
      <c r="H1357" s="4">
        <v>335390</v>
      </c>
      <c r="I1357" s="4" t="s">
        <v>3307</v>
      </c>
      <c r="J1357" s="216">
        <v>1087</v>
      </c>
      <c r="K1357" s="4" t="s">
        <v>3308</v>
      </c>
      <c r="L1357" s="4"/>
      <c r="M1357" s="4" t="s">
        <v>3309</v>
      </c>
      <c r="N1357" s="4" t="s">
        <v>3310</v>
      </c>
      <c r="O1357" s="4">
        <v>15379854593</v>
      </c>
      <c r="P1357" s="217">
        <f>--IFERROR(VLOOKUP(I1357,'统计（数据库导出）'!A:C,2,FALSE),0)</f>
        <v>0</v>
      </c>
      <c r="Q1357" s="217">
        <f>--IFERROR(VLOOKUP(I1357,'统计（数据库导出）'!A:C,3,FALSE),0)</f>
        <v>-5</v>
      </c>
      <c r="R1357" s="219">
        <f t="shared" si="21"/>
        <v>-0.00459981600735971</v>
      </c>
      <c r="S1357" s="217">
        <f>--IFERROR(VLOOKUP(I1357,'统计（数据库导出）'!A:K,4,FALSE),0)</f>
        <v>0</v>
      </c>
      <c r="T1357" s="217">
        <f>--IFERROR(VLOOKUP(I1357,'统计（数据库导出）'!A:K,5,FALSE),0)</f>
        <v>0</v>
      </c>
      <c r="U1357" s="217">
        <f>--IFERROR(VLOOKUP(I1357,'统计（数据库导出）'!A:K,6,FALSE),0)</f>
        <v>0</v>
      </c>
      <c r="V1357" s="217">
        <f>--IFERROR(VLOOKUP(I1357,'统计（数据库导出）'!A:K,7,FALSE),0)</f>
        <v>0</v>
      </c>
      <c r="W1357" s="217">
        <f>--IFERROR(VLOOKUP(I1357,'统计（数据库导出）'!A:K,8,FALSE),0)</f>
        <v>-5</v>
      </c>
      <c r="X1357" s="217">
        <f>--IFERROR(VLOOKUP(I1357,'统计（数据库导出）'!A:K,9,FALSE),0)</f>
        <v>-5</v>
      </c>
      <c r="Y1357" s="217">
        <f>--IFERROR(VLOOKUP(I1357,'统计（数据库导出）'!A:K,10,FALSE),0)</f>
        <v>0</v>
      </c>
      <c r="Z1357" s="217">
        <f>--IFERROR(VLOOKUP(I1357,'统计（数据库导出）'!A:K,11,FALSE),0)</f>
        <v>0</v>
      </c>
      <c r="AA1357" s="4">
        <v>1356</v>
      </c>
      <c r="AB1357" s="4"/>
      <c r="AC1357" s="220" t="e">
        <f>VLOOKUP(H1357,[1]Sheet1!$D:$D,1,FALSE)</f>
        <v>#N/A</v>
      </c>
    </row>
    <row r="1358" spans="1:29">
      <c r="A1358" s="4">
        <v>1242</v>
      </c>
      <c r="B1358" s="4" t="s">
        <v>3254</v>
      </c>
      <c r="C1358" s="4">
        <v>0</v>
      </c>
      <c r="D1358" s="4" t="s">
        <v>30</v>
      </c>
      <c r="E1358" s="4" t="s">
        <v>3295</v>
      </c>
      <c r="F1358" s="4" t="s">
        <v>32</v>
      </c>
      <c r="G1358" s="4" t="s">
        <v>43</v>
      </c>
      <c r="H1358" s="4">
        <v>3353091</v>
      </c>
      <c r="I1358" s="4" t="s">
        <v>3311</v>
      </c>
      <c r="J1358" s="216">
        <v>1087</v>
      </c>
      <c r="K1358" s="4" t="s">
        <v>3312</v>
      </c>
      <c r="L1358" s="4"/>
      <c r="M1358" s="4" t="s">
        <v>3313</v>
      </c>
      <c r="N1358" s="4" t="s">
        <v>3310</v>
      </c>
      <c r="O1358" s="4">
        <v>17718605327</v>
      </c>
      <c r="P1358" s="217">
        <f>--IFERROR(VLOOKUP(I1358,'统计（数据库导出）'!A:C,2,FALSE),0)</f>
        <v>0</v>
      </c>
      <c r="Q1358" s="217">
        <f>--IFERROR(VLOOKUP(I1358,'统计（数据库导出）'!A:C,3,FALSE),0)</f>
        <v>0</v>
      </c>
      <c r="R1358" s="219">
        <f t="shared" si="21"/>
        <v>0</v>
      </c>
      <c r="S1358" s="217">
        <f>--IFERROR(VLOOKUP(I1358,'统计（数据库导出）'!A:K,4,FALSE),0)</f>
        <v>0</v>
      </c>
      <c r="T1358" s="217">
        <f>--IFERROR(VLOOKUP(I1358,'统计（数据库导出）'!A:K,5,FALSE),0)</f>
        <v>0</v>
      </c>
      <c r="U1358" s="217">
        <f>--IFERROR(VLOOKUP(I1358,'统计（数据库导出）'!A:K,6,FALSE),0)</f>
        <v>0</v>
      </c>
      <c r="V1358" s="217">
        <f>--IFERROR(VLOOKUP(I1358,'统计（数据库导出）'!A:K,7,FALSE),0)</f>
        <v>0</v>
      </c>
      <c r="W1358" s="217">
        <f>--IFERROR(VLOOKUP(I1358,'统计（数据库导出）'!A:K,8,FALSE),0)</f>
        <v>0</v>
      </c>
      <c r="X1358" s="217">
        <f>--IFERROR(VLOOKUP(I1358,'统计（数据库导出）'!A:K,9,FALSE),0)</f>
        <v>0</v>
      </c>
      <c r="Y1358" s="217">
        <f>--IFERROR(VLOOKUP(I1358,'统计（数据库导出）'!A:K,10,FALSE),0)</f>
        <v>0</v>
      </c>
      <c r="Z1358" s="217">
        <f>--IFERROR(VLOOKUP(I1358,'统计（数据库导出）'!A:K,11,FALSE),0)</f>
        <v>0</v>
      </c>
      <c r="AA1358" s="4">
        <v>1357</v>
      </c>
      <c r="AB1358" s="4"/>
      <c r="AC1358" s="220" t="e">
        <f>VLOOKUP(H1358,[1]Sheet1!$D:$D,1,FALSE)</f>
        <v>#N/A</v>
      </c>
    </row>
    <row r="1359" spans="1:29">
      <c r="A1359" s="4">
        <v>1126</v>
      </c>
      <c r="B1359" s="4" t="s">
        <v>3254</v>
      </c>
      <c r="C1359" s="4">
        <v>0</v>
      </c>
      <c r="D1359" s="4" t="s">
        <v>30</v>
      </c>
      <c r="E1359" s="4" t="s">
        <v>3314</v>
      </c>
      <c r="F1359" s="4" t="s">
        <v>88</v>
      </c>
      <c r="G1359" s="4" t="s">
        <v>33</v>
      </c>
      <c r="H1359" s="4">
        <v>3853573</v>
      </c>
      <c r="I1359" s="4" t="s">
        <v>3315</v>
      </c>
      <c r="J1359" s="216">
        <v>1371</v>
      </c>
      <c r="K1359" s="4">
        <v>17793834127</v>
      </c>
      <c r="L1359" s="4"/>
      <c r="M1359" s="4" t="s">
        <v>3316</v>
      </c>
      <c r="N1359" s="4" t="s">
        <v>3317</v>
      </c>
      <c r="O1359" s="4">
        <v>17793834127</v>
      </c>
      <c r="P1359" s="217">
        <f>--IFERROR(VLOOKUP(I1359,'统计（数据库导出）'!A:C,2,FALSE),0)</f>
        <v>0</v>
      </c>
      <c r="Q1359" s="217">
        <f>--IFERROR(VLOOKUP(I1359,'统计（数据库导出）'!A:C,3,FALSE),0)</f>
        <v>114</v>
      </c>
      <c r="R1359" s="219">
        <f t="shared" si="21"/>
        <v>0.0831509846827133</v>
      </c>
      <c r="S1359" s="217">
        <f>--IFERROR(VLOOKUP(I1359,'统计（数据库导出）'!A:K,4,FALSE),0)</f>
        <v>0</v>
      </c>
      <c r="T1359" s="217">
        <f>--IFERROR(VLOOKUP(I1359,'统计（数据库导出）'!A:K,5,FALSE),0)</f>
        <v>0</v>
      </c>
      <c r="U1359" s="217">
        <f>--IFERROR(VLOOKUP(I1359,'统计（数据库导出）'!A:K,6,FALSE),0)</f>
        <v>0</v>
      </c>
      <c r="V1359" s="217">
        <f>--IFERROR(VLOOKUP(I1359,'统计（数据库导出）'!A:K,7,FALSE),0)</f>
        <v>0</v>
      </c>
      <c r="W1359" s="217">
        <f>--IFERROR(VLOOKUP(I1359,'统计（数据库导出）'!A:K,8,FALSE),0)</f>
        <v>3</v>
      </c>
      <c r="X1359" s="217">
        <f>--IFERROR(VLOOKUP(I1359,'统计（数据库导出）'!A:K,9,FALSE),0)</f>
        <v>0</v>
      </c>
      <c r="Y1359" s="217">
        <f>--IFERROR(VLOOKUP(I1359,'统计（数据库导出）'!A:K,10,FALSE),0)</f>
        <v>111</v>
      </c>
      <c r="Z1359" s="217">
        <f>--IFERROR(VLOOKUP(I1359,'统计（数据库导出）'!A:K,11,FALSE),0)</f>
        <v>0</v>
      </c>
      <c r="AA1359" s="4">
        <v>1358</v>
      </c>
      <c r="AB1359" s="4"/>
      <c r="AC1359" s="220" t="e">
        <f>VLOOKUP(H1359,[1]Sheet1!$D:$D,1,FALSE)</f>
        <v>#N/A</v>
      </c>
    </row>
    <row r="1360" spans="1:29">
      <c r="A1360" s="4">
        <v>1134</v>
      </c>
      <c r="B1360" s="4" t="s">
        <v>3254</v>
      </c>
      <c r="C1360" s="4">
        <v>0</v>
      </c>
      <c r="D1360" s="4" t="s">
        <v>30</v>
      </c>
      <c r="E1360" s="4" t="s">
        <v>3314</v>
      </c>
      <c r="F1360" s="4" t="s">
        <v>88</v>
      </c>
      <c r="G1360" s="4" t="s">
        <v>102</v>
      </c>
      <c r="H1360" s="4">
        <v>382985</v>
      </c>
      <c r="I1360" s="4" t="s">
        <v>3318</v>
      </c>
      <c r="J1360" s="216">
        <v>1971</v>
      </c>
      <c r="K1360" s="4" t="s">
        <v>3319</v>
      </c>
      <c r="L1360" s="4"/>
      <c r="M1360" s="4" t="s">
        <v>3320</v>
      </c>
      <c r="N1360" s="4" t="s">
        <v>3317</v>
      </c>
      <c r="O1360" s="4">
        <v>18993820209</v>
      </c>
      <c r="P1360" s="217">
        <f>--IFERROR(VLOOKUP(I1360,'统计（数据库导出）'!A:C,2,FALSE),0)</f>
        <v>20</v>
      </c>
      <c r="Q1360" s="217">
        <f>--IFERROR(VLOOKUP(I1360,'统计（数据库导出）'!A:C,3,FALSE),0)</f>
        <v>1893.34086666667</v>
      </c>
      <c r="R1360" s="219">
        <f t="shared" si="21"/>
        <v>0.960599120581771</v>
      </c>
      <c r="S1360" s="217">
        <f>--IFERROR(VLOOKUP(I1360,'统计（数据库导出）'!A:K,4,FALSE),0)</f>
        <v>0</v>
      </c>
      <c r="T1360" s="217">
        <f>--IFERROR(VLOOKUP(I1360,'统计（数据库导出）'!A:K,5,FALSE),0)</f>
        <v>0</v>
      </c>
      <c r="U1360" s="217">
        <f>--IFERROR(VLOOKUP(I1360,'统计（数据库导出）'!A:K,6,FALSE),0)</f>
        <v>20</v>
      </c>
      <c r="V1360" s="217">
        <f>--IFERROR(VLOOKUP(I1360,'统计（数据库导出）'!A:K,7,FALSE),0)</f>
        <v>0</v>
      </c>
      <c r="W1360" s="217">
        <f>--IFERROR(VLOOKUP(I1360,'统计（数据库导出）'!A:K,8,FALSE),0)</f>
        <v>594.46</v>
      </c>
      <c r="X1360" s="217">
        <f>--IFERROR(VLOOKUP(I1360,'统计（数据库导出）'!A:K,9,FALSE),0)</f>
        <v>-781.05</v>
      </c>
      <c r="Y1360" s="217">
        <f>--IFERROR(VLOOKUP(I1360,'统计（数据库导出）'!A:K,10,FALSE),0)</f>
        <v>1298.88086666667</v>
      </c>
      <c r="Z1360" s="217">
        <f>--IFERROR(VLOOKUP(I1360,'统计（数据库导出）'!A:K,11,FALSE),0)</f>
        <v>-134.093333333333</v>
      </c>
      <c r="AA1360" s="4">
        <v>1359</v>
      </c>
      <c r="AB1360" s="4"/>
      <c r="AC1360" s="220" t="e">
        <f>VLOOKUP(H1360,[1]Sheet1!$D:$D,1,FALSE)</f>
        <v>#N/A</v>
      </c>
    </row>
    <row r="1361" spans="1:29">
      <c r="A1361" s="4">
        <v>1155</v>
      </c>
      <c r="B1361" s="4" t="s">
        <v>3254</v>
      </c>
      <c r="C1361" s="4">
        <v>0</v>
      </c>
      <c r="D1361" s="4" t="s">
        <v>30</v>
      </c>
      <c r="E1361" s="4" t="s">
        <v>3314</v>
      </c>
      <c r="F1361" s="4" t="s">
        <v>88</v>
      </c>
      <c r="G1361" s="4" t="s">
        <v>33</v>
      </c>
      <c r="H1361" s="4">
        <v>3852907</v>
      </c>
      <c r="I1361" s="4" t="s">
        <v>3321</v>
      </c>
      <c r="J1361" s="216">
        <v>1371</v>
      </c>
      <c r="K1361" s="4" t="s">
        <v>3322</v>
      </c>
      <c r="L1361" s="4"/>
      <c r="M1361" s="4" t="s">
        <v>3323</v>
      </c>
      <c r="N1361" s="4" t="s">
        <v>3317</v>
      </c>
      <c r="O1361" s="4">
        <v>18009380686</v>
      </c>
      <c r="P1361" s="217">
        <f>--IFERROR(VLOOKUP(I1361,'统计（数据库导出）'!A:C,2,FALSE),0)</f>
        <v>37.1</v>
      </c>
      <c r="Q1361" s="217">
        <f>--IFERROR(VLOOKUP(I1361,'统计（数据库导出）'!A:C,3,FALSE),0)</f>
        <v>270.25</v>
      </c>
      <c r="R1361" s="219">
        <f t="shared" si="21"/>
        <v>0.197118891320204</v>
      </c>
      <c r="S1361" s="217">
        <f>--IFERROR(VLOOKUP(I1361,'统计（数据库导出）'!A:K,4,FALSE),0)</f>
        <v>17.1</v>
      </c>
      <c r="T1361" s="217">
        <f>--IFERROR(VLOOKUP(I1361,'统计（数据库导出）'!A:K,5,FALSE),0)</f>
        <v>0</v>
      </c>
      <c r="U1361" s="217">
        <f>--IFERROR(VLOOKUP(I1361,'统计（数据库导出）'!A:K,6,FALSE),0)</f>
        <v>20</v>
      </c>
      <c r="V1361" s="217">
        <f>--IFERROR(VLOOKUP(I1361,'统计（数据库导出）'!A:K,7,FALSE),0)</f>
        <v>0</v>
      </c>
      <c r="W1361" s="217">
        <f>--IFERROR(VLOOKUP(I1361,'统计（数据库导出）'!A:K,8,FALSE),0)</f>
        <v>186.1</v>
      </c>
      <c r="X1361" s="217">
        <f>--IFERROR(VLOOKUP(I1361,'统计（数据库导出）'!A:K,9,FALSE),0)</f>
        <v>0</v>
      </c>
      <c r="Y1361" s="217">
        <f>--IFERROR(VLOOKUP(I1361,'统计（数据库导出）'!A:K,10,FALSE),0)</f>
        <v>84.15</v>
      </c>
      <c r="Z1361" s="217">
        <f>--IFERROR(VLOOKUP(I1361,'统计（数据库导出）'!A:K,11,FALSE),0)</f>
        <v>0</v>
      </c>
      <c r="AA1361" s="4">
        <v>1360</v>
      </c>
      <c r="AB1361" s="4"/>
      <c r="AC1361" s="220" t="e">
        <f>VLOOKUP(H1361,[1]Sheet1!$D:$D,1,FALSE)</f>
        <v>#N/A</v>
      </c>
    </row>
    <row r="1362" spans="1:29">
      <c r="A1362" s="4">
        <v>1178</v>
      </c>
      <c r="B1362" s="4" t="s">
        <v>3254</v>
      </c>
      <c r="C1362" s="4">
        <v>0</v>
      </c>
      <c r="D1362" s="4" t="s">
        <v>30</v>
      </c>
      <c r="E1362" s="4" t="s">
        <v>3314</v>
      </c>
      <c r="F1362" s="4" t="s">
        <v>88</v>
      </c>
      <c r="G1362" s="4" t="s">
        <v>68</v>
      </c>
      <c r="H1362" s="4">
        <v>3853227</v>
      </c>
      <c r="I1362" s="4" t="s">
        <v>3324</v>
      </c>
      <c r="J1362" s="216">
        <v>3472</v>
      </c>
      <c r="K1362" s="4">
        <v>19993877994</v>
      </c>
      <c r="L1362" s="4"/>
      <c r="M1362" s="4" t="s">
        <v>3325</v>
      </c>
      <c r="N1362" s="4" t="s">
        <v>3326</v>
      </c>
      <c r="O1362" s="4">
        <v>17718626606</v>
      </c>
      <c r="P1362" s="217">
        <f>--IFERROR(VLOOKUP(I1362,'统计（数据库导出）'!A:C,2,FALSE),0)</f>
        <v>54</v>
      </c>
      <c r="Q1362" s="217">
        <f>--IFERROR(VLOOKUP(I1362,'统计（数据库导出）'!A:C,3,FALSE),0)</f>
        <v>1680.74666666667</v>
      </c>
      <c r="R1362" s="219">
        <f t="shared" si="21"/>
        <v>0.484086021505377</v>
      </c>
      <c r="S1362" s="217">
        <f>--IFERROR(VLOOKUP(I1362,'统计（数据库导出）'!A:K,4,FALSE),0)</f>
        <v>15</v>
      </c>
      <c r="T1362" s="217">
        <f>--IFERROR(VLOOKUP(I1362,'统计（数据库导出）'!A:K,5,FALSE),0)</f>
        <v>0</v>
      </c>
      <c r="U1362" s="217">
        <f>--IFERROR(VLOOKUP(I1362,'统计（数据库导出）'!A:K,6,FALSE),0)</f>
        <v>39</v>
      </c>
      <c r="V1362" s="217">
        <f>--IFERROR(VLOOKUP(I1362,'统计（数据库导出）'!A:K,7,FALSE),0)</f>
        <v>0</v>
      </c>
      <c r="W1362" s="217">
        <f>--IFERROR(VLOOKUP(I1362,'统计（数据库导出）'!A:K,8,FALSE),0)</f>
        <v>607.42</v>
      </c>
      <c r="X1362" s="217">
        <f>--IFERROR(VLOOKUP(I1362,'统计（数据库导出）'!A:K,9,FALSE),0)</f>
        <v>-765.3</v>
      </c>
      <c r="Y1362" s="217">
        <f>--IFERROR(VLOOKUP(I1362,'统计（数据库导出）'!A:K,10,FALSE),0)</f>
        <v>1073.32666666667</v>
      </c>
      <c r="Z1362" s="217">
        <f>--IFERROR(VLOOKUP(I1362,'统计（数据库导出）'!A:K,11,FALSE),0)</f>
        <v>0</v>
      </c>
      <c r="AA1362" s="4">
        <v>1361</v>
      </c>
      <c r="AB1362" s="4"/>
      <c r="AC1362" s="220" t="e">
        <f>VLOOKUP(H1362,[1]Sheet1!$D:$D,1,FALSE)</f>
        <v>#N/A</v>
      </c>
    </row>
    <row r="1363" spans="1:29">
      <c r="A1363" s="4">
        <v>1180</v>
      </c>
      <c r="B1363" s="4" t="s">
        <v>3254</v>
      </c>
      <c r="C1363" s="4">
        <v>0</v>
      </c>
      <c r="D1363" s="4" t="s">
        <v>30</v>
      </c>
      <c r="E1363" s="4" t="s">
        <v>3314</v>
      </c>
      <c r="F1363" s="4" t="s">
        <v>88</v>
      </c>
      <c r="G1363" s="4" t="s">
        <v>68</v>
      </c>
      <c r="H1363" s="4">
        <v>3353022</v>
      </c>
      <c r="I1363" s="4" t="s">
        <v>3327</v>
      </c>
      <c r="J1363" s="216">
        <v>3472</v>
      </c>
      <c r="K1363" s="4" t="s">
        <v>3328</v>
      </c>
      <c r="L1363" s="4" t="s">
        <v>99</v>
      </c>
      <c r="M1363" s="4" t="s">
        <v>3329</v>
      </c>
      <c r="N1363" s="4" t="s">
        <v>3330</v>
      </c>
      <c r="O1363" s="4">
        <v>17709382655</v>
      </c>
      <c r="P1363" s="217">
        <f>--IFERROR(VLOOKUP(I1363,'统计（数据库导出）'!A:C,2,FALSE),0)</f>
        <v>109.41</v>
      </c>
      <c r="Q1363" s="217">
        <f>--IFERROR(VLOOKUP(I1363,'统计（数据库导出）'!A:C,3,FALSE),0)</f>
        <v>2147.54</v>
      </c>
      <c r="R1363" s="219">
        <f t="shared" si="21"/>
        <v>0.618531105990783</v>
      </c>
      <c r="S1363" s="217">
        <f>--IFERROR(VLOOKUP(I1363,'统计（数据库导出）'!A:K,4,FALSE),0)</f>
        <v>84.41</v>
      </c>
      <c r="T1363" s="217">
        <f>--IFERROR(VLOOKUP(I1363,'统计（数据库导出）'!A:K,5,FALSE),0)</f>
        <v>0</v>
      </c>
      <c r="U1363" s="217">
        <f>--IFERROR(VLOOKUP(I1363,'统计（数据库导出）'!A:K,6,FALSE),0)</f>
        <v>25</v>
      </c>
      <c r="V1363" s="217">
        <f>--IFERROR(VLOOKUP(I1363,'统计（数据库导出）'!A:K,7,FALSE),0)</f>
        <v>0</v>
      </c>
      <c r="W1363" s="217">
        <f>--IFERROR(VLOOKUP(I1363,'统计（数据库导出）'!A:K,8,FALSE),0)</f>
        <v>1343.14</v>
      </c>
      <c r="X1363" s="217">
        <f>--IFERROR(VLOOKUP(I1363,'统计（数据库导出）'!A:K,9,FALSE),0)</f>
        <v>-717.5</v>
      </c>
      <c r="Y1363" s="217">
        <f>--IFERROR(VLOOKUP(I1363,'统计（数据库导出）'!A:K,10,FALSE),0)</f>
        <v>804.4</v>
      </c>
      <c r="Z1363" s="217">
        <f>--IFERROR(VLOOKUP(I1363,'统计（数据库导出）'!A:K,11,FALSE),0)</f>
        <v>-50.5</v>
      </c>
      <c r="AA1363" s="4">
        <v>1362</v>
      </c>
      <c r="AB1363" s="4"/>
      <c r="AC1363" s="220" t="e">
        <f>VLOOKUP(H1363,[1]Sheet1!$D:$D,1,FALSE)</f>
        <v>#N/A</v>
      </c>
    </row>
    <row r="1364" spans="1:29">
      <c r="A1364" s="4">
        <v>1689</v>
      </c>
      <c r="B1364" s="4" t="s">
        <v>3254</v>
      </c>
      <c r="C1364" s="4">
        <v>0</v>
      </c>
      <c r="D1364" s="4" t="s">
        <v>30</v>
      </c>
      <c r="E1364" s="4" t="s">
        <v>3314</v>
      </c>
      <c r="F1364" s="4" t="s">
        <v>88</v>
      </c>
      <c r="G1364" s="4" t="s">
        <v>43</v>
      </c>
      <c r="H1364" s="4">
        <v>3852825</v>
      </c>
      <c r="I1364" s="4" t="s">
        <v>3331</v>
      </c>
      <c r="J1364" s="216">
        <v>914</v>
      </c>
      <c r="K1364" s="4">
        <v>17793838710</v>
      </c>
      <c r="L1364" s="4"/>
      <c r="M1364" s="4" t="s">
        <v>3332</v>
      </c>
      <c r="N1364" s="4" t="s">
        <v>3333</v>
      </c>
      <c r="O1364" s="4">
        <v>17793838710</v>
      </c>
      <c r="P1364" s="217">
        <f>--IFERROR(VLOOKUP(I1364,'统计（数据库导出）'!A:C,2,FALSE),0)</f>
        <v>0</v>
      </c>
      <c r="Q1364" s="217">
        <f>--IFERROR(VLOOKUP(I1364,'统计（数据库导出）'!A:C,3,FALSE),0)</f>
        <v>210.45</v>
      </c>
      <c r="R1364" s="219">
        <f t="shared" si="21"/>
        <v>0.230251641137856</v>
      </c>
      <c r="S1364" s="217">
        <f>--IFERROR(VLOOKUP(I1364,'统计（数据库导出）'!A:K,4,FALSE),0)</f>
        <v>0</v>
      </c>
      <c r="T1364" s="217">
        <f>--IFERROR(VLOOKUP(I1364,'统计（数据库导出）'!A:K,5,FALSE),0)</f>
        <v>0</v>
      </c>
      <c r="U1364" s="217">
        <f>--IFERROR(VLOOKUP(I1364,'统计（数据库导出）'!A:K,6,FALSE),0)</f>
        <v>0</v>
      </c>
      <c r="V1364" s="217">
        <f>--IFERROR(VLOOKUP(I1364,'统计（数据库导出）'!A:K,7,FALSE),0)</f>
        <v>0</v>
      </c>
      <c r="W1364" s="217">
        <f>--IFERROR(VLOOKUP(I1364,'统计（数据库导出）'!A:K,8,FALSE),0)</f>
        <v>199.8</v>
      </c>
      <c r="X1364" s="217">
        <f>--IFERROR(VLOOKUP(I1364,'统计（数据库导出）'!A:K,9,FALSE),0)</f>
        <v>-60</v>
      </c>
      <c r="Y1364" s="217">
        <f>--IFERROR(VLOOKUP(I1364,'统计（数据库导出）'!A:K,10,FALSE),0)</f>
        <v>10.65</v>
      </c>
      <c r="Z1364" s="217">
        <f>--IFERROR(VLOOKUP(I1364,'统计（数据库导出）'!A:K,11,FALSE),0)</f>
        <v>0</v>
      </c>
      <c r="AA1364" s="4">
        <v>1363</v>
      </c>
      <c r="AB1364" s="4"/>
      <c r="AC1364" s="220" t="e">
        <f>VLOOKUP(H1364,[1]Sheet1!$D:$D,1,FALSE)</f>
        <v>#N/A</v>
      </c>
    </row>
    <row r="1365" spans="1:29">
      <c r="A1365" s="4">
        <v>1973</v>
      </c>
      <c r="B1365" s="4" t="s">
        <v>3254</v>
      </c>
      <c r="C1365" s="4">
        <v>0</v>
      </c>
      <c r="D1365" s="4" t="s">
        <v>30</v>
      </c>
      <c r="E1365" s="4" t="s">
        <v>3314</v>
      </c>
      <c r="F1365" s="4" t="s">
        <v>88</v>
      </c>
      <c r="G1365" s="4" t="s">
        <v>43</v>
      </c>
      <c r="H1365" s="4">
        <v>385286</v>
      </c>
      <c r="I1365" s="214" t="e">
        <v>#N/A</v>
      </c>
      <c r="J1365" s="216">
        <v>914</v>
      </c>
      <c r="K1365" s="4">
        <v>15339780522</v>
      </c>
      <c r="L1365" s="4"/>
      <c r="M1365" s="4" t="s">
        <v>3334</v>
      </c>
      <c r="N1365" s="4" t="e">
        <v>#N/A</v>
      </c>
      <c r="O1365" s="4">
        <v>15339780522</v>
      </c>
      <c r="P1365" s="217">
        <f>--IFERROR(VLOOKUP(I1365,'统计（数据库导出）'!A:C,2,FALSE),0)</f>
        <v>0</v>
      </c>
      <c r="Q1365" s="217">
        <f>--IFERROR(VLOOKUP(I1365,'统计（数据库导出）'!A:C,3,FALSE),0)</f>
        <v>0</v>
      </c>
      <c r="R1365" s="219">
        <f t="shared" si="21"/>
        <v>0</v>
      </c>
      <c r="S1365" s="217">
        <f>--IFERROR(VLOOKUP(I1365,'统计（数据库导出）'!A:K,4,FALSE),0)</f>
        <v>0</v>
      </c>
      <c r="T1365" s="217">
        <f>--IFERROR(VLOOKUP(I1365,'统计（数据库导出）'!A:K,5,FALSE),0)</f>
        <v>0</v>
      </c>
      <c r="U1365" s="217">
        <f>--IFERROR(VLOOKUP(I1365,'统计（数据库导出）'!A:K,6,FALSE),0)</f>
        <v>0</v>
      </c>
      <c r="V1365" s="217">
        <f>--IFERROR(VLOOKUP(I1365,'统计（数据库导出）'!A:K,7,FALSE),0)</f>
        <v>0</v>
      </c>
      <c r="W1365" s="217">
        <f>--IFERROR(VLOOKUP(I1365,'统计（数据库导出）'!A:K,8,FALSE),0)</f>
        <v>0</v>
      </c>
      <c r="X1365" s="217">
        <f>--IFERROR(VLOOKUP(I1365,'统计（数据库导出）'!A:K,9,FALSE),0)</f>
        <v>0</v>
      </c>
      <c r="Y1365" s="217">
        <f>--IFERROR(VLOOKUP(I1365,'统计（数据库导出）'!A:K,10,FALSE),0)</f>
        <v>0</v>
      </c>
      <c r="Z1365" s="217">
        <f>--IFERROR(VLOOKUP(I1365,'统计（数据库导出）'!A:K,11,FALSE),0)</f>
        <v>0</v>
      </c>
      <c r="AA1365" s="4">
        <v>1364</v>
      </c>
      <c r="AB1365" s="4"/>
      <c r="AC1365" s="220" t="e">
        <f>VLOOKUP(H1365,[1]Sheet1!$D:$D,1,FALSE)</f>
        <v>#N/A</v>
      </c>
    </row>
    <row r="1366" spans="1:29">
      <c r="A1366" s="4">
        <v>1139</v>
      </c>
      <c r="B1366" s="4" t="s">
        <v>3254</v>
      </c>
      <c r="C1366" s="4">
        <v>0</v>
      </c>
      <c r="D1366" s="4" t="s">
        <v>30</v>
      </c>
      <c r="E1366" s="4" t="s">
        <v>3335</v>
      </c>
      <c r="F1366" s="4" t="s">
        <v>88</v>
      </c>
      <c r="G1366" s="4" t="s">
        <v>68</v>
      </c>
      <c r="H1366" s="4">
        <v>3851637</v>
      </c>
      <c r="I1366" s="4" t="s">
        <v>3336</v>
      </c>
      <c r="J1366" s="216">
        <v>2500</v>
      </c>
      <c r="K1366" s="4" t="s">
        <v>3337</v>
      </c>
      <c r="L1366" s="4"/>
      <c r="M1366" s="4" t="s">
        <v>3338</v>
      </c>
      <c r="N1366" s="4" t="s">
        <v>3339</v>
      </c>
      <c r="O1366" s="4">
        <v>18009381566</v>
      </c>
      <c r="P1366" s="217">
        <f>--IFERROR(VLOOKUP(I1366,'统计（数据库导出）'!A:C,2,FALSE),0)</f>
        <v>127</v>
      </c>
      <c r="Q1366" s="217">
        <f>--IFERROR(VLOOKUP(I1366,'统计（数据库导出）'!A:C,3,FALSE),0)</f>
        <v>1398.25</v>
      </c>
      <c r="R1366" s="219">
        <f t="shared" si="21"/>
        <v>0.5593</v>
      </c>
      <c r="S1366" s="217">
        <f>--IFERROR(VLOOKUP(I1366,'统计（数据库导出）'!A:K,4,FALSE),0)</f>
        <v>57</v>
      </c>
      <c r="T1366" s="217">
        <f>--IFERROR(VLOOKUP(I1366,'统计（数据库导出）'!A:K,5,FALSE),0)</f>
        <v>-20</v>
      </c>
      <c r="U1366" s="217">
        <f>--IFERROR(VLOOKUP(I1366,'统计（数据库导出）'!A:K,6,FALSE),0)</f>
        <v>70</v>
      </c>
      <c r="V1366" s="217">
        <f>--IFERROR(VLOOKUP(I1366,'统计（数据库导出）'!A:K,7,FALSE),0)</f>
        <v>0</v>
      </c>
      <c r="W1366" s="217">
        <f>--IFERROR(VLOOKUP(I1366,'统计（数据库导出）'!A:K,8,FALSE),0)</f>
        <v>607.3</v>
      </c>
      <c r="X1366" s="217">
        <f>--IFERROR(VLOOKUP(I1366,'统计（数据库导出）'!A:K,9,FALSE),0)</f>
        <v>-503</v>
      </c>
      <c r="Y1366" s="217">
        <f>--IFERROR(VLOOKUP(I1366,'统计（数据库导出）'!A:K,10,FALSE),0)</f>
        <v>790.95</v>
      </c>
      <c r="Z1366" s="217">
        <f>--IFERROR(VLOOKUP(I1366,'统计（数据库导出）'!A:K,11,FALSE),0)</f>
        <v>0</v>
      </c>
      <c r="AA1366" s="4">
        <v>1365</v>
      </c>
      <c r="AB1366" s="4"/>
      <c r="AC1366" s="220" t="e">
        <f>VLOOKUP(H1366,[1]Sheet1!$D:$D,1,FALSE)</f>
        <v>#N/A</v>
      </c>
    </row>
    <row r="1367" spans="1:29">
      <c r="A1367" s="4">
        <v>1150</v>
      </c>
      <c r="B1367" s="4" t="s">
        <v>3254</v>
      </c>
      <c r="C1367" s="4">
        <v>0</v>
      </c>
      <c r="D1367" s="4" t="s">
        <v>30</v>
      </c>
      <c r="E1367" s="4" t="s">
        <v>3335</v>
      </c>
      <c r="F1367" s="4" t="s">
        <v>88</v>
      </c>
      <c r="G1367" s="4" t="s">
        <v>43</v>
      </c>
      <c r="H1367" s="4">
        <v>3353050</v>
      </c>
      <c r="I1367" s="4" t="s">
        <v>3340</v>
      </c>
      <c r="J1367" s="216">
        <v>1400</v>
      </c>
      <c r="K1367" s="4" t="s">
        <v>3341</v>
      </c>
      <c r="L1367" s="4"/>
      <c r="M1367" s="4" t="s">
        <v>3342</v>
      </c>
      <c r="N1367" s="4" t="s">
        <v>3343</v>
      </c>
      <c r="O1367" s="4">
        <v>19996001512</v>
      </c>
      <c r="P1367" s="217">
        <f>--IFERROR(VLOOKUP(I1367,'统计（数据库导出）'!A:C,2,FALSE),0)</f>
        <v>0</v>
      </c>
      <c r="Q1367" s="217">
        <f>--IFERROR(VLOOKUP(I1367,'统计（数据库导出）'!A:C,3,FALSE),0)</f>
        <v>0</v>
      </c>
      <c r="R1367" s="219">
        <f t="shared" si="21"/>
        <v>0</v>
      </c>
      <c r="S1367" s="217">
        <f>--IFERROR(VLOOKUP(I1367,'统计（数据库导出）'!A:K,4,FALSE),0)</f>
        <v>0</v>
      </c>
      <c r="T1367" s="217">
        <f>--IFERROR(VLOOKUP(I1367,'统计（数据库导出）'!A:K,5,FALSE),0)</f>
        <v>0</v>
      </c>
      <c r="U1367" s="217">
        <f>--IFERROR(VLOOKUP(I1367,'统计（数据库导出）'!A:K,6,FALSE),0)</f>
        <v>0</v>
      </c>
      <c r="V1367" s="217">
        <f>--IFERROR(VLOOKUP(I1367,'统计（数据库导出）'!A:K,7,FALSE),0)</f>
        <v>0</v>
      </c>
      <c r="W1367" s="217">
        <f>--IFERROR(VLOOKUP(I1367,'统计（数据库导出）'!A:K,8,FALSE),0)</f>
        <v>0</v>
      </c>
      <c r="X1367" s="217">
        <f>--IFERROR(VLOOKUP(I1367,'统计（数据库导出）'!A:K,9,FALSE),0)</f>
        <v>0</v>
      </c>
      <c r="Y1367" s="217">
        <f>--IFERROR(VLOOKUP(I1367,'统计（数据库导出）'!A:K,10,FALSE),0)</f>
        <v>0</v>
      </c>
      <c r="Z1367" s="217">
        <f>--IFERROR(VLOOKUP(I1367,'统计（数据库导出）'!A:K,11,FALSE),0)</f>
        <v>0</v>
      </c>
      <c r="AA1367" s="4">
        <v>1366</v>
      </c>
      <c r="AB1367" s="4"/>
      <c r="AC1367" s="220" t="e">
        <f>VLOOKUP(H1367,[1]Sheet1!$D:$D,1,FALSE)</f>
        <v>#N/A</v>
      </c>
    </row>
    <row r="1368" spans="1:29">
      <c r="A1368" s="4">
        <v>1173</v>
      </c>
      <c r="B1368" s="4" t="s">
        <v>3254</v>
      </c>
      <c r="C1368" s="4">
        <v>0</v>
      </c>
      <c r="D1368" s="4" t="s">
        <v>30</v>
      </c>
      <c r="E1368" s="4" t="s">
        <v>3335</v>
      </c>
      <c r="F1368" s="4" t="s">
        <v>88</v>
      </c>
      <c r="G1368" s="4" t="s">
        <v>68</v>
      </c>
      <c r="H1368" s="4">
        <v>3852850</v>
      </c>
      <c r="I1368" s="4" t="s">
        <v>3344</v>
      </c>
      <c r="J1368" s="216">
        <v>2500</v>
      </c>
      <c r="K1368" s="4" t="s">
        <v>3345</v>
      </c>
      <c r="L1368" s="4"/>
      <c r="M1368" s="4" t="s">
        <v>3346</v>
      </c>
      <c r="N1368" s="4" t="s">
        <v>3343</v>
      </c>
      <c r="O1368" s="4">
        <v>15352228960</v>
      </c>
      <c r="P1368" s="217">
        <f>--IFERROR(VLOOKUP(I1368,'统计（数据库导出）'!A:C,2,FALSE),0)</f>
        <v>0</v>
      </c>
      <c r="Q1368" s="217">
        <f>--IFERROR(VLOOKUP(I1368,'统计（数据库导出）'!A:C,3,FALSE),0)</f>
        <v>2605.75</v>
      </c>
      <c r="R1368" s="219">
        <f t="shared" si="21"/>
        <v>1.0423</v>
      </c>
      <c r="S1368" s="217">
        <f>--IFERROR(VLOOKUP(I1368,'统计（数据库导出）'!A:K,4,FALSE),0)</f>
        <v>0</v>
      </c>
      <c r="T1368" s="217">
        <f>--IFERROR(VLOOKUP(I1368,'统计（数据库导出）'!A:K,5,FALSE),0)</f>
        <v>0</v>
      </c>
      <c r="U1368" s="217">
        <f>--IFERROR(VLOOKUP(I1368,'统计（数据库导出）'!A:K,6,FALSE),0)</f>
        <v>0</v>
      </c>
      <c r="V1368" s="217">
        <f>--IFERROR(VLOOKUP(I1368,'统计（数据库导出）'!A:K,7,FALSE),0)</f>
        <v>0</v>
      </c>
      <c r="W1368" s="217">
        <f>--IFERROR(VLOOKUP(I1368,'统计（数据库导出）'!A:K,8,FALSE),0)</f>
        <v>328.5</v>
      </c>
      <c r="X1368" s="217">
        <f>--IFERROR(VLOOKUP(I1368,'统计（数据库导出）'!A:K,9,FALSE),0)</f>
        <v>-391.3</v>
      </c>
      <c r="Y1368" s="217">
        <f>--IFERROR(VLOOKUP(I1368,'统计（数据库导出）'!A:K,10,FALSE),0)</f>
        <v>2277.25</v>
      </c>
      <c r="Z1368" s="217">
        <f>--IFERROR(VLOOKUP(I1368,'统计（数据库导出）'!A:K,11,FALSE),0)</f>
        <v>-24</v>
      </c>
      <c r="AA1368" s="4">
        <v>1367</v>
      </c>
      <c r="AB1368" s="4"/>
      <c r="AC1368" s="220" t="e">
        <f>VLOOKUP(H1368,[1]Sheet1!$D:$D,1,FALSE)</f>
        <v>#N/A</v>
      </c>
    </row>
    <row r="1369" spans="1:29">
      <c r="A1369" s="4">
        <v>1176</v>
      </c>
      <c r="B1369" s="4" t="s">
        <v>3254</v>
      </c>
      <c r="C1369" s="4">
        <v>0</v>
      </c>
      <c r="D1369" s="4" t="s">
        <v>30</v>
      </c>
      <c r="E1369" s="4" t="s">
        <v>3335</v>
      </c>
      <c r="F1369" s="4" t="s">
        <v>88</v>
      </c>
      <c r="G1369" s="4" t="s">
        <v>33</v>
      </c>
      <c r="H1369" s="4">
        <v>3851467</v>
      </c>
      <c r="I1369" s="4" t="s">
        <v>3347</v>
      </c>
      <c r="J1369" s="216">
        <v>1500</v>
      </c>
      <c r="K1369" s="4">
        <v>15374488715</v>
      </c>
      <c r="L1369" s="4"/>
      <c r="M1369" s="4" t="s">
        <v>3348</v>
      </c>
      <c r="N1369" s="4" t="s">
        <v>3349</v>
      </c>
      <c r="O1369" s="4">
        <v>15309386566</v>
      </c>
      <c r="P1369" s="217">
        <f>--IFERROR(VLOOKUP(I1369,'统计（数据库导出）'!A:C,2,FALSE),0)</f>
        <v>0</v>
      </c>
      <c r="Q1369" s="217">
        <f>--IFERROR(VLOOKUP(I1369,'统计（数据库导出）'!A:C,3,FALSE),0)</f>
        <v>-147</v>
      </c>
      <c r="R1369" s="219">
        <f t="shared" si="21"/>
        <v>-0.098</v>
      </c>
      <c r="S1369" s="217">
        <f>--IFERROR(VLOOKUP(I1369,'统计（数据库导出）'!A:K,4,FALSE),0)</f>
        <v>0</v>
      </c>
      <c r="T1369" s="217">
        <f>--IFERROR(VLOOKUP(I1369,'统计（数据库导出）'!A:K,5,FALSE),0)</f>
        <v>0</v>
      </c>
      <c r="U1369" s="217">
        <f>--IFERROR(VLOOKUP(I1369,'统计（数据库导出）'!A:K,6,FALSE),0)</f>
        <v>0</v>
      </c>
      <c r="V1369" s="217">
        <f>--IFERROR(VLOOKUP(I1369,'统计（数据库导出）'!A:K,7,FALSE),0)</f>
        <v>0</v>
      </c>
      <c r="W1369" s="217">
        <f>--IFERROR(VLOOKUP(I1369,'统计（数据库导出）'!A:K,8,FALSE),0)</f>
        <v>-147</v>
      </c>
      <c r="X1369" s="217">
        <f>--IFERROR(VLOOKUP(I1369,'统计（数据库导出）'!A:K,9,FALSE),0)</f>
        <v>-147</v>
      </c>
      <c r="Y1369" s="217">
        <f>--IFERROR(VLOOKUP(I1369,'统计（数据库导出）'!A:K,10,FALSE),0)</f>
        <v>0</v>
      </c>
      <c r="Z1369" s="217">
        <f>--IFERROR(VLOOKUP(I1369,'统计（数据库导出）'!A:K,11,FALSE),0)</f>
        <v>0</v>
      </c>
      <c r="AA1369" s="4">
        <v>1368</v>
      </c>
      <c r="AB1369" s="4"/>
      <c r="AC1369" s="220" t="e">
        <f>VLOOKUP(H1369,[1]Sheet1!$D:$D,1,FALSE)</f>
        <v>#N/A</v>
      </c>
    </row>
    <row r="1370" spans="1:29">
      <c r="A1370" s="4">
        <v>1177</v>
      </c>
      <c r="B1370" s="4" t="s">
        <v>3254</v>
      </c>
      <c r="C1370" s="4">
        <v>0</v>
      </c>
      <c r="D1370" s="4" t="s">
        <v>30</v>
      </c>
      <c r="E1370" s="4" t="s">
        <v>3335</v>
      </c>
      <c r="F1370" s="4" t="s">
        <v>88</v>
      </c>
      <c r="G1370" s="4" t="s">
        <v>102</v>
      </c>
      <c r="H1370" s="4">
        <v>3851493</v>
      </c>
      <c r="I1370" s="4" t="s">
        <v>3350</v>
      </c>
      <c r="J1370" s="216">
        <v>600</v>
      </c>
      <c r="K1370" s="4" t="s">
        <v>3351</v>
      </c>
      <c r="L1370" s="4"/>
      <c r="M1370" s="4" t="s">
        <v>3348</v>
      </c>
      <c r="N1370" s="4" t="s">
        <v>3343</v>
      </c>
      <c r="O1370" s="4">
        <v>15309387739</v>
      </c>
      <c r="P1370" s="217">
        <f>--IFERROR(VLOOKUP(I1370,'统计（数据库导出）'!A:C,2,FALSE),0)</f>
        <v>280.433333333333</v>
      </c>
      <c r="Q1370" s="217">
        <f>--IFERROR(VLOOKUP(I1370,'统计（数据库导出）'!A:C,3,FALSE),0)</f>
        <v>1284.43333333333</v>
      </c>
      <c r="R1370" s="219">
        <f t="shared" si="21"/>
        <v>2.14072222222222</v>
      </c>
      <c r="S1370" s="217">
        <f>--IFERROR(VLOOKUP(I1370,'统计（数据库导出）'!A:K,4,FALSE),0)</f>
        <v>0</v>
      </c>
      <c r="T1370" s="217">
        <f>--IFERROR(VLOOKUP(I1370,'统计（数据库导出）'!A:K,5,FALSE),0)</f>
        <v>0</v>
      </c>
      <c r="U1370" s="217">
        <f>--IFERROR(VLOOKUP(I1370,'统计（数据库导出）'!A:K,6,FALSE),0)</f>
        <v>280.433333333333</v>
      </c>
      <c r="V1370" s="217">
        <f>--IFERROR(VLOOKUP(I1370,'统计（数据库导出）'!A:K,7,FALSE),0)</f>
        <v>0</v>
      </c>
      <c r="W1370" s="217">
        <f>--IFERROR(VLOOKUP(I1370,'统计（数据库导出）'!A:K,8,FALSE),0)</f>
        <v>108</v>
      </c>
      <c r="X1370" s="217">
        <f>--IFERROR(VLOOKUP(I1370,'统计（数据库导出）'!A:K,9,FALSE),0)</f>
        <v>0</v>
      </c>
      <c r="Y1370" s="217">
        <f>--IFERROR(VLOOKUP(I1370,'统计（数据库导出）'!A:K,10,FALSE),0)</f>
        <v>1176.43333333333</v>
      </c>
      <c r="Z1370" s="217">
        <f>--IFERROR(VLOOKUP(I1370,'统计（数据库导出）'!A:K,11,FALSE),0)</f>
        <v>-24</v>
      </c>
      <c r="AA1370" s="4">
        <v>1369</v>
      </c>
      <c r="AB1370" s="4"/>
      <c r="AC1370" s="220" t="e">
        <f>VLOOKUP(H1370,[1]Sheet1!$D:$D,1,FALSE)</f>
        <v>#N/A</v>
      </c>
    </row>
    <row r="1371" spans="1:29">
      <c r="A1371" s="4">
        <v>1179</v>
      </c>
      <c r="B1371" s="4" t="s">
        <v>3254</v>
      </c>
      <c r="C1371" s="4">
        <v>0</v>
      </c>
      <c r="D1371" s="4" t="s">
        <v>30</v>
      </c>
      <c r="E1371" s="4" t="s">
        <v>3335</v>
      </c>
      <c r="F1371" s="4" t="s">
        <v>88</v>
      </c>
      <c r="G1371" s="4" t="s">
        <v>373</v>
      </c>
      <c r="H1371" s="4">
        <v>3353097</v>
      </c>
      <c r="I1371" s="4" t="s">
        <v>3352</v>
      </c>
      <c r="J1371" s="216">
        <v>0</v>
      </c>
      <c r="K1371" s="4">
        <v>0</v>
      </c>
      <c r="L1371" s="4" t="s">
        <v>99</v>
      </c>
      <c r="M1371" s="4" t="s">
        <v>3353</v>
      </c>
      <c r="N1371" s="4" t="s">
        <v>3343</v>
      </c>
      <c r="O1371" s="4">
        <v>17393861257</v>
      </c>
      <c r="P1371" s="217">
        <f>--IFERROR(VLOOKUP(I1371,'统计（数据库导出）'!A:C,2,FALSE),0)</f>
        <v>0</v>
      </c>
      <c r="Q1371" s="217">
        <f>--IFERROR(VLOOKUP(I1371,'统计（数据库导出）'!A:C,3,FALSE),0)</f>
        <v>-96</v>
      </c>
      <c r="R1371" s="219">
        <f t="shared" si="21"/>
        <v>0</v>
      </c>
      <c r="S1371" s="217">
        <f>--IFERROR(VLOOKUP(I1371,'统计（数据库导出）'!A:K,4,FALSE),0)</f>
        <v>0</v>
      </c>
      <c r="T1371" s="217">
        <f>--IFERROR(VLOOKUP(I1371,'统计（数据库导出）'!A:K,5,FALSE),0)</f>
        <v>0</v>
      </c>
      <c r="U1371" s="217">
        <f>--IFERROR(VLOOKUP(I1371,'统计（数据库导出）'!A:K,6,FALSE),0)</f>
        <v>0</v>
      </c>
      <c r="V1371" s="217">
        <f>--IFERROR(VLOOKUP(I1371,'统计（数据库导出）'!A:K,7,FALSE),0)</f>
        <v>0</v>
      </c>
      <c r="W1371" s="217">
        <f>--IFERROR(VLOOKUP(I1371,'统计（数据库导出）'!A:K,8,FALSE),0)</f>
        <v>-96</v>
      </c>
      <c r="X1371" s="217">
        <f>--IFERROR(VLOOKUP(I1371,'统计（数据库导出）'!A:K,9,FALSE),0)</f>
        <v>-96</v>
      </c>
      <c r="Y1371" s="217">
        <f>--IFERROR(VLOOKUP(I1371,'统计（数据库导出）'!A:K,10,FALSE),0)</f>
        <v>0</v>
      </c>
      <c r="Z1371" s="217">
        <f>--IFERROR(VLOOKUP(I1371,'统计（数据库导出）'!A:K,11,FALSE),0)</f>
        <v>0</v>
      </c>
      <c r="AA1371" s="4">
        <v>1370</v>
      </c>
      <c r="AB1371" s="4"/>
      <c r="AC1371" s="220" t="e">
        <f>VLOOKUP(H1371,[1]Sheet1!$D:$D,1,FALSE)</f>
        <v>#N/A</v>
      </c>
    </row>
    <row r="1372" spans="1:29">
      <c r="A1372" s="4">
        <v>1691</v>
      </c>
      <c r="B1372" s="4" t="s">
        <v>3254</v>
      </c>
      <c r="C1372" s="4">
        <v>0</v>
      </c>
      <c r="D1372" s="4" t="s">
        <v>30</v>
      </c>
      <c r="E1372" s="4" t="s">
        <v>3335</v>
      </c>
      <c r="F1372" s="4" t="s">
        <v>88</v>
      </c>
      <c r="G1372" s="4" t="s">
        <v>33</v>
      </c>
      <c r="H1372" s="4">
        <v>3853717</v>
      </c>
      <c r="I1372" s="4" t="s">
        <v>3354</v>
      </c>
      <c r="J1372" s="216">
        <v>1500</v>
      </c>
      <c r="K1372" s="4">
        <v>18093899339</v>
      </c>
      <c r="L1372" s="4"/>
      <c r="M1372" s="4" t="s">
        <v>3355</v>
      </c>
      <c r="N1372" s="4" t="s">
        <v>3339</v>
      </c>
      <c r="O1372" s="4">
        <v>18093899339</v>
      </c>
      <c r="P1372" s="217">
        <f>--IFERROR(VLOOKUP(I1372,'统计（数据库导出）'!A:C,2,FALSE),0)</f>
        <v>30</v>
      </c>
      <c r="Q1372" s="217">
        <f>--IFERROR(VLOOKUP(I1372,'统计（数据库导出）'!A:C,3,FALSE),0)</f>
        <v>1147.85</v>
      </c>
      <c r="R1372" s="219">
        <f t="shared" si="21"/>
        <v>0.765233333333333</v>
      </c>
      <c r="S1372" s="217">
        <f>--IFERROR(VLOOKUP(I1372,'统计（数据库导出）'!A:K,4,FALSE),0)</f>
        <v>10</v>
      </c>
      <c r="T1372" s="217">
        <f>--IFERROR(VLOOKUP(I1372,'统计（数据库导出）'!A:K,5,FALSE),0)</f>
        <v>-129</v>
      </c>
      <c r="U1372" s="217">
        <f>--IFERROR(VLOOKUP(I1372,'统计（数据库导出）'!A:K,6,FALSE),0)</f>
        <v>20</v>
      </c>
      <c r="V1372" s="217">
        <f>--IFERROR(VLOOKUP(I1372,'统计（数据库导出）'!A:K,7,FALSE),0)</f>
        <v>0</v>
      </c>
      <c r="W1372" s="217">
        <f>--IFERROR(VLOOKUP(I1372,'统计（数据库导出）'!A:K,8,FALSE),0)</f>
        <v>668.9</v>
      </c>
      <c r="X1372" s="217">
        <f>--IFERROR(VLOOKUP(I1372,'统计（数据库导出）'!A:K,9,FALSE),0)</f>
        <v>-507</v>
      </c>
      <c r="Y1372" s="217">
        <f>--IFERROR(VLOOKUP(I1372,'统计（数据库导出）'!A:K,10,FALSE),0)</f>
        <v>478.95</v>
      </c>
      <c r="Z1372" s="217">
        <f>--IFERROR(VLOOKUP(I1372,'统计（数据库导出）'!A:K,11,FALSE),0)</f>
        <v>0</v>
      </c>
      <c r="AA1372" s="4">
        <v>1371</v>
      </c>
      <c r="AB1372" s="4"/>
      <c r="AC1372" s="220" t="e">
        <f>VLOOKUP(H1372,[1]Sheet1!$D:$D,1,FALSE)</f>
        <v>#N/A</v>
      </c>
    </row>
    <row r="1373" spans="1:29">
      <c r="A1373" s="4">
        <v>1198</v>
      </c>
      <c r="B1373" s="4" t="s">
        <v>3254</v>
      </c>
      <c r="C1373" s="4">
        <v>0</v>
      </c>
      <c r="D1373" s="4" t="s">
        <v>30</v>
      </c>
      <c r="E1373" s="4" t="s">
        <v>3356</v>
      </c>
      <c r="F1373" s="4" t="s">
        <v>32</v>
      </c>
      <c r="G1373" s="4" t="s">
        <v>43</v>
      </c>
      <c r="H1373" s="4">
        <v>3851317</v>
      </c>
      <c r="I1373" s="4" t="s">
        <v>3357</v>
      </c>
      <c r="J1373" s="216">
        <v>1045</v>
      </c>
      <c r="K1373" s="4" t="s">
        <v>3358</v>
      </c>
      <c r="L1373" s="4"/>
      <c r="M1373" s="4" t="s">
        <v>3359</v>
      </c>
      <c r="N1373" s="4" t="s">
        <v>3360</v>
      </c>
      <c r="O1373" s="4">
        <v>18993861164</v>
      </c>
      <c r="P1373" s="217">
        <f>--IFERROR(VLOOKUP(I1373,'统计（数据库导出）'!A:C,2,FALSE),0)</f>
        <v>23.6</v>
      </c>
      <c r="Q1373" s="217">
        <f>--IFERROR(VLOOKUP(I1373,'统计（数据库导出）'!A:C,3,FALSE),0)</f>
        <v>2168</v>
      </c>
      <c r="R1373" s="219">
        <f t="shared" si="21"/>
        <v>2.07464114832536</v>
      </c>
      <c r="S1373" s="217">
        <f>--IFERROR(VLOOKUP(I1373,'统计（数据库导出）'!A:K,4,FALSE),0)</f>
        <v>0</v>
      </c>
      <c r="T1373" s="217">
        <f>--IFERROR(VLOOKUP(I1373,'统计（数据库导出）'!A:K,5,FALSE),0)</f>
        <v>0</v>
      </c>
      <c r="U1373" s="217">
        <f>--IFERROR(VLOOKUP(I1373,'统计（数据库导出）'!A:K,6,FALSE),0)</f>
        <v>23.6</v>
      </c>
      <c r="V1373" s="217">
        <f>--IFERROR(VLOOKUP(I1373,'统计（数据库导出）'!A:K,7,FALSE),0)</f>
        <v>0</v>
      </c>
      <c r="W1373" s="217">
        <f>--IFERROR(VLOOKUP(I1373,'统计（数据库导出）'!A:K,8,FALSE),0)</f>
        <v>1561</v>
      </c>
      <c r="X1373" s="217">
        <f>--IFERROR(VLOOKUP(I1373,'统计（数据库导出）'!A:K,9,FALSE),0)</f>
        <v>-227</v>
      </c>
      <c r="Y1373" s="217">
        <f>--IFERROR(VLOOKUP(I1373,'统计（数据库导出）'!A:K,10,FALSE),0)</f>
        <v>607</v>
      </c>
      <c r="Z1373" s="217">
        <f>--IFERROR(VLOOKUP(I1373,'统计（数据库导出）'!A:K,11,FALSE),0)</f>
        <v>0</v>
      </c>
      <c r="AA1373" s="4">
        <v>1372</v>
      </c>
      <c r="AB1373" s="4"/>
      <c r="AC1373" s="220" t="e">
        <f>VLOOKUP(H1373,[1]Sheet1!$D:$D,1,FALSE)</f>
        <v>#N/A</v>
      </c>
    </row>
    <row r="1374" spans="1:29">
      <c r="A1374" s="4">
        <v>1202</v>
      </c>
      <c r="B1374" s="4" t="s">
        <v>3254</v>
      </c>
      <c r="C1374" s="4">
        <v>0</v>
      </c>
      <c r="D1374" s="4" t="s">
        <v>30</v>
      </c>
      <c r="E1374" s="4" t="s">
        <v>3356</v>
      </c>
      <c r="F1374" s="4" t="s">
        <v>32</v>
      </c>
      <c r="G1374" s="4" t="s">
        <v>43</v>
      </c>
      <c r="H1374" s="4">
        <v>383382</v>
      </c>
      <c r="I1374" s="4" t="s">
        <v>3361</v>
      </c>
      <c r="J1374" s="216">
        <v>1045</v>
      </c>
      <c r="K1374" s="4">
        <v>15379387582</v>
      </c>
      <c r="L1374" s="4"/>
      <c r="M1374" s="4" t="s">
        <v>3362</v>
      </c>
      <c r="N1374" s="4" t="s">
        <v>3363</v>
      </c>
      <c r="O1374" s="4">
        <v>18153941119</v>
      </c>
      <c r="P1374" s="217">
        <f>--IFERROR(VLOOKUP(I1374,'统计（数据库导出）'!A:C,2,FALSE),0)</f>
        <v>339.25</v>
      </c>
      <c r="Q1374" s="217">
        <f>--IFERROR(VLOOKUP(I1374,'统计（数据库导出）'!A:C,3,FALSE),0)</f>
        <v>2959.75</v>
      </c>
      <c r="R1374" s="219">
        <f t="shared" si="21"/>
        <v>2.8322966507177</v>
      </c>
      <c r="S1374" s="217">
        <f>--IFERROR(VLOOKUP(I1374,'统计（数据库导出）'!A:K,4,FALSE),0)</f>
        <v>273.6</v>
      </c>
      <c r="T1374" s="217">
        <f>--IFERROR(VLOOKUP(I1374,'统计（数据库导出）'!A:K,5,FALSE),0)</f>
        <v>0</v>
      </c>
      <c r="U1374" s="217">
        <f>--IFERROR(VLOOKUP(I1374,'统计（数据库导出）'!A:K,6,FALSE),0)</f>
        <v>65.65</v>
      </c>
      <c r="V1374" s="217">
        <f>--IFERROR(VLOOKUP(I1374,'统计（数据库导出）'!A:K,7,FALSE),0)</f>
        <v>0</v>
      </c>
      <c r="W1374" s="217">
        <f>--IFERROR(VLOOKUP(I1374,'统计（数据库导出）'!A:K,8,FALSE),0)</f>
        <v>1880.8</v>
      </c>
      <c r="X1374" s="217">
        <f>--IFERROR(VLOOKUP(I1374,'统计（数据库导出）'!A:K,9,FALSE),0)</f>
        <v>-475</v>
      </c>
      <c r="Y1374" s="217">
        <f>--IFERROR(VLOOKUP(I1374,'统计（数据库导出）'!A:K,10,FALSE),0)</f>
        <v>1078.95</v>
      </c>
      <c r="Z1374" s="217">
        <f>--IFERROR(VLOOKUP(I1374,'统计（数据库导出）'!A:K,11,FALSE),0)</f>
        <v>0</v>
      </c>
      <c r="AA1374" s="4">
        <v>1373</v>
      </c>
      <c r="AB1374" s="4"/>
      <c r="AC1374" s="220" t="e">
        <f>VLOOKUP(H1374,[1]Sheet1!$D:$D,1,FALSE)</f>
        <v>#N/A</v>
      </c>
    </row>
    <row r="1375" spans="1:29">
      <c r="A1375" s="4">
        <v>1215</v>
      </c>
      <c r="B1375" s="4" t="s">
        <v>3254</v>
      </c>
      <c r="C1375" s="4">
        <v>0</v>
      </c>
      <c r="D1375" s="4" t="s">
        <v>30</v>
      </c>
      <c r="E1375" s="4" t="s">
        <v>3356</v>
      </c>
      <c r="F1375" s="4" t="s">
        <v>32</v>
      </c>
      <c r="G1375" s="4" t="s">
        <v>43</v>
      </c>
      <c r="H1375" s="4">
        <v>3851578</v>
      </c>
      <c r="I1375" s="4" t="s">
        <v>3364</v>
      </c>
      <c r="J1375" s="216">
        <v>1045</v>
      </c>
      <c r="K1375" s="4" t="s">
        <v>3365</v>
      </c>
      <c r="L1375" s="4"/>
      <c r="M1375" s="4" t="s">
        <v>3366</v>
      </c>
      <c r="N1375" s="4" t="s">
        <v>3367</v>
      </c>
      <c r="O1375" s="4">
        <v>17389553631</v>
      </c>
      <c r="P1375" s="217">
        <f>--IFERROR(VLOOKUP(I1375,'统计（数据库导出）'!A:C,2,FALSE),0)</f>
        <v>214.05</v>
      </c>
      <c r="Q1375" s="217">
        <f>--IFERROR(VLOOKUP(I1375,'统计（数据库导出）'!A:C,3,FALSE),0)</f>
        <v>1731.19666666667</v>
      </c>
      <c r="R1375" s="219">
        <f t="shared" si="21"/>
        <v>1.65664752791069</v>
      </c>
      <c r="S1375" s="217">
        <f>--IFERROR(VLOOKUP(I1375,'统计（数据库导出）'!A:K,4,FALSE),0)</f>
        <v>98.9</v>
      </c>
      <c r="T1375" s="217">
        <f>--IFERROR(VLOOKUP(I1375,'统计（数据库导出）'!A:K,5,FALSE),0)</f>
        <v>0</v>
      </c>
      <c r="U1375" s="217">
        <f>--IFERROR(VLOOKUP(I1375,'统计（数据库导出）'!A:K,6,FALSE),0)</f>
        <v>115.15</v>
      </c>
      <c r="V1375" s="217">
        <f>--IFERROR(VLOOKUP(I1375,'统计（数据库导出）'!A:K,7,FALSE),0)</f>
        <v>0</v>
      </c>
      <c r="W1375" s="217">
        <f>--IFERROR(VLOOKUP(I1375,'统计（数据库导出）'!A:K,8,FALSE),0)</f>
        <v>939.5</v>
      </c>
      <c r="X1375" s="217">
        <f>--IFERROR(VLOOKUP(I1375,'统计（数据库导出）'!A:K,9,FALSE),0)</f>
        <v>-859</v>
      </c>
      <c r="Y1375" s="217">
        <f>--IFERROR(VLOOKUP(I1375,'统计（数据库导出）'!A:K,10,FALSE),0)</f>
        <v>791.696666666667</v>
      </c>
      <c r="Z1375" s="217">
        <f>--IFERROR(VLOOKUP(I1375,'统计（数据库导出）'!A:K,11,FALSE),0)</f>
        <v>-3</v>
      </c>
      <c r="AA1375" s="4">
        <v>1374</v>
      </c>
      <c r="AB1375" s="4"/>
      <c r="AC1375" s="220" t="e">
        <f>VLOOKUP(H1375,[1]Sheet1!$D:$D,1,FALSE)</f>
        <v>#N/A</v>
      </c>
    </row>
    <row r="1376" spans="1:29">
      <c r="A1376" s="4">
        <v>1224</v>
      </c>
      <c r="B1376" s="4" t="s">
        <v>3254</v>
      </c>
      <c r="C1376" s="4">
        <v>0</v>
      </c>
      <c r="D1376" s="4" t="s">
        <v>30</v>
      </c>
      <c r="E1376" s="4" t="s">
        <v>3356</v>
      </c>
      <c r="F1376" s="4" t="s">
        <v>32</v>
      </c>
      <c r="G1376" s="4" t="s">
        <v>43</v>
      </c>
      <c r="H1376" s="4">
        <v>3808332</v>
      </c>
      <c r="I1376" s="4" t="s">
        <v>3368</v>
      </c>
      <c r="J1376" s="216">
        <v>1045</v>
      </c>
      <c r="K1376" s="4" t="s">
        <v>3369</v>
      </c>
      <c r="L1376" s="4"/>
      <c r="M1376" s="4" t="s">
        <v>3370</v>
      </c>
      <c r="N1376" s="4" t="s">
        <v>3371</v>
      </c>
      <c r="O1376" s="4">
        <v>15352216444</v>
      </c>
      <c r="P1376" s="217">
        <f>--IFERROR(VLOOKUP(I1376,'统计（数据库导出）'!A:C,2,FALSE),0)</f>
        <v>70</v>
      </c>
      <c r="Q1376" s="217">
        <f>--IFERROR(VLOOKUP(I1376,'统计（数据库导出）'!A:C,3,FALSE),0)</f>
        <v>4048.99313333333</v>
      </c>
      <c r="R1376" s="219">
        <f t="shared" si="21"/>
        <v>3.87463457735247</v>
      </c>
      <c r="S1376" s="217">
        <f>--IFERROR(VLOOKUP(I1376,'统计（数据库导出）'!A:K,4,FALSE),0)</f>
        <v>60</v>
      </c>
      <c r="T1376" s="217">
        <f>--IFERROR(VLOOKUP(I1376,'统计（数据库导出）'!A:K,5,FALSE),0)</f>
        <v>-69</v>
      </c>
      <c r="U1376" s="217">
        <f>--IFERROR(VLOOKUP(I1376,'统计（数据库导出）'!A:K,6,FALSE),0)</f>
        <v>10</v>
      </c>
      <c r="V1376" s="217">
        <f>--IFERROR(VLOOKUP(I1376,'统计（数据库导出）'!A:K,7,FALSE),0)</f>
        <v>0</v>
      </c>
      <c r="W1376" s="217">
        <f>--IFERROR(VLOOKUP(I1376,'统计（数据库导出）'!A:K,8,FALSE),0)</f>
        <v>3001.8</v>
      </c>
      <c r="X1376" s="217">
        <f>--IFERROR(VLOOKUP(I1376,'统计（数据库导出）'!A:K,9,FALSE),0)</f>
        <v>-787.5</v>
      </c>
      <c r="Y1376" s="217">
        <f>--IFERROR(VLOOKUP(I1376,'统计（数据库导出）'!A:K,10,FALSE),0)</f>
        <v>1047.19313333333</v>
      </c>
      <c r="Z1376" s="217">
        <f>--IFERROR(VLOOKUP(I1376,'统计（数据库导出）'!A:K,11,FALSE),0)</f>
        <v>0</v>
      </c>
      <c r="AA1376" s="4">
        <v>1375</v>
      </c>
      <c r="AB1376" s="4"/>
      <c r="AC1376" s="220" t="e">
        <f>VLOOKUP(H1376,[1]Sheet1!$D:$D,1,FALSE)</f>
        <v>#N/A</v>
      </c>
    </row>
    <row r="1377" spans="1:29">
      <c r="A1377" s="4">
        <v>1233</v>
      </c>
      <c r="B1377" s="4" t="s">
        <v>3254</v>
      </c>
      <c r="C1377" s="4">
        <v>0</v>
      </c>
      <c r="D1377" s="4" t="s">
        <v>30</v>
      </c>
      <c r="E1377" s="4" t="s">
        <v>3356</v>
      </c>
      <c r="F1377" s="4" t="s">
        <v>32</v>
      </c>
      <c r="G1377" s="4" t="s">
        <v>68</v>
      </c>
      <c r="H1377" s="4">
        <v>3852853</v>
      </c>
      <c r="I1377" s="4" t="s">
        <v>3372</v>
      </c>
      <c r="J1377" s="216">
        <v>1045</v>
      </c>
      <c r="K1377" s="4" t="s">
        <v>3373</v>
      </c>
      <c r="L1377" s="4"/>
      <c r="M1377" s="4" t="s">
        <v>3374</v>
      </c>
      <c r="N1377" s="4" t="s">
        <v>3375</v>
      </c>
      <c r="O1377" s="4">
        <v>18093818327</v>
      </c>
      <c r="P1377" s="217">
        <f>--IFERROR(VLOOKUP(I1377,'统计（数据库导出）'!A:C,2,FALSE),0)</f>
        <v>0</v>
      </c>
      <c r="Q1377" s="217">
        <f>--IFERROR(VLOOKUP(I1377,'统计（数据库导出）'!A:C,3,FALSE),0)</f>
        <v>0</v>
      </c>
      <c r="R1377" s="219">
        <f t="shared" si="21"/>
        <v>0</v>
      </c>
      <c r="S1377" s="217">
        <f>--IFERROR(VLOOKUP(I1377,'统计（数据库导出）'!A:K,4,FALSE),0)</f>
        <v>0</v>
      </c>
      <c r="T1377" s="217">
        <f>--IFERROR(VLOOKUP(I1377,'统计（数据库导出）'!A:K,5,FALSE),0)</f>
        <v>0</v>
      </c>
      <c r="U1377" s="217">
        <f>--IFERROR(VLOOKUP(I1377,'统计（数据库导出）'!A:K,6,FALSE),0)</f>
        <v>0</v>
      </c>
      <c r="V1377" s="217">
        <f>--IFERROR(VLOOKUP(I1377,'统计（数据库导出）'!A:K,7,FALSE),0)</f>
        <v>0</v>
      </c>
      <c r="W1377" s="217">
        <f>--IFERROR(VLOOKUP(I1377,'统计（数据库导出）'!A:K,8,FALSE),0)</f>
        <v>0</v>
      </c>
      <c r="X1377" s="217">
        <f>--IFERROR(VLOOKUP(I1377,'统计（数据库导出）'!A:K,9,FALSE),0)</f>
        <v>0</v>
      </c>
      <c r="Y1377" s="217">
        <f>--IFERROR(VLOOKUP(I1377,'统计（数据库导出）'!A:K,10,FALSE),0)</f>
        <v>0</v>
      </c>
      <c r="Z1377" s="217">
        <f>--IFERROR(VLOOKUP(I1377,'统计（数据库导出）'!A:K,11,FALSE),0)</f>
        <v>0</v>
      </c>
      <c r="AA1377" s="4">
        <v>1376</v>
      </c>
      <c r="AB1377" s="4"/>
      <c r="AC1377" s="220" t="e">
        <f>VLOOKUP(H1377,[1]Sheet1!$D:$D,1,FALSE)</f>
        <v>#N/A</v>
      </c>
    </row>
    <row r="1378" spans="1:29">
      <c r="A1378" s="4">
        <v>1245</v>
      </c>
      <c r="B1378" s="4" t="s">
        <v>3254</v>
      </c>
      <c r="C1378" s="4">
        <v>0</v>
      </c>
      <c r="D1378" s="4" t="s">
        <v>30</v>
      </c>
      <c r="E1378" s="4" t="s">
        <v>3356</v>
      </c>
      <c r="F1378" s="4" t="s">
        <v>32</v>
      </c>
      <c r="G1378" s="4" t="s">
        <v>102</v>
      </c>
      <c r="H1378" s="4">
        <v>3853683</v>
      </c>
      <c r="I1378" s="4" t="s">
        <v>3376</v>
      </c>
      <c r="J1378" s="216">
        <v>6870</v>
      </c>
      <c r="K1378" s="4" t="s">
        <v>3377</v>
      </c>
      <c r="L1378" s="4" t="s">
        <v>99</v>
      </c>
      <c r="M1378" s="4" t="s">
        <v>3378</v>
      </c>
      <c r="N1378" s="4" t="s">
        <v>3379</v>
      </c>
      <c r="O1378" s="4">
        <v>17793825119</v>
      </c>
      <c r="P1378" s="217">
        <f>--IFERROR(VLOOKUP(I1378,'统计（数据库导出）'!A:C,2,FALSE),0)</f>
        <v>0</v>
      </c>
      <c r="Q1378" s="217">
        <f>--IFERROR(VLOOKUP(I1378,'统计（数据库导出）'!A:C,3,FALSE),0)</f>
        <v>38</v>
      </c>
      <c r="R1378" s="219">
        <f t="shared" si="21"/>
        <v>0.00553129548762737</v>
      </c>
      <c r="S1378" s="217">
        <f>--IFERROR(VLOOKUP(I1378,'统计（数据库导出）'!A:K,4,FALSE),0)</f>
        <v>0</v>
      </c>
      <c r="T1378" s="217">
        <f>--IFERROR(VLOOKUP(I1378,'统计（数据库导出）'!A:K,5,FALSE),0)</f>
        <v>0</v>
      </c>
      <c r="U1378" s="217">
        <f>--IFERROR(VLOOKUP(I1378,'统计（数据库导出）'!A:K,6,FALSE),0)</f>
        <v>0</v>
      </c>
      <c r="V1378" s="217">
        <f>--IFERROR(VLOOKUP(I1378,'统计（数据库导出）'!A:K,7,FALSE),0)</f>
        <v>0</v>
      </c>
      <c r="W1378" s="217">
        <f>--IFERROR(VLOOKUP(I1378,'统计（数据库导出）'!A:K,8,FALSE),0)</f>
        <v>-84</v>
      </c>
      <c r="X1378" s="217">
        <f>--IFERROR(VLOOKUP(I1378,'统计（数据库导出）'!A:K,9,FALSE),0)</f>
        <v>-129</v>
      </c>
      <c r="Y1378" s="217">
        <f>--IFERROR(VLOOKUP(I1378,'统计（数据库导出）'!A:K,10,FALSE),0)</f>
        <v>122</v>
      </c>
      <c r="Z1378" s="217">
        <f>--IFERROR(VLOOKUP(I1378,'统计（数据库导出）'!A:K,11,FALSE),0)</f>
        <v>0</v>
      </c>
      <c r="AA1378" s="4">
        <v>1377</v>
      </c>
      <c r="AB1378" s="4"/>
      <c r="AC1378" s="220" t="e">
        <f>VLOOKUP(H1378,[1]Sheet1!$D:$D,1,FALSE)</f>
        <v>#N/A</v>
      </c>
    </row>
    <row r="1379" spans="1:29">
      <c r="A1379" s="4">
        <v>1246</v>
      </c>
      <c r="B1379" s="4" t="s">
        <v>3254</v>
      </c>
      <c r="C1379" s="4">
        <v>0</v>
      </c>
      <c r="D1379" s="4" t="s">
        <v>30</v>
      </c>
      <c r="E1379" s="4" t="s">
        <v>3356</v>
      </c>
      <c r="F1379" s="4" t="s">
        <v>32</v>
      </c>
      <c r="G1379" s="4" t="s">
        <v>68</v>
      </c>
      <c r="H1379" s="4">
        <v>3850581</v>
      </c>
      <c r="I1379" s="4" t="s">
        <v>3380</v>
      </c>
      <c r="J1379" s="216">
        <v>1045</v>
      </c>
      <c r="K1379" s="4" t="s">
        <v>3381</v>
      </c>
      <c r="L1379" s="4"/>
      <c r="M1379" s="4" t="s">
        <v>3382</v>
      </c>
      <c r="N1379" s="4" t="s">
        <v>3379</v>
      </c>
      <c r="O1379" s="4">
        <v>18993820198</v>
      </c>
      <c r="P1379" s="217">
        <f>--IFERROR(VLOOKUP(I1379,'统计（数据库导出）'!A:C,2,FALSE),0)</f>
        <v>0</v>
      </c>
      <c r="Q1379" s="217">
        <f>--IFERROR(VLOOKUP(I1379,'统计（数据库导出）'!A:C,3,FALSE),0)</f>
        <v>0</v>
      </c>
      <c r="R1379" s="219">
        <f t="shared" si="21"/>
        <v>0</v>
      </c>
      <c r="S1379" s="217">
        <f>--IFERROR(VLOOKUP(I1379,'统计（数据库导出）'!A:K,4,FALSE),0)</f>
        <v>0</v>
      </c>
      <c r="T1379" s="217">
        <f>--IFERROR(VLOOKUP(I1379,'统计（数据库导出）'!A:K,5,FALSE),0)</f>
        <v>0</v>
      </c>
      <c r="U1379" s="217">
        <f>--IFERROR(VLOOKUP(I1379,'统计（数据库导出）'!A:K,6,FALSE),0)</f>
        <v>0</v>
      </c>
      <c r="V1379" s="217">
        <f>--IFERROR(VLOOKUP(I1379,'统计（数据库导出）'!A:K,7,FALSE),0)</f>
        <v>0</v>
      </c>
      <c r="W1379" s="217">
        <f>--IFERROR(VLOOKUP(I1379,'统计（数据库导出）'!A:K,8,FALSE),0)</f>
        <v>0</v>
      </c>
      <c r="X1379" s="217">
        <f>--IFERROR(VLOOKUP(I1379,'统计（数据库导出）'!A:K,9,FALSE),0)</f>
        <v>0</v>
      </c>
      <c r="Y1379" s="217">
        <f>--IFERROR(VLOOKUP(I1379,'统计（数据库导出）'!A:K,10,FALSE),0)</f>
        <v>0</v>
      </c>
      <c r="Z1379" s="217">
        <f>--IFERROR(VLOOKUP(I1379,'统计（数据库导出）'!A:K,11,FALSE),0)</f>
        <v>0</v>
      </c>
      <c r="AA1379" s="4">
        <v>1378</v>
      </c>
      <c r="AB1379" s="4"/>
      <c r="AC1379" s="220" t="e">
        <f>VLOOKUP(H1379,[1]Sheet1!$D:$D,1,FALSE)</f>
        <v>#N/A</v>
      </c>
    </row>
    <row r="1380" spans="1:29">
      <c r="A1380" s="4">
        <v>1974</v>
      </c>
      <c r="B1380" s="4" t="s">
        <v>3254</v>
      </c>
      <c r="C1380" s="4">
        <v>0</v>
      </c>
      <c r="D1380" s="4" t="s">
        <v>30</v>
      </c>
      <c r="E1380" s="4" t="s">
        <v>3356</v>
      </c>
      <c r="F1380" s="4" t="s">
        <v>32</v>
      </c>
      <c r="G1380" s="4" t="s">
        <v>43</v>
      </c>
      <c r="H1380" s="4">
        <v>3854052</v>
      </c>
      <c r="I1380" s="4" t="s">
        <v>3383</v>
      </c>
      <c r="J1380" s="216">
        <v>1045</v>
      </c>
      <c r="K1380" s="4">
        <v>15394057752</v>
      </c>
      <c r="L1380" s="4"/>
      <c r="M1380" s="4" t="s">
        <v>3384</v>
      </c>
      <c r="N1380" s="4" t="s">
        <v>3385</v>
      </c>
      <c r="O1380" s="4">
        <v>17704437275</v>
      </c>
      <c r="P1380" s="217">
        <f>--IFERROR(VLOOKUP(I1380,'统计（数据库导出）'!A:C,2,FALSE),0)</f>
        <v>0</v>
      </c>
      <c r="Q1380" s="217">
        <f>--IFERROR(VLOOKUP(I1380,'统计（数据库导出）'!A:C,3,FALSE),0)</f>
        <v>1195.34</v>
      </c>
      <c r="R1380" s="219">
        <f t="shared" si="21"/>
        <v>1.14386602870813</v>
      </c>
      <c r="S1380" s="217">
        <f>--IFERROR(VLOOKUP(I1380,'统计（数据库导出）'!A:K,4,FALSE),0)</f>
        <v>0</v>
      </c>
      <c r="T1380" s="217">
        <f>--IFERROR(VLOOKUP(I1380,'统计（数据库导出）'!A:K,5,FALSE),0)</f>
        <v>0</v>
      </c>
      <c r="U1380" s="217">
        <f>--IFERROR(VLOOKUP(I1380,'统计（数据库导出）'!A:K,6,FALSE),0)</f>
        <v>0</v>
      </c>
      <c r="V1380" s="217">
        <f>--IFERROR(VLOOKUP(I1380,'统计（数据库导出）'!A:K,7,FALSE),0)</f>
        <v>0</v>
      </c>
      <c r="W1380" s="217">
        <f>--IFERROR(VLOOKUP(I1380,'统计（数据库导出）'!A:K,8,FALSE),0)</f>
        <v>790.69</v>
      </c>
      <c r="X1380" s="217">
        <f>--IFERROR(VLOOKUP(I1380,'统计（数据库导出）'!A:K,9,FALSE),0)</f>
        <v>-198</v>
      </c>
      <c r="Y1380" s="217">
        <f>--IFERROR(VLOOKUP(I1380,'统计（数据库导出）'!A:K,10,FALSE),0)</f>
        <v>404.65</v>
      </c>
      <c r="Z1380" s="217">
        <f>--IFERROR(VLOOKUP(I1380,'统计（数据库导出）'!A:K,11,FALSE),0)</f>
        <v>0</v>
      </c>
      <c r="AA1380" s="4">
        <v>1379</v>
      </c>
      <c r="AB1380" s="4"/>
      <c r="AC1380" s="220" t="e">
        <f>VLOOKUP(H1380,[1]Sheet1!$D:$D,1,FALSE)</f>
        <v>#N/A</v>
      </c>
    </row>
    <row r="1381" spans="1:29">
      <c r="A1381" s="4">
        <v>1109</v>
      </c>
      <c r="B1381" s="4" t="s">
        <v>3254</v>
      </c>
      <c r="C1381" s="4">
        <v>0</v>
      </c>
      <c r="D1381" s="4" t="s">
        <v>30</v>
      </c>
      <c r="E1381" s="4" t="s">
        <v>3386</v>
      </c>
      <c r="F1381" s="4" t="s">
        <v>88</v>
      </c>
      <c r="G1381" s="4" t="s">
        <v>68</v>
      </c>
      <c r="H1381" s="4">
        <v>3851326</v>
      </c>
      <c r="I1381" s="4" t="s">
        <v>3387</v>
      </c>
      <c r="J1381" s="216">
        <v>2950</v>
      </c>
      <c r="K1381" s="4" t="s">
        <v>3388</v>
      </c>
      <c r="L1381" s="4"/>
      <c r="M1381" s="4" t="s">
        <v>3389</v>
      </c>
      <c r="N1381" s="4" t="s">
        <v>3390</v>
      </c>
      <c r="O1381" s="4">
        <v>18993803680</v>
      </c>
      <c r="P1381" s="217">
        <f>--IFERROR(VLOOKUP(I1381,'统计（数据库导出）'!A:C,2,FALSE),0)</f>
        <v>152.55</v>
      </c>
      <c r="Q1381" s="217">
        <f>--IFERROR(VLOOKUP(I1381,'统计（数据库导出）'!A:C,3,FALSE),0)</f>
        <v>2776.73666666667</v>
      </c>
      <c r="R1381" s="219">
        <f t="shared" si="21"/>
        <v>0.941266666666668</v>
      </c>
      <c r="S1381" s="217">
        <f>--IFERROR(VLOOKUP(I1381,'统计（数据库导出）'!A:K,4,FALSE),0)</f>
        <v>85.9</v>
      </c>
      <c r="T1381" s="217">
        <f>--IFERROR(VLOOKUP(I1381,'统计（数据库导出）'!A:K,5,FALSE),0)</f>
        <v>0</v>
      </c>
      <c r="U1381" s="217">
        <f>--IFERROR(VLOOKUP(I1381,'统计（数据库导出）'!A:K,6,FALSE),0)</f>
        <v>66.65</v>
      </c>
      <c r="V1381" s="217">
        <f>--IFERROR(VLOOKUP(I1381,'统计（数据库导出）'!A:K,7,FALSE),0)</f>
        <v>0</v>
      </c>
      <c r="W1381" s="217">
        <f>--IFERROR(VLOOKUP(I1381,'统计（数据库导出）'!A:K,8,FALSE),0)</f>
        <v>2436.67</v>
      </c>
      <c r="X1381" s="217">
        <f>--IFERROR(VLOOKUP(I1381,'统计（数据库导出）'!A:K,9,FALSE),0)</f>
        <v>-607</v>
      </c>
      <c r="Y1381" s="217">
        <f>--IFERROR(VLOOKUP(I1381,'统计（数据库导出）'!A:K,10,FALSE),0)</f>
        <v>340.066666666667</v>
      </c>
      <c r="Z1381" s="217">
        <f>--IFERROR(VLOOKUP(I1381,'统计（数据库导出）'!A:K,11,FALSE),0)</f>
        <v>0</v>
      </c>
      <c r="AA1381" s="4">
        <v>1380</v>
      </c>
      <c r="AB1381" s="4"/>
      <c r="AC1381" s="220" t="e">
        <f>VLOOKUP(H1381,[1]Sheet1!$D:$D,1,FALSE)</f>
        <v>#N/A</v>
      </c>
    </row>
    <row r="1382" spans="1:29">
      <c r="A1382" s="4">
        <v>1135</v>
      </c>
      <c r="B1382" s="4" t="s">
        <v>3254</v>
      </c>
      <c r="C1382" s="4">
        <v>0</v>
      </c>
      <c r="D1382" s="4" t="s">
        <v>30</v>
      </c>
      <c r="E1382" s="4" t="s">
        <v>3386</v>
      </c>
      <c r="F1382" s="4" t="s">
        <v>32</v>
      </c>
      <c r="G1382" s="4" t="s">
        <v>102</v>
      </c>
      <c r="H1382" s="4">
        <v>38381807</v>
      </c>
      <c r="I1382" s="4" t="s">
        <v>3391</v>
      </c>
      <c r="J1382" s="216">
        <v>2650</v>
      </c>
      <c r="K1382" s="4" t="s">
        <v>3392</v>
      </c>
      <c r="L1382" s="4" t="s">
        <v>99</v>
      </c>
      <c r="M1382" s="4" t="s">
        <v>3393</v>
      </c>
      <c r="N1382" s="4" t="s">
        <v>3394</v>
      </c>
      <c r="O1382" s="4">
        <v>18993820655</v>
      </c>
      <c r="P1382" s="217">
        <f>--IFERROR(VLOOKUP(I1382,'统计（数据库导出）'!A:C,2,FALSE),0)</f>
        <v>13</v>
      </c>
      <c r="Q1382" s="217">
        <f>--IFERROR(VLOOKUP(I1382,'统计（数据库导出）'!A:C,3,FALSE),0)</f>
        <v>3437.49536666667</v>
      </c>
      <c r="R1382" s="219">
        <f t="shared" si="21"/>
        <v>1.29716806289308</v>
      </c>
      <c r="S1382" s="217">
        <f>--IFERROR(VLOOKUP(I1382,'统计（数据库导出）'!A:K,4,FALSE),0)</f>
        <v>3</v>
      </c>
      <c r="T1382" s="217">
        <f>--IFERROR(VLOOKUP(I1382,'统计（数据库导出）'!A:K,5,FALSE),0)</f>
        <v>0</v>
      </c>
      <c r="U1382" s="217">
        <f>--IFERROR(VLOOKUP(I1382,'统计（数据库导出）'!A:K,6,FALSE),0)</f>
        <v>10</v>
      </c>
      <c r="V1382" s="217">
        <f>--IFERROR(VLOOKUP(I1382,'统计（数据库导出）'!A:K,7,FALSE),0)</f>
        <v>0</v>
      </c>
      <c r="W1382" s="217">
        <f>--IFERROR(VLOOKUP(I1382,'统计（数据库导出）'!A:K,8,FALSE),0)</f>
        <v>2129.49</v>
      </c>
      <c r="X1382" s="217">
        <f>--IFERROR(VLOOKUP(I1382,'统计（数据库导出）'!A:K,9,FALSE),0)</f>
        <v>-557.4</v>
      </c>
      <c r="Y1382" s="217">
        <f>--IFERROR(VLOOKUP(I1382,'统计（数据库导出）'!A:K,10,FALSE),0)</f>
        <v>1308.00536666667</v>
      </c>
      <c r="Z1382" s="217">
        <f>--IFERROR(VLOOKUP(I1382,'统计（数据库导出）'!A:K,11,FALSE),0)</f>
        <v>-3</v>
      </c>
      <c r="AA1382" s="4">
        <v>1381</v>
      </c>
      <c r="AB1382" s="4"/>
      <c r="AC1382" s="220" t="e">
        <f>VLOOKUP(H1382,[1]Sheet1!$D:$D,1,FALSE)</f>
        <v>#N/A</v>
      </c>
    </row>
    <row r="1383" spans="1:29">
      <c r="A1383" s="4">
        <v>1156</v>
      </c>
      <c r="B1383" s="4" t="s">
        <v>3254</v>
      </c>
      <c r="C1383" s="4">
        <v>0</v>
      </c>
      <c r="D1383" s="4" t="s">
        <v>30</v>
      </c>
      <c r="E1383" s="4" t="s">
        <v>3386</v>
      </c>
      <c r="F1383" s="4" t="s">
        <v>88</v>
      </c>
      <c r="G1383" s="4" t="s">
        <v>33</v>
      </c>
      <c r="H1383" s="4">
        <v>3853000</v>
      </c>
      <c r="I1383" s="4" t="s">
        <v>3395</v>
      </c>
      <c r="J1383" s="216">
        <v>1950</v>
      </c>
      <c r="K1383" s="4">
        <v>15378808809</v>
      </c>
      <c r="L1383" s="4"/>
      <c r="M1383" s="4" t="s">
        <v>3396</v>
      </c>
      <c r="N1383" s="4" t="s">
        <v>3394</v>
      </c>
      <c r="O1383" s="4">
        <v>15378808809</v>
      </c>
      <c r="P1383" s="217">
        <f>--IFERROR(VLOOKUP(I1383,'统计（数据库导出）'!A:C,2,FALSE),0)</f>
        <v>0</v>
      </c>
      <c r="Q1383" s="217">
        <f>--IFERROR(VLOOKUP(I1383,'统计（数据库导出）'!A:C,3,FALSE),0)</f>
        <v>-79</v>
      </c>
      <c r="R1383" s="219">
        <f t="shared" si="21"/>
        <v>-0.0405128205128205</v>
      </c>
      <c r="S1383" s="217">
        <f>--IFERROR(VLOOKUP(I1383,'统计（数据库导出）'!A:K,4,FALSE),0)</f>
        <v>0</v>
      </c>
      <c r="T1383" s="217">
        <f>--IFERROR(VLOOKUP(I1383,'统计（数据库导出）'!A:K,5,FALSE),0)</f>
        <v>0</v>
      </c>
      <c r="U1383" s="217">
        <f>--IFERROR(VLOOKUP(I1383,'统计（数据库导出）'!A:K,6,FALSE),0)</f>
        <v>0</v>
      </c>
      <c r="V1383" s="217">
        <f>--IFERROR(VLOOKUP(I1383,'统计（数据库导出）'!A:K,7,FALSE),0)</f>
        <v>0</v>
      </c>
      <c r="W1383" s="217">
        <f>--IFERROR(VLOOKUP(I1383,'统计（数据库导出）'!A:K,8,FALSE),0)</f>
        <v>-99</v>
      </c>
      <c r="X1383" s="217">
        <f>--IFERROR(VLOOKUP(I1383,'统计（数据库导出）'!A:K,9,FALSE),0)</f>
        <v>-99</v>
      </c>
      <c r="Y1383" s="217">
        <f>--IFERROR(VLOOKUP(I1383,'统计（数据库导出）'!A:K,10,FALSE),0)</f>
        <v>20</v>
      </c>
      <c r="Z1383" s="217">
        <f>--IFERROR(VLOOKUP(I1383,'统计（数据库导出）'!A:K,11,FALSE),0)</f>
        <v>0</v>
      </c>
      <c r="AA1383" s="4">
        <v>1382</v>
      </c>
      <c r="AB1383" s="4"/>
      <c r="AC1383" s="220" t="e">
        <f>VLOOKUP(H1383,[1]Sheet1!$D:$D,1,FALSE)</f>
        <v>#N/A</v>
      </c>
    </row>
    <row r="1384" spans="1:29">
      <c r="A1384" s="4">
        <v>1159</v>
      </c>
      <c r="B1384" s="4" t="s">
        <v>3254</v>
      </c>
      <c r="C1384" s="4">
        <v>0</v>
      </c>
      <c r="D1384" s="4" t="s">
        <v>30</v>
      </c>
      <c r="E1384" s="4" t="s">
        <v>3386</v>
      </c>
      <c r="F1384" s="4" t="s">
        <v>88</v>
      </c>
      <c r="G1384" s="4" t="s">
        <v>33</v>
      </c>
      <c r="H1384" s="4">
        <v>3853002</v>
      </c>
      <c r="I1384" s="4" t="s">
        <v>3397</v>
      </c>
      <c r="J1384" s="216">
        <v>1950</v>
      </c>
      <c r="K1384" s="4" t="s">
        <v>3398</v>
      </c>
      <c r="L1384" s="4"/>
      <c r="M1384" s="4" t="s">
        <v>3399</v>
      </c>
      <c r="N1384" s="4" t="s">
        <v>3390</v>
      </c>
      <c r="O1384" s="4">
        <v>18193879221</v>
      </c>
      <c r="P1384" s="217">
        <f>--IFERROR(VLOOKUP(I1384,'统计（数据库导出）'!A:C,2,FALSE),0)</f>
        <v>0</v>
      </c>
      <c r="Q1384" s="217">
        <f>--IFERROR(VLOOKUP(I1384,'统计（数据库导出）'!A:C,3,FALSE),0)</f>
        <v>0</v>
      </c>
      <c r="R1384" s="219">
        <f t="shared" si="21"/>
        <v>0</v>
      </c>
      <c r="S1384" s="217">
        <f>--IFERROR(VLOOKUP(I1384,'统计（数据库导出）'!A:K,4,FALSE),0)</f>
        <v>0</v>
      </c>
      <c r="T1384" s="217">
        <f>--IFERROR(VLOOKUP(I1384,'统计（数据库导出）'!A:K,5,FALSE),0)</f>
        <v>0</v>
      </c>
      <c r="U1384" s="217">
        <f>--IFERROR(VLOOKUP(I1384,'统计（数据库导出）'!A:K,6,FALSE),0)</f>
        <v>0</v>
      </c>
      <c r="V1384" s="217">
        <f>--IFERROR(VLOOKUP(I1384,'统计（数据库导出）'!A:K,7,FALSE),0)</f>
        <v>0</v>
      </c>
      <c r="W1384" s="217">
        <f>--IFERROR(VLOOKUP(I1384,'统计（数据库导出）'!A:K,8,FALSE),0)</f>
        <v>0</v>
      </c>
      <c r="X1384" s="217">
        <f>--IFERROR(VLOOKUP(I1384,'统计（数据库导出）'!A:K,9,FALSE),0)</f>
        <v>0</v>
      </c>
      <c r="Y1384" s="217">
        <f>--IFERROR(VLOOKUP(I1384,'统计（数据库导出）'!A:K,10,FALSE),0)</f>
        <v>0</v>
      </c>
      <c r="Z1384" s="217">
        <f>--IFERROR(VLOOKUP(I1384,'统计（数据库导出）'!A:K,11,FALSE),0)</f>
        <v>0</v>
      </c>
      <c r="AA1384" s="4">
        <v>1383</v>
      </c>
      <c r="AB1384" s="4"/>
      <c r="AC1384" s="220" t="e">
        <f>VLOOKUP(H1384,[1]Sheet1!$D:$D,1,FALSE)</f>
        <v>#N/A</v>
      </c>
    </row>
    <row r="1385" spans="1:29">
      <c r="A1385" s="4">
        <v>1183</v>
      </c>
      <c r="B1385" s="4" t="s">
        <v>3254</v>
      </c>
      <c r="C1385" s="4">
        <v>0</v>
      </c>
      <c r="D1385" s="4" t="s">
        <v>30</v>
      </c>
      <c r="E1385" s="4" t="s">
        <v>3386</v>
      </c>
      <c r="F1385" s="4" t="s">
        <v>88</v>
      </c>
      <c r="G1385" s="4" t="s">
        <v>33</v>
      </c>
      <c r="H1385" s="4">
        <v>3853052</v>
      </c>
      <c r="I1385" s="4" t="s">
        <v>3400</v>
      </c>
      <c r="J1385" s="216">
        <v>1950</v>
      </c>
      <c r="K1385" s="4">
        <v>15309385689</v>
      </c>
      <c r="L1385" s="4"/>
      <c r="M1385" s="4" t="s">
        <v>3401</v>
      </c>
      <c r="N1385" s="4" t="s">
        <v>3402</v>
      </c>
      <c r="O1385" s="4">
        <v>18909380424</v>
      </c>
      <c r="P1385" s="217">
        <f>--IFERROR(VLOOKUP(I1385,'统计（数据库导出）'!A:C,2,FALSE),0)</f>
        <v>85</v>
      </c>
      <c r="Q1385" s="217">
        <f>--IFERROR(VLOOKUP(I1385,'统计（数据库导出）'!A:C,3,FALSE),0)</f>
        <v>1779.495</v>
      </c>
      <c r="R1385" s="219">
        <f t="shared" si="21"/>
        <v>0.912561538461538</v>
      </c>
      <c r="S1385" s="217">
        <f>--IFERROR(VLOOKUP(I1385,'统计（数据库导出）'!A:K,4,FALSE),0)</f>
        <v>60</v>
      </c>
      <c r="T1385" s="217">
        <f>--IFERROR(VLOOKUP(I1385,'统计（数据库导出）'!A:K,5,FALSE),0)</f>
        <v>-69</v>
      </c>
      <c r="U1385" s="217">
        <f>--IFERROR(VLOOKUP(I1385,'统计（数据库导出）'!A:K,6,FALSE),0)</f>
        <v>25</v>
      </c>
      <c r="V1385" s="217">
        <f>--IFERROR(VLOOKUP(I1385,'统计（数据库导出）'!A:K,7,FALSE),0)</f>
        <v>0</v>
      </c>
      <c r="W1385" s="217">
        <f>--IFERROR(VLOOKUP(I1385,'统计（数据库导出）'!A:K,8,FALSE),0)</f>
        <v>1493.78</v>
      </c>
      <c r="X1385" s="217">
        <f>--IFERROR(VLOOKUP(I1385,'统计（数据库导出）'!A:K,9,FALSE),0)</f>
        <v>-1310.2</v>
      </c>
      <c r="Y1385" s="217">
        <f>--IFERROR(VLOOKUP(I1385,'统计（数据库导出）'!A:K,10,FALSE),0)</f>
        <v>285.715</v>
      </c>
      <c r="Z1385" s="217">
        <f>--IFERROR(VLOOKUP(I1385,'统计（数据库导出）'!A:K,11,FALSE),0)</f>
        <v>-110.86</v>
      </c>
      <c r="AA1385" s="4">
        <v>1384</v>
      </c>
      <c r="AB1385" s="4"/>
      <c r="AC1385" s="220" t="e">
        <f>VLOOKUP(H1385,[1]Sheet1!$D:$D,1,FALSE)</f>
        <v>#N/A</v>
      </c>
    </row>
    <row r="1386" spans="1:29">
      <c r="A1386" s="4">
        <v>1189</v>
      </c>
      <c r="B1386" s="4" t="s">
        <v>3254</v>
      </c>
      <c r="C1386" s="4">
        <v>0</v>
      </c>
      <c r="D1386" s="4" t="s">
        <v>30</v>
      </c>
      <c r="E1386" s="4" t="s">
        <v>3386</v>
      </c>
      <c r="F1386" s="4" t="s">
        <v>88</v>
      </c>
      <c r="G1386" s="4" t="s">
        <v>68</v>
      </c>
      <c r="H1386" s="4">
        <v>3852464</v>
      </c>
      <c r="I1386" s="4" t="s">
        <v>3403</v>
      </c>
      <c r="J1386" s="216">
        <v>2950</v>
      </c>
      <c r="K1386" s="4" t="s">
        <v>3404</v>
      </c>
      <c r="L1386" s="4"/>
      <c r="M1386" s="4" t="s">
        <v>3405</v>
      </c>
      <c r="N1386" s="4" t="s">
        <v>3406</v>
      </c>
      <c r="O1386" s="4">
        <v>18993805808</v>
      </c>
      <c r="P1386" s="217">
        <f>--IFERROR(VLOOKUP(I1386,'统计（数据库导出）'!A:C,2,FALSE),0)</f>
        <v>10</v>
      </c>
      <c r="Q1386" s="217">
        <f>--IFERROR(VLOOKUP(I1386,'统计（数据库导出）'!A:C,3,FALSE),0)</f>
        <v>1816.1</v>
      </c>
      <c r="R1386" s="219">
        <f t="shared" si="21"/>
        <v>0.615627118644068</v>
      </c>
      <c r="S1386" s="217">
        <f>--IFERROR(VLOOKUP(I1386,'统计（数据库导出）'!A:K,4,FALSE),0)</f>
        <v>10</v>
      </c>
      <c r="T1386" s="217">
        <f>--IFERROR(VLOOKUP(I1386,'统计（数据库导出）'!A:K,5,FALSE),0)</f>
        <v>0</v>
      </c>
      <c r="U1386" s="217">
        <f>--IFERROR(VLOOKUP(I1386,'统计（数据库导出）'!A:K,6,FALSE),0)</f>
        <v>0</v>
      </c>
      <c r="V1386" s="217">
        <f>--IFERROR(VLOOKUP(I1386,'统计（数据库导出）'!A:K,7,FALSE),0)</f>
        <v>0</v>
      </c>
      <c r="W1386" s="217">
        <f>--IFERROR(VLOOKUP(I1386,'统计（数据库导出）'!A:K,8,FALSE),0)</f>
        <v>71.1</v>
      </c>
      <c r="X1386" s="217">
        <f>--IFERROR(VLOOKUP(I1386,'统计（数据库导出）'!A:K,9,FALSE),0)</f>
        <v>-91.1</v>
      </c>
      <c r="Y1386" s="217">
        <f>--IFERROR(VLOOKUP(I1386,'统计（数据库导出）'!A:K,10,FALSE),0)</f>
        <v>1745</v>
      </c>
      <c r="Z1386" s="217">
        <f>--IFERROR(VLOOKUP(I1386,'统计（数据库导出）'!A:K,11,FALSE),0)</f>
        <v>0</v>
      </c>
      <c r="AA1386" s="4">
        <v>1385</v>
      </c>
      <c r="AB1386" s="4"/>
      <c r="AC1386" s="220" t="e">
        <f>VLOOKUP(H1386,[1]Sheet1!$D:$D,1,FALSE)</f>
        <v>#N/A</v>
      </c>
    </row>
    <row r="1387" spans="1:29">
      <c r="A1387" s="4">
        <v>1694</v>
      </c>
      <c r="B1387" s="4" t="s">
        <v>3254</v>
      </c>
      <c r="C1387" s="4">
        <v>0</v>
      </c>
      <c r="D1387" s="4" t="s">
        <v>30</v>
      </c>
      <c r="E1387" s="4" t="s">
        <v>3386</v>
      </c>
      <c r="F1387" s="4" t="s">
        <v>88</v>
      </c>
      <c r="G1387" s="4" t="s">
        <v>43</v>
      </c>
      <c r="H1387" s="4">
        <v>3852836</v>
      </c>
      <c r="I1387" s="4" t="s">
        <v>3407</v>
      </c>
      <c r="J1387" s="216">
        <v>1025</v>
      </c>
      <c r="K1387" s="4">
        <v>15339780512</v>
      </c>
      <c r="L1387" s="4"/>
      <c r="M1387" s="4" t="s">
        <v>3408</v>
      </c>
      <c r="N1387" s="4" t="s">
        <v>3394</v>
      </c>
      <c r="O1387" s="4">
        <v>18993864356</v>
      </c>
      <c r="P1387" s="217">
        <f>--IFERROR(VLOOKUP(I1387,'统计（数据库导出）'!A:C,2,FALSE),0)</f>
        <v>0</v>
      </c>
      <c r="Q1387" s="217">
        <f>--IFERROR(VLOOKUP(I1387,'统计（数据库导出）'!A:C,3,FALSE),0)</f>
        <v>10</v>
      </c>
      <c r="R1387" s="219">
        <f t="shared" si="21"/>
        <v>0.00975609756097561</v>
      </c>
      <c r="S1387" s="217">
        <f>--IFERROR(VLOOKUP(I1387,'统计（数据库导出）'!A:K,4,FALSE),0)</f>
        <v>0</v>
      </c>
      <c r="T1387" s="217">
        <f>--IFERROR(VLOOKUP(I1387,'统计（数据库导出）'!A:K,5,FALSE),0)</f>
        <v>0</v>
      </c>
      <c r="U1387" s="217">
        <f>--IFERROR(VLOOKUP(I1387,'统计（数据库导出）'!A:K,6,FALSE),0)</f>
        <v>0</v>
      </c>
      <c r="V1387" s="217">
        <f>--IFERROR(VLOOKUP(I1387,'统计（数据库导出）'!A:K,7,FALSE),0)</f>
        <v>0</v>
      </c>
      <c r="W1387" s="217">
        <f>--IFERROR(VLOOKUP(I1387,'统计（数据库导出）'!A:K,8,FALSE),0)</f>
        <v>0</v>
      </c>
      <c r="X1387" s="217">
        <f>--IFERROR(VLOOKUP(I1387,'统计（数据库导出）'!A:K,9,FALSE),0)</f>
        <v>0</v>
      </c>
      <c r="Y1387" s="217">
        <f>--IFERROR(VLOOKUP(I1387,'统计（数据库导出）'!A:K,10,FALSE),0)</f>
        <v>10</v>
      </c>
      <c r="Z1387" s="217">
        <f>--IFERROR(VLOOKUP(I1387,'统计（数据库导出）'!A:K,11,FALSE),0)</f>
        <v>0</v>
      </c>
      <c r="AA1387" s="4">
        <v>1386</v>
      </c>
      <c r="AB1387" s="4"/>
      <c r="AC1387" s="220" t="e">
        <f>VLOOKUP(H1387,[1]Sheet1!$D:$D,1,FALSE)</f>
        <v>#N/A</v>
      </c>
    </row>
    <row r="1388" spans="1:29">
      <c r="A1388" s="4">
        <v>1695</v>
      </c>
      <c r="B1388" s="4" t="s">
        <v>3254</v>
      </c>
      <c r="C1388" s="4">
        <v>0</v>
      </c>
      <c r="D1388" s="4" t="s">
        <v>30</v>
      </c>
      <c r="E1388" s="4" t="s">
        <v>3386</v>
      </c>
      <c r="F1388" s="4" t="s">
        <v>88</v>
      </c>
      <c r="G1388" s="4" t="s">
        <v>43</v>
      </c>
      <c r="H1388" s="4">
        <v>3852817</v>
      </c>
      <c r="I1388" s="4" t="s">
        <v>3409</v>
      </c>
      <c r="J1388" s="216">
        <v>1025</v>
      </c>
      <c r="K1388" s="4">
        <v>13309386692</v>
      </c>
      <c r="L1388" s="4"/>
      <c r="M1388" s="4" t="s">
        <v>3410</v>
      </c>
      <c r="N1388" s="4" t="s">
        <v>3394</v>
      </c>
      <c r="O1388" s="4">
        <v>15346788346</v>
      </c>
      <c r="P1388" s="217">
        <f>--IFERROR(VLOOKUP(I1388,'统计（数据库导出）'!A:C,2,FALSE),0)</f>
        <v>0</v>
      </c>
      <c r="Q1388" s="217">
        <f>--IFERROR(VLOOKUP(I1388,'统计（数据库导出）'!A:C,3,FALSE),0)</f>
        <v>219</v>
      </c>
      <c r="R1388" s="219">
        <f t="shared" si="21"/>
        <v>0.213658536585366</v>
      </c>
      <c r="S1388" s="217">
        <f>--IFERROR(VLOOKUP(I1388,'统计（数据库导出）'!A:K,4,FALSE),0)</f>
        <v>0</v>
      </c>
      <c r="T1388" s="217">
        <f>--IFERROR(VLOOKUP(I1388,'统计（数据库导出）'!A:K,5,FALSE),0)</f>
        <v>0</v>
      </c>
      <c r="U1388" s="217">
        <f>--IFERROR(VLOOKUP(I1388,'统计（数据库导出）'!A:K,6,FALSE),0)</f>
        <v>0</v>
      </c>
      <c r="V1388" s="217">
        <f>--IFERROR(VLOOKUP(I1388,'统计（数据库导出）'!A:K,7,FALSE),0)</f>
        <v>0</v>
      </c>
      <c r="W1388" s="217">
        <f>--IFERROR(VLOOKUP(I1388,'统计（数据库导出）'!A:K,8,FALSE),0)</f>
        <v>169</v>
      </c>
      <c r="X1388" s="217">
        <f>--IFERROR(VLOOKUP(I1388,'统计（数据库导出）'!A:K,9,FALSE),0)</f>
        <v>0</v>
      </c>
      <c r="Y1388" s="217">
        <f>--IFERROR(VLOOKUP(I1388,'统计（数据库导出）'!A:K,10,FALSE),0)</f>
        <v>50</v>
      </c>
      <c r="Z1388" s="217">
        <f>--IFERROR(VLOOKUP(I1388,'统计（数据库导出）'!A:K,11,FALSE),0)</f>
        <v>0</v>
      </c>
      <c r="AA1388" s="4">
        <v>1387</v>
      </c>
      <c r="AB1388" s="4"/>
      <c r="AC1388" s="220" t="e">
        <f>VLOOKUP(H1388,[1]Sheet1!$D:$D,1,FALSE)</f>
        <v>#N/A</v>
      </c>
    </row>
    <row r="1389" spans="1:29">
      <c r="A1389" s="4">
        <v>1696</v>
      </c>
      <c r="B1389" s="4" t="s">
        <v>3254</v>
      </c>
      <c r="C1389" s="4">
        <v>0</v>
      </c>
      <c r="D1389" s="4" t="s">
        <v>30</v>
      </c>
      <c r="E1389" s="4" t="s">
        <v>3386</v>
      </c>
      <c r="F1389" s="4" t="s">
        <v>88</v>
      </c>
      <c r="G1389" s="4" t="s">
        <v>43</v>
      </c>
      <c r="H1389" s="4">
        <v>3852814</v>
      </c>
      <c r="I1389" s="4" t="s">
        <v>3411</v>
      </c>
      <c r="J1389" s="216">
        <v>1025</v>
      </c>
      <c r="K1389" s="4">
        <v>18093890939</v>
      </c>
      <c r="L1389" s="4"/>
      <c r="M1389" s="4" t="s">
        <v>3412</v>
      </c>
      <c r="N1389" s="4" t="s">
        <v>3394</v>
      </c>
      <c r="O1389" s="4">
        <v>19958588058</v>
      </c>
      <c r="P1389" s="217">
        <f>--IFERROR(VLOOKUP(I1389,'统计（数据库导出）'!A:C,2,FALSE),0)</f>
        <v>0</v>
      </c>
      <c r="Q1389" s="217">
        <f>--IFERROR(VLOOKUP(I1389,'统计（数据库导出）'!A:C,3,FALSE),0)</f>
        <v>0</v>
      </c>
      <c r="R1389" s="219">
        <f t="shared" si="21"/>
        <v>0</v>
      </c>
      <c r="S1389" s="217">
        <f>--IFERROR(VLOOKUP(I1389,'统计（数据库导出）'!A:K,4,FALSE),0)</f>
        <v>0</v>
      </c>
      <c r="T1389" s="217">
        <f>--IFERROR(VLOOKUP(I1389,'统计（数据库导出）'!A:K,5,FALSE),0)</f>
        <v>0</v>
      </c>
      <c r="U1389" s="217">
        <f>--IFERROR(VLOOKUP(I1389,'统计（数据库导出）'!A:K,6,FALSE),0)</f>
        <v>0</v>
      </c>
      <c r="V1389" s="217">
        <f>--IFERROR(VLOOKUP(I1389,'统计（数据库导出）'!A:K,7,FALSE),0)</f>
        <v>0</v>
      </c>
      <c r="W1389" s="217">
        <f>--IFERROR(VLOOKUP(I1389,'统计（数据库导出）'!A:K,8,FALSE),0)</f>
        <v>-20</v>
      </c>
      <c r="X1389" s="217">
        <f>--IFERROR(VLOOKUP(I1389,'统计（数据库导出）'!A:K,9,FALSE),0)</f>
        <v>-20</v>
      </c>
      <c r="Y1389" s="217">
        <f>--IFERROR(VLOOKUP(I1389,'统计（数据库导出）'!A:K,10,FALSE),0)</f>
        <v>20</v>
      </c>
      <c r="Z1389" s="217">
        <f>--IFERROR(VLOOKUP(I1389,'统计（数据库导出）'!A:K,11,FALSE),0)</f>
        <v>0</v>
      </c>
      <c r="AA1389" s="4">
        <v>1388</v>
      </c>
      <c r="AB1389" s="4"/>
      <c r="AC1389" s="220" t="e">
        <f>VLOOKUP(H1389,[1]Sheet1!$D:$D,1,FALSE)</f>
        <v>#N/A</v>
      </c>
    </row>
    <row r="1390" spans="1:29">
      <c r="A1390" s="4">
        <v>1205</v>
      </c>
      <c r="B1390" s="4" t="s">
        <v>3254</v>
      </c>
      <c r="C1390" s="4">
        <v>0</v>
      </c>
      <c r="D1390" s="4" t="s">
        <v>30</v>
      </c>
      <c r="E1390" s="4" t="s">
        <v>3413</v>
      </c>
      <c r="F1390" s="4" t="s">
        <v>32</v>
      </c>
      <c r="G1390" s="4" t="s">
        <v>33</v>
      </c>
      <c r="H1390" s="4">
        <v>38381623</v>
      </c>
      <c r="I1390" s="4" t="s">
        <v>3414</v>
      </c>
      <c r="J1390" s="216">
        <v>1200</v>
      </c>
      <c r="K1390" s="4" t="s">
        <v>3415</v>
      </c>
      <c r="L1390" s="4"/>
      <c r="M1390" s="4" t="s">
        <v>3416</v>
      </c>
      <c r="N1390" s="4" t="s">
        <v>3417</v>
      </c>
      <c r="O1390" s="4">
        <v>13389387828</v>
      </c>
      <c r="P1390" s="217">
        <f>--IFERROR(VLOOKUP(I1390,'统计（数据库导出）'!A:C,2,FALSE),0)</f>
        <v>0</v>
      </c>
      <c r="Q1390" s="217">
        <f>--IFERROR(VLOOKUP(I1390,'统计（数据库导出）'!A:C,3,FALSE),0)</f>
        <v>1034.16</v>
      </c>
      <c r="R1390" s="219">
        <f t="shared" si="21"/>
        <v>0.8618</v>
      </c>
      <c r="S1390" s="217">
        <f>--IFERROR(VLOOKUP(I1390,'统计（数据库导出）'!A:K,4,FALSE),0)</f>
        <v>0</v>
      </c>
      <c r="T1390" s="217">
        <f>--IFERROR(VLOOKUP(I1390,'统计（数据库导出）'!A:K,5,FALSE),0)</f>
        <v>0</v>
      </c>
      <c r="U1390" s="217">
        <f>--IFERROR(VLOOKUP(I1390,'统计（数据库导出）'!A:K,6,FALSE),0)</f>
        <v>0</v>
      </c>
      <c r="V1390" s="217">
        <f>--IFERROR(VLOOKUP(I1390,'统计（数据库导出）'!A:K,7,FALSE),0)</f>
        <v>0</v>
      </c>
      <c r="W1390" s="217">
        <f>--IFERROR(VLOOKUP(I1390,'统计（数据库导出）'!A:K,8,FALSE),0)</f>
        <v>803.21</v>
      </c>
      <c r="X1390" s="217">
        <f>--IFERROR(VLOOKUP(I1390,'统计（数据库导出）'!A:K,9,FALSE),0)</f>
        <v>-304.3</v>
      </c>
      <c r="Y1390" s="217">
        <f>--IFERROR(VLOOKUP(I1390,'统计（数据库导出）'!A:K,10,FALSE),0)</f>
        <v>230.95</v>
      </c>
      <c r="Z1390" s="217">
        <f>--IFERROR(VLOOKUP(I1390,'统计（数据库导出）'!A:K,11,FALSE),0)</f>
        <v>0</v>
      </c>
      <c r="AA1390" s="4">
        <v>1389</v>
      </c>
      <c r="AB1390" s="4"/>
      <c r="AC1390" s="220" t="e">
        <f>VLOOKUP(H1390,[1]Sheet1!$D:$D,1,FALSE)</f>
        <v>#N/A</v>
      </c>
    </row>
    <row r="1391" spans="1:29">
      <c r="A1391" s="4">
        <v>1207</v>
      </c>
      <c r="B1391" s="4" t="s">
        <v>3254</v>
      </c>
      <c r="C1391" s="4">
        <v>0</v>
      </c>
      <c r="D1391" s="4" t="s">
        <v>30</v>
      </c>
      <c r="E1391" s="4" t="s">
        <v>3413</v>
      </c>
      <c r="F1391" s="4" t="s">
        <v>32</v>
      </c>
      <c r="G1391" s="4" t="s">
        <v>33</v>
      </c>
      <c r="H1391" s="4">
        <v>38382024</v>
      </c>
      <c r="I1391" s="4" t="s">
        <v>3418</v>
      </c>
      <c r="J1391" s="216">
        <v>1200</v>
      </c>
      <c r="K1391" s="4" t="s">
        <v>3419</v>
      </c>
      <c r="L1391" s="4" t="s">
        <v>99</v>
      </c>
      <c r="M1391" s="4" t="s">
        <v>3420</v>
      </c>
      <c r="N1391" s="4" t="s">
        <v>3421</v>
      </c>
      <c r="O1391" s="4">
        <v>15352448900</v>
      </c>
      <c r="P1391" s="217">
        <f>--IFERROR(VLOOKUP(I1391,'统计（数据库导出）'!A:C,2,FALSE),0)</f>
        <v>220.675</v>
      </c>
      <c r="Q1391" s="217">
        <f>--IFERROR(VLOOKUP(I1391,'统计（数据库导出）'!A:C,3,FALSE),0)</f>
        <v>2488.86705</v>
      </c>
      <c r="R1391" s="219">
        <f t="shared" si="21"/>
        <v>2.074055875</v>
      </c>
      <c r="S1391" s="217">
        <f>--IFERROR(VLOOKUP(I1391,'统计（数据库导出）'!A:K,4,FALSE),0)</f>
        <v>88.4</v>
      </c>
      <c r="T1391" s="217">
        <f>--IFERROR(VLOOKUP(I1391,'统计（数据库导出）'!A:K,5,FALSE),0)</f>
        <v>0</v>
      </c>
      <c r="U1391" s="217">
        <f>--IFERROR(VLOOKUP(I1391,'统计（数据库导出）'!A:K,6,FALSE),0)</f>
        <v>132.275</v>
      </c>
      <c r="V1391" s="217">
        <f>--IFERROR(VLOOKUP(I1391,'统计（数据库导出）'!A:K,7,FALSE),0)</f>
        <v>0</v>
      </c>
      <c r="W1391" s="217">
        <f>--IFERROR(VLOOKUP(I1391,'统计（数据库导出）'!A:K,8,FALSE),0)</f>
        <v>1588.68</v>
      </c>
      <c r="X1391" s="217">
        <f>--IFERROR(VLOOKUP(I1391,'统计（数据库导出）'!A:K,9,FALSE),0)</f>
        <v>-237</v>
      </c>
      <c r="Y1391" s="217">
        <f>--IFERROR(VLOOKUP(I1391,'统计（数据库导出）'!A:K,10,FALSE),0)</f>
        <v>900.18705</v>
      </c>
      <c r="Z1391" s="217">
        <f>--IFERROR(VLOOKUP(I1391,'统计（数据库导出）'!A:K,11,FALSE),0)</f>
        <v>0</v>
      </c>
      <c r="AA1391" s="4">
        <v>1390</v>
      </c>
      <c r="AB1391" s="4"/>
      <c r="AC1391" s="220" t="e">
        <f>VLOOKUP(H1391,[1]Sheet1!$D:$D,1,FALSE)</f>
        <v>#N/A</v>
      </c>
    </row>
    <row r="1392" spans="1:29">
      <c r="A1392" s="4">
        <v>1213</v>
      </c>
      <c r="B1392" s="4" t="s">
        <v>3254</v>
      </c>
      <c r="C1392" s="4">
        <v>0</v>
      </c>
      <c r="D1392" s="4" t="s">
        <v>30</v>
      </c>
      <c r="E1392" s="4" t="s">
        <v>3413</v>
      </c>
      <c r="F1392" s="4" t="s">
        <v>32</v>
      </c>
      <c r="G1392" s="4" t="s">
        <v>33</v>
      </c>
      <c r="H1392" s="4">
        <v>3851169</v>
      </c>
      <c r="I1392" s="4" t="s">
        <v>3422</v>
      </c>
      <c r="J1392" s="216">
        <v>1200</v>
      </c>
      <c r="K1392" s="4">
        <v>17361501726</v>
      </c>
      <c r="L1392" s="4"/>
      <c r="M1392" s="4" t="s">
        <v>3423</v>
      </c>
      <c r="N1392" s="4" t="s">
        <v>3424</v>
      </c>
      <c r="O1392" s="4">
        <v>13359386269</v>
      </c>
      <c r="P1392" s="217">
        <f>--IFERROR(VLOOKUP(I1392,'统计（数据库导出）'!A:C,2,FALSE),0)</f>
        <v>-48</v>
      </c>
      <c r="Q1392" s="217">
        <f>--IFERROR(VLOOKUP(I1392,'统计（数据库导出）'!A:C,3,FALSE),0)</f>
        <v>2929.67</v>
      </c>
      <c r="R1392" s="219">
        <f t="shared" si="21"/>
        <v>2.44139166666667</v>
      </c>
      <c r="S1392" s="217">
        <f>--IFERROR(VLOOKUP(I1392,'统计（数据库导出）'!A:K,4,FALSE),0)</f>
        <v>-48</v>
      </c>
      <c r="T1392" s="217">
        <f>--IFERROR(VLOOKUP(I1392,'统计（数据库导出）'!A:K,5,FALSE),0)</f>
        <v>-48</v>
      </c>
      <c r="U1392" s="217">
        <f>--IFERROR(VLOOKUP(I1392,'统计（数据库导出）'!A:K,6,FALSE),0)</f>
        <v>0</v>
      </c>
      <c r="V1392" s="217">
        <f>--IFERROR(VLOOKUP(I1392,'统计（数据库导出）'!A:K,7,FALSE),0)</f>
        <v>0</v>
      </c>
      <c r="W1392" s="217">
        <f>--IFERROR(VLOOKUP(I1392,'统计（数据库导出）'!A:K,8,FALSE),0)</f>
        <v>2190.77</v>
      </c>
      <c r="X1392" s="217">
        <f>--IFERROR(VLOOKUP(I1392,'统计（数据库导出）'!A:K,9,FALSE),0)</f>
        <v>-535.7</v>
      </c>
      <c r="Y1392" s="217">
        <f>--IFERROR(VLOOKUP(I1392,'统计（数据库导出）'!A:K,10,FALSE),0)</f>
        <v>738.9</v>
      </c>
      <c r="Z1392" s="217">
        <f>--IFERROR(VLOOKUP(I1392,'统计（数据库导出）'!A:K,11,FALSE),0)</f>
        <v>0</v>
      </c>
      <c r="AA1392" s="4">
        <v>1391</v>
      </c>
      <c r="AB1392" s="4"/>
      <c r="AC1392" s="220" t="e">
        <f>VLOOKUP(H1392,[1]Sheet1!$D:$D,1,FALSE)</f>
        <v>#N/A</v>
      </c>
    </row>
    <row r="1393" spans="1:29">
      <c r="A1393" s="4">
        <v>1228</v>
      </c>
      <c r="B1393" s="4" t="s">
        <v>3254</v>
      </c>
      <c r="C1393" s="4">
        <v>0</v>
      </c>
      <c r="D1393" s="4" t="s">
        <v>30</v>
      </c>
      <c r="E1393" s="4" t="s">
        <v>3413</v>
      </c>
      <c r="F1393" s="4" t="s">
        <v>32</v>
      </c>
      <c r="G1393" s="4" t="s">
        <v>43</v>
      </c>
      <c r="H1393" s="4">
        <v>3852903</v>
      </c>
      <c r="I1393" s="4" t="s">
        <v>3425</v>
      </c>
      <c r="J1393" s="216">
        <v>900</v>
      </c>
      <c r="K1393" s="4" t="s">
        <v>3426</v>
      </c>
      <c r="L1393" s="4"/>
      <c r="M1393" s="4" t="s">
        <v>3427</v>
      </c>
      <c r="N1393" s="4" t="s">
        <v>3428</v>
      </c>
      <c r="O1393" s="4">
        <v>15339786931</v>
      </c>
      <c r="P1393" s="217">
        <f>--IFERROR(VLOOKUP(I1393,'统计（数据库导出）'!A:C,2,FALSE),0)</f>
        <v>53</v>
      </c>
      <c r="Q1393" s="217">
        <f>--IFERROR(VLOOKUP(I1393,'统计（数据库导出）'!A:C,3,FALSE),0)</f>
        <v>1247.25</v>
      </c>
      <c r="R1393" s="219">
        <f t="shared" si="21"/>
        <v>1.38583333333333</v>
      </c>
      <c r="S1393" s="217">
        <f>--IFERROR(VLOOKUP(I1393,'统计（数据库导出）'!A:K,4,FALSE),0)</f>
        <v>48</v>
      </c>
      <c r="T1393" s="217">
        <f>--IFERROR(VLOOKUP(I1393,'统计（数据库导出）'!A:K,5,FALSE),0)</f>
        <v>0</v>
      </c>
      <c r="U1393" s="217">
        <f>--IFERROR(VLOOKUP(I1393,'统计（数据库导出）'!A:K,6,FALSE),0)</f>
        <v>5</v>
      </c>
      <c r="V1393" s="217">
        <f>--IFERROR(VLOOKUP(I1393,'统计（数据库导出）'!A:K,7,FALSE),0)</f>
        <v>0</v>
      </c>
      <c r="W1393" s="217">
        <f>--IFERROR(VLOOKUP(I1393,'统计（数据库导出）'!A:K,8,FALSE),0)</f>
        <v>1012.3</v>
      </c>
      <c r="X1393" s="217">
        <f>--IFERROR(VLOOKUP(I1393,'统计（数据库导出）'!A:K,9,FALSE),0)</f>
        <v>-120</v>
      </c>
      <c r="Y1393" s="217">
        <f>--IFERROR(VLOOKUP(I1393,'统计（数据库导出）'!A:K,10,FALSE),0)</f>
        <v>234.95</v>
      </c>
      <c r="Z1393" s="217">
        <f>--IFERROR(VLOOKUP(I1393,'统计（数据库导出）'!A:K,11,FALSE),0)</f>
        <v>0</v>
      </c>
      <c r="AA1393" s="4">
        <v>1392</v>
      </c>
      <c r="AB1393" s="4"/>
      <c r="AC1393" s="220" t="e">
        <f>VLOOKUP(H1393,[1]Sheet1!$D:$D,1,FALSE)</f>
        <v>#N/A</v>
      </c>
    </row>
    <row r="1394" spans="1:29">
      <c r="A1394" s="4">
        <v>1232</v>
      </c>
      <c r="B1394" s="4" t="s">
        <v>3254</v>
      </c>
      <c r="C1394" s="4">
        <v>0</v>
      </c>
      <c r="D1394" s="4" t="s">
        <v>30</v>
      </c>
      <c r="E1394" s="4" t="s">
        <v>3413</v>
      </c>
      <c r="F1394" s="4" t="s">
        <v>32</v>
      </c>
      <c r="G1394" s="4" t="s">
        <v>43</v>
      </c>
      <c r="H1394" s="4">
        <v>3852847</v>
      </c>
      <c r="I1394" s="4" t="s">
        <v>3429</v>
      </c>
      <c r="J1394" s="216">
        <v>900</v>
      </c>
      <c r="K1394" s="4" t="s">
        <v>3430</v>
      </c>
      <c r="L1394" s="4"/>
      <c r="M1394" s="4" t="s">
        <v>3431</v>
      </c>
      <c r="N1394" s="4" t="s">
        <v>3432</v>
      </c>
      <c r="O1394" s="4">
        <v>15339786901</v>
      </c>
      <c r="P1394" s="217">
        <f>--IFERROR(VLOOKUP(I1394,'统计（数据库导出）'!A:C,2,FALSE),0)</f>
        <v>133.9</v>
      </c>
      <c r="Q1394" s="217">
        <f>--IFERROR(VLOOKUP(I1394,'统计（数据库导出）'!A:C,3,FALSE),0)</f>
        <v>1057.4135</v>
      </c>
      <c r="R1394" s="219">
        <f t="shared" si="21"/>
        <v>1.17490388888889</v>
      </c>
      <c r="S1394" s="217">
        <f>--IFERROR(VLOOKUP(I1394,'统计（数据库导出）'!A:K,4,FALSE),0)</f>
        <v>83.9</v>
      </c>
      <c r="T1394" s="217">
        <f>--IFERROR(VLOOKUP(I1394,'统计（数据库导出）'!A:K,5,FALSE),0)</f>
        <v>0</v>
      </c>
      <c r="U1394" s="217">
        <f>--IFERROR(VLOOKUP(I1394,'统计（数据库导出）'!A:K,6,FALSE),0)</f>
        <v>50</v>
      </c>
      <c r="V1394" s="217">
        <f>--IFERROR(VLOOKUP(I1394,'统计（数据库导出）'!A:K,7,FALSE),0)</f>
        <v>0</v>
      </c>
      <c r="W1394" s="217">
        <f>--IFERROR(VLOOKUP(I1394,'统计（数据库导出）'!A:K,8,FALSE),0)</f>
        <v>576.87</v>
      </c>
      <c r="X1394" s="217">
        <f>--IFERROR(VLOOKUP(I1394,'统计（数据库导出）'!A:K,9,FALSE),0)</f>
        <v>-93.3</v>
      </c>
      <c r="Y1394" s="217">
        <f>--IFERROR(VLOOKUP(I1394,'统计（数据库导出）'!A:K,10,FALSE),0)</f>
        <v>480.5435</v>
      </c>
      <c r="Z1394" s="217">
        <f>--IFERROR(VLOOKUP(I1394,'统计（数据库导出）'!A:K,11,FALSE),0)</f>
        <v>0</v>
      </c>
      <c r="AA1394" s="4">
        <v>1393</v>
      </c>
      <c r="AB1394" s="4"/>
      <c r="AC1394" s="220" t="e">
        <f>VLOOKUP(H1394,[1]Sheet1!$D:$D,1,FALSE)</f>
        <v>#N/A</v>
      </c>
    </row>
    <row r="1395" spans="1:29">
      <c r="A1395" s="4">
        <v>1238</v>
      </c>
      <c r="B1395" s="4" t="s">
        <v>3254</v>
      </c>
      <c r="C1395" s="4">
        <v>0</v>
      </c>
      <c r="D1395" s="4" t="s">
        <v>30</v>
      </c>
      <c r="E1395" s="4" t="s">
        <v>3413</v>
      </c>
      <c r="F1395" s="4" t="s">
        <v>32</v>
      </c>
      <c r="G1395" s="4" t="s">
        <v>43</v>
      </c>
      <c r="H1395" s="4">
        <v>3353077</v>
      </c>
      <c r="I1395" s="4" t="s">
        <v>3433</v>
      </c>
      <c r="J1395" s="216">
        <v>900</v>
      </c>
      <c r="K1395" s="4" t="s">
        <v>3434</v>
      </c>
      <c r="L1395" s="4"/>
      <c r="M1395" s="4" t="s">
        <v>3423</v>
      </c>
      <c r="N1395" s="4" t="s">
        <v>3424</v>
      </c>
      <c r="O1395" s="4">
        <v>19958517890</v>
      </c>
      <c r="P1395" s="217">
        <f>--IFERROR(VLOOKUP(I1395,'统计（数据库导出）'!A:C,2,FALSE),0)</f>
        <v>0</v>
      </c>
      <c r="Q1395" s="217">
        <f>--IFERROR(VLOOKUP(I1395,'统计（数据库导出）'!A:C,3,FALSE),0)</f>
        <v>-186.8</v>
      </c>
      <c r="R1395" s="219">
        <f t="shared" si="21"/>
        <v>-0.207555555555556</v>
      </c>
      <c r="S1395" s="217">
        <f>--IFERROR(VLOOKUP(I1395,'统计（数据库导出）'!A:K,4,FALSE),0)</f>
        <v>0</v>
      </c>
      <c r="T1395" s="217">
        <f>--IFERROR(VLOOKUP(I1395,'统计（数据库导出）'!A:K,5,FALSE),0)</f>
        <v>0</v>
      </c>
      <c r="U1395" s="217">
        <f>--IFERROR(VLOOKUP(I1395,'统计（数据库导出）'!A:K,6,FALSE),0)</f>
        <v>0</v>
      </c>
      <c r="V1395" s="217">
        <f>--IFERROR(VLOOKUP(I1395,'统计（数据库导出）'!A:K,7,FALSE),0)</f>
        <v>0</v>
      </c>
      <c r="W1395" s="217">
        <f>--IFERROR(VLOOKUP(I1395,'统计（数据库导出）'!A:K,8,FALSE),0)</f>
        <v>-186.8</v>
      </c>
      <c r="X1395" s="217">
        <f>--IFERROR(VLOOKUP(I1395,'统计（数据库导出）'!A:K,9,FALSE),0)</f>
        <v>-186.8</v>
      </c>
      <c r="Y1395" s="217">
        <f>--IFERROR(VLOOKUP(I1395,'统计（数据库导出）'!A:K,10,FALSE),0)</f>
        <v>0</v>
      </c>
      <c r="Z1395" s="217">
        <f>--IFERROR(VLOOKUP(I1395,'统计（数据库导出）'!A:K,11,FALSE),0)</f>
        <v>0</v>
      </c>
      <c r="AA1395" s="4">
        <v>1394</v>
      </c>
      <c r="AB1395" s="4"/>
      <c r="AC1395" s="220" t="e">
        <f>VLOOKUP(H1395,[1]Sheet1!$D:$D,1,FALSE)</f>
        <v>#N/A</v>
      </c>
    </row>
    <row r="1396" spans="1:29">
      <c r="A1396" s="4">
        <v>1130</v>
      </c>
      <c r="B1396" s="4" t="s">
        <v>3254</v>
      </c>
      <c r="C1396" s="4">
        <v>0</v>
      </c>
      <c r="D1396" s="4" t="s">
        <v>30</v>
      </c>
      <c r="E1396" s="4" t="s">
        <v>3435</v>
      </c>
      <c r="F1396" s="4" t="s">
        <v>88</v>
      </c>
      <c r="G1396" s="4" t="s">
        <v>68</v>
      </c>
      <c r="H1396" s="4">
        <v>3853513</v>
      </c>
      <c r="I1396" s="4" t="s">
        <v>3436</v>
      </c>
      <c r="J1396" s="216">
        <v>3172</v>
      </c>
      <c r="K1396" s="4" t="s">
        <v>3437</v>
      </c>
      <c r="L1396" s="4"/>
      <c r="M1396" s="4" t="s">
        <v>3438</v>
      </c>
      <c r="N1396" s="4" t="s">
        <v>3439</v>
      </c>
      <c r="O1396" s="4">
        <v>19909385744</v>
      </c>
      <c r="P1396" s="217">
        <f>--IFERROR(VLOOKUP(I1396,'统计（数据库导出）'!A:C,2,FALSE),0)</f>
        <v>30</v>
      </c>
      <c r="Q1396" s="217">
        <f>--IFERROR(VLOOKUP(I1396,'统计（数据库导出）'!A:C,3,FALSE),0)</f>
        <v>339.45</v>
      </c>
      <c r="R1396" s="219">
        <f t="shared" si="21"/>
        <v>0.107014501891551</v>
      </c>
      <c r="S1396" s="217">
        <f>--IFERROR(VLOOKUP(I1396,'统计（数据库导出）'!A:K,4,FALSE),0)</f>
        <v>30</v>
      </c>
      <c r="T1396" s="217">
        <f>--IFERROR(VLOOKUP(I1396,'统计（数据库导出）'!A:K,5,FALSE),0)</f>
        <v>0</v>
      </c>
      <c r="U1396" s="217">
        <f>--IFERROR(VLOOKUP(I1396,'统计（数据库导出）'!A:K,6,FALSE),0)</f>
        <v>0</v>
      </c>
      <c r="V1396" s="217">
        <f>--IFERROR(VLOOKUP(I1396,'统计（数据库导出）'!A:K,7,FALSE),0)</f>
        <v>0</v>
      </c>
      <c r="W1396" s="217">
        <f>--IFERROR(VLOOKUP(I1396,'统计（数据库导出）'!A:K,8,FALSE),0)</f>
        <v>268.8</v>
      </c>
      <c r="X1396" s="217">
        <f>--IFERROR(VLOOKUP(I1396,'统计（数据库导出）'!A:K,9,FALSE),0)</f>
        <v>-189</v>
      </c>
      <c r="Y1396" s="217">
        <f>--IFERROR(VLOOKUP(I1396,'统计（数据库导出）'!A:K,10,FALSE),0)</f>
        <v>70.65</v>
      </c>
      <c r="Z1396" s="217">
        <f>--IFERROR(VLOOKUP(I1396,'统计（数据库导出）'!A:K,11,FALSE),0)</f>
        <v>0</v>
      </c>
      <c r="AA1396" s="4">
        <v>1395</v>
      </c>
      <c r="AB1396" s="4"/>
      <c r="AC1396" s="220" t="e">
        <f>VLOOKUP(H1396,[1]Sheet1!$D:$D,1,FALSE)</f>
        <v>#N/A</v>
      </c>
    </row>
    <row r="1397" spans="1:29">
      <c r="A1397" s="4">
        <v>1138</v>
      </c>
      <c r="B1397" s="4" t="s">
        <v>3254</v>
      </c>
      <c r="C1397" s="4">
        <v>0</v>
      </c>
      <c r="D1397" s="4" t="s">
        <v>30</v>
      </c>
      <c r="E1397" s="4" t="s">
        <v>3435</v>
      </c>
      <c r="F1397" s="4" t="s">
        <v>88</v>
      </c>
      <c r="G1397" s="4" t="s">
        <v>33</v>
      </c>
      <c r="H1397" s="4">
        <v>3853327</v>
      </c>
      <c r="I1397" s="4" t="s">
        <v>3440</v>
      </c>
      <c r="J1397" s="216">
        <v>3172</v>
      </c>
      <c r="K1397" s="4" t="s">
        <v>3441</v>
      </c>
      <c r="L1397" s="4"/>
      <c r="M1397" s="4" t="s">
        <v>3442</v>
      </c>
      <c r="N1397" s="4" t="s">
        <v>3439</v>
      </c>
      <c r="O1397" s="4">
        <v>18093803383</v>
      </c>
      <c r="P1397" s="217">
        <f>--IFERROR(VLOOKUP(I1397,'统计（数据库导出）'!A:C,2,FALSE),0)</f>
        <v>0</v>
      </c>
      <c r="Q1397" s="217">
        <f>--IFERROR(VLOOKUP(I1397,'统计（数据库导出）'!A:C,3,FALSE),0)</f>
        <v>1469.03</v>
      </c>
      <c r="R1397" s="219">
        <f t="shared" si="21"/>
        <v>0.46312421185372</v>
      </c>
      <c r="S1397" s="217">
        <f>--IFERROR(VLOOKUP(I1397,'统计（数据库导出）'!A:K,4,FALSE),0)</f>
        <v>0</v>
      </c>
      <c r="T1397" s="217">
        <f>--IFERROR(VLOOKUP(I1397,'统计（数据库导出）'!A:K,5,FALSE),0)</f>
        <v>0</v>
      </c>
      <c r="U1397" s="217">
        <f>--IFERROR(VLOOKUP(I1397,'统计（数据库导出）'!A:K,6,FALSE),0)</f>
        <v>0</v>
      </c>
      <c r="V1397" s="217">
        <f>--IFERROR(VLOOKUP(I1397,'统计（数据库导出）'!A:K,7,FALSE),0)</f>
        <v>0</v>
      </c>
      <c r="W1397" s="217">
        <f>--IFERROR(VLOOKUP(I1397,'统计（数据库导出）'!A:K,8,FALSE),0)</f>
        <v>1207.08</v>
      </c>
      <c r="X1397" s="217">
        <f>--IFERROR(VLOOKUP(I1397,'统计（数据库导出）'!A:K,9,FALSE),0)</f>
        <v>-347.3</v>
      </c>
      <c r="Y1397" s="217">
        <f>--IFERROR(VLOOKUP(I1397,'统计（数据库导出）'!A:K,10,FALSE),0)</f>
        <v>261.95</v>
      </c>
      <c r="Z1397" s="217">
        <f>--IFERROR(VLOOKUP(I1397,'统计（数据库导出）'!A:K,11,FALSE),0)</f>
        <v>0</v>
      </c>
      <c r="AA1397" s="4">
        <v>1396</v>
      </c>
      <c r="AB1397" s="4"/>
      <c r="AC1397" s="220" t="e">
        <f>VLOOKUP(H1397,[1]Sheet1!$D:$D,1,FALSE)</f>
        <v>#N/A</v>
      </c>
    </row>
    <row r="1398" spans="1:29">
      <c r="A1398" s="4">
        <v>1182</v>
      </c>
      <c r="B1398" s="4" t="s">
        <v>3254</v>
      </c>
      <c r="C1398" s="4">
        <v>0</v>
      </c>
      <c r="D1398" s="4" t="s">
        <v>30</v>
      </c>
      <c r="E1398" s="4" t="s">
        <v>3435</v>
      </c>
      <c r="F1398" s="4" t="s">
        <v>88</v>
      </c>
      <c r="G1398" s="4" t="s">
        <v>102</v>
      </c>
      <c r="H1398" s="4">
        <v>3825230</v>
      </c>
      <c r="I1398" s="4" t="s">
        <v>3443</v>
      </c>
      <c r="J1398" s="216">
        <v>3772</v>
      </c>
      <c r="K1398" s="4" t="s">
        <v>3444</v>
      </c>
      <c r="L1398" s="4"/>
      <c r="M1398" s="4" t="s">
        <v>3445</v>
      </c>
      <c r="N1398" s="4" t="s">
        <v>3446</v>
      </c>
      <c r="O1398" s="4">
        <v>18993820218</v>
      </c>
      <c r="P1398" s="217">
        <f>--IFERROR(VLOOKUP(I1398,'统计（数据库导出）'!A:C,2,FALSE),0)</f>
        <v>122.45</v>
      </c>
      <c r="Q1398" s="217">
        <f>--IFERROR(VLOOKUP(I1398,'统计（数据库导出）'!A:C,3,FALSE),0)</f>
        <v>5183.14585</v>
      </c>
      <c r="R1398" s="219">
        <f t="shared" si="21"/>
        <v>1.37411077677625</v>
      </c>
      <c r="S1398" s="217">
        <f>--IFERROR(VLOOKUP(I1398,'统计（数据库导出）'!A:K,4,FALSE),0)</f>
        <v>95.8</v>
      </c>
      <c r="T1398" s="217">
        <f>--IFERROR(VLOOKUP(I1398,'统计（数据库导出）'!A:K,5,FALSE),0)</f>
        <v>-59</v>
      </c>
      <c r="U1398" s="217">
        <f>--IFERROR(VLOOKUP(I1398,'统计（数据库导出）'!A:K,6,FALSE),0)</f>
        <v>26.65</v>
      </c>
      <c r="V1398" s="217">
        <f>--IFERROR(VLOOKUP(I1398,'统计（数据库导出）'!A:K,7,FALSE),0)</f>
        <v>-49</v>
      </c>
      <c r="W1398" s="217">
        <f>--IFERROR(VLOOKUP(I1398,'统计（数据库导出）'!A:K,8,FALSE),0)</f>
        <v>3389.015</v>
      </c>
      <c r="X1398" s="217">
        <f>--IFERROR(VLOOKUP(I1398,'统计（数据库导出）'!A:K,9,FALSE),0)</f>
        <v>-1379.275</v>
      </c>
      <c r="Y1398" s="217">
        <f>--IFERROR(VLOOKUP(I1398,'统计（数据库导出）'!A:K,10,FALSE),0)</f>
        <v>1794.13085</v>
      </c>
      <c r="Z1398" s="217">
        <f>--IFERROR(VLOOKUP(I1398,'统计（数据库导出）'!A:K,11,FALSE),0)</f>
        <v>-59</v>
      </c>
      <c r="AA1398" s="4">
        <v>1397</v>
      </c>
      <c r="AB1398" s="4"/>
      <c r="AC1398" s="220" t="e">
        <f>VLOOKUP(H1398,[1]Sheet1!$D:$D,1,FALSE)</f>
        <v>#N/A</v>
      </c>
    </row>
    <row r="1399" spans="1:29">
      <c r="A1399" s="4">
        <v>1682</v>
      </c>
      <c r="B1399" s="4" t="s">
        <v>3254</v>
      </c>
      <c r="C1399" s="4">
        <v>0</v>
      </c>
      <c r="D1399" s="4" t="s">
        <v>30</v>
      </c>
      <c r="E1399" s="4" t="s">
        <v>3435</v>
      </c>
      <c r="F1399" s="4" t="s">
        <v>88</v>
      </c>
      <c r="G1399" s="4" t="s">
        <v>43</v>
      </c>
      <c r="H1399" s="4">
        <v>3852837</v>
      </c>
      <c r="I1399" s="4" t="s">
        <v>3447</v>
      </c>
      <c r="J1399" s="216">
        <v>650</v>
      </c>
      <c r="K1399" s="4">
        <v>15339780529</v>
      </c>
      <c r="L1399" s="4"/>
      <c r="M1399" s="4" t="s">
        <v>3448</v>
      </c>
      <c r="N1399" s="4" t="s">
        <v>3446</v>
      </c>
      <c r="O1399" s="4">
        <v>17793820529</v>
      </c>
      <c r="P1399" s="217">
        <f>--IFERROR(VLOOKUP(I1399,'统计（数据库导出）'!A:C,2,FALSE),0)</f>
        <v>0</v>
      </c>
      <c r="Q1399" s="217">
        <f>--IFERROR(VLOOKUP(I1399,'统计（数据库导出）'!A:C,3,FALSE),0)</f>
        <v>101.1</v>
      </c>
      <c r="R1399" s="219">
        <f t="shared" si="21"/>
        <v>0.155538461538462</v>
      </c>
      <c r="S1399" s="217">
        <f>--IFERROR(VLOOKUP(I1399,'统计（数据库导出）'!A:K,4,FALSE),0)</f>
        <v>0</v>
      </c>
      <c r="T1399" s="217">
        <f>--IFERROR(VLOOKUP(I1399,'统计（数据库导出）'!A:K,5,FALSE),0)</f>
        <v>0</v>
      </c>
      <c r="U1399" s="217">
        <f>--IFERROR(VLOOKUP(I1399,'统计（数据库导出）'!A:K,6,FALSE),0)</f>
        <v>0</v>
      </c>
      <c r="V1399" s="217">
        <f>--IFERROR(VLOOKUP(I1399,'统计（数据库导出）'!A:K,7,FALSE),0)</f>
        <v>0</v>
      </c>
      <c r="W1399" s="217">
        <f>--IFERROR(VLOOKUP(I1399,'统计（数据库导出）'!A:K,8,FALSE),0)</f>
        <v>61.1</v>
      </c>
      <c r="X1399" s="217">
        <f>--IFERROR(VLOOKUP(I1399,'统计（数据库导出）'!A:K,9,FALSE),0)</f>
        <v>-20</v>
      </c>
      <c r="Y1399" s="217">
        <f>--IFERROR(VLOOKUP(I1399,'统计（数据库导出）'!A:K,10,FALSE),0)</f>
        <v>40</v>
      </c>
      <c r="Z1399" s="217">
        <f>--IFERROR(VLOOKUP(I1399,'统计（数据库导出）'!A:K,11,FALSE),0)</f>
        <v>0</v>
      </c>
      <c r="AA1399" s="4">
        <v>1398</v>
      </c>
      <c r="AB1399" s="4"/>
      <c r="AC1399" s="220" t="e">
        <f>VLOOKUP(H1399,[1]Sheet1!$D:$D,1,FALSE)</f>
        <v>#N/A</v>
      </c>
    </row>
    <row r="1400" spans="1:29">
      <c r="A1400" s="4">
        <v>1683</v>
      </c>
      <c r="B1400" s="4" t="s">
        <v>3254</v>
      </c>
      <c r="C1400" s="4">
        <v>0</v>
      </c>
      <c r="D1400" s="4" t="s">
        <v>30</v>
      </c>
      <c r="E1400" s="4" t="s">
        <v>3435</v>
      </c>
      <c r="F1400" s="4" t="s">
        <v>88</v>
      </c>
      <c r="G1400" s="4" t="s">
        <v>43</v>
      </c>
      <c r="H1400" s="4">
        <v>3852823</v>
      </c>
      <c r="I1400" s="4" t="s">
        <v>3449</v>
      </c>
      <c r="J1400" s="216">
        <v>650</v>
      </c>
      <c r="K1400" s="4">
        <v>18009386603</v>
      </c>
      <c r="L1400" s="4"/>
      <c r="M1400" s="4" t="s">
        <v>3450</v>
      </c>
      <c r="N1400" s="4" t="s">
        <v>3446</v>
      </c>
      <c r="O1400" s="4">
        <v>18009386603</v>
      </c>
      <c r="P1400" s="217">
        <f>--IFERROR(VLOOKUP(I1400,'统计（数据库导出）'!A:C,2,FALSE),0)</f>
        <v>0</v>
      </c>
      <c r="Q1400" s="217">
        <f>--IFERROR(VLOOKUP(I1400,'统计（数据库导出）'!A:C,3,FALSE),0)</f>
        <v>0</v>
      </c>
      <c r="R1400" s="219">
        <f t="shared" si="21"/>
        <v>0</v>
      </c>
      <c r="S1400" s="217">
        <f>--IFERROR(VLOOKUP(I1400,'统计（数据库导出）'!A:K,4,FALSE),0)</f>
        <v>0</v>
      </c>
      <c r="T1400" s="217">
        <f>--IFERROR(VLOOKUP(I1400,'统计（数据库导出）'!A:K,5,FALSE),0)</f>
        <v>0</v>
      </c>
      <c r="U1400" s="217">
        <f>--IFERROR(VLOOKUP(I1400,'统计（数据库导出）'!A:K,6,FALSE),0)</f>
        <v>0</v>
      </c>
      <c r="V1400" s="217">
        <f>--IFERROR(VLOOKUP(I1400,'统计（数据库导出）'!A:K,7,FALSE),0)</f>
        <v>0</v>
      </c>
      <c r="W1400" s="217">
        <f>--IFERROR(VLOOKUP(I1400,'统计（数据库导出）'!A:K,8,FALSE),0)</f>
        <v>0</v>
      </c>
      <c r="X1400" s="217">
        <f>--IFERROR(VLOOKUP(I1400,'统计（数据库导出）'!A:K,9,FALSE),0)</f>
        <v>0</v>
      </c>
      <c r="Y1400" s="217">
        <f>--IFERROR(VLOOKUP(I1400,'统计（数据库导出）'!A:K,10,FALSE),0)</f>
        <v>0</v>
      </c>
      <c r="Z1400" s="217">
        <f>--IFERROR(VLOOKUP(I1400,'统计（数据库导出）'!A:K,11,FALSE),0)</f>
        <v>0</v>
      </c>
      <c r="AA1400" s="4">
        <v>1399</v>
      </c>
      <c r="AB1400" s="4"/>
      <c r="AC1400" s="220" t="e">
        <f>VLOOKUP(H1400,[1]Sheet1!$D:$D,1,FALSE)</f>
        <v>#N/A</v>
      </c>
    </row>
    <row r="1401" spans="1:29">
      <c r="A1401" s="4">
        <v>1106</v>
      </c>
      <c r="B1401" s="4" t="s">
        <v>3254</v>
      </c>
      <c r="C1401" s="4">
        <v>0</v>
      </c>
      <c r="D1401" s="4" t="s">
        <v>30</v>
      </c>
      <c r="E1401" s="4" t="s">
        <v>3451</v>
      </c>
      <c r="F1401" s="4" t="s">
        <v>88</v>
      </c>
      <c r="G1401" s="4" t="s">
        <v>68</v>
      </c>
      <c r="H1401" s="4">
        <v>3851376</v>
      </c>
      <c r="I1401" s="4" t="s">
        <v>3452</v>
      </c>
      <c r="J1401" s="216">
        <v>2765</v>
      </c>
      <c r="K1401" s="4" t="s">
        <v>3453</v>
      </c>
      <c r="L1401" s="4" t="s">
        <v>99</v>
      </c>
      <c r="M1401" s="4" t="s">
        <v>3454</v>
      </c>
      <c r="N1401" s="4" t="s">
        <v>3455</v>
      </c>
      <c r="O1401" s="4">
        <v>17709380213</v>
      </c>
      <c r="P1401" s="217">
        <f>--IFERROR(VLOOKUP(I1401,'统计（数据库导出）'!A:C,2,FALSE),0)</f>
        <v>-19</v>
      </c>
      <c r="Q1401" s="217">
        <f>--IFERROR(VLOOKUP(I1401,'统计（数据库导出）'!A:C,3,FALSE),0)</f>
        <v>2317.56</v>
      </c>
      <c r="R1401" s="219">
        <f t="shared" si="21"/>
        <v>0.838177215189873</v>
      </c>
      <c r="S1401" s="217">
        <f>--IFERROR(VLOOKUP(I1401,'统计（数据库导出）'!A:K,4,FALSE),0)</f>
        <v>-19</v>
      </c>
      <c r="T1401" s="217">
        <f>--IFERROR(VLOOKUP(I1401,'统计（数据库导出）'!A:K,5,FALSE),0)</f>
        <v>-19</v>
      </c>
      <c r="U1401" s="217">
        <f>--IFERROR(VLOOKUP(I1401,'统计（数据库导出）'!A:K,6,FALSE),0)</f>
        <v>0</v>
      </c>
      <c r="V1401" s="217">
        <f>--IFERROR(VLOOKUP(I1401,'统计（数据库导出）'!A:K,7,FALSE),0)</f>
        <v>0</v>
      </c>
      <c r="W1401" s="217">
        <f>--IFERROR(VLOOKUP(I1401,'统计（数据库导出）'!A:K,8,FALSE),0)</f>
        <v>837.7</v>
      </c>
      <c r="X1401" s="217">
        <f>--IFERROR(VLOOKUP(I1401,'统计（数据库导出）'!A:K,9,FALSE),0)</f>
        <v>-717.4</v>
      </c>
      <c r="Y1401" s="217">
        <f>--IFERROR(VLOOKUP(I1401,'统计（数据库导出）'!A:K,10,FALSE),0)</f>
        <v>1479.86</v>
      </c>
      <c r="Z1401" s="217">
        <f>--IFERROR(VLOOKUP(I1401,'统计（数据库导出）'!A:K,11,FALSE),0)</f>
        <v>-22</v>
      </c>
      <c r="AA1401" s="4">
        <v>1400</v>
      </c>
      <c r="AB1401" s="4"/>
      <c r="AC1401" s="220" t="e">
        <f>VLOOKUP(H1401,[1]Sheet1!$D:$D,1,FALSE)</f>
        <v>#N/A</v>
      </c>
    </row>
    <row r="1402" spans="1:29">
      <c r="A1402" s="4">
        <v>1132</v>
      </c>
      <c r="B1402" s="4" t="s">
        <v>3254</v>
      </c>
      <c r="C1402" s="4">
        <v>0</v>
      </c>
      <c r="D1402" s="4" t="s">
        <v>30</v>
      </c>
      <c r="E1402" s="4" t="s">
        <v>3451</v>
      </c>
      <c r="F1402" s="4" t="s">
        <v>88</v>
      </c>
      <c r="G1402" s="4" t="s">
        <v>102</v>
      </c>
      <c r="H1402" s="4">
        <v>382982</v>
      </c>
      <c r="I1402" s="4" t="s">
        <v>3456</v>
      </c>
      <c r="J1402" s="216">
        <v>600</v>
      </c>
      <c r="K1402" s="4" t="s">
        <v>3457</v>
      </c>
      <c r="L1402" s="4"/>
      <c r="M1402" s="4" t="s">
        <v>3458</v>
      </c>
      <c r="N1402" s="4" t="s">
        <v>3459</v>
      </c>
      <c r="O1402" s="4">
        <v>18919219909</v>
      </c>
      <c r="P1402" s="217">
        <f>--IFERROR(VLOOKUP(I1402,'统计（数据库导出）'!A:C,2,FALSE),0)</f>
        <v>143.35</v>
      </c>
      <c r="Q1402" s="217">
        <f>--IFERROR(VLOOKUP(I1402,'统计（数据库导出）'!A:C,3,FALSE),0)</f>
        <v>3271.79393333333</v>
      </c>
      <c r="R1402" s="219">
        <f t="shared" si="21"/>
        <v>5.45298988888888</v>
      </c>
      <c r="S1402" s="217">
        <f>--IFERROR(VLOOKUP(I1402,'统计（数据库导出）'!A:K,4,FALSE),0)</f>
        <v>106.2</v>
      </c>
      <c r="T1402" s="217">
        <f>--IFERROR(VLOOKUP(I1402,'统计（数据库导出）'!A:K,5,FALSE),0)</f>
        <v>0</v>
      </c>
      <c r="U1402" s="217">
        <f>--IFERROR(VLOOKUP(I1402,'统计（数据库导出）'!A:K,6,FALSE),0)</f>
        <v>37.15</v>
      </c>
      <c r="V1402" s="217">
        <f>--IFERROR(VLOOKUP(I1402,'统计（数据库导出）'!A:K,7,FALSE),0)</f>
        <v>0</v>
      </c>
      <c r="W1402" s="217">
        <f>--IFERROR(VLOOKUP(I1402,'统计（数据库导出）'!A:K,8,FALSE),0)</f>
        <v>1591.49</v>
      </c>
      <c r="X1402" s="217">
        <f>--IFERROR(VLOOKUP(I1402,'统计（数据库导出）'!A:K,9,FALSE),0)</f>
        <v>-167.3</v>
      </c>
      <c r="Y1402" s="217">
        <f>--IFERROR(VLOOKUP(I1402,'统计（数据库导出）'!A:K,10,FALSE),0)</f>
        <v>1680.30393333333</v>
      </c>
      <c r="Z1402" s="217">
        <f>--IFERROR(VLOOKUP(I1402,'统计（数据库导出）'!A:K,11,FALSE),0)</f>
        <v>0</v>
      </c>
      <c r="AA1402" s="4">
        <v>1401</v>
      </c>
      <c r="AB1402" s="4"/>
      <c r="AC1402" s="220" t="e">
        <f>VLOOKUP(H1402,[1]Sheet1!$D:$D,1,FALSE)</f>
        <v>#N/A</v>
      </c>
    </row>
    <row r="1403" spans="1:29">
      <c r="A1403" s="4">
        <v>1144</v>
      </c>
      <c r="B1403" s="4" t="s">
        <v>3254</v>
      </c>
      <c r="C1403" s="4">
        <v>0</v>
      </c>
      <c r="D1403" s="4" t="s">
        <v>30</v>
      </c>
      <c r="E1403" s="4" t="s">
        <v>3451</v>
      </c>
      <c r="F1403" s="4" t="s">
        <v>88</v>
      </c>
      <c r="G1403" s="4" t="s">
        <v>43</v>
      </c>
      <c r="H1403" s="4">
        <v>3811734</v>
      </c>
      <c r="I1403" s="4" t="s">
        <v>3460</v>
      </c>
      <c r="J1403" s="216">
        <v>1250</v>
      </c>
      <c r="K1403" s="4" t="s">
        <v>3461</v>
      </c>
      <c r="L1403" s="4"/>
      <c r="M1403" s="4" t="s">
        <v>3462</v>
      </c>
      <c r="N1403" s="4" t="s">
        <v>3459</v>
      </c>
      <c r="O1403" s="4">
        <v>17793820531</v>
      </c>
      <c r="P1403" s="217">
        <f>--IFERROR(VLOOKUP(I1403,'统计（数据库导出）'!A:C,2,FALSE),0)</f>
        <v>30</v>
      </c>
      <c r="Q1403" s="217">
        <f>--IFERROR(VLOOKUP(I1403,'统计（数据库导出）'!A:C,3,FALSE),0)</f>
        <v>806.2708</v>
      </c>
      <c r="R1403" s="219">
        <f t="shared" si="21"/>
        <v>0.64501664</v>
      </c>
      <c r="S1403" s="217">
        <f>--IFERROR(VLOOKUP(I1403,'统计（数据库导出）'!A:K,4,FALSE),0)</f>
        <v>30</v>
      </c>
      <c r="T1403" s="217">
        <f>--IFERROR(VLOOKUP(I1403,'统计（数据库导出）'!A:K,5,FALSE),0)</f>
        <v>0</v>
      </c>
      <c r="U1403" s="217">
        <f>--IFERROR(VLOOKUP(I1403,'统计（数据库导出）'!A:K,6,FALSE),0)</f>
        <v>0</v>
      </c>
      <c r="V1403" s="217">
        <f>--IFERROR(VLOOKUP(I1403,'统计（数据库导出）'!A:K,7,FALSE),0)</f>
        <v>0</v>
      </c>
      <c r="W1403" s="217">
        <f>--IFERROR(VLOOKUP(I1403,'统计（数据库导出）'!A:K,8,FALSE),0)</f>
        <v>265.41</v>
      </c>
      <c r="X1403" s="217">
        <f>--IFERROR(VLOOKUP(I1403,'统计（数据库导出）'!A:K,9,FALSE),0)</f>
        <v>-160</v>
      </c>
      <c r="Y1403" s="217">
        <f>--IFERROR(VLOOKUP(I1403,'统计（数据库导出）'!A:K,10,FALSE),0)</f>
        <v>540.8608</v>
      </c>
      <c r="Z1403" s="217">
        <f>--IFERROR(VLOOKUP(I1403,'统计（数据库导出）'!A:K,11,FALSE),0)</f>
        <v>0</v>
      </c>
      <c r="AA1403" s="4">
        <v>1402</v>
      </c>
      <c r="AB1403" s="4"/>
      <c r="AC1403" s="220" t="e">
        <f>VLOOKUP(H1403,[1]Sheet1!$D:$D,1,FALSE)</f>
        <v>#N/A</v>
      </c>
    </row>
    <row r="1404" spans="1:29">
      <c r="A1404" s="4">
        <v>1162</v>
      </c>
      <c r="B1404" s="4" t="s">
        <v>3254</v>
      </c>
      <c r="C1404" s="4">
        <v>0</v>
      </c>
      <c r="D1404" s="4" t="s">
        <v>30</v>
      </c>
      <c r="E1404" s="4" t="s">
        <v>3451</v>
      </c>
      <c r="F1404" s="4" t="s">
        <v>88</v>
      </c>
      <c r="G1404" s="4" t="s">
        <v>43</v>
      </c>
      <c r="H1404" s="4">
        <v>3852822</v>
      </c>
      <c r="I1404" s="4" t="s">
        <v>3463</v>
      </c>
      <c r="J1404" s="216">
        <v>1250</v>
      </c>
      <c r="K1404" s="4" t="s">
        <v>3464</v>
      </c>
      <c r="L1404" s="4"/>
      <c r="M1404" s="4" t="s">
        <v>3465</v>
      </c>
      <c r="N1404" s="4" t="s">
        <v>3466</v>
      </c>
      <c r="O1404" s="4">
        <v>18093801238</v>
      </c>
      <c r="P1404" s="217">
        <f>--IFERROR(VLOOKUP(I1404,'统计（数据库导出）'!A:C,2,FALSE),0)</f>
        <v>0</v>
      </c>
      <c r="Q1404" s="217">
        <f>--IFERROR(VLOOKUP(I1404,'统计（数据库导出）'!A:C,3,FALSE),0)</f>
        <v>786.932666666667</v>
      </c>
      <c r="R1404" s="219">
        <f t="shared" si="21"/>
        <v>0.629546133333334</v>
      </c>
      <c r="S1404" s="217">
        <f>--IFERROR(VLOOKUP(I1404,'统计（数据库导出）'!A:K,4,FALSE),0)</f>
        <v>0</v>
      </c>
      <c r="T1404" s="217">
        <f>--IFERROR(VLOOKUP(I1404,'统计（数据库导出）'!A:K,5,FALSE),0)</f>
        <v>0</v>
      </c>
      <c r="U1404" s="217">
        <f>--IFERROR(VLOOKUP(I1404,'统计（数据库导出）'!A:K,6,FALSE),0)</f>
        <v>0</v>
      </c>
      <c r="V1404" s="217">
        <f>--IFERROR(VLOOKUP(I1404,'统计（数据库导出）'!A:K,7,FALSE),0)</f>
        <v>0</v>
      </c>
      <c r="W1404" s="217">
        <f>--IFERROR(VLOOKUP(I1404,'统计（数据库导出）'!A:K,8,FALSE),0)</f>
        <v>246.1</v>
      </c>
      <c r="X1404" s="217">
        <f>--IFERROR(VLOOKUP(I1404,'统计（数据库导出）'!A:K,9,FALSE),0)</f>
        <v>0</v>
      </c>
      <c r="Y1404" s="217">
        <f>--IFERROR(VLOOKUP(I1404,'统计（数据库导出）'!A:K,10,FALSE),0)</f>
        <v>540.832666666667</v>
      </c>
      <c r="Z1404" s="217">
        <f>--IFERROR(VLOOKUP(I1404,'统计（数据库导出）'!A:K,11,FALSE),0)</f>
        <v>0</v>
      </c>
      <c r="AA1404" s="4">
        <v>1403</v>
      </c>
      <c r="AB1404" s="4"/>
      <c r="AC1404" s="220" t="e">
        <f>VLOOKUP(H1404,[1]Sheet1!$D:$D,1,FALSE)</f>
        <v>#N/A</v>
      </c>
    </row>
    <row r="1405" spans="1:29">
      <c r="A1405" s="4">
        <v>1165</v>
      </c>
      <c r="B1405" s="4" t="s">
        <v>3254</v>
      </c>
      <c r="C1405" s="4">
        <v>0</v>
      </c>
      <c r="D1405" s="4" t="s">
        <v>30</v>
      </c>
      <c r="E1405" s="4" t="s">
        <v>3451</v>
      </c>
      <c r="F1405" s="4" t="s">
        <v>88</v>
      </c>
      <c r="G1405" s="4" t="s">
        <v>43</v>
      </c>
      <c r="H1405" s="4">
        <v>3852833</v>
      </c>
      <c r="I1405" s="4" t="s">
        <v>3467</v>
      </c>
      <c r="J1405" s="216">
        <v>1250</v>
      </c>
      <c r="K1405" s="4" t="s">
        <v>3468</v>
      </c>
      <c r="L1405" s="4"/>
      <c r="M1405" s="4" t="s">
        <v>3469</v>
      </c>
      <c r="N1405" s="4" t="s">
        <v>3459</v>
      </c>
      <c r="O1405" s="4">
        <v>19958669919</v>
      </c>
      <c r="P1405" s="217">
        <f>--IFERROR(VLOOKUP(I1405,'统计（数据库导出）'!A:C,2,FALSE),0)</f>
        <v>0</v>
      </c>
      <c r="Q1405" s="217">
        <f>--IFERROR(VLOOKUP(I1405,'统计（数据库导出）'!A:C,3,FALSE),0)</f>
        <v>800.8</v>
      </c>
      <c r="R1405" s="219">
        <f t="shared" si="21"/>
        <v>0.64064</v>
      </c>
      <c r="S1405" s="217">
        <f>--IFERROR(VLOOKUP(I1405,'统计（数据库导出）'!A:K,4,FALSE),0)</f>
        <v>0</v>
      </c>
      <c r="T1405" s="217">
        <f>--IFERROR(VLOOKUP(I1405,'统计（数据库导出）'!A:K,5,FALSE),0)</f>
        <v>0</v>
      </c>
      <c r="U1405" s="217">
        <f>--IFERROR(VLOOKUP(I1405,'统计（数据库导出）'!A:K,6,FALSE),0)</f>
        <v>0</v>
      </c>
      <c r="V1405" s="217">
        <f>--IFERROR(VLOOKUP(I1405,'统计（数据库导出）'!A:K,7,FALSE),0)</f>
        <v>0</v>
      </c>
      <c r="W1405" s="217">
        <f>--IFERROR(VLOOKUP(I1405,'统计（数据库导出）'!A:K,8,FALSE),0)</f>
        <v>386.8</v>
      </c>
      <c r="X1405" s="217">
        <f>--IFERROR(VLOOKUP(I1405,'统计（数据库导出）'!A:K,9,FALSE),0)</f>
        <v>-174</v>
      </c>
      <c r="Y1405" s="217">
        <f>--IFERROR(VLOOKUP(I1405,'统计（数据库导出）'!A:K,10,FALSE),0)</f>
        <v>414</v>
      </c>
      <c r="Z1405" s="217">
        <f>--IFERROR(VLOOKUP(I1405,'统计（数据库导出）'!A:K,11,FALSE),0)</f>
        <v>0</v>
      </c>
      <c r="AA1405" s="4">
        <v>1404</v>
      </c>
      <c r="AB1405" s="4"/>
      <c r="AC1405" s="220" t="e">
        <f>VLOOKUP(H1405,[1]Sheet1!$D:$D,1,FALSE)</f>
        <v>#N/A</v>
      </c>
    </row>
    <row r="1406" spans="1:29">
      <c r="A1406" s="4">
        <v>1184</v>
      </c>
      <c r="B1406" s="4" t="s">
        <v>3254</v>
      </c>
      <c r="C1406" s="4">
        <v>0</v>
      </c>
      <c r="D1406" s="4" t="s">
        <v>30</v>
      </c>
      <c r="E1406" s="4" t="s">
        <v>3451</v>
      </c>
      <c r="F1406" s="4" t="s">
        <v>88</v>
      </c>
      <c r="G1406" s="4" t="s">
        <v>68</v>
      </c>
      <c r="H1406" s="4">
        <v>3853793</v>
      </c>
      <c r="I1406" s="4" t="s">
        <v>3470</v>
      </c>
      <c r="J1406" s="216">
        <v>2765</v>
      </c>
      <c r="K1406" s="4" t="s">
        <v>3471</v>
      </c>
      <c r="L1406" s="4"/>
      <c r="M1406" s="4" t="s">
        <v>3472</v>
      </c>
      <c r="N1406" s="4" t="s">
        <v>3455</v>
      </c>
      <c r="O1406" s="4">
        <v>18993860212</v>
      </c>
      <c r="P1406" s="217">
        <f>--IFERROR(VLOOKUP(I1406,'统计（数据库导出）'!A:C,2,FALSE),0)</f>
        <v>66</v>
      </c>
      <c r="Q1406" s="217">
        <f>--IFERROR(VLOOKUP(I1406,'统计（数据库导出）'!A:C,3,FALSE),0)</f>
        <v>1783.46</v>
      </c>
      <c r="R1406" s="219">
        <f t="shared" si="21"/>
        <v>0.645012658227848</v>
      </c>
      <c r="S1406" s="217">
        <f>--IFERROR(VLOOKUP(I1406,'统计（数据库导出）'!A:K,4,FALSE),0)</f>
        <v>0</v>
      </c>
      <c r="T1406" s="217">
        <f>--IFERROR(VLOOKUP(I1406,'统计（数据库导出）'!A:K,5,FALSE),0)</f>
        <v>0</v>
      </c>
      <c r="U1406" s="217">
        <f>--IFERROR(VLOOKUP(I1406,'统计（数据库导出）'!A:K,6,FALSE),0)</f>
        <v>66</v>
      </c>
      <c r="V1406" s="217">
        <f>--IFERROR(VLOOKUP(I1406,'统计（数据库导出）'!A:K,7,FALSE),0)</f>
        <v>0</v>
      </c>
      <c r="W1406" s="217">
        <f>--IFERROR(VLOOKUP(I1406,'统计（数据库导出）'!A:K,8,FALSE),0)</f>
        <v>289.21</v>
      </c>
      <c r="X1406" s="217">
        <f>--IFERROR(VLOOKUP(I1406,'统计（数据库导出）'!A:K,9,FALSE),0)</f>
        <v>-129</v>
      </c>
      <c r="Y1406" s="217">
        <f>--IFERROR(VLOOKUP(I1406,'统计（数据库导出）'!A:K,10,FALSE),0)</f>
        <v>1494.25</v>
      </c>
      <c r="Z1406" s="217">
        <f>--IFERROR(VLOOKUP(I1406,'统计（数据库导出）'!A:K,11,FALSE),0)</f>
        <v>0</v>
      </c>
      <c r="AA1406" s="4">
        <v>1405</v>
      </c>
      <c r="AB1406" s="4"/>
      <c r="AC1406" s="220" t="e">
        <f>VLOOKUP(H1406,[1]Sheet1!$D:$D,1,FALSE)</f>
        <v>#N/A</v>
      </c>
    </row>
    <row r="1407" spans="1:29">
      <c r="A1407" s="4">
        <v>1330</v>
      </c>
      <c r="B1407" s="4" t="s">
        <v>3254</v>
      </c>
      <c r="C1407" s="4" t="s">
        <v>3473</v>
      </c>
      <c r="D1407" s="4" t="s">
        <v>157</v>
      </c>
      <c r="E1407" s="4">
        <v>0</v>
      </c>
      <c r="F1407" s="4">
        <v>0</v>
      </c>
      <c r="G1407" s="4" t="s">
        <v>373</v>
      </c>
      <c r="H1407" s="4">
        <v>3353113</v>
      </c>
      <c r="I1407" s="4" t="s">
        <v>3474</v>
      </c>
      <c r="J1407" s="216">
        <v>2000</v>
      </c>
      <c r="K1407" s="4" t="s">
        <v>3475</v>
      </c>
      <c r="L1407" s="4"/>
      <c r="M1407" s="4" t="s">
        <v>3476</v>
      </c>
      <c r="N1407" s="4" t="s">
        <v>3477</v>
      </c>
      <c r="O1407" s="4">
        <v>17309389100</v>
      </c>
      <c r="P1407" s="217">
        <f>--IFERROR(VLOOKUP(I1407,'统计（数据库导出）'!A:C,2,FALSE),0)</f>
        <v>10</v>
      </c>
      <c r="Q1407" s="217">
        <f>--IFERROR(VLOOKUP(I1407,'统计（数据库导出）'!A:C,3,FALSE),0)</f>
        <v>1660.45</v>
      </c>
      <c r="R1407" s="219">
        <f t="shared" si="21"/>
        <v>0.830225</v>
      </c>
      <c r="S1407" s="217">
        <f>--IFERROR(VLOOKUP(I1407,'统计（数据库导出）'!A:K,4,FALSE),0)</f>
        <v>0</v>
      </c>
      <c r="T1407" s="217">
        <f>--IFERROR(VLOOKUP(I1407,'统计（数据库导出）'!A:K,5,FALSE),0)</f>
        <v>0</v>
      </c>
      <c r="U1407" s="217">
        <f>--IFERROR(VLOOKUP(I1407,'统计（数据库导出）'!A:K,6,FALSE),0)</f>
        <v>10</v>
      </c>
      <c r="V1407" s="217">
        <f>--IFERROR(VLOOKUP(I1407,'统计（数据库导出）'!A:K,7,FALSE),0)</f>
        <v>0</v>
      </c>
      <c r="W1407" s="217">
        <f>--IFERROR(VLOOKUP(I1407,'统计（数据库导出）'!A:K,8,FALSE),0)</f>
        <v>1459.6</v>
      </c>
      <c r="X1407" s="217">
        <f>--IFERROR(VLOOKUP(I1407,'统计（数据库导出）'!A:K,9,FALSE),0)</f>
        <v>-236.9</v>
      </c>
      <c r="Y1407" s="217">
        <f>--IFERROR(VLOOKUP(I1407,'统计（数据库导出）'!A:K,10,FALSE),0)</f>
        <v>200.85</v>
      </c>
      <c r="Z1407" s="217">
        <f>--IFERROR(VLOOKUP(I1407,'统计（数据库导出）'!A:K,11,FALSE),0)</f>
        <v>0</v>
      </c>
      <c r="AA1407" s="4">
        <v>1406</v>
      </c>
      <c r="AB1407" s="4"/>
      <c r="AC1407" s="220" t="e">
        <f>VLOOKUP(H1407,[1]Sheet1!$D:$D,1,FALSE)</f>
        <v>#N/A</v>
      </c>
    </row>
    <row r="1408" spans="1:29">
      <c r="A1408" s="4">
        <v>1335</v>
      </c>
      <c r="B1408" s="4" t="s">
        <v>3254</v>
      </c>
      <c r="C1408" s="4" t="s">
        <v>3473</v>
      </c>
      <c r="D1408" s="4" t="s">
        <v>157</v>
      </c>
      <c r="E1408" s="4">
        <v>0</v>
      </c>
      <c r="F1408" s="4">
        <v>0</v>
      </c>
      <c r="G1408" s="4" t="s">
        <v>102</v>
      </c>
      <c r="H1408" s="4">
        <v>3852261</v>
      </c>
      <c r="I1408" s="4" t="s">
        <v>3478</v>
      </c>
      <c r="J1408" s="216">
        <v>1000</v>
      </c>
      <c r="K1408" s="4" t="s">
        <v>3479</v>
      </c>
      <c r="L1408" s="4"/>
      <c r="M1408" s="4" t="s">
        <v>3480</v>
      </c>
      <c r="N1408" s="4" t="s">
        <v>3481</v>
      </c>
      <c r="O1408" s="4">
        <v>18919229228</v>
      </c>
      <c r="P1408" s="217">
        <f>--IFERROR(VLOOKUP(I1408,'统计（数据库导出）'!A:C,2,FALSE),0)</f>
        <v>20</v>
      </c>
      <c r="Q1408" s="217">
        <f>--IFERROR(VLOOKUP(I1408,'统计（数据库导出）'!A:C,3,FALSE),0)</f>
        <v>3140.1</v>
      </c>
      <c r="R1408" s="219">
        <f t="shared" si="21"/>
        <v>3.1401</v>
      </c>
      <c r="S1408" s="217">
        <f>--IFERROR(VLOOKUP(I1408,'统计（数据库导出）'!A:K,4,FALSE),0)</f>
        <v>0</v>
      </c>
      <c r="T1408" s="217">
        <f>--IFERROR(VLOOKUP(I1408,'统计（数据库导出）'!A:K,5,FALSE),0)</f>
        <v>0</v>
      </c>
      <c r="U1408" s="217">
        <f>--IFERROR(VLOOKUP(I1408,'统计（数据库导出）'!A:K,6,FALSE),0)</f>
        <v>20</v>
      </c>
      <c r="V1408" s="217">
        <f>--IFERROR(VLOOKUP(I1408,'统计（数据库导出）'!A:K,7,FALSE),0)</f>
        <v>0</v>
      </c>
      <c r="W1408" s="217">
        <f>--IFERROR(VLOOKUP(I1408,'统计（数据库导出）'!A:K,8,FALSE),0)</f>
        <v>2874</v>
      </c>
      <c r="X1408" s="217">
        <f>--IFERROR(VLOOKUP(I1408,'统计（数据库导出）'!A:K,9,FALSE),0)</f>
        <v>-69</v>
      </c>
      <c r="Y1408" s="217">
        <f>--IFERROR(VLOOKUP(I1408,'统计（数据库导出）'!A:K,10,FALSE),0)</f>
        <v>266.1</v>
      </c>
      <c r="Z1408" s="217">
        <f>--IFERROR(VLOOKUP(I1408,'统计（数据库导出）'!A:K,11,FALSE),0)</f>
        <v>-5</v>
      </c>
      <c r="AA1408" s="4">
        <v>1407</v>
      </c>
      <c r="AB1408" s="4"/>
      <c r="AC1408" s="220" t="e">
        <f>VLOOKUP(H1408,[1]Sheet1!$D:$D,1,FALSE)</f>
        <v>#N/A</v>
      </c>
    </row>
    <row r="1409" spans="1:29">
      <c r="A1409" s="4">
        <v>1190</v>
      </c>
      <c r="B1409" s="4" t="s">
        <v>3254</v>
      </c>
      <c r="C1409" s="4" t="s">
        <v>2060</v>
      </c>
      <c r="D1409" s="4">
        <v>0</v>
      </c>
      <c r="E1409" s="4">
        <v>0</v>
      </c>
      <c r="F1409" s="4">
        <v>0</v>
      </c>
      <c r="G1409" s="4" t="s">
        <v>481</v>
      </c>
      <c r="H1409" s="4">
        <v>3805429</v>
      </c>
      <c r="I1409" s="4" t="s">
        <v>3482</v>
      </c>
      <c r="J1409" s="216">
        <v>200</v>
      </c>
      <c r="K1409" s="4" t="s">
        <v>3483</v>
      </c>
      <c r="L1409" s="4"/>
      <c r="M1409" s="4" t="s">
        <v>3484</v>
      </c>
      <c r="N1409" s="4" t="s">
        <v>3485</v>
      </c>
      <c r="O1409" s="4">
        <v>18993820089</v>
      </c>
      <c r="P1409" s="217">
        <f>--IFERROR(VLOOKUP(I1409,'统计（数据库导出）'!A:C,2,FALSE),0)</f>
        <v>0</v>
      </c>
      <c r="Q1409" s="217">
        <f>--IFERROR(VLOOKUP(I1409,'统计（数据库导出）'!A:C,3,FALSE),0)</f>
        <v>30</v>
      </c>
      <c r="R1409" s="219">
        <f t="shared" si="21"/>
        <v>0.15</v>
      </c>
      <c r="S1409" s="217">
        <f>--IFERROR(VLOOKUP(I1409,'统计（数据库导出）'!A:K,4,FALSE),0)</f>
        <v>0</v>
      </c>
      <c r="T1409" s="217">
        <f>--IFERROR(VLOOKUP(I1409,'统计（数据库导出）'!A:K,5,FALSE),0)</f>
        <v>0</v>
      </c>
      <c r="U1409" s="217">
        <f>--IFERROR(VLOOKUP(I1409,'统计（数据库导出）'!A:K,6,FALSE),0)</f>
        <v>0</v>
      </c>
      <c r="V1409" s="217">
        <f>--IFERROR(VLOOKUP(I1409,'统计（数据库导出）'!A:K,7,FALSE),0)</f>
        <v>0</v>
      </c>
      <c r="W1409" s="217">
        <f>--IFERROR(VLOOKUP(I1409,'统计（数据库导出）'!A:K,8,FALSE),0)</f>
        <v>30</v>
      </c>
      <c r="X1409" s="217">
        <f>--IFERROR(VLOOKUP(I1409,'统计（数据库导出）'!A:K,9,FALSE),0)</f>
        <v>0</v>
      </c>
      <c r="Y1409" s="217">
        <f>--IFERROR(VLOOKUP(I1409,'统计（数据库导出）'!A:K,10,FALSE),0)</f>
        <v>0</v>
      </c>
      <c r="Z1409" s="217">
        <f>--IFERROR(VLOOKUP(I1409,'统计（数据库导出）'!A:K,11,FALSE),0)</f>
        <v>0</v>
      </c>
      <c r="AA1409" s="4">
        <v>1408</v>
      </c>
      <c r="AB1409" s="4"/>
      <c r="AC1409" s="220" t="e">
        <f>VLOOKUP(H1409,[1]Sheet1!$D:$D,1,FALSE)</f>
        <v>#N/A</v>
      </c>
    </row>
    <row r="1410" spans="1:29">
      <c r="A1410" s="4">
        <v>1191</v>
      </c>
      <c r="B1410" s="4" t="s">
        <v>3254</v>
      </c>
      <c r="C1410" s="4" t="s">
        <v>2060</v>
      </c>
      <c r="D1410" s="4">
        <v>0</v>
      </c>
      <c r="E1410" s="4">
        <v>0</v>
      </c>
      <c r="F1410" s="4">
        <v>0</v>
      </c>
      <c r="G1410" s="4" t="s">
        <v>481</v>
      </c>
      <c r="H1410" s="4">
        <v>3854009</v>
      </c>
      <c r="I1410" s="4" t="s">
        <v>3486</v>
      </c>
      <c r="J1410" s="216">
        <v>200</v>
      </c>
      <c r="K1410" s="4">
        <v>18993820680</v>
      </c>
      <c r="L1410" s="4"/>
      <c r="M1410" s="4" t="s">
        <v>3487</v>
      </c>
      <c r="N1410" s="4" t="s">
        <v>645</v>
      </c>
      <c r="O1410" s="4">
        <v>18993820680</v>
      </c>
      <c r="P1410" s="217">
        <f>--IFERROR(VLOOKUP(I1410,'统计（数据库导出）'!A:C,2,FALSE),0)</f>
        <v>0</v>
      </c>
      <c r="Q1410" s="217">
        <f>--IFERROR(VLOOKUP(I1410,'统计（数据库导出）'!A:C,3,FALSE),0)</f>
        <v>236</v>
      </c>
      <c r="R1410" s="219">
        <f t="shared" ref="R1410:R1473" si="22">IFERROR(Q1410/J1410,0)</f>
        <v>1.18</v>
      </c>
      <c r="S1410" s="217">
        <f>--IFERROR(VLOOKUP(I1410,'统计（数据库导出）'!A:K,4,FALSE),0)</f>
        <v>0</v>
      </c>
      <c r="T1410" s="217">
        <f>--IFERROR(VLOOKUP(I1410,'统计（数据库导出）'!A:K,5,FALSE),0)</f>
        <v>0</v>
      </c>
      <c r="U1410" s="217">
        <f>--IFERROR(VLOOKUP(I1410,'统计（数据库导出）'!A:K,6,FALSE),0)</f>
        <v>0</v>
      </c>
      <c r="V1410" s="217">
        <f>--IFERROR(VLOOKUP(I1410,'统计（数据库导出）'!A:K,7,FALSE),0)</f>
        <v>0</v>
      </c>
      <c r="W1410" s="217">
        <f>--IFERROR(VLOOKUP(I1410,'统计（数据库导出）'!A:K,8,FALSE),0)</f>
        <v>0</v>
      </c>
      <c r="X1410" s="217">
        <f>--IFERROR(VLOOKUP(I1410,'统计（数据库导出）'!A:K,9,FALSE),0)</f>
        <v>0</v>
      </c>
      <c r="Y1410" s="217">
        <f>--IFERROR(VLOOKUP(I1410,'统计（数据库导出）'!A:K,10,FALSE),0)</f>
        <v>236</v>
      </c>
      <c r="Z1410" s="217">
        <f>--IFERROR(VLOOKUP(I1410,'统计（数据库导出）'!A:K,11,FALSE),0)</f>
        <v>0</v>
      </c>
      <c r="AA1410" s="4">
        <v>1409</v>
      </c>
      <c r="AB1410" s="4"/>
      <c r="AC1410" s="220" t="e">
        <f>VLOOKUP(H1410,[1]Sheet1!$D:$D,1,FALSE)</f>
        <v>#N/A</v>
      </c>
    </row>
    <row r="1411" spans="1:29">
      <c r="A1411" s="4">
        <v>1192</v>
      </c>
      <c r="B1411" s="4" t="s">
        <v>3254</v>
      </c>
      <c r="C1411" s="4" t="s">
        <v>2060</v>
      </c>
      <c r="D1411" s="4">
        <v>0</v>
      </c>
      <c r="E1411" s="4">
        <v>0</v>
      </c>
      <c r="F1411" s="4">
        <v>0</v>
      </c>
      <c r="G1411" s="4" t="s">
        <v>481</v>
      </c>
      <c r="H1411" s="4">
        <v>3853621</v>
      </c>
      <c r="I1411" s="4" t="s">
        <v>3488</v>
      </c>
      <c r="J1411" s="216">
        <v>200</v>
      </c>
      <c r="K1411" s="4" t="s">
        <v>3489</v>
      </c>
      <c r="L1411" s="4"/>
      <c r="M1411" s="4" t="s">
        <v>3490</v>
      </c>
      <c r="N1411" s="4" t="s">
        <v>645</v>
      </c>
      <c r="O1411" s="4">
        <v>18993825505</v>
      </c>
      <c r="P1411" s="217">
        <f>--IFERROR(VLOOKUP(I1411,'统计（数据库导出）'!A:C,2,FALSE),0)</f>
        <v>0</v>
      </c>
      <c r="Q1411" s="217">
        <f>--IFERROR(VLOOKUP(I1411,'统计（数据库导出）'!A:C,3,FALSE),0)</f>
        <v>0</v>
      </c>
      <c r="R1411" s="219">
        <f t="shared" si="22"/>
        <v>0</v>
      </c>
      <c r="S1411" s="217">
        <f>--IFERROR(VLOOKUP(I1411,'统计（数据库导出）'!A:K,4,FALSE),0)</f>
        <v>0</v>
      </c>
      <c r="T1411" s="217">
        <f>--IFERROR(VLOOKUP(I1411,'统计（数据库导出）'!A:K,5,FALSE),0)</f>
        <v>0</v>
      </c>
      <c r="U1411" s="217">
        <f>--IFERROR(VLOOKUP(I1411,'统计（数据库导出）'!A:K,6,FALSE),0)</f>
        <v>0</v>
      </c>
      <c r="V1411" s="217">
        <f>--IFERROR(VLOOKUP(I1411,'统计（数据库导出）'!A:K,7,FALSE),0)</f>
        <v>0</v>
      </c>
      <c r="W1411" s="217">
        <f>--IFERROR(VLOOKUP(I1411,'统计（数据库导出）'!A:K,8,FALSE),0)</f>
        <v>0</v>
      </c>
      <c r="X1411" s="217">
        <f>--IFERROR(VLOOKUP(I1411,'统计（数据库导出）'!A:K,9,FALSE),0)</f>
        <v>0</v>
      </c>
      <c r="Y1411" s="217">
        <f>--IFERROR(VLOOKUP(I1411,'统计（数据库导出）'!A:K,10,FALSE),0)</f>
        <v>0</v>
      </c>
      <c r="Z1411" s="217">
        <f>--IFERROR(VLOOKUP(I1411,'统计（数据库导出）'!A:K,11,FALSE),0)</f>
        <v>0</v>
      </c>
      <c r="AA1411" s="4">
        <v>1410</v>
      </c>
      <c r="AB1411" s="4"/>
      <c r="AC1411" s="220" t="e">
        <f>VLOOKUP(H1411,[1]Sheet1!$D:$D,1,FALSE)</f>
        <v>#N/A</v>
      </c>
    </row>
    <row r="1412" spans="1:29">
      <c r="A1412" s="4">
        <v>1193</v>
      </c>
      <c r="B1412" s="4" t="s">
        <v>3254</v>
      </c>
      <c r="C1412" s="4" t="s">
        <v>2060</v>
      </c>
      <c r="D1412" s="4">
        <v>0</v>
      </c>
      <c r="E1412" s="4">
        <v>0</v>
      </c>
      <c r="F1412" s="4">
        <v>0</v>
      </c>
      <c r="G1412" s="4" t="s">
        <v>481</v>
      </c>
      <c r="H1412" s="4">
        <v>3853633</v>
      </c>
      <c r="I1412" s="4" t="s">
        <v>3491</v>
      </c>
      <c r="J1412" s="216">
        <v>200</v>
      </c>
      <c r="K1412" s="4" t="s">
        <v>3492</v>
      </c>
      <c r="L1412" s="4"/>
      <c r="M1412" s="4" t="s">
        <v>3493</v>
      </c>
      <c r="N1412" s="4" t="s">
        <v>645</v>
      </c>
      <c r="O1412" s="4">
        <v>18993821968</v>
      </c>
      <c r="P1412" s="217">
        <f>--IFERROR(VLOOKUP(I1412,'统计（数据库导出）'!A:C,2,FALSE),0)</f>
        <v>0</v>
      </c>
      <c r="Q1412" s="217">
        <f>--IFERROR(VLOOKUP(I1412,'统计（数据库导出）'!A:C,3,FALSE),0)</f>
        <v>297.45</v>
      </c>
      <c r="R1412" s="219">
        <f t="shared" si="22"/>
        <v>1.48725</v>
      </c>
      <c r="S1412" s="217">
        <f>--IFERROR(VLOOKUP(I1412,'统计（数据库导出）'!A:K,4,FALSE),0)</f>
        <v>0</v>
      </c>
      <c r="T1412" s="217">
        <f>--IFERROR(VLOOKUP(I1412,'统计（数据库导出）'!A:K,5,FALSE),0)</f>
        <v>0</v>
      </c>
      <c r="U1412" s="217">
        <f>--IFERROR(VLOOKUP(I1412,'统计（数据库导出）'!A:K,6,FALSE),0)</f>
        <v>0</v>
      </c>
      <c r="V1412" s="217">
        <f>--IFERROR(VLOOKUP(I1412,'统计（数据库导出）'!A:K,7,FALSE),0)</f>
        <v>0</v>
      </c>
      <c r="W1412" s="217">
        <f>--IFERROR(VLOOKUP(I1412,'统计（数据库导出）'!A:K,8,FALSE),0)</f>
        <v>202.8</v>
      </c>
      <c r="X1412" s="217">
        <f>--IFERROR(VLOOKUP(I1412,'统计（数据库导出）'!A:K,9,FALSE),0)</f>
        <v>0</v>
      </c>
      <c r="Y1412" s="217">
        <f>--IFERROR(VLOOKUP(I1412,'统计（数据库导出）'!A:K,10,FALSE),0)</f>
        <v>94.65</v>
      </c>
      <c r="Z1412" s="217">
        <f>--IFERROR(VLOOKUP(I1412,'统计（数据库导出）'!A:K,11,FALSE),0)</f>
        <v>0</v>
      </c>
      <c r="AA1412" s="4">
        <v>1411</v>
      </c>
      <c r="AB1412" s="4"/>
      <c r="AC1412" s="220" t="e">
        <f>VLOOKUP(H1412,[1]Sheet1!$D:$D,1,FALSE)</f>
        <v>#N/A</v>
      </c>
    </row>
    <row r="1413" spans="1:29">
      <c r="A1413" s="4">
        <v>1934</v>
      </c>
      <c r="B1413" s="4" t="s">
        <v>3254</v>
      </c>
      <c r="C1413" s="4" t="s">
        <v>2060</v>
      </c>
      <c r="D1413" s="4">
        <v>0</v>
      </c>
      <c r="E1413" s="4">
        <v>0</v>
      </c>
      <c r="F1413" s="4">
        <v>0</v>
      </c>
      <c r="G1413" s="4" t="s">
        <v>481</v>
      </c>
      <c r="H1413" s="4">
        <v>3853590</v>
      </c>
      <c r="I1413" s="4" t="s">
        <v>3494</v>
      </c>
      <c r="J1413" s="216">
        <v>200</v>
      </c>
      <c r="K1413" s="4">
        <v>18993820123</v>
      </c>
      <c r="L1413" s="4"/>
      <c r="M1413" s="4" t="s">
        <v>3495</v>
      </c>
      <c r="N1413" s="4" t="s">
        <v>3496</v>
      </c>
      <c r="O1413" s="4">
        <v>18993820123</v>
      </c>
      <c r="P1413" s="217">
        <f>--IFERROR(VLOOKUP(I1413,'统计（数据库导出）'!A:C,2,FALSE),0)</f>
        <v>15</v>
      </c>
      <c r="Q1413" s="217">
        <f>--IFERROR(VLOOKUP(I1413,'统计（数据库导出）'!A:C,3,FALSE),0)</f>
        <v>15</v>
      </c>
      <c r="R1413" s="219">
        <f t="shared" si="22"/>
        <v>0.075</v>
      </c>
      <c r="S1413" s="217">
        <f>--IFERROR(VLOOKUP(I1413,'统计（数据库导出）'!A:K,4,FALSE),0)</f>
        <v>0</v>
      </c>
      <c r="T1413" s="217">
        <f>--IFERROR(VLOOKUP(I1413,'统计（数据库导出）'!A:K,5,FALSE),0)</f>
        <v>0</v>
      </c>
      <c r="U1413" s="217">
        <f>--IFERROR(VLOOKUP(I1413,'统计（数据库导出）'!A:K,6,FALSE),0)</f>
        <v>15</v>
      </c>
      <c r="V1413" s="217">
        <f>--IFERROR(VLOOKUP(I1413,'统计（数据库导出）'!A:K,7,FALSE),0)</f>
        <v>0</v>
      </c>
      <c r="W1413" s="217">
        <f>--IFERROR(VLOOKUP(I1413,'统计（数据库导出）'!A:K,8,FALSE),0)</f>
        <v>0</v>
      </c>
      <c r="X1413" s="217">
        <f>--IFERROR(VLOOKUP(I1413,'统计（数据库导出）'!A:K,9,FALSE),0)</f>
        <v>0</v>
      </c>
      <c r="Y1413" s="217">
        <f>--IFERROR(VLOOKUP(I1413,'统计（数据库导出）'!A:K,10,FALSE),0)</f>
        <v>15</v>
      </c>
      <c r="Z1413" s="217">
        <f>--IFERROR(VLOOKUP(I1413,'统计（数据库导出）'!A:K,11,FALSE),0)</f>
        <v>0</v>
      </c>
      <c r="AA1413" s="4">
        <v>1412</v>
      </c>
      <c r="AB1413" s="4"/>
      <c r="AC1413" s="220" t="e">
        <f>VLOOKUP(H1413,[1]Sheet1!$D:$D,1,FALSE)</f>
        <v>#N/A</v>
      </c>
    </row>
    <row r="1414" spans="1:29">
      <c r="A1414" s="4">
        <v>1108</v>
      </c>
      <c r="B1414" s="4" t="s">
        <v>3254</v>
      </c>
      <c r="C1414" s="4">
        <v>0</v>
      </c>
      <c r="D1414" s="4" t="s">
        <v>30</v>
      </c>
      <c r="E1414" s="4" t="s">
        <v>3497</v>
      </c>
      <c r="F1414" s="4" t="s">
        <v>88</v>
      </c>
      <c r="G1414" s="4" t="s">
        <v>68</v>
      </c>
      <c r="H1414" s="4">
        <v>3851325</v>
      </c>
      <c r="I1414" s="4" t="s">
        <v>3498</v>
      </c>
      <c r="J1414" s="216">
        <v>3000</v>
      </c>
      <c r="K1414" s="4" t="s">
        <v>3499</v>
      </c>
      <c r="L1414" s="4"/>
      <c r="M1414" s="4" t="s">
        <v>3500</v>
      </c>
      <c r="N1414" s="4" t="s">
        <v>3501</v>
      </c>
      <c r="O1414" s="4">
        <v>18109388322</v>
      </c>
      <c r="P1414" s="217">
        <f>--IFERROR(VLOOKUP(I1414,'统计（数据库导出）'!A:C,2,FALSE),0)</f>
        <v>0</v>
      </c>
      <c r="Q1414" s="217">
        <f>--IFERROR(VLOOKUP(I1414,'统计（数据库导出）'!A:C,3,FALSE),0)</f>
        <v>2650.33335</v>
      </c>
      <c r="R1414" s="219">
        <f t="shared" si="22"/>
        <v>0.88344445</v>
      </c>
      <c r="S1414" s="217">
        <f>--IFERROR(VLOOKUP(I1414,'统计（数据库导出）'!A:K,4,FALSE),0)</f>
        <v>0</v>
      </c>
      <c r="T1414" s="217">
        <f>--IFERROR(VLOOKUP(I1414,'统计（数据库导出）'!A:K,5,FALSE),0)</f>
        <v>0</v>
      </c>
      <c r="U1414" s="217">
        <f>--IFERROR(VLOOKUP(I1414,'统计（数据库导出）'!A:K,6,FALSE),0)</f>
        <v>0</v>
      </c>
      <c r="V1414" s="217">
        <f>--IFERROR(VLOOKUP(I1414,'统计（数据库导出）'!A:K,7,FALSE),0)</f>
        <v>0</v>
      </c>
      <c r="W1414" s="217">
        <f>--IFERROR(VLOOKUP(I1414,'统计（数据库导出）'!A:K,8,FALSE),0)</f>
        <v>1326.5</v>
      </c>
      <c r="X1414" s="217">
        <f>--IFERROR(VLOOKUP(I1414,'统计（数据库导出）'!A:K,9,FALSE),0)</f>
        <v>-372.9</v>
      </c>
      <c r="Y1414" s="217">
        <f>--IFERROR(VLOOKUP(I1414,'统计（数据库导出）'!A:K,10,FALSE),0)</f>
        <v>1323.83335</v>
      </c>
      <c r="Z1414" s="217">
        <f>--IFERROR(VLOOKUP(I1414,'统计（数据库导出）'!A:K,11,FALSE),0)</f>
        <v>-15</v>
      </c>
      <c r="AA1414" s="4">
        <v>1413</v>
      </c>
      <c r="AB1414" s="4"/>
      <c r="AC1414" s="220" t="e">
        <f>VLOOKUP(H1414,[1]Sheet1!$D:$D,1,FALSE)</f>
        <v>#N/A</v>
      </c>
    </row>
    <row r="1415" spans="1:29">
      <c r="A1415" s="4">
        <v>1110</v>
      </c>
      <c r="B1415" s="4" t="s">
        <v>3254</v>
      </c>
      <c r="C1415" s="4">
        <v>0</v>
      </c>
      <c r="D1415" s="4" t="s">
        <v>30</v>
      </c>
      <c r="E1415" s="4" t="s">
        <v>3497</v>
      </c>
      <c r="F1415" s="4" t="s">
        <v>88</v>
      </c>
      <c r="G1415" s="4" t="s">
        <v>68</v>
      </c>
      <c r="H1415" s="4">
        <v>3852424</v>
      </c>
      <c r="I1415" s="4" t="s">
        <v>3502</v>
      </c>
      <c r="J1415" s="216">
        <v>3000</v>
      </c>
      <c r="K1415" s="4" t="s">
        <v>3503</v>
      </c>
      <c r="L1415" s="4"/>
      <c r="M1415" s="4" t="s">
        <v>3504</v>
      </c>
      <c r="N1415" s="4" t="s">
        <v>3505</v>
      </c>
      <c r="O1415" s="4">
        <v>18093869777</v>
      </c>
      <c r="P1415" s="217">
        <f>--IFERROR(VLOOKUP(I1415,'统计（数据库导出）'!A:C,2,FALSE),0)</f>
        <v>0</v>
      </c>
      <c r="Q1415" s="217">
        <f>--IFERROR(VLOOKUP(I1415,'统计（数据库导出）'!A:C,3,FALSE),0)</f>
        <v>2330.84433333333</v>
      </c>
      <c r="R1415" s="219">
        <f t="shared" si="22"/>
        <v>0.77694811111111</v>
      </c>
      <c r="S1415" s="217">
        <f>--IFERROR(VLOOKUP(I1415,'统计（数据库导出）'!A:K,4,FALSE),0)</f>
        <v>0</v>
      </c>
      <c r="T1415" s="217">
        <f>--IFERROR(VLOOKUP(I1415,'统计（数据库导出）'!A:K,5,FALSE),0)</f>
        <v>0</v>
      </c>
      <c r="U1415" s="217">
        <f>--IFERROR(VLOOKUP(I1415,'统计（数据库导出）'!A:K,6,FALSE),0)</f>
        <v>0</v>
      </c>
      <c r="V1415" s="217">
        <f>--IFERROR(VLOOKUP(I1415,'统计（数据库导出）'!A:K,7,FALSE),0)</f>
        <v>0</v>
      </c>
      <c r="W1415" s="217">
        <f>--IFERROR(VLOOKUP(I1415,'统计（数据库导出）'!A:K,8,FALSE),0)</f>
        <v>668.81</v>
      </c>
      <c r="X1415" s="217">
        <f>--IFERROR(VLOOKUP(I1415,'统计（数据库导出）'!A:K,9,FALSE),0)</f>
        <v>-509</v>
      </c>
      <c r="Y1415" s="217">
        <f>--IFERROR(VLOOKUP(I1415,'统计（数据库导出）'!A:K,10,FALSE),0)</f>
        <v>1662.03433333333</v>
      </c>
      <c r="Z1415" s="217">
        <f>--IFERROR(VLOOKUP(I1415,'统计（数据库导出）'!A:K,11,FALSE),0)</f>
        <v>0</v>
      </c>
      <c r="AA1415" s="4">
        <v>1414</v>
      </c>
      <c r="AB1415" s="4"/>
      <c r="AC1415" s="220" t="e">
        <f>VLOOKUP(H1415,[1]Sheet1!$D:$D,1,FALSE)</f>
        <v>#N/A</v>
      </c>
    </row>
    <row r="1416" spans="1:29">
      <c r="A1416" s="4">
        <v>1131</v>
      </c>
      <c r="B1416" s="4" t="s">
        <v>3254</v>
      </c>
      <c r="C1416" s="4">
        <v>0</v>
      </c>
      <c r="D1416" s="4" t="s">
        <v>30</v>
      </c>
      <c r="E1416" s="4" t="s">
        <v>3497</v>
      </c>
      <c r="F1416" s="4" t="s">
        <v>88</v>
      </c>
      <c r="G1416" s="4" t="s">
        <v>102</v>
      </c>
      <c r="H1416" s="4">
        <v>382981</v>
      </c>
      <c r="I1416" s="4" t="s">
        <v>3506</v>
      </c>
      <c r="J1416" s="216">
        <v>600</v>
      </c>
      <c r="K1416" s="4" t="s">
        <v>3507</v>
      </c>
      <c r="L1416" s="4"/>
      <c r="M1416" s="4" t="s">
        <v>3508</v>
      </c>
      <c r="N1416" s="4" t="s">
        <v>3509</v>
      </c>
      <c r="O1416" s="4">
        <v>17793828020</v>
      </c>
      <c r="P1416" s="217">
        <f>--IFERROR(VLOOKUP(I1416,'统计（数据库导出）'!A:C,2,FALSE),0)</f>
        <v>107.25</v>
      </c>
      <c r="Q1416" s="217">
        <f>--IFERROR(VLOOKUP(I1416,'统计（数据库导出）'!A:C,3,FALSE),0)</f>
        <v>749.07</v>
      </c>
      <c r="R1416" s="219">
        <f t="shared" si="22"/>
        <v>1.24845</v>
      </c>
      <c r="S1416" s="217">
        <f>--IFERROR(VLOOKUP(I1416,'统计（数据库导出）'!A:K,4,FALSE),0)</f>
        <v>20.1</v>
      </c>
      <c r="T1416" s="217">
        <f>--IFERROR(VLOOKUP(I1416,'统计（数据库导出）'!A:K,5,FALSE),0)</f>
        <v>-129</v>
      </c>
      <c r="U1416" s="217">
        <f>--IFERROR(VLOOKUP(I1416,'统计（数据库导出）'!A:K,6,FALSE),0)</f>
        <v>87.15</v>
      </c>
      <c r="V1416" s="217">
        <f>--IFERROR(VLOOKUP(I1416,'统计（数据库导出）'!A:K,7,FALSE),0)</f>
        <v>0</v>
      </c>
      <c r="W1416" s="217">
        <f>--IFERROR(VLOOKUP(I1416,'统计（数据库导出）'!A:K,8,FALSE),0)</f>
        <v>494.32</v>
      </c>
      <c r="X1416" s="217">
        <f>--IFERROR(VLOOKUP(I1416,'统计（数据库导出）'!A:K,9,FALSE),0)</f>
        <v>-1331.1</v>
      </c>
      <c r="Y1416" s="217">
        <f>--IFERROR(VLOOKUP(I1416,'统计（数据库导出）'!A:K,10,FALSE),0)</f>
        <v>254.75</v>
      </c>
      <c r="Z1416" s="217">
        <f>--IFERROR(VLOOKUP(I1416,'统计（数据库导出）'!A:K,11,FALSE),0)</f>
        <v>0</v>
      </c>
      <c r="AA1416" s="4">
        <v>1415</v>
      </c>
      <c r="AB1416" s="4"/>
      <c r="AC1416" s="220" t="e">
        <f>VLOOKUP(H1416,[1]Sheet1!$D:$D,1,FALSE)</f>
        <v>#N/A</v>
      </c>
    </row>
    <row r="1417" spans="1:29">
      <c r="A1417" s="4">
        <v>1145</v>
      </c>
      <c r="B1417" s="4" t="s">
        <v>3254</v>
      </c>
      <c r="C1417" s="4">
        <v>0</v>
      </c>
      <c r="D1417" s="4" t="s">
        <v>30</v>
      </c>
      <c r="E1417" s="4" t="s">
        <v>3497</v>
      </c>
      <c r="F1417" s="4" t="s">
        <v>88</v>
      </c>
      <c r="G1417" s="4" t="s">
        <v>43</v>
      </c>
      <c r="H1417" s="4">
        <v>3811739</v>
      </c>
      <c r="I1417" s="4" t="s">
        <v>3510</v>
      </c>
      <c r="J1417" s="216">
        <v>1000</v>
      </c>
      <c r="K1417" s="4" t="s">
        <v>3511</v>
      </c>
      <c r="L1417" s="4"/>
      <c r="M1417" s="4" t="s">
        <v>3512</v>
      </c>
      <c r="N1417" s="4" t="s">
        <v>3509</v>
      </c>
      <c r="O1417" s="4">
        <v>13369385529</v>
      </c>
      <c r="P1417" s="217">
        <f>--IFERROR(VLOOKUP(I1417,'统计（数据库导出）'!A:C,2,FALSE),0)</f>
        <v>0</v>
      </c>
      <c r="Q1417" s="217">
        <f>--IFERROR(VLOOKUP(I1417,'统计（数据库导出）'!A:C,3,FALSE),0)</f>
        <v>271.51</v>
      </c>
      <c r="R1417" s="219">
        <f t="shared" si="22"/>
        <v>0.27151</v>
      </c>
      <c r="S1417" s="217">
        <f>--IFERROR(VLOOKUP(I1417,'统计（数据库导出）'!A:K,4,FALSE),0)</f>
        <v>0</v>
      </c>
      <c r="T1417" s="217">
        <f>--IFERROR(VLOOKUP(I1417,'统计（数据库导出）'!A:K,5,FALSE),0)</f>
        <v>0</v>
      </c>
      <c r="U1417" s="217">
        <f>--IFERROR(VLOOKUP(I1417,'统计（数据库导出）'!A:K,6,FALSE),0)</f>
        <v>0</v>
      </c>
      <c r="V1417" s="217">
        <f>--IFERROR(VLOOKUP(I1417,'统计（数据库导出）'!A:K,7,FALSE),0)</f>
        <v>0</v>
      </c>
      <c r="W1417" s="217">
        <f>--IFERROR(VLOOKUP(I1417,'统计（数据库导出）'!A:K,8,FALSE),0)</f>
        <v>235.51</v>
      </c>
      <c r="X1417" s="217">
        <f>--IFERROR(VLOOKUP(I1417,'统计（数据库导出）'!A:K,9,FALSE),0)</f>
        <v>-219.7</v>
      </c>
      <c r="Y1417" s="217">
        <f>--IFERROR(VLOOKUP(I1417,'统计（数据库导出）'!A:K,10,FALSE),0)</f>
        <v>36</v>
      </c>
      <c r="Z1417" s="217">
        <f>--IFERROR(VLOOKUP(I1417,'统计（数据库导出）'!A:K,11,FALSE),0)</f>
        <v>0</v>
      </c>
      <c r="AA1417" s="4">
        <v>1416</v>
      </c>
      <c r="AB1417" s="4"/>
      <c r="AC1417" s="220" t="e">
        <f>VLOOKUP(H1417,[1]Sheet1!$D:$D,1,FALSE)</f>
        <v>#N/A</v>
      </c>
    </row>
    <row r="1418" spans="1:29">
      <c r="A1418" s="4">
        <v>1146</v>
      </c>
      <c r="B1418" s="4" t="s">
        <v>3254</v>
      </c>
      <c r="C1418" s="4">
        <v>0</v>
      </c>
      <c r="D1418" s="4" t="s">
        <v>30</v>
      </c>
      <c r="E1418" s="4" t="s">
        <v>3497</v>
      </c>
      <c r="F1418" s="4" t="s">
        <v>88</v>
      </c>
      <c r="G1418" s="4" t="s">
        <v>43</v>
      </c>
      <c r="H1418" s="4">
        <v>3811740</v>
      </c>
      <c r="I1418" s="4" t="s">
        <v>3513</v>
      </c>
      <c r="J1418" s="216">
        <v>1000</v>
      </c>
      <c r="K1418" s="4" t="s">
        <v>3514</v>
      </c>
      <c r="L1418" s="4"/>
      <c r="M1418" s="4" t="s">
        <v>3515</v>
      </c>
      <c r="N1418" s="4" t="s">
        <v>3509</v>
      </c>
      <c r="O1418" s="4">
        <v>13309389707</v>
      </c>
      <c r="P1418" s="217">
        <f>--IFERROR(VLOOKUP(I1418,'统计（数据库导出）'!A:C,2,FALSE),0)</f>
        <v>22</v>
      </c>
      <c r="Q1418" s="217">
        <f>--IFERROR(VLOOKUP(I1418,'统计（数据库导出）'!A:C,3,FALSE),0)</f>
        <v>113</v>
      </c>
      <c r="R1418" s="219">
        <f t="shared" si="22"/>
        <v>0.113</v>
      </c>
      <c r="S1418" s="217">
        <f>--IFERROR(VLOOKUP(I1418,'统计（数据库导出）'!A:K,4,FALSE),0)</f>
        <v>0</v>
      </c>
      <c r="T1418" s="217">
        <f>--IFERROR(VLOOKUP(I1418,'统计（数据库导出）'!A:K,5,FALSE),0)</f>
        <v>0</v>
      </c>
      <c r="U1418" s="217">
        <f>--IFERROR(VLOOKUP(I1418,'统计（数据库导出）'!A:K,6,FALSE),0)</f>
        <v>22</v>
      </c>
      <c r="V1418" s="217">
        <f>--IFERROR(VLOOKUP(I1418,'统计（数据库导出）'!A:K,7,FALSE),0)</f>
        <v>0</v>
      </c>
      <c r="W1418" s="217">
        <f>--IFERROR(VLOOKUP(I1418,'统计（数据库导出）'!A:K,8,FALSE),0)</f>
        <v>20</v>
      </c>
      <c r="X1418" s="217">
        <f>--IFERROR(VLOOKUP(I1418,'统计（数据库导出）'!A:K,9,FALSE),0)</f>
        <v>0</v>
      </c>
      <c r="Y1418" s="217">
        <f>--IFERROR(VLOOKUP(I1418,'统计（数据库导出）'!A:K,10,FALSE),0)</f>
        <v>93</v>
      </c>
      <c r="Z1418" s="217">
        <f>--IFERROR(VLOOKUP(I1418,'统计（数据库导出）'!A:K,11,FALSE),0)</f>
        <v>0</v>
      </c>
      <c r="AA1418" s="4">
        <v>1417</v>
      </c>
      <c r="AB1418" s="4"/>
      <c r="AC1418" s="220" t="e">
        <f>VLOOKUP(H1418,[1]Sheet1!$D:$D,1,FALSE)</f>
        <v>#N/A</v>
      </c>
    </row>
    <row r="1419" spans="1:29">
      <c r="A1419" s="4">
        <v>1152</v>
      </c>
      <c r="B1419" s="4" t="s">
        <v>3254</v>
      </c>
      <c r="C1419" s="4">
        <v>0</v>
      </c>
      <c r="D1419" s="4" t="s">
        <v>30</v>
      </c>
      <c r="E1419" s="4" t="s">
        <v>3497</v>
      </c>
      <c r="F1419" s="4" t="s">
        <v>88</v>
      </c>
      <c r="G1419" s="4" t="s">
        <v>43</v>
      </c>
      <c r="H1419" s="4">
        <v>3852708</v>
      </c>
      <c r="I1419" s="4" t="s">
        <v>3516</v>
      </c>
      <c r="J1419" s="216">
        <v>1000</v>
      </c>
      <c r="K1419" s="4" t="s">
        <v>3517</v>
      </c>
      <c r="L1419" s="4"/>
      <c r="M1419" s="4" t="s">
        <v>3518</v>
      </c>
      <c r="N1419" s="4" t="s">
        <v>3519</v>
      </c>
      <c r="O1419" s="4">
        <v>18919216694</v>
      </c>
      <c r="P1419" s="217">
        <f>--IFERROR(VLOOKUP(I1419,'统计（数据库导出）'!A:C,2,FALSE),0)</f>
        <v>0</v>
      </c>
      <c r="Q1419" s="217">
        <f>--IFERROR(VLOOKUP(I1419,'统计（数据库导出）'!A:C,3,FALSE),0)</f>
        <v>16</v>
      </c>
      <c r="R1419" s="219">
        <f t="shared" si="22"/>
        <v>0.016</v>
      </c>
      <c r="S1419" s="217">
        <f>--IFERROR(VLOOKUP(I1419,'统计（数据库导出）'!A:K,4,FALSE),0)</f>
        <v>0</v>
      </c>
      <c r="T1419" s="217">
        <f>--IFERROR(VLOOKUP(I1419,'统计（数据库导出）'!A:K,5,FALSE),0)</f>
        <v>0</v>
      </c>
      <c r="U1419" s="217">
        <f>--IFERROR(VLOOKUP(I1419,'统计（数据库导出）'!A:K,6,FALSE),0)</f>
        <v>0</v>
      </c>
      <c r="V1419" s="217">
        <f>--IFERROR(VLOOKUP(I1419,'统计（数据库导出）'!A:K,7,FALSE),0)</f>
        <v>0</v>
      </c>
      <c r="W1419" s="217">
        <f>--IFERROR(VLOOKUP(I1419,'统计（数据库导出）'!A:K,8,FALSE),0)</f>
        <v>0</v>
      </c>
      <c r="X1419" s="217">
        <f>--IFERROR(VLOOKUP(I1419,'统计（数据库导出）'!A:K,9,FALSE),0)</f>
        <v>0</v>
      </c>
      <c r="Y1419" s="217">
        <f>--IFERROR(VLOOKUP(I1419,'统计（数据库导出）'!A:K,10,FALSE),0)</f>
        <v>16</v>
      </c>
      <c r="Z1419" s="217">
        <f>--IFERROR(VLOOKUP(I1419,'统计（数据库导出）'!A:K,11,FALSE),0)</f>
        <v>0</v>
      </c>
      <c r="AA1419" s="4">
        <v>1418</v>
      </c>
      <c r="AB1419" s="4"/>
      <c r="AC1419" s="220" t="e">
        <f>VLOOKUP(H1419,[1]Sheet1!$D:$D,1,FALSE)</f>
        <v>#N/A</v>
      </c>
    </row>
    <row r="1420" spans="1:29">
      <c r="A1420" s="4">
        <v>1160</v>
      </c>
      <c r="B1420" s="4" t="s">
        <v>3254</v>
      </c>
      <c r="C1420" s="4">
        <v>0</v>
      </c>
      <c r="D1420" s="4" t="s">
        <v>30</v>
      </c>
      <c r="E1420" s="4" t="s">
        <v>3497</v>
      </c>
      <c r="F1420" s="4" t="s">
        <v>88</v>
      </c>
      <c r="G1420" s="4" t="s">
        <v>43</v>
      </c>
      <c r="H1420" s="4">
        <v>3852819</v>
      </c>
      <c r="I1420" s="4" t="s">
        <v>3520</v>
      </c>
      <c r="J1420" s="216">
        <v>1000</v>
      </c>
      <c r="K1420" s="4" t="s">
        <v>3521</v>
      </c>
      <c r="L1420" s="4"/>
      <c r="M1420" s="4" t="s">
        <v>3522</v>
      </c>
      <c r="N1420" s="4" t="s">
        <v>3509</v>
      </c>
      <c r="O1420" s="4">
        <v>18919226296</v>
      </c>
      <c r="P1420" s="217">
        <f>--IFERROR(VLOOKUP(I1420,'统计（数据库导出）'!A:C,2,FALSE),0)</f>
        <v>0</v>
      </c>
      <c r="Q1420" s="217">
        <f>--IFERROR(VLOOKUP(I1420,'统计（数据库导出）'!A:C,3,FALSE),0)</f>
        <v>1152.4</v>
      </c>
      <c r="R1420" s="219">
        <f t="shared" si="22"/>
        <v>1.1524</v>
      </c>
      <c r="S1420" s="217">
        <f>--IFERROR(VLOOKUP(I1420,'统计（数据库导出）'!A:K,4,FALSE),0)</f>
        <v>0</v>
      </c>
      <c r="T1420" s="217">
        <f>--IFERROR(VLOOKUP(I1420,'统计（数据库导出）'!A:K,5,FALSE),0)</f>
        <v>0</v>
      </c>
      <c r="U1420" s="217">
        <f>--IFERROR(VLOOKUP(I1420,'统计（数据库导出）'!A:K,6,FALSE),0)</f>
        <v>0</v>
      </c>
      <c r="V1420" s="217">
        <f>--IFERROR(VLOOKUP(I1420,'统计（数据库导出）'!A:K,7,FALSE),0)</f>
        <v>0</v>
      </c>
      <c r="W1420" s="217">
        <f>--IFERROR(VLOOKUP(I1420,'统计（数据库导出）'!A:K,8,FALSE),0)</f>
        <v>1046.1</v>
      </c>
      <c r="X1420" s="217">
        <f>--IFERROR(VLOOKUP(I1420,'统计（数据库导出）'!A:K,9,FALSE),0)</f>
        <v>-170.7</v>
      </c>
      <c r="Y1420" s="217">
        <f>--IFERROR(VLOOKUP(I1420,'统计（数据库导出）'!A:K,10,FALSE),0)</f>
        <v>106.3</v>
      </c>
      <c r="Z1420" s="217">
        <f>--IFERROR(VLOOKUP(I1420,'统计（数据库导出）'!A:K,11,FALSE),0)</f>
        <v>0</v>
      </c>
      <c r="AA1420" s="4">
        <v>1419</v>
      </c>
      <c r="AB1420" s="4"/>
      <c r="AC1420" s="220" t="e">
        <f>VLOOKUP(H1420,[1]Sheet1!$D:$D,1,FALSE)</f>
        <v>#N/A</v>
      </c>
    </row>
    <row r="1421" spans="1:29">
      <c r="A1421" s="4">
        <v>1161</v>
      </c>
      <c r="B1421" s="4" t="s">
        <v>3254</v>
      </c>
      <c r="C1421" s="4">
        <v>0</v>
      </c>
      <c r="D1421" s="4" t="s">
        <v>30</v>
      </c>
      <c r="E1421" s="4" t="s">
        <v>3497</v>
      </c>
      <c r="F1421" s="4" t="s">
        <v>88</v>
      </c>
      <c r="G1421" s="4" t="s">
        <v>43</v>
      </c>
      <c r="H1421" s="4">
        <v>3852821</v>
      </c>
      <c r="I1421" s="4" t="s">
        <v>3523</v>
      </c>
      <c r="J1421" s="216">
        <v>1000</v>
      </c>
      <c r="K1421" s="4" t="s">
        <v>3524</v>
      </c>
      <c r="L1421" s="4"/>
      <c r="M1421" s="4" t="s">
        <v>3525</v>
      </c>
      <c r="N1421" s="4" t="s">
        <v>3509</v>
      </c>
      <c r="O1421" s="4">
        <v>17793820535</v>
      </c>
      <c r="P1421" s="217">
        <f>--IFERROR(VLOOKUP(I1421,'统计（数据库导出）'!A:C,2,FALSE),0)</f>
        <v>0</v>
      </c>
      <c r="Q1421" s="217">
        <f>--IFERROR(VLOOKUP(I1421,'统计（数据库导出）'!A:C,3,FALSE),0)</f>
        <v>96</v>
      </c>
      <c r="R1421" s="219">
        <f t="shared" si="22"/>
        <v>0.096</v>
      </c>
      <c r="S1421" s="217">
        <f>--IFERROR(VLOOKUP(I1421,'统计（数据库导出）'!A:K,4,FALSE),0)</f>
        <v>0</v>
      </c>
      <c r="T1421" s="217">
        <f>--IFERROR(VLOOKUP(I1421,'统计（数据库导出）'!A:K,5,FALSE),0)</f>
        <v>0</v>
      </c>
      <c r="U1421" s="217">
        <f>--IFERROR(VLOOKUP(I1421,'统计（数据库导出）'!A:K,6,FALSE),0)</f>
        <v>0</v>
      </c>
      <c r="V1421" s="217">
        <f>--IFERROR(VLOOKUP(I1421,'统计（数据库导出）'!A:K,7,FALSE),0)</f>
        <v>0</v>
      </c>
      <c r="W1421" s="217">
        <f>--IFERROR(VLOOKUP(I1421,'统计（数据库导出）'!A:K,8,FALSE),0)</f>
        <v>0</v>
      </c>
      <c r="X1421" s="217">
        <f>--IFERROR(VLOOKUP(I1421,'统计（数据库导出）'!A:K,9,FALSE),0)</f>
        <v>0</v>
      </c>
      <c r="Y1421" s="217">
        <f>--IFERROR(VLOOKUP(I1421,'统计（数据库导出）'!A:K,10,FALSE),0)</f>
        <v>96</v>
      </c>
      <c r="Z1421" s="217">
        <f>--IFERROR(VLOOKUP(I1421,'统计（数据库导出）'!A:K,11,FALSE),0)</f>
        <v>0</v>
      </c>
      <c r="AA1421" s="4">
        <v>1420</v>
      </c>
      <c r="AB1421" s="4"/>
      <c r="AC1421" s="220" t="e">
        <f>VLOOKUP(H1421,[1]Sheet1!$D:$D,1,FALSE)</f>
        <v>#N/A</v>
      </c>
    </row>
    <row r="1422" spans="1:29">
      <c r="A1422" s="4">
        <v>1167</v>
      </c>
      <c r="B1422" s="4" t="s">
        <v>3254</v>
      </c>
      <c r="C1422" s="4">
        <v>0</v>
      </c>
      <c r="D1422" s="4" t="s">
        <v>30</v>
      </c>
      <c r="E1422" s="4" t="s">
        <v>3497</v>
      </c>
      <c r="F1422" s="4" t="s">
        <v>88</v>
      </c>
      <c r="G1422" s="4" t="s">
        <v>68</v>
      </c>
      <c r="H1422" s="4">
        <v>3852835</v>
      </c>
      <c r="I1422" s="4" t="s">
        <v>3526</v>
      </c>
      <c r="J1422" s="216">
        <v>3000</v>
      </c>
      <c r="K1422" s="4" t="s">
        <v>3527</v>
      </c>
      <c r="L1422" s="4"/>
      <c r="M1422" s="4" t="s">
        <v>3528</v>
      </c>
      <c r="N1422" s="4" t="s">
        <v>3509</v>
      </c>
      <c r="O1422" s="4">
        <v>17793878805</v>
      </c>
      <c r="P1422" s="217">
        <f>--IFERROR(VLOOKUP(I1422,'统计（数据库导出）'!A:C,2,FALSE),0)</f>
        <v>0</v>
      </c>
      <c r="Q1422" s="217">
        <f>--IFERROR(VLOOKUP(I1422,'统计（数据库导出）'!A:C,3,FALSE),0)</f>
        <v>1149.29333333333</v>
      </c>
      <c r="R1422" s="219">
        <f t="shared" si="22"/>
        <v>0.383097777777777</v>
      </c>
      <c r="S1422" s="217">
        <f>--IFERROR(VLOOKUP(I1422,'统计（数据库导出）'!A:K,4,FALSE),0)</f>
        <v>0</v>
      </c>
      <c r="T1422" s="217">
        <f>--IFERROR(VLOOKUP(I1422,'统计（数据库导出）'!A:K,5,FALSE),0)</f>
        <v>0</v>
      </c>
      <c r="U1422" s="217">
        <f>--IFERROR(VLOOKUP(I1422,'统计（数据库导出）'!A:K,6,FALSE),0)</f>
        <v>0</v>
      </c>
      <c r="V1422" s="217">
        <f>--IFERROR(VLOOKUP(I1422,'统计（数据库导出）'!A:K,7,FALSE),0)</f>
        <v>0</v>
      </c>
      <c r="W1422" s="217">
        <f>--IFERROR(VLOOKUP(I1422,'统计（数据库导出）'!A:K,8,FALSE),0)</f>
        <v>861.4</v>
      </c>
      <c r="X1422" s="217">
        <f>--IFERROR(VLOOKUP(I1422,'统计（数据库导出）'!A:K,9,FALSE),0)</f>
        <v>-467</v>
      </c>
      <c r="Y1422" s="217">
        <f>--IFERROR(VLOOKUP(I1422,'统计（数据库导出）'!A:K,10,FALSE),0)</f>
        <v>287.893333333333</v>
      </c>
      <c r="Z1422" s="217">
        <f>--IFERROR(VLOOKUP(I1422,'统计（数据库导出）'!A:K,11,FALSE),0)</f>
        <v>0</v>
      </c>
      <c r="AA1422" s="4">
        <v>1421</v>
      </c>
      <c r="AB1422" s="4"/>
      <c r="AC1422" s="220" t="e">
        <f>VLOOKUP(H1422,[1]Sheet1!$D:$D,1,FALSE)</f>
        <v>#N/A</v>
      </c>
    </row>
    <row r="1423" spans="1:29">
      <c r="A1423" s="4">
        <v>1681</v>
      </c>
      <c r="B1423" s="4" t="s">
        <v>3254</v>
      </c>
      <c r="C1423" s="4">
        <v>0</v>
      </c>
      <c r="D1423" s="4" t="s">
        <v>30</v>
      </c>
      <c r="E1423" s="4" t="s">
        <v>3497</v>
      </c>
      <c r="F1423" s="4" t="s">
        <v>88</v>
      </c>
      <c r="G1423" s="4" t="s">
        <v>68</v>
      </c>
      <c r="H1423" s="4">
        <v>3853578</v>
      </c>
      <c r="I1423" s="4" t="s">
        <v>3529</v>
      </c>
      <c r="J1423" s="216">
        <v>3000</v>
      </c>
      <c r="K1423" s="4">
        <v>18993861218</v>
      </c>
      <c r="L1423" s="4"/>
      <c r="M1423" s="4" t="s">
        <v>3530</v>
      </c>
      <c r="N1423" s="4" t="s">
        <v>3509</v>
      </c>
      <c r="O1423" s="4">
        <v>18993861218</v>
      </c>
      <c r="P1423" s="217">
        <f>--IFERROR(VLOOKUP(I1423,'统计（数据库导出）'!A:C,2,FALSE),0)</f>
        <v>0</v>
      </c>
      <c r="Q1423" s="217">
        <f>--IFERROR(VLOOKUP(I1423,'统计（数据库导出）'!A:C,3,FALSE),0)</f>
        <v>1761.1253</v>
      </c>
      <c r="R1423" s="219">
        <f t="shared" si="22"/>
        <v>0.587041766666667</v>
      </c>
      <c r="S1423" s="217">
        <f>--IFERROR(VLOOKUP(I1423,'统计（数据库导出）'!A:K,4,FALSE),0)</f>
        <v>0</v>
      </c>
      <c r="T1423" s="217">
        <f>--IFERROR(VLOOKUP(I1423,'统计（数据库导出）'!A:K,5,FALSE),0)</f>
        <v>0</v>
      </c>
      <c r="U1423" s="217">
        <f>--IFERROR(VLOOKUP(I1423,'统计（数据库导出）'!A:K,6,FALSE),0)</f>
        <v>0</v>
      </c>
      <c r="V1423" s="217">
        <f>--IFERROR(VLOOKUP(I1423,'统计（数据库导出）'!A:K,7,FALSE),0)</f>
        <v>0</v>
      </c>
      <c r="W1423" s="217">
        <f>--IFERROR(VLOOKUP(I1423,'统计（数据库导出）'!A:K,8,FALSE),0)</f>
        <v>1360.8</v>
      </c>
      <c r="X1423" s="217">
        <f>--IFERROR(VLOOKUP(I1423,'统计（数据库导出）'!A:K,9,FALSE),0)</f>
        <v>-373.5</v>
      </c>
      <c r="Y1423" s="217">
        <f>--IFERROR(VLOOKUP(I1423,'统计（数据库导出）'!A:K,10,FALSE),0)</f>
        <v>400.3253</v>
      </c>
      <c r="Z1423" s="217">
        <f>--IFERROR(VLOOKUP(I1423,'统计（数据库导出）'!A:K,11,FALSE),0)</f>
        <v>0</v>
      </c>
      <c r="AA1423" s="4">
        <v>1422</v>
      </c>
      <c r="AB1423" s="4"/>
      <c r="AC1423" s="220" t="e">
        <f>VLOOKUP(H1423,[1]Sheet1!$D:$D,1,FALSE)</f>
        <v>#N/A</v>
      </c>
    </row>
    <row r="1424" spans="1:29">
      <c r="A1424" s="4">
        <v>1692</v>
      </c>
      <c r="B1424" s="4" t="s">
        <v>3254</v>
      </c>
      <c r="C1424" s="4">
        <v>0</v>
      </c>
      <c r="D1424" s="4" t="s">
        <v>30</v>
      </c>
      <c r="E1424" s="4" t="s">
        <v>3497</v>
      </c>
      <c r="F1424" s="4" t="s">
        <v>88</v>
      </c>
      <c r="G1424" s="4" t="s">
        <v>43</v>
      </c>
      <c r="H1424" s="4">
        <v>3853233</v>
      </c>
      <c r="I1424" s="4" t="s">
        <v>3531</v>
      </c>
      <c r="J1424" s="216">
        <v>1000</v>
      </c>
      <c r="K1424" s="4">
        <v>19996066969</v>
      </c>
      <c r="L1424" s="4"/>
      <c r="M1424" s="4" t="s">
        <v>3532</v>
      </c>
      <c r="N1424" s="4" t="s">
        <v>3533</v>
      </c>
      <c r="O1424" s="4">
        <v>19996066969</v>
      </c>
      <c r="P1424" s="217">
        <f>--IFERROR(VLOOKUP(I1424,'统计（数据库导出）'!A:C,2,FALSE),0)</f>
        <v>0</v>
      </c>
      <c r="Q1424" s="217">
        <f>--IFERROR(VLOOKUP(I1424,'统计（数据库导出）'!A:C,3,FALSE),0)</f>
        <v>297.85</v>
      </c>
      <c r="R1424" s="219">
        <f t="shared" si="22"/>
        <v>0.29785</v>
      </c>
      <c r="S1424" s="217">
        <f>--IFERROR(VLOOKUP(I1424,'统计（数据库导出）'!A:K,4,FALSE),0)</f>
        <v>0</v>
      </c>
      <c r="T1424" s="217">
        <f>--IFERROR(VLOOKUP(I1424,'统计（数据库导出）'!A:K,5,FALSE),0)</f>
        <v>0</v>
      </c>
      <c r="U1424" s="217">
        <f>--IFERROR(VLOOKUP(I1424,'统计（数据库导出）'!A:K,6,FALSE),0)</f>
        <v>0</v>
      </c>
      <c r="V1424" s="217">
        <f>--IFERROR(VLOOKUP(I1424,'统计（数据库导出）'!A:K,7,FALSE),0)</f>
        <v>0</v>
      </c>
      <c r="W1424" s="217">
        <f>--IFERROR(VLOOKUP(I1424,'统计（数据库导出）'!A:K,8,FALSE),0)</f>
        <v>175</v>
      </c>
      <c r="X1424" s="217">
        <f>--IFERROR(VLOOKUP(I1424,'统计（数据库导出）'!A:K,9,FALSE),0)</f>
        <v>0</v>
      </c>
      <c r="Y1424" s="217">
        <f>--IFERROR(VLOOKUP(I1424,'统计（数据库导出）'!A:K,10,FALSE),0)</f>
        <v>122.85</v>
      </c>
      <c r="Z1424" s="217">
        <f>--IFERROR(VLOOKUP(I1424,'统计（数据库导出）'!A:K,11,FALSE),0)</f>
        <v>0</v>
      </c>
      <c r="AA1424" s="4">
        <v>1423</v>
      </c>
      <c r="AB1424" s="4"/>
      <c r="AC1424" s="220" t="e">
        <f>VLOOKUP(H1424,[1]Sheet1!$D:$D,1,FALSE)</f>
        <v>#N/A</v>
      </c>
    </row>
    <row r="1425" spans="1:29">
      <c r="A1425" s="4">
        <v>1975</v>
      </c>
      <c r="B1425" s="4" t="s">
        <v>3254</v>
      </c>
      <c r="C1425" s="4">
        <v>0</v>
      </c>
      <c r="D1425" s="4" t="s">
        <v>30</v>
      </c>
      <c r="E1425" s="4" t="s">
        <v>3497</v>
      </c>
      <c r="F1425" s="4" t="s">
        <v>88</v>
      </c>
      <c r="G1425" s="4" t="s">
        <v>33</v>
      </c>
      <c r="H1425" s="4">
        <v>3853377</v>
      </c>
      <c r="I1425" s="4" t="s">
        <v>3534</v>
      </c>
      <c r="J1425" s="216">
        <v>1000</v>
      </c>
      <c r="K1425" s="4">
        <v>17793820882</v>
      </c>
      <c r="L1425" s="4"/>
      <c r="M1425" s="4" t="s">
        <v>3535</v>
      </c>
      <c r="N1425" s="4" t="s">
        <v>3501</v>
      </c>
      <c r="O1425" s="4">
        <v>17793820882</v>
      </c>
      <c r="P1425" s="217">
        <f>--IFERROR(VLOOKUP(I1425,'统计（数据库导出）'!A:C,2,FALSE),0)</f>
        <v>84</v>
      </c>
      <c r="Q1425" s="217">
        <f>--IFERROR(VLOOKUP(I1425,'统计（数据库导出）'!A:C,3,FALSE),0)</f>
        <v>1301.7</v>
      </c>
      <c r="R1425" s="219">
        <f t="shared" si="22"/>
        <v>1.3017</v>
      </c>
      <c r="S1425" s="217">
        <f>--IFERROR(VLOOKUP(I1425,'统计（数据库导出）'!A:K,4,FALSE),0)</f>
        <v>0</v>
      </c>
      <c r="T1425" s="217">
        <f>--IFERROR(VLOOKUP(I1425,'统计（数据库导出）'!A:K,5,FALSE),0)</f>
        <v>0</v>
      </c>
      <c r="U1425" s="217">
        <f>--IFERROR(VLOOKUP(I1425,'统计（数据库导出）'!A:K,6,FALSE),0)</f>
        <v>84</v>
      </c>
      <c r="V1425" s="217">
        <f>--IFERROR(VLOOKUP(I1425,'统计（数据库导出）'!A:K,7,FALSE),0)</f>
        <v>0</v>
      </c>
      <c r="W1425" s="217">
        <f>--IFERROR(VLOOKUP(I1425,'统计（数据库导出）'!A:K,8,FALSE),0)</f>
        <v>270.9</v>
      </c>
      <c r="X1425" s="217">
        <f>--IFERROR(VLOOKUP(I1425,'统计（数据库导出）'!A:K,9,FALSE),0)</f>
        <v>-63</v>
      </c>
      <c r="Y1425" s="217">
        <f>--IFERROR(VLOOKUP(I1425,'统计（数据库导出）'!A:K,10,FALSE),0)</f>
        <v>1030.8</v>
      </c>
      <c r="Z1425" s="217">
        <f>--IFERROR(VLOOKUP(I1425,'统计（数据库导出）'!A:K,11,FALSE),0)</f>
        <v>-6</v>
      </c>
      <c r="AA1425" s="4">
        <v>1424</v>
      </c>
      <c r="AB1425" s="4"/>
      <c r="AC1425" s="220" t="e">
        <f>VLOOKUP(H1425,[1]Sheet1!$D:$D,1,FALSE)</f>
        <v>#N/A</v>
      </c>
    </row>
    <row r="1426" spans="1:29">
      <c r="A1426" s="4">
        <v>1976</v>
      </c>
      <c r="B1426" s="4" t="s">
        <v>3254</v>
      </c>
      <c r="C1426" s="4">
        <v>0</v>
      </c>
      <c r="D1426" s="4" t="s">
        <v>30</v>
      </c>
      <c r="E1426" s="4" t="s">
        <v>3497</v>
      </c>
      <c r="F1426" s="4" t="s">
        <v>88</v>
      </c>
      <c r="G1426" s="4" t="s">
        <v>33</v>
      </c>
      <c r="H1426" s="4">
        <v>3853577</v>
      </c>
      <c r="I1426" s="4" t="s">
        <v>3536</v>
      </c>
      <c r="J1426" s="216">
        <v>1000</v>
      </c>
      <c r="K1426" s="4">
        <v>19958688333</v>
      </c>
      <c r="L1426" s="4"/>
      <c r="M1426" s="4" t="s">
        <v>2092</v>
      </c>
      <c r="N1426" s="4" t="s">
        <v>3509</v>
      </c>
      <c r="O1426" s="4">
        <v>19958688333</v>
      </c>
      <c r="P1426" s="217">
        <f>--IFERROR(VLOOKUP(I1426,'统计（数据库导出）'!A:C,2,FALSE),0)</f>
        <v>12.5</v>
      </c>
      <c r="Q1426" s="217">
        <f>--IFERROR(VLOOKUP(I1426,'统计（数据库导出）'!A:C,3,FALSE),0)</f>
        <v>1174.08666666667</v>
      </c>
      <c r="R1426" s="219">
        <f t="shared" si="22"/>
        <v>1.17408666666667</v>
      </c>
      <c r="S1426" s="217">
        <f>--IFERROR(VLOOKUP(I1426,'统计（数据库导出）'!A:K,4,FALSE),0)</f>
        <v>12.5</v>
      </c>
      <c r="T1426" s="217">
        <f>--IFERROR(VLOOKUP(I1426,'统计（数据库导出）'!A:K,5,FALSE),0)</f>
        <v>0</v>
      </c>
      <c r="U1426" s="217">
        <f>--IFERROR(VLOOKUP(I1426,'统计（数据库导出）'!A:K,6,FALSE),0)</f>
        <v>0</v>
      </c>
      <c r="V1426" s="217">
        <f>--IFERROR(VLOOKUP(I1426,'统计（数据库导出）'!A:K,7,FALSE),0)</f>
        <v>0</v>
      </c>
      <c r="W1426" s="217">
        <f>--IFERROR(VLOOKUP(I1426,'统计（数据库导出）'!A:K,8,FALSE),0)</f>
        <v>953.17</v>
      </c>
      <c r="X1426" s="217">
        <f>--IFERROR(VLOOKUP(I1426,'统计（数据库导出）'!A:K,9,FALSE),0)</f>
        <v>-730.8</v>
      </c>
      <c r="Y1426" s="217">
        <f>--IFERROR(VLOOKUP(I1426,'统计（数据库导出）'!A:K,10,FALSE),0)</f>
        <v>220.916666666667</v>
      </c>
      <c r="Z1426" s="217">
        <f>--IFERROR(VLOOKUP(I1426,'统计（数据库导出）'!A:K,11,FALSE),0)</f>
        <v>0</v>
      </c>
      <c r="AA1426" s="4">
        <v>1425</v>
      </c>
      <c r="AB1426" s="4"/>
      <c r="AC1426" s="220" t="e">
        <f>VLOOKUP(H1426,[1]Sheet1!$D:$D,1,FALSE)</f>
        <v>#N/A</v>
      </c>
    </row>
    <row r="1427" spans="1:29">
      <c r="A1427" s="4">
        <v>1218</v>
      </c>
      <c r="B1427" s="4" t="s">
        <v>3254</v>
      </c>
      <c r="C1427" s="4">
        <v>0</v>
      </c>
      <c r="D1427" s="4" t="s">
        <v>30</v>
      </c>
      <c r="E1427" s="4" t="s">
        <v>3537</v>
      </c>
      <c r="F1427" s="4" t="s">
        <v>32</v>
      </c>
      <c r="G1427" s="4" t="s">
        <v>33</v>
      </c>
      <c r="H1427" s="4">
        <v>3837529</v>
      </c>
      <c r="I1427" s="4" t="s">
        <v>3538</v>
      </c>
      <c r="J1427" s="216">
        <v>1920</v>
      </c>
      <c r="K1427" s="4" t="s">
        <v>3539</v>
      </c>
      <c r="L1427" s="4"/>
      <c r="M1427" s="4" t="s">
        <v>3540</v>
      </c>
      <c r="N1427" s="4" t="s">
        <v>3541</v>
      </c>
      <c r="O1427" s="4">
        <v>18919207185</v>
      </c>
      <c r="P1427" s="217">
        <f>--IFERROR(VLOOKUP(I1427,'统计（数据库导出）'!A:C,2,FALSE),0)</f>
        <v>20</v>
      </c>
      <c r="Q1427" s="217">
        <f>--IFERROR(VLOOKUP(I1427,'统计（数据库导出）'!A:C,3,FALSE),0)</f>
        <v>2103.61315</v>
      </c>
      <c r="R1427" s="219">
        <f t="shared" si="22"/>
        <v>1.09563184895833</v>
      </c>
      <c r="S1427" s="217">
        <f>--IFERROR(VLOOKUP(I1427,'统计（数据库导出）'!A:K,4,FALSE),0)</f>
        <v>0</v>
      </c>
      <c r="T1427" s="217">
        <f>--IFERROR(VLOOKUP(I1427,'统计（数据库导出）'!A:K,5,FALSE),0)</f>
        <v>0</v>
      </c>
      <c r="U1427" s="217">
        <f>--IFERROR(VLOOKUP(I1427,'统计（数据库导出）'!A:K,6,FALSE),0)</f>
        <v>20</v>
      </c>
      <c r="V1427" s="217">
        <f>--IFERROR(VLOOKUP(I1427,'统计（数据库导出）'!A:K,7,FALSE),0)</f>
        <v>0</v>
      </c>
      <c r="W1427" s="217">
        <f>--IFERROR(VLOOKUP(I1427,'统计（数据库导出）'!A:K,8,FALSE),0)</f>
        <v>1107.31</v>
      </c>
      <c r="X1427" s="217">
        <f>--IFERROR(VLOOKUP(I1427,'统计（数据库导出）'!A:K,9,FALSE),0)</f>
        <v>-662.3</v>
      </c>
      <c r="Y1427" s="217">
        <f>--IFERROR(VLOOKUP(I1427,'统计（数据库导出）'!A:K,10,FALSE),0)</f>
        <v>996.30315</v>
      </c>
      <c r="Z1427" s="217">
        <f>--IFERROR(VLOOKUP(I1427,'统计（数据库导出）'!A:K,11,FALSE),0)</f>
        <v>-10</v>
      </c>
      <c r="AA1427" s="4">
        <v>1426</v>
      </c>
      <c r="AB1427" s="4"/>
      <c r="AC1427" s="220" t="e">
        <f>VLOOKUP(H1427,[1]Sheet1!$D:$D,1,FALSE)</f>
        <v>#N/A</v>
      </c>
    </row>
    <row r="1428" spans="1:29">
      <c r="A1428" s="4">
        <v>1220</v>
      </c>
      <c r="B1428" s="4" t="s">
        <v>3254</v>
      </c>
      <c r="C1428" s="4">
        <v>0</v>
      </c>
      <c r="D1428" s="4" t="s">
        <v>30</v>
      </c>
      <c r="E1428" s="4" t="s">
        <v>3537</v>
      </c>
      <c r="F1428" s="4" t="s">
        <v>32</v>
      </c>
      <c r="G1428" s="4" t="s">
        <v>33</v>
      </c>
      <c r="H1428" s="4">
        <v>3853643</v>
      </c>
      <c r="I1428" s="4" t="s">
        <v>3542</v>
      </c>
      <c r="J1428" s="216">
        <v>1920</v>
      </c>
      <c r="K1428" s="4" t="s">
        <v>3543</v>
      </c>
      <c r="L1428" s="4"/>
      <c r="M1428" s="4" t="s">
        <v>3544</v>
      </c>
      <c r="N1428" s="4" t="s">
        <v>3545</v>
      </c>
      <c r="O1428" s="4">
        <v>18093890669</v>
      </c>
      <c r="P1428" s="217">
        <f>--IFERROR(VLOOKUP(I1428,'统计（数据库导出）'!A:C,2,FALSE),0)</f>
        <v>184</v>
      </c>
      <c r="Q1428" s="217">
        <f>--IFERROR(VLOOKUP(I1428,'统计（数据库导出）'!A:C,3,FALSE),0)</f>
        <v>3174.51</v>
      </c>
      <c r="R1428" s="219">
        <f t="shared" si="22"/>
        <v>1.653390625</v>
      </c>
      <c r="S1428" s="217">
        <f>--IFERROR(VLOOKUP(I1428,'统计（数据库导出）'!A:K,4,FALSE),0)</f>
        <v>144</v>
      </c>
      <c r="T1428" s="217">
        <f>--IFERROR(VLOOKUP(I1428,'统计（数据库导出）'!A:K,5,FALSE),0)</f>
        <v>0</v>
      </c>
      <c r="U1428" s="217">
        <f>--IFERROR(VLOOKUP(I1428,'统计（数据库导出）'!A:K,6,FALSE),0)</f>
        <v>40</v>
      </c>
      <c r="V1428" s="217">
        <f>--IFERROR(VLOOKUP(I1428,'统计（数据库导出）'!A:K,7,FALSE),0)</f>
        <v>0</v>
      </c>
      <c r="W1428" s="217">
        <f>--IFERROR(VLOOKUP(I1428,'统计（数据库导出）'!A:K,8,FALSE),0)</f>
        <v>2153.91</v>
      </c>
      <c r="X1428" s="217">
        <f>--IFERROR(VLOOKUP(I1428,'统计（数据库导出）'!A:K,9,FALSE),0)</f>
        <v>-502</v>
      </c>
      <c r="Y1428" s="217">
        <f>--IFERROR(VLOOKUP(I1428,'统计（数据库导出）'!A:K,10,FALSE),0)</f>
        <v>1020.6</v>
      </c>
      <c r="Z1428" s="217">
        <f>--IFERROR(VLOOKUP(I1428,'统计（数据库导出）'!A:K,11,FALSE),0)</f>
        <v>0</v>
      </c>
      <c r="AA1428" s="4">
        <v>1427</v>
      </c>
      <c r="AB1428" s="4"/>
      <c r="AC1428" s="220" t="e">
        <f>VLOOKUP(H1428,[1]Sheet1!$D:$D,1,FALSE)</f>
        <v>#N/A</v>
      </c>
    </row>
    <row r="1429" spans="1:29">
      <c r="A1429" s="4">
        <v>1230</v>
      </c>
      <c r="B1429" s="4" t="s">
        <v>3254</v>
      </c>
      <c r="C1429" s="4">
        <v>0</v>
      </c>
      <c r="D1429" s="4" t="s">
        <v>30</v>
      </c>
      <c r="E1429" s="4" t="s">
        <v>3537</v>
      </c>
      <c r="F1429" s="4" t="s">
        <v>32</v>
      </c>
      <c r="G1429" s="4" t="s">
        <v>43</v>
      </c>
      <c r="H1429" s="4">
        <v>3852831</v>
      </c>
      <c r="I1429" s="4" t="s">
        <v>3546</v>
      </c>
      <c r="J1429" s="216">
        <v>1059</v>
      </c>
      <c r="K1429" s="4" t="s">
        <v>3547</v>
      </c>
      <c r="L1429" s="4"/>
      <c r="M1429" s="4" t="s">
        <v>3548</v>
      </c>
      <c r="N1429" s="4" t="s">
        <v>3549</v>
      </c>
      <c r="O1429" s="4">
        <v>18093838366</v>
      </c>
      <c r="P1429" s="217">
        <f>--IFERROR(VLOOKUP(I1429,'统计（数据库导出）'!A:C,2,FALSE),0)</f>
        <v>164.9</v>
      </c>
      <c r="Q1429" s="217">
        <f>--IFERROR(VLOOKUP(I1429,'统计（数据库导出）'!A:C,3,FALSE),0)</f>
        <v>1697.72666666667</v>
      </c>
      <c r="R1429" s="219">
        <f t="shared" si="22"/>
        <v>1.60314132829714</v>
      </c>
      <c r="S1429" s="217">
        <f>--IFERROR(VLOOKUP(I1429,'统计（数据库导出）'!A:K,4,FALSE),0)</f>
        <v>144.9</v>
      </c>
      <c r="T1429" s="217">
        <f>--IFERROR(VLOOKUP(I1429,'统计（数据库导出）'!A:K,5,FALSE),0)</f>
        <v>0</v>
      </c>
      <c r="U1429" s="217">
        <f>--IFERROR(VLOOKUP(I1429,'统计（数据库导出）'!A:K,6,FALSE),0)</f>
        <v>20</v>
      </c>
      <c r="V1429" s="217">
        <f>--IFERROR(VLOOKUP(I1429,'统计（数据库导出）'!A:K,7,FALSE),0)</f>
        <v>0</v>
      </c>
      <c r="W1429" s="217">
        <f>--IFERROR(VLOOKUP(I1429,'统计（数据库导出）'!A:K,8,FALSE),0)</f>
        <v>910.66</v>
      </c>
      <c r="X1429" s="217">
        <f>--IFERROR(VLOOKUP(I1429,'统计（数据库导出）'!A:K,9,FALSE),0)</f>
        <v>-822.8</v>
      </c>
      <c r="Y1429" s="217">
        <f>--IFERROR(VLOOKUP(I1429,'统计（数据库导出）'!A:K,10,FALSE),0)</f>
        <v>787.066666666667</v>
      </c>
      <c r="Z1429" s="217">
        <f>--IFERROR(VLOOKUP(I1429,'统计（数据库导出）'!A:K,11,FALSE),0)</f>
        <v>0</v>
      </c>
      <c r="AA1429" s="4">
        <v>1428</v>
      </c>
      <c r="AB1429" s="4"/>
      <c r="AC1429" s="220" t="e">
        <f>VLOOKUP(H1429,[1]Sheet1!$D:$D,1,FALSE)</f>
        <v>#N/A</v>
      </c>
    </row>
    <row r="1430" spans="1:29">
      <c r="A1430" s="4">
        <v>1231</v>
      </c>
      <c r="B1430" s="4" t="s">
        <v>3254</v>
      </c>
      <c r="C1430" s="4">
        <v>0</v>
      </c>
      <c r="D1430" s="4" t="s">
        <v>30</v>
      </c>
      <c r="E1430" s="4" t="s">
        <v>3537</v>
      </c>
      <c r="F1430" s="4" t="s">
        <v>32</v>
      </c>
      <c r="G1430" s="4" t="s">
        <v>43</v>
      </c>
      <c r="H1430" s="4">
        <v>3852832</v>
      </c>
      <c r="I1430" s="4" t="s">
        <v>3550</v>
      </c>
      <c r="J1430" s="216">
        <v>1059</v>
      </c>
      <c r="K1430" s="4" t="s">
        <v>3551</v>
      </c>
      <c r="L1430" s="4"/>
      <c r="M1430" s="4" t="s">
        <v>3552</v>
      </c>
      <c r="N1430" s="4" t="s">
        <v>3553</v>
      </c>
      <c r="O1430" s="4">
        <v>19958517351</v>
      </c>
      <c r="P1430" s="217">
        <f>--IFERROR(VLOOKUP(I1430,'统计（数据库导出）'!A:C,2,FALSE),0)</f>
        <v>150.9</v>
      </c>
      <c r="Q1430" s="217">
        <f>--IFERROR(VLOOKUP(I1430,'统计（数据库导出）'!A:C,3,FALSE),0)</f>
        <v>910.21</v>
      </c>
      <c r="R1430" s="219">
        <f t="shared" si="22"/>
        <v>0.859499527856468</v>
      </c>
      <c r="S1430" s="217">
        <f>--IFERROR(VLOOKUP(I1430,'统计（数据库导出）'!A:K,4,FALSE),0)</f>
        <v>75.9</v>
      </c>
      <c r="T1430" s="217">
        <f>--IFERROR(VLOOKUP(I1430,'统计（数据库导出）'!A:K,5,FALSE),0)</f>
        <v>0</v>
      </c>
      <c r="U1430" s="217">
        <f>--IFERROR(VLOOKUP(I1430,'统计（数据库导出）'!A:K,6,FALSE),0)</f>
        <v>75</v>
      </c>
      <c r="V1430" s="217">
        <f>--IFERROR(VLOOKUP(I1430,'统计（数据库导出）'!A:K,7,FALSE),0)</f>
        <v>0</v>
      </c>
      <c r="W1430" s="217">
        <f>--IFERROR(VLOOKUP(I1430,'统计（数据库导出）'!A:K,8,FALSE),0)</f>
        <v>508.41</v>
      </c>
      <c r="X1430" s="217">
        <f>--IFERROR(VLOOKUP(I1430,'统计（数据库导出）'!A:K,9,FALSE),0)</f>
        <v>-142</v>
      </c>
      <c r="Y1430" s="217">
        <f>--IFERROR(VLOOKUP(I1430,'统计（数据库导出）'!A:K,10,FALSE),0)</f>
        <v>401.8</v>
      </c>
      <c r="Z1430" s="217">
        <f>--IFERROR(VLOOKUP(I1430,'统计（数据库导出）'!A:K,11,FALSE),0)</f>
        <v>0</v>
      </c>
      <c r="AA1430" s="4">
        <v>1429</v>
      </c>
      <c r="AB1430" s="4"/>
      <c r="AC1430" s="220" t="e">
        <f>VLOOKUP(H1430,[1]Sheet1!$D:$D,1,FALSE)</f>
        <v>#N/A</v>
      </c>
    </row>
    <row r="1431" spans="1:29">
      <c r="A1431" s="4">
        <v>1236</v>
      </c>
      <c r="B1431" s="4" t="s">
        <v>3254</v>
      </c>
      <c r="C1431" s="4">
        <v>0</v>
      </c>
      <c r="D1431" s="4" t="s">
        <v>30</v>
      </c>
      <c r="E1431" s="4" t="s">
        <v>3537</v>
      </c>
      <c r="F1431" s="4" t="s">
        <v>32</v>
      </c>
      <c r="G1431" s="4" t="s">
        <v>43</v>
      </c>
      <c r="H1431" s="4">
        <v>3353072</v>
      </c>
      <c r="I1431" s="4" t="s">
        <v>3554</v>
      </c>
      <c r="J1431" s="216">
        <v>1059</v>
      </c>
      <c r="K1431" s="4">
        <v>15337013351</v>
      </c>
      <c r="L1431" s="4" t="s">
        <v>99</v>
      </c>
      <c r="M1431" s="4" t="s">
        <v>3555</v>
      </c>
      <c r="N1431" s="4" t="s">
        <v>3553</v>
      </c>
      <c r="O1431" s="4">
        <v>15378822667</v>
      </c>
      <c r="P1431" s="217">
        <f>--IFERROR(VLOOKUP(I1431,'统计（数据库导出）'!A:C,2,FALSE),0)</f>
        <v>0</v>
      </c>
      <c r="Q1431" s="217">
        <f>--IFERROR(VLOOKUP(I1431,'统计（数据库导出）'!A:C,3,FALSE),0)</f>
        <v>165</v>
      </c>
      <c r="R1431" s="219">
        <f t="shared" si="22"/>
        <v>0.155807365439093</v>
      </c>
      <c r="S1431" s="217">
        <f>--IFERROR(VLOOKUP(I1431,'统计（数据库导出）'!A:K,4,FALSE),0)</f>
        <v>0</v>
      </c>
      <c r="T1431" s="217">
        <f>--IFERROR(VLOOKUP(I1431,'统计（数据库导出）'!A:K,5,FALSE),0)</f>
        <v>0</v>
      </c>
      <c r="U1431" s="217">
        <f>--IFERROR(VLOOKUP(I1431,'统计（数据库导出）'!A:K,6,FALSE),0)</f>
        <v>0</v>
      </c>
      <c r="V1431" s="217">
        <f>--IFERROR(VLOOKUP(I1431,'统计（数据库导出）'!A:K,7,FALSE),0)</f>
        <v>0</v>
      </c>
      <c r="W1431" s="217">
        <f>--IFERROR(VLOOKUP(I1431,'统计（数据库导出）'!A:K,8,FALSE),0)</f>
        <v>-46</v>
      </c>
      <c r="X1431" s="217">
        <f>--IFERROR(VLOOKUP(I1431,'统计（数据库导出）'!A:K,9,FALSE),0)</f>
        <v>-59</v>
      </c>
      <c r="Y1431" s="217">
        <f>--IFERROR(VLOOKUP(I1431,'统计（数据库导出）'!A:K,10,FALSE),0)</f>
        <v>211</v>
      </c>
      <c r="Z1431" s="217">
        <f>--IFERROR(VLOOKUP(I1431,'统计（数据库导出）'!A:K,11,FALSE),0)</f>
        <v>-5</v>
      </c>
      <c r="AA1431" s="4">
        <v>1430</v>
      </c>
      <c r="AB1431" s="4"/>
      <c r="AC1431" s="220" t="e">
        <f>VLOOKUP(H1431,[1]Sheet1!$D:$D,1,FALSE)</f>
        <v>#N/A</v>
      </c>
    </row>
    <row r="1432" spans="1:29">
      <c r="A1432" s="4">
        <v>1697</v>
      </c>
      <c r="B1432" s="4" t="s">
        <v>3254</v>
      </c>
      <c r="C1432" s="4">
        <v>0</v>
      </c>
      <c r="D1432" s="4" t="s">
        <v>30</v>
      </c>
      <c r="E1432" s="4" t="s">
        <v>3537</v>
      </c>
      <c r="F1432" s="4" t="s">
        <v>32</v>
      </c>
      <c r="G1432" s="4" t="s">
        <v>33</v>
      </c>
      <c r="H1432" s="4">
        <v>3853075</v>
      </c>
      <c r="I1432" s="4" t="s">
        <v>3556</v>
      </c>
      <c r="J1432" s="216">
        <v>1920</v>
      </c>
      <c r="K1432" s="4">
        <v>18093838366</v>
      </c>
      <c r="L1432" s="4"/>
      <c r="M1432" s="4" t="s">
        <v>3557</v>
      </c>
      <c r="N1432" s="4" t="s">
        <v>3549</v>
      </c>
      <c r="O1432" s="4">
        <v>15390650808</v>
      </c>
      <c r="P1432" s="217">
        <f>--IFERROR(VLOOKUP(I1432,'统计（数据库导出）'!A:C,2,FALSE),0)</f>
        <v>199.85</v>
      </c>
      <c r="Q1432" s="217">
        <f>--IFERROR(VLOOKUP(I1432,'统计（数据库导出）'!A:C,3,FALSE),0)</f>
        <v>3111.97248333333</v>
      </c>
      <c r="R1432" s="219">
        <f t="shared" si="22"/>
        <v>1.62081900173611</v>
      </c>
      <c r="S1432" s="217">
        <f>--IFERROR(VLOOKUP(I1432,'统计（数据库导出）'!A:K,4,FALSE),0)</f>
        <v>154.2</v>
      </c>
      <c r="T1432" s="217">
        <f>--IFERROR(VLOOKUP(I1432,'统计（数据库导出）'!A:K,5,FALSE),0)</f>
        <v>0</v>
      </c>
      <c r="U1432" s="217">
        <f>--IFERROR(VLOOKUP(I1432,'统计（数据库导出）'!A:K,6,FALSE),0)</f>
        <v>45.65</v>
      </c>
      <c r="V1432" s="217">
        <f>--IFERROR(VLOOKUP(I1432,'统计（数据库导出）'!A:K,7,FALSE),0)</f>
        <v>0</v>
      </c>
      <c r="W1432" s="217">
        <f>--IFERROR(VLOOKUP(I1432,'统计（数据库导出）'!A:K,8,FALSE),0)</f>
        <v>1755.45</v>
      </c>
      <c r="X1432" s="217">
        <f>--IFERROR(VLOOKUP(I1432,'统计（数据库导出）'!A:K,9,FALSE),0)</f>
        <v>-268</v>
      </c>
      <c r="Y1432" s="217">
        <f>--IFERROR(VLOOKUP(I1432,'统计（数据库导出）'!A:K,10,FALSE),0)</f>
        <v>1356.52248333333</v>
      </c>
      <c r="Z1432" s="217">
        <f>--IFERROR(VLOOKUP(I1432,'统计（数据库导出）'!A:K,11,FALSE),0)</f>
        <v>0</v>
      </c>
      <c r="AA1432" s="4">
        <v>1431</v>
      </c>
      <c r="AB1432" s="4"/>
      <c r="AC1432" s="220" t="e">
        <f>VLOOKUP(H1432,[1]Sheet1!$D:$D,1,FALSE)</f>
        <v>#N/A</v>
      </c>
    </row>
    <row r="1433" spans="1:29">
      <c r="A1433" s="4">
        <v>1197</v>
      </c>
      <c r="B1433" s="4" t="s">
        <v>3254</v>
      </c>
      <c r="C1433" s="4">
        <v>0</v>
      </c>
      <c r="D1433" s="4" t="s">
        <v>30</v>
      </c>
      <c r="E1433" s="4" t="s">
        <v>3558</v>
      </c>
      <c r="F1433" s="4" t="s">
        <v>32</v>
      </c>
      <c r="G1433" s="4" t="s">
        <v>43</v>
      </c>
      <c r="H1433" s="4">
        <v>3851286</v>
      </c>
      <c r="I1433" s="4" t="s">
        <v>3559</v>
      </c>
      <c r="J1433" s="216">
        <v>1055</v>
      </c>
      <c r="K1433" s="4" t="s">
        <v>3560</v>
      </c>
      <c r="L1433" s="4"/>
      <c r="M1433" s="4" t="s">
        <v>3561</v>
      </c>
      <c r="N1433" s="4" t="s">
        <v>3562</v>
      </c>
      <c r="O1433" s="4">
        <v>13309380883</v>
      </c>
      <c r="P1433" s="217">
        <f>--IFERROR(VLOOKUP(I1433,'统计（数据库导出）'!A:C,2,FALSE),0)</f>
        <v>168.9</v>
      </c>
      <c r="Q1433" s="217">
        <f>--IFERROR(VLOOKUP(I1433,'统计（数据库导出）'!A:C,3,FALSE),0)</f>
        <v>1147.45</v>
      </c>
      <c r="R1433" s="219">
        <f t="shared" si="22"/>
        <v>1.08763033175355</v>
      </c>
      <c r="S1433" s="217">
        <f>--IFERROR(VLOOKUP(I1433,'统计（数据库导出）'!A:K,4,FALSE),0)</f>
        <v>83.9</v>
      </c>
      <c r="T1433" s="217">
        <f>--IFERROR(VLOOKUP(I1433,'统计（数据库导出）'!A:K,5,FALSE),0)</f>
        <v>0</v>
      </c>
      <c r="U1433" s="217">
        <f>--IFERROR(VLOOKUP(I1433,'统计（数据库导出）'!A:K,6,FALSE),0)</f>
        <v>85</v>
      </c>
      <c r="V1433" s="217">
        <f>--IFERROR(VLOOKUP(I1433,'统计（数据库导出）'!A:K,7,FALSE),0)</f>
        <v>0</v>
      </c>
      <c r="W1433" s="217">
        <f>--IFERROR(VLOOKUP(I1433,'统计（数据库导出）'!A:K,8,FALSE),0)</f>
        <v>758.5</v>
      </c>
      <c r="X1433" s="217">
        <f>--IFERROR(VLOOKUP(I1433,'统计（数据库导出）'!A:K,9,FALSE),0)</f>
        <v>-171.1</v>
      </c>
      <c r="Y1433" s="217">
        <f>--IFERROR(VLOOKUP(I1433,'统计（数据库导出）'!A:K,10,FALSE),0)</f>
        <v>388.95</v>
      </c>
      <c r="Z1433" s="217">
        <f>--IFERROR(VLOOKUP(I1433,'统计（数据库导出）'!A:K,11,FALSE),0)</f>
        <v>0</v>
      </c>
      <c r="AA1433" s="4">
        <v>1432</v>
      </c>
      <c r="AB1433" s="4"/>
      <c r="AC1433" s="220" t="e">
        <f>VLOOKUP(H1433,[1]Sheet1!$D:$D,1,FALSE)</f>
        <v>#N/A</v>
      </c>
    </row>
    <row r="1434" spans="1:29">
      <c r="A1434" s="4">
        <v>1204</v>
      </c>
      <c r="B1434" s="4" t="s">
        <v>3254</v>
      </c>
      <c r="C1434" s="4">
        <v>0</v>
      </c>
      <c r="D1434" s="4" t="s">
        <v>30</v>
      </c>
      <c r="E1434" s="4" t="s">
        <v>3558</v>
      </c>
      <c r="F1434" s="4" t="s">
        <v>32</v>
      </c>
      <c r="G1434" s="4" t="s">
        <v>33</v>
      </c>
      <c r="H1434" s="4">
        <v>38381550</v>
      </c>
      <c r="I1434" s="4" t="s">
        <v>3563</v>
      </c>
      <c r="J1434" s="216">
        <v>1055</v>
      </c>
      <c r="K1434" s="4">
        <v>17793800738</v>
      </c>
      <c r="L1434" s="4"/>
      <c r="M1434" s="4" t="s">
        <v>3564</v>
      </c>
      <c r="N1434" s="4" t="s">
        <v>3565</v>
      </c>
      <c r="O1434" s="4">
        <v>17793826930</v>
      </c>
      <c r="P1434" s="217">
        <f>--IFERROR(VLOOKUP(I1434,'统计（数据库导出）'!A:C,2,FALSE),0)</f>
        <v>32</v>
      </c>
      <c r="Q1434" s="217">
        <f>--IFERROR(VLOOKUP(I1434,'统计（数据库导出）'!A:C,3,FALSE),0)</f>
        <v>1038.31</v>
      </c>
      <c r="R1434" s="219">
        <f t="shared" si="22"/>
        <v>0.98418009478673</v>
      </c>
      <c r="S1434" s="217">
        <f>--IFERROR(VLOOKUP(I1434,'统计（数据库导出）'!A:K,4,FALSE),0)</f>
        <v>0</v>
      </c>
      <c r="T1434" s="217">
        <f>--IFERROR(VLOOKUP(I1434,'统计（数据库导出）'!A:K,5,FALSE),0)</f>
        <v>0</v>
      </c>
      <c r="U1434" s="217">
        <f>--IFERROR(VLOOKUP(I1434,'统计（数据库导出）'!A:K,6,FALSE),0)</f>
        <v>32</v>
      </c>
      <c r="V1434" s="217">
        <f>--IFERROR(VLOOKUP(I1434,'统计（数据库导出）'!A:K,7,FALSE),0)</f>
        <v>0</v>
      </c>
      <c r="W1434" s="217">
        <f>--IFERROR(VLOOKUP(I1434,'统计（数据库导出）'!A:K,8,FALSE),0)</f>
        <v>613.01</v>
      </c>
      <c r="X1434" s="217">
        <f>--IFERROR(VLOOKUP(I1434,'统计（数据库导出）'!A:K,9,FALSE),0)</f>
        <v>-449.7</v>
      </c>
      <c r="Y1434" s="217">
        <f>--IFERROR(VLOOKUP(I1434,'统计（数据库导出）'!A:K,10,FALSE),0)</f>
        <v>425.3</v>
      </c>
      <c r="Z1434" s="217">
        <f>--IFERROR(VLOOKUP(I1434,'统计（数据库导出）'!A:K,11,FALSE),0)</f>
        <v>0</v>
      </c>
      <c r="AA1434" s="4">
        <v>1433</v>
      </c>
      <c r="AB1434" s="4"/>
      <c r="AC1434" s="220" t="e">
        <f>VLOOKUP(H1434,[1]Sheet1!$D:$D,1,FALSE)</f>
        <v>#N/A</v>
      </c>
    </row>
    <row r="1435" spans="1:29">
      <c r="A1435" s="4">
        <v>1214</v>
      </c>
      <c r="B1435" s="4" t="s">
        <v>3254</v>
      </c>
      <c r="C1435" s="4">
        <v>0</v>
      </c>
      <c r="D1435" s="4" t="s">
        <v>30</v>
      </c>
      <c r="E1435" s="4" t="s">
        <v>3558</v>
      </c>
      <c r="F1435" s="4" t="s">
        <v>32</v>
      </c>
      <c r="G1435" s="4" t="s">
        <v>102</v>
      </c>
      <c r="H1435" s="4">
        <v>3850624</v>
      </c>
      <c r="I1435" s="4" t="s">
        <v>3566</v>
      </c>
      <c r="J1435" s="216">
        <v>1678</v>
      </c>
      <c r="K1435" s="4" t="s">
        <v>3567</v>
      </c>
      <c r="L1435" s="4"/>
      <c r="M1435" s="4" t="s">
        <v>3568</v>
      </c>
      <c r="N1435" s="4" t="s">
        <v>3569</v>
      </c>
      <c r="O1435" s="4">
        <v>18993820155</v>
      </c>
      <c r="P1435" s="217">
        <f>--IFERROR(VLOOKUP(I1435,'统计（数据库导出）'!A:C,2,FALSE),0)</f>
        <v>0</v>
      </c>
      <c r="Q1435" s="217">
        <f>--IFERROR(VLOOKUP(I1435,'统计（数据库导出）'!A:C,3,FALSE),0)</f>
        <v>0</v>
      </c>
      <c r="R1435" s="219">
        <f t="shared" si="22"/>
        <v>0</v>
      </c>
      <c r="S1435" s="217">
        <f>--IFERROR(VLOOKUP(I1435,'统计（数据库导出）'!A:K,4,FALSE),0)</f>
        <v>0</v>
      </c>
      <c r="T1435" s="217">
        <f>--IFERROR(VLOOKUP(I1435,'统计（数据库导出）'!A:K,5,FALSE),0)</f>
        <v>0</v>
      </c>
      <c r="U1435" s="217">
        <f>--IFERROR(VLOOKUP(I1435,'统计（数据库导出）'!A:K,6,FALSE),0)</f>
        <v>0</v>
      </c>
      <c r="V1435" s="217">
        <f>--IFERROR(VLOOKUP(I1435,'统计（数据库导出）'!A:K,7,FALSE),0)</f>
        <v>0</v>
      </c>
      <c r="W1435" s="217">
        <f>--IFERROR(VLOOKUP(I1435,'统计（数据库导出）'!A:K,8,FALSE),0)</f>
        <v>0</v>
      </c>
      <c r="X1435" s="217">
        <f>--IFERROR(VLOOKUP(I1435,'统计（数据库导出）'!A:K,9,FALSE),0)</f>
        <v>0</v>
      </c>
      <c r="Y1435" s="217">
        <f>--IFERROR(VLOOKUP(I1435,'统计（数据库导出）'!A:K,10,FALSE),0)</f>
        <v>0</v>
      </c>
      <c r="Z1435" s="217">
        <f>--IFERROR(VLOOKUP(I1435,'统计（数据库导出）'!A:K,11,FALSE),0)</f>
        <v>0</v>
      </c>
      <c r="AA1435" s="4">
        <v>1434</v>
      </c>
      <c r="AB1435" s="4"/>
      <c r="AC1435" s="220" t="e">
        <f>VLOOKUP(H1435,[1]Sheet1!$D:$D,1,FALSE)</f>
        <v>#N/A</v>
      </c>
    </row>
    <row r="1436" spans="1:29">
      <c r="A1436" s="4">
        <v>1217</v>
      </c>
      <c r="B1436" s="4" t="s">
        <v>3254</v>
      </c>
      <c r="C1436" s="4">
        <v>0</v>
      </c>
      <c r="D1436" s="4" t="s">
        <v>30</v>
      </c>
      <c r="E1436" s="4" t="s">
        <v>3558</v>
      </c>
      <c r="F1436" s="4" t="s">
        <v>32</v>
      </c>
      <c r="G1436" s="4" t="s">
        <v>33</v>
      </c>
      <c r="H1436" s="4">
        <v>3851678</v>
      </c>
      <c r="I1436" s="4" t="s">
        <v>3570</v>
      </c>
      <c r="J1436" s="216">
        <v>1055</v>
      </c>
      <c r="K1436" s="4" t="s">
        <v>3571</v>
      </c>
      <c r="L1436" s="4" t="s">
        <v>99</v>
      </c>
      <c r="M1436" s="4" t="s">
        <v>3572</v>
      </c>
      <c r="N1436" s="4" t="s">
        <v>3573</v>
      </c>
      <c r="O1436" s="4">
        <v>18993803750</v>
      </c>
      <c r="P1436" s="217">
        <f>--IFERROR(VLOOKUP(I1436,'统计（数据库导出）'!A:C,2,FALSE),0)</f>
        <v>85.9</v>
      </c>
      <c r="Q1436" s="217">
        <f>--IFERROR(VLOOKUP(I1436,'统计（数据库导出）'!A:C,3,FALSE),0)</f>
        <v>1780.71</v>
      </c>
      <c r="R1436" s="219">
        <f t="shared" si="22"/>
        <v>1.68787677725118</v>
      </c>
      <c r="S1436" s="217">
        <f>--IFERROR(VLOOKUP(I1436,'统计（数据库导出）'!A:K,4,FALSE),0)</f>
        <v>75.9</v>
      </c>
      <c r="T1436" s="217">
        <f>--IFERROR(VLOOKUP(I1436,'统计（数据库导出）'!A:K,5,FALSE),0)</f>
        <v>0</v>
      </c>
      <c r="U1436" s="217">
        <f>--IFERROR(VLOOKUP(I1436,'统计（数据库导出）'!A:K,6,FALSE),0)</f>
        <v>10</v>
      </c>
      <c r="V1436" s="217">
        <f>--IFERROR(VLOOKUP(I1436,'统计（数据库导出）'!A:K,7,FALSE),0)</f>
        <v>0</v>
      </c>
      <c r="W1436" s="217">
        <f>--IFERROR(VLOOKUP(I1436,'统计（数据库导出）'!A:K,8,FALSE),0)</f>
        <v>1197.31</v>
      </c>
      <c r="X1436" s="217">
        <f>--IFERROR(VLOOKUP(I1436,'统计（数据库导出）'!A:K,9,FALSE),0)</f>
        <v>-781.7</v>
      </c>
      <c r="Y1436" s="217">
        <f>--IFERROR(VLOOKUP(I1436,'统计（数据库导出）'!A:K,10,FALSE),0)</f>
        <v>583.4</v>
      </c>
      <c r="Z1436" s="217">
        <f>--IFERROR(VLOOKUP(I1436,'统计（数据库导出）'!A:K,11,FALSE),0)</f>
        <v>0</v>
      </c>
      <c r="AA1436" s="4">
        <v>1435</v>
      </c>
      <c r="AB1436" s="4"/>
      <c r="AC1436" s="220" t="e">
        <f>VLOOKUP(H1436,[1]Sheet1!$D:$D,1,FALSE)</f>
        <v>#N/A</v>
      </c>
    </row>
    <row r="1437" spans="1:29">
      <c r="A1437" s="4">
        <v>1222</v>
      </c>
      <c r="B1437" s="4" t="s">
        <v>3254</v>
      </c>
      <c r="C1437" s="4">
        <v>0</v>
      </c>
      <c r="D1437" s="4" t="s">
        <v>30</v>
      </c>
      <c r="E1437" s="4" t="s">
        <v>3558</v>
      </c>
      <c r="F1437" s="4" t="s">
        <v>32</v>
      </c>
      <c r="G1437" s="4" t="s">
        <v>33</v>
      </c>
      <c r="H1437" s="4">
        <v>3818329</v>
      </c>
      <c r="I1437" s="4" t="s">
        <v>3574</v>
      </c>
      <c r="J1437" s="216">
        <v>1055</v>
      </c>
      <c r="K1437" s="4" t="s">
        <v>3575</v>
      </c>
      <c r="L1437" s="4"/>
      <c r="M1437" s="4" t="s">
        <v>3576</v>
      </c>
      <c r="N1437" s="4" t="s">
        <v>3577</v>
      </c>
      <c r="O1437" s="4">
        <v>15346789510</v>
      </c>
      <c r="P1437" s="217">
        <f>--IFERROR(VLOOKUP(I1437,'统计（数据库导出）'!A:C,2,FALSE),0)</f>
        <v>81.55</v>
      </c>
      <c r="Q1437" s="217">
        <f>--IFERROR(VLOOKUP(I1437,'统计（数据库导出）'!A:C,3,FALSE),0)</f>
        <v>2400.2</v>
      </c>
      <c r="R1437" s="219">
        <f t="shared" si="22"/>
        <v>2.27507109004739</v>
      </c>
      <c r="S1437" s="217">
        <f>--IFERROR(VLOOKUP(I1437,'统计（数据库导出）'!A:K,4,FALSE),0)</f>
        <v>75.9</v>
      </c>
      <c r="T1437" s="217">
        <f>--IFERROR(VLOOKUP(I1437,'统计（数据库导出）'!A:K,5,FALSE),0)</f>
        <v>0</v>
      </c>
      <c r="U1437" s="217">
        <f>--IFERROR(VLOOKUP(I1437,'统计（数据库导出）'!A:K,6,FALSE),0)</f>
        <v>5.65</v>
      </c>
      <c r="V1437" s="217">
        <f>--IFERROR(VLOOKUP(I1437,'统计（数据库导出）'!A:K,7,FALSE),0)</f>
        <v>0</v>
      </c>
      <c r="W1437" s="217">
        <f>--IFERROR(VLOOKUP(I1437,'统计（数据库导出）'!A:K,8,FALSE),0)</f>
        <v>1901.4</v>
      </c>
      <c r="X1437" s="217">
        <f>--IFERROR(VLOOKUP(I1437,'统计（数据库导出）'!A:K,9,FALSE),0)</f>
        <v>-252</v>
      </c>
      <c r="Y1437" s="217">
        <f>--IFERROR(VLOOKUP(I1437,'统计（数据库导出）'!A:K,10,FALSE),0)</f>
        <v>498.8</v>
      </c>
      <c r="Z1437" s="217">
        <f>--IFERROR(VLOOKUP(I1437,'统计（数据库导出）'!A:K,11,FALSE),0)</f>
        <v>0</v>
      </c>
      <c r="AA1437" s="4">
        <v>1436</v>
      </c>
      <c r="AB1437" s="4"/>
      <c r="AC1437" s="220" t="e">
        <f>VLOOKUP(H1437,[1]Sheet1!$D:$D,1,FALSE)</f>
        <v>#N/A</v>
      </c>
    </row>
    <row r="1438" spans="1:29">
      <c r="A1438" s="4">
        <v>1225</v>
      </c>
      <c r="B1438" s="4" t="s">
        <v>3254</v>
      </c>
      <c r="C1438" s="4">
        <v>0</v>
      </c>
      <c r="D1438" s="4" t="s">
        <v>30</v>
      </c>
      <c r="E1438" s="4" t="s">
        <v>3558</v>
      </c>
      <c r="F1438" s="4" t="s">
        <v>32</v>
      </c>
      <c r="G1438" s="4" t="s">
        <v>33</v>
      </c>
      <c r="H1438" s="4">
        <v>3828829</v>
      </c>
      <c r="I1438" s="4" t="s">
        <v>3578</v>
      </c>
      <c r="J1438" s="216">
        <v>1055</v>
      </c>
      <c r="K1438" s="4">
        <v>18093898880</v>
      </c>
      <c r="L1438" s="4"/>
      <c r="M1438" s="4" t="s">
        <v>3579</v>
      </c>
      <c r="N1438" s="4" t="s">
        <v>3580</v>
      </c>
      <c r="O1438" s="4">
        <v>18919238880</v>
      </c>
      <c r="P1438" s="217">
        <f>--IFERROR(VLOOKUP(I1438,'统计（数据库导出）'!A:C,2,FALSE),0)</f>
        <v>0</v>
      </c>
      <c r="Q1438" s="217">
        <f>--IFERROR(VLOOKUP(I1438,'统计（数据库导出）'!A:C,3,FALSE),0)</f>
        <v>4547.8923</v>
      </c>
      <c r="R1438" s="219">
        <f t="shared" si="22"/>
        <v>4.31079838862559</v>
      </c>
      <c r="S1438" s="217">
        <f>--IFERROR(VLOOKUP(I1438,'统计（数据库导出）'!A:K,4,FALSE),0)</f>
        <v>0</v>
      </c>
      <c r="T1438" s="217">
        <f>--IFERROR(VLOOKUP(I1438,'统计（数据库导出）'!A:K,5,FALSE),0)</f>
        <v>0</v>
      </c>
      <c r="U1438" s="217">
        <f>--IFERROR(VLOOKUP(I1438,'统计（数据库导出）'!A:K,6,FALSE),0)</f>
        <v>0</v>
      </c>
      <c r="V1438" s="217">
        <f>--IFERROR(VLOOKUP(I1438,'统计（数据库导出）'!A:K,7,FALSE),0)</f>
        <v>0</v>
      </c>
      <c r="W1438" s="217">
        <f>--IFERROR(VLOOKUP(I1438,'统计（数据库导出）'!A:K,8,FALSE),0)</f>
        <v>2672.9</v>
      </c>
      <c r="X1438" s="217">
        <f>--IFERROR(VLOOKUP(I1438,'统计（数据库导出）'!A:K,9,FALSE),0)</f>
        <v>-1563.9</v>
      </c>
      <c r="Y1438" s="217">
        <f>--IFERROR(VLOOKUP(I1438,'统计（数据库导出）'!A:K,10,FALSE),0)</f>
        <v>1874.9923</v>
      </c>
      <c r="Z1438" s="217">
        <f>--IFERROR(VLOOKUP(I1438,'统计（数据库导出）'!A:K,11,FALSE),0)</f>
        <v>-52.5</v>
      </c>
      <c r="AA1438" s="4">
        <v>1437</v>
      </c>
      <c r="AB1438" s="4"/>
      <c r="AC1438" s="220" t="e">
        <f>VLOOKUP(H1438,[1]Sheet1!$D:$D,1,FALSE)</f>
        <v>#N/A</v>
      </c>
    </row>
    <row r="1439" spans="1:29">
      <c r="A1439" s="4">
        <v>1234</v>
      </c>
      <c r="B1439" s="4" t="s">
        <v>3254</v>
      </c>
      <c r="C1439" s="4">
        <v>0</v>
      </c>
      <c r="D1439" s="4" t="s">
        <v>30</v>
      </c>
      <c r="E1439" s="4" t="s">
        <v>3558</v>
      </c>
      <c r="F1439" s="4" t="s">
        <v>32</v>
      </c>
      <c r="G1439" s="4" t="s">
        <v>43</v>
      </c>
      <c r="H1439" s="4">
        <v>3353027</v>
      </c>
      <c r="I1439" s="4" t="s">
        <v>3581</v>
      </c>
      <c r="J1439" s="216">
        <v>1055</v>
      </c>
      <c r="K1439" s="4" t="s">
        <v>3582</v>
      </c>
      <c r="L1439" s="4"/>
      <c r="M1439" s="4" t="s">
        <v>3564</v>
      </c>
      <c r="N1439" s="4" t="s">
        <v>3569</v>
      </c>
      <c r="O1439" s="4">
        <v>15339786930</v>
      </c>
      <c r="P1439" s="217">
        <f>--IFERROR(VLOOKUP(I1439,'统计（数据库导出）'!A:C,2,FALSE),0)</f>
        <v>0</v>
      </c>
      <c r="Q1439" s="217">
        <f>--IFERROR(VLOOKUP(I1439,'统计（数据库导出）'!A:C,3,FALSE),0)</f>
        <v>-20</v>
      </c>
      <c r="R1439" s="219">
        <f t="shared" si="22"/>
        <v>-0.018957345971564</v>
      </c>
      <c r="S1439" s="217">
        <f>--IFERROR(VLOOKUP(I1439,'统计（数据库导出）'!A:K,4,FALSE),0)</f>
        <v>0</v>
      </c>
      <c r="T1439" s="217">
        <f>--IFERROR(VLOOKUP(I1439,'统计（数据库导出）'!A:K,5,FALSE),0)</f>
        <v>0</v>
      </c>
      <c r="U1439" s="217">
        <f>--IFERROR(VLOOKUP(I1439,'统计（数据库导出）'!A:K,6,FALSE),0)</f>
        <v>0</v>
      </c>
      <c r="V1439" s="217">
        <f>--IFERROR(VLOOKUP(I1439,'统计（数据库导出）'!A:K,7,FALSE),0)</f>
        <v>0</v>
      </c>
      <c r="W1439" s="217">
        <f>--IFERROR(VLOOKUP(I1439,'统计（数据库导出）'!A:K,8,FALSE),0)</f>
        <v>-20</v>
      </c>
      <c r="X1439" s="217">
        <f>--IFERROR(VLOOKUP(I1439,'统计（数据库导出）'!A:K,9,FALSE),0)</f>
        <v>-20</v>
      </c>
      <c r="Y1439" s="217">
        <f>--IFERROR(VLOOKUP(I1439,'统计（数据库导出）'!A:K,10,FALSE),0)</f>
        <v>0</v>
      </c>
      <c r="Z1439" s="217">
        <f>--IFERROR(VLOOKUP(I1439,'统计（数据库导出）'!A:K,11,FALSE),0)</f>
        <v>0</v>
      </c>
      <c r="AA1439" s="4">
        <v>1438</v>
      </c>
      <c r="AB1439" s="4"/>
      <c r="AC1439" s="220" t="e">
        <f>VLOOKUP(H1439,[1]Sheet1!$D:$D,1,FALSE)</f>
        <v>#N/A</v>
      </c>
    </row>
    <row r="1440" spans="1:29">
      <c r="A1440" s="4">
        <v>1235</v>
      </c>
      <c r="B1440" s="4" t="s">
        <v>3254</v>
      </c>
      <c r="C1440" s="4">
        <v>0</v>
      </c>
      <c r="D1440" s="4" t="s">
        <v>30</v>
      </c>
      <c r="E1440" s="4" t="s">
        <v>3558</v>
      </c>
      <c r="F1440" s="4" t="s">
        <v>32</v>
      </c>
      <c r="G1440" s="4" t="s">
        <v>43</v>
      </c>
      <c r="H1440" s="4">
        <v>3353026</v>
      </c>
      <c r="I1440" s="4" t="s">
        <v>3583</v>
      </c>
      <c r="J1440" s="216">
        <v>1055</v>
      </c>
      <c r="K1440" s="4" t="s">
        <v>3571</v>
      </c>
      <c r="L1440" s="4"/>
      <c r="M1440" s="4" t="s">
        <v>3572</v>
      </c>
      <c r="N1440" s="4" t="s">
        <v>3569</v>
      </c>
      <c r="O1440" s="4">
        <v>17389592777</v>
      </c>
      <c r="P1440" s="217">
        <f>--IFERROR(VLOOKUP(I1440,'统计（数据库导出）'!A:C,2,FALSE),0)</f>
        <v>0</v>
      </c>
      <c r="Q1440" s="217">
        <f>--IFERROR(VLOOKUP(I1440,'统计（数据库导出）'!A:C,3,FALSE),0)</f>
        <v>-550</v>
      </c>
      <c r="R1440" s="219">
        <f t="shared" si="22"/>
        <v>-0.52132701421801</v>
      </c>
      <c r="S1440" s="217">
        <f>--IFERROR(VLOOKUP(I1440,'统计（数据库导出）'!A:K,4,FALSE),0)</f>
        <v>0</v>
      </c>
      <c r="T1440" s="217">
        <f>--IFERROR(VLOOKUP(I1440,'统计（数据库导出）'!A:K,5,FALSE),0)</f>
        <v>0</v>
      </c>
      <c r="U1440" s="217">
        <f>--IFERROR(VLOOKUP(I1440,'统计（数据库导出）'!A:K,6,FALSE),0)</f>
        <v>0</v>
      </c>
      <c r="V1440" s="217">
        <f>--IFERROR(VLOOKUP(I1440,'统计（数据库导出）'!A:K,7,FALSE),0)</f>
        <v>0</v>
      </c>
      <c r="W1440" s="217">
        <f>--IFERROR(VLOOKUP(I1440,'统计（数据库导出）'!A:K,8,FALSE),0)</f>
        <v>-550</v>
      </c>
      <c r="X1440" s="217">
        <f>--IFERROR(VLOOKUP(I1440,'统计（数据库导出）'!A:K,9,FALSE),0)</f>
        <v>-550</v>
      </c>
      <c r="Y1440" s="217">
        <f>--IFERROR(VLOOKUP(I1440,'统计（数据库导出）'!A:K,10,FALSE),0)</f>
        <v>0</v>
      </c>
      <c r="Z1440" s="217">
        <f>--IFERROR(VLOOKUP(I1440,'统计（数据库导出）'!A:K,11,FALSE),0)</f>
        <v>0</v>
      </c>
      <c r="AA1440" s="4">
        <v>1439</v>
      </c>
      <c r="AB1440" s="4"/>
      <c r="AC1440" s="220" t="e">
        <f>VLOOKUP(H1440,[1]Sheet1!$D:$D,1,FALSE)</f>
        <v>#N/A</v>
      </c>
    </row>
    <row r="1441" spans="1:29">
      <c r="A1441" s="4">
        <v>1239</v>
      </c>
      <c r="B1441" s="4" t="s">
        <v>3254</v>
      </c>
      <c r="C1441" s="4">
        <v>0</v>
      </c>
      <c r="D1441" s="4" t="s">
        <v>30</v>
      </c>
      <c r="E1441" s="4" t="s">
        <v>3558</v>
      </c>
      <c r="F1441" s="4" t="s">
        <v>32</v>
      </c>
      <c r="G1441" s="4" t="s">
        <v>43</v>
      </c>
      <c r="H1441" s="4">
        <v>3353078</v>
      </c>
      <c r="I1441" s="4" t="s">
        <v>3584</v>
      </c>
      <c r="J1441" s="216">
        <v>1055</v>
      </c>
      <c r="K1441" s="4" t="s">
        <v>3585</v>
      </c>
      <c r="L1441" s="4"/>
      <c r="M1441" s="4" t="s">
        <v>3576</v>
      </c>
      <c r="N1441" s="4" t="s">
        <v>3569</v>
      </c>
      <c r="O1441" s="4">
        <v>17793829510</v>
      </c>
      <c r="P1441" s="217">
        <f>--IFERROR(VLOOKUP(I1441,'统计（数据库导出）'!A:C,2,FALSE),0)</f>
        <v>0</v>
      </c>
      <c r="Q1441" s="217">
        <f>--IFERROR(VLOOKUP(I1441,'统计（数据库导出）'!A:C,3,FALSE),0)</f>
        <v>-5</v>
      </c>
      <c r="R1441" s="219">
        <f t="shared" si="22"/>
        <v>-0.004739336492891</v>
      </c>
      <c r="S1441" s="217">
        <f>--IFERROR(VLOOKUP(I1441,'统计（数据库导出）'!A:K,4,FALSE),0)</f>
        <v>0</v>
      </c>
      <c r="T1441" s="217">
        <f>--IFERROR(VLOOKUP(I1441,'统计（数据库导出）'!A:K,5,FALSE),0)</f>
        <v>0</v>
      </c>
      <c r="U1441" s="217">
        <f>--IFERROR(VLOOKUP(I1441,'统计（数据库导出）'!A:K,6,FALSE),0)</f>
        <v>0</v>
      </c>
      <c r="V1441" s="217">
        <f>--IFERROR(VLOOKUP(I1441,'统计（数据库导出）'!A:K,7,FALSE),0)</f>
        <v>0</v>
      </c>
      <c r="W1441" s="217">
        <f>--IFERROR(VLOOKUP(I1441,'统计（数据库导出）'!A:K,8,FALSE),0)</f>
        <v>-5</v>
      </c>
      <c r="X1441" s="217">
        <f>--IFERROR(VLOOKUP(I1441,'统计（数据库导出）'!A:K,9,FALSE),0)</f>
        <v>-5</v>
      </c>
      <c r="Y1441" s="217">
        <f>--IFERROR(VLOOKUP(I1441,'统计（数据库导出）'!A:K,10,FALSE),0)</f>
        <v>0</v>
      </c>
      <c r="Z1441" s="217">
        <f>--IFERROR(VLOOKUP(I1441,'统计（数据库导出）'!A:K,11,FALSE),0)</f>
        <v>0</v>
      </c>
      <c r="AA1441" s="4">
        <v>1440</v>
      </c>
      <c r="AB1441" s="4"/>
      <c r="AC1441" s="220" t="e">
        <f>VLOOKUP(H1441,[1]Sheet1!$D:$D,1,FALSE)</f>
        <v>#N/A</v>
      </c>
    </row>
    <row r="1442" spans="1:29">
      <c r="A1442" s="4">
        <v>1240</v>
      </c>
      <c r="B1442" s="4" t="s">
        <v>3254</v>
      </c>
      <c r="C1442" s="4">
        <v>0</v>
      </c>
      <c r="D1442" s="4" t="s">
        <v>30</v>
      </c>
      <c r="E1442" s="4" t="s">
        <v>3558</v>
      </c>
      <c r="F1442" s="4" t="s">
        <v>32</v>
      </c>
      <c r="G1442" s="4" t="s">
        <v>43</v>
      </c>
      <c r="H1442" s="4">
        <v>3353079</v>
      </c>
      <c r="I1442" s="4" t="s">
        <v>3586</v>
      </c>
      <c r="J1442" s="216">
        <v>1055</v>
      </c>
      <c r="K1442" s="4" t="s">
        <v>3587</v>
      </c>
      <c r="L1442" s="4"/>
      <c r="M1442" s="4" t="s">
        <v>1085</v>
      </c>
      <c r="N1442" s="4" t="s">
        <v>3569</v>
      </c>
      <c r="O1442" s="4">
        <v>18093898880</v>
      </c>
      <c r="P1442" s="217">
        <f>--IFERROR(VLOOKUP(I1442,'统计（数据库导出）'!A:C,2,FALSE),0)</f>
        <v>0</v>
      </c>
      <c r="Q1442" s="217">
        <f>--IFERROR(VLOOKUP(I1442,'统计（数据库导出）'!A:C,3,FALSE),0)</f>
        <v>-85</v>
      </c>
      <c r="R1442" s="219">
        <f t="shared" si="22"/>
        <v>-0.0805687203791469</v>
      </c>
      <c r="S1442" s="217">
        <f>--IFERROR(VLOOKUP(I1442,'统计（数据库导出）'!A:K,4,FALSE),0)</f>
        <v>0</v>
      </c>
      <c r="T1442" s="217">
        <f>--IFERROR(VLOOKUP(I1442,'统计（数据库导出）'!A:K,5,FALSE),0)</f>
        <v>0</v>
      </c>
      <c r="U1442" s="217">
        <f>--IFERROR(VLOOKUP(I1442,'统计（数据库导出）'!A:K,6,FALSE),0)</f>
        <v>0</v>
      </c>
      <c r="V1442" s="217">
        <f>--IFERROR(VLOOKUP(I1442,'统计（数据库导出）'!A:K,7,FALSE),0)</f>
        <v>0</v>
      </c>
      <c r="W1442" s="217">
        <f>--IFERROR(VLOOKUP(I1442,'统计（数据库导出）'!A:K,8,FALSE),0)</f>
        <v>-70</v>
      </c>
      <c r="X1442" s="217">
        <f>--IFERROR(VLOOKUP(I1442,'统计（数据库导出）'!A:K,9,FALSE),0)</f>
        <v>-70</v>
      </c>
      <c r="Y1442" s="217">
        <f>--IFERROR(VLOOKUP(I1442,'统计（数据库导出）'!A:K,10,FALSE),0)</f>
        <v>-15</v>
      </c>
      <c r="Z1442" s="217">
        <f>--IFERROR(VLOOKUP(I1442,'统计（数据库导出）'!A:K,11,FALSE),0)</f>
        <v>-15</v>
      </c>
      <c r="AA1442" s="4">
        <v>1441</v>
      </c>
      <c r="AB1442" s="4"/>
      <c r="AC1442" s="220" t="e">
        <f>VLOOKUP(H1442,[1]Sheet1!$D:$D,1,FALSE)</f>
        <v>#N/A</v>
      </c>
    </row>
    <row r="1443" spans="1:29">
      <c r="A1443" s="4">
        <v>1247</v>
      </c>
      <c r="B1443" s="4" t="s">
        <v>3254</v>
      </c>
      <c r="C1443" s="4">
        <v>0</v>
      </c>
      <c r="D1443" s="4" t="s">
        <v>30</v>
      </c>
      <c r="E1443" s="4" t="s">
        <v>3558</v>
      </c>
      <c r="F1443" s="4" t="s">
        <v>32</v>
      </c>
      <c r="G1443" s="4" t="s">
        <v>68</v>
      </c>
      <c r="H1443" s="4">
        <v>3854006</v>
      </c>
      <c r="I1443" s="4" t="s">
        <v>3588</v>
      </c>
      <c r="J1443" s="216">
        <v>1055</v>
      </c>
      <c r="K1443" s="4" t="s">
        <v>3589</v>
      </c>
      <c r="L1443" s="4"/>
      <c r="M1443" s="4" t="s">
        <v>3590</v>
      </c>
      <c r="N1443" s="4" t="s">
        <v>645</v>
      </c>
      <c r="O1443" s="4">
        <v>18993820169</v>
      </c>
      <c r="P1443" s="217">
        <f>--IFERROR(VLOOKUP(I1443,'统计（数据库导出）'!A:C,2,FALSE),0)</f>
        <v>0</v>
      </c>
      <c r="Q1443" s="217">
        <f>--IFERROR(VLOOKUP(I1443,'统计（数据库导出）'!A:C,3,FALSE),0)</f>
        <v>0</v>
      </c>
      <c r="R1443" s="219">
        <f t="shared" si="22"/>
        <v>0</v>
      </c>
      <c r="S1443" s="217">
        <f>--IFERROR(VLOOKUP(I1443,'统计（数据库导出）'!A:K,4,FALSE),0)</f>
        <v>0</v>
      </c>
      <c r="T1443" s="217">
        <f>--IFERROR(VLOOKUP(I1443,'统计（数据库导出）'!A:K,5,FALSE),0)</f>
        <v>0</v>
      </c>
      <c r="U1443" s="217">
        <f>--IFERROR(VLOOKUP(I1443,'统计（数据库导出）'!A:K,6,FALSE),0)</f>
        <v>0</v>
      </c>
      <c r="V1443" s="217">
        <f>--IFERROR(VLOOKUP(I1443,'统计（数据库导出）'!A:K,7,FALSE),0)</f>
        <v>0</v>
      </c>
      <c r="W1443" s="217">
        <f>--IFERROR(VLOOKUP(I1443,'统计（数据库导出）'!A:K,8,FALSE),0)</f>
        <v>0</v>
      </c>
      <c r="X1443" s="217">
        <f>--IFERROR(VLOOKUP(I1443,'统计（数据库导出）'!A:K,9,FALSE),0)</f>
        <v>0</v>
      </c>
      <c r="Y1443" s="217">
        <f>--IFERROR(VLOOKUP(I1443,'统计（数据库导出）'!A:K,10,FALSE),0)</f>
        <v>0</v>
      </c>
      <c r="Z1443" s="217">
        <f>--IFERROR(VLOOKUP(I1443,'统计（数据库导出）'!A:K,11,FALSE),0)</f>
        <v>0</v>
      </c>
      <c r="AA1443" s="4">
        <v>1442</v>
      </c>
      <c r="AB1443" s="4"/>
      <c r="AC1443" s="220" t="e">
        <f>VLOOKUP(H1443,[1]Sheet1!$D:$D,1,FALSE)</f>
        <v>#N/A</v>
      </c>
    </row>
    <row r="1444" spans="1:29">
      <c r="A1444" s="4">
        <v>1201</v>
      </c>
      <c r="B1444" s="4" t="s">
        <v>3254</v>
      </c>
      <c r="C1444" s="4">
        <v>0</v>
      </c>
      <c r="D1444" s="4" t="s">
        <v>30</v>
      </c>
      <c r="E1444" s="4" t="s">
        <v>3591</v>
      </c>
      <c r="F1444" s="4" t="s">
        <v>32</v>
      </c>
      <c r="G1444" s="4" t="s">
        <v>43</v>
      </c>
      <c r="H1444" s="4">
        <v>383365</v>
      </c>
      <c r="I1444" s="4" t="s">
        <v>3592</v>
      </c>
      <c r="J1444" s="216">
        <v>600</v>
      </c>
      <c r="K1444" s="4" t="s">
        <v>3593</v>
      </c>
      <c r="L1444" s="4"/>
      <c r="M1444" s="4" t="s">
        <v>3594</v>
      </c>
      <c r="N1444" s="4" t="s">
        <v>3595</v>
      </c>
      <c r="O1444" s="4">
        <v>18993818599</v>
      </c>
      <c r="P1444" s="217">
        <f>--IFERROR(VLOOKUP(I1444,'统计（数据库导出）'!A:C,2,FALSE),0)</f>
        <v>0</v>
      </c>
      <c r="Q1444" s="217">
        <f>--IFERROR(VLOOKUP(I1444,'统计（数据库导出）'!A:C,3,FALSE),0)</f>
        <v>1255.08</v>
      </c>
      <c r="R1444" s="219">
        <f t="shared" si="22"/>
        <v>2.0918</v>
      </c>
      <c r="S1444" s="217">
        <f>--IFERROR(VLOOKUP(I1444,'统计（数据库导出）'!A:K,4,FALSE),0)</f>
        <v>0</v>
      </c>
      <c r="T1444" s="217">
        <f>--IFERROR(VLOOKUP(I1444,'统计（数据库导出）'!A:K,5,FALSE),0)</f>
        <v>0</v>
      </c>
      <c r="U1444" s="217">
        <f>--IFERROR(VLOOKUP(I1444,'统计（数据库导出）'!A:K,6,FALSE),0)</f>
        <v>0</v>
      </c>
      <c r="V1444" s="217">
        <f>--IFERROR(VLOOKUP(I1444,'统计（数据库导出）'!A:K,7,FALSE),0)</f>
        <v>0</v>
      </c>
      <c r="W1444" s="217">
        <f>--IFERROR(VLOOKUP(I1444,'统计（数据库导出）'!A:K,8,FALSE),0)</f>
        <v>895.08</v>
      </c>
      <c r="X1444" s="217">
        <f>--IFERROR(VLOOKUP(I1444,'统计（数据库导出）'!A:K,9,FALSE),0)</f>
        <v>-5</v>
      </c>
      <c r="Y1444" s="217">
        <f>--IFERROR(VLOOKUP(I1444,'统计（数据库导出）'!A:K,10,FALSE),0)</f>
        <v>360</v>
      </c>
      <c r="Z1444" s="217">
        <f>--IFERROR(VLOOKUP(I1444,'统计（数据库导出）'!A:K,11,FALSE),0)</f>
        <v>0</v>
      </c>
      <c r="AA1444" s="4">
        <v>1443</v>
      </c>
      <c r="AB1444" s="4"/>
      <c r="AC1444" s="220" t="e">
        <f>VLOOKUP(H1444,[1]Sheet1!$D:$D,1,FALSE)</f>
        <v>#N/A</v>
      </c>
    </row>
    <row r="1445" spans="1:29">
      <c r="A1445" s="4">
        <v>1206</v>
      </c>
      <c r="B1445" s="4" t="s">
        <v>3254</v>
      </c>
      <c r="C1445" s="4">
        <v>0</v>
      </c>
      <c r="D1445" s="4" t="s">
        <v>30</v>
      </c>
      <c r="E1445" s="4" t="s">
        <v>3591</v>
      </c>
      <c r="F1445" s="4" t="s">
        <v>32</v>
      </c>
      <c r="G1445" s="4" t="s">
        <v>43</v>
      </c>
      <c r="H1445" s="4">
        <v>38382020</v>
      </c>
      <c r="I1445" s="4" t="s">
        <v>3596</v>
      </c>
      <c r="J1445" s="216">
        <v>600</v>
      </c>
      <c r="K1445" s="4" t="s">
        <v>3597</v>
      </c>
      <c r="L1445" s="4"/>
      <c r="M1445" s="4" t="s">
        <v>3598</v>
      </c>
      <c r="N1445" s="4" t="s">
        <v>3599</v>
      </c>
      <c r="O1445" s="4">
        <v>15393066862</v>
      </c>
      <c r="P1445" s="217">
        <f>--IFERROR(VLOOKUP(I1445,'统计（数据库导出）'!A:C,2,FALSE),0)</f>
        <v>226.81</v>
      </c>
      <c r="Q1445" s="217">
        <f>--IFERROR(VLOOKUP(I1445,'统计（数据库导出）'!A:C,3,FALSE),0)</f>
        <v>624.006666666667</v>
      </c>
      <c r="R1445" s="219">
        <f t="shared" si="22"/>
        <v>1.04001111111111</v>
      </c>
      <c r="S1445" s="217">
        <f>--IFERROR(VLOOKUP(I1445,'统计（数据库导出）'!A:K,4,FALSE),0)</f>
        <v>196.81</v>
      </c>
      <c r="T1445" s="217">
        <f>--IFERROR(VLOOKUP(I1445,'统计（数据库导出）'!A:K,5,FALSE),0)</f>
        <v>0</v>
      </c>
      <c r="U1445" s="217">
        <f>--IFERROR(VLOOKUP(I1445,'统计（数据库导出）'!A:K,6,FALSE),0)</f>
        <v>30</v>
      </c>
      <c r="V1445" s="217">
        <f>--IFERROR(VLOOKUP(I1445,'统计（数据库导出）'!A:K,7,FALSE),0)</f>
        <v>0</v>
      </c>
      <c r="W1445" s="217">
        <f>--IFERROR(VLOOKUP(I1445,'统计（数据库导出）'!A:K,8,FALSE),0)</f>
        <v>324.24</v>
      </c>
      <c r="X1445" s="217">
        <f>--IFERROR(VLOOKUP(I1445,'统计（数据库导出）'!A:K,9,FALSE),0)</f>
        <v>-235</v>
      </c>
      <c r="Y1445" s="217">
        <f>--IFERROR(VLOOKUP(I1445,'统计（数据库导出）'!A:K,10,FALSE),0)</f>
        <v>299.766666666667</v>
      </c>
      <c r="Z1445" s="217">
        <f>--IFERROR(VLOOKUP(I1445,'统计（数据库导出）'!A:K,11,FALSE),0)</f>
        <v>0</v>
      </c>
      <c r="AA1445" s="4">
        <v>1444</v>
      </c>
      <c r="AB1445" s="4"/>
      <c r="AC1445" s="220" t="e">
        <f>VLOOKUP(H1445,[1]Sheet1!$D:$D,1,FALSE)</f>
        <v>#N/A</v>
      </c>
    </row>
    <row r="1446" spans="1:29">
      <c r="A1446" s="4">
        <v>1219</v>
      </c>
      <c r="B1446" s="4" t="s">
        <v>3254</v>
      </c>
      <c r="C1446" s="4">
        <v>0</v>
      </c>
      <c r="D1446" s="4" t="s">
        <v>30</v>
      </c>
      <c r="E1446" s="4" t="s">
        <v>3591</v>
      </c>
      <c r="F1446" s="4" t="s">
        <v>32</v>
      </c>
      <c r="G1446" s="4" t="s">
        <v>43</v>
      </c>
      <c r="H1446" s="4">
        <v>3850516</v>
      </c>
      <c r="I1446" s="4" t="s">
        <v>3600</v>
      </c>
      <c r="J1446" s="216">
        <v>600</v>
      </c>
      <c r="K1446" s="4" t="s">
        <v>3601</v>
      </c>
      <c r="L1446" s="4"/>
      <c r="M1446" s="4" t="s">
        <v>3602</v>
      </c>
      <c r="N1446" s="4" t="s">
        <v>3603</v>
      </c>
      <c r="O1446" s="4">
        <v>13359383080</v>
      </c>
      <c r="P1446" s="217">
        <f>--IFERROR(VLOOKUP(I1446,'统计（数据库导出）'!A:C,2,FALSE),0)</f>
        <v>112.5</v>
      </c>
      <c r="Q1446" s="217">
        <f>--IFERROR(VLOOKUP(I1446,'统计（数据库导出）'!A:C,3,FALSE),0)</f>
        <v>894.81</v>
      </c>
      <c r="R1446" s="219">
        <f t="shared" si="22"/>
        <v>1.49135</v>
      </c>
      <c r="S1446" s="217">
        <f>--IFERROR(VLOOKUP(I1446,'统计（数据库导出）'!A:K,4,FALSE),0)</f>
        <v>62.5</v>
      </c>
      <c r="T1446" s="217">
        <f>--IFERROR(VLOOKUP(I1446,'统计（数据库导出）'!A:K,5,FALSE),0)</f>
        <v>0</v>
      </c>
      <c r="U1446" s="217">
        <f>--IFERROR(VLOOKUP(I1446,'统计（数据库导出）'!A:K,6,FALSE),0)</f>
        <v>50</v>
      </c>
      <c r="V1446" s="217">
        <f>--IFERROR(VLOOKUP(I1446,'统计（数据库导出）'!A:K,7,FALSE),0)</f>
        <v>0</v>
      </c>
      <c r="W1446" s="217">
        <f>--IFERROR(VLOOKUP(I1446,'统计（数据库导出）'!A:K,8,FALSE),0)</f>
        <v>292.81</v>
      </c>
      <c r="X1446" s="217">
        <f>--IFERROR(VLOOKUP(I1446,'统计（数据库导出）'!A:K,9,FALSE),0)</f>
        <v>-129</v>
      </c>
      <c r="Y1446" s="217">
        <f>--IFERROR(VLOOKUP(I1446,'统计（数据库导出）'!A:K,10,FALSE),0)</f>
        <v>602</v>
      </c>
      <c r="Z1446" s="217">
        <f>--IFERROR(VLOOKUP(I1446,'统计（数据库导出）'!A:K,11,FALSE),0)</f>
        <v>0</v>
      </c>
      <c r="AA1446" s="4">
        <v>1445</v>
      </c>
      <c r="AB1446" s="4"/>
      <c r="AC1446" s="220" t="e">
        <f>VLOOKUP(H1446,[1]Sheet1!$D:$D,1,FALSE)</f>
        <v>#N/A</v>
      </c>
    </row>
    <row r="1447" spans="1:29">
      <c r="A1447" s="4">
        <v>1137</v>
      </c>
      <c r="B1447" s="4" t="s">
        <v>3254</v>
      </c>
      <c r="C1447" s="4">
        <v>0</v>
      </c>
      <c r="D1447" s="4" t="s">
        <v>30</v>
      </c>
      <c r="E1447" s="4" t="s">
        <v>3604</v>
      </c>
      <c r="F1447" s="4" t="s">
        <v>88</v>
      </c>
      <c r="G1447" s="4" t="s">
        <v>102</v>
      </c>
      <c r="H1447" s="4">
        <v>3851163</v>
      </c>
      <c r="I1447" s="4" t="s">
        <v>3605</v>
      </c>
      <c r="J1447" s="216">
        <v>600</v>
      </c>
      <c r="K1447" s="4" t="s">
        <v>3606</v>
      </c>
      <c r="L1447" s="4" t="s">
        <v>99</v>
      </c>
      <c r="M1447" s="4" t="s">
        <v>3607</v>
      </c>
      <c r="N1447" s="4" t="s">
        <v>3608</v>
      </c>
      <c r="O1447" s="4">
        <v>18993820113</v>
      </c>
      <c r="P1447" s="217">
        <f>--IFERROR(VLOOKUP(I1447,'统计（数据库导出）'!A:C,2,FALSE),0)</f>
        <v>0</v>
      </c>
      <c r="Q1447" s="217">
        <f>--IFERROR(VLOOKUP(I1447,'统计（数据库导出）'!A:C,3,FALSE),0)</f>
        <v>1183.5</v>
      </c>
      <c r="R1447" s="219">
        <f t="shared" si="22"/>
        <v>1.9725</v>
      </c>
      <c r="S1447" s="217">
        <f>--IFERROR(VLOOKUP(I1447,'统计（数据库导出）'!A:K,4,FALSE),0)</f>
        <v>0</v>
      </c>
      <c r="T1447" s="217">
        <f>--IFERROR(VLOOKUP(I1447,'统计（数据库导出）'!A:K,5,FALSE),0)</f>
        <v>0</v>
      </c>
      <c r="U1447" s="217">
        <f>--IFERROR(VLOOKUP(I1447,'统计（数据库导出）'!A:K,6,FALSE),0)</f>
        <v>0</v>
      </c>
      <c r="V1447" s="217">
        <f>--IFERROR(VLOOKUP(I1447,'统计（数据库导出）'!A:K,7,FALSE),0)</f>
        <v>0</v>
      </c>
      <c r="W1447" s="217">
        <f>--IFERROR(VLOOKUP(I1447,'统计（数据库导出）'!A:K,8,FALSE),0)</f>
        <v>1067.2</v>
      </c>
      <c r="X1447" s="217">
        <f>--IFERROR(VLOOKUP(I1447,'统计（数据库导出）'!A:K,9,FALSE),0)</f>
        <v>-855.7</v>
      </c>
      <c r="Y1447" s="217">
        <f>--IFERROR(VLOOKUP(I1447,'统计（数据库导出）'!A:K,10,FALSE),0)</f>
        <v>116.3</v>
      </c>
      <c r="Z1447" s="217">
        <f>--IFERROR(VLOOKUP(I1447,'统计（数据库导出）'!A:K,11,FALSE),0)</f>
        <v>0</v>
      </c>
      <c r="AA1447" s="4">
        <v>1446</v>
      </c>
      <c r="AB1447" s="4"/>
      <c r="AC1447" s="220" t="e">
        <f>VLOOKUP(H1447,[1]Sheet1!$D:$D,1,FALSE)</f>
        <v>#N/A</v>
      </c>
    </row>
    <row r="1448" spans="1:29">
      <c r="A1448" s="4">
        <v>1141</v>
      </c>
      <c r="B1448" s="4" t="s">
        <v>3254</v>
      </c>
      <c r="C1448" s="4">
        <v>0</v>
      </c>
      <c r="D1448" s="4" t="s">
        <v>30</v>
      </c>
      <c r="E1448" s="4" t="s">
        <v>3604</v>
      </c>
      <c r="F1448" s="4" t="s">
        <v>88</v>
      </c>
      <c r="G1448" s="4" t="s">
        <v>373</v>
      </c>
      <c r="H1448" s="4">
        <v>3853653</v>
      </c>
      <c r="I1448" s="4" t="s">
        <v>3609</v>
      </c>
      <c r="J1448" s="216">
        <v>0</v>
      </c>
      <c r="K1448" s="4">
        <v>0</v>
      </c>
      <c r="L1448" s="4"/>
      <c r="M1448" s="4" t="s">
        <v>3610</v>
      </c>
      <c r="N1448" s="4" t="s">
        <v>3611</v>
      </c>
      <c r="O1448" s="4">
        <v>13309385972</v>
      </c>
      <c r="P1448" s="217">
        <f>--IFERROR(VLOOKUP(I1448,'统计（数据库导出）'!A:C,2,FALSE),0)</f>
        <v>102</v>
      </c>
      <c r="Q1448" s="217">
        <f>--IFERROR(VLOOKUP(I1448,'统计（数据库导出）'!A:C,3,FALSE),0)</f>
        <v>978.2</v>
      </c>
      <c r="R1448" s="219">
        <f t="shared" si="22"/>
        <v>0</v>
      </c>
      <c r="S1448" s="217">
        <f>--IFERROR(VLOOKUP(I1448,'统计（数据库导出）'!A:K,4,FALSE),0)</f>
        <v>0</v>
      </c>
      <c r="T1448" s="217">
        <f>--IFERROR(VLOOKUP(I1448,'统计（数据库导出）'!A:K,5,FALSE),0)</f>
        <v>0</v>
      </c>
      <c r="U1448" s="217">
        <f>--IFERROR(VLOOKUP(I1448,'统计（数据库导出）'!A:K,6,FALSE),0)</f>
        <v>102</v>
      </c>
      <c r="V1448" s="217">
        <f>--IFERROR(VLOOKUP(I1448,'统计（数据库导出）'!A:K,7,FALSE),0)</f>
        <v>0</v>
      </c>
      <c r="W1448" s="217">
        <f>--IFERROR(VLOOKUP(I1448,'统计（数据库导出）'!A:K,8,FALSE),0)</f>
        <v>214.2</v>
      </c>
      <c r="X1448" s="217">
        <f>--IFERROR(VLOOKUP(I1448,'统计（数据库导出）'!A:K,9,FALSE),0)</f>
        <v>-20</v>
      </c>
      <c r="Y1448" s="217">
        <f>--IFERROR(VLOOKUP(I1448,'统计（数据库导出）'!A:K,10,FALSE),0)</f>
        <v>764</v>
      </c>
      <c r="Z1448" s="217">
        <f>--IFERROR(VLOOKUP(I1448,'统计（数据库导出）'!A:K,11,FALSE),0)</f>
        <v>-20</v>
      </c>
      <c r="AA1448" s="4">
        <v>1447</v>
      </c>
      <c r="AB1448" s="4"/>
      <c r="AC1448" s="220" t="e">
        <f>VLOOKUP(H1448,[1]Sheet1!$D:$D,1,FALSE)</f>
        <v>#N/A</v>
      </c>
    </row>
    <row r="1449" spans="1:29">
      <c r="A1449" s="4">
        <v>1147</v>
      </c>
      <c r="B1449" s="4" t="s">
        <v>3254</v>
      </c>
      <c r="C1449" s="4">
        <v>0</v>
      </c>
      <c r="D1449" s="4" t="s">
        <v>30</v>
      </c>
      <c r="E1449" s="4" t="s">
        <v>3604</v>
      </c>
      <c r="F1449" s="4" t="s">
        <v>88</v>
      </c>
      <c r="G1449" s="4" t="s">
        <v>43</v>
      </c>
      <c r="H1449" s="4">
        <v>3811742</v>
      </c>
      <c r="I1449" s="4" t="s">
        <v>3612</v>
      </c>
      <c r="J1449" s="216">
        <v>1600</v>
      </c>
      <c r="K1449" s="4" t="s">
        <v>3613</v>
      </c>
      <c r="L1449" s="4"/>
      <c r="M1449" s="4" t="s">
        <v>3614</v>
      </c>
      <c r="N1449" s="4" t="s">
        <v>3608</v>
      </c>
      <c r="O1449" s="4">
        <v>19993803679</v>
      </c>
      <c r="P1449" s="217">
        <f>--IFERROR(VLOOKUP(I1449,'统计（数据库导出）'!A:C,2,FALSE),0)</f>
        <v>0</v>
      </c>
      <c r="Q1449" s="217">
        <f>--IFERROR(VLOOKUP(I1449,'统计（数据库导出）'!A:C,3,FALSE),0)</f>
        <v>285.65</v>
      </c>
      <c r="R1449" s="219">
        <f t="shared" si="22"/>
        <v>0.17853125</v>
      </c>
      <c r="S1449" s="217">
        <f>--IFERROR(VLOOKUP(I1449,'统计（数据库导出）'!A:K,4,FALSE),0)</f>
        <v>0</v>
      </c>
      <c r="T1449" s="217">
        <f>--IFERROR(VLOOKUP(I1449,'统计（数据库导出）'!A:K,5,FALSE),0)</f>
        <v>0</v>
      </c>
      <c r="U1449" s="217">
        <f>--IFERROR(VLOOKUP(I1449,'统计（数据库导出）'!A:K,6,FALSE),0)</f>
        <v>0</v>
      </c>
      <c r="V1449" s="217">
        <f>--IFERROR(VLOOKUP(I1449,'统计（数据库导出）'!A:K,7,FALSE),0)</f>
        <v>0</v>
      </c>
      <c r="W1449" s="217">
        <f>--IFERROR(VLOOKUP(I1449,'统计（数据库导出）'!A:K,8,FALSE),0)</f>
        <v>105</v>
      </c>
      <c r="X1449" s="217">
        <f>--IFERROR(VLOOKUP(I1449,'统计（数据库导出）'!A:K,9,FALSE),0)</f>
        <v>-116.1</v>
      </c>
      <c r="Y1449" s="217">
        <f>--IFERROR(VLOOKUP(I1449,'统计（数据库导出）'!A:K,10,FALSE),0)</f>
        <v>180.65</v>
      </c>
      <c r="Z1449" s="217">
        <f>--IFERROR(VLOOKUP(I1449,'统计（数据库导出）'!A:K,11,FALSE),0)</f>
        <v>0</v>
      </c>
      <c r="AA1449" s="4">
        <v>1448</v>
      </c>
      <c r="AB1449" s="4"/>
      <c r="AC1449" s="220" t="e">
        <f>VLOOKUP(H1449,[1]Sheet1!$D:$D,1,FALSE)</f>
        <v>#N/A</v>
      </c>
    </row>
    <row r="1450" spans="1:29">
      <c r="A1450" s="4">
        <v>1181</v>
      </c>
      <c r="B1450" s="4" t="s">
        <v>3254</v>
      </c>
      <c r="C1450" s="4">
        <v>0</v>
      </c>
      <c r="D1450" s="4" t="s">
        <v>30</v>
      </c>
      <c r="E1450" s="4" t="s">
        <v>3604</v>
      </c>
      <c r="F1450" s="4" t="s">
        <v>88</v>
      </c>
      <c r="G1450" s="4" t="s">
        <v>68</v>
      </c>
      <c r="H1450" s="4">
        <v>3353120</v>
      </c>
      <c r="I1450" s="4" t="s">
        <v>3615</v>
      </c>
      <c r="J1450" s="216">
        <v>2000</v>
      </c>
      <c r="K1450" s="4" t="s">
        <v>3616</v>
      </c>
      <c r="L1450" s="4"/>
      <c r="M1450" s="4" t="s">
        <v>3617</v>
      </c>
      <c r="N1450" s="4" t="s">
        <v>3618</v>
      </c>
      <c r="O1450" s="4">
        <v>18919205266</v>
      </c>
      <c r="P1450" s="217">
        <f>--IFERROR(VLOOKUP(I1450,'统计（数据库导出）'!A:C,2,FALSE),0)</f>
        <v>219.7</v>
      </c>
      <c r="Q1450" s="217">
        <f>--IFERROR(VLOOKUP(I1450,'统计（数据库导出）'!A:C,3,FALSE),0)</f>
        <v>1404.41</v>
      </c>
      <c r="R1450" s="219">
        <f t="shared" si="22"/>
        <v>0.702205</v>
      </c>
      <c r="S1450" s="217">
        <f>--IFERROR(VLOOKUP(I1450,'统计（数据库导出）'!A:K,4,FALSE),0)</f>
        <v>219.7</v>
      </c>
      <c r="T1450" s="217">
        <f>--IFERROR(VLOOKUP(I1450,'统计（数据库导出）'!A:K,5,FALSE),0)</f>
        <v>0</v>
      </c>
      <c r="U1450" s="217">
        <f>--IFERROR(VLOOKUP(I1450,'统计（数据库导出）'!A:K,6,FALSE),0)</f>
        <v>0</v>
      </c>
      <c r="V1450" s="217">
        <f>--IFERROR(VLOOKUP(I1450,'统计（数据库导出）'!A:K,7,FALSE),0)</f>
        <v>0</v>
      </c>
      <c r="W1450" s="217">
        <f>--IFERROR(VLOOKUP(I1450,'统计（数据库导出）'!A:K,8,FALSE),0)</f>
        <v>787.11</v>
      </c>
      <c r="X1450" s="217">
        <f>--IFERROR(VLOOKUP(I1450,'统计（数据库导出）'!A:K,9,FALSE),0)</f>
        <v>-236</v>
      </c>
      <c r="Y1450" s="217">
        <f>--IFERROR(VLOOKUP(I1450,'统计（数据库导出）'!A:K,10,FALSE),0)</f>
        <v>617.3</v>
      </c>
      <c r="Z1450" s="217">
        <f>--IFERROR(VLOOKUP(I1450,'统计（数据库导出）'!A:K,11,FALSE),0)</f>
        <v>0</v>
      </c>
      <c r="AA1450" s="4">
        <v>1449</v>
      </c>
      <c r="AB1450" s="4"/>
      <c r="AC1450" s="220" t="e">
        <f>VLOOKUP(H1450,[1]Sheet1!$D:$D,1,FALSE)</f>
        <v>#N/A</v>
      </c>
    </row>
    <row r="1451" spans="1:29">
      <c r="A1451" s="4">
        <v>1684</v>
      </c>
      <c r="B1451" s="4" t="s">
        <v>3254</v>
      </c>
      <c r="C1451" s="4">
        <v>0</v>
      </c>
      <c r="D1451" s="4" t="s">
        <v>30</v>
      </c>
      <c r="E1451" s="4" t="s">
        <v>3604</v>
      </c>
      <c r="F1451" s="4" t="s">
        <v>88</v>
      </c>
      <c r="G1451" s="4" t="s">
        <v>33</v>
      </c>
      <c r="H1451" s="4">
        <v>3853610</v>
      </c>
      <c r="I1451" s="4" t="s">
        <v>3619</v>
      </c>
      <c r="J1451" s="216">
        <v>1656</v>
      </c>
      <c r="K1451" s="4">
        <v>15339783992</v>
      </c>
      <c r="L1451" s="4"/>
      <c r="M1451" s="4" t="s">
        <v>3620</v>
      </c>
      <c r="N1451" s="4" t="s">
        <v>3618</v>
      </c>
      <c r="O1451" s="4">
        <v>15339783992</v>
      </c>
      <c r="P1451" s="217">
        <f>--IFERROR(VLOOKUP(I1451,'统计（数据库导出）'!A:C,2,FALSE),0)</f>
        <v>0</v>
      </c>
      <c r="Q1451" s="217">
        <f>--IFERROR(VLOOKUP(I1451,'统计（数据库导出）'!A:C,3,FALSE),0)</f>
        <v>746.6</v>
      </c>
      <c r="R1451" s="219">
        <f t="shared" si="22"/>
        <v>0.450845410628019</v>
      </c>
      <c r="S1451" s="217">
        <f>--IFERROR(VLOOKUP(I1451,'统计（数据库导出）'!A:K,4,FALSE),0)</f>
        <v>0</v>
      </c>
      <c r="T1451" s="217">
        <f>--IFERROR(VLOOKUP(I1451,'统计（数据库导出）'!A:K,5,FALSE),0)</f>
        <v>0</v>
      </c>
      <c r="U1451" s="217">
        <f>--IFERROR(VLOOKUP(I1451,'统计（数据库导出）'!A:K,6,FALSE),0)</f>
        <v>0</v>
      </c>
      <c r="V1451" s="217">
        <f>--IFERROR(VLOOKUP(I1451,'统计（数据库导出）'!A:K,7,FALSE),0)</f>
        <v>0</v>
      </c>
      <c r="W1451" s="217">
        <f>--IFERROR(VLOOKUP(I1451,'统计（数据库导出）'!A:K,8,FALSE),0)</f>
        <v>346.6</v>
      </c>
      <c r="X1451" s="217">
        <f>--IFERROR(VLOOKUP(I1451,'统计（数据库导出）'!A:K,9,FALSE),0)</f>
        <v>-50.7</v>
      </c>
      <c r="Y1451" s="217">
        <f>--IFERROR(VLOOKUP(I1451,'统计（数据库导出）'!A:K,10,FALSE),0)</f>
        <v>400</v>
      </c>
      <c r="Z1451" s="217">
        <f>--IFERROR(VLOOKUP(I1451,'统计（数据库导出）'!A:K,11,FALSE),0)</f>
        <v>0</v>
      </c>
      <c r="AA1451" s="4">
        <v>1450</v>
      </c>
      <c r="AB1451" s="4"/>
      <c r="AC1451" s="220" t="e">
        <f>VLOOKUP(H1451,[1]Sheet1!$D:$D,1,FALSE)</f>
        <v>#N/A</v>
      </c>
    </row>
    <row r="1452" spans="1:29">
      <c r="A1452" s="4">
        <v>1962</v>
      </c>
      <c r="B1452" s="4" t="s">
        <v>3254</v>
      </c>
      <c r="C1452" s="4">
        <v>0</v>
      </c>
      <c r="D1452" s="4" t="s">
        <v>335</v>
      </c>
      <c r="E1452" s="4" t="s">
        <v>3621</v>
      </c>
      <c r="F1452" s="4">
        <v>0</v>
      </c>
      <c r="G1452" s="4" t="s">
        <v>33</v>
      </c>
      <c r="H1452" s="4">
        <v>3854057</v>
      </c>
      <c r="I1452" s="4" t="s">
        <v>3622</v>
      </c>
      <c r="J1452" s="216">
        <v>1400</v>
      </c>
      <c r="K1452" s="4">
        <v>17793805758</v>
      </c>
      <c r="L1452" s="4"/>
      <c r="M1452" s="4" t="s">
        <v>3623</v>
      </c>
      <c r="N1452" s="4" t="s">
        <v>3624</v>
      </c>
      <c r="O1452" s="4">
        <v>17793805758</v>
      </c>
      <c r="P1452" s="217">
        <f>--IFERROR(VLOOKUP(I1452,'统计（数据库导出）'!A:C,2,FALSE),0)</f>
        <v>10</v>
      </c>
      <c r="Q1452" s="217">
        <f>--IFERROR(VLOOKUP(I1452,'统计（数据库导出）'!A:C,3,FALSE),0)</f>
        <v>398.25</v>
      </c>
      <c r="R1452" s="219">
        <f t="shared" si="22"/>
        <v>0.284464285714286</v>
      </c>
      <c r="S1452" s="217">
        <f>--IFERROR(VLOOKUP(I1452,'统计（数据库导出）'!A:K,4,FALSE),0)</f>
        <v>0</v>
      </c>
      <c r="T1452" s="217">
        <f>--IFERROR(VLOOKUP(I1452,'统计（数据库导出）'!A:K,5,FALSE),0)</f>
        <v>-129</v>
      </c>
      <c r="U1452" s="217">
        <f>--IFERROR(VLOOKUP(I1452,'统计（数据库导出）'!A:K,6,FALSE),0)</f>
        <v>10</v>
      </c>
      <c r="V1452" s="217">
        <f>--IFERROR(VLOOKUP(I1452,'统计（数据库导出）'!A:K,7,FALSE),0)</f>
        <v>0</v>
      </c>
      <c r="W1452" s="217">
        <f>--IFERROR(VLOOKUP(I1452,'统计（数据库导出）'!A:K,8,FALSE),0)</f>
        <v>157.8</v>
      </c>
      <c r="X1452" s="217">
        <f>--IFERROR(VLOOKUP(I1452,'统计（数据库导出）'!A:K,9,FALSE),0)</f>
        <v>-129</v>
      </c>
      <c r="Y1452" s="217">
        <f>--IFERROR(VLOOKUP(I1452,'统计（数据库导出）'!A:K,10,FALSE),0)</f>
        <v>240.45</v>
      </c>
      <c r="Z1452" s="217">
        <f>--IFERROR(VLOOKUP(I1452,'统计（数据库导出）'!A:K,11,FALSE),0)</f>
        <v>0</v>
      </c>
      <c r="AA1452" s="4">
        <v>1451</v>
      </c>
      <c r="AB1452" s="4"/>
      <c r="AC1452" s="220" t="e">
        <f>VLOOKUP(H1452,[1]Sheet1!$D:$D,1,FALSE)</f>
        <v>#N/A</v>
      </c>
    </row>
    <row r="1453" spans="1:29">
      <c r="A1453" s="4">
        <v>1963</v>
      </c>
      <c r="B1453" s="4" t="s">
        <v>3254</v>
      </c>
      <c r="C1453" s="4">
        <v>0</v>
      </c>
      <c r="D1453" s="4" t="s">
        <v>335</v>
      </c>
      <c r="E1453" s="4" t="s">
        <v>3621</v>
      </c>
      <c r="F1453" s="4">
        <v>0</v>
      </c>
      <c r="G1453" s="4" t="s">
        <v>33</v>
      </c>
      <c r="H1453" s="4">
        <v>3854013</v>
      </c>
      <c r="I1453" s="4" t="s">
        <v>3625</v>
      </c>
      <c r="J1453" s="216">
        <v>1400</v>
      </c>
      <c r="K1453" s="4">
        <v>18193815195</v>
      </c>
      <c r="L1453" s="4"/>
      <c r="M1453" s="4" t="s">
        <v>3626</v>
      </c>
      <c r="N1453" s="4" t="s">
        <v>3627</v>
      </c>
      <c r="O1453" s="4">
        <v>18193815195</v>
      </c>
      <c r="P1453" s="217">
        <f>--IFERROR(VLOOKUP(I1453,'统计（数据库导出）'!A:C,2,FALSE),0)</f>
        <v>3</v>
      </c>
      <c r="Q1453" s="217">
        <f>--IFERROR(VLOOKUP(I1453,'统计（数据库导出）'!A:C,3,FALSE),0)</f>
        <v>1066.8</v>
      </c>
      <c r="R1453" s="219">
        <f t="shared" si="22"/>
        <v>0.762</v>
      </c>
      <c r="S1453" s="217">
        <f>--IFERROR(VLOOKUP(I1453,'统计（数据库导出）'!A:K,4,FALSE),0)</f>
        <v>3</v>
      </c>
      <c r="T1453" s="217">
        <f>--IFERROR(VLOOKUP(I1453,'统计（数据库导出）'!A:K,5,FALSE),0)</f>
        <v>0</v>
      </c>
      <c r="U1453" s="217">
        <f>--IFERROR(VLOOKUP(I1453,'统计（数据库导出）'!A:K,6,FALSE),0)</f>
        <v>0</v>
      </c>
      <c r="V1453" s="217">
        <f>--IFERROR(VLOOKUP(I1453,'统计（数据库导出）'!A:K,7,FALSE),0)</f>
        <v>0</v>
      </c>
      <c r="W1453" s="217">
        <f>--IFERROR(VLOOKUP(I1453,'统计（数据库导出）'!A:K,8,FALSE),0)</f>
        <v>776</v>
      </c>
      <c r="X1453" s="217">
        <f>--IFERROR(VLOOKUP(I1453,'统计（数据库导出）'!A:K,9,FALSE),0)</f>
        <v>-587.4</v>
      </c>
      <c r="Y1453" s="217">
        <f>--IFERROR(VLOOKUP(I1453,'统计（数据库导出）'!A:K,10,FALSE),0)</f>
        <v>290.8</v>
      </c>
      <c r="Z1453" s="217">
        <f>--IFERROR(VLOOKUP(I1453,'统计（数据库导出）'!A:K,11,FALSE),0)</f>
        <v>0</v>
      </c>
      <c r="AA1453" s="4">
        <v>1452</v>
      </c>
      <c r="AB1453" s="4"/>
      <c r="AC1453" s="220" t="e">
        <f>VLOOKUP(H1453,[1]Sheet1!$D:$D,1,FALSE)</f>
        <v>#N/A</v>
      </c>
    </row>
    <row r="1454" spans="1:29">
      <c r="A1454" s="4">
        <v>1964</v>
      </c>
      <c r="B1454" s="4" t="s">
        <v>3254</v>
      </c>
      <c r="C1454" s="4">
        <v>0</v>
      </c>
      <c r="D1454" s="4" t="s">
        <v>335</v>
      </c>
      <c r="E1454" s="4" t="s">
        <v>3621</v>
      </c>
      <c r="F1454" s="4">
        <v>0</v>
      </c>
      <c r="G1454" s="4" t="s">
        <v>33</v>
      </c>
      <c r="H1454" s="4">
        <v>3854049</v>
      </c>
      <c r="I1454" s="4" t="s">
        <v>3628</v>
      </c>
      <c r="J1454" s="216">
        <v>1400</v>
      </c>
      <c r="K1454" s="4">
        <v>18993874217</v>
      </c>
      <c r="L1454" s="4"/>
      <c r="M1454" s="4" t="s">
        <v>3629</v>
      </c>
      <c r="N1454" s="4" t="s">
        <v>3630</v>
      </c>
      <c r="O1454" s="4">
        <v>18993874217</v>
      </c>
      <c r="P1454" s="217">
        <f>--IFERROR(VLOOKUP(I1454,'统计（数据库导出）'!A:C,2,FALSE),0)</f>
        <v>17.1</v>
      </c>
      <c r="Q1454" s="217">
        <f>--IFERROR(VLOOKUP(I1454,'统计（数据库导出）'!A:C,3,FALSE),0)</f>
        <v>133.51</v>
      </c>
      <c r="R1454" s="219">
        <f t="shared" si="22"/>
        <v>0.0953642857142857</v>
      </c>
      <c r="S1454" s="217">
        <f>--IFERROR(VLOOKUP(I1454,'统计（数据库导出）'!A:K,4,FALSE),0)</f>
        <v>17.1</v>
      </c>
      <c r="T1454" s="217">
        <f>--IFERROR(VLOOKUP(I1454,'统计（数据库导出）'!A:K,5,FALSE),0)</f>
        <v>0</v>
      </c>
      <c r="U1454" s="217">
        <f>--IFERROR(VLOOKUP(I1454,'统计（数据库导出）'!A:K,6,FALSE),0)</f>
        <v>0</v>
      </c>
      <c r="V1454" s="217">
        <f>--IFERROR(VLOOKUP(I1454,'统计（数据库导出）'!A:K,7,FALSE),0)</f>
        <v>0</v>
      </c>
      <c r="W1454" s="217">
        <f>--IFERROR(VLOOKUP(I1454,'统计（数据库导出）'!A:K,8,FALSE),0)</f>
        <v>81.51</v>
      </c>
      <c r="X1454" s="217">
        <f>--IFERROR(VLOOKUP(I1454,'统计（数据库导出）'!A:K,9,FALSE),0)</f>
        <v>0</v>
      </c>
      <c r="Y1454" s="217">
        <f>--IFERROR(VLOOKUP(I1454,'统计（数据库导出）'!A:K,10,FALSE),0)</f>
        <v>52</v>
      </c>
      <c r="Z1454" s="217">
        <f>--IFERROR(VLOOKUP(I1454,'统计（数据库导出）'!A:K,11,FALSE),0)</f>
        <v>0</v>
      </c>
      <c r="AA1454" s="4">
        <v>1453</v>
      </c>
      <c r="AB1454" s="4"/>
      <c r="AC1454" s="220" t="e">
        <f>VLOOKUP(H1454,[1]Sheet1!$D:$D,1,FALSE)</f>
        <v>#N/A</v>
      </c>
    </row>
    <row r="1455" spans="1:29">
      <c r="A1455" s="4">
        <v>1965</v>
      </c>
      <c r="B1455" s="4" t="s">
        <v>3254</v>
      </c>
      <c r="C1455" s="4">
        <v>0</v>
      </c>
      <c r="D1455" s="4" t="s">
        <v>335</v>
      </c>
      <c r="E1455" s="4" t="s">
        <v>3621</v>
      </c>
      <c r="F1455" s="4">
        <v>0</v>
      </c>
      <c r="G1455" s="4" t="s">
        <v>33</v>
      </c>
      <c r="H1455" s="4">
        <v>3854016</v>
      </c>
      <c r="I1455" s="4" t="s">
        <v>3631</v>
      </c>
      <c r="J1455" s="216">
        <v>1400</v>
      </c>
      <c r="K1455" s="4">
        <v>13359386881</v>
      </c>
      <c r="L1455" s="4"/>
      <c r="M1455" s="4" t="s">
        <v>3632</v>
      </c>
      <c r="N1455" s="4" t="s">
        <v>3633</v>
      </c>
      <c r="O1455" s="4">
        <v>13359386881</v>
      </c>
      <c r="P1455" s="217">
        <f>--IFERROR(VLOOKUP(I1455,'统计（数据库导出）'!A:C,2,FALSE),0)</f>
        <v>0</v>
      </c>
      <c r="Q1455" s="217">
        <f>--IFERROR(VLOOKUP(I1455,'统计（数据库导出）'!A:C,3,FALSE),0)</f>
        <v>1089.99</v>
      </c>
      <c r="R1455" s="219">
        <f t="shared" si="22"/>
        <v>0.778564285714286</v>
      </c>
      <c r="S1455" s="217">
        <f>--IFERROR(VLOOKUP(I1455,'统计（数据库导出）'!A:K,4,FALSE),0)</f>
        <v>0</v>
      </c>
      <c r="T1455" s="217">
        <f>--IFERROR(VLOOKUP(I1455,'统计（数据库导出）'!A:K,5,FALSE),0)</f>
        <v>0</v>
      </c>
      <c r="U1455" s="217">
        <f>--IFERROR(VLOOKUP(I1455,'统计（数据库导出）'!A:K,6,FALSE),0)</f>
        <v>0</v>
      </c>
      <c r="V1455" s="217">
        <f>--IFERROR(VLOOKUP(I1455,'统计（数据库导出）'!A:K,7,FALSE),0)</f>
        <v>0</v>
      </c>
      <c r="W1455" s="217">
        <f>--IFERROR(VLOOKUP(I1455,'统计（数据库导出）'!A:K,8,FALSE),0)</f>
        <v>601.99</v>
      </c>
      <c r="X1455" s="217">
        <f>--IFERROR(VLOOKUP(I1455,'统计（数据库导出）'!A:K,9,FALSE),0)</f>
        <v>-110.4</v>
      </c>
      <c r="Y1455" s="217">
        <f>--IFERROR(VLOOKUP(I1455,'统计（数据库导出）'!A:K,10,FALSE),0)</f>
        <v>488</v>
      </c>
      <c r="Z1455" s="217">
        <f>--IFERROR(VLOOKUP(I1455,'统计（数据库导出）'!A:K,11,FALSE),0)</f>
        <v>0</v>
      </c>
      <c r="AA1455" s="4">
        <v>1454</v>
      </c>
      <c r="AB1455" s="4"/>
      <c r="AC1455" s="220" t="e">
        <f>VLOOKUP(H1455,[1]Sheet1!$D:$D,1,FALSE)</f>
        <v>#N/A</v>
      </c>
    </row>
    <row r="1456" spans="1:29">
      <c r="A1456" s="4">
        <v>1966</v>
      </c>
      <c r="B1456" s="4" t="s">
        <v>3254</v>
      </c>
      <c r="C1456" s="4">
        <v>0</v>
      </c>
      <c r="D1456" s="4" t="s">
        <v>335</v>
      </c>
      <c r="E1456" s="4" t="s">
        <v>3621</v>
      </c>
      <c r="F1456" s="4">
        <v>0</v>
      </c>
      <c r="G1456" s="4" t="s">
        <v>33</v>
      </c>
      <c r="H1456" s="4">
        <v>3854046</v>
      </c>
      <c r="I1456" s="4" t="s">
        <v>3634</v>
      </c>
      <c r="J1456" s="216">
        <v>1400</v>
      </c>
      <c r="K1456" s="4">
        <v>18909388730</v>
      </c>
      <c r="L1456" s="4"/>
      <c r="M1456" s="4" t="s">
        <v>3635</v>
      </c>
      <c r="N1456" s="4" t="s">
        <v>3633</v>
      </c>
      <c r="O1456" s="4">
        <v>18909388730</v>
      </c>
      <c r="P1456" s="217">
        <f>--IFERROR(VLOOKUP(I1456,'统计（数据库导出）'!A:C,2,FALSE),0)</f>
        <v>-29.7</v>
      </c>
      <c r="Q1456" s="217">
        <f>--IFERROR(VLOOKUP(I1456,'统计（数据库导出）'!A:C,3,FALSE),0)</f>
        <v>1133.49</v>
      </c>
      <c r="R1456" s="219">
        <f t="shared" si="22"/>
        <v>0.809635714285714</v>
      </c>
      <c r="S1456" s="217">
        <f>--IFERROR(VLOOKUP(I1456,'统计（数据库导出）'!A:K,4,FALSE),0)</f>
        <v>-34.7</v>
      </c>
      <c r="T1456" s="217">
        <f>--IFERROR(VLOOKUP(I1456,'统计（数据库导出）'!A:K,5,FALSE),0)</f>
        <v>-50.7</v>
      </c>
      <c r="U1456" s="217">
        <f>--IFERROR(VLOOKUP(I1456,'统计（数据库导出）'!A:K,6,FALSE),0)</f>
        <v>5</v>
      </c>
      <c r="V1456" s="217">
        <f>--IFERROR(VLOOKUP(I1456,'统计（数据库导出）'!A:K,7,FALSE),0)</f>
        <v>0</v>
      </c>
      <c r="W1456" s="217">
        <f>--IFERROR(VLOOKUP(I1456,'统计（数据库导出）'!A:K,8,FALSE),0)</f>
        <v>644.69</v>
      </c>
      <c r="X1456" s="217">
        <f>--IFERROR(VLOOKUP(I1456,'统计（数据库导出）'!A:K,9,FALSE),0)</f>
        <v>-152.1</v>
      </c>
      <c r="Y1456" s="217">
        <f>--IFERROR(VLOOKUP(I1456,'统计（数据库导出）'!A:K,10,FALSE),0)</f>
        <v>488.8</v>
      </c>
      <c r="Z1456" s="217">
        <f>--IFERROR(VLOOKUP(I1456,'统计（数据库导出）'!A:K,11,FALSE),0)</f>
        <v>0</v>
      </c>
      <c r="AA1456" s="4">
        <v>1455</v>
      </c>
      <c r="AB1456" s="4"/>
      <c r="AC1456" s="220" t="e">
        <f>VLOOKUP(H1456,[1]Sheet1!$D:$D,1,FALSE)</f>
        <v>#N/A</v>
      </c>
    </row>
    <row r="1457" spans="1:29">
      <c r="A1457" s="4">
        <v>1967</v>
      </c>
      <c r="B1457" s="4" t="s">
        <v>3254</v>
      </c>
      <c r="C1457" s="4">
        <v>0</v>
      </c>
      <c r="D1457" s="4" t="s">
        <v>335</v>
      </c>
      <c r="E1457" s="4" t="s">
        <v>3621</v>
      </c>
      <c r="F1457" s="4">
        <v>0</v>
      </c>
      <c r="G1457" s="4" t="s">
        <v>33</v>
      </c>
      <c r="H1457" s="4">
        <v>3854050</v>
      </c>
      <c r="I1457" s="4" t="s">
        <v>3636</v>
      </c>
      <c r="J1457" s="216">
        <v>1400</v>
      </c>
      <c r="K1457" s="4">
        <v>19996026718</v>
      </c>
      <c r="L1457" s="4"/>
      <c r="M1457" s="4" t="s">
        <v>3637</v>
      </c>
      <c r="N1457" s="4" t="s">
        <v>3630</v>
      </c>
      <c r="O1457" s="4">
        <v>19996026718</v>
      </c>
      <c r="P1457" s="217">
        <f>--IFERROR(VLOOKUP(I1457,'统计（数据库导出）'!A:C,2,FALSE),0)</f>
        <v>17.1</v>
      </c>
      <c r="Q1457" s="217">
        <f>--IFERROR(VLOOKUP(I1457,'统计（数据库导出）'!A:C,3,FALSE),0)</f>
        <v>500.5</v>
      </c>
      <c r="R1457" s="219">
        <f t="shared" si="22"/>
        <v>0.3575</v>
      </c>
      <c r="S1457" s="217">
        <f>--IFERROR(VLOOKUP(I1457,'统计（数据库导出）'!A:K,4,FALSE),0)</f>
        <v>17.1</v>
      </c>
      <c r="T1457" s="217">
        <f>--IFERROR(VLOOKUP(I1457,'统计（数据库导出）'!A:K,5,FALSE),0)</f>
        <v>0</v>
      </c>
      <c r="U1457" s="217">
        <f>--IFERROR(VLOOKUP(I1457,'统计（数据库导出）'!A:K,6,FALSE),0)</f>
        <v>0</v>
      </c>
      <c r="V1457" s="217">
        <f>--IFERROR(VLOOKUP(I1457,'统计（数据库导出）'!A:K,7,FALSE),0)</f>
        <v>0</v>
      </c>
      <c r="W1457" s="217">
        <f>--IFERROR(VLOOKUP(I1457,'统计（数据库导出）'!A:K,8,FALSE),0)</f>
        <v>255.3</v>
      </c>
      <c r="X1457" s="217">
        <f>--IFERROR(VLOOKUP(I1457,'统计（数据库导出）'!A:K,9,FALSE),0)</f>
        <v>-71.1</v>
      </c>
      <c r="Y1457" s="217">
        <f>--IFERROR(VLOOKUP(I1457,'统计（数据库导出）'!A:K,10,FALSE),0)</f>
        <v>245.2</v>
      </c>
      <c r="Z1457" s="217">
        <f>--IFERROR(VLOOKUP(I1457,'统计（数据库导出）'!A:K,11,FALSE),0)</f>
        <v>0</v>
      </c>
      <c r="AA1457" s="4">
        <v>1456</v>
      </c>
      <c r="AB1457" s="4"/>
      <c r="AC1457" s="220" t="e">
        <f>VLOOKUP(H1457,[1]Sheet1!$D:$D,1,FALSE)</f>
        <v>#N/A</v>
      </c>
    </row>
    <row r="1458" spans="1:29">
      <c r="A1458" s="4">
        <v>1968</v>
      </c>
      <c r="B1458" s="4" t="s">
        <v>3254</v>
      </c>
      <c r="C1458" s="4">
        <v>0</v>
      </c>
      <c r="D1458" s="4" t="s">
        <v>335</v>
      </c>
      <c r="E1458" s="4" t="s">
        <v>3621</v>
      </c>
      <c r="F1458" s="4">
        <v>0</v>
      </c>
      <c r="G1458" s="4" t="s">
        <v>33</v>
      </c>
      <c r="H1458" s="4">
        <v>3854051</v>
      </c>
      <c r="I1458" s="4" t="s">
        <v>3638</v>
      </c>
      <c r="J1458" s="216">
        <v>1400</v>
      </c>
      <c r="K1458" s="4">
        <v>17752220369</v>
      </c>
      <c r="L1458" s="4"/>
      <c r="M1458" s="4" t="s">
        <v>3639</v>
      </c>
      <c r="N1458" s="4" t="s">
        <v>3640</v>
      </c>
      <c r="O1458" s="4">
        <v>17752220369</v>
      </c>
      <c r="P1458" s="217">
        <f>--IFERROR(VLOOKUP(I1458,'统计（数据库导出）'!A:C,2,FALSE),0)</f>
        <v>0</v>
      </c>
      <c r="Q1458" s="217">
        <f>--IFERROR(VLOOKUP(I1458,'统计（数据库导出）'!A:C,3,FALSE),0)</f>
        <v>284</v>
      </c>
      <c r="R1458" s="219">
        <f t="shared" si="22"/>
        <v>0.202857142857143</v>
      </c>
      <c r="S1458" s="217">
        <f>--IFERROR(VLOOKUP(I1458,'统计（数据库导出）'!A:K,4,FALSE),0)</f>
        <v>0</v>
      </c>
      <c r="T1458" s="217">
        <f>--IFERROR(VLOOKUP(I1458,'统计（数据库导出）'!A:K,5,FALSE),0)</f>
        <v>0</v>
      </c>
      <c r="U1458" s="217">
        <f>--IFERROR(VLOOKUP(I1458,'统计（数据库导出）'!A:K,6,FALSE),0)</f>
        <v>0</v>
      </c>
      <c r="V1458" s="217">
        <f>--IFERROR(VLOOKUP(I1458,'统计（数据库导出）'!A:K,7,FALSE),0)</f>
        <v>0</v>
      </c>
      <c r="W1458" s="217">
        <f>--IFERROR(VLOOKUP(I1458,'统计（数据库导出）'!A:K,8,FALSE),0)</f>
        <v>258</v>
      </c>
      <c r="X1458" s="217">
        <f>--IFERROR(VLOOKUP(I1458,'统计（数据库导出）'!A:K,9,FALSE),0)</f>
        <v>0</v>
      </c>
      <c r="Y1458" s="217">
        <f>--IFERROR(VLOOKUP(I1458,'统计（数据库导出）'!A:K,10,FALSE),0)</f>
        <v>26</v>
      </c>
      <c r="Z1458" s="217">
        <f>--IFERROR(VLOOKUP(I1458,'统计（数据库导出）'!A:K,11,FALSE),0)</f>
        <v>0</v>
      </c>
      <c r="AA1458" s="4">
        <v>1457</v>
      </c>
      <c r="AB1458" s="4"/>
      <c r="AC1458" s="220" t="e">
        <f>VLOOKUP(H1458,[1]Sheet1!$D:$D,1,FALSE)</f>
        <v>#N/A</v>
      </c>
    </row>
    <row r="1459" spans="1:29">
      <c r="A1459" s="4">
        <v>1969</v>
      </c>
      <c r="B1459" s="4" t="s">
        <v>3254</v>
      </c>
      <c r="C1459" s="4">
        <v>0</v>
      </c>
      <c r="D1459" s="4" t="s">
        <v>335</v>
      </c>
      <c r="E1459" s="4" t="s">
        <v>3621</v>
      </c>
      <c r="F1459" s="4">
        <v>0</v>
      </c>
      <c r="G1459" s="4" t="s">
        <v>33</v>
      </c>
      <c r="H1459" s="4">
        <v>3854053</v>
      </c>
      <c r="I1459" s="4" t="s">
        <v>3641</v>
      </c>
      <c r="J1459" s="216">
        <v>1400</v>
      </c>
      <c r="K1459" s="4">
        <v>13919657184</v>
      </c>
      <c r="L1459" s="4"/>
      <c r="M1459" s="4" t="s">
        <v>3642</v>
      </c>
      <c r="N1459" s="4" t="s">
        <v>3643</v>
      </c>
      <c r="O1459" s="4">
        <v>13919657184</v>
      </c>
      <c r="P1459" s="217">
        <f>--IFERROR(VLOOKUP(I1459,'统计（数据库导出）'!A:C,2,FALSE),0)</f>
        <v>0</v>
      </c>
      <c r="Q1459" s="217">
        <f>--IFERROR(VLOOKUP(I1459,'统计（数据库导出）'!A:C,3,FALSE),0)</f>
        <v>236.4</v>
      </c>
      <c r="R1459" s="219">
        <f t="shared" si="22"/>
        <v>0.168857142857143</v>
      </c>
      <c r="S1459" s="217">
        <f>--IFERROR(VLOOKUP(I1459,'统计（数据库导出）'!A:K,4,FALSE),0)</f>
        <v>0</v>
      </c>
      <c r="T1459" s="217">
        <f>--IFERROR(VLOOKUP(I1459,'统计（数据库导出）'!A:K,5,FALSE),0)</f>
        <v>0</v>
      </c>
      <c r="U1459" s="217">
        <f>--IFERROR(VLOOKUP(I1459,'统计（数据库导出）'!A:K,6,FALSE),0)</f>
        <v>0</v>
      </c>
      <c r="V1459" s="217">
        <f>--IFERROR(VLOOKUP(I1459,'统计（数据库导出）'!A:K,7,FALSE),0)</f>
        <v>0</v>
      </c>
      <c r="W1459" s="217">
        <f>--IFERROR(VLOOKUP(I1459,'统计（数据库导出）'!A:K,8,FALSE),0)</f>
        <v>230.4</v>
      </c>
      <c r="X1459" s="217">
        <f>--IFERROR(VLOOKUP(I1459,'统计（数据库导出）'!A:K,9,FALSE),0)</f>
        <v>-240.1</v>
      </c>
      <c r="Y1459" s="217">
        <f>--IFERROR(VLOOKUP(I1459,'统计（数据库导出）'!A:K,10,FALSE),0)</f>
        <v>6</v>
      </c>
      <c r="Z1459" s="217">
        <f>--IFERROR(VLOOKUP(I1459,'统计（数据库导出）'!A:K,11,FALSE),0)</f>
        <v>0</v>
      </c>
      <c r="AA1459" s="4">
        <v>1458</v>
      </c>
      <c r="AB1459" s="4"/>
      <c r="AC1459" s="220" t="e">
        <f>VLOOKUP(H1459,[1]Sheet1!$D:$D,1,FALSE)</f>
        <v>#N/A</v>
      </c>
    </row>
    <row r="1460" spans="1:29">
      <c r="A1460" s="4">
        <v>1196</v>
      </c>
      <c r="B1460" s="4" t="s">
        <v>3254</v>
      </c>
      <c r="C1460" s="4">
        <v>0</v>
      </c>
      <c r="D1460" s="4" t="s">
        <v>30</v>
      </c>
      <c r="E1460" s="4" t="s">
        <v>3644</v>
      </c>
      <c r="F1460" s="4" t="s">
        <v>32</v>
      </c>
      <c r="G1460" s="4" t="s">
        <v>33</v>
      </c>
      <c r="H1460" s="4">
        <v>3851203</v>
      </c>
      <c r="I1460" s="4" t="s">
        <v>3645</v>
      </c>
      <c r="J1460" s="216">
        <v>800</v>
      </c>
      <c r="K1460" s="4" t="s">
        <v>3646</v>
      </c>
      <c r="L1460" s="4"/>
      <c r="M1460" s="4" t="s">
        <v>3647</v>
      </c>
      <c r="N1460" s="4" t="s">
        <v>3648</v>
      </c>
      <c r="O1460" s="4">
        <v>15348088601</v>
      </c>
      <c r="P1460" s="217">
        <f>--IFERROR(VLOOKUP(I1460,'统计（数据库导出）'!A:C,2,FALSE),0)</f>
        <v>4.5</v>
      </c>
      <c r="Q1460" s="217">
        <f>--IFERROR(VLOOKUP(I1460,'统计（数据库导出）'!A:C,3,FALSE),0)</f>
        <v>109.8</v>
      </c>
      <c r="R1460" s="219">
        <f t="shared" si="22"/>
        <v>0.13725</v>
      </c>
      <c r="S1460" s="217">
        <f>--IFERROR(VLOOKUP(I1460,'统计（数据库导出）'!A:K,4,FALSE),0)</f>
        <v>4.5</v>
      </c>
      <c r="T1460" s="217">
        <f>--IFERROR(VLOOKUP(I1460,'统计（数据库导出）'!A:K,5,FALSE),0)</f>
        <v>0</v>
      </c>
      <c r="U1460" s="217">
        <f>--IFERROR(VLOOKUP(I1460,'统计（数据库导出）'!A:K,6,FALSE),0)</f>
        <v>0</v>
      </c>
      <c r="V1460" s="217">
        <f>--IFERROR(VLOOKUP(I1460,'统计（数据库导出）'!A:K,7,FALSE),0)</f>
        <v>0</v>
      </c>
      <c r="W1460" s="217">
        <f>--IFERROR(VLOOKUP(I1460,'统计（数据库导出）'!A:K,8,FALSE),0)</f>
        <v>54.8</v>
      </c>
      <c r="X1460" s="217">
        <f>--IFERROR(VLOOKUP(I1460,'统计（数据库导出）'!A:K,9,FALSE),0)</f>
        <v>-536.5</v>
      </c>
      <c r="Y1460" s="217">
        <f>--IFERROR(VLOOKUP(I1460,'统计（数据库导出）'!A:K,10,FALSE),0)</f>
        <v>55</v>
      </c>
      <c r="Z1460" s="217">
        <f>--IFERROR(VLOOKUP(I1460,'统计（数据库导出）'!A:K,11,FALSE),0)</f>
        <v>0</v>
      </c>
      <c r="AA1460" s="4">
        <v>1459</v>
      </c>
      <c r="AB1460" s="4"/>
      <c r="AC1460" s="220" t="e">
        <f>VLOOKUP(H1460,[1]Sheet1!$D:$D,1,FALSE)</f>
        <v>#N/A</v>
      </c>
    </row>
    <row r="1461" spans="1:29">
      <c r="A1461" s="4">
        <v>1209</v>
      </c>
      <c r="B1461" s="4" t="s">
        <v>3254</v>
      </c>
      <c r="C1461" s="4">
        <v>0</v>
      </c>
      <c r="D1461" s="4" t="s">
        <v>30</v>
      </c>
      <c r="E1461" s="4" t="s">
        <v>3644</v>
      </c>
      <c r="F1461" s="4" t="s">
        <v>32</v>
      </c>
      <c r="G1461" s="4" t="s">
        <v>43</v>
      </c>
      <c r="H1461" s="4">
        <v>38382027</v>
      </c>
      <c r="I1461" s="4" t="s">
        <v>3649</v>
      </c>
      <c r="J1461" s="216">
        <v>800</v>
      </c>
      <c r="K1461" s="4" t="s">
        <v>3650</v>
      </c>
      <c r="L1461" s="4"/>
      <c r="M1461" s="4" t="s">
        <v>3651</v>
      </c>
      <c r="N1461" s="4" t="s">
        <v>3652</v>
      </c>
      <c r="O1461" s="4">
        <v>17793826906</v>
      </c>
      <c r="P1461" s="217">
        <f>--IFERROR(VLOOKUP(I1461,'统计（数据库导出）'!A:C,2,FALSE),0)</f>
        <v>-20</v>
      </c>
      <c r="Q1461" s="217">
        <f>--IFERROR(VLOOKUP(I1461,'统计（数据库导出）'!A:C,3,FALSE),0)</f>
        <v>5283.27585</v>
      </c>
      <c r="R1461" s="219">
        <f t="shared" si="22"/>
        <v>6.6040948125</v>
      </c>
      <c r="S1461" s="217">
        <f>--IFERROR(VLOOKUP(I1461,'统计（数据库导出）'!A:K,4,FALSE),0)</f>
        <v>-20</v>
      </c>
      <c r="T1461" s="217">
        <f>--IFERROR(VLOOKUP(I1461,'统计（数据库导出）'!A:K,5,FALSE),0)</f>
        <v>-20</v>
      </c>
      <c r="U1461" s="217">
        <f>--IFERROR(VLOOKUP(I1461,'统计（数据库导出）'!A:K,6,FALSE),0)</f>
        <v>0</v>
      </c>
      <c r="V1461" s="217">
        <f>--IFERROR(VLOOKUP(I1461,'统计（数据库导出）'!A:K,7,FALSE),0)</f>
        <v>0</v>
      </c>
      <c r="W1461" s="217">
        <f>--IFERROR(VLOOKUP(I1461,'统计（数据库导出）'!A:K,8,FALSE),0)</f>
        <v>3928</v>
      </c>
      <c r="X1461" s="217">
        <f>--IFERROR(VLOOKUP(I1461,'统计（数据库导出）'!A:K,9,FALSE),0)</f>
        <v>-724.1</v>
      </c>
      <c r="Y1461" s="217">
        <f>--IFERROR(VLOOKUP(I1461,'统计（数据库导出）'!A:K,10,FALSE),0)</f>
        <v>1355.27585</v>
      </c>
      <c r="Z1461" s="217">
        <f>--IFERROR(VLOOKUP(I1461,'统计（数据库导出）'!A:K,11,FALSE),0)</f>
        <v>-10</v>
      </c>
      <c r="AA1461" s="4">
        <v>1460</v>
      </c>
      <c r="AB1461" s="4"/>
      <c r="AC1461" s="220" t="e">
        <f>VLOOKUP(H1461,[1]Sheet1!$D:$D,1,FALSE)</f>
        <v>#N/A</v>
      </c>
    </row>
    <row r="1462" spans="1:29">
      <c r="A1462" s="4">
        <v>1221</v>
      </c>
      <c r="B1462" s="4" t="s">
        <v>3254</v>
      </c>
      <c r="C1462" s="4">
        <v>0</v>
      </c>
      <c r="D1462" s="4" t="s">
        <v>30</v>
      </c>
      <c r="E1462" s="4" t="s">
        <v>3644</v>
      </c>
      <c r="F1462" s="4" t="s">
        <v>32</v>
      </c>
      <c r="G1462" s="4" t="s">
        <v>102</v>
      </c>
      <c r="H1462" s="4">
        <v>3815637</v>
      </c>
      <c r="I1462" s="4" t="s">
        <v>3653</v>
      </c>
      <c r="J1462" s="216">
        <v>2200</v>
      </c>
      <c r="K1462" s="4" t="s">
        <v>3654</v>
      </c>
      <c r="L1462" s="4"/>
      <c r="M1462" s="4" t="s">
        <v>3655</v>
      </c>
      <c r="N1462" s="4" t="s">
        <v>3310</v>
      </c>
      <c r="O1462" s="4">
        <v>18993853118</v>
      </c>
      <c r="P1462" s="217">
        <f>--IFERROR(VLOOKUP(I1462,'统计（数据库导出）'!A:C,2,FALSE),0)</f>
        <v>0</v>
      </c>
      <c r="Q1462" s="217">
        <f>--IFERROR(VLOOKUP(I1462,'统计（数据库导出）'!A:C,3,FALSE),0)</f>
        <v>40</v>
      </c>
      <c r="R1462" s="219">
        <f t="shared" si="22"/>
        <v>0.0181818181818182</v>
      </c>
      <c r="S1462" s="217">
        <f>--IFERROR(VLOOKUP(I1462,'统计（数据库导出）'!A:K,4,FALSE),0)</f>
        <v>0</v>
      </c>
      <c r="T1462" s="217">
        <f>--IFERROR(VLOOKUP(I1462,'统计（数据库导出）'!A:K,5,FALSE),0)</f>
        <v>0</v>
      </c>
      <c r="U1462" s="217">
        <f>--IFERROR(VLOOKUP(I1462,'统计（数据库导出）'!A:K,6,FALSE),0)</f>
        <v>0</v>
      </c>
      <c r="V1462" s="217">
        <f>--IFERROR(VLOOKUP(I1462,'统计（数据库导出）'!A:K,7,FALSE),0)</f>
        <v>0</v>
      </c>
      <c r="W1462" s="217">
        <f>--IFERROR(VLOOKUP(I1462,'统计（数据库导出）'!A:K,8,FALSE),0)</f>
        <v>0</v>
      </c>
      <c r="X1462" s="217">
        <f>--IFERROR(VLOOKUP(I1462,'统计（数据库导出）'!A:K,9,FALSE),0)</f>
        <v>0</v>
      </c>
      <c r="Y1462" s="217">
        <f>--IFERROR(VLOOKUP(I1462,'统计（数据库导出）'!A:K,10,FALSE),0)</f>
        <v>40</v>
      </c>
      <c r="Z1462" s="217">
        <f>--IFERROR(VLOOKUP(I1462,'统计（数据库导出）'!A:K,11,FALSE),0)</f>
        <v>0</v>
      </c>
      <c r="AA1462" s="4">
        <v>1461</v>
      </c>
      <c r="AB1462" s="4"/>
      <c r="AC1462" s="220" t="e">
        <f>VLOOKUP(H1462,[1]Sheet1!$D:$D,1,FALSE)</f>
        <v>#N/A</v>
      </c>
    </row>
    <row r="1463" spans="1:29">
      <c r="A1463" s="4">
        <v>1107</v>
      </c>
      <c r="B1463" s="4" t="s">
        <v>3254</v>
      </c>
      <c r="C1463" s="4">
        <v>0</v>
      </c>
      <c r="D1463" s="4" t="s">
        <v>30</v>
      </c>
      <c r="E1463" s="4" t="s">
        <v>3656</v>
      </c>
      <c r="F1463" s="4" t="s">
        <v>88</v>
      </c>
      <c r="G1463" s="4" t="s">
        <v>102</v>
      </c>
      <c r="H1463" s="4">
        <v>3851324</v>
      </c>
      <c r="I1463" s="4" t="s">
        <v>3657</v>
      </c>
      <c r="J1463" s="216">
        <v>600</v>
      </c>
      <c r="K1463" s="4" t="s">
        <v>3658</v>
      </c>
      <c r="L1463" s="4"/>
      <c r="M1463" s="4" t="s">
        <v>3659</v>
      </c>
      <c r="N1463" s="4" t="s">
        <v>3660</v>
      </c>
      <c r="O1463" s="4">
        <v>18993814086</v>
      </c>
      <c r="P1463" s="217">
        <f>--IFERROR(VLOOKUP(I1463,'统计（数据库导出）'!A:C,2,FALSE),0)</f>
        <v>0</v>
      </c>
      <c r="Q1463" s="217">
        <f>--IFERROR(VLOOKUP(I1463,'统计（数据库导出）'!A:C,3,FALSE),0)</f>
        <v>700.776666666667</v>
      </c>
      <c r="R1463" s="219">
        <f t="shared" si="22"/>
        <v>1.16796111111111</v>
      </c>
      <c r="S1463" s="217">
        <f>--IFERROR(VLOOKUP(I1463,'统计（数据库导出）'!A:K,4,FALSE),0)</f>
        <v>0</v>
      </c>
      <c r="T1463" s="217">
        <f>--IFERROR(VLOOKUP(I1463,'统计（数据库导出）'!A:K,5,FALSE),0)</f>
        <v>0</v>
      </c>
      <c r="U1463" s="217">
        <f>--IFERROR(VLOOKUP(I1463,'统计（数据库导出）'!A:K,6,FALSE),0)</f>
        <v>0</v>
      </c>
      <c r="V1463" s="217">
        <f>--IFERROR(VLOOKUP(I1463,'统计（数据库导出）'!A:K,7,FALSE),0)</f>
        <v>0</v>
      </c>
      <c r="W1463" s="217">
        <f>--IFERROR(VLOOKUP(I1463,'统计（数据库导出）'!A:K,8,FALSE),0)</f>
        <v>194.46</v>
      </c>
      <c r="X1463" s="217">
        <f>--IFERROR(VLOOKUP(I1463,'统计（数据库导出）'!A:K,9,FALSE),0)</f>
        <v>-641.3</v>
      </c>
      <c r="Y1463" s="217">
        <f>--IFERROR(VLOOKUP(I1463,'统计（数据库导出）'!A:K,10,FALSE),0)</f>
        <v>506.316666666667</v>
      </c>
      <c r="Z1463" s="217">
        <f>--IFERROR(VLOOKUP(I1463,'统计（数据库导出）'!A:K,11,FALSE),0)</f>
        <v>0</v>
      </c>
      <c r="AA1463" s="4">
        <v>1462</v>
      </c>
      <c r="AB1463" s="4"/>
      <c r="AC1463" s="220" t="e">
        <f>VLOOKUP(H1463,[1]Sheet1!$D:$D,1,FALSE)</f>
        <v>#N/A</v>
      </c>
    </row>
    <row r="1464" spans="1:29">
      <c r="A1464" s="4">
        <v>1168</v>
      </c>
      <c r="B1464" s="4" t="s">
        <v>3254</v>
      </c>
      <c r="C1464" s="4">
        <v>0</v>
      </c>
      <c r="D1464" s="4" t="s">
        <v>30</v>
      </c>
      <c r="E1464" s="4" t="s">
        <v>3656</v>
      </c>
      <c r="F1464" s="4" t="s">
        <v>88</v>
      </c>
      <c r="G1464" s="4" t="s">
        <v>43</v>
      </c>
      <c r="H1464" s="4">
        <v>3852838</v>
      </c>
      <c r="I1464" s="4" t="s">
        <v>3661</v>
      </c>
      <c r="J1464" s="216">
        <v>1500</v>
      </c>
      <c r="K1464" s="4" t="s">
        <v>3662</v>
      </c>
      <c r="L1464" s="4"/>
      <c r="M1464" s="4" t="s">
        <v>3663</v>
      </c>
      <c r="N1464" s="4" t="s">
        <v>3660</v>
      </c>
      <c r="O1464" s="4">
        <v>15378800050</v>
      </c>
      <c r="P1464" s="217">
        <f>--IFERROR(VLOOKUP(I1464,'统计（数据库导出）'!A:C,2,FALSE),0)</f>
        <v>46</v>
      </c>
      <c r="Q1464" s="217">
        <f>--IFERROR(VLOOKUP(I1464,'统计（数据库导出）'!A:C,3,FALSE),0)</f>
        <v>475</v>
      </c>
      <c r="R1464" s="219">
        <f t="shared" si="22"/>
        <v>0.316666666666667</v>
      </c>
      <c r="S1464" s="217">
        <f>--IFERROR(VLOOKUP(I1464,'统计（数据库导出）'!A:K,4,FALSE),0)</f>
        <v>0</v>
      </c>
      <c r="T1464" s="217">
        <f>--IFERROR(VLOOKUP(I1464,'统计（数据库导出）'!A:K,5,FALSE),0)</f>
        <v>0</v>
      </c>
      <c r="U1464" s="217">
        <f>--IFERROR(VLOOKUP(I1464,'统计（数据库导出）'!A:K,6,FALSE),0)</f>
        <v>46</v>
      </c>
      <c r="V1464" s="217">
        <f>--IFERROR(VLOOKUP(I1464,'统计（数据库导出）'!A:K,7,FALSE),0)</f>
        <v>0</v>
      </c>
      <c r="W1464" s="217">
        <f>--IFERROR(VLOOKUP(I1464,'统计（数据库导出）'!A:K,8,FALSE),0)</f>
        <v>265.7</v>
      </c>
      <c r="X1464" s="217">
        <f>--IFERROR(VLOOKUP(I1464,'统计（数据库导出）'!A:K,9,FALSE),0)</f>
        <v>-188</v>
      </c>
      <c r="Y1464" s="217">
        <f>--IFERROR(VLOOKUP(I1464,'统计（数据库导出）'!A:K,10,FALSE),0)</f>
        <v>209.3</v>
      </c>
      <c r="Z1464" s="217">
        <f>--IFERROR(VLOOKUP(I1464,'统计（数据库导出）'!A:K,11,FALSE),0)</f>
        <v>0</v>
      </c>
      <c r="AA1464" s="4">
        <v>1463</v>
      </c>
      <c r="AB1464" s="4"/>
      <c r="AC1464" s="220" t="e">
        <f>VLOOKUP(H1464,[1]Sheet1!$D:$D,1,FALSE)</f>
        <v>#N/A</v>
      </c>
    </row>
    <row r="1465" spans="1:29">
      <c r="A1465" s="4">
        <v>1171</v>
      </c>
      <c r="B1465" s="4" t="s">
        <v>3254</v>
      </c>
      <c r="C1465" s="4">
        <v>0</v>
      </c>
      <c r="D1465" s="4" t="s">
        <v>30</v>
      </c>
      <c r="E1465" s="4" t="s">
        <v>3656</v>
      </c>
      <c r="F1465" s="4" t="s">
        <v>88</v>
      </c>
      <c r="G1465" s="4" t="s">
        <v>43</v>
      </c>
      <c r="H1465" s="4">
        <v>3852843</v>
      </c>
      <c r="I1465" s="4" t="s">
        <v>3664</v>
      </c>
      <c r="J1465" s="216">
        <v>1500</v>
      </c>
      <c r="K1465" s="4" t="s">
        <v>3665</v>
      </c>
      <c r="L1465" s="4"/>
      <c r="M1465" s="4" t="s">
        <v>3666</v>
      </c>
      <c r="N1465" s="4" t="s">
        <v>3660</v>
      </c>
      <c r="O1465" s="4">
        <v>18993850598</v>
      </c>
      <c r="P1465" s="217">
        <f>--IFERROR(VLOOKUP(I1465,'统计（数据库导出）'!A:C,2,FALSE),0)</f>
        <v>0</v>
      </c>
      <c r="Q1465" s="217">
        <f>--IFERROR(VLOOKUP(I1465,'统计（数据库导出）'!A:C,3,FALSE),0)</f>
        <v>161</v>
      </c>
      <c r="R1465" s="219">
        <f t="shared" si="22"/>
        <v>0.107333333333333</v>
      </c>
      <c r="S1465" s="217">
        <f>--IFERROR(VLOOKUP(I1465,'统计（数据库导出）'!A:K,4,FALSE),0)</f>
        <v>0</v>
      </c>
      <c r="T1465" s="217">
        <f>--IFERROR(VLOOKUP(I1465,'统计（数据库导出）'!A:K,5,FALSE),0)</f>
        <v>0</v>
      </c>
      <c r="U1465" s="217">
        <f>--IFERROR(VLOOKUP(I1465,'统计（数据库导出）'!A:K,6,FALSE),0)</f>
        <v>0</v>
      </c>
      <c r="V1465" s="217">
        <f>--IFERROR(VLOOKUP(I1465,'统计（数据库导出）'!A:K,7,FALSE),0)</f>
        <v>0</v>
      </c>
      <c r="W1465" s="217">
        <f>--IFERROR(VLOOKUP(I1465,'统计（数据库导出）'!A:K,8,FALSE),0)</f>
        <v>80</v>
      </c>
      <c r="X1465" s="217">
        <f>--IFERROR(VLOOKUP(I1465,'统计（数据库导出）'!A:K,9,FALSE),0)</f>
        <v>0</v>
      </c>
      <c r="Y1465" s="217">
        <f>--IFERROR(VLOOKUP(I1465,'统计（数据库导出）'!A:K,10,FALSE),0)</f>
        <v>81</v>
      </c>
      <c r="Z1465" s="217">
        <f>--IFERROR(VLOOKUP(I1465,'统计（数据库导出）'!A:K,11,FALSE),0)</f>
        <v>0</v>
      </c>
      <c r="AA1465" s="4">
        <v>1464</v>
      </c>
      <c r="AB1465" s="4"/>
      <c r="AC1465" s="220" t="e">
        <f>VLOOKUP(H1465,[1]Sheet1!$D:$D,1,FALSE)</f>
        <v>#N/A</v>
      </c>
    </row>
    <row r="1466" spans="1:29">
      <c r="A1466" s="4">
        <v>1174</v>
      </c>
      <c r="B1466" s="4" t="s">
        <v>3254</v>
      </c>
      <c r="C1466" s="4">
        <v>0</v>
      </c>
      <c r="D1466" s="4" t="s">
        <v>30</v>
      </c>
      <c r="E1466" s="4" t="s">
        <v>3656</v>
      </c>
      <c r="F1466" s="4" t="s">
        <v>88</v>
      </c>
      <c r="G1466" s="4" t="s">
        <v>68</v>
      </c>
      <c r="H1466" s="4">
        <v>3852851</v>
      </c>
      <c r="I1466" s="4" t="s">
        <v>3667</v>
      </c>
      <c r="J1466" s="216">
        <v>2000</v>
      </c>
      <c r="K1466" s="4" t="s">
        <v>3668</v>
      </c>
      <c r="L1466" s="4" t="s">
        <v>99</v>
      </c>
      <c r="M1466" s="4" t="s">
        <v>3669</v>
      </c>
      <c r="N1466" s="4" t="s">
        <v>3660</v>
      </c>
      <c r="O1466" s="4">
        <v>15352221319</v>
      </c>
      <c r="P1466" s="217">
        <f>--IFERROR(VLOOKUP(I1466,'统计（数据库导出）'!A:C,2,FALSE),0)</f>
        <v>55</v>
      </c>
      <c r="Q1466" s="217">
        <f>--IFERROR(VLOOKUP(I1466,'统计（数据库导出）'!A:C,3,FALSE),0)</f>
        <v>1297.1</v>
      </c>
      <c r="R1466" s="219">
        <f t="shared" si="22"/>
        <v>0.64855</v>
      </c>
      <c r="S1466" s="217">
        <f>--IFERROR(VLOOKUP(I1466,'统计（数据库导出）'!A:K,4,FALSE),0)</f>
        <v>0</v>
      </c>
      <c r="T1466" s="217">
        <f>--IFERROR(VLOOKUP(I1466,'统计（数据库导出）'!A:K,5,FALSE),0)</f>
        <v>0</v>
      </c>
      <c r="U1466" s="217">
        <f>--IFERROR(VLOOKUP(I1466,'统计（数据库导出）'!A:K,6,FALSE),0)</f>
        <v>55</v>
      </c>
      <c r="V1466" s="217">
        <f>--IFERROR(VLOOKUP(I1466,'统计（数据库导出）'!A:K,7,FALSE),0)</f>
        <v>0</v>
      </c>
      <c r="W1466" s="217">
        <f>--IFERROR(VLOOKUP(I1466,'统计（数据库导出）'!A:K,8,FALSE),0)</f>
        <v>304.1</v>
      </c>
      <c r="X1466" s="217">
        <f>--IFERROR(VLOOKUP(I1466,'统计（数据库导出）'!A:K,9,FALSE),0)</f>
        <v>-121.8</v>
      </c>
      <c r="Y1466" s="217">
        <f>--IFERROR(VLOOKUP(I1466,'统计（数据库导出）'!A:K,10,FALSE),0)</f>
        <v>993</v>
      </c>
      <c r="Z1466" s="217">
        <f>--IFERROR(VLOOKUP(I1466,'统计（数据库导出）'!A:K,11,FALSE),0)</f>
        <v>-3</v>
      </c>
      <c r="AA1466" s="4">
        <v>1465</v>
      </c>
      <c r="AB1466" s="4"/>
      <c r="AC1466" s="220" t="e">
        <f>VLOOKUP(H1466,[1]Sheet1!$D:$D,1,FALSE)</f>
        <v>#N/A</v>
      </c>
    </row>
    <row r="1467" spans="1:29">
      <c r="A1467" s="4">
        <v>1185</v>
      </c>
      <c r="B1467" s="4" t="s">
        <v>3254</v>
      </c>
      <c r="C1467" s="4">
        <v>0</v>
      </c>
      <c r="D1467" s="4" t="s">
        <v>30</v>
      </c>
      <c r="E1467" s="4" t="s">
        <v>3656</v>
      </c>
      <c r="F1467" s="4" t="s">
        <v>88</v>
      </c>
      <c r="G1467" s="4" t="s">
        <v>33</v>
      </c>
      <c r="H1467" s="4">
        <v>3853562</v>
      </c>
      <c r="I1467" s="4" t="s">
        <v>3670</v>
      </c>
      <c r="J1467" s="216">
        <v>1940</v>
      </c>
      <c r="K1467" s="4" t="s">
        <v>3671</v>
      </c>
      <c r="L1467" s="4"/>
      <c r="M1467" s="4" t="s">
        <v>2486</v>
      </c>
      <c r="N1467" s="4" t="s">
        <v>3660</v>
      </c>
      <c r="O1467" s="4">
        <v>18993888852</v>
      </c>
      <c r="P1467" s="217">
        <f>--IFERROR(VLOOKUP(I1467,'统计（数据库导出）'!A:C,2,FALSE),0)</f>
        <v>80</v>
      </c>
      <c r="Q1467" s="217">
        <f>--IFERROR(VLOOKUP(I1467,'统计（数据库导出）'!A:C,3,FALSE),0)</f>
        <v>1747.31</v>
      </c>
      <c r="R1467" s="219">
        <f t="shared" si="22"/>
        <v>0.900675257731959</v>
      </c>
      <c r="S1467" s="217">
        <f>--IFERROR(VLOOKUP(I1467,'统计（数据库导出）'!A:K,4,FALSE),0)</f>
        <v>10</v>
      </c>
      <c r="T1467" s="217">
        <f>--IFERROR(VLOOKUP(I1467,'统计（数据库导出）'!A:K,5,FALSE),0)</f>
        <v>0</v>
      </c>
      <c r="U1467" s="217">
        <f>--IFERROR(VLOOKUP(I1467,'统计（数据库导出）'!A:K,6,FALSE),0)</f>
        <v>70</v>
      </c>
      <c r="V1467" s="217">
        <f>--IFERROR(VLOOKUP(I1467,'统计（数据库导出）'!A:K,7,FALSE),0)</f>
        <v>0</v>
      </c>
      <c r="W1467" s="217">
        <f>--IFERROR(VLOOKUP(I1467,'统计（数据库导出）'!A:K,8,FALSE),0)</f>
        <v>560.21</v>
      </c>
      <c r="X1467" s="217">
        <f>--IFERROR(VLOOKUP(I1467,'统计（数据库导出）'!A:K,9,FALSE),0)</f>
        <v>-155.1</v>
      </c>
      <c r="Y1467" s="217">
        <f>--IFERROR(VLOOKUP(I1467,'统计（数据库导出）'!A:K,10,FALSE),0)</f>
        <v>1187.1</v>
      </c>
      <c r="Z1467" s="217">
        <f>--IFERROR(VLOOKUP(I1467,'统计（数据库导出）'!A:K,11,FALSE),0)</f>
        <v>0</v>
      </c>
      <c r="AA1467" s="4">
        <v>1466</v>
      </c>
      <c r="AB1467" s="4"/>
      <c r="AC1467" s="220" t="e">
        <f>VLOOKUP(H1467,[1]Sheet1!$D:$D,1,FALSE)</f>
        <v>#N/A</v>
      </c>
    </row>
    <row r="1468" spans="1:29">
      <c r="A1468" s="4">
        <v>1186</v>
      </c>
      <c r="B1468" s="4" t="s">
        <v>3254</v>
      </c>
      <c r="C1468" s="4">
        <v>0</v>
      </c>
      <c r="D1468" s="4" t="s">
        <v>30</v>
      </c>
      <c r="E1468" s="4" t="s">
        <v>3656</v>
      </c>
      <c r="F1468" s="4" t="s">
        <v>88</v>
      </c>
      <c r="G1468" s="4" t="s">
        <v>68</v>
      </c>
      <c r="H1468" s="4">
        <v>3853373</v>
      </c>
      <c r="I1468" s="4" t="s">
        <v>3672</v>
      </c>
      <c r="J1468" s="216">
        <v>2000</v>
      </c>
      <c r="K1468" s="4" t="s">
        <v>3673</v>
      </c>
      <c r="L1468" s="4"/>
      <c r="M1468" s="4" t="s">
        <v>3674</v>
      </c>
      <c r="N1468" s="4" t="s">
        <v>3660</v>
      </c>
      <c r="O1468" s="4">
        <v>17793830913</v>
      </c>
      <c r="P1468" s="217">
        <f>--IFERROR(VLOOKUP(I1468,'统计（数据库导出）'!A:C,2,FALSE),0)</f>
        <v>0</v>
      </c>
      <c r="Q1468" s="217">
        <f>--IFERROR(VLOOKUP(I1468,'统计（数据库导出）'!A:C,3,FALSE),0)</f>
        <v>603.1</v>
      </c>
      <c r="R1468" s="219">
        <f t="shared" si="22"/>
        <v>0.30155</v>
      </c>
      <c r="S1468" s="217">
        <f>--IFERROR(VLOOKUP(I1468,'统计（数据库导出）'!A:K,4,FALSE),0)</f>
        <v>0</v>
      </c>
      <c r="T1468" s="217">
        <f>--IFERROR(VLOOKUP(I1468,'统计（数据库导出）'!A:K,5,FALSE),0)</f>
        <v>0</v>
      </c>
      <c r="U1468" s="217">
        <f>--IFERROR(VLOOKUP(I1468,'统计（数据库导出）'!A:K,6,FALSE),0)</f>
        <v>0</v>
      </c>
      <c r="V1468" s="217">
        <f>--IFERROR(VLOOKUP(I1468,'统计（数据库导出）'!A:K,7,FALSE),0)</f>
        <v>0</v>
      </c>
      <c r="W1468" s="217">
        <f>--IFERROR(VLOOKUP(I1468,'统计（数据库导出）'!A:K,8,FALSE),0)</f>
        <v>71.1</v>
      </c>
      <c r="X1468" s="217">
        <f>--IFERROR(VLOOKUP(I1468,'统计（数据库导出）'!A:K,9,FALSE),0)</f>
        <v>-53.1</v>
      </c>
      <c r="Y1468" s="217">
        <f>--IFERROR(VLOOKUP(I1468,'统计（数据库导出）'!A:K,10,FALSE),0)</f>
        <v>532</v>
      </c>
      <c r="Z1468" s="217">
        <f>--IFERROR(VLOOKUP(I1468,'统计（数据库导出）'!A:K,11,FALSE),0)</f>
        <v>-6</v>
      </c>
      <c r="AA1468" s="4">
        <v>1467</v>
      </c>
      <c r="AB1468" s="4"/>
      <c r="AC1468" s="220" t="e">
        <f>VLOOKUP(H1468,[1]Sheet1!$D:$D,1,FALSE)</f>
        <v>#N/A</v>
      </c>
    </row>
    <row r="1469" spans="1:29">
      <c r="A1469" s="4">
        <v>1115</v>
      </c>
      <c r="B1469" s="4" t="s">
        <v>3254</v>
      </c>
      <c r="C1469" s="4">
        <v>0</v>
      </c>
      <c r="D1469" s="4" t="s">
        <v>30</v>
      </c>
      <c r="E1469" s="4" t="s">
        <v>3675</v>
      </c>
      <c r="F1469" s="4" t="s">
        <v>88</v>
      </c>
      <c r="G1469" s="4" t="s">
        <v>43</v>
      </c>
      <c r="H1469" s="4">
        <v>3852806</v>
      </c>
      <c r="I1469" s="4" t="s">
        <v>3676</v>
      </c>
      <c r="J1469" s="216">
        <v>1010</v>
      </c>
      <c r="K1469" s="4" t="s">
        <v>3677</v>
      </c>
      <c r="L1469" s="4"/>
      <c r="M1469" s="4" t="s">
        <v>3678</v>
      </c>
      <c r="N1469" s="4" t="s">
        <v>3679</v>
      </c>
      <c r="O1469" s="4">
        <v>19958551802</v>
      </c>
      <c r="P1469" s="217">
        <f>--IFERROR(VLOOKUP(I1469,'统计（数据库导出）'!A:C,2,FALSE),0)</f>
        <v>97.6</v>
      </c>
      <c r="Q1469" s="217">
        <f>--IFERROR(VLOOKUP(I1469,'统计（数据库导出）'!A:C,3,FALSE),0)</f>
        <v>291.39</v>
      </c>
      <c r="R1469" s="219">
        <f t="shared" si="22"/>
        <v>0.288504950495049</v>
      </c>
      <c r="S1469" s="217">
        <f>--IFERROR(VLOOKUP(I1469,'统计（数据库导出）'!A:K,4,FALSE),0)</f>
        <v>15</v>
      </c>
      <c r="T1469" s="217">
        <f>--IFERROR(VLOOKUP(I1469,'统计（数据库导出）'!A:K,5,FALSE),0)</f>
        <v>0</v>
      </c>
      <c r="U1469" s="217">
        <f>--IFERROR(VLOOKUP(I1469,'统计（数据库导出）'!A:K,6,FALSE),0)</f>
        <v>82.6</v>
      </c>
      <c r="V1469" s="217">
        <f>--IFERROR(VLOOKUP(I1469,'统计（数据库导出）'!A:K,7,FALSE),0)</f>
        <v>0</v>
      </c>
      <c r="W1469" s="217">
        <f>--IFERROR(VLOOKUP(I1469,'统计（数据库导出）'!A:K,8,FALSE),0)</f>
        <v>106.79</v>
      </c>
      <c r="X1469" s="217">
        <f>--IFERROR(VLOOKUP(I1469,'统计（数据库导出）'!A:K,9,FALSE),0)</f>
        <v>-48</v>
      </c>
      <c r="Y1469" s="217">
        <f>--IFERROR(VLOOKUP(I1469,'统计（数据库导出）'!A:K,10,FALSE),0)</f>
        <v>184.6</v>
      </c>
      <c r="Z1469" s="217">
        <f>--IFERROR(VLOOKUP(I1469,'统计（数据库导出）'!A:K,11,FALSE),0)</f>
        <v>0</v>
      </c>
      <c r="AA1469" s="4">
        <v>1468</v>
      </c>
      <c r="AB1469" s="4"/>
      <c r="AC1469" s="220" t="e">
        <f>VLOOKUP(H1469,[1]Sheet1!$D:$D,1,FALSE)</f>
        <v>#N/A</v>
      </c>
    </row>
    <row r="1470" spans="1:29">
      <c r="A1470" s="4">
        <v>1116</v>
      </c>
      <c r="B1470" s="4" t="s">
        <v>3254</v>
      </c>
      <c r="C1470" s="4">
        <v>0</v>
      </c>
      <c r="D1470" s="4" t="s">
        <v>30</v>
      </c>
      <c r="E1470" s="4" t="s">
        <v>3675</v>
      </c>
      <c r="F1470" s="4" t="s">
        <v>88</v>
      </c>
      <c r="G1470" s="4" t="s">
        <v>43</v>
      </c>
      <c r="H1470" s="4">
        <v>3852810</v>
      </c>
      <c r="I1470" s="4" t="s">
        <v>3680</v>
      </c>
      <c r="J1470" s="216">
        <v>1010</v>
      </c>
      <c r="K1470" s="4" t="s">
        <v>3681</v>
      </c>
      <c r="L1470" s="4"/>
      <c r="M1470" s="4" t="s">
        <v>3682</v>
      </c>
      <c r="N1470" s="4" t="s">
        <v>3679</v>
      </c>
      <c r="O1470" s="4">
        <v>17793822115</v>
      </c>
      <c r="P1470" s="217">
        <f>--IFERROR(VLOOKUP(I1470,'统计（数据库导出）'!A:C,2,FALSE),0)</f>
        <v>10</v>
      </c>
      <c r="Q1470" s="217">
        <f>--IFERROR(VLOOKUP(I1470,'统计（数据库导出）'!A:C,3,FALSE),0)</f>
        <v>402.2</v>
      </c>
      <c r="R1470" s="219">
        <f t="shared" si="22"/>
        <v>0.398217821782178</v>
      </c>
      <c r="S1470" s="217">
        <f>--IFERROR(VLOOKUP(I1470,'统计（数据库导出）'!A:K,4,FALSE),0)</f>
        <v>0</v>
      </c>
      <c r="T1470" s="217">
        <f>--IFERROR(VLOOKUP(I1470,'统计（数据库导出）'!A:K,5,FALSE),0)</f>
        <v>0</v>
      </c>
      <c r="U1470" s="217">
        <f>--IFERROR(VLOOKUP(I1470,'统计（数据库导出）'!A:K,6,FALSE),0)</f>
        <v>10</v>
      </c>
      <c r="V1470" s="217">
        <f>--IFERROR(VLOOKUP(I1470,'统计（数据库导出）'!A:K,7,FALSE),0)</f>
        <v>0</v>
      </c>
      <c r="W1470" s="217">
        <f>--IFERROR(VLOOKUP(I1470,'统计（数据库导出）'!A:K,8,FALSE),0)</f>
        <v>329.2</v>
      </c>
      <c r="X1470" s="217">
        <f>--IFERROR(VLOOKUP(I1470,'统计（数据库导出）'!A:K,9,FALSE),0)</f>
        <v>-103.8</v>
      </c>
      <c r="Y1470" s="217">
        <f>--IFERROR(VLOOKUP(I1470,'统计（数据库导出）'!A:K,10,FALSE),0)</f>
        <v>73</v>
      </c>
      <c r="Z1470" s="217">
        <f>--IFERROR(VLOOKUP(I1470,'统计（数据库导出）'!A:K,11,FALSE),0)</f>
        <v>0</v>
      </c>
      <c r="AA1470" s="4">
        <v>1469</v>
      </c>
      <c r="AB1470" s="4"/>
      <c r="AC1470" s="220" t="e">
        <f>VLOOKUP(H1470,[1]Sheet1!$D:$D,1,FALSE)</f>
        <v>#N/A</v>
      </c>
    </row>
    <row r="1471" spans="1:29">
      <c r="A1471" s="4">
        <v>1290</v>
      </c>
      <c r="B1471" s="4" t="s">
        <v>3254</v>
      </c>
      <c r="C1471" s="4">
        <v>0</v>
      </c>
      <c r="D1471" s="4" t="s">
        <v>30</v>
      </c>
      <c r="E1471" s="4" t="s">
        <v>3675</v>
      </c>
      <c r="F1471" s="4" t="s">
        <v>88</v>
      </c>
      <c r="G1471" s="4" t="s">
        <v>33</v>
      </c>
      <c r="H1471" s="4">
        <v>3853672</v>
      </c>
      <c r="I1471" s="4" t="s">
        <v>3683</v>
      </c>
      <c r="J1471" s="216">
        <v>1820</v>
      </c>
      <c r="K1471" s="4" t="s">
        <v>3684</v>
      </c>
      <c r="L1471" s="4"/>
      <c r="M1471" s="4" t="s">
        <v>2115</v>
      </c>
      <c r="N1471" s="4" t="s">
        <v>3685</v>
      </c>
      <c r="O1471" s="4">
        <v>13369417512</v>
      </c>
      <c r="P1471" s="217">
        <f>--IFERROR(VLOOKUP(I1471,'统计（数据库导出）'!A:C,2,FALSE),0)</f>
        <v>149</v>
      </c>
      <c r="Q1471" s="217">
        <f>--IFERROR(VLOOKUP(I1471,'统计（数据库导出）'!A:C,3,FALSE),0)</f>
        <v>164</v>
      </c>
      <c r="R1471" s="219">
        <f t="shared" si="22"/>
        <v>0.0901098901098901</v>
      </c>
      <c r="S1471" s="217">
        <f>--IFERROR(VLOOKUP(I1471,'统计（数据库导出）'!A:K,4,FALSE),0)</f>
        <v>149</v>
      </c>
      <c r="T1471" s="217">
        <f>--IFERROR(VLOOKUP(I1471,'统计（数据库导出）'!A:K,5,FALSE),0)</f>
        <v>0</v>
      </c>
      <c r="U1471" s="217">
        <f>--IFERROR(VLOOKUP(I1471,'统计（数据库导出）'!A:K,6,FALSE),0)</f>
        <v>0</v>
      </c>
      <c r="V1471" s="217">
        <f>--IFERROR(VLOOKUP(I1471,'统计（数据库导出）'!A:K,7,FALSE),0)</f>
        <v>0</v>
      </c>
      <c r="W1471" s="217">
        <f>--IFERROR(VLOOKUP(I1471,'统计（数据库导出）'!A:K,8,FALSE),0)</f>
        <v>164</v>
      </c>
      <c r="X1471" s="217">
        <f>--IFERROR(VLOOKUP(I1471,'统计（数据库导出）'!A:K,9,FALSE),0)</f>
        <v>0</v>
      </c>
      <c r="Y1471" s="217">
        <f>--IFERROR(VLOOKUP(I1471,'统计（数据库导出）'!A:K,10,FALSE),0)</f>
        <v>0</v>
      </c>
      <c r="Z1471" s="217">
        <f>--IFERROR(VLOOKUP(I1471,'统计（数据库导出）'!A:K,11,FALSE),0)</f>
        <v>0</v>
      </c>
      <c r="AA1471" s="4">
        <v>1470</v>
      </c>
      <c r="AB1471" s="4"/>
      <c r="AC1471" s="220" t="e">
        <f>VLOOKUP(H1471,[1]Sheet1!$D:$D,1,FALSE)</f>
        <v>#N/A</v>
      </c>
    </row>
    <row r="1472" spans="1:29">
      <c r="A1472" s="4">
        <v>1140</v>
      </c>
      <c r="B1472" s="4" t="s">
        <v>3254</v>
      </c>
      <c r="C1472" s="4">
        <v>0</v>
      </c>
      <c r="D1472" s="4" t="s">
        <v>30</v>
      </c>
      <c r="E1472" s="4" t="s">
        <v>3675</v>
      </c>
      <c r="F1472" s="4" t="s">
        <v>88</v>
      </c>
      <c r="G1472" s="4" t="s">
        <v>102</v>
      </c>
      <c r="H1472" s="4">
        <v>3836429</v>
      </c>
      <c r="I1472" s="4" t="s">
        <v>3686</v>
      </c>
      <c r="J1472" s="216">
        <v>2420</v>
      </c>
      <c r="K1472" s="4" t="s">
        <v>3687</v>
      </c>
      <c r="L1472" s="4"/>
      <c r="M1472" s="4" t="s">
        <v>3688</v>
      </c>
      <c r="N1472" s="4" t="s">
        <v>3611</v>
      </c>
      <c r="O1472" s="4">
        <v>18993820153</v>
      </c>
      <c r="P1472" s="217">
        <f>--IFERROR(VLOOKUP(I1472,'统计（数据库导出）'!A:C,2,FALSE),0)</f>
        <v>0</v>
      </c>
      <c r="Q1472" s="217">
        <f>--IFERROR(VLOOKUP(I1472,'统计（数据库导出）'!A:C,3,FALSE),0)</f>
        <v>718.55</v>
      </c>
      <c r="R1472" s="219">
        <f t="shared" si="22"/>
        <v>0.296921487603306</v>
      </c>
      <c r="S1472" s="217">
        <f>--IFERROR(VLOOKUP(I1472,'统计（数据库导出）'!A:K,4,FALSE),0)</f>
        <v>0</v>
      </c>
      <c r="T1472" s="217">
        <f>--IFERROR(VLOOKUP(I1472,'统计（数据库导出）'!A:K,5,FALSE),0)</f>
        <v>0</v>
      </c>
      <c r="U1472" s="217">
        <f>--IFERROR(VLOOKUP(I1472,'统计（数据库导出）'!A:K,6,FALSE),0)</f>
        <v>0</v>
      </c>
      <c r="V1472" s="217">
        <f>--IFERROR(VLOOKUP(I1472,'统计（数据库导出）'!A:K,7,FALSE),0)</f>
        <v>0</v>
      </c>
      <c r="W1472" s="217">
        <f>--IFERROR(VLOOKUP(I1472,'统计（数据库导出）'!A:K,8,FALSE),0)</f>
        <v>587.9</v>
      </c>
      <c r="X1472" s="217">
        <f>--IFERROR(VLOOKUP(I1472,'统计（数据库导出）'!A:K,9,FALSE),0)</f>
        <v>-408.8</v>
      </c>
      <c r="Y1472" s="217">
        <f>--IFERROR(VLOOKUP(I1472,'统计（数据库导出）'!A:K,10,FALSE),0)</f>
        <v>130.65</v>
      </c>
      <c r="Z1472" s="217">
        <f>--IFERROR(VLOOKUP(I1472,'统计（数据库导出）'!A:K,11,FALSE),0)</f>
        <v>-45</v>
      </c>
      <c r="AA1472" s="4">
        <v>1471</v>
      </c>
      <c r="AB1472" s="4"/>
      <c r="AC1472" s="220" t="e">
        <f>VLOOKUP(H1472,[1]Sheet1!$D:$D,1,FALSE)</f>
        <v>#N/A</v>
      </c>
    </row>
    <row r="1473" spans="1:29">
      <c r="A1473" s="4">
        <v>1166</v>
      </c>
      <c r="B1473" s="4" t="s">
        <v>3254</v>
      </c>
      <c r="C1473" s="4">
        <v>0</v>
      </c>
      <c r="D1473" s="4" t="s">
        <v>30</v>
      </c>
      <c r="E1473" s="4" t="s">
        <v>3675</v>
      </c>
      <c r="F1473" s="4" t="s">
        <v>88</v>
      </c>
      <c r="G1473" s="4" t="s">
        <v>43</v>
      </c>
      <c r="H1473" s="4">
        <v>3852834</v>
      </c>
      <c r="I1473" s="4" t="s">
        <v>3689</v>
      </c>
      <c r="J1473" s="216">
        <v>1010</v>
      </c>
      <c r="K1473" s="4" t="s">
        <v>3690</v>
      </c>
      <c r="L1473" s="4"/>
      <c r="M1473" s="4" t="s">
        <v>3691</v>
      </c>
      <c r="N1473" s="4" t="s">
        <v>3679</v>
      </c>
      <c r="O1473" s="4">
        <v>17789403743</v>
      </c>
      <c r="P1473" s="217">
        <f>--IFERROR(VLOOKUP(I1473,'统计（数据库导出）'!A:C,2,FALSE),0)</f>
        <v>-30</v>
      </c>
      <c r="Q1473" s="217">
        <f>--IFERROR(VLOOKUP(I1473,'统计（数据库导出）'!A:C,3,FALSE),0)</f>
        <v>111.1</v>
      </c>
      <c r="R1473" s="219">
        <f t="shared" si="22"/>
        <v>0.11</v>
      </c>
      <c r="S1473" s="217">
        <f>--IFERROR(VLOOKUP(I1473,'统计（数据库导出）'!A:K,4,FALSE),0)</f>
        <v>-40</v>
      </c>
      <c r="T1473" s="217">
        <f>--IFERROR(VLOOKUP(I1473,'统计（数据库导出）'!A:K,5,FALSE),0)</f>
        <v>-40</v>
      </c>
      <c r="U1473" s="217">
        <f>--IFERROR(VLOOKUP(I1473,'统计（数据库导出）'!A:K,6,FALSE),0)</f>
        <v>10</v>
      </c>
      <c r="V1473" s="217">
        <f>--IFERROR(VLOOKUP(I1473,'统计（数据库导出）'!A:K,7,FALSE),0)</f>
        <v>0</v>
      </c>
      <c r="W1473" s="217">
        <f>--IFERROR(VLOOKUP(I1473,'统计（数据库导出）'!A:K,8,FALSE),0)</f>
        <v>59.1</v>
      </c>
      <c r="X1473" s="217">
        <f>--IFERROR(VLOOKUP(I1473,'统计（数据库导出）'!A:K,9,FALSE),0)</f>
        <v>-102.37</v>
      </c>
      <c r="Y1473" s="217">
        <f>--IFERROR(VLOOKUP(I1473,'统计（数据库导出）'!A:K,10,FALSE),0)</f>
        <v>52</v>
      </c>
      <c r="Z1473" s="217">
        <f>--IFERROR(VLOOKUP(I1473,'统计（数据库导出）'!A:K,11,FALSE),0)</f>
        <v>0</v>
      </c>
      <c r="AA1473" s="4">
        <v>1472</v>
      </c>
      <c r="AB1473" s="4"/>
      <c r="AC1473" s="220" t="e">
        <f>VLOOKUP(H1473,[1]Sheet1!$D:$D,1,FALSE)</f>
        <v>#N/A</v>
      </c>
    </row>
    <row r="1474" spans="1:29">
      <c r="A1474" s="4">
        <v>1188</v>
      </c>
      <c r="B1474" s="4" t="s">
        <v>3254</v>
      </c>
      <c r="C1474" s="4" t="s">
        <v>3473</v>
      </c>
      <c r="D1474" s="4" t="s">
        <v>153</v>
      </c>
      <c r="E1474" s="4">
        <v>0</v>
      </c>
      <c r="F1474" s="4">
        <v>0</v>
      </c>
      <c r="G1474" s="4" t="s">
        <v>373</v>
      </c>
      <c r="H1474" s="4">
        <v>3851572</v>
      </c>
      <c r="I1474" s="4" t="s">
        <v>3692</v>
      </c>
      <c r="J1474" s="216">
        <v>800</v>
      </c>
      <c r="K1474" s="4" t="s">
        <v>3693</v>
      </c>
      <c r="L1474" s="4"/>
      <c r="M1474" s="4" t="s">
        <v>3694</v>
      </c>
      <c r="N1474" s="4" t="s">
        <v>3695</v>
      </c>
      <c r="O1474" s="4">
        <v>18093835655</v>
      </c>
      <c r="P1474" s="217">
        <f>--IFERROR(VLOOKUP(I1474,'统计（数据库导出）'!A:C,2,FALSE),0)</f>
        <v>203.96</v>
      </c>
      <c r="Q1474" s="217">
        <f>--IFERROR(VLOOKUP(I1474,'统计（数据库导出）'!A:C,3,FALSE),0)</f>
        <v>267.716666666667</v>
      </c>
      <c r="R1474" s="219">
        <f t="shared" ref="R1474:R1537" si="23">IFERROR(Q1474/J1474,0)</f>
        <v>0.334645833333334</v>
      </c>
      <c r="S1474" s="217">
        <f>--IFERROR(VLOOKUP(I1474,'统计（数据库导出）'!A:K,4,FALSE),0)</f>
        <v>193.96</v>
      </c>
      <c r="T1474" s="217">
        <f>--IFERROR(VLOOKUP(I1474,'统计（数据库导出）'!A:K,5,FALSE),0)</f>
        <v>0</v>
      </c>
      <c r="U1474" s="217">
        <f>--IFERROR(VLOOKUP(I1474,'统计（数据库导出）'!A:K,6,FALSE),0)</f>
        <v>10</v>
      </c>
      <c r="V1474" s="217">
        <f>--IFERROR(VLOOKUP(I1474,'统计（数据库导出）'!A:K,7,FALSE),0)</f>
        <v>0</v>
      </c>
      <c r="W1474" s="217">
        <f>--IFERROR(VLOOKUP(I1474,'统计（数据库导出）'!A:K,8,FALSE),0)</f>
        <v>-401.44</v>
      </c>
      <c r="X1474" s="217">
        <f>--IFERROR(VLOOKUP(I1474,'统计（数据库导出）'!A:K,9,FALSE),0)</f>
        <v>-1536</v>
      </c>
      <c r="Y1474" s="217">
        <f>--IFERROR(VLOOKUP(I1474,'统计（数据库导出）'!A:K,10,FALSE),0)</f>
        <v>669.156666666667</v>
      </c>
      <c r="Z1474" s="217">
        <f>--IFERROR(VLOOKUP(I1474,'统计（数据库导出）'!A:K,11,FALSE),0)</f>
        <v>0</v>
      </c>
      <c r="AA1474" s="4">
        <v>1473</v>
      </c>
      <c r="AB1474" s="4"/>
      <c r="AC1474" s="220" t="e">
        <f>VLOOKUP(H1474,[1]Sheet1!$D:$D,1,FALSE)</f>
        <v>#N/A</v>
      </c>
    </row>
    <row r="1475" spans="1:29">
      <c r="A1475" s="4">
        <v>1143</v>
      </c>
      <c r="B1475" s="4" t="s">
        <v>3254</v>
      </c>
      <c r="C1475" s="4">
        <v>0</v>
      </c>
      <c r="D1475" s="4" t="s">
        <v>30</v>
      </c>
      <c r="E1475" s="4" t="s">
        <v>3675</v>
      </c>
      <c r="F1475" s="4" t="s">
        <v>88</v>
      </c>
      <c r="G1475" s="4" t="s">
        <v>68</v>
      </c>
      <c r="H1475" s="4">
        <v>3825229</v>
      </c>
      <c r="I1475" s="4" t="s">
        <v>3696</v>
      </c>
      <c r="J1475" s="216">
        <v>2720</v>
      </c>
      <c r="K1475" s="4" t="s">
        <v>3697</v>
      </c>
      <c r="L1475" s="4"/>
      <c r="M1475" s="4" t="s">
        <v>3698</v>
      </c>
      <c r="N1475" s="4" t="s">
        <v>3685</v>
      </c>
      <c r="O1475" s="4">
        <v>18993820296</v>
      </c>
      <c r="P1475" s="217">
        <f>--IFERROR(VLOOKUP(I1475,'统计（数据库导出）'!A:C,2,FALSE),0)</f>
        <v>33.15</v>
      </c>
      <c r="Q1475" s="217">
        <f>--IFERROR(VLOOKUP(I1475,'统计（数据库导出）'!A:C,3,FALSE),0)</f>
        <v>2844.8733</v>
      </c>
      <c r="R1475" s="219">
        <f t="shared" si="23"/>
        <v>1.04590930147059</v>
      </c>
      <c r="S1475" s="217">
        <f>--IFERROR(VLOOKUP(I1475,'统计（数据库导出）'!A:K,4,FALSE),0)</f>
        <v>27.5</v>
      </c>
      <c r="T1475" s="217">
        <f>--IFERROR(VLOOKUP(I1475,'统计（数据库导出）'!A:K,5,FALSE),0)</f>
        <v>-69</v>
      </c>
      <c r="U1475" s="217">
        <f>--IFERROR(VLOOKUP(I1475,'统计（数据库导出）'!A:K,6,FALSE),0)</f>
        <v>5.65</v>
      </c>
      <c r="V1475" s="217">
        <f>--IFERROR(VLOOKUP(I1475,'统计（数据库导出）'!A:K,7,FALSE),0)</f>
        <v>0</v>
      </c>
      <c r="W1475" s="217">
        <f>--IFERROR(VLOOKUP(I1475,'统计（数据库导出）'!A:K,8,FALSE),0)</f>
        <v>1971.97</v>
      </c>
      <c r="X1475" s="217">
        <f>--IFERROR(VLOOKUP(I1475,'统计（数据库导出）'!A:K,9,FALSE),0)</f>
        <v>-655.1</v>
      </c>
      <c r="Y1475" s="217">
        <f>--IFERROR(VLOOKUP(I1475,'统计（数据库导出）'!A:K,10,FALSE),0)</f>
        <v>872.9033</v>
      </c>
      <c r="Z1475" s="217">
        <f>--IFERROR(VLOOKUP(I1475,'统计（数据库导出）'!A:K,11,FALSE),0)</f>
        <v>0</v>
      </c>
      <c r="AA1475" s="4">
        <v>1474</v>
      </c>
      <c r="AB1475" s="4"/>
      <c r="AC1475" s="220" t="e">
        <f>VLOOKUP(H1475,[1]Sheet1!$D:$D,1,FALSE)</f>
        <v>#N/A</v>
      </c>
    </row>
    <row r="1476" spans="1:29">
      <c r="A1476" s="4">
        <v>1128</v>
      </c>
      <c r="B1476" s="4" t="s">
        <v>3254</v>
      </c>
      <c r="C1476" s="4">
        <v>0</v>
      </c>
      <c r="D1476" s="4" t="s">
        <v>30</v>
      </c>
      <c r="E1476" s="4" t="s">
        <v>3699</v>
      </c>
      <c r="F1476" s="4" t="s">
        <v>88</v>
      </c>
      <c r="G1476" s="4" t="s">
        <v>68</v>
      </c>
      <c r="H1476" s="4">
        <v>3853565</v>
      </c>
      <c r="I1476" s="4" t="s">
        <v>3700</v>
      </c>
      <c r="J1476" s="216">
        <v>1750</v>
      </c>
      <c r="K1476" s="4" t="s">
        <v>3701</v>
      </c>
      <c r="L1476" s="4"/>
      <c r="M1476" s="4" t="s">
        <v>3702</v>
      </c>
      <c r="N1476" s="4" t="s">
        <v>3703</v>
      </c>
      <c r="O1476" s="4">
        <v>18093883912</v>
      </c>
      <c r="P1476" s="217">
        <f>--IFERROR(VLOOKUP(I1476,'统计（数据库导出）'!A:C,2,FALSE),0)</f>
        <v>130</v>
      </c>
      <c r="Q1476" s="217">
        <f>--IFERROR(VLOOKUP(I1476,'统计（数据库导出）'!A:C,3,FALSE),0)</f>
        <v>1276.5</v>
      </c>
      <c r="R1476" s="219">
        <f t="shared" si="23"/>
        <v>0.729428571428571</v>
      </c>
      <c r="S1476" s="217">
        <f>--IFERROR(VLOOKUP(I1476,'统计（数据库导出）'!A:K,4,FALSE),0)</f>
        <v>0</v>
      </c>
      <c r="T1476" s="217">
        <f>--IFERROR(VLOOKUP(I1476,'统计（数据库导出）'!A:K,5,FALSE),0)</f>
        <v>0</v>
      </c>
      <c r="U1476" s="217">
        <f>--IFERROR(VLOOKUP(I1476,'统计（数据库导出）'!A:K,6,FALSE),0)</f>
        <v>130</v>
      </c>
      <c r="V1476" s="217">
        <f>--IFERROR(VLOOKUP(I1476,'统计（数据库导出）'!A:K,7,FALSE),0)</f>
        <v>0</v>
      </c>
      <c r="W1476" s="217">
        <f>--IFERROR(VLOOKUP(I1476,'统计（数据库导出）'!A:K,8,FALSE),0)</f>
        <v>519.7</v>
      </c>
      <c r="X1476" s="217">
        <f>--IFERROR(VLOOKUP(I1476,'统计（数据库导出）'!A:K,9,FALSE),0)</f>
        <v>-537.7</v>
      </c>
      <c r="Y1476" s="217">
        <f>--IFERROR(VLOOKUP(I1476,'统计（数据库导出）'!A:K,10,FALSE),0)</f>
        <v>756.8</v>
      </c>
      <c r="Z1476" s="217">
        <f>--IFERROR(VLOOKUP(I1476,'统计（数据库导出）'!A:K,11,FALSE),0)</f>
        <v>-21</v>
      </c>
      <c r="AA1476" s="4">
        <v>1475</v>
      </c>
      <c r="AB1476" s="4"/>
      <c r="AC1476" s="220" t="e">
        <f>VLOOKUP(H1476,[1]Sheet1!$D:$D,1,FALSE)</f>
        <v>#N/A</v>
      </c>
    </row>
    <row r="1477" spans="1:29">
      <c r="A1477" s="4">
        <v>1129</v>
      </c>
      <c r="B1477" s="4" t="s">
        <v>3254</v>
      </c>
      <c r="C1477" s="4">
        <v>0</v>
      </c>
      <c r="D1477" s="4" t="s">
        <v>30</v>
      </c>
      <c r="E1477" s="4" t="s">
        <v>3699</v>
      </c>
      <c r="F1477" s="4" t="s">
        <v>88</v>
      </c>
      <c r="G1477" s="4" t="s">
        <v>68</v>
      </c>
      <c r="H1477" s="4">
        <v>3853568</v>
      </c>
      <c r="I1477" s="4" t="s">
        <v>3704</v>
      </c>
      <c r="J1477" s="216">
        <v>1750</v>
      </c>
      <c r="K1477" s="4" t="s">
        <v>3705</v>
      </c>
      <c r="L1477" s="4"/>
      <c r="M1477" s="4" t="s">
        <v>3706</v>
      </c>
      <c r="N1477" s="4" t="s">
        <v>3707</v>
      </c>
      <c r="O1477" s="4">
        <v>18193819720</v>
      </c>
      <c r="P1477" s="217">
        <f>--IFERROR(VLOOKUP(I1477,'统计（数据库导出）'!A:C,2,FALSE),0)</f>
        <v>20</v>
      </c>
      <c r="Q1477" s="217">
        <f>--IFERROR(VLOOKUP(I1477,'统计（数据库导出）'!A:C,3,FALSE),0)</f>
        <v>363.35</v>
      </c>
      <c r="R1477" s="219">
        <f t="shared" si="23"/>
        <v>0.207628571428571</v>
      </c>
      <c r="S1477" s="217">
        <f>--IFERROR(VLOOKUP(I1477,'统计（数据库导出）'!A:K,4,FALSE),0)</f>
        <v>0</v>
      </c>
      <c r="T1477" s="217">
        <f>--IFERROR(VLOOKUP(I1477,'统计（数据库导出）'!A:K,5,FALSE),0)</f>
        <v>0</v>
      </c>
      <c r="U1477" s="217">
        <f>--IFERROR(VLOOKUP(I1477,'统计（数据库导出）'!A:K,6,FALSE),0)</f>
        <v>20</v>
      </c>
      <c r="V1477" s="217">
        <f>--IFERROR(VLOOKUP(I1477,'统计（数据库导出）'!A:K,7,FALSE),0)</f>
        <v>0</v>
      </c>
      <c r="W1477" s="217">
        <f>--IFERROR(VLOOKUP(I1477,'统计（数据库导出）'!A:K,8,FALSE),0)</f>
        <v>107.7</v>
      </c>
      <c r="X1477" s="217">
        <f>--IFERROR(VLOOKUP(I1477,'统计（数据库导出）'!A:K,9,FALSE),0)</f>
        <v>-60</v>
      </c>
      <c r="Y1477" s="217">
        <f>--IFERROR(VLOOKUP(I1477,'统计（数据库导出）'!A:K,10,FALSE),0)</f>
        <v>255.65</v>
      </c>
      <c r="Z1477" s="217">
        <f>--IFERROR(VLOOKUP(I1477,'统计（数据库导出）'!A:K,11,FALSE),0)</f>
        <v>0</v>
      </c>
      <c r="AA1477" s="4">
        <v>1476</v>
      </c>
      <c r="AB1477" s="4"/>
      <c r="AC1477" s="220" t="e">
        <f>VLOOKUP(H1477,[1]Sheet1!$D:$D,1,FALSE)</f>
        <v>#N/A</v>
      </c>
    </row>
    <row r="1478" spans="1:29">
      <c r="A1478" s="4">
        <v>1133</v>
      </c>
      <c r="B1478" s="4" t="s">
        <v>3254</v>
      </c>
      <c r="C1478" s="4">
        <v>0</v>
      </c>
      <c r="D1478" s="4" t="s">
        <v>30</v>
      </c>
      <c r="E1478" s="4" t="s">
        <v>3699</v>
      </c>
      <c r="F1478" s="4" t="s">
        <v>88</v>
      </c>
      <c r="G1478" s="4" t="s">
        <v>102</v>
      </c>
      <c r="H1478" s="4">
        <v>382984</v>
      </c>
      <c r="I1478" s="4" t="s">
        <v>3708</v>
      </c>
      <c r="J1478" s="216">
        <v>2600</v>
      </c>
      <c r="K1478" s="4" t="s">
        <v>3709</v>
      </c>
      <c r="L1478" s="4"/>
      <c r="M1478" s="4" t="s">
        <v>3710</v>
      </c>
      <c r="N1478" s="4" t="s">
        <v>3703</v>
      </c>
      <c r="O1478" s="4">
        <v>18993820166</v>
      </c>
      <c r="P1478" s="217">
        <f>--IFERROR(VLOOKUP(I1478,'统计（数据库导出）'!A:C,2,FALSE),0)</f>
        <v>0</v>
      </c>
      <c r="Q1478" s="217">
        <f>--IFERROR(VLOOKUP(I1478,'统计（数据库导出）'!A:C,3,FALSE),0)</f>
        <v>767.51</v>
      </c>
      <c r="R1478" s="219">
        <f t="shared" si="23"/>
        <v>0.295196153846154</v>
      </c>
      <c r="S1478" s="217">
        <f>--IFERROR(VLOOKUP(I1478,'统计（数据库导出）'!A:K,4,FALSE),0)</f>
        <v>0</v>
      </c>
      <c r="T1478" s="217">
        <f>--IFERROR(VLOOKUP(I1478,'统计（数据库导出）'!A:K,5,FALSE),0)</f>
        <v>0</v>
      </c>
      <c r="U1478" s="217">
        <f>--IFERROR(VLOOKUP(I1478,'统计（数据库导出）'!A:K,6,FALSE),0)</f>
        <v>0</v>
      </c>
      <c r="V1478" s="217">
        <f>--IFERROR(VLOOKUP(I1478,'统计（数据库导出）'!A:K,7,FALSE),0)</f>
        <v>0</v>
      </c>
      <c r="W1478" s="217">
        <f>--IFERROR(VLOOKUP(I1478,'统计（数据库导出）'!A:K,8,FALSE),0)</f>
        <v>430.21</v>
      </c>
      <c r="X1478" s="217">
        <f>--IFERROR(VLOOKUP(I1478,'统计（数据库导出）'!A:K,9,FALSE),0)</f>
        <v>-780.5</v>
      </c>
      <c r="Y1478" s="217">
        <f>--IFERROR(VLOOKUP(I1478,'统计（数据库导出）'!A:K,10,FALSE),0)</f>
        <v>337.3</v>
      </c>
      <c r="Z1478" s="217">
        <f>--IFERROR(VLOOKUP(I1478,'统计（数据库导出）'!A:K,11,FALSE),0)</f>
        <v>-15</v>
      </c>
      <c r="AA1478" s="4">
        <v>1477</v>
      </c>
      <c r="AB1478" s="4"/>
      <c r="AC1478" s="220" t="e">
        <f>VLOOKUP(H1478,[1]Sheet1!$D:$D,1,FALSE)</f>
        <v>#N/A</v>
      </c>
    </row>
    <row r="1479" spans="1:29">
      <c r="A1479" s="4">
        <v>1148</v>
      </c>
      <c r="B1479" s="4" t="s">
        <v>3254</v>
      </c>
      <c r="C1479" s="4">
        <v>0</v>
      </c>
      <c r="D1479" s="4" t="s">
        <v>30</v>
      </c>
      <c r="E1479" s="4" t="s">
        <v>3699</v>
      </c>
      <c r="F1479" s="4" t="s">
        <v>88</v>
      </c>
      <c r="G1479" s="4" t="s">
        <v>68</v>
      </c>
      <c r="H1479" s="4">
        <v>3822636</v>
      </c>
      <c r="I1479" s="4" t="s">
        <v>3711</v>
      </c>
      <c r="J1479" s="216">
        <v>1800</v>
      </c>
      <c r="K1479" s="4" t="s">
        <v>3712</v>
      </c>
      <c r="L1479" s="4" t="s">
        <v>99</v>
      </c>
      <c r="M1479" s="4" t="s">
        <v>3713</v>
      </c>
      <c r="N1479" s="4" t="s">
        <v>3707</v>
      </c>
      <c r="O1479" s="4">
        <v>18993817666</v>
      </c>
      <c r="P1479" s="217">
        <f>--IFERROR(VLOOKUP(I1479,'统计（数据库导出）'!A:C,2,FALSE),0)</f>
        <v>84.65</v>
      </c>
      <c r="Q1479" s="217">
        <f>--IFERROR(VLOOKUP(I1479,'统计（数据库导出）'!A:C,3,FALSE),0)</f>
        <v>1993.73</v>
      </c>
      <c r="R1479" s="219">
        <f t="shared" si="23"/>
        <v>1.10762777777778</v>
      </c>
      <c r="S1479" s="217">
        <f>--IFERROR(VLOOKUP(I1479,'统计（数据库导出）'!A:K,4,FALSE),0)</f>
        <v>84</v>
      </c>
      <c r="T1479" s="217">
        <f>--IFERROR(VLOOKUP(I1479,'统计（数据库导出）'!A:K,5,FALSE),0)</f>
        <v>0</v>
      </c>
      <c r="U1479" s="217">
        <f>--IFERROR(VLOOKUP(I1479,'统计（数据库导出）'!A:K,6,FALSE),0)</f>
        <v>0.65</v>
      </c>
      <c r="V1479" s="217">
        <f>--IFERROR(VLOOKUP(I1479,'统计（数据库导出）'!A:K,7,FALSE),0)</f>
        <v>0</v>
      </c>
      <c r="W1479" s="217">
        <f>--IFERROR(VLOOKUP(I1479,'统计（数据库导出）'!A:K,8,FALSE),0)</f>
        <v>1271.13</v>
      </c>
      <c r="X1479" s="217">
        <f>--IFERROR(VLOOKUP(I1479,'统计（数据库导出）'!A:K,9,FALSE),0)</f>
        <v>-602.3</v>
      </c>
      <c r="Y1479" s="217">
        <f>--IFERROR(VLOOKUP(I1479,'统计（数据库导出）'!A:K,10,FALSE),0)</f>
        <v>722.6</v>
      </c>
      <c r="Z1479" s="217">
        <f>--IFERROR(VLOOKUP(I1479,'统计（数据库导出）'!A:K,11,FALSE),0)</f>
        <v>-10</v>
      </c>
      <c r="AA1479" s="4">
        <v>1478</v>
      </c>
      <c r="AB1479" s="4"/>
      <c r="AC1479" s="220" t="e">
        <f>VLOOKUP(H1479,[1]Sheet1!$D:$D,1,FALSE)</f>
        <v>#N/A</v>
      </c>
    </row>
    <row r="1480" spans="1:29">
      <c r="A1480" s="4">
        <v>1151</v>
      </c>
      <c r="B1480" s="4" t="s">
        <v>3254</v>
      </c>
      <c r="C1480" s="4">
        <v>0</v>
      </c>
      <c r="D1480" s="4" t="s">
        <v>30</v>
      </c>
      <c r="E1480" s="4" t="s">
        <v>3699</v>
      </c>
      <c r="F1480" s="4" t="s">
        <v>88</v>
      </c>
      <c r="G1480" s="4" t="s">
        <v>43</v>
      </c>
      <c r="H1480" s="4">
        <v>3353051</v>
      </c>
      <c r="I1480" s="4" t="s">
        <v>3714</v>
      </c>
      <c r="J1480" s="216">
        <v>1500</v>
      </c>
      <c r="K1480" s="4" t="s">
        <v>3715</v>
      </c>
      <c r="L1480" s="4"/>
      <c r="M1480" s="4" t="s">
        <v>3716</v>
      </c>
      <c r="N1480" s="4" t="s">
        <v>3703</v>
      </c>
      <c r="O1480" s="4">
        <v>19993885641</v>
      </c>
      <c r="P1480" s="217">
        <f>--IFERROR(VLOOKUP(I1480,'统计（数据库导出）'!A:C,2,FALSE),0)</f>
        <v>16</v>
      </c>
      <c r="Q1480" s="217">
        <f>--IFERROR(VLOOKUP(I1480,'统计（数据库导出）'!A:C,3,FALSE),0)</f>
        <v>165</v>
      </c>
      <c r="R1480" s="219">
        <f t="shared" si="23"/>
        <v>0.11</v>
      </c>
      <c r="S1480" s="217">
        <f>--IFERROR(VLOOKUP(I1480,'统计（数据库导出）'!A:K,4,FALSE),0)</f>
        <v>0</v>
      </c>
      <c r="T1480" s="217">
        <f>--IFERROR(VLOOKUP(I1480,'统计（数据库导出）'!A:K,5,FALSE),0)</f>
        <v>0</v>
      </c>
      <c r="U1480" s="217">
        <f>--IFERROR(VLOOKUP(I1480,'统计（数据库导出）'!A:K,6,FALSE),0)</f>
        <v>16</v>
      </c>
      <c r="V1480" s="217">
        <f>--IFERROR(VLOOKUP(I1480,'统计（数据库导出）'!A:K,7,FALSE),0)</f>
        <v>0</v>
      </c>
      <c r="W1480" s="217">
        <f>--IFERROR(VLOOKUP(I1480,'统计（数据库导出）'!A:K,8,FALSE),0)</f>
        <v>30</v>
      </c>
      <c r="X1480" s="217">
        <f>--IFERROR(VLOOKUP(I1480,'统计（数据库导出）'!A:K,9,FALSE),0)</f>
        <v>0</v>
      </c>
      <c r="Y1480" s="217">
        <f>--IFERROR(VLOOKUP(I1480,'统计（数据库导出）'!A:K,10,FALSE),0)</f>
        <v>135</v>
      </c>
      <c r="Z1480" s="217">
        <f>--IFERROR(VLOOKUP(I1480,'统计（数据库导出）'!A:K,11,FALSE),0)</f>
        <v>0</v>
      </c>
      <c r="AA1480" s="4">
        <v>1479</v>
      </c>
      <c r="AB1480" s="4"/>
      <c r="AC1480" s="220" t="e">
        <f>VLOOKUP(H1480,[1]Sheet1!$D:$D,1,FALSE)</f>
        <v>#N/A</v>
      </c>
    </row>
    <row r="1481" spans="1:29">
      <c r="A1481" s="4">
        <v>1153</v>
      </c>
      <c r="B1481" s="4" t="s">
        <v>3254</v>
      </c>
      <c r="C1481" s="4">
        <v>0</v>
      </c>
      <c r="D1481" s="4" t="s">
        <v>30</v>
      </c>
      <c r="E1481" s="4" t="s">
        <v>3699</v>
      </c>
      <c r="F1481" s="4" t="s">
        <v>88</v>
      </c>
      <c r="G1481" s="4" t="s">
        <v>33</v>
      </c>
      <c r="H1481" s="4">
        <v>3852709</v>
      </c>
      <c r="I1481" s="4" t="s">
        <v>3717</v>
      </c>
      <c r="J1481" s="216">
        <v>2000</v>
      </c>
      <c r="K1481" s="4" t="s">
        <v>3718</v>
      </c>
      <c r="L1481" s="4"/>
      <c r="M1481" s="4" t="s">
        <v>3719</v>
      </c>
      <c r="N1481" s="4" t="s">
        <v>3720</v>
      </c>
      <c r="O1481" s="4">
        <v>18109387600</v>
      </c>
      <c r="P1481" s="217">
        <f>--IFERROR(VLOOKUP(I1481,'统计（数据库导出）'!A:C,2,FALSE),0)</f>
        <v>0</v>
      </c>
      <c r="Q1481" s="217">
        <f>--IFERROR(VLOOKUP(I1481,'统计（数据库导出）'!A:C,3,FALSE),0)</f>
        <v>1753.05</v>
      </c>
      <c r="R1481" s="219">
        <f t="shared" si="23"/>
        <v>0.876525</v>
      </c>
      <c r="S1481" s="217">
        <f>--IFERROR(VLOOKUP(I1481,'统计（数据库导出）'!A:K,4,FALSE),0)</f>
        <v>0</v>
      </c>
      <c r="T1481" s="217">
        <f>--IFERROR(VLOOKUP(I1481,'统计（数据库导出）'!A:K,5,FALSE),0)</f>
        <v>0</v>
      </c>
      <c r="U1481" s="217">
        <f>--IFERROR(VLOOKUP(I1481,'统计（数据库导出）'!A:K,6,FALSE),0)</f>
        <v>0</v>
      </c>
      <c r="V1481" s="217">
        <f>--IFERROR(VLOOKUP(I1481,'统计（数据库导出）'!A:K,7,FALSE),0)</f>
        <v>0</v>
      </c>
      <c r="W1481" s="217">
        <f>--IFERROR(VLOOKUP(I1481,'统计（数据库导出）'!A:K,8,FALSE),0)</f>
        <v>1352.8</v>
      </c>
      <c r="X1481" s="217">
        <f>--IFERROR(VLOOKUP(I1481,'统计（数据库导出）'!A:K,9,FALSE),0)</f>
        <v>-428.7</v>
      </c>
      <c r="Y1481" s="217">
        <f>--IFERROR(VLOOKUP(I1481,'统计（数据库导出）'!A:K,10,FALSE),0)</f>
        <v>400.25</v>
      </c>
      <c r="Z1481" s="217">
        <f>--IFERROR(VLOOKUP(I1481,'统计（数据库导出）'!A:K,11,FALSE),0)</f>
        <v>0</v>
      </c>
      <c r="AA1481" s="4">
        <v>1480</v>
      </c>
      <c r="AB1481" s="4"/>
      <c r="AC1481" s="220" t="e">
        <f>VLOOKUP(H1481,[1]Sheet1!$D:$D,1,FALSE)</f>
        <v>#N/A</v>
      </c>
    </row>
    <row r="1482" spans="1:29">
      <c r="A1482" s="4">
        <v>1154</v>
      </c>
      <c r="B1482" s="4" t="s">
        <v>3254</v>
      </c>
      <c r="C1482" s="4">
        <v>0</v>
      </c>
      <c r="D1482" s="4" t="s">
        <v>30</v>
      </c>
      <c r="E1482" s="4" t="s">
        <v>3699</v>
      </c>
      <c r="F1482" s="4" t="s">
        <v>88</v>
      </c>
      <c r="G1482" s="4" t="s">
        <v>43</v>
      </c>
      <c r="H1482" s="4">
        <v>3853004</v>
      </c>
      <c r="I1482" s="4" t="s">
        <v>3721</v>
      </c>
      <c r="J1482" s="216">
        <v>1500</v>
      </c>
      <c r="K1482" s="4" t="s">
        <v>3722</v>
      </c>
      <c r="L1482" s="4"/>
      <c r="M1482" s="4" t="s">
        <v>3723</v>
      </c>
      <c r="N1482" s="4" t="s">
        <v>3720</v>
      </c>
      <c r="O1482" s="4">
        <v>15393090530</v>
      </c>
      <c r="P1482" s="217">
        <f>--IFERROR(VLOOKUP(I1482,'统计（数据库导出）'!A:C,2,FALSE),0)</f>
        <v>30</v>
      </c>
      <c r="Q1482" s="217">
        <f>--IFERROR(VLOOKUP(I1482,'统计（数据库导出）'!A:C,3,FALSE),0)</f>
        <v>166.25</v>
      </c>
      <c r="R1482" s="219">
        <f t="shared" si="23"/>
        <v>0.110833333333333</v>
      </c>
      <c r="S1482" s="217">
        <f>--IFERROR(VLOOKUP(I1482,'统计（数据库导出）'!A:K,4,FALSE),0)</f>
        <v>30</v>
      </c>
      <c r="T1482" s="217">
        <f>--IFERROR(VLOOKUP(I1482,'统计（数据库导出）'!A:K,5,FALSE),0)</f>
        <v>0</v>
      </c>
      <c r="U1482" s="217">
        <f>--IFERROR(VLOOKUP(I1482,'统计（数据库导出）'!A:K,6,FALSE),0)</f>
        <v>0</v>
      </c>
      <c r="V1482" s="217">
        <f>--IFERROR(VLOOKUP(I1482,'统计（数据库导出）'!A:K,7,FALSE),0)</f>
        <v>0</v>
      </c>
      <c r="W1482" s="217">
        <f>--IFERROR(VLOOKUP(I1482,'统计（数据库导出）'!A:K,8,FALSE),0)</f>
        <v>9.6</v>
      </c>
      <c r="X1482" s="217">
        <f>--IFERROR(VLOOKUP(I1482,'统计（数据库导出）'!A:K,9,FALSE),0)</f>
        <v>-96.3</v>
      </c>
      <c r="Y1482" s="217">
        <f>--IFERROR(VLOOKUP(I1482,'统计（数据库导出）'!A:K,10,FALSE),0)</f>
        <v>156.65</v>
      </c>
      <c r="Z1482" s="217">
        <f>--IFERROR(VLOOKUP(I1482,'统计（数据库导出）'!A:K,11,FALSE),0)</f>
        <v>0</v>
      </c>
      <c r="AA1482" s="4">
        <v>1481</v>
      </c>
      <c r="AB1482" s="4"/>
      <c r="AC1482" s="220" t="e">
        <f>VLOOKUP(H1482,[1]Sheet1!$D:$D,1,FALSE)</f>
        <v>#N/A</v>
      </c>
    </row>
    <row r="1483" spans="1:29">
      <c r="A1483" s="4">
        <v>1170</v>
      </c>
      <c r="B1483" s="4" t="s">
        <v>3254</v>
      </c>
      <c r="C1483" s="4">
        <v>0</v>
      </c>
      <c r="D1483" s="4" t="s">
        <v>30</v>
      </c>
      <c r="E1483" s="4" t="s">
        <v>3699</v>
      </c>
      <c r="F1483" s="4" t="s">
        <v>88</v>
      </c>
      <c r="G1483" s="4" t="s">
        <v>43</v>
      </c>
      <c r="H1483" s="4">
        <v>3852846</v>
      </c>
      <c r="I1483" s="4" t="s">
        <v>3724</v>
      </c>
      <c r="J1483" s="216">
        <v>1500</v>
      </c>
      <c r="K1483" s="4" t="s">
        <v>3725</v>
      </c>
      <c r="L1483" s="4"/>
      <c r="M1483" s="4" t="s">
        <v>3726</v>
      </c>
      <c r="N1483" s="4" t="s">
        <v>3703</v>
      </c>
      <c r="O1483" s="4">
        <v>17793820523</v>
      </c>
      <c r="P1483" s="217">
        <f>--IFERROR(VLOOKUP(I1483,'统计（数据库导出）'!A:C,2,FALSE),0)</f>
        <v>86.55</v>
      </c>
      <c r="Q1483" s="217">
        <f>--IFERROR(VLOOKUP(I1483,'统计（数据库导出）'!A:C,3,FALSE),0)</f>
        <v>539.17</v>
      </c>
      <c r="R1483" s="219">
        <f t="shared" si="23"/>
        <v>0.359446666666667</v>
      </c>
      <c r="S1483" s="217">
        <f>--IFERROR(VLOOKUP(I1483,'统计（数据库导出）'!A:K,4,FALSE),0)</f>
        <v>75.9</v>
      </c>
      <c r="T1483" s="217">
        <f>--IFERROR(VLOOKUP(I1483,'统计（数据库导出）'!A:K,5,FALSE),0)</f>
        <v>0</v>
      </c>
      <c r="U1483" s="217">
        <f>--IFERROR(VLOOKUP(I1483,'统计（数据库导出）'!A:K,6,FALSE),0)</f>
        <v>10.65</v>
      </c>
      <c r="V1483" s="217">
        <f>--IFERROR(VLOOKUP(I1483,'统计（数据库导出）'!A:K,7,FALSE),0)</f>
        <v>0</v>
      </c>
      <c r="W1483" s="217">
        <f>--IFERROR(VLOOKUP(I1483,'统计（数据库导出）'!A:K,8,FALSE),0)</f>
        <v>447.22</v>
      </c>
      <c r="X1483" s="217">
        <f>--IFERROR(VLOOKUP(I1483,'统计（数据库导出）'!A:K,9,FALSE),0)</f>
        <v>-80</v>
      </c>
      <c r="Y1483" s="217">
        <f>--IFERROR(VLOOKUP(I1483,'统计（数据库导出）'!A:K,10,FALSE),0)</f>
        <v>91.95</v>
      </c>
      <c r="Z1483" s="217">
        <f>--IFERROR(VLOOKUP(I1483,'统计（数据库导出）'!A:K,11,FALSE),0)</f>
        <v>0</v>
      </c>
      <c r="AA1483" s="4">
        <v>1482</v>
      </c>
      <c r="AB1483" s="4"/>
      <c r="AC1483" s="220" t="e">
        <f>VLOOKUP(H1483,[1]Sheet1!$D:$D,1,FALSE)</f>
        <v>#N/A</v>
      </c>
    </row>
    <row r="1484" spans="1:29">
      <c r="A1484" s="4">
        <v>1172</v>
      </c>
      <c r="B1484" s="4" t="s">
        <v>3254</v>
      </c>
      <c r="C1484" s="4">
        <v>0</v>
      </c>
      <c r="D1484" s="4" t="s">
        <v>30</v>
      </c>
      <c r="E1484" s="4" t="s">
        <v>3699</v>
      </c>
      <c r="F1484" s="4" t="s">
        <v>88</v>
      </c>
      <c r="G1484" s="4" t="s">
        <v>43</v>
      </c>
      <c r="H1484" s="4">
        <v>3852844</v>
      </c>
      <c r="I1484" s="4" t="s">
        <v>3727</v>
      </c>
      <c r="J1484" s="216">
        <v>1500</v>
      </c>
      <c r="K1484" s="4" t="s">
        <v>3728</v>
      </c>
      <c r="L1484" s="4"/>
      <c r="M1484" s="4" t="s">
        <v>3729</v>
      </c>
      <c r="N1484" s="4" t="s">
        <v>3703</v>
      </c>
      <c r="O1484" s="4">
        <v>18093856480</v>
      </c>
      <c r="P1484" s="217">
        <f>--IFERROR(VLOOKUP(I1484,'统计（数据库导出）'!A:C,2,FALSE),0)</f>
        <v>0</v>
      </c>
      <c r="Q1484" s="217">
        <f>--IFERROR(VLOOKUP(I1484,'统计（数据库导出）'!A:C,3,FALSE),0)</f>
        <v>160</v>
      </c>
      <c r="R1484" s="219">
        <f t="shared" si="23"/>
        <v>0.106666666666667</v>
      </c>
      <c r="S1484" s="217">
        <f>--IFERROR(VLOOKUP(I1484,'统计（数据库导出）'!A:K,4,FALSE),0)</f>
        <v>0</v>
      </c>
      <c r="T1484" s="217">
        <f>--IFERROR(VLOOKUP(I1484,'统计（数据库导出）'!A:K,5,FALSE),0)</f>
        <v>0</v>
      </c>
      <c r="U1484" s="217">
        <f>--IFERROR(VLOOKUP(I1484,'统计（数据库导出）'!A:K,6,FALSE),0)</f>
        <v>0</v>
      </c>
      <c r="V1484" s="217">
        <f>--IFERROR(VLOOKUP(I1484,'统计（数据库导出）'!A:K,7,FALSE),0)</f>
        <v>0</v>
      </c>
      <c r="W1484" s="217">
        <f>--IFERROR(VLOOKUP(I1484,'统计（数据库导出）'!A:K,8,FALSE),0)</f>
        <v>50</v>
      </c>
      <c r="X1484" s="217">
        <f>--IFERROR(VLOOKUP(I1484,'统计（数据库导出）'!A:K,9,FALSE),0)</f>
        <v>-169.7</v>
      </c>
      <c r="Y1484" s="217">
        <f>--IFERROR(VLOOKUP(I1484,'统计（数据库导出）'!A:K,10,FALSE),0)</f>
        <v>110</v>
      </c>
      <c r="Z1484" s="217">
        <f>--IFERROR(VLOOKUP(I1484,'统计（数据库导出）'!A:K,11,FALSE),0)</f>
        <v>0</v>
      </c>
      <c r="AA1484" s="4">
        <v>1483</v>
      </c>
      <c r="AB1484" s="4"/>
      <c r="AC1484" s="220" t="e">
        <f>VLOOKUP(H1484,[1]Sheet1!$D:$D,1,FALSE)</f>
        <v>#N/A</v>
      </c>
    </row>
    <row r="1485" spans="1:29">
      <c r="A1485" s="4">
        <v>1693</v>
      </c>
      <c r="B1485" s="4" t="s">
        <v>3254</v>
      </c>
      <c r="C1485" s="4">
        <v>0</v>
      </c>
      <c r="D1485" s="4" t="s">
        <v>30</v>
      </c>
      <c r="E1485" s="4" t="s">
        <v>105</v>
      </c>
      <c r="F1485" s="4" t="s">
        <v>88</v>
      </c>
      <c r="G1485" s="4" t="s">
        <v>102</v>
      </c>
      <c r="H1485" s="4">
        <v>3854021</v>
      </c>
      <c r="I1485" s="4" t="s">
        <v>3730</v>
      </c>
      <c r="J1485" s="216">
        <v>5033</v>
      </c>
      <c r="K1485" s="4">
        <v>18993866334</v>
      </c>
      <c r="L1485" s="4"/>
      <c r="M1485" s="4" t="s">
        <v>3731</v>
      </c>
      <c r="N1485" s="4" t="s">
        <v>3732</v>
      </c>
      <c r="O1485" s="4">
        <v>18993866334</v>
      </c>
      <c r="P1485" s="217">
        <f>--IFERROR(VLOOKUP(I1485,'统计（数据库导出）'!A:C,2,FALSE),0)</f>
        <v>75.45</v>
      </c>
      <c r="Q1485" s="217">
        <f>--IFERROR(VLOOKUP(I1485,'统计（数据库导出）'!A:C,3,FALSE),0)</f>
        <v>756.5</v>
      </c>
      <c r="R1485" s="219">
        <f t="shared" si="23"/>
        <v>0.150307967415061</v>
      </c>
      <c r="S1485" s="217">
        <f>--IFERROR(VLOOKUP(I1485,'统计（数据库导出）'!A:K,4,FALSE),0)</f>
        <v>74.8</v>
      </c>
      <c r="T1485" s="217">
        <f>--IFERROR(VLOOKUP(I1485,'统计（数据库导出）'!A:K,5,FALSE),0)</f>
        <v>-80</v>
      </c>
      <c r="U1485" s="217">
        <f>--IFERROR(VLOOKUP(I1485,'统计（数据库导出）'!A:K,6,FALSE),0)</f>
        <v>0.65</v>
      </c>
      <c r="V1485" s="217">
        <f>--IFERROR(VLOOKUP(I1485,'统计（数据库导出）'!A:K,7,FALSE),0)</f>
        <v>0</v>
      </c>
      <c r="W1485" s="217">
        <f>--IFERROR(VLOOKUP(I1485,'统计（数据库导出）'!A:K,8,FALSE),0)</f>
        <v>521.4</v>
      </c>
      <c r="X1485" s="217">
        <f>--IFERROR(VLOOKUP(I1485,'统计（数据库导出）'!A:K,9,FALSE),0)</f>
        <v>-269</v>
      </c>
      <c r="Y1485" s="217">
        <f>--IFERROR(VLOOKUP(I1485,'统计（数据库导出）'!A:K,10,FALSE),0)</f>
        <v>235.1</v>
      </c>
      <c r="Z1485" s="217">
        <f>--IFERROR(VLOOKUP(I1485,'统计（数据库导出）'!A:K,11,FALSE),0)</f>
        <v>0</v>
      </c>
      <c r="AA1485" s="4">
        <v>1484</v>
      </c>
      <c r="AB1485" s="4"/>
      <c r="AC1485" s="220" t="e">
        <f>VLOOKUP(H1485,[1]Sheet1!$D:$D,1,FALSE)</f>
        <v>#N/A</v>
      </c>
    </row>
    <row r="1486" spans="1:29">
      <c r="A1486" s="4">
        <v>1935</v>
      </c>
      <c r="B1486" s="4" t="s">
        <v>3254</v>
      </c>
      <c r="C1486" s="4">
        <v>0</v>
      </c>
      <c r="D1486" s="4" t="s">
        <v>30</v>
      </c>
      <c r="E1486" s="4" t="s">
        <v>105</v>
      </c>
      <c r="F1486" s="4" t="s">
        <v>88</v>
      </c>
      <c r="G1486" s="4" t="s">
        <v>68</v>
      </c>
      <c r="H1486" s="4">
        <v>3854023</v>
      </c>
      <c r="I1486" s="4" t="s">
        <v>3733</v>
      </c>
      <c r="J1486" s="216">
        <v>2333</v>
      </c>
      <c r="K1486" s="4">
        <v>18093862081</v>
      </c>
      <c r="L1486" s="4"/>
      <c r="M1486" s="4" t="s">
        <v>3734</v>
      </c>
      <c r="N1486" s="4" t="s">
        <v>3732</v>
      </c>
      <c r="O1486" s="4">
        <v>18093862081</v>
      </c>
      <c r="P1486" s="217">
        <f>--IFERROR(VLOOKUP(I1486,'统计（数据库导出）'!A:C,2,FALSE),0)</f>
        <v>9.5</v>
      </c>
      <c r="Q1486" s="217">
        <f>--IFERROR(VLOOKUP(I1486,'统计（数据库导出）'!A:C,3,FALSE),0)</f>
        <v>2316.2</v>
      </c>
      <c r="R1486" s="219">
        <f t="shared" si="23"/>
        <v>0.992798971281612</v>
      </c>
      <c r="S1486" s="217">
        <f>--IFERROR(VLOOKUP(I1486,'统计（数据库导出）'!A:K,4,FALSE),0)</f>
        <v>4.5</v>
      </c>
      <c r="T1486" s="217">
        <f>--IFERROR(VLOOKUP(I1486,'统计（数据库导出）'!A:K,5,FALSE),0)</f>
        <v>0</v>
      </c>
      <c r="U1486" s="217">
        <f>--IFERROR(VLOOKUP(I1486,'统计（数据库导出）'!A:K,6,FALSE),0)</f>
        <v>5</v>
      </c>
      <c r="V1486" s="217">
        <f>--IFERROR(VLOOKUP(I1486,'统计（数据库导出）'!A:K,7,FALSE),0)</f>
        <v>0</v>
      </c>
      <c r="W1486" s="217">
        <f>--IFERROR(VLOOKUP(I1486,'统计（数据库导出）'!A:K,8,FALSE),0)</f>
        <v>1678.1</v>
      </c>
      <c r="X1486" s="217">
        <f>--IFERROR(VLOOKUP(I1486,'统计（数据库导出）'!A:K,9,FALSE),0)</f>
        <v>-1383</v>
      </c>
      <c r="Y1486" s="217">
        <f>--IFERROR(VLOOKUP(I1486,'统计（数据库导出）'!A:K,10,FALSE),0)</f>
        <v>638.1</v>
      </c>
      <c r="Z1486" s="217">
        <f>--IFERROR(VLOOKUP(I1486,'统计（数据库导出）'!A:K,11,FALSE),0)</f>
        <v>0</v>
      </c>
      <c r="AA1486" s="4">
        <v>1485</v>
      </c>
      <c r="AB1486" s="4"/>
      <c r="AC1486" s="220" t="e">
        <f>VLOOKUP(H1486,[1]Sheet1!$D:$D,1,FALSE)</f>
        <v>#N/A</v>
      </c>
    </row>
    <row r="1487" spans="1:29">
      <c r="A1487" s="4">
        <v>1938</v>
      </c>
      <c r="B1487" s="4" t="s">
        <v>3254</v>
      </c>
      <c r="C1487" s="4">
        <v>0</v>
      </c>
      <c r="D1487" s="4" t="s">
        <v>30</v>
      </c>
      <c r="E1487" s="4" t="s">
        <v>105</v>
      </c>
      <c r="F1487" s="4" t="s">
        <v>88</v>
      </c>
      <c r="G1487" s="4" t="s">
        <v>68</v>
      </c>
      <c r="H1487" s="4">
        <v>3854022</v>
      </c>
      <c r="I1487" s="4" t="s">
        <v>3735</v>
      </c>
      <c r="J1487" s="216">
        <v>2333</v>
      </c>
      <c r="K1487" s="4">
        <v>15339780539</v>
      </c>
      <c r="L1487" s="4"/>
      <c r="M1487" s="4" t="s">
        <v>3736</v>
      </c>
      <c r="N1487" s="4" t="s">
        <v>3732</v>
      </c>
      <c r="O1487" s="4">
        <v>18993888969</v>
      </c>
      <c r="P1487" s="217">
        <f>--IFERROR(VLOOKUP(I1487,'统计（数据库导出）'!A:C,2,FALSE),0)</f>
        <v>-40</v>
      </c>
      <c r="Q1487" s="217">
        <f>--IFERROR(VLOOKUP(I1487,'统计（数据库导出）'!A:C,3,FALSE),0)</f>
        <v>2594.62</v>
      </c>
      <c r="R1487" s="219">
        <f t="shared" si="23"/>
        <v>1.11213887698243</v>
      </c>
      <c r="S1487" s="217">
        <f>--IFERROR(VLOOKUP(I1487,'统计（数据库导出）'!A:K,4,FALSE),0)</f>
        <v>-45</v>
      </c>
      <c r="T1487" s="217">
        <f>--IFERROR(VLOOKUP(I1487,'统计（数据库导出）'!A:K,5,FALSE),0)</f>
        <v>-60</v>
      </c>
      <c r="U1487" s="217">
        <f>--IFERROR(VLOOKUP(I1487,'统计（数据库导出）'!A:K,6,FALSE),0)</f>
        <v>5</v>
      </c>
      <c r="V1487" s="217">
        <f>--IFERROR(VLOOKUP(I1487,'统计（数据库导出）'!A:K,7,FALSE),0)</f>
        <v>0</v>
      </c>
      <c r="W1487" s="217">
        <f>--IFERROR(VLOOKUP(I1487,'统计（数据库导出）'!A:K,8,FALSE),0)</f>
        <v>2254.77</v>
      </c>
      <c r="X1487" s="217">
        <f>--IFERROR(VLOOKUP(I1487,'统计（数据库导出）'!A:K,9,FALSE),0)</f>
        <v>-569.1</v>
      </c>
      <c r="Y1487" s="217">
        <f>--IFERROR(VLOOKUP(I1487,'统计（数据库导出）'!A:K,10,FALSE),0)</f>
        <v>339.85</v>
      </c>
      <c r="Z1487" s="217">
        <f>--IFERROR(VLOOKUP(I1487,'统计（数据库导出）'!A:K,11,FALSE),0)</f>
        <v>0</v>
      </c>
      <c r="AA1487" s="4">
        <v>1486</v>
      </c>
      <c r="AB1487" s="4"/>
      <c r="AC1487" s="220" t="e">
        <f>VLOOKUP(H1487,[1]Sheet1!$D:$D,1,FALSE)</f>
        <v>#N/A</v>
      </c>
    </row>
    <row r="1488" spans="1:29">
      <c r="A1488" s="4">
        <v>1977</v>
      </c>
      <c r="B1488" s="4" t="s">
        <v>3254</v>
      </c>
      <c r="C1488" s="4">
        <v>0</v>
      </c>
      <c r="D1488" s="4" t="s">
        <v>30</v>
      </c>
      <c r="E1488" s="4" t="s">
        <v>105</v>
      </c>
      <c r="F1488" s="4" t="s">
        <v>88</v>
      </c>
      <c r="G1488" s="4" t="s">
        <v>43</v>
      </c>
      <c r="H1488" s="4">
        <v>3854034</v>
      </c>
      <c r="I1488" s="4" t="s">
        <v>3737</v>
      </c>
      <c r="J1488" s="216">
        <v>1000</v>
      </c>
      <c r="K1488" s="4">
        <v>18919234206</v>
      </c>
      <c r="L1488" s="4"/>
      <c r="M1488" s="4" t="s">
        <v>2260</v>
      </c>
      <c r="N1488" s="4" t="s">
        <v>3732</v>
      </c>
      <c r="O1488" s="4">
        <v>18919234206</v>
      </c>
      <c r="P1488" s="217">
        <f>--IFERROR(VLOOKUP(I1488,'统计（数据库导出）'!A:C,2,FALSE),0)</f>
        <v>-40</v>
      </c>
      <c r="Q1488" s="217">
        <f>--IFERROR(VLOOKUP(I1488,'统计（数据库导出）'!A:C,3,FALSE),0)</f>
        <v>659.7</v>
      </c>
      <c r="R1488" s="219">
        <f t="shared" si="23"/>
        <v>0.6597</v>
      </c>
      <c r="S1488" s="217">
        <f>--IFERROR(VLOOKUP(I1488,'统计（数据库导出）'!A:K,4,FALSE),0)</f>
        <v>-60</v>
      </c>
      <c r="T1488" s="217">
        <f>--IFERROR(VLOOKUP(I1488,'统计（数据库导出）'!A:K,5,FALSE),0)</f>
        <v>-60</v>
      </c>
      <c r="U1488" s="217">
        <f>--IFERROR(VLOOKUP(I1488,'统计（数据库导出）'!A:K,6,FALSE),0)</f>
        <v>20</v>
      </c>
      <c r="V1488" s="217">
        <f>--IFERROR(VLOOKUP(I1488,'统计（数据库导出）'!A:K,7,FALSE),0)</f>
        <v>0</v>
      </c>
      <c r="W1488" s="217">
        <f>--IFERROR(VLOOKUP(I1488,'统计（数据库导出）'!A:K,8,FALSE),0)</f>
        <v>487.6</v>
      </c>
      <c r="X1488" s="217">
        <f>--IFERROR(VLOOKUP(I1488,'统计（数据库导出）'!A:K,9,FALSE),0)</f>
        <v>-378</v>
      </c>
      <c r="Y1488" s="217">
        <f>--IFERROR(VLOOKUP(I1488,'统计（数据库导出）'!A:K,10,FALSE),0)</f>
        <v>172.1</v>
      </c>
      <c r="Z1488" s="217">
        <f>--IFERROR(VLOOKUP(I1488,'统计（数据库导出）'!A:K,11,FALSE),0)</f>
        <v>0</v>
      </c>
      <c r="AA1488" s="4">
        <v>1487</v>
      </c>
      <c r="AB1488" s="4"/>
      <c r="AC1488" s="220" t="e">
        <f>VLOOKUP(H1488,[1]Sheet1!$D:$D,1,FALSE)</f>
        <v>#N/A</v>
      </c>
    </row>
    <row r="1489" spans="1:29">
      <c r="A1489" s="4">
        <v>1978</v>
      </c>
      <c r="B1489" s="4" t="s">
        <v>3254</v>
      </c>
      <c r="C1489" s="4">
        <v>0</v>
      </c>
      <c r="D1489" s="4" t="s">
        <v>30</v>
      </c>
      <c r="E1489" s="4" t="s">
        <v>105</v>
      </c>
      <c r="F1489" s="4" t="s">
        <v>88</v>
      </c>
      <c r="G1489" s="4" t="s">
        <v>43</v>
      </c>
      <c r="H1489" s="4">
        <v>3854027</v>
      </c>
      <c r="I1489" s="4" t="s">
        <v>3738</v>
      </c>
      <c r="J1489" s="216">
        <v>1000</v>
      </c>
      <c r="K1489" s="4">
        <v>19193858979</v>
      </c>
      <c r="L1489" s="4"/>
      <c r="M1489" s="4" t="s">
        <v>3739</v>
      </c>
      <c r="N1489" s="4" t="s">
        <v>3732</v>
      </c>
      <c r="O1489" s="4">
        <v>19193858979</v>
      </c>
      <c r="P1489" s="217">
        <f>--IFERROR(VLOOKUP(I1489,'统计（数据库导出）'!A:C,2,FALSE),0)</f>
        <v>169</v>
      </c>
      <c r="Q1489" s="217">
        <f>--IFERROR(VLOOKUP(I1489,'统计（数据库导出）'!A:C,3,FALSE),0)</f>
        <v>375.45</v>
      </c>
      <c r="R1489" s="219">
        <f t="shared" si="23"/>
        <v>0.37545</v>
      </c>
      <c r="S1489" s="217">
        <f>--IFERROR(VLOOKUP(I1489,'统计（数据库导出）'!A:K,4,FALSE),0)</f>
        <v>169</v>
      </c>
      <c r="T1489" s="217">
        <f>--IFERROR(VLOOKUP(I1489,'统计（数据库导出）'!A:K,5,FALSE),0)</f>
        <v>0</v>
      </c>
      <c r="U1489" s="217">
        <f>--IFERROR(VLOOKUP(I1489,'统计（数据库导出）'!A:K,6,FALSE),0)</f>
        <v>0</v>
      </c>
      <c r="V1489" s="217">
        <f>--IFERROR(VLOOKUP(I1489,'统计（数据库导出）'!A:K,7,FALSE),0)</f>
        <v>0</v>
      </c>
      <c r="W1489" s="217">
        <f>--IFERROR(VLOOKUP(I1489,'统计（数据库导出）'!A:K,8,FALSE),0)</f>
        <v>333.8</v>
      </c>
      <c r="X1489" s="217">
        <f>--IFERROR(VLOOKUP(I1489,'统计（数据库导出）'!A:K,9,FALSE),0)</f>
        <v>-129</v>
      </c>
      <c r="Y1489" s="217">
        <f>--IFERROR(VLOOKUP(I1489,'统计（数据库导出）'!A:K,10,FALSE),0)</f>
        <v>41.65</v>
      </c>
      <c r="Z1489" s="217">
        <f>--IFERROR(VLOOKUP(I1489,'统计（数据库导出）'!A:K,11,FALSE),0)</f>
        <v>0</v>
      </c>
      <c r="AA1489" s="4">
        <v>1488</v>
      </c>
      <c r="AB1489" s="4"/>
      <c r="AC1489" s="220" t="e">
        <f>VLOOKUP(H1489,[1]Sheet1!$D:$D,1,FALSE)</f>
        <v>#N/A</v>
      </c>
    </row>
    <row r="1490" spans="1:29">
      <c r="A1490" s="4">
        <v>1979</v>
      </c>
      <c r="B1490" s="4" t="s">
        <v>3254</v>
      </c>
      <c r="C1490" s="4">
        <v>0</v>
      </c>
      <c r="D1490" s="4" t="s">
        <v>30</v>
      </c>
      <c r="E1490" s="4" t="s">
        <v>105</v>
      </c>
      <c r="F1490" s="4" t="s">
        <v>88</v>
      </c>
      <c r="G1490" s="4" t="s">
        <v>43</v>
      </c>
      <c r="H1490" s="4">
        <v>3854025</v>
      </c>
      <c r="I1490" s="4" t="s">
        <v>3740</v>
      </c>
      <c r="J1490" s="216">
        <v>1000</v>
      </c>
      <c r="K1490" s="4">
        <v>19993835930</v>
      </c>
      <c r="L1490" s="4"/>
      <c r="M1490" s="4" t="s">
        <v>3741</v>
      </c>
      <c r="N1490" s="4" t="s">
        <v>3732</v>
      </c>
      <c r="O1490" s="4">
        <v>19993835930</v>
      </c>
      <c r="P1490" s="217">
        <f>--IFERROR(VLOOKUP(I1490,'统计（数据库导出）'!A:C,2,FALSE),0)</f>
        <v>0</v>
      </c>
      <c r="Q1490" s="217">
        <f>--IFERROR(VLOOKUP(I1490,'统计（数据库导出）'!A:C,3,FALSE),0)</f>
        <v>656.6</v>
      </c>
      <c r="R1490" s="219">
        <f t="shared" si="23"/>
        <v>0.6566</v>
      </c>
      <c r="S1490" s="217">
        <f>--IFERROR(VLOOKUP(I1490,'统计（数据库导出）'!A:K,4,FALSE),0)</f>
        <v>0</v>
      </c>
      <c r="T1490" s="217">
        <f>--IFERROR(VLOOKUP(I1490,'统计（数据库导出）'!A:K,5,FALSE),0)</f>
        <v>0</v>
      </c>
      <c r="U1490" s="217">
        <f>--IFERROR(VLOOKUP(I1490,'统计（数据库导出）'!A:K,6,FALSE),0)</f>
        <v>0</v>
      </c>
      <c r="V1490" s="217">
        <f>--IFERROR(VLOOKUP(I1490,'统计（数据库导出）'!A:K,7,FALSE),0)</f>
        <v>0</v>
      </c>
      <c r="W1490" s="217">
        <f>--IFERROR(VLOOKUP(I1490,'统计（数据库导出）'!A:K,8,FALSE),0)</f>
        <v>579</v>
      </c>
      <c r="X1490" s="217">
        <f>--IFERROR(VLOOKUP(I1490,'统计（数据库导出）'!A:K,9,FALSE),0)</f>
        <v>-498</v>
      </c>
      <c r="Y1490" s="217">
        <f>--IFERROR(VLOOKUP(I1490,'统计（数据库导出）'!A:K,10,FALSE),0)</f>
        <v>77.6</v>
      </c>
      <c r="Z1490" s="217">
        <f>--IFERROR(VLOOKUP(I1490,'统计（数据库导出）'!A:K,11,FALSE),0)</f>
        <v>0</v>
      </c>
      <c r="AA1490" s="4">
        <v>1489</v>
      </c>
      <c r="AB1490" s="4"/>
      <c r="AC1490" s="220" t="e">
        <f>VLOOKUP(H1490,[1]Sheet1!$D:$D,1,FALSE)</f>
        <v>#N/A</v>
      </c>
    </row>
    <row r="1491" spans="1:29">
      <c r="A1491" s="4">
        <v>1101</v>
      </c>
      <c r="B1491" s="4" t="s">
        <v>3254</v>
      </c>
      <c r="C1491" s="4" t="s">
        <v>357</v>
      </c>
      <c r="D1491" s="4">
        <v>0</v>
      </c>
      <c r="E1491" s="4">
        <v>0</v>
      </c>
      <c r="F1491" s="4">
        <v>0</v>
      </c>
      <c r="G1491" s="4">
        <v>0</v>
      </c>
      <c r="H1491" s="4">
        <v>3809129</v>
      </c>
      <c r="I1491" s="4" t="s">
        <v>3742</v>
      </c>
      <c r="J1491" s="216">
        <v>200</v>
      </c>
      <c r="K1491" s="4" t="s">
        <v>3743</v>
      </c>
      <c r="L1491" s="4"/>
      <c r="M1491" s="4" t="s">
        <v>3744</v>
      </c>
      <c r="N1491" s="4" t="s">
        <v>645</v>
      </c>
      <c r="O1491" s="4">
        <v>18993821329</v>
      </c>
      <c r="P1491" s="217">
        <f>--IFERROR(VLOOKUP(I1491,'统计（数据库导出）'!A:C,2,FALSE),0)</f>
        <v>0</v>
      </c>
      <c r="Q1491" s="217">
        <f>--IFERROR(VLOOKUP(I1491,'统计（数据库导出）'!A:C,3,FALSE),0)</f>
        <v>0</v>
      </c>
      <c r="R1491" s="219">
        <f t="shared" si="23"/>
        <v>0</v>
      </c>
      <c r="S1491" s="217">
        <f>--IFERROR(VLOOKUP(I1491,'统计（数据库导出）'!A:K,4,FALSE),0)</f>
        <v>0</v>
      </c>
      <c r="T1491" s="217">
        <f>--IFERROR(VLOOKUP(I1491,'统计（数据库导出）'!A:K,5,FALSE),0)</f>
        <v>0</v>
      </c>
      <c r="U1491" s="217">
        <f>--IFERROR(VLOOKUP(I1491,'统计（数据库导出）'!A:K,6,FALSE),0)</f>
        <v>0</v>
      </c>
      <c r="V1491" s="217">
        <f>--IFERROR(VLOOKUP(I1491,'统计（数据库导出）'!A:K,7,FALSE),0)</f>
        <v>0</v>
      </c>
      <c r="W1491" s="217">
        <f>--IFERROR(VLOOKUP(I1491,'统计（数据库导出）'!A:K,8,FALSE),0)</f>
        <v>0</v>
      </c>
      <c r="X1491" s="217">
        <f>--IFERROR(VLOOKUP(I1491,'统计（数据库导出）'!A:K,9,FALSE),0)</f>
        <v>0</v>
      </c>
      <c r="Y1491" s="217">
        <f>--IFERROR(VLOOKUP(I1491,'统计（数据库导出）'!A:K,10,FALSE),0)</f>
        <v>0</v>
      </c>
      <c r="Z1491" s="217">
        <f>--IFERROR(VLOOKUP(I1491,'统计（数据库导出）'!A:K,11,FALSE),0)</f>
        <v>0</v>
      </c>
      <c r="AA1491" s="4">
        <v>1490</v>
      </c>
      <c r="AB1491" s="4"/>
      <c r="AC1491" s="220" t="e">
        <f>VLOOKUP(H1491,[1]Sheet1!$D:$D,1,FALSE)</f>
        <v>#N/A</v>
      </c>
    </row>
    <row r="1492" spans="1:29">
      <c r="A1492" s="4">
        <v>1102</v>
      </c>
      <c r="B1492" s="4" t="s">
        <v>3254</v>
      </c>
      <c r="C1492" s="4" t="s">
        <v>357</v>
      </c>
      <c r="D1492" s="4">
        <v>0</v>
      </c>
      <c r="E1492" s="4">
        <v>0</v>
      </c>
      <c r="F1492" s="4">
        <v>0</v>
      </c>
      <c r="G1492" s="4">
        <v>0</v>
      </c>
      <c r="H1492" s="4">
        <v>380892</v>
      </c>
      <c r="I1492" s="4" t="s">
        <v>3745</v>
      </c>
      <c r="J1492" s="216">
        <v>200</v>
      </c>
      <c r="K1492" s="4" t="s">
        <v>3746</v>
      </c>
      <c r="L1492" s="4"/>
      <c r="M1492" s="4" t="s">
        <v>3747</v>
      </c>
      <c r="N1492" s="4" t="s">
        <v>444</v>
      </c>
      <c r="O1492" s="4">
        <v>18993820199</v>
      </c>
      <c r="P1492" s="217">
        <f>--IFERROR(VLOOKUP(I1492,'统计（数据库导出）'!A:C,2,FALSE),0)</f>
        <v>0</v>
      </c>
      <c r="Q1492" s="217">
        <f>--IFERROR(VLOOKUP(I1492,'统计（数据库导出）'!A:C,3,FALSE),0)</f>
        <v>0</v>
      </c>
      <c r="R1492" s="219">
        <f t="shared" si="23"/>
        <v>0</v>
      </c>
      <c r="S1492" s="217">
        <f>--IFERROR(VLOOKUP(I1492,'统计（数据库导出）'!A:K,4,FALSE),0)</f>
        <v>0</v>
      </c>
      <c r="T1492" s="217">
        <f>--IFERROR(VLOOKUP(I1492,'统计（数据库导出）'!A:K,5,FALSE),0)</f>
        <v>0</v>
      </c>
      <c r="U1492" s="217">
        <f>--IFERROR(VLOOKUP(I1492,'统计（数据库导出）'!A:K,6,FALSE),0)</f>
        <v>0</v>
      </c>
      <c r="V1492" s="217">
        <f>--IFERROR(VLOOKUP(I1492,'统计（数据库导出）'!A:K,7,FALSE),0)</f>
        <v>0</v>
      </c>
      <c r="W1492" s="217">
        <f>--IFERROR(VLOOKUP(I1492,'统计（数据库导出）'!A:K,8,FALSE),0)</f>
        <v>0</v>
      </c>
      <c r="X1492" s="217">
        <f>--IFERROR(VLOOKUP(I1492,'统计（数据库导出）'!A:K,9,FALSE),0)</f>
        <v>0</v>
      </c>
      <c r="Y1492" s="217">
        <f>--IFERROR(VLOOKUP(I1492,'统计（数据库导出）'!A:K,10,FALSE),0)</f>
        <v>0</v>
      </c>
      <c r="Z1492" s="217">
        <f>--IFERROR(VLOOKUP(I1492,'统计（数据库导出）'!A:K,11,FALSE),0)</f>
        <v>0</v>
      </c>
      <c r="AA1492" s="4">
        <v>1491</v>
      </c>
      <c r="AB1492" s="4"/>
      <c r="AC1492" s="220" t="e">
        <f>VLOOKUP(H1492,[1]Sheet1!$D:$D,1,FALSE)</f>
        <v>#N/A</v>
      </c>
    </row>
    <row r="1493" spans="1:29">
      <c r="A1493" s="4">
        <v>1103</v>
      </c>
      <c r="B1493" s="4" t="s">
        <v>3254</v>
      </c>
      <c r="C1493" s="4" t="s">
        <v>357</v>
      </c>
      <c r="D1493" s="4">
        <v>0</v>
      </c>
      <c r="E1493" s="4">
        <v>0</v>
      </c>
      <c r="F1493" s="4">
        <v>0</v>
      </c>
      <c r="G1493" s="4">
        <v>0</v>
      </c>
      <c r="H1493" s="4">
        <v>3853632</v>
      </c>
      <c r="I1493" s="4" t="s">
        <v>3748</v>
      </c>
      <c r="J1493" s="216">
        <v>200</v>
      </c>
      <c r="K1493" s="4" t="s">
        <v>3749</v>
      </c>
      <c r="L1493" s="4"/>
      <c r="M1493" s="4" t="s">
        <v>3750</v>
      </c>
      <c r="N1493" s="4" t="s">
        <v>645</v>
      </c>
      <c r="O1493" s="4">
        <v>18993820121</v>
      </c>
      <c r="P1493" s="217">
        <f>--IFERROR(VLOOKUP(I1493,'统计（数据库导出）'!A:C,2,FALSE),0)</f>
        <v>0</v>
      </c>
      <c r="Q1493" s="217">
        <f>--IFERROR(VLOOKUP(I1493,'统计（数据库导出）'!A:C,3,FALSE),0)</f>
        <v>0</v>
      </c>
      <c r="R1493" s="219">
        <f t="shared" si="23"/>
        <v>0</v>
      </c>
      <c r="S1493" s="217">
        <f>--IFERROR(VLOOKUP(I1493,'统计（数据库导出）'!A:K,4,FALSE),0)</f>
        <v>0</v>
      </c>
      <c r="T1493" s="217">
        <f>--IFERROR(VLOOKUP(I1493,'统计（数据库导出）'!A:K,5,FALSE),0)</f>
        <v>0</v>
      </c>
      <c r="U1493" s="217">
        <f>--IFERROR(VLOOKUP(I1493,'统计（数据库导出）'!A:K,6,FALSE),0)</f>
        <v>0</v>
      </c>
      <c r="V1493" s="217">
        <f>--IFERROR(VLOOKUP(I1493,'统计（数据库导出）'!A:K,7,FALSE),0)</f>
        <v>0</v>
      </c>
      <c r="W1493" s="217">
        <f>--IFERROR(VLOOKUP(I1493,'统计（数据库导出）'!A:K,8,FALSE),0)</f>
        <v>0</v>
      </c>
      <c r="X1493" s="217">
        <f>--IFERROR(VLOOKUP(I1493,'统计（数据库导出）'!A:K,9,FALSE),0)</f>
        <v>0</v>
      </c>
      <c r="Y1493" s="217">
        <f>--IFERROR(VLOOKUP(I1493,'统计（数据库导出）'!A:K,10,FALSE),0)</f>
        <v>0</v>
      </c>
      <c r="Z1493" s="217">
        <f>--IFERROR(VLOOKUP(I1493,'统计（数据库导出）'!A:K,11,FALSE),0)</f>
        <v>0</v>
      </c>
      <c r="AA1493" s="4">
        <v>1492</v>
      </c>
      <c r="AB1493" s="4"/>
      <c r="AC1493" s="220" t="e">
        <f>VLOOKUP(H1493,[1]Sheet1!$D:$D,1,FALSE)</f>
        <v>#N/A</v>
      </c>
    </row>
    <row r="1494" spans="1:29">
      <c r="A1494" s="4">
        <v>1104</v>
      </c>
      <c r="B1494" s="4" t="s">
        <v>3254</v>
      </c>
      <c r="C1494" s="4" t="s">
        <v>357</v>
      </c>
      <c r="D1494" s="4">
        <v>0</v>
      </c>
      <c r="E1494" s="4">
        <v>0</v>
      </c>
      <c r="F1494" s="4">
        <v>0</v>
      </c>
      <c r="G1494" s="4">
        <v>0</v>
      </c>
      <c r="H1494" s="4">
        <v>3830732</v>
      </c>
      <c r="I1494" s="4">
        <v>0</v>
      </c>
      <c r="J1494" s="216">
        <v>200</v>
      </c>
      <c r="K1494" s="4" t="s">
        <v>3751</v>
      </c>
      <c r="L1494" s="4"/>
      <c r="M1494" s="4" t="s">
        <v>3752</v>
      </c>
      <c r="N1494" s="4" t="s">
        <v>444</v>
      </c>
      <c r="O1494" s="4">
        <v>18919203566</v>
      </c>
      <c r="P1494" s="217">
        <f>--IFERROR(VLOOKUP(I1494,'统计（数据库导出）'!A:C,2,FALSE),0)</f>
        <v>0</v>
      </c>
      <c r="Q1494" s="217">
        <f>--IFERROR(VLOOKUP(I1494,'统计（数据库导出）'!A:C,3,FALSE),0)</f>
        <v>0</v>
      </c>
      <c r="R1494" s="219">
        <f t="shared" si="23"/>
        <v>0</v>
      </c>
      <c r="S1494" s="217">
        <f>--IFERROR(VLOOKUP(I1494,'统计（数据库导出）'!A:K,4,FALSE),0)</f>
        <v>0</v>
      </c>
      <c r="T1494" s="217">
        <f>--IFERROR(VLOOKUP(I1494,'统计（数据库导出）'!A:K,5,FALSE),0)</f>
        <v>0</v>
      </c>
      <c r="U1494" s="217">
        <f>--IFERROR(VLOOKUP(I1494,'统计（数据库导出）'!A:K,6,FALSE),0)</f>
        <v>0</v>
      </c>
      <c r="V1494" s="217">
        <f>--IFERROR(VLOOKUP(I1494,'统计（数据库导出）'!A:K,7,FALSE),0)</f>
        <v>0</v>
      </c>
      <c r="W1494" s="217">
        <f>--IFERROR(VLOOKUP(I1494,'统计（数据库导出）'!A:K,8,FALSE),0)</f>
        <v>0</v>
      </c>
      <c r="X1494" s="217">
        <f>--IFERROR(VLOOKUP(I1494,'统计（数据库导出）'!A:K,9,FALSE),0)</f>
        <v>0</v>
      </c>
      <c r="Y1494" s="217">
        <f>--IFERROR(VLOOKUP(I1494,'统计（数据库导出）'!A:K,10,FALSE),0)</f>
        <v>0</v>
      </c>
      <c r="Z1494" s="217">
        <f>--IFERROR(VLOOKUP(I1494,'统计（数据库导出）'!A:K,11,FALSE),0)</f>
        <v>0</v>
      </c>
      <c r="AA1494" s="4">
        <v>1493</v>
      </c>
      <c r="AB1494" s="4"/>
      <c r="AC1494" s="220" t="e">
        <f>VLOOKUP(H1494,[1]Sheet1!$D:$D,1,FALSE)</f>
        <v>#N/A</v>
      </c>
    </row>
    <row r="1495" spans="1:29">
      <c r="A1495" s="4">
        <v>1105</v>
      </c>
      <c r="B1495" s="4" t="s">
        <v>3254</v>
      </c>
      <c r="C1495" s="4" t="s">
        <v>357</v>
      </c>
      <c r="D1495" s="4">
        <v>0</v>
      </c>
      <c r="E1495" s="4">
        <v>0</v>
      </c>
      <c r="F1495" s="4">
        <v>0</v>
      </c>
      <c r="G1495" s="4">
        <v>0</v>
      </c>
      <c r="H1495" s="4">
        <v>3853739</v>
      </c>
      <c r="I1495" s="4" t="s">
        <v>3753</v>
      </c>
      <c r="J1495" s="216">
        <v>200</v>
      </c>
      <c r="K1495" s="4" t="s">
        <v>3754</v>
      </c>
      <c r="L1495" s="4"/>
      <c r="M1495" s="4" t="s">
        <v>3755</v>
      </c>
      <c r="N1495" s="4" t="s">
        <v>645</v>
      </c>
      <c r="O1495" s="4">
        <v>18919385163</v>
      </c>
      <c r="P1495" s="217">
        <f>--IFERROR(VLOOKUP(I1495,'统计（数据库导出）'!A:C,2,FALSE),0)</f>
        <v>0</v>
      </c>
      <c r="Q1495" s="217">
        <f>--IFERROR(VLOOKUP(I1495,'统计（数据库导出）'!A:C,3,FALSE),0)</f>
        <v>18</v>
      </c>
      <c r="R1495" s="219">
        <f t="shared" si="23"/>
        <v>0.09</v>
      </c>
      <c r="S1495" s="217">
        <f>--IFERROR(VLOOKUP(I1495,'统计（数据库导出）'!A:K,4,FALSE),0)</f>
        <v>0</v>
      </c>
      <c r="T1495" s="217">
        <f>--IFERROR(VLOOKUP(I1495,'统计（数据库导出）'!A:K,5,FALSE),0)</f>
        <v>0</v>
      </c>
      <c r="U1495" s="217">
        <f>--IFERROR(VLOOKUP(I1495,'统计（数据库导出）'!A:K,6,FALSE),0)</f>
        <v>0</v>
      </c>
      <c r="V1495" s="217">
        <f>--IFERROR(VLOOKUP(I1495,'统计（数据库导出）'!A:K,7,FALSE),0)</f>
        <v>0</v>
      </c>
      <c r="W1495" s="217">
        <f>--IFERROR(VLOOKUP(I1495,'统计（数据库导出）'!A:K,8,FALSE),0)</f>
        <v>0</v>
      </c>
      <c r="X1495" s="217">
        <f>--IFERROR(VLOOKUP(I1495,'统计（数据库导出）'!A:K,9,FALSE),0)</f>
        <v>0</v>
      </c>
      <c r="Y1495" s="217">
        <f>--IFERROR(VLOOKUP(I1495,'统计（数据库导出）'!A:K,10,FALSE),0)</f>
        <v>18</v>
      </c>
      <c r="Z1495" s="217">
        <f>--IFERROR(VLOOKUP(I1495,'统计（数据库导出）'!A:K,11,FALSE),0)</f>
        <v>0</v>
      </c>
      <c r="AA1495" s="4">
        <v>1494</v>
      </c>
      <c r="AB1495" s="4"/>
      <c r="AC1495" s="220" t="e">
        <f>VLOOKUP(H1495,[1]Sheet1!$D:$D,1,FALSE)</f>
        <v>#N/A</v>
      </c>
    </row>
    <row r="1496" spans="1:29">
      <c r="A1496" s="4">
        <v>1111</v>
      </c>
      <c r="B1496" s="4" t="s">
        <v>3254</v>
      </c>
      <c r="C1496" s="4">
        <v>0</v>
      </c>
      <c r="D1496" s="4" t="s">
        <v>30</v>
      </c>
      <c r="E1496" s="4" t="s">
        <v>3435</v>
      </c>
      <c r="F1496" s="4" t="s">
        <v>88</v>
      </c>
      <c r="G1496" s="4" t="s">
        <v>43</v>
      </c>
      <c r="H1496" s="4">
        <v>3852848</v>
      </c>
      <c r="I1496" s="4" t="s">
        <v>3756</v>
      </c>
      <c r="J1496" s="216">
        <v>650</v>
      </c>
      <c r="K1496" s="4" t="s">
        <v>3757</v>
      </c>
      <c r="L1496" s="4"/>
      <c r="M1496" s="4" t="s">
        <v>3758</v>
      </c>
      <c r="N1496" s="4" t="s">
        <v>3446</v>
      </c>
      <c r="O1496" s="4">
        <v>17793842224</v>
      </c>
      <c r="P1496" s="217">
        <f>--IFERROR(VLOOKUP(I1496,'统计（数据库导出）'!A:C,2,FALSE),0)</f>
        <v>0</v>
      </c>
      <c r="Q1496" s="217">
        <f>--IFERROR(VLOOKUP(I1496,'统计（数据库导出）'!A:C,3,FALSE),0)</f>
        <v>140.45</v>
      </c>
      <c r="R1496" s="219">
        <f t="shared" si="23"/>
        <v>0.216076923076923</v>
      </c>
      <c r="S1496" s="217">
        <f>--IFERROR(VLOOKUP(I1496,'统计（数据库导出）'!A:K,4,FALSE),0)</f>
        <v>0</v>
      </c>
      <c r="T1496" s="217">
        <f>--IFERROR(VLOOKUP(I1496,'统计（数据库导出）'!A:K,5,FALSE),0)</f>
        <v>0</v>
      </c>
      <c r="U1496" s="217">
        <f>--IFERROR(VLOOKUP(I1496,'统计（数据库导出）'!A:K,6,FALSE),0)</f>
        <v>0</v>
      </c>
      <c r="V1496" s="217">
        <f>--IFERROR(VLOOKUP(I1496,'统计（数据库导出）'!A:K,7,FALSE),0)</f>
        <v>0</v>
      </c>
      <c r="W1496" s="217">
        <f>--IFERROR(VLOOKUP(I1496,'统计（数据库导出）'!A:K,8,FALSE),0)</f>
        <v>114.8</v>
      </c>
      <c r="X1496" s="217">
        <f>--IFERROR(VLOOKUP(I1496,'统计（数据库导出）'!A:K,9,FALSE),0)</f>
        <v>-142</v>
      </c>
      <c r="Y1496" s="217">
        <f>--IFERROR(VLOOKUP(I1496,'统计（数据库导出）'!A:K,10,FALSE),0)</f>
        <v>25.65</v>
      </c>
      <c r="Z1496" s="217">
        <f>--IFERROR(VLOOKUP(I1496,'统计（数据库导出）'!A:K,11,FALSE),0)</f>
        <v>0</v>
      </c>
      <c r="AA1496" s="4">
        <v>1495</v>
      </c>
      <c r="AB1496" s="4"/>
      <c r="AC1496" s="220" t="e">
        <f>VLOOKUP(H1496,[1]Sheet1!$D:$D,1,FALSE)</f>
        <v>#N/A</v>
      </c>
    </row>
    <row r="1497" spans="1:29">
      <c r="A1497" s="4">
        <v>1112</v>
      </c>
      <c r="B1497" s="4" t="s">
        <v>3254</v>
      </c>
      <c r="C1497" s="4">
        <v>0</v>
      </c>
      <c r="D1497" s="4" t="s">
        <v>30</v>
      </c>
      <c r="E1497" s="4" t="s">
        <v>3604</v>
      </c>
      <c r="F1497" s="4" t="s">
        <v>88</v>
      </c>
      <c r="G1497" s="4" t="s">
        <v>43</v>
      </c>
      <c r="H1497" s="4">
        <v>3852803</v>
      </c>
      <c r="I1497" s="4" t="s">
        <v>3759</v>
      </c>
      <c r="J1497" s="216">
        <v>1600</v>
      </c>
      <c r="K1497" s="4" t="s">
        <v>3760</v>
      </c>
      <c r="L1497" s="4"/>
      <c r="M1497" s="4" t="s">
        <v>3761</v>
      </c>
      <c r="N1497" s="4" t="s">
        <v>3608</v>
      </c>
      <c r="O1497" s="4">
        <v>15378881822</v>
      </c>
      <c r="P1497" s="217">
        <f>--IFERROR(VLOOKUP(I1497,'统计（数据库导出）'!A:C,2,FALSE),0)</f>
        <v>0</v>
      </c>
      <c r="Q1497" s="217">
        <f>--IFERROR(VLOOKUP(I1497,'统计（数据库导出）'!A:C,3,FALSE),0)</f>
        <v>292</v>
      </c>
      <c r="R1497" s="219">
        <f t="shared" si="23"/>
        <v>0.1825</v>
      </c>
      <c r="S1497" s="217">
        <f>--IFERROR(VLOOKUP(I1497,'统计（数据库导出）'!A:K,4,FALSE),0)</f>
        <v>0</v>
      </c>
      <c r="T1497" s="217">
        <f>--IFERROR(VLOOKUP(I1497,'统计（数据库导出）'!A:K,5,FALSE),0)</f>
        <v>0</v>
      </c>
      <c r="U1497" s="217">
        <f>--IFERROR(VLOOKUP(I1497,'统计（数据库导出）'!A:K,6,FALSE),0)</f>
        <v>0</v>
      </c>
      <c r="V1497" s="217">
        <f>--IFERROR(VLOOKUP(I1497,'统计（数据库导出）'!A:K,7,FALSE),0)</f>
        <v>0</v>
      </c>
      <c r="W1497" s="217">
        <f>--IFERROR(VLOOKUP(I1497,'统计（数据库导出）'!A:K,8,FALSE),0)</f>
        <v>164</v>
      </c>
      <c r="X1497" s="217">
        <f>--IFERROR(VLOOKUP(I1497,'统计（数据库导出）'!A:K,9,FALSE),0)</f>
        <v>0</v>
      </c>
      <c r="Y1497" s="217">
        <f>--IFERROR(VLOOKUP(I1497,'统计（数据库导出）'!A:K,10,FALSE),0)</f>
        <v>128</v>
      </c>
      <c r="Z1497" s="217">
        <f>--IFERROR(VLOOKUP(I1497,'统计（数据库导出）'!A:K,11,FALSE),0)</f>
        <v>0</v>
      </c>
      <c r="AA1497" s="4">
        <v>1496</v>
      </c>
      <c r="AB1497" s="4"/>
      <c r="AC1497" s="220" t="e">
        <f>VLOOKUP(H1497,[1]Sheet1!$D:$D,1,FALSE)</f>
        <v>#N/A</v>
      </c>
    </row>
    <row r="1498" spans="1:29">
      <c r="A1498" s="4">
        <v>1113</v>
      </c>
      <c r="B1498" s="4" t="s">
        <v>3254</v>
      </c>
      <c r="C1498" s="4">
        <v>0</v>
      </c>
      <c r="D1498" s="4" t="s">
        <v>30</v>
      </c>
      <c r="E1498" s="4" t="s">
        <v>3604</v>
      </c>
      <c r="F1498" s="4" t="s">
        <v>88</v>
      </c>
      <c r="G1498" s="4" t="s">
        <v>43</v>
      </c>
      <c r="H1498" s="4">
        <v>3852804</v>
      </c>
      <c r="I1498" s="4" t="s">
        <v>3762</v>
      </c>
      <c r="J1498" s="216">
        <v>1600</v>
      </c>
      <c r="K1498" s="4" t="s">
        <v>3763</v>
      </c>
      <c r="L1498" s="4"/>
      <c r="M1498" s="4" t="s">
        <v>3764</v>
      </c>
      <c r="N1498" s="4" t="s">
        <v>3608</v>
      </c>
      <c r="O1498" s="4">
        <v>17339999681</v>
      </c>
      <c r="P1498" s="217">
        <f>--IFERROR(VLOOKUP(I1498,'统计（数据库导出）'!A:C,2,FALSE),0)</f>
        <v>0</v>
      </c>
      <c r="Q1498" s="217">
        <f>--IFERROR(VLOOKUP(I1498,'统计（数据库导出）'!A:C,3,FALSE),0)</f>
        <v>70</v>
      </c>
      <c r="R1498" s="219">
        <f t="shared" si="23"/>
        <v>0.04375</v>
      </c>
      <c r="S1498" s="217">
        <f>--IFERROR(VLOOKUP(I1498,'统计（数据库导出）'!A:K,4,FALSE),0)</f>
        <v>0</v>
      </c>
      <c r="T1498" s="217">
        <f>--IFERROR(VLOOKUP(I1498,'统计（数据库导出）'!A:K,5,FALSE),0)</f>
        <v>0</v>
      </c>
      <c r="U1498" s="217">
        <f>--IFERROR(VLOOKUP(I1498,'统计（数据库导出）'!A:K,6,FALSE),0)</f>
        <v>0</v>
      </c>
      <c r="V1498" s="217">
        <f>--IFERROR(VLOOKUP(I1498,'统计（数据库导出）'!A:K,7,FALSE),0)</f>
        <v>0</v>
      </c>
      <c r="W1498" s="217">
        <f>--IFERROR(VLOOKUP(I1498,'统计（数据库导出）'!A:K,8,FALSE),0)</f>
        <v>20</v>
      </c>
      <c r="X1498" s="217">
        <f>--IFERROR(VLOOKUP(I1498,'统计（数据库导出）'!A:K,9,FALSE),0)</f>
        <v>0</v>
      </c>
      <c r="Y1498" s="217">
        <f>--IFERROR(VLOOKUP(I1498,'统计（数据库导出）'!A:K,10,FALSE),0)</f>
        <v>50</v>
      </c>
      <c r="Z1498" s="217">
        <f>--IFERROR(VLOOKUP(I1498,'统计（数据库导出）'!A:K,11,FALSE),0)</f>
        <v>0</v>
      </c>
      <c r="AA1498" s="4">
        <v>1497</v>
      </c>
      <c r="AB1498" s="4"/>
      <c r="AC1498" s="220" t="e">
        <f>VLOOKUP(H1498,[1]Sheet1!$D:$D,1,FALSE)</f>
        <v>#N/A</v>
      </c>
    </row>
    <row r="1499" spans="1:29">
      <c r="A1499" s="4">
        <v>1114</v>
      </c>
      <c r="B1499" s="4" t="s">
        <v>3254</v>
      </c>
      <c r="C1499" s="4">
        <v>0</v>
      </c>
      <c r="D1499" s="4" t="s">
        <v>30</v>
      </c>
      <c r="E1499" s="4" t="s">
        <v>3604</v>
      </c>
      <c r="F1499" s="4" t="s">
        <v>88</v>
      </c>
      <c r="G1499" s="4" t="s">
        <v>43</v>
      </c>
      <c r="H1499" s="4">
        <v>3852805</v>
      </c>
      <c r="I1499" s="4" t="s">
        <v>3765</v>
      </c>
      <c r="J1499" s="216">
        <v>1600</v>
      </c>
      <c r="K1499" s="4" t="s">
        <v>3766</v>
      </c>
      <c r="L1499" s="4"/>
      <c r="M1499" s="4" t="s">
        <v>3767</v>
      </c>
      <c r="N1499" s="4" t="s">
        <v>3608</v>
      </c>
      <c r="O1499" s="4">
        <v>17393833133</v>
      </c>
      <c r="P1499" s="217">
        <f>--IFERROR(VLOOKUP(I1499,'统计（数据库导出）'!A:C,2,FALSE),0)</f>
        <v>-40</v>
      </c>
      <c r="Q1499" s="217">
        <f>--IFERROR(VLOOKUP(I1499,'统计（数据库导出）'!A:C,3,FALSE),0)</f>
        <v>704.9</v>
      </c>
      <c r="R1499" s="219">
        <f t="shared" si="23"/>
        <v>0.4405625</v>
      </c>
      <c r="S1499" s="217">
        <f>--IFERROR(VLOOKUP(I1499,'统计（数据库导出）'!A:K,4,FALSE),0)</f>
        <v>-60</v>
      </c>
      <c r="T1499" s="217">
        <f>--IFERROR(VLOOKUP(I1499,'统计（数据库导出）'!A:K,5,FALSE),0)</f>
        <v>-60</v>
      </c>
      <c r="U1499" s="217">
        <f>--IFERROR(VLOOKUP(I1499,'统计（数据库导出）'!A:K,6,FALSE),0)</f>
        <v>20</v>
      </c>
      <c r="V1499" s="217">
        <f>--IFERROR(VLOOKUP(I1499,'统计（数据库导出）'!A:K,7,FALSE),0)</f>
        <v>0</v>
      </c>
      <c r="W1499" s="217">
        <f>--IFERROR(VLOOKUP(I1499,'统计（数据库导出）'!A:K,8,FALSE),0)</f>
        <v>248.6</v>
      </c>
      <c r="X1499" s="217">
        <f>--IFERROR(VLOOKUP(I1499,'统计（数据库导出）'!A:K,9,FALSE),0)</f>
        <v>-60</v>
      </c>
      <c r="Y1499" s="217">
        <f>--IFERROR(VLOOKUP(I1499,'统计（数据库导出）'!A:K,10,FALSE),0)</f>
        <v>456.3</v>
      </c>
      <c r="Z1499" s="217">
        <f>--IFERROR(VLOOKUP(I1499,'统计（数据库导出）'!A:K,11,FALSE),0)</f>
        <v>0</v>
      </c>
      <c r="AA1499" s="4">
        <v>1498</v>
      </c>
      <c r="AB1499" s="4"/>
      <c r="AC1499" s="220" t="e">
        <f>VLOOKUP(H1499,[1]Sheet1!$D:$D,1,FALSE)</f>
        <v>#N/A</v>
      </c>
    </row>
    <row r="1500" spans="1:29">
      <c r="A1500" s="4">
        <v>1117</v>
      </c>
      <c r="B1500" s="4" t="s">
        <v>3254</v>
      </c>
      <c r="C1500" s="4">
        <v>0</v>
      </c>
      <c r="D1500" s="4" t="s">
        <v>99</v>
      </c>
      <c r="E1500" s="4">
        <v>0</v>
      </c>
      <c r="F1500" s="4" t="s">
        <v>88</v>
      </c>
      <c r="G1500" s="4" t="s">
        <v>43</v>
      </c>
      <c r="H1500" s="4">
        <v>3852811</v>
      </c>
      <c r="I1500" s="4" t="s">
        <v>3768</v>
      </c>
      <c r="J1500" s="216">
        <v>1000</v>
      </c>
      <c r="K1500" s="4" t="s">
        <v>3769</v>
      </c>
      <c r="L1500" s="4" t="s">
        <v>99</v>
      </c>
      <c r="M1500" s="4" t="s">
        <v>3770</v>
      </c>
      <c r="N1500" s="4" t="s">
        <v>3509</v>
      </c>
      <c r="O1500" s="4">
        <v>13309387403</v>
      </c>
      <c r="P1500" s="217">
        <f>--IFERROR(VLOOKUP(I1500,'统计（数据库导出）'!A:C,2,FALSE),0)</f>
        <v>0</v>
      </c>
      <c r="Q1500" s="217">
        <f>--IFERROR(VLOOKUP(I1500,'统计（数据库导出）'!A:C,3,FALSE),0)</f>
        <v>435.4</v>
      </c>
      <c r="R1500" s="219">
        <f t="shared" si="23"/>
        <v>0.4354</v>
      </c>
      <c r="S1500" s="217">
        <f>--IFERROR(VLOOKUP(I1500,'统计（数据库导出）'!A:K,4,FALSE),0)</f>
        <v>0</v>
      </c>
      <c r="T1500" s="217">
        <f>--IFERROR(VLOOKUP(I1500,'统计（数据库导出）'!A:K,5,FALSE),0)</f>
        <v>0</v>
      </c>
      <c r="U1500" s="217">
        <f>--IFERROR(VLOOKUP(I1500,'统计（数据库导出）'!A:K,6,FALSE),0)</f>
        <v>0</v>
      </c>
      <c r="V1500" s="217">
        <f>--IFERROR(VLOOKUP(I1500,'统计（数据库导出）'!A:K,7,FALSE),0)</f>
        <v>0</v>
      </c>
      <c r="W1500" s="217">
        <f>--IFERROR(VLOOKUP(I1500,'统计（数据库导出）'!A:K,8,FALSE),0)</f>
        <v>309.5</v>
      </c>
      <c r="X1500" s="217">
        <f>--IFERROR(VLOOKUP(I1500,'统计（数据库导出）'!A:K,9,FALSE),0)</f>
        <v>-120</v>
      </c>
      <c r="Y1500" s="217">
        <f>--IFERROR(VLOOKUP(I1500,'统计（数据库导出）'!A:K,10,FALSE),0)</f>
        <v>125.9</v>
      </c>
      <c r="Z1500" s="217">
        <f>--IFERROR(VLOOKUP(I1500,'统计（数据库导出）'!A:K,11,FALSE),0)</f>
        <v>0</v>
      </c>
      <c r="AA1500" s="4">
        <v>1499</v>
      </c>
      <c r="AB1500" s="4"/>
      <c r="AC1500" s="220" t="e">
        <f>VLOOKUP(H1500,[1]Sheet1!$D:$D,1,FALSE)</f>
        <v>#N/A</v>
      </c>
    </row>
    <row r="1501" spans="1:29">
      <c r="A1501" s="4">
        <v>1118</v>
      </c>
      <c r="B1501" s="4" t="s">
        <v>3254</v>
      </c>
      <c r="C1501" s="4">
        <v>0</v>
      </c>
      <c r="D1501" s="4" t="s">
        <v>30</v>
      </c>
      <c r="E1501" s="4" t="s">
        <v>3335</v>
      </c>
      <c r="F1501" s="4" t="s">
        <v>88</v>
      </c>
      <c r="G1501" s="4" t="s">
        <v>43</v>
      </c>
      <c r="H1501" s="4">
        <v>3852813</v>
      </c>
      <c r="I1501" s="4" t="s">
        <v>3771</v>
      </c>
      <c r="J1501" s="216">
        <v>1400</v>
      </c>
      <c r="K1501" s="4" t="s">
        <v>3772</v>
      </c>
      <c r="L1501" s="4"/>
      <c r="M1501" s="4" t="s">
        <v>3773</v>
      </c>
      <c r="N1501" s="4" t="s">
        <v>3343</v>
      </c>
      <c r="O1501" s="4">
        <v>18093825929</v>
      </c>
      <c r="P1501" s="217">
        <f>--IFERROR(VLOOKUP(I1501,'统计（数据库导出）'!A:C,2,FALSE),0)</f>
        <v>0</v>
      </c>
      <c r="Q1501" s="217">
        <f>--IFERROR(VLOOKUP(I1501,'统计（数据库导出）'!A:C,3,FALSE),0)</f>
        <v>197.1</v>
      </c>
      <c r="R1501" s="219">
        <f t="shared" si="23"/>
        <v>0.140785714285714</v>
      </c>
      <c r="S1501" s="217">
        <f>--IFERROR(VLOOKUP(I1501,'统计（数据库导出）'!A:K,4,FALSE),0)</f>
        <v>0</v>
      </c>
      <c r="T1501" s="217">
        <f>--IFERROR(VLOOKUP(I1501,'统计（数据库导出）'!A:K,5,FALSE),0)</f>
        <v>0</v>
      </c>
      <c r="U1501" s="217">
        <f>--IFERROR(VLOOKUP(I1501,'统计（数据库导出）'!A:K,6,FALSE),0)</f>
        <v>0</v>
      </c>
      <c r="V1501" s="217">
        <f>--IFERROR(VLOOKUP(I1501,'统计（数据库导出）'!A:K,7,FALSE),0)</f>
        <v>0</v>
      </c>
      <c r="W1501" s="217">
        <f>--IFERROR(VLOOKUP(I1501,'统计（数据库导出）'!A:K,8,FALSE),0)</f>
        <v>83.1</v>
      </c>
      <c r="X1501" s="217">
        <f>--IFERROR(VLOOKUP(I1501,'统计（数据库导出）'!A:K,9,FALSE),0)</f>
        <v>-19</v>
      </c>
      <c r="Y1501" s="217">
        <f>--IFERROR(VLOOKUP(I1501,'统计（数据库导出）'!A:K,10,FALSE),0)</f>
        <v>114</v>
      </c>
      <c r="Z1501" s="217">
        <f>--IFERROR(VLOOKUP(I1501,'统计（数据库导出）'!A:K,11,FALSE),0)</f>
        <v>0</v>
      </c>
      <c r="AA1501" s="4">
        <v>1500</v>
      </c>
      <c r="AB1501" s="4"/>
      <c r="AC1501" s="220" t="e">
        <f>VLOOKUP(H1501,[1]Sheet1!$D:$D,1,FALSE)</f>
        <v>#N/A</v>
      </c>
    </row>
    <row r="1502" spans="1:29">
      <c r="A1502" s="4">
        <v>1119</v>
      </c>
      <c r="B1502" s="4" t="s">
        <v>3254</v>
      </c>
      <c r="C1502" s="4">
        <v>0</v>
      </c>
      <c r="D1502" s="4" t="s">
        <v>30</v>
      </c>
      <c r="E1502" s="4" t="s">
        <v>3604</v>
      </c>
      <c r="F1502" s="4" t="s">
        <v>88</v>
      </c>
      <c r="G1502" s="4" t="s">
        <v>68</v>
      </c>
      <c r="H1502" s="4">
        <v>3852646</v>
      </c>
      <c r="I1502" s="4" t="s">
        <v>3774</v>
      </c>
      <c r="J1502" s="216">
        <v>2000</v>
      </c>
      <c r="K1502" s="4" t="s">
        <v>3775</v>
      </c>
      <c r="L1502" s="4"/>
      <c r="M1502" s="4" t="s">
        <v>3776</v>
      </c>
      <c r="N1502" s="4" t="s">
        <v>3777</v>
      </c>
      <c r="O1502" s="4">
        <v>15393080118</v>
      </c>
      <c r="P1502" s="217">
        <f>--IFERROR(VLOOKUP(I1502,'统计（数据库导出）'!A:C,2,FALSE),0)</f>
        <v>3</v>
      </c>
      <c r="Q1502" s="217">
        <f>--IFERROR(VLOOKUP(I1502,'统计（数据库导出）'!A:C,3,FALSE),0)</f>
        <v>1056.91</v>
      </c>
      <c r="R1502" s="219">
        <f t="shared" si="23"/>
        <v>0.528455</v>
      </c>
      <c r="S1502" s="217">
        <f>--IFERROR(VLOOKUP(I1502,'统计（数据库导出）'!A:K,4,FALSE),0)</f>
        <v>3</v>
      </c>
      <c r="T1502" s="217">
        <f>--IFERROR(VLOOKUP(I1502,'统计（数据库导出）'!A:K,5,FALSE),0)</f>
        <v>0</v>
      </c>
      <c r="U1502" s="217">
        <f>--IFERROR(VLOOKUP(I1502,'统计（数据库导出）'!A:K,6,FALSE),0)</f>
        <v>0</v>
      </c>
      <c r="V1502" s="217">
        <f>--IFERROR(VLOOKUP(I1502,'统计（数据库导出）'!A:K,7,FALSE),0)</f>
        <v>0</v>
      </c>
      <c r="W1502" s="217">
        <f>--IFERROR(VLOOKUP(I1502,'统计（数据库导出）'!A:K,8,FALSE),0)</f>
        <v>511.26</v>
      </c>
      <c r="X1502" s="217">
        <f>--IFERROR(VLOOKUP(I1502,'统计（数据库导出）'!A:K,9,FALSE),0)</f>
        <v>-244.9</v>
      </c>
      <c r="Y1502" s="217">
        <f>--IFERROR(VLOOKUP(I1502,'统计（数据库导出）'!A:K,10,FALSE),0)</f>
        <v>545.65</v>
      </c>
      <c r="Z1502" s="217">
        <f>--IFERROR(VLOOKUP(I1502,'统计（数据库导出）'!A:K,11,FALSE),0)</f>
        <v>0</v>
      </c>
      <c r="AA1502" s="4">
        <v>1501</v>
      </c>
      <c r="AB1502" s="4"/>
      <c r="AC1502" s="220" t="e">
        <f>VLOOKUP(H1502,[1]Sheet1!$D:$D,1,FALSE)</f>
        <v>#N/A</v>
      </c>
    </row>
    <row r="1503" spans="1:29">
      <c r="A1503" s="4">
        <v>1120</v>
      </c>
      <c r="B1503" s="4" t="s">
        <v>3254</v>
      </c>
      <c r="C1503" s="4">
        <v>0</v>
      </c>
      <c r="D1503" s="4" t="s">
        <v>30</v>
      </c>
      <c r="E1503" s="4" t="s">
        <v>3604</v>
      </c>
      <c r="F1503" s="4" t="s">
        <v>88</v>
      </c>
      <c r="G1503" s="4" t="s">
        <v>33</v>
      </c>
      <c r="H1503" s="4">
        <v>3852648</v>
      </c>
      <c r="I1503" s="4" t="s">
        <v>3778</v>
      </c>
      <c r="J1503" s="216">
        <v>1656</v>
      </c>
      <c r="K1503" s="4" t="s">
        <v>3779</v>
      </c>
      <c r="L1503" s="4"/>
      <c r="M1503" s="4" t="s">
        <v>3780</v>
      </c>
      <c r="N1503" s="4" t="s">
        <v>3777</v>
      </c>
      <c r="O1503" s="4">
        <v>18193827438</v>
      </c>
      <c r="P1503" s="217">
        <f>--IFERROR(VLOOKUP(I1503,'统计（数据库导出）'!A:C,2,FALSE),0)</f>
        <v>55</v>
      </c>
      <c r="Q1503" s="217">
        <f>--IFERROR(VLOOKUP(I1503,'统计（数据库导出）'!A:C,3,FALSE),0)</f>
        <v>1760.05</v>
      </c>
      <c r="R1503" s="219">
        <f t="shared" si="23"/>
        <v>1.06283212560386</v>
      </c>
      <c r="S1503" s="217">
        <f>--IFERROR(VLOOKUP(I1503,'统计（数据库导出）'!A:K,4,FALSE),0)</f>
        <v>35</v>
      </c>
      <c r="T1503" s="217">
        <f>--IFERROR(VLOOKUP(I1503,'统计（数据库导出）'!A:K,5,FALSE),0)</f>
        <v>-60</v>
      </c>
      <c r="U1503" s="217">
        <f>--IFERROR(VLOOKUP(I1503,'统计（数据库导出）'!A:K,6,FALSE),0)</f>
        <v>20</v>
      </c>
      <c r="V1503" s="217">
        <f>--IFERROR(VLOOKUP(I1503,'统计（数据库导出）'!A:K,7,FALSE),0)</f>
        <v>0</v>
      </c>
      <c r="W1503" s="217">
        <f>--IFERROR(VLOOKUP(I1503,'统计（数据库导出）'!A:K,8,FALSE),0)</f>
        <v>1177.5</v>
      </c>
      <c r="X1503" s="217">
        <f>--IFERROR(VLOOKUP(I1503,'统计（数据库导出）'!A:K,9,FALSE),0)</f>
        <v>-917.4</v>
      </c>
      <c r="Y1503" s="217">
        <f>--IFERROR(VLOOKUP(I1503,'统计（数据库导出）'!A:K,10,FALSE),0)</f>
        <v>582.55</v>
      </c>
      <c r="Z1503" s="217">
        <f>--IFERROR(VLOOKUP(I1503,'统计（数据库导出）'!A:K,11,FALSE),0)</f>
        <v>0</v>
      </c>
      <c r="AA1503" s="4">
        <v>1502</v>
      </c>
      <c r="AB1503" s="4"/>
      <c r="AC1503" s="220" t="e">
        <f>VLOOKUP(H1503,[1]Sheet1!$D:$D,1,FALSE)</f>
        <v>#N/A</v>
      </c>
    </row>
    <row r="1504" spans="1:29">
      <c r="A1504" s="4">
        <v>1121</v>
      </c>
      <c r="B1504" s="4" t="s">
        <v>3254</v>
      </c>
      <c r="C1504" s="4">
        <v>0</v>
      </c>
      <c r="D1504" s="4" t="s">
        <v>30</v>
      </c>
      <c r="E1504" s="4" t="s">
        <v>3451</v>
      </c>
      <c r="F1504" s="4" t="s">
        <v>88</v>
      </c>
      <c r="G1504" s="4" t="s">
        <v>33</v>
      </c>
      <c r="H1504" s="4">
        <v>3852649</v>
      </c>
      <c r="I1504" s="4" t="s">
        <v>3781</v>
      </c>
      <c r="J1504" s="216">
        <v>1250</v>
      </c>
      <c r="K1504" s="4" t="s">
        <v>3782</v>
      </c>
      <c r="L1504" s="4"/>
      <c r="M1504" s="4" t="s">
        <v>3783</v>
      </c>
      <c r="N1504" s="4" t="s">
        <v>3455</v>
      </c>
      <c r="O1504" s="4">
        <v>19958580615</v>
      </c>
      <c r="P1504" s="217">
        <f>--IFERROR(VLOOKUP(I1504,'统计（数据库导出）'!A:C,2,FALSE),0)</f>
        <v>-60</v>
      </c>
      <c r="Q1504" s="217">
        <f>--IFERROR(VLOOKUP(I1504,'统计（数据库导出）'!A:C,3,FALSE),0)</f>
        <v>759.91</v>
      </c>
      <c r="R1504" s="219">
        <f t="shared" si="23"/>
        <v>0.607928</v>
      </c>
      <c r="S1504" s="217">
        <f>--IFERROR(VLOOKUP(I1504,'统计（数据库导出）'!A:K,4,FALSE),0)</f>
        <v>-60</v>
      </c>
      <c r="T1504" s="217">
        <f>--IFERROR(VLOOKUP(I1504,'统计（数据库导出）'!A:K,5,FALSE),0)</f>
        <v>-60</v>
      </c>
      <c r="U1504" s="217">
        <f>--IFERROR(VLOOKUP(I1504,'统计（数据库导出）'!A:K,6,FALSE),0)</f>
        <v>0</v>
      </c>
      <c r="V1504" s="217">
        <f>--IFERROR(VLOOKUP(I1504,'统计（数据库导出）'!A:K,7,FALSE),0)</f>
        <v>0</v>
      </c>
      <c r="W1504" s="217">
        <f>--IFERROR(VLOOKUP(I1504,'统计（数据库导出）'!A:K,8,FALSE),0)</f>
        <v>673.21</v>
      </c>
      <c r="X1504" s="217">
        <f>--IFERROR(VLOOKUP(I1504,'统计（数据库导出）'!A:K,9,FALSE),0)</f>
        <v>-189</v>
      </c>
      <c r="Y1504" s="217">
        <f>--IFERROR(VLOOKUP(I1504,'统计（数据库导出）'!A:K,10,FALSE),0)</f>
        <v>86.7</v>
      </c>
      <c r="Z1504" s="217">
        <f>--IFERROR(VLOOKUP(I1504,'统计（数据库导出）'!A:K,11,FALSE),0)</f>
        <v>0</v>
      </c>
      <c r="AA1504" s="4">
        <v>1503</v>
      </c>
      <c r="AB1504" s="4"/>
      <c r="AC1504" s="220" t="e">
        <f>VLOOKUP(H1504,[1]Sheet1!$D:$D,1,FALSE)</f>
        <v>#N/A</v>
      </c>
    </row>
    <row r="1505" spans="1:29">
      <c r="A1505" s="4">
        <v>1122</v>
      </c>
      <c r="B1505" s="4" t="s">
        <v>3254</v>
      </c>
      <c r="C1505" s="4">
        <v>0</v>
      </c>
      <c r="D1505" s="4" t="s">
        <v>30</v>
      </c>
      <c r="E1505" s="4" t="s">
        <v>3335</v>
      </c>
      <c r="F1505" s="4" t="s">
        <v>88</v>
      </c>
      <c r="G1505" s="4" t="s">
        <v>33</v>
      </c>
      <c r="H1505" s="4">
        <v>3852657</v>
      </c>
      <c r="I1505" s="4" t="s">
        <v>3784</v>
      </c>
      <c r="J1505" s="216">
        <v>1500</v>
      </c>
      <c r="K1505" s="4" t="s">
        <v>3785</v>
      </c>
      <c r="L1505" s="4"/>
      <c r="M1505" s="4" t="s">
        <v>3786</v>
      </c>
      <c r="N1505" s="4" t="s">
        <v>3349</v>
      </c>
      <c r="O1505" s="4">
        <v>18093836205</v>
      </c>
      <c r="P1505" s="217">
        <f>--IFERROR(VLOOKUP(I1505,'统计（数据库导出）'!A:C,2,FALSE),0)</f>
        <v>23</v>
      </c>
      <c r="Q1505" s="217">
        <f>--IFERROR(VLOOKUP(I1505,'统计（数据库导出）'!A:C,3,FALSE),0)</f>
        <v>1207</v>
      </c>
      <c r="R1505" s="219">
        <f t="shared" si="23"/>
        <v>0.804666666666667</v>
      </c>
      <c r="S1505" s="217">
        <f>--IFERROR(VLOOKUP(I1505,'统计（数据库导出）'!A:K,4,FALSE),0)</f>
        <v>3</v>
      </c>
      <c r="T1505" s="217">
        <f>--IFERROR(VLOOKUP(I1505,'统计（数据库导出）'!A:K,5,FALSE),0)</f>
        <v>0</v>
      </c>
      <c r="U1505" s="217">
        <f>--IFERROR(VLOOKUP(I1505,'统计（数据库导出）'!A:K,6,FALSE),0)</f>
        <v>20</v>
      </c>
      <c r="V1505" s="217">
        <f>--IFERROR(VLOOKUP(I1505,'统计（数据库导出）'!A:K,7,FALSE),0)</f>
        <v>0</v>
      </c>
      <c r="W1505" s="217">
        <f>--IFERROR(VLOOKUP(I1505,'统计（数据库导出）'!A:K,8,FALSE),0)</f>
        <v>638.7</v>
      </c>
      <c r="X1505" s="217">
        <f>--IFERROR(VLOOKUP(I1505,'统计（数据库导出）'!A:K,9,FALSE),0)</f>
        <v>-528.7</v>
      </c>
      <c r="Y1505" s="217">
        <f>--IFERROR(VLOOKUP(I1505,'统计（数据库导出）'!A:K,10,FALSE),0)</f>
        <v>568.3</v>
      </c>
      <c r="Z1505" s="217">
        <f>--IFERROR(VLOOKUP(I1505,'统计（数据库导出）'!A:K,11,FALSE),0)</f>
        <v>-6</v>
      </c>
      <c r="AA1505" s="4">
        <v>1504</v>
      </c>
      <c r="AB1505" s="4"/>
      <c r="AC1505" s="220" t="e">
        <f>VLOOKUP(H1505,[1]Sheet1!$D:$D,1,FALSE)</f>
        <v>#N/A</v>
      </c>
    </row>
    <row r="1506" spans="1:29">
      <c r="A1506" s="4">
        <v>1123</v>
      </c>
      <c r="B1506" s="4" t="s">
        <v>3254</v>
      </c>
      <c r="C1506" s="4">
        <v>0</v>
      </c>
      <c r="D1506" s="4" t="s">
        <v>30</v>
      </c>
      <c r="E1506" s="4" t="s">
        <v>3675</v>
      </c>
      <c r="F1506" s="4" t="s">
        <v>88</v>
      </c>
      <c r="G1506" s="4" t="s">
        <v>68</v>
      </c>
      <c r="H1506" s="4">
        <v>3852661</v>
      </c>
      <c r="I1506" s="4" t="s">
        <v>3787</v>
      </c>
      <c r="J1506" s="216">
        <v>2720</v>
      </c>
      <c r="K1506" s="4" t="s">
        <v>3788</v>
      </c>
      <c r="L1506" s="4"/>
      <c r="M1506" s="4" t="s">
        <v>341</v>
      </c>
      <c r="N1506" s="4" t="s">
        <v>3679</v>
      </c>
      <c r="O1506" s="4">
        <v>19993832225</v>
      </c>
      <c r="P1506" s="217">
        <f>--IFERROR(VLOOKUP(I1506,'统计（数据库导出）'!A:C,2,FALSE),0)</f>
        <v>87.3666666666667</v>
      </c>
      <c r="Q1506" s="217">
        <f>--IFERROR(VLOOKUP(I1506,'统计（数据库导出）'!A:C,3,FALSE),0)</f>
        <v>2095.09333333333</v>
      </c>
      <c r="R1506" s="219">
        <f t="shared" si="23"/>
        <v>0.770254901960783</v>
      </c>
      <c r="S1506" s="217">
        <f>--IFERROR(VLOOKUP(I1506,'统计（数据库导出）'!A:K,4,FALSE),0)</f>
        <v>25.5</v>
      </c>
      <c r="T1506" s="217">
        <f>--IFERROR(VLOOKUP(I1506,'统计（数据库导出）'!A:K,5,FALSE),0)</f>
        <v>-4.5</v>
      </c>
      <c r="U1506" s="217">
        <f>--IFERROR(VLOOKUP(I1506,'统计（数据库导出）'!A:K,6,FALSE),0)</f>
        <v>61.8666666666667</v>
      </c>
      <c r="V1506" s="217">
        <f>--IFERROR(VLOOKUP(I1506,'统计（数据库导出）'!A:K,7,FALSE),0)</f>
        <v>-3.13333333333334</v>
      </c>
      <c r="W1506" s="217">
        <f>--IFERROR(VLOOKUP(I1506,'统计（数据库导出）'!A:K,8,FALSE),0)</f>
        <v>1123.56</v>
      </c>
      <c r="X1506" s="217">
        <f>--IFERROR(VLOOKUP(I1506,'统计（数据库导出）'!A:K,9,FALSE),0)</f>
        <v>-377.8</v>
      </c>
      <c r="Y1506" s="217">
        <f>--IFERROR(VLOOKUP(I1506,'统计（数据库导出）'!A:K,10,FALSE),0)</f>
        <v>971.533333333333</v>
      </c>
      <c r="Z1506" s="217">
        <f>--IFERROR(VLOOKUP(I1506,'统计（数据库导出）'!A:K,11,FALSE),0)</f>
        <v>-43.5333333333333</v>
      </c>
      <c r="AA1506" s="4">
        <v>1505</v>
      </c>
      <c r="AB1506" s="4"/>
      <c r="AC1506" s="220" t="e">
        <f>VLOOKUP(H1506,[1]Sheet1!$D:$D,1,FALSE)</f>
        <v>#N/A</v>
      </c>
    </row>
    <row r="1507" spans="1:29">
      <c r="A1507" s="4">
        <v>1127</v>
      </c>
      <c r="B1507" s="4" t="s">
        <v>3254</v>
      </c>
      <c r="C1507" s="4">
        <v>0</v>
      </c>
      <c r="D1507" s="4" t="s">
        <v>30</v>
      </c>
      <c r="E1507" s="4" t="s">
        <v>3435</v>
      </c>
      <c r="F1507" s="4" t="s">
        <v>88</v>
      </c>
      <c r="G1507" s="4" t="s">
        <v>43</v>
      </c>
      <c r="H1507" s="4">
        <v>3854010</v>
      </c>
      <c r="I1507" s="4" t="s">
        <v>3789</v>
      </c>
      <c r="J1507" s="216">
        <v>650</v>
      </c>
      <c r="K1507" s="4" t="s">
        <v>3790</v>
      </c>
      <c r="L1507" s="4"/>
      <c r="M1507" s="4" t="s">
        <v>3791</v>
      </c>
      <c r="N1507" s="4" t="s">
        <v>3792</v>
      </c>
      <c r="O1507" s="4">
        <v>15378831762</v>
      </c>
      <c r="P1507" s="217">
        <f>--IFERROR(VLOOKUP(I1507,'统计（数据库导出）'!A:C,2,FALSE),0)</f>
        <v>0</v>
      </c>
      <c r="Q1507" s="217">
        <f>--IFERROR(VLOOKUP(I1507,'统计（数据库导出）'!A:C,3,FALSE),0)</f>
        <v>376.06</v>
      </c>
      <c r="R1507" s="219">
        <f t="shared" si="23"/>
        <v>0.578553846153846</v>
      </c>
      <c r="S1507" s="217">
        <f>--IFERROR(VLOOKUP(I1507,'统计（数据库导出）'!A:K,4,FALSE),0)</f>
        <v>0</v>
      </c>
      <c r="T1507" s="217">
        <f>--IFERROR(VLOOKUP(I1507,'统计（数据库导出）'!A:K,5,FALSE),0)</f>
        <v>0</v>
      </c>
      <c r="U1507" s="217">
        <f>--IFERROR(VLOOKUP(I1507,'统计（数据库导出）'!A:K,6,FALSE),0)</f>
        <v>0</v>
      </c>
      <c r="V1507" s="217">
        <f>--IFERROR(VLOOKUP(I1507,'统计（数据库导出）'!A:K,7,FALSE),0)</f>
        <v>0</v>
      </c>
      <c r="W1507" s="217">
        <f>--IFERROR(VLOOKUP(I1507,'统计（数据库导出）'!A:K,8,FALSE),0)</f>
        <v>346.06</v>
      </c>
      <c r="X1507" s="217">
        <f>--IFERROR(VLOOKUP(I1507,'统计（数据库导出）'!A:K,9,FALSE),0)</f>
        <v>0</v>
      </c>
      <c r="Y1507" s="217">
        <f>--IFERROR(VLOOKUP(I1507,'统计（数据库导出）'!A:K,10,FALSE),0)</f>
        <v>30</v>
      </c>
      <c r="Z1507" s="217">
        <f>--IFERROR(VLOOKUP(I1507,'统计（数据库导出）'!A:K,11,FALSE),0)</f>
        <v>0</v>
      </c>
      <c r="AA1507" s="4">
        <v>1506</v>
      </c>
      <c r="AB1507" s="4"/>
      <c r="AC1507" s="220" t="e">
        <f>VLOOKUP(H1507,[1]Sheet1!$D:$D,1,FALSE)</f>
        <v>#N/A</v>
      </c>
    </row>
    <row r="1508" spans="1:29">
      <c r="A1508" s="4">
        <v>1169</v>
      </c>
      <c r="B1508" s="4" t="s">
        <v>3254</v>
      </c>
      <c r="C1508" s="4" t="s">
        <v>57</v>
      </c>
      <c r="D1508" s="4">
        <v>0</v>
      </c>
      <c r="E1508" s="4">
        <v>0</v>
      </c>
      <c r="F1508" s="4">
        <v>0</v>
      </c>
      <c r="G1508" s="4">
        <v>0</v>
      </c>
      <c r="H1508" s="4">
        <v>3852841</v>
      </c>
      <c r="I1508" s="4" t="s">
        <v>3793</v>
      </c>
      <c r="J1508" s="216">
        <v>200</v>
      </c>
      <c r="K1508" s="4" t="s">
        <v>3794</v>
      </c>
      <c r="L1508" s="4" t="s">
        <v>99</v>
      </c>
      <c r="M1508" s="4" t="s">
        <v>3795</v>
      </c>
      <c r="N1508" s="4" t="s">
        <v>3679</v>
      </c>
      <c r="O1508" s="4">
        <v>15339780566</v>
      </c>
      <c r="P1508" s="217">
        <f>--IFERROR(VLOOKUP(I1508,'统计（数据库导出）'!A:C,2,FALSE),0)</f>
        <v>0</v>
      </c>
      <c r="Q1508" s="217">
        <f>--IFERROR(VLOOKUP(I1508,'统计（数据库导出）'!A:C,3,FALSE),0)</f>
        <v>0</v>
      </c>
      <c r="R1508" s="219">
        <f t="shared" si="23"/>
        <v>0</v>
      </c>
      <c r="S1508" s="217">
        <f>--IFERROR(VLOOKUP(I1508,'统计（数据库导出）'!A:K,4,FALSE),0)</f>
        <v>0</v>
      </c>
      <c r="T1508" s="217">
        <f>--IFERROR(VLOOKUP(I1508,'统计（数据库导出）'!A:K,5,FALSE),0)</f>
        <v>0</v>
      </c>
      <c r="U1508" s="217">
        <f>--IFERROR(VLOOKUP(I1508,'统计（数据库导出）'!A:K,6,FALSE),0)</f>
        <v>0</v>
      </c>
      <c r="V1508" s="217">
        <f>--IFERROR(VLOOKUP(I1508,'统计（数据库导出）'!A:K,7,FALSE),0)</f>
        <v>0</v>
      </c>
      <c r="W1508" s="217">
        <f>--IFERROR(VLOOKUP(I1508,'统计（数据库导出）'!A:K,8,FALSE),0)</f>
        <v>0</v>
      </c>
      <c r="X1508" s="217">
        <f>--IFERROR(VLOOKUP(I1508,'统计（数据库导出）'!A:K,9,FALSE),0)</f>
        <v>0</v>
      </c>
      <c r="Y1508" s="217">
        <f>--IFERROR(VLOOKUP(I1508,'统计（数据库导出）'!A:K,10,FALSE),0)</f>
        <v>0</v>
      </c>
      <c r="Z1508" s="217">
        <f>--IFERROR(VLOOKUP(I1508,'统计（数据库导出）'!A:K,11,FALSE),0)</f>
        <v>0</v>
      </c>
      <c r="AA1508" s="4">
        <v>1507</v>
      </c>
      <c r="AB1508" s="4"/>
      <c r="AC1508" s="220" t="e">
        <f>VLOOKUP(H1508,[1]Sheet1!$D:$D,1,FALSE)</f>
        <v>#N/A</v>
      </c>
    </row>
    <row r="1509" spans="1:29">
      <c r="A1509" s="4">
        <v>1199</v>
      </c>
      <c r="B1509" s="4" t="s">
        <v>3254</v>
      </c>
      <c r="C1509" s="4">
        <v>0</v>
      </c>
      <c r="D1509" s="4" t="s">
        <v>30</v>
      </c>
      <c r="E1509" s="4" t="s">
        <v>3356</v>
      </c>
      <c r="F1509" s="4" t="s">
        <v>32</v>
      </c>
      <c r="G1509" s="4" t="s">
        <v>43</v>
      </c>
      <c r="H1509" s="4">
        <v>3852551</v>
      </c>
      <c r="I1509" s="4" t="s">
        <v>3796</v>
      </c>
      <c r="J1509" s="216">
        <v>1045</v>
      </c>
      <c r="K1509" s="4" t="s">
        <v>3797</v>
      </c>
      <c r="L1509" s="4"/>
      <c r="M1509" s="4" t="s">
        <v>3798</v>
      </c>
      <c r="N1509" s="4" t="s">
        <v>3799</v>
      </c>
      <c r="O1509" s="4">
        <v>18919202825</v>
      </c>
      <c r="P1509" s="217">
        <f>--IFERROR(VLOOKUP(I1509,'统计（数据库导出）'!A:C,2,FALSE),0)</f>
        <v>505.7</v>
      </c>
      <c r="Q1509" s="217">
        <f>--IFERROR(VLOOKUP(I1509,'统计（数据库导出）'!A:C,3,FALSE),0)</f>
        <v>998.15</v>
      </c>
      <c r="R1509" s="219">
        <f t="shared" si="23"/>
        <v>0.955167464114833</v>
      </c>
      <c r="S1509" s="217">
        <f>--IFERROR(VLOOKUP(I1509,'统计（数据库导出）'!A:K,4,FALSE),0)</f>
        <v>445.7</v>
      </c>
      <c r="T1509" s="217">
        <f>--IFERROR(VLOOKUP(I1509,'统计（数据库导出）'!A:K,5,FALSE),0)</f>
        <v>0</v>
      </c>
      <c r="U1509" s="217">
        <f>--IFERROR(VLOOKUP(I1509,'统计（数据库导出）'!A:K,6,FALSE),0)</f>
        <v>60</v>
      </c>
      <c r="V1509" s="217">
        <f>--IFERROR(VLOOKUP(I1509,'统计（数据库导出）'!A:K,7,FALSE),0)</f>
        <v>0</v>
      </c>
      <c r="W1509" s="217">
        <f>--IFERROR(VLOOKUP(I1509,'统计（数据库导出）'!A:K,8,FALSE),0)</f>
        <v>800.5</v>
      </c>
      <c r="X1509" s="217">
        <f>--IFERROR(VLOOKUP(I1509,'统计（数据库导出）'!A:K,9,FALSE),0)</f>
        <v>-140.9</v>
      </c>
      <c r="Y1509" s="217">
        <f>--IFERROR(VLOOKUP(I1509,'统计（数据库导出）'!A:K,10,FALSE),0)</f>
        <v>197.65</v>
      </c>
      <c r="Z1509" s="217">
        <f>--IFERROR(VLOOKUP(I1509,'统计（数据库导出）'!A:K,11,FALSE),0)</f>
        <v>0</v>
      </c>
      <c r="AA1509" s="4">
        <v>1508</v>
      </c>
      <c r="AB1509" s="4"/>
      <c r="AC1509" s="220" t="e">
        <f>VLOOKUP(H1509,[1]Sheet1!$D:$D,1,FALSE)</f>
        <v>#N/A</v>
      </c>
    </row>
    <row r="1510" spans="1:29">
      <c r="A1510" s="4">
        <v>1210</v>
      </c>
      <c r="B1510" s="4" t="s">
        <v>3254</v>
      </c>
      <c r="C1510" s="4">
        <v>0</v>
      </c>
      <c r="D1510" s="4" t="s">
        <v>30</v>
      </c>
      <c r="E1510" s="4" t="s">
        <v>3356</v>
      </c>
      <c r="F1510" s="4" t="s">
        <v>32</v>
      </c>
      <c r="G1510" s="4" t="s">
        <v>33</v>
      </c>
      <c r="H1510" s="4">
        <v>3850563</v>
      </c>
      <c r="I1510" s="4" t="s">
        <v>3800</v>
      </c>
      <c r="J1510" s="216">
        <v>1045</v>
      </c>
      <c r="K1510" s="4" t="s">
        <v>3801</v>
      </c>
      <c r="L1510" s="4"/>
      <c r="M1510" s="4" t="s">
        <v>3802</v>
      </c>
      <c r="N1510" s="4" t="s">
        <v>3803</v>
      </c>
      <c r="O1510" s="4">
        <v>18193809732</v>
      </c>
      <c r="P1510" s="217">
        <f>--IFERROR(VLOOKUP(I1510,'统计（数据库导出）'!A:C,2,FALSE),0)</f>
        <v>40</v>
      </c>
      <c r="Q1510" s="217">
        <f>--IFERROR(VLOOKUP(I1510,'统计（数据库导出）'!A:C,3,FALSE),0)</f>
        <v>3674.21855</v>
      </c>
      <c r="R1510" s="219">
        <f t="shared" si="23"/>
        <v>3.51599861244019</v>
      </c>
      <c r="S1510" s="217">
        <f>--IFERROR(VLOOKUP(I1510,'统计（数据库导出）'!A:K,4,FALSE),0)</f>
        <v>0</v>
      </c>
      <c r="T1510" s="217">
        <f>--IFERROR(VLOOKUP(I1510,'统计（数据库导出）'!A:K,5,FALSE),0)</f>
        <v>0</v>
      </c>
      <c r="U1510" s="217">
        <f>--IFERROR(VLOOKUP(I1510,'统计（数据库导出）'!A:K,6,FALSE),0)</f>
        <v>40</v>
      </c>
      <c r="V1510" s="217">
        <f>--IFERROR(VLOOKUP(I1510,'统计（数据库导出）'!A:K,7,FALSE),0)</f>
        <v>0</v>
      </c>
      <c r="W1510" s="217">
        <f>--IFERROR(VLOOKUP(I1510,'统计（数据库导出）'!A:K,8,FALSE),0)</f>
        <v>2715.39</v>
      </c>
      <c r="X1510" s="217">
        <f>--IFERROR(VLOOKUP(I1510,'统计（数据库导出）'!A:K,9,FALSE),0)</f>
        <v>-1599.9</v>
      </c>
      <c r="Y1510" s="217">
        <f>--IFERROR(VLOOKUP(I1510,'统计（数据库导出）'!A:K,10,FALSE),0)</f>
        <v>958.82855</v>
      </c>
      <c r="Z1510" s="217">
        <f>--IFERROR(VLOOKUP(I1510,'统计（数据库导出）'!A:K,11,FALSE),0)</f>
        <v>0</v>
      </c>
      <c r="AA1510" s="4">
        <v>1509</v>
      </c>
      <c r="AB1510" s="4"/>
      <c r="AC1510" s="220" t="e">
        <f>VLOOKUP(H1510,[1]Sheet1!$D:$D,1,FALSE)</f>
        <v>#N/A</v>
      </c>
    </row>
    <row r="1511" spans="1:29">
      <c r="A1511" s="4">
        <v>1211</v>
      </c>
      <c r="B1511" s="4" t="s">
        <v>3254</v>
      </c>
      <c r="C1511" s="4">
        <v>0</v>
      </c>
      <c r="D1511" s="4" t="s">
        <v>30</v>
      </c>
      <c r="E1511" s="4" t="s">
        <v>3591</v>
      </c>
      <c r="F1511" s="4" t="s">
        <v>32</v>
      </c>
      <c r="G1511" s="4" t="s">
        <v>102</v>
      </c>
      <c r="H1511" s="4">
        <v>3851066</v>
      </c>
      <c r="I1511" s="4">
        <v>0</v>
      </c>
      <c r="J1511" s="216">
        <v>2400</v>
      </c>
      <c r="K1511" s="4" t="s">
        <v>3804</v>
      </c>
      <c r="L1511" s="4"/>
      <c r="M1511" s="4" t="s">
        <v>3805</v>
      </c>
      <c r="N1511" s="4" t="s">
        <v>3806</v>
      </c>
      <c r="O1511" s="4">
        <v>18093812624</v>
      </c>
      <c r="P1511" s="217">
        <f>--IFERROR(VLOOKUP(I1511,'统计（数据库导出）'!A:C,2,FALSE),0)</f>
        <v>0</v>
      </c>
      <c r="Q1511" s="217">
        <f>--IFERROR(VLOOKUP(I1511,'统计（数据库导出）'!A:C,3,FALSE),0)</f>
        <v>0</v>
      </c>
      <c r="R1511" s="219">
        <f t="shared" si="23"/>
        <v>0</v>
      </c>
      <c r="S1511" s="217">
        <f>--IFERROR(VLOOKUP(I1511,'统计（数据库导出）'!A:K,4,FALSE),0)</f>
        <v>0</v>
      </c>
      <c r="T1511" s="217">
        <f>--IFERROR(VLOOKUP(I1511,'统计（数据库导出）'!A:K,5,FALSE),0)</f>
        <v>0</v>
      </c>
      <c r="U1511" s="217">
        <f>--IFERROR(VLOOKUP(I1511,'统计（数据库导出）'!A:K,6,FALSE),0)</f>
        <v>0</v>
      </c>
      <c r="V1511" s="217">
        <f>--IFERROR(VLOOKUP(I1511,'统计（数据库导出）'!A:K,7,FALSE),0)</f>
        <v>0</v>
      </c>
      <c r="W1511" s="217">
        <f>--IFERROR(VLOOKUP(I1511,'统计（数据库导出）'!A:K,8,FALSE),0)</f>
        <v>0</v>
      </c>
      <c r="X1511" s="217">
        <f>--IFERROR(VLOOKUP(I1511,'统计（数据库导出）'!A:K,9,FALSE),0)</f>
        <v>0</v>
      </c>
      <c r="Y1511" s="217">
        <f>--IFERROR(VLOOKUP(I1511,'统计（数据库导出）'!A:K,10,FALSE),0)</f>
        <v>0</v>
      </c>
      <c r="Z1511" s="217">
        <f>--IFERROR(VLOOKUP(I1511,'统计（数据库导出）'!A:K,11,FALSE),0)</f>
        <v>0</v>
      </c>
      <c r="AA1511" s="4">
        <v>1510</v>
      </c>
      <c r="AB1511" s="4"/>
      <c r="AC1511" s="220" t="e">
        <f>VLOOKUP(H1511,[1]Sheet1!$D:$D,1,FALSE)</f>
        <v>#N/A</v>
      </c>
    </row>
    <row r="1512" spans="1:29">
      <c r="A1512" s="4">
        <v>1244</v>
      </c>
      <c r="B1512" s="4" t="s">
        <v>3254</v>
      </c>
      <c r="C1512" s="4">
        <v>0</v>
      </c>
      <c r="D1512" s="4" t="s">
        <v>30</v>
      </c>
      <c r="E1512" s="4" t="s">
        <v>3295</v>
      </c>
      <c r="F1512" s="4" t="s">
        <v>32</v>
      </c>
      <c r="G1512" s="4" t="s">
        <v>33</v>
      </c>
      <c r="H1512" s="4">
        <v>3853648</v>
      </c>
      <c r="I1512" s="4" t="s">
        <v>3807</v>
      </c>
      <c r="J1512" s="216">
        <v>1087</v>
      </c>
      <c r="K1512" s="4" t="s">
        <v>3808</v>
      </c>
      <c r="L1512" s="4"/>
      <c r="M1512" s="4" t="s">
        <v>3809</v>
      </c>
      <c r="N1512" s="4" t="s">
        <v>3302</v>
      </c>
      <c r="O1512" s="4">
        <v>13309386979</v>
      </c>
      <c r="P1512" s="217">
        <f>--IFERROR(VLOOKUP(I1512,'统计（数据库导出）'!A:C,2,FALSE),0)</f>
        <v>681.22</v>
      </c>
      <c r="Q1512" s="217">
        <f>--IFERROR(VLOOKUP(I1512,'统计（数据库导出）'!A:C,3,FALSE),0)</f>
        <v>5187.6441</v>
      </c>
      <c r="R1512" s="219">
        <f t="shared" si="23"/>
        <v>4.77244167433303</v>
      </c>
      <c r="S1512" s="217">
        <f>--IFERROR(VLOOKUP(I1512,'统计（数据库导出）'!A:K,4,FALSE),0)</f>
        <v>508.56</v>
      </c>
      <c r="T1512" s="217">
        <f>--IFERROR(VLOOKUP(I1512,'统计（数据库导出）'!A:K,5,FALSE),0)</f>
        <v>-19</v>
      </c>
      <c r="U1512" s="217">
        <f>--IFERROR(VLOOKUP(I1512,'统计（数据库导出）'!A:K,6,FALSE),0)</f>
        <v>172.66</v>
      </c>
      <c r="V1512" s="217">
        <f>--IFERROR(VLOOKUP(I1512,'统计（数据库导出）'!A:K,7,FALSE),0)</f>
        <v>0</v>
      </c>
      <c r="W1512" s="217">
        <f>--IFERROR(VLOOKUP(I1512,'统计（数据库导出）'!A:K,8,FALSE),0)</f>
        <v>3641.72</v>
      </c>
      <c r="X1512" s="217">
        <f>--IFERROR(VLOOKUP(I1512,'统计（数据库导出）'!A:K,9,FALSE),0)</f>
        <v>-1543.8</v>
      </c>
      <c r="Y1512" s="217">
        <f>--IFERROR(VLOOKUP(I1512,'统计（数据库导出）'!A:K,10,FALSE),0)</f>
        <v>1545.9241</v>
      </c>
      <c r="Z1512" s="217">
        <f>--IFERROR(VLOOKUP(I1512,'统计（数据库导出）'!A:K,11,FALSE),0)</f>
        <v>0</v>
      </c>
      <c r="AA1512" s="4">
        <v>1511</v>
      </c>
      <c r="AB1512" s="4"/>
      <c r="AC1512" s="220" t="e">
        <f>VLOOKUP(H1512,[1]Sheet1!$D:$D,1,FALSE)</f>
        <v>#N/A</v>
      </c>
    </row>
    <row r="1513" spans="1:29">
      <c r="A1513" s="4">
        <v>1249</v>
      </c>
      <c r="B1513" s="4" t="s">
        <v>3254</v>
      </c>
      <c r="C1513" s="4">
        <v>0</v>
      </c>
      <c r="D1513" s="4" t="s">
        <v>53</v>
      </c>
      <c r="E1513" s="4">
        <v>0</v>
      </c>
      <c r="F1513" s="4">
        <v>0</v>
      </c>
      <c r="G1513" s="4" t="s">
        <v>33</v>
      </c>
      <c r="H1513" s="4">
        <v>3852524</v>
      </c>
      <c r="I1513" s="4" t="s">
        <v>3810</v>
      </c>
      <c r="J1513" s="216">
        <v>1200</v>
      </c>
      <c r="K1513" s="4">
        <v>18993875295</v>
      </c>
      <c r="L1513" s="4"/>
      <c r="M1513" s="4" t="s">
        <v>3811</v>
      </c>
      <c r="N1513" s="4" t="s">
        <v>3812</v>
      </c>
      <c r="O1513" s="4">
        <v>18993875295</v>
      </c>
      <c r="P1513" s="217">
        <f>--IFERROR(VLOOKUP(I1513,'统计（数据库导出）'!A:C,2,FALSE),0)</f>
        <v>0</v>
      </c>
      <c r="Q1513" s="217">
        <f>--IFERROR(VLOOKUP(I1513,'统计（数据库导出）'!A:C,3,FALSE),0)</f>
        <v>39.25</v>
      </c>
      <c r="R1513" s="219">
        <f t="shared" si="23"/>
        <v>0.0327083333333333</v>
      </c>
      <c r="S1513" s="217">
        <f>--IFERROR(VLOOKUP(I1513,'统计（数据库导出）'!A:K,4,FALSE),0)</f>
        <v>0</v>
      </c>
      <c r="T1513" s="217">
        <f>--IFERROR(VLOOKUP(I1513,'统计（数据库导出）'!A:K,5,FALSE),0)</f>
        <v>0</v>
      </c>
      <c r="U1513" s="217">
        <f>--IFERROR(VLOOKUP(I1513,'统计（数据库导出）'!A:K,6,FALSE),0)</f>
        <v>0</v>
      </c>
      <c r="V1513" s="217">
        <f>--IFERROR(VLOOKUP(I1513,'统计（数据库导出）'!A:K,7,FALSE),0)</f>
        <v>0</v>
      </c>
      <c r="W1513" s="217">
        <f>--IFERROR(VLOOKUP(I1513,'统计（数据库导出）'!A:K,8,FALSE),0)</f>
        <v>27.1</v>
      </c>
      <c r="X1513" s="217">
        <f>--IFERROR(VLOOKUP(I1513,'统计（数据库导出）'!A:K,9,FALSE),0)</f>
        <v>-38</v>
      </c>
      <c r="Y1513" s="217">
        <f>--IFERROR(VLOOKUP(I1513,'统计（数据库导出）'!A:K,10,FALSE),0)</f>
        <v>12.15</v>
      </c>
      <c r="Z1513" s="217">
        <f>--IFERROR(VLOOKUP(I1513,'统计（数据库导出）'!A:K,11,FALSE),0)</f>
        <v>0</v>
      </c>
      <c r="AA1513" s="4">
        <v>1512</v>
      </c>
      <c r="AB1513" s="4"/>
      <c r="AC1513" s="220" t="e">
        <f>VLOOKUP(H1513,[1]Sheet1!$D:$D,1,FALSE)</f>
        <v>#N/A</v>
      </c>
    </row>
    <row r="1514" spans="1:29">
      <c r="A1514" s="4">
        <v>1250</v>
      </c>
      <c r="B1514" s="4" t="s">
        <v>3254</v>
      </c>
      <c r="C1514" s="4">
        <v>0</v>
      </c>
      <c r="D1514" s="4" t="s">
        <v>53</v>
      </c>
      <c r="E1514" s="4">
        <v>0</v>
      </c>
      <c r="F1514" s="4">
        <v>0</v>
      </c>
      <c r="G1514" s="4" t="s">
        <v>33</v>
      </c>
      <c r="H1514" s="4">
        <v>3852340</v>
      </c>
      <c r="I1514" s="4" t="s">
        <v>3813</v>
      </c>
      <c r="J1514" s="216">
        <v>1200</v>
      </c>
      <c r="K1514" s="4">
        <v>19993886033</v>
      </c>
      <c r="L1514" s="4"/>
      <c r="M1514" s="4" t="s">
        <v>3814</v>
      </c>
      <c r="N1514" s="4" t="s">
        <v>3815</v>
      </c>
      <c r="O1514" s="4">
        <v>19993886033</v>
      </c>
      <c r="P1514" s="217">
        <f>--IFERROR(VLOOKUP(I1514,'统计（数据库导出）'!A:C,2,FALSE),0)</f>
        <v>0</v>
      </c>
      <c r="Q1514" s="217">
        <f>--IFERROR(VLOOKUP(I1514,'统计（数据库导出）'!A:C,3,FALSE),0)</f>
        <v>0</v>
      </c>
      <c r="R1514" s="219">
        <f t="shared" si="23"/>
        <v>0</v>
      </c>
      <c r="S1514" s="217">
        <f>--IFERROR(VLOOKUP(I1514,'统计（数据库导出）'!A:K,4,FALSE),0)</f>
        <v>0</v>
      </c>
      <c r="T1514" s="217">
        <f>--IFERROR(VLOOKUP(I1514,'统计（数据库导出）'!A:K,5,FALSE),0)</f>
        <v>0</v>
      </c>
      <c r="U1514" s="217">
        <f>--IFERROR(VLOOKUP(I1514,'统计（数据库导出）'!A:K,6,FALSE),0)</f>
        <v>0</v>
      </c>
      <c r="V1514" s="217">
        <f>--IFERROR(VLOOKUP(I1514,'统计（数据库导出）'!A:K,7,FALSE),0)</f>
        <v>0</v>
      </c>
      <c r="W1514" s="217">
        <f>--IFERROR(VLOOKUP(I1514,'统计（数据库导出）'!A:K,8,FALSE),0)</f>
        <v>0</v>
      </c>
      <c r="X1514" s="217">
        <f>--IFERROR(VLOOKUP(I1514,'统计（数据库导出）'!A:K,9,FALSE),0)</f>
        <v>0</v>
      </c>
      <c r="Y1514" s="217">
        <f>--IFERROR(VLOOKUP(I1514,'统计（数据库导出）'!A:K,10,FALSE),0)</f>
        <v>0</v>
      </c>
      <c r="Z1514" s="217">
        <f>--IFERROR(VLOOKUP(I1514,'统计（数据库导出）'!A:K,11,FALSE),0)</f>
        <v>0</v>
      </c>
      <c r="AA1514" s="4">
        <v>1513</v>
      </c>
      <c r="AB1514" s="4"/>
      <c r="AC1514" s="220" t="e">
        <f>VLOOKUP(H1514,[1]Sheet1!$D:$D,1,FALSE)</f>
        <v>#N/A</v>
      </c>
    </row>
    <row r="1515" spans="1:29">
      <c r="A1515" s="4">
        <v>1251</v>
      </c>
      <c r="B1515" s="4" t="s">
        <v>3254</v>
      </c>
      <c r="C1515" s="4">
        <v>0</v>
      </c>
      <c r="D1515" s="4" t="s">
        <v>53</v>
      </c>
      <c r="E1515" s="4">
        <v>0</v>
      </c>
      <c r="F1515" s="4">
        <v>0</v>
      </c>
      <c r="G1515" s="4" t="s">
        <v>33</v>
      </c>
      <c r="H1515" s="4">
        <v>3851583</v>
      </c>
      <c r="I1515" s="4" t="s">
        <v>3816</v>
      </c>
      <c r="J1515" s="216">
        <v>1200</v>
      </c>
      <c r="K1515" s="4">
        <v>18093872287</v>
      </c>
      <c r="L1515" s="4"/>
      <c r="M1515" s="4" t="s">
        <v>3817</v>
      </c>
      <c r="N1515" s="4" t="s">
        <v>3818</v>
      </c>
      <c r="O1515" s="4">
        <v>18093872287</v>
      </c>
      <c r="P1515" s="217">
        <f>--IFERROR(VLOOKUP(I1515,'统计（数据库导出）'!A:C,2,FALSE),0)</f>
        <v>0</v>
      </c>
      <c r="Q1515" s="217">
        <f>--IFERROR(VLOOKUP(I1515,'统计（数据库导出）'!A:C,3,FALSE),0)</f>
        <v>0</v>
      </c>
      <c r="R1515" s="219">
        <f t="shared" si="23"/>
        <v>0</v>
      </c>
      <c r="S1515" s="217">
        <f>--IFERROR(VLOOKUP(I1515,'统计（数据库导出）'!A:K,4,FALSE),0)</f>
        <v>0</v>
      </c>
      <c r="T1515" s="217">
        <f>--IFERROR(VLOOKUP(I1515,'统计（数据库导出）'!A:K,5,FALSE),0)</f>
        <v>0</v>
      </c>
      <c r="U1515" s="217">
        <f>--IFERROR(VLOOKUP(I1515,'统计（数据库导出）'!A:K,6,FALSE),0)</f>
        <v>0</v>
      </c>
      <c r="V1515" s="217">
        <f>--IFERROR(VLOOKUP(I1515,'统计（数据库导出）'!A:K,7,FALSE),0)</f>
        <v>0</v>
      </c>
      <c r="W1515" s="217">
        <f>--IFERROR(VLOOKUP(I1515,'统计（数据库导出）'!A:K,8,FALSE),0)</f>
        <v>0</v>
      </c>
      <c r="X1515" s="217">
        <f>--IFERROR(VLOOKUP(I1515,'统计（数据库导出）'!A:K,9,FALSE),0)</f>
        <v>0</v>
      </c>
      <c r="Y1515" s="217">
        <f>--IFERROR(VLOOKUP(I1515,'统计（数据库导出）'!A:K,10,FALSE),0)</f>
        <v>0</v>
      </c>
      <c r="Z1515" s="217">
        <f>--IFERROR(VLOOKUP(I1515,'统计（数据库导出）'!A:K,11,FALSE),0)</f>
        <v>0</v>
      </c>
      <c r="AA1515" s="4">
        <v>1514</v>
      </c>
      <c r="AB1515" s="4"/>
      <c r="AC1515" s="220" t="e">
        <f>VLOOKUP(H1515,[1]Sheet1!$D:$D,1,FALSE)</f>
        <v>#N/A</v>
      </c>
    </row>
    <row r="1516" spans="1:29">
      <c r="A1516" s="4">
        <v>1252</v>
      </c>
      <c r="B1516" s="4" t="s">
        <v>3254</v>
      </c>
      <c r="C1516" s="4">
        <v>0</v>
      </c>
      <c r="D1516" s="4" t="s">
        <v>53</v>
      </c>
      <c r="E1516" s="4">
        <v>0</v>
      </c>
      <c r="F1516" s="4">
        <v>0</v>
      </c>
      <c r="G1516" s="4" t="s">
        <v>33</v>
      </c>
      <c r="H1516" s="4">
        <v>3852304</v>
      </c>
      <c r="I1516" s="4" t="s">
        <v>3819</v>
      </c>
      <c r="J1516" s="216">
        <v>1200</v>
      </c>
      <c r="K1516" s="4" t="s">
        <v>3820</v>
      </c>
      <c r="L1516" s="4"/>
      <c r="M1516" s="4" t="s">
        <v>3821</v>
      </c>
      <c r="N1516" s="4" t="s">
        <v>3822</v>
      </c>
      <c r="O1516" s="4">
        <v>19193851560</v>
      </c>
      <c r="P1516" s="217">
        <f>--IFERROR(VLOOKUP(I1516,'统计（数据库导出）'!A:C,2,FALSE),0)</f>
        <v>0</v>
      </c>
      <c r="Q1516" s="217">
        <f>--IFERROR(VLOOKUP(I1516,'统计（数据库导出）'!A:C,3,FALSE),0)</f>
        <v>0</v>
      </c>
      <c r="R1516" s="219">
        <f t="shared" si="23"/>
        <v>0</v>
      </c>
      <c r="S1516" s="217">
        <f>--IFERROR(VLOOKUP(I1516,'统计（数据库导出）'!A:K,4,FALSE),0)</f>
        <v>0</v>
      </c>
      <c r="T1516" s="217">
        <f>--IFERROR(VLOOKUP(I1516,'统计（数据库导出）'!A:K,5,FALSE),0)</f>
        <v>0</v>
      </c>
      <c r="U1516" s="217">
        <f>--IFERROR(VLOOKUP(I1516,'统计（数据库导出）'!A:K,6,FALSE),0)</f>
        <v>0</v>
      </c>
      <c r="V1516" s="217">
        <f>--IFERROR(VLOOKUP(I1516,'统计（数据库导出）'!A:K,7,FALSE),0)</f>
        <v>0</v>
      </c>
      <c r="W1516" s="217">
        <f>--IFERROR(VLOOKUP(I1516,'统计（数据库导出）'!A:K,8,FALSE),0)</f>
        <v>0</v>
      </c>
      <c r="X1516" s="217">
        <f>--IFERROR(VLOOKUP(I1516,'统计（数据库导出）'!A:K,9,FALSE),0)</f>
        <v>0</v>
      </c>
      <c r="Y1516" s="217">
        <f>--IFERROR(VLOOKUP(I1516,'统计（数据库导出）'!A:K,10,FALSE),0)</f>
        <v>0</v>
      </c>
      <c r="Z1516" s="217">
        <f>--IFERROR(VLOOKUP(I1516,'统计（数据库导出）'!A:K,11,FALSE),0)</f>
        <v>0</v>
      </c>
      <c r="AA1516" s="4">
        <v>1515</v>
      </c>
      <c r="AB1516" s="4"/>
      <c r="AC1516" s="220" t="e">
        <f>VLOOKUP(H1516,[1]Sheet1!$D:$D,1,FALSE)</f>
        <v>#N/A</v>
      </c>
    </row>
    <row r="1517" spans="1:29">
      <c r="A1517" s="4">
        <v>1253</v>
      </c>
      <c r="B1517" s="4" t="s">
        <v>3254</v>
      </c>
      <c r="C1517" s="4">
        <v>0</v>
      </c>
      <c r="D1517" s="4" t="s">
        <v>53</v>
      </c>
      <c r="E1517" s="4">
        <v>0</v>
      </c>
      <c r="F1517" s="4">
        <v>0</v>
      </c>
      <c r="G1517" s="4" t="s">
        <v>33</v>
      </c>
      <c r="H1517" s="4">
        <v>3852302</v>
      </c>
      <c r="I1517" s="4" t="s">
        <v>3823</v>
      </c>
      <c r="J1517" s="216">
        <v>1200</v>
      </c>
      <c r="K1517" s="4" t="s">
        <v>3824</v>
      </c>
      <c r="L1517" s="4"/>
      <c r="M1517" s="4" t="s">
        <v>3825</v>
      </c>
      <c r="N1517" s="4" t="s">
        <v>3826</v>
      </c>
      <c r="O1517" s="4">
        <v>18919231299</v>
      </c>
      <c r="P1517" s="217">
        <f>--IFERROR(VLOOKUP(I1517,'统计（数据库导出）'!A:C,2,FALSE),0)</f>
        <v>-6</v>
      </c>
      <c r="Q1517" s="217">
        <f>--IFERROR(VLOOKUP(I1517,'统计（数据库导出）'!A:C,3,FALSE),0)</f>
        <v>4047.6</v>
      </c>
      <c r="R1517" s="219">
        <f t="shared" si="23"/>
        <v>3.373</v>
      </c>
      <c r="S1517" s="217">
        <f>--IFERROR(VLOOKUP(I1517,'统计（数据库导出）'!A:K,4,FALSE),0)</f>
        <v>0</v>
      </c>
      <c r="T1517" s="217">
        <f>--IFERROR(VLOOKUP(I1517,'统计（数据库导出）'!A:K,5,FALSE),0)</f>
        <v>0</v>
      </c>
      <c r="U1517" s="217">
        <f>--IFERROR(VLOOKUP(I1517,'统计（数据库导出）'!A:K,6,FALSE),0)</f>
        <v>-6</v>
      </c>
      <c r="V1517" s="217">
        <f>--IFERROR(VLOOKUP(I1517,'统计（数据库导出）'!A:K,7,FALSE),0)</f>
        <v>-6</v>
      </c>
      <c r="W1517" s="217">
        <f>--IFERROR(VLOOKUP(I1517,'统计（数据库导出）'!A:K,8,FALSE),0)</f>
        <v>1254.3</v>
      </c>
      <c r="X1517" s="217">
        <f>--IFERROR(VLOOKUP(I1517,'统计（数据库导出）'!A:K,9,FALSE),0)</f>
        <v>-308.2</v>
      </c>
      <c r="Y1517" s="217">
        <f>--IFERROR(VLOOKUP(I1517,'统计（数据库导出）'!A:K,10,FALSE),0)</f>
        <v>2793.3</v>
      </c>
      <c r="Z1517" s="217">
        <f>--IFERROR(VLOOKUP(I1517,'统计（数据库导出）'!A:K,11,FALSE),0)</f>
        <v>-12</v>
      </c>
      <c r="AA1517" s="4">
        <v>1516</v>
      </c>
      <c r="AB1517" s="4"/>
      <c r="AC1517" s="220" t="e">
        <f>VLOOKUP(H1517,[1]Sheet1!$D:$D,1,FALSE)</f>
        <v>#N/A</v>
      </c>
    </row>
    <row r="1518" spans="1:29">
      <c r="A1518" s="4">
        <v>1254</v>
      </c>
      <c r="B1518" s="4" t="s">
        <v>3254</v>
      </c>
      <c r="C1518" s="4">
        <v>0</v>
      </c>
      <c r="D1518" s="4" t="s">
        <v>53</v>
      </c>
      <c r="E1518" s="4">
        <v>0</v>
      </c>
      <c r="F1518" s="4">
        <v>0</v>
      </c>
      <c r="G1518" s="4" t="s">
        <v>33</v>
      </c>
      <c r="H1518" s="4">
        <v>3844330</v>
      </c>
      <c r="I1518" s="4" t="s">
        <v>3827</v>
      </c>
      <c r="J1518" s="216">
        <v>1200</v>
      </c>
      <c r="K1518" s="4">
        <v>13689386919</v>
      </c>
      <c r="L1518" s="4"/>
      <c r="M1518" s="4" t="s">
        <v>3828</v>
      </c>
      <c r="N1518" s="4" t="s">
        <v>3829</v>
      </c>
      <c r="O1518" s="4">
        <v>15393086999</v>
      </c>
      <c r="P1518" s="217">
        <f>--IFERROR(VLOOKUP(I1518,'统计（数据库导出）'!A:C,2,FALSE),0)</f>
        <v>0</v>
      </c>
      <c r="Q1518" s="217">
        <f>--IFERROR(VLOOKUP(I1518,'统计（数据库导出）'!A:C,3,FALSE),0)</f>
        <v>-1205.8</v>
      </c>
      <c r="R1518" s="219">
        <f t="shared" si="23"/>
        <v>-1.00483333333333</v>
      </c>
      <c r="S1518" s="217">
        <f>--IFERROR(VLOOKUP(I1518,'统计（数据库导出）'!A:K,4,FALSE),0)</f>
        <v>0</v>
      </c>
      <c r="T1518" s="217">
        <f>--IFERROR(VLOOKUP(I1518,'统计（数据库导出）'!A:K,5,FALSE),0)</f>
        <v>0</v>
      </c>
      <c r="U1518" s="217">
        <f>--IFERROR(VLOOKUP(I1518,'统计（数据库导出）'!A:K,6,FALSE),0)</f>
        <v>0</v>
      </c>
      <c r="V1518" s="217">
        <f>--IFERROR(VLOOKUP(I1518,'统计（数据库导出）'!A:K,7,FALSE),0)</f>
        <v>0</v>
      </c>
      <c r="W1518" s="217">
        <f>--IFERROR(VLOOKUP(I1518,'统计（数据库导出）'!A:K,8,FALSE),0)</f>
        <v>-1265.8</v>
      </c>
      <c r="X1518" s="217">
        <f>--IFERROR(VLOOKUP(I1518,'统计（数据库导出）'!A:K,9,FALSE),0)</f>
        <v>-1406</v>
      </c>
      <c r="Y1518" s="217">
        <f>--IFERROR(VLOOKUP(I1518,'统计（数据库导出）'!A:K,10,FALSE),0)</f>
        <v>60</v>
      </c>
      <c r="Z1518" s="217">
        <f>--IFERROR(VLOOKUP(I1518,'统计（数据库导出）'!A:K,11,FALSE),0)</f>
        <v>0</v>
      </c>
      <c r="AA1518" s="4">
        <v>1517</v>
      </c>
      <c r="AB1518" s="4"/>
      <c r="AC1518" s="220" t="e">
        <f>VLOOKUP(H1518,[1]Sheet1!$D:$D,1,FALSE)</f>
        <v>#N/A</v>
      </c>
    </row>
    <row r="1519" spans="1:29">
      <c r="A1519" s="4">
        <v>1255</v>
      </c>
      <c r="B1519" s="4" t="s">
        <v>3254</v>
      </c>
      <c r="C1519" s="4">
        <v>0</v>
      </c>
      <c r="D1519" s="4" t="s">
        <v>53</v>
      </c>
      <c r="E1519" s="4">
        <v>0</v>
      </c>
      <c r="F1519" s="4">
        <v>0</v>
      </c>
      <c r="G1519" s="4" t="s">
        <v>33</v>
      </c>
      <c r="H1519" s="4">
        <v>3851658</v>
      </c>
      <c r="I1519" s="4" t="s">
        <v>3830</v>
      </c>
      <c r="J1519" s="216">
        <v>1200</v>
      </c>
      <c r="K1519" s="4">
        <v>17752222219</v>
      </c>
      <c r="L1519" s="4"/>
      <c r="M1519" s="4" t="s">
        <v>3831</v>
      </c>
      <c r="N1519" s="4" t="s">
        <v>3829</v>
      </c>
      <c r="O1519" s="4">
        <v>17752222219</v>
      </c>
      <c r="P1519" s="217">
        <f>--IFERROR(VLOOKUP(I1519,'统计（数据库导出）'!A:C,2,FALSE),0)</f>
        <v>16</v>
      </c>
      <c r="Q1519" s="217">
        <f>--IFERROR(VLOOKUP(I1519,'统计（数据库导出）'!A:C,3,FALSE),0)</f>
        <v>501.735</v>
      </c>
      <c r="R1519" s="219">
        <f t="shared" si="23"/>
        <v>0.4181125</v>
      </c>
      <c r="S1519" s="217">
        <f>--IFERROR(VLOOKUP(I1519,'统计（数据库导出）'!A:K,4,FALSE),0)</f>
        <v>0</v>
      </c>
      <c r="T1519" s="217">
        <f>--IFERROR(VLOOKUP(I1519,'统计（数据库导出）'!A:K,5,FALSE),0)</f>
        <v>0</v>
      </c>
      <c r="U1519" s="217">
        <f>--IFERROR(VLOOKUP(I1519,'统计（数据库导出）'!A:K,6,FALSE),0)</f>
        <v>16</v>
      </c>
      <c r="V1519" s="217">
        <f>--IFERROR(VLOOKUP(I1519,'统计（数据库导出）'!A:K,7,FALSE),0)</f>
        <v>0</v>
      </c>
      <c r="W1519" s="217">
        <f>--IFERROR(VLOOKUP(I1519,'统计（数据库导出）'!A:K,8,FALSE),0)</f>
        <v>214.96</v>
      </c>
      <c r="X1519" s="217">
        <f>--IFERROR(VLOOKUP(I1519,'统计（数据库导出）'!A:K,9,FALSE),0)</f>
        <v>-65.1</v>
      </c>
      <c r="Y1519" s="217">
        <f>--IFERROR(VLOOKUP(I1519,'统计（数据库导出）'!A:K,10,FALSE),0)</f>
        <v>286.775</v>
      </c>
      <c r="Z1519" s="217">
        <f>--IFERROR(VLOOKUP(I1519,'统计（数据库导出）'!A:K,11,FALSE),0)</f>
        <v>0</v>
      </c>
      <c r="AA1519" s="4">
        <v>1518</v>
      </c>
      <c r="AB1519" s="4"/>
      <c r="AC1519" s="220" t="e">
        <f>VLOOKUP(H1519,[1]Sheet1!$D:$D,1,FALSE)</f>
        <v>#N/A</v>
      </c>
    </row>
    <row r="1520" spans="1:29">
      <c r="A1520" s="4">
        <v>1256</v>
      </c>
      <c r="B1520" s="4" t="s">
        <v>3254</v>
      </c>
      <c r="C1520" s="4">
        <v>0</v>
      </c>
      <c r="D1520" s="4" t="s">
        <v>53</v>
      </c>
      <c r="E1520" s="4">
        <v>0</v>
      </c>
      <c r="F1520" s="4">
        <v>0</v>
      </c>
      <c r="G1520" s="4" t="s">
        <v>33</v>
      </c>
      <c r="H1520" s="4">
        <v>3851665</v>
      </c>
      <c r="I1520" s="4" t="s">
        <v>3832</v>
      </c>
      <c r="J1520" s="216">
        <v>1200</v>
      </c>
      <c r="K1520" s="4">
        <v>18093801089</v>
      </c>
      <c r="L1520" s="4"/>
      <c r="M1520" s="4" t="s">
        <v>3833</v>
      </c>
      <c r="N1520" s="4" t="s">
        <v>3829</v>
      </c>
      <c r="O1520" s="4">
        <v>18093801089</v>
      </c>
      <c r="P1520" s="217">
        <f>--IFERROR(VLOOKUP(I1520,'统计（数据库导出）'!A:C,2,FALSE),0)</f>
        <v>0</v>
      </c>
      <c r="Q1520" s="217">
        <f>--IFERROR(VLOOKUP(I1520,'统计（数据库导出）'!A:C,3,FALSE),0)</f>
        <v>-38</v>
      </c>
      <c r="R1520" s="219">
        <f t="shared" si="23"/>
        <v>-0.0316666666666667</v>
      </c>
      <c r="S1520" s="217">
        <f>--IFERROR(VLOOKUP(I1520,'统计（数据库导出）'!A:K,4,FALSE),0)</f>
        <v>0</v>
      </c>
      <c r="T1520" s="217">
        <f>--IFERROR(VLOOKUP(I1520,'统计（数据库导出）'!A:K,5,FALSE),0)</f>
        <v>0</v>
      </c>
      <c r="U1520" s="217">
        <f>--IFERROR(VLOOKUP(I1520,'统计（数据库导出）'!A:K,6,FALSE),0)</f>
        <v>0</v>
      </c>
      <c r="V1520" s="217">
        <f>--IFERROR(VLOOKUP(I1520,'统计（数据库导出）'!A:K,7,FALSE),0)</f>
        <v>0</v>
      </c>
      <c r="W1520" s="217">
        <f>--IFERROR(VLOOKUP(I1520,'统计（数据库导出）'!A:K,8,FALSE),0)</f>
        <v>-48</v>
      </c>
      <c r="X1520" s="217">
        <f>--IFERROR(VLOOKUP(I1520,'统计（数据库导出）'!A:K,9,FALSE),0)</f>
        <v>-48</v>
      </c>
      <c r="Y1520" s="217">
        <f>--IFERROR(VLOOKUP(I1520,'统计（数据库导出）'!A:K,10,FALSE),0)</f>
        <v>10</v>
      </c>
      <c r="Z1520" s="217">
        <f>--IFERROR(VLOOKUP(I1520,'统计（数据库导出）'!A:K,11,FALSE),0)</f>
        <v>0</v>
      </c>
      <c r="AA1520" s="4">
        <v>1519</v>
      </c>
      <c r="AB1520" s="4"/>
      <c r="AC1520" s="220" t="e">
        <f>VLOOKUP(H1520,[1]Sheet1!$D:$D,1,FALSE)</f>
        <v>#N/A</v>
      </c>
    </row>
    <row r="1521" spans="1:29">
      <c r="A1521" s="4">
        <v>1257</v>
      </c>
      <c r="B1521" s="4" t="s">
        <v>3254</v>
      </c>
      <c r="C1521" s="4">
        <v>0</v>
      </c>
      <c r="D1521" s="4" t="s">
        <v>3834</v>
      </c>
      <c r="E1521" s="4">
        <v>0</v>
      </c>
      <c r="F1521" s="4">
        <v>0</v>
      </c>
      <c r="G1521" s="4">
        <v>0</v>
      </c>
      <c r="H1521" s="4">
        <v>383021</v>
      </c>
      <c r="I1521" s="4" t="s">
        <v>3835</v>
      </c>
      <c r="J1521" s="216">
        <v>0</v>
      </c>
      <c r="K1521" s="4">
        <v>0</v>
      </c>
      <c r="L1521" s="4"/>
      <c r="M1521" s="4" t="s">
        <v>3836</v>
      </c>
      <c r="N1521" s="4" t="s">
        <v>3837</v>
      </c>
      <c r="O1521" s="4">
        <v>18909311317</v>
      </c>
      <c r="P1521" s="217">
        <f>--IFERROR(VLOOKUP(I1521,'统计（数据库导出）'!A:C,2,FALSE),0)</f>
        <v>0</v>
      </c>
      <c r="Q1521" s="217">
        <f>--IFERROR(VLOOKUP(I1521,'统计（数据库导出）'!A:C,3,FALSE),0)</f>
        <v>0</v>
      </c>
      <c r="R1521" s="219">
        <f t="shared" si="23"/>
        <v>0</v>
      </c>
      <c r="S1521" s="217">
        <f>--IFERROR(VLOOKUP(I1521,'统计（数据库导出）'!A:K,4,FALSE),0)</f>
        <v>0</v>
      </c>
      <c r="T1521" s="217">
        <f>--IFERROR(VLOOKUP(I1521,'统计（数据库导出）'!A:K,5,FALSE),0)</f>
        <v>0</v>
      </c>
      <c r="U1521" s="217">
        <f>--IFERROR(VLOOKUP(I1521,'统计（数据库导出）'!A:K,6,FALSE),0)</f>
        <v>0</v>
      </c>
      <c r="V1521" s="217">
        <f>--IFERROR(VLOOKUP(I1521,'统计（数据库导出）'!A:K,7,FALSE),0)</f>
        <v>0</v>
      </c>
      <c r="W1521" s="217">
        <f>--IFERROR(VLOOKUP(I1521,'统计（数据库导出）'!A:K,8,FALSE),0)</f>
        <v>0</v>
      </c>
      <c r="X1521" s="217">
        <f>--IFERROR(VLOOKUP(I1521,'统计（数据库导出）'!A:K,9,FALSE),0)</f>
        <v>0</v>
      </c>
      <c r="Y1521" s="217">
        <f>--IFERROR(VLOOKUP(I1521,'统计（数据库导出）'!A:K,10,FALSE),0)</f>
        <v>0</v>
      </c>
      <c r="Z1521" s="217">
        <f>--IFERROR(VLOOKUP(I1521,'统计（数据库导出）'!A:K,11,FALSE),0)</f>
        <v>0</v>
      </c>
      <c r="AA1521" s="4">
        <v>1520</v>
      </c>
      <c r="AB1521" s="4"/>
      <c r="AC1521" s="220" t="e">
        <f>VLOOKUP(H1521,[1]Sheet1!$D:$D,1,FALSE)</f>
        <v>#N/A</v>
      </c>
    </row>
    <row r="1522" spans="1:29">
      <c r="A1522" s="4">
        <v>1258</v>
      </c>
      <c r="B1522" s="4" t="s">
        <v>3254</v>
      </c>
      <c r="C1522" s="4">
        <v>0</v>
      </c>
      <c r="D1522" s="4" t="s">
        <v>3834</v>
      </c>
      <c r="E1522" s="4">
        <v>0</v>
      </c>
      <c r="F1522" s="4">
        <v>0</v>
      </c>
      <c r="G1522" s="4">
        <v>0</v>
      </c>
      <c r="H1522" s="4">
        <v>383022</v>
      </c>
      <c r="I1522" s="4" t="s">
        <v>3838</v>
      </c>
      <c r="J1522" s="216">
        <v>0</v>
      </c>
      <c r="K1522" s="4">
        <v>0</v>
      </c>
      <c r="L1522" s="4"/>
      <c r="M1522" s="4" t="s">
        <v>3839</v>
      </c>
      <c r="N1522" s="4" t="s">
        <v>3837</v>
      </c>
      <c r="O1522" s="4">
        <v>18909317011</v>
      </c>
      <c r="P1522" s="217">
        <f>--IFERROR(VLOOKUP(I1522,'统计（数据库导出）'!A:C,2,FALSE),0)</f>
        <v>0</v>
      </c>
      <c r="Q1522" s="217">
        <f>--IFERROR(VLOOKUP(I1522,'统计（数据库导出）'!A:C,3,FALSE),0)</f>
        <v>0</v>
      </c>
      <c r="R1522" s="219">
        <f t="shared" si="23"/>
        <v>0</v>
      </c>
      <c r="S1522" s="217">
        <f>--IFERROR(VLOOKUP(I1522,'统计（数据库导出）'!A:K,4,FALSE),0)</f>
        <v>0</v>
      </c>
      <c r="T1522" s="217">
        <f>--IFERROR(VLOOKUP(I1522,'统计（数据库导出）'!A:K,5,FALSE),0)</f>
        <v>0</v>
      </c>
      <c r="U1522" s="217">
        <f>--IFERROR(VLOOKUP(I1522,'统计（数据库导出）'!A:K,6,FALSE),0)</f>
        <v>0</v>
      </c>
      <c r="V1522" s="217">
        <f>--IFERROR(VLOOKUP(I1522,'统计（数据库导出）'!A:K,7,FALSE),0)</f>
        <v>0</v>
      </c>
      <c r="W1522" s="217">
        <f>--IFERROR(VLOOKUP(I1522,'统计（数据库导出）'!A:K,8,FALSE),0)</f>
        <v>0</v>
      </c>
      <c r="X1522" s="217">
        <f>--IFERROR(VLOOKUP(I1522,'统计（数据库导出）'!A:K,9,FALSE),0)</f>
        <v>0</v>
      </c>
      <c r="Y1522" s="217">
        <f>--IFERROR(VLOOKUP(I1522,'统计（数据库导出）'!A:K,10,FALSE),0)</f>
        <v>0</v>
      </c>
      <c r="Z1522" s="217">
        <f>--IFERROR(VLOOKUP(I1522,'统计（数据库导出）'!A:K,11,FALSE),0)</f>
        <v>0</v>
      </c>
      <c r="AA1522" s="4">
        <v>1521</v>
      </c>
      <c r="AB1522" s="4"/>
      <c r="AC1522" s="220" t="e">
        <f>VLOOKUP(H1522,[1]Sheet1!$D:$D,1,FALSE)</f>
        <v>#N/A</v>
      </c>
    </row>
    <row r="1523" spans="1:29">
      <c r="A1523" s="4">
        <v>1259</v>
      </c>
      <c r="B1523" s="4" t="s">
        <v>3254</v>
      </c>
      <c r="C1523" s="4">
        <v>0</v>
      </c>
      <c r="D1523" s="4" t="s">
        <v>30</v>
      </c>
      <c r="E1523" s="4" t="s">
        <v>3314</v>
      </c>
      <c r="F1523" s="4" t="s">
        <v>88</v>
      </c>
      <c r="G1523" s="4" t="s">
        <v>43</v>
      </c>
      <c r="H1523" s="4">
        <v>3353003</v>
      </c>
      <c r="I1523" s="4" t="s">
        <v>3840</v>
      </c>
      <c r="J1523" s="216">
        <v>914</v>
      </c>
      <c r="K1523" s="4" t="s">
        <v>3841</v>
      </c>
      <c r="L1523" s="4"/>
      <c r="M1523" s="4" t="s">
        <v>3842</v>
      </c>
      <c r="N1523" s="4" t="s">
        <v>3843</v>
      </c>
      <c r="O1523" s="4">
        <v>17789480612</v>
      </c>
      <c r="P1523" s="217">
        <f>--IFERROR(VLOOKUP(I1523,'统计（数据库导出）'!A:C,2,FALSE),0)</f>
        <v>0</v>
      </c>
      <c r="Q1523" s="217">
        <f>--IFERROR(VLOOKUP(I1523,'统计（数据库导出）'!A:C,3,FALSE),0)</f>
        <v>15</v>
      </c>
      <c r="R1523" s="219">
        <f t="shared" si="23"/>
        <v>0.0164113785557987</v>
      </c>
      <c r="S1523" s="217">
        <f>--IFERROR(VLOOKUP(I1523,'统计（数据库导出）'!A:K,4,FALSE),0)</f>
        <v>0</v>
      </c>
      <c r="T1523" s="217">
        <f>--IFERROR(VLOOKUP(I1523,'统计（数据库导出）'!A:K,5,FALSE),0)</f>
        <v>0</v>
      </c>
      <c r="U1523" s="217">
        <f>--IFERROR(VLOOKUP(I1523,'统计（数据库导出）'!A:K,6,FALSE),0)</f>
        <v>0</v>
      </c>
      <c r="V1523" s="217">
        <f>--IFERROR(VLOOKUP(I1523,'统计（数据库导出）'!A:K,7,FALSE),0)</f>
        <v>0</v>
      </c>
      <c r="W1523" s="217">
        <f>--IFERROR(VLOOKUP(I1523,'统计（数据库导出）'!A:K,8,FALSE),0)</f>
        <v>0</v>
      </c>
      <c r="X1523" s="217">
        <f>--IFERROR(VLOOKUP(I1523,'统计（数据库导出）'!A:K,9,FALSE),0)</f>
        <v>0</v>
      </c>
      <c r="Y1523" s="217">
        <f>--IFERROR(VLOOKUP(I1523,'统计（数据库导出）'!A:K,10,FALSE),0)</f>
        <v>15</v>
      </c>
      <c r="Z1523" s="217">
        <f>--IFERROR(VLOOKUP(I1523,'统计（数据库导出）'!A:K,11,FALSE),0)</f>
        <v>0</v>
      </c>
      <c r="AA1523" s="4">
        <v>1522</v>
      </c>
      <c r="AB1523" s="4"/>
      <c r="AC1523" s="220" t="e">
        <f>VLOOKUP(H1523,[1]Sheet1!$D:$D,1,FALSE)</f>
        <v>#N/A</v>
      </c>
    </row>
    <row r="1524" spans="1:29">
      <c r="A1524" s="4">
        <v>1260</v>
      </c>
      <c r="B1524" s="4" t="s">
        <v>3254</v>
      </c>
      <c r="C1524" s="4">
        <v>0</v>
      </c>
      <c r="D1524" s="4" t="s">
        <v>3834</v>
      </c>
      <c r="E1524" s="4">
        <v>0</v>
      </c>
      <c r="F1524" s="4">
        <v>0</v>
      </c>
      <c r="G1524" s="4">
        <v>0</v>
      </c>
      <c r="H1524" s="4">
        <v>956938</v>
      </c>
      <c r="I1524" s="4" t="s">
        <v>3844</v>
      </c>
      <c r="J1524" s="216">
        <v>0</v>
      </c>
      <c r="K1524" s="4">
        <v>0</v>
      </c>
      <c r="L1524" s="4"/>
      <c r="M1524" s="4" t="s">
        <v>3845</v>
      </c>
      <c r="N1524" s="4" t="s">
        <v>3837</v>
      </c>
      <c r="O1524" s="4">
        <v>0</v>
      </c>
      <c r="P1524" s="217">
        <f>--IFERROR(VLOOKUP(I1524,'统计（数据库导出）'!A:C,2,FALSE),0)</f>
        <v>0</v>
      </c>
      <c r="Q1524" s="217">
        <f>--IFERROR(VLOOKUP(I1524,'统计（数据库导出）'!A:C,3,FALSE),0)</f>
        <v>0</v>
      </c>
      <c r="R1524" s="219">
        <f t="shared" si="23"/>
        <v>0</v>
      </c>
      <c r="S1524" s="217">
        <f>--IFERROR(VLOOKUP(I1524,'统计（数据库导出）'!A:K,4,FALSE),0)</f>
        <v>0</v>
      </c>
      <c r="T1524" s="217">
        <f>--IFERROR(VLOOKUP(I1524,'统计（数据库导出）'!A:K,5,FALSE),0)</f>
        <v>0</v>
      </c>
      <c r="U1524" s="217">
        <f>--IFERROR(VLOOKUP(I1524,'统计（数据库导出）'!A:K,6,FALSE),0)</f>
        <v>0</v>
      </c>
      <c r="V1524" s="217">
        <f>--IFERROR(VLOOKUP(I1524,'统计（数据库导出）'!A:K,7,FALSE),0)</f>
        <v>0</v>
      </c>
      <c r="W1524" s="217">
        <f>--IFERROR(VLOOKUP(I1524,'统计（数据库导出）'!A:K,8,FALSE),0)</f>
        <v>0</v>
      </c>
      <c r="X1524" s="217">
        <f>--IFERROR(VLOOKUP(I1524,'统计（数据库导出）'!A:K,9,FALSE),0)</f>
        <v>0</v>
      </c>
      <c r="Y1524" s="217">
        <f>--IFERROR(VLOOKUP(I1524,'统计（数据库导出）'!A:K,10,FALSE),0)</f>
        <v>0</v>
      </c>
      <c r="Z1524" s="217">
        <f>--IFERROR(VLOOKUP(I1524,'统计（数据库导出）'!A:K,11,FALSE),0)</f>
        <v>0</v>
      </c>
      <c r="AA1524" s="4">
        <v>1523</v>
      </c>
      <c r="AB1524" s="4"/>
      <c r="AC1524" s="220" t="e">
        <f>VLOOKUP(H1524,[1]Sheet1!$D:$D,1,FALSE)</f>
        <v>#N/A</v>
      </c>
    </row>
    <row r="1525" spans="1:29">
      <c r="A1525" s="4">
        <v>1262</v>
      </c>
      <c r="B1525" s="4" t="s">
        <v>3254</v>
      </c>
      <c r="C1525" s="4">
        <v>0</v>
      </c>
      <c r="D1525" s="4" t="s">
        <v>3834</v>
      </c>
      <c r="E1525" s="4">
        <v>0</v>
      </c>
      <c r="F1525" s="4">
        <v>0</v>
      </c>
      <c r="G1525" s="4">
        <v>0</v>
      </c>
      <c r="H1525" s="4">
        <v>382133</v>
      </c>
      <c r="I1525" s="4" t="s">
        <v>3846</v>
      </c>
      <c r="J1525" s="216">
        <v>0</v>
      </c>
      <c r="K1525" s="4">
        <v>0</v>
      </c>
      <c r="L1525" s="4"/>
      <c r="M1525" s="4" t="s">
        <v>3847</v>
      </c>
      <c r="N1525" s="4" t="s">
        <v>3848</v>
      </c>
      <c r="O1525" s="4">
        <v>18093892856</v>
      </c>
      <c r="P1525" s="217">
        <f>--IFERROR(VLOOKUP(I1525,'统计（数据库导出）'!A:C,2,FALSE),0)</f>
        <v>0</v>
      </c>
      <c r="Q1525" s="217">
        <f>--IFERROR(VLOOKUP(I1525,'统计（数据库导出）'!A:C,3,FALSE),0)</f>
        <v>0</v>
      </c>
      <c r="R1525" s="219">
        <f t="shared" si="23"/>
        <v>0</v>
      </c>
      <c r="S1525" s="217">
        <f>--IFERROR(VLOOKUP(I1525,'统计（数据库导出）'!A:K,4,FALSE),0)</f>
        <v>0</v>
      </c>
      <c r="T1525" s="217">
        <f>--IFERROR(VLOOKUP(I1525,'统计（数据库导出）'!A:K,5,FALSE),0)</f>
        <v>0</v>
      </c>
      <c r="U1525" s="217">
        <f>--IFERROR(VLOOKUP(I1525,'统计（数据库导出）'!A:K,6,FALSE),0)</f>
        <v>0</v>
      </c>
      <c r="V1525" s="217">
        <f>--IFERROR(VLOOKUP(I1525,'统计（数据库导出）'!A:K,7,FALSE),0)</f>
        <v>0</v>
      </c>
      <c r="W1525" s="217">
        <f>--IFERROR(VLOOKUP(I1525,'统计（数据库导出）'!A:K,8,FALSE),0)</f>
        <v>0</v>
      </c>
      <c r="X1525" s="217">
        <f>--IFERROR(VLOOKUP(I1525,'统计（数据库导出）'!A:K,9,FALSE),0)</f>
        <v>0</v>
      </c>
      <c r="Y1525" s="217">
        <f>--IFERROR(VLOOKUP(I1525,'统计（数据库导出）'!A:K,10,FALSE),0)</f>
        <v>0</v>
      </c>
      <c r="Z1525" s="217">
        <f>--IFERROR(VLOOKUP(I1525,'统计（数据库导出）'!A:K,11,FALSE),0)</f>
        <v>0</v>
      </c>
      <c r="AA1525" s="4">
        <v>1524</v>
      </c>
      <c r="AB1525" s="4"/>
      <c r="AC1525" s="220" t="e">
        <f>VLOOKUP(H1525,[1]Sheet1!$D:$D,1,FALSE)</f>
        <v>#N/A</v>
      </c>
    </row>
    <row r="1526" spans="1:29">
      <c r="A1526" s="4">
        <v>1263</v>
      </c>
      <c r="B1526" s="4" t="s">
        <v>3254</v>
      </c>
      <c r="C1526" s="4">
        <v>0</v>
      </c>
      <c r="D1526" s="4" t="s">
        <v>3834</v>
      </c>
      <c r="E1526" s="4">
        <v>0</v>
      </c>
      <c r="F1526" s="4">
        <v>0</v>
      </c>
      <c r="G1526" s="4">
        <v>0</v>
      </c>
      <c r="H1526" s="4">
        <v>382134</v>
      </c>
      <c r="I1526" s="4" t="s">
        <v>3849</v>
      </c>
      <c r="J1526" s="216">
        <v>0</v>
      </c>
      <c r="K1526" s="4">
        <v>0</v>
      </c>
      <c r="L1526" s="4"/>
      <c r="M1526" s="4" t="s">
        <v>2964</v>
      </c>
      <c r="N1526" s="4" t="s">
        <v>3848</v>
      </c>
      <c r="O1526" s="4">
        <v>18093861633</v>
      </c>
      <c r="P1526" s="217">
        <f>--IFERROR(VLOOKUP(I1526,'统计（数据库导出）'!A:C,2,FALSE),0)</f>
        <v>0</v>
      </c>
      <c r="Q1526" s="217">
        <f>--IFERROR(VLOOKUP(I1526,'统计（数据库导出）'!A:C,3,FALSE),0)</f>
        <v>0</v>
      </c>
      <c r="R1526" s="219">
        <f t="shared" si="23"/>
        <v>0</v>
      </c>
      <c r="S1526" s="217">
        <f>--IFERROR(VLOOKUP(I1526,'统计（数据库导出）'!A:K,4,FALSE),0)</f>
        <v>0</v>
      </c>
      <c r="T1526" s="217">
        <f>--IFERROR(VLOOKUP(I1526,'统计（数据库导出）'!A:K,5,FALSE),0)</f>
        <v>0</v>
      </c>
      <c r="U1526" s="217">
        <f>--IFERROR(VLOOKUP(I1526,'统计（数据库导出）'!A:K,6,FALSE),0)</f>
        <v>0</v>
      </c>
      <c r="V1526" s="217">
        <f>--IFERROR(VLOOKUP(I1526,'统计（数据库导出）'!A:K,7,FALSE),0)</f>
        <v>0</v>
      </c>
      <c r="W1526" s="217">
        <f>--IFERROR(VLOOKUP(I1526,'统计（数据库导出）'!A:K,8,FALSE),0)</f>
        <v>0</v>
      </c>
      <c r="X1526" s="217">
        <f>--IFERROR(VLOOKUP(I1526,'统计（数据库导出）'!A:K,9,FALSE),0)</f>
        <v>0</v>
      </c>
      <c r="Y1526" s="217">
        <f>--IFERROR(VLOOKUP(I1526,'统计（数据库导出）'!A:K,10,FALSE),0)</f>
        <v>0</v>
      </c>
      <c r="Z1526" s="217">
        <f>--IFERROR(VLOOKUP(I1526,'统计（数据库导出）'!A:K,11,FALSE),0)</f>
        <v>0</v>
      </c>
      <c r="AA1526" s="4">
        <v>1525</v>
      </c>
      <c r="AB1526" s="4"/>
      <c r="AC1526" s="220" t="e">
        <f>VLOOKUP(H1526,[1]Sheet1!$D:$D,1,FALSE)</f>
        <v>#N/A</v>
      </c>
    </row>
    <row r="1527" spans="1:29">
      <c r="A1527" s="4">
        <v>1264</v>
      </c>
      <c r="B1527" s="4" t="s">
        <v>3254</v>
      </c>
      <c r="C1527" s="4">
        <v>0</v>
      </c>
      <c r="D1527" s="4" t="s">
        <v>3834</v>
      </c>
      <c r="E1527" s="4">
        <v>0</v>
      </c>
      <c r="F1527" s="4">
        <v>0</v>
      </c>
      <c r="G1527" s="4">
        <v>0</v>
      </c>
      <c r="H1527" s="4">
        <v>858938</v>
      </c>
      <c r="I1527" s="4" t="s">
        <v>3850</v>
      </c>
      <c r="J1527" s="216">
        <v>0</v>
      </c>
      <c r="K1527" s="4">
        <v>0</v>
      </c>
      <c r="L1527" s="4"/>
      <c r="M1527" s="4" t="s">
        <v>3851</v>
      </c>
      <c r="N1527" s="4" t="s">
        <v>3852</v>
      </c>
      <c r="O1527" s="4">
        <v>0</v>
      </c>
      <c r="P1527" s="217">
        <f>--IFERROR(VLOOKUP(I1527,'统计（数据库导出）'!A:C,2,FALSE),0)</f>
        <v>16</v>
      </c>
      <c r="Q1527" s="217">
        <f>--IFERROR(VLOOKUP(I1527,'统计（数据库导出）'!A:C,3,FALSE),0)</f>
        <v>639</v>
      </c>
      <c r="R1527" s="219">
        <f t="shared" si="23"/>
        <v>0</v>
      </c>
      <c r="S1527" s="217">
        <f>--IFERROR(VLOOKUP(I1527,'统计（数据库导出）'!A:K,4,FALSE),0)</f>
        <v>0</v>
      </c>
      <c r="T1527" s="217">
        <f>--IFERROR(VLOOKUP(I1527,'统计（数据库导出）'!A:K,5,FALSE),0)</f>
        <v>0</v>
      </c>
      <c r="U1527" s="217">
        <f>--IFERROR(VLOOKUP(I1527,'统计（数据库导出）'!A:K,6,FALSE),0)</f>
        <v>16</v>
      </c>
      <c r="V1527" s="217">
        <f>--IFERROR(VLOOKUP(I1527,'统计（数据库导出）'!A:K,7,FALSE),0)</f>
        <v>0</v>
      </c>
      <c r="W1527" s="217">
        <f>--IFERROR(VLOOKUP(I1527,'统计（数据库导出）'!A:K,8,FALSE),0)</f>
        <v>0</v>
      </c>
      <c r="X1527" s="217">
        <f>--IFERROR(VLOOKUP(I1527,'统计（数据库导出）'!A:K,9,FALSE),0)</f>
        <v>0</v>
      </c>
      <c r="Y1527" s="217">
        <f>--IFERROR(VLOOKUP(I1527,'统计（数据库导出）'!A:K,10,FALSE),0)</f>
        <v>639</v>
      </c>
      <c r="Z1527" s="217">
        <f>--IFERROR(VLOOKUP(I1527,'统计（数据库导出）'!A:K,11,FALSE),0)</f>
        <v>0</v>
      </c>
      <c r="AA1527" s="4">
        <v>1526</v>
      </c>
      <c r="AB1527" s="4"/>
      <c r="AC1527" s="220" t="e">
        <f>VLOOKUP(H1527,[1]Sheet1!$D:$D,1,FALSE)</f>
        <v>#N/A</v>
      </c>
    </row>
    <row r="1528" spans="1:29">
      <c r="A1528" s="4">
        <v>1265</v>
      </c>
      <c r="B1528" s="4" t="s">
        <v>3254</v>
      </c>
      <c r="C1528" s="4">
        <v>0</v>
      </c>
      <c r="D1528" s="4" t="s">
        <v>53</v>
      </c>
      <c r="E1528" s="4">
        <v>0</v>
      </c>
      <c r="F1528" s="4">
        <v>0</v>
      </c>
      <c r="G1528" s="4" t="s">
        <v>33</v>
      </c>
      <c r="H1528" s="4">
        <v>3353032</v>
      </c>
      <c r="I1528" s="4" t="s">
        <v>3853</v>
      </c>
      <c r="J1528" s="216">
        <v>1200</v>
      </c>
      <c r="K1528" s="4">
        <v>15379888688</v>
      </c>
      <c r="L1528" s="4"/>
      <c r="M1528" s="4" t="s">
        <v>3854</v>
      </c>
      <c r="N1528" s="4" t="s">
        <v>3855</v>
      </c>
      <c r="O1528" s="4">
        <v>15379888688</v>
      </c>
      <c r="P1528" s="217">
        <f>--IFERROR(VLOOKUP(I1528,'统计（数据库导出）'!A:C,2,FALSE),0)</f>
        <v>0</v>
      </c>
      <c r="Q1528" s="217">
        <f>--IFERROR(VLOOKUP(I1528,'统计（数据库导出）'!A:C,3,FALSE),0)</f>
        <v>0</v>
      </c>
      <c r="R1528" s="219">
        <f t="shared" si="23"/>
        <v>0</v>
      </c>
      <c r="S1528" s="217">
        <f>--IFERROR(VLOOKUP(I1528,'统计（数据库导出）'!A:K,4,FALSE),0)</f>
        <v>0</v>
      </c>
      <c r="T1528" s="217">
        <f>--IFERROR(VLOOKUP(I1528,'统计（数据库导出）'!A:K,5,FALSE),0)</f>
        <v>0</v>
      </c>
      <c r="U1528" s="217">
        <f>--IFERROR(VLOOKUP(I1528,'统计（数据库导出）'!A:K,6,FALSE),0)</f>
        <v>0</v>
      </c>
      <c r="V1528" s="217">
        <f>--IFERROR(VLOOKUP(I1528,'统计（数据库导出）'!A:K,7,FALSE),0)</f>
        <v>0</v>
      </c>
      <c r="W1528" s="217">
        <f>--IFERROR(VLOOKUP(I1528,'统计（数据库导出）'!A:K,8,FALSE),0)</f>
        <v>0</v>
      </c>
      <c r="X1528" s="217">
        <f>--IFERROR(VLOOKUP(I1528,'统计（数据库导出）'!A:K,9,FALSE),0)</f>
        <v>0</v>
      </c>
      <c r="Y1528" s="217">
        <f>--IFERROR(VLOOKUP(I1528,'统计（数据库导出）'!A:K,10,FALSE),0)</f>
        <v>0</v>
      </c>
      <c r="Z1528" s="217">
        <f>--IFERROR(VLOOKUP(I1528,'统计（数据库导出）'!A:K,11,FALSE),0)</f>
        <v>0</v>
      </c>
      <c r="AA1528" s="4">
        <v>1527</v>
      </c>
      <c r="AB1528" s="4"/>
      <c r="AC1528" s="220" t="e">
        <f>VLOOKUP(H1528,[1]Sheet1!$D:$D,1,FALSE)</f>
        <v>#N/A</v>
      </c>
    </row>
    <row r="1529" spans="1:29">
      <c r="A1529" s="4">
        <v>1266</v>
      </c>
      <c r="B1529" s="4" t="s">
        <v>3254</v>
      </c>
      <c r="C1529" s="4">
        <v>0</v>
      </c>
      <c r="D1529" s="4" t="s">
        <v>3834</v>
      </c>
      <c r="E1529" s="4">
        <v>0</v>
      </c>
      <c r="F1529" s="4">
        <v>0</v>
      </c>
      <c r="G1529" s="4">
        <v>0</v>
      </c>
      <c r="H1529" s="4">
        <v>3185973</v>
      </c>
      <c r="I1529" s="4" t="s">
        <v>3856</v>
      </c>
      <c r="J1529" s="216">
        <v>0</v>
      </c>
      <c r="K1529" s="4">
        <v>0</v>
      </c>
      <c r="L1529" s="4"/>
      <c r="M1529" s="4" t="s">
        <v>3857</v>
      </c>
      <c r="N1529" s="4" t="s">
        <v>3858</v>
      </c>
      <c r="O1529" s="4">
        <v>18093150149</v>
      </c>
      <c r="P1529" s="217">
        <f>--IFERROR(VLOOKUP(I1529,'统计（数据库导出）'!A:C,2,FALSE),0)</f>
        <v>0</v>
      </c>
      <c r="Q1529" s="217">
        <f>--IFERROR(VLOOKUP(I1529,'统计（数据库导出）'!A:C,3,FALSE),0)</f>
        <v>0</v>
      </c>
      <c r="R1529" s="219">
        <f t="shared" si="23"/>
        <v>0</v>
      </c>
      <c r="S1529" s="217">
        <f>--IFERROR(VLOOKUP(I1529,'统计（数据库导出）'!A:K,4,FALSE),0)</f>
        <v>0</v>
      </c>
      <c r="T1529" s="217">
        <f>--IFERROR(VLOOKUP(I1529,'统计（数据库导出）'!A:K,5,FALSE),0)</f>
        <v>0</v>
      </c>
      <c r="U1529" s="217">
        <f>--IFERROR(VLOOKUP(I1529,'统计（数据库导出）'!A:K,6,FALSE),0)</f>
        <v>0</v>
      </c>
      <c r="V1529" s="217">
        <f>--IFERROR(VLOOKUP(I1529,'统计（数据库导出）'!A:K,7,FALSE),0)</f>
        <v>0</v>
      </c>
      <c r="W1529" s="217">
        <f>--IFERROR(VLOOKUP(I1529,'统计（数据库导出）'!A:K,8,FALSE),0)</f>
        <v>0</v>
      </c>
      <c r="X1529" s="217">
        <f>--IFERROR(VLOOKUP(I1529,'统计（数据库导出）'!A:K,9,FALSE),0)</f>
        <v>0</v>
      </c>
      <c r="Y1529" s="217">
        <f>--IFERROR(VLOOKUP(I1529,'统计（数据库导出）'!A:K,10,FALSE),0)</f>
        <v>0</v>
      </c>
      <c r="Z1529" s="217">
        <f>--IFERROR(VLOOKUP(I1529,'统计（数据库导出）'!A:K,11,FALSE),0)</f>
        <v>0</v>
      </c>
      <c r="AA1529" s="4">
        <v>1528</v>
      </c>
      <c r="AB1529" s="4"/>
      <c r="AC1529" s="220" t="e">
        <f>VLOOKUP(H1529,[1]Sheet1!$D:$D,1,FALSE)</f>
        <v>#N/A</v>
      </c>
    </row>
    <row r="1530" spans="1:29">
      <c r="A1530" s="4">
        <v>1267</v>
      </c>
      <c r="B1530" s="4" t="s">
        <v>3254</v>
      </c>
      <c r="C1530" s="4">
        <v>0</v>
      </c>
      <c r="D1530" s="4" t="s">
        <v>335</v>
      </c>
      <c r="E1530" s="4" t="s">
        <v>3859</v>
      </c>
      <c r="F1530" s="4">
        <v>0</v>
      </c>
      <c r="G1530" s="4" t="s">
        <v>33</v>
      </c>
      <c r="H1530" s="4">
        <v>3853659</v>
      </c>
      <c r="I1530" s="4" t="s">
        <v>3860</v>
      </c>
      <c r="J1530" s="216">
        <v>1400</v>
      </c>
      <c r="K1530" s="4" t="s">
        <v>3861</v>
      </c>
      <c r="L1530" s="4"/>
      <c r="M1530" s="4" t="s">
        <v>3862</v>
      </c>
      <c r="N1530" s="4" t="s">
        <v>3863</v>
      </c>
      <c r="O1530" s="4">
        <v>18993888820</v>
      </c>
      <c r="P1530" s="217">
        <f>--IFERROR(VLOOKUP(I1530,'统计（数据库导出）'!A:C,2,FALSE),0)</f>
        <v>-80.7</v>
      </c>
      <c r="Q1530" s="217">
        <f>--IFERROR(VLOOKUP(I1530,'统计（数据库导出）'!A:C,3,FALSE),0)</f>
        <v>1691.63333333333</v>
      </c>
      <c r="R1530" s="219">
        <f t="shared" si="23"/>
        <v>1.20830952380952</v>
      </c>
      <c r="S1530" s="217">
        <f>--IFERROR(VLOOKUP(I1530,'统计（数据库导出）'!A:K,4,FALSE),0)</f>
        <v>-100.7</v>
      </c>
      <c r="T1530" s="217">
        <f>--IFERROR(VLOOKUP(I1530,'统计（数据库导出）'!A:K,5,FALSE),0)</f>
        <v>-110.7</v>
      </c>
      <c r="U1530" s="217">
        <f>--IFERROR(VLOOKUP(I1530,'统计（数据库导出）'!A:K,6,FALSE),0)</f>
        <v>20</v>
      </c>
      <c r="V1530" s="217">
        <f>--IFERROR(VLOOKUP(I1530,'统计（数据库导出）'!A:K,7,FALSE),0)</f>
        <v>0</v>
      </c>
      <c r="W1530" s="217">
        <f>--IFERROR(VLOOKUP(I1530,'统计（数据库导出）'!A:K,8,FALSE),0)</f>
        <v>757.1</v>
      </c>
      <c r="X1530" s="217">
        <f>--IFERROR(VLOOKUP(I1530,'统计（数据库导出）'!A:K,9,FALSE),0)</f>
        <v>-279.7</v>
      </c>
      <c r="Y1530" s="217">
        <f>--IFERROR(VLOOKUP(I1530,'统计（数据库导出）'!A:K,10,FALSE),0)</f>
        <v>934.533333333333</v>
      </c>
      <c r="Z1530" s="217">
        <f>--IFERROR(VLOOKUP(I1530,'统计（数据库导出）'!A:K,11,FALSE),0)</f>
        <v>-9</v>
      </c>
      <c r="AA1530" s="4">
        <v>1529</v>
      </c>
      <c r="AB1530" s="4"/>
      <c r="AC1530" s="220" t="e">
        <f>VLOOKUP(H1530,[1]Sheet1!$D:$D,1,FALSE)</f>
        <v>#N/A</v>
      </c>
    </row>
    <row r="1531" spans="1:29">
      <c r="A1531" s="4">
        <v>1268</v>
      </c>
      <c r="B1531" s="4" t="s">
        <v>3254</v>
      </c>
      <c r="C1531" s="4">
        <v>0</v>
      </c>
      <c r="D1531" s="4" t="s">
        <v>335</v>
      </c>
      <c r="E1531" s="4" t="s">
        <v>3859</v>
      </c>
      <c r="F1531" s="4">
        <v>0</v>
      </c>
      <c r="G1531" s="4" t="s">
        <v>33</v>
      </c>
      <c r="H1531" s="4">
        <v>3853868</v>
      </c>
      <c r="I1531" s="4" t="s">
        <v>3864</v>
      </c>
      <c r="J1531" s="216">
        <v>1400</v>
      </c>
      <c r="K1531" s="4" t="s">
        <v>3865</v>
      </c>
      <c r="L1531" s="4"/>
      <c r="M1531" s="4" t="s">
        <v>3866</v>
      </c>
      <c r="N1531" s="4" t="s">
        <v>3863</v>
      </c>
      <c r="O1531" s="4">
        <v>15393060973</v>
      </c>
      <c r="P1531" s="217">
        <f>--IFERROR(VLOOKUP(I1531,'统计（数据库导出）'!A:C,2,FALSE),0)</f>
        <v>179</v>
      </c>
      <c r="Q1531" s="217">
        <f>--IFERROR(VLOOKUP(I1531,'统计（数据库导出）'!A:C,3,FALSE),0)</f>
        <v>2119.90166666667</v>
      </c>
      <c r="R1531" s="219">
        <f t="shared" si="23"/>
        <v>1.51421547619048</v>
      </c>
      <c r="S1531" s="217">
        <f>--IFERROR(VLOOKUP(I1531,'统计（数据库导出）'!A:K,4,FALSE),0)</f>
        <v>169</v>
      </c>
      <c r="T1531" s="217">
        <f>--IFERROR(VLOOKUP(I1531,'统计（数据库导出）'!A:K,5,FALSE),0)</f>
        <v>0</v>
      </c>
      <c r="U1531" s="217">
        <f>--IFERROR(VLOOKUP(I1531,'统计（数据库导出）'!A:K,6,FALSE),0)</f>
        <v>10</v>
      </c>
      <c r="V1531" s="217">
        <f>--IFERROR(VLOOKUP(I1531,'统计（数据库导出）'!A:K,7,FALSE),0)</f>
        <v>0</v>
      </c>
      <c r="W1531" s="217">
        <f>--IFERROR(VLOOKUP(I1531,'统计（数据库导出）'!A:K,8,FALSE),0)</f>
        <v>1381.9</v>
      </c>
      <c r="X1531" s="217">
        <f>--IFERROR(VLOOKUP(I1531,'统计（数据库导出）'!A:K,9,FALSE),0)</f>
        <v>-353.1</v>
      </c>
      <c r="Y1531" s="217">
        <f>--IFERROR(VLOOKUP(I1531,'统计（数据库导出）'!A:K,10,FALSE),0)</f>
        <v>738.001666666667</v>
      </c>
      <c r="Z1531" s="217">
        <f>--IFERROR(VLOOKUP(I1531,'统计（数据库导出）'!A:K,11,FALSE),0)</f>
        <v>0</v>
      </c>
      <c r="AA1531" s="4">
        <v>1530</v>
      </c>
      <c r="AB1531" s="4"/>
      <c r="AC1531" s="220" t="e">
        <f>VLOOKUP(H1531,[1]Sheet1!$D:$D,1,FALSE)</f>
        <v>#N/A</v>
      </c>
    </row>
    <row r="1532" spans="1:29">
      <c r="A1532" s="4">
        <v>1269</v>
      </c>
      <c r="B1532" s="4" t="s">
        <v>3254</v>
      </c>
      <c r="C1532" s="4">
        <v>0</v>
      </c>
      <c r="D1532" s="4" t="s">
        <v>335</v>
      </c>
      <c r="E1532" s="4" t="s">
        <v>3859</v>
      </c>
      <c r="F1532" s="4">
        <v>0</v>
      </c>
      <c r="G1532" s="4" t="s">
        <v>33</v>
      </c>
      <c r="H1532" s="4">
        <v>3805128</v>
      </c>
      <c r="I1532" s="4" t="s">
        <v>3867</v>
      </c>
      <c r="J1532" s="216">
        <v>500</v>
      </c>
      <c r="K1532" s="4" t="s">
        <v>3868</v>
      </c>
      <c r="L1532" s="4"/>
      <c r="M1532" s="4" t="s">
        <v>3869</v>
      </c>
      <c r="N1532" s="4" t="s">
        <v>3863</v>
      </c>
      <c r="O1532" s="4">
        <v>17793822880</v>
      </c>
      <c r="P1532" s="217">
        <f>--IFERROR(VLOOKUP(I1532,'统计（数据库导出）'!A:C,2,FALSE),0)</f>
        <v>110</v>
      </c>
      <c r="Q1532" s="217">
        <f>--IFERROR(VLOOKUP(I1532,'统计（数据库导出）'!A:C,3,FALSE),0)</f>
        <v>-410.238166666667</v>
      </c>
      <c r="R1532" s="219">
        <f t="shared" si="23"/>
        <v>-0.820476333333334</v>
      </c>
      <c r="S1532" s="217">
        <f>--IFERROR(VLOOKUP(I1532,'统计（数据库导出）'!A:K,4,FALSE),0)</f>
        <v>0</v>
      </c>
      <c r="T1532" s="217">
        <f>--IFERROR(VLOOKUP(I1532,'统计（数据库导出）'!A:K,5,FALSE),0)</f>
        <v>0</v>
      </c>
      <c r="U1532" s="217">
        <f>--IFERROR(VLOOKUP(I1532,'统计（数据库导出）'!A:K,6,FALSE),0)</f>
        <v>110</v>
      </c>
      <c r="V1532" s="217">
        <f>--IFERROR(VLOOKUP(I1532,'统计（数据库导出）'!A:K,7,FALSE),0)</f>
        <v>0</v>
      </c>
      <c r="W1532" s="217">
        <f>--IFERROR(VLOOKUP(I1532,'统计（数据库导出）'!A:K,8,FALSE),0)</f>
        <v>-1304.05</v>
      </c>
      <c r="X1532" s="217">
        <f>--IFERROR(VLOOKUP(I1532,'统计（数据库导出）'!A:K,9,FALSE),0)</f>
        <v>-1428.15</v>
      </c>
      <c r="Y1532" s="217">
        <f>--IFERROR(VLOOKUP(I1532,'统计（数据库导出）'!A:K,10,FALSE),0)</f>
        <v>893.811833333333</v>
      </c>
      <c r="Z1532" s="217">
        <f>--IFERROR(VLOOKUP(I1532,'统计（数据库导出）'!A:K,11,FALSE),0)</f>
        <v>-23</v>
      </c>
      <c r="AA1532" s="4">
        <v>1531</v>
      </c>
      <c r="AB1532" s="4"/>
      <c r="AC1532" s="220" t="e">
        <f>VLOOKUP(H1532,[1]Sheet1!$D:$D,1,FALSE)</f>
        <v>#N/A</v>
      </c>
    </row>
    <row r="1533" spans="1:29">
      <c r="A1533" s="4">
        <v>1270</v>
      </c>
      <c r="B1533" s="4" t="s">
        <v>3254</v>
      </c>
      <c r="C1533" s="4">
        <v>0</v>
      </c>
      <c r="D1533" s="4" t="s">
        <v>335</v>
      </c>
      <c r="E1533" s="4" t="s">
        <v>3621</v>
      </c>
      <c r="F1533" s="4">
        <v>0</v>
      </c>
      <c r="G1533" s="4" t="s">
        <v>339</v>
      </c>
      <c r="H1533" s="4">
        <v>3824143</v>
      </c>
      <c r="I1533" s="4" t="s">
        <v>3870</v>
      </c>
      <c r="J1533" s="216">
        <v>400</v>
      </c>
      <c r="K1533" s="4" t="s">
        <v>3871</v>
      </c>
      <c r="L1533" s="4"/>
      <c r="M1533" s="4" t="s">
        <v>3872</v>
      </c>
      <c r="N1533" s="4" t="s">
        <v>3640</v>
      </c>
      <c r="O1533" s="4">
        <v>15379868824</v>
      </c>
      <c r="P1533" s="217">
        <f>--IFERROR(VLOOKUP(I1533,'统计（数据库导出）'!A:C,2,FALSE),0)</f>
        <v>0</v>
      </c>
      <c r="Q1533" s="217">
        <f>--IFERROR(VLOOKUP(I1533,'统计（数据库导出）'!A:C,3,FALSE),0)</f>
        <v>0</v>
      </c>
      <c r="R1533" s="219">
        <f t="shared" si="23"/>
        <v>0</v>
      </c>
      <c r="S1533" s="217">
        <f>--IFERROR(VLOOKUP(I1533,'统计（数据库导出）'!A:K,4,FALSE),0)</f>
        <v>0</v>
      </c>
      <c r="T1533" s="217">
        <f>--IFERROR(VLOOKUP(I1533,'统计（数据库导出）'!A:K,5,FALSE),0)</f>
        <v>0</v>
      </c>
      <c r="U1533" s="217">
        <f>--IFERROR(VLOOKUP(I1533,'统计（数据库导出）'!A:K,6,FALSE),0)</f>
        <v>0</v>
      </c>
      <c r="V1533" s="217">
        <f>--IFERROR(VLOOKUP(I1533,'统计（数据库导出）'!A:K,7,FALSE),0)</f>
        <v>0</v>
      </c>
      <c r="W1533" s="217">
        <f>--IFERROR(VLOOKUP(I1533,'统计（数据库导出）'!A:K,8,FALSE),0)</f>
        <v>0</v>
      </c>
      <c r="X1533" s="217">
        <f>--IFERROR(VLOOKUP(I1533,'统计（数据库导出）'!A:K,9,FALSE),0)</f>
        <v>0</v>
      </c>
      <c r="Y1533" s="217">
        <f>--IFERROR(VLOOKUP(I1533,'统计（数据库导出）'!A:K,10,FALSE),0)</f>
        <v>0</v>
      </c>
      <c r="Z1533" s="217">
        <f>--IFERROR(VLOOKUP(I1533,'统计（数据库导出）'!A:K,11,FALSE),0)</f>
        <v>0</v>
      </c>
      <c r="AA1533" s="4">
        <v>1532</v>
      </c>
      <c r="AB1533" s="4"/>
      <c r="AC1533" s="220" t="e">
        <f>VLOOKUP(H1533,[1]Sheet1!$D:$D,1,FALSE)</f>
        <v>#N/A</v>
      </c>
    </row>
    <row r="1534" spans="1:29">
      <c r="A1534" s="4">
        <v>1271</v>
      </c>
      <c r="B1534" s="4" t="s">
        <v>3254</v>
      </c>
      <c r="C1534" s="4">
        <v>0</v>
      </c>
      <c r="D1534" s="4" t="s">
        <v>335</v>
      </c>
      <c r="E1534" s="4" t="s">
        <v>3621</v>
      </c>
      <c r="F1534" s="4">
        <v>0</v>
      </c>
      <c r="G1534" s="4" t="s">
        <v>33</v>
      </c>
      <c r="H1534" s="4">
        <v>3853732</v>
      </c>
      <c r="I1534" s="4" t="s">
        <v>3873</v>
      </c>
      <c r="J1534" s="216">
        <v>1400</v>
      </c>
      <c r="K1534" s="4">
        <v>15352225221</v>
      </c>
      <c r="L1534" s="4"/>
      <c r="M1534" s="4" t="s">
        <v>3874</v>
      </c>
      <c r="N1534" s="4" t="s">
        <v>3640</v>
      </c>
      <c r="O1534" s="4">
        <v>15352225222</v>
      </c>
      <c r="P1534" s="217">
        <f>--IFERROR(VLOOKUP(I1534,'统计（数据库导出）'!A:C,2,FALSE),0)</f>
        <v>0</v>
      </c>
      <c r="Q1534" s="217">
        <f>--IFERROR(VLOOKUP(I1534,'统计（数据库导出）'!A:C,3,FALSE),0)</f>
        <v>58.2</v>
      </c>
      <c r="R1534" s="219">
        <f t="shared" si="23"/>
        <v>0.0415714285714286</v>
      </c>
      <c r="S1534" s="217">
        <f>--IFERROR(VLOOKUP(I1534,'统计（数据库导出）'!A:K,4,FALSE),0)</f>
        <v>0</v>
      </c>
      <c r="T1534" s="217">
        <f>--IFERROR(VLOOKUP(I1534,'统计（数据库导出）'!A:K,5,FALSE),0)</f>
        <v>0</v>
      </c>
      <c r="U1534" s="217">
        <f>--IFERROR(VLOOKUP(I1534,'统计（数据库导出）'!A:K,6,FALSE),0)</f>
        <v>0</v>
      </c>
      <c r="V1534" s="217">
        <f>--IFERROR(VLOOKUP(I1534,'统计（数据库导出）'!A:K,7,FALSE),0)</f>
        <v>0</v>
      </c>
      <c r="W1534" s="217">
        <f>--IFERROR(VLOOKUP(I1534,'统计（数据库导出）'!A:K,8,FALSE),0)</f>
        <v>34.2</v>
      </c>
      <c r="X1534" s="217">
        <f>--IFERROR(VLOOKUP(I1534,'统计（数据库导出）'!A:K,9,FALSE),0)</f>
        <v>0</v>
      </c>
      <c r="Y1534" s="217">
        <f>--IFERROR(VLOOKUP(I1534,'统计（数据库导出）'!A:K,10,FALSE),0)</f>
        <v>24</v>
      </c>
      <c r="Z1534" s="217">
        <f>--IFERROR(VLOOKUP(I1534,'统计（数据库导出）'!A:K,11,FALSE),0)</f>
        <v>0</v>
      </c>
      <c r="AA1534" s="4">
        <v>1533</v>
      </c>
      <c r="AB1534" s="4"/>
      <c r="AC1534" s="220" t="e">
        <f>VLOOKUP(H1534,[1]Sheet1!$D:$D,1,FALSE)</f>
        <v>#N/A</v>
      </c>
    </row>
    <row r="1535" spans="1:29">
      <c r="A1535" s="4">
        <v>1272</v>
      </c>
      <c r="B1535" s="4" t="s">
        <v>3254</v>
      </c>
      <c r="C1535" s="4">
        <v>0</v>
      </c>
      <c r="D1535" s="4" t="s">
        <v>335</v>
      </c>
      <c r="E1535" s="4" t="s">
        <v>3859</v>
      </c>
      <c r="F1535" s="4">
        <v>0</v>
      </c>
      <c r="G1535" s="4" t="s">
        <v>33</v>
      </c>
      <c r="H1535" s="4">
        <v>3853456</v>
      </c>
      <c r="I1535" s="4" t="s">
        <v>3875</v>
      </c>
      <c r="J1535" s="216">
        <v>1400</v>
      </c>
      <c r="K1535" s="4" t="s">
        <v>3876</v>
      </c>
      <c r="L1535" s="4"/>
      <c r="M1535" s="4" t="s">
        <v>3877</v>
      </c>
      <c r="N1535" s="4" t="s">
        <v>3863</v>
      </c>
      <c r="O1535" s="4">
        <v>13359385086</v>
      </c>
      <c r="P1535" s="217">
        <f>--IFERROR(VLOOKUP(I1535,'统计（数据库导出）'!A:C,2,FALSE),0)</f>
        <v>22.1</v>
      </c>
      <c r="Q1535" s="217">
        <f>--IFERROR(VLOOKUP(I1535,'统计（数据库导出）'!A:C,3,FALSE),0)</f>
        <v>1327.9</v>
      </c>
      <c r="R1535" s="219">
        <f t="shared" si="23"/>
        <v>0.9485</v>
      </c>
      <c r="S1535" s="217">
        <f>--IFERROR(VLOOKUP(I1535,'统计（数据库导出）'!A:K,4,FALSE),0)</f>
        <v>17.1</v>
      </c>
      <c r="T1535" s="217">
        <f>--IFERROR(VLOOKUP(I1535,'统计（数据库导出）'!A:K,5,FALSE),0)</f>
        <v>0</v>
      </c>
      <c r="U1535" s="217">
        <f>--IFERROR(VLOOKUP(I1535,'统计（数据库导出）'!A:K,6,FALSE),0)</f>
        <v>5</v>
      </c>
      <c r="V1535" s="217">
        <f>--IFERROR(VLOOKUP(I1535,'统计（数据库导出）'!A:K,7,FALSE),0)</f>
        <v>0</v>
      </c>
      <c r="W1535" s="217">
        <f>--IFERROR(VLOOKUP(I1535,'统计（数据库导出）'!A:K,8,FALSE),0)</f>
        <v>758.3</v>
      </c>
      <c r="X1535" s="217">
        <f>--IFERROR(VLOOKUP(I1535,'统计（数据库导出）'!A:K,9,FALSE),0)</f>
        <v>-323.2</v>
      </c>
      <c r="Y1535" s="217">
        <f>--IFERROR(VLOOKUP(I1535,'统计（数据库导出）'!A:K,10,FALSE),0)</f>
        <v>569.6</v>
      </c>
      <c r="Z1535" s="217">
        <f>--IFERROR(VLOOKUP(I1535,'统计（数据库导出）'!A:K,11,FALSE),0)</f>
        <v>0</v>
      </c>
      <c r="AA1535" s="4">
        <v>1534</v>
      </c>
      <c r="AB1535" s="4"/>
      <c r="AC1535" s="220" t="e">
        <f>VLOOKUP(H1535,[1]Sheet1!$D:$D,1,FALSE)</f>
        <v>#N/A</v>
      </c>
    </row>
    <row r="1536" spans="1:29">
      <c r="A1536" s="4">
        <v>1273</v>
      </c>
      <c r="B1536" s="4" t="s">
        <v>3254</v>
      </c>
      <c r="C1536" s="4">
        <v>0</v>
      </c>
      <c r="D1536" s="4" t="s">
        <v>335</v>
      </c>
      <c r="E1536" s="4" t="s">
        <v>3859</v>
      </c>
      <c r="F1536" s="4">
        <v>0</v>
      </c>
      <c r="G1536" s="4" t="s">
        <v>33</v>
      </c>
      <c r="H1536" s="4">
        <v>3853626</v>
      </c>
      <c r="I1536" s="4" t="s">
        <v>3878</v>
      </c>
      <c r="J1536" s="216">
        <v>1400</v>
      </c>
      <c r="K1536" s="4" t="s">
        <v>3879</v>
      </c>
      <c r="L1536" s="4"/>
      <c r="M1536" s="4" t="s">
        <v>3880</v>
      </c>
      <c r="N1536" s="4" t="s">
        <v>3863</v>
      </c>
      <c r="O1536" s="4">
        <v>19959071932</v>
      </c>
      <c r="P1536" s="217">
        <f>--IFERROR(VLOOKUP(I1536,'统计（数据库导出）'!A:C,2,FALSE),0)</f>
        <v>22.1</v>
      </c>
      <c r="Q1536" s="217">
        <f>--IFERROR(VLOOKUP(I1536,'统计（数据库导出）'!A:C,3,FALSE),0)</f>
        <v>1165.5</v>
      </c>
      <c r="R1536" s="219">
        <f t="shared" si="23"/>
        <v>0.8325</v>
      </c>
      <c r="S1536" s="217">
        <f>--IFERROR(VLOOKUP(I1536,'统计（数据库导出）'!A:K,4,FALSE),0)</f>
        <v>17.1</v>
      </c>
      <c r="T1536" s="217">
        <f>--IFERROR(VLOOKUP(I1536,'统计（数据库导出）'!A:K,5,FALSE),0)</f>
        <v>0</v>
      </c>
      <c r="U1536" s="217">
        <f>--IFERROR(VLOOKUP(I1536,'统计（数据库导出）'!A:K,6,FALSE),0)</f>
        <v>5</v>
      </c>
      <c r="V1536" s="217">
        <f>--IFERROR(VLOOKUP(I1536,'统计（数据库导出）'!A:K,7,FALSE),0)</f>
        <v>0</v>
      </c>
      <c r="W1536" s="217">
        <f>--IFERROR(VLOOKUP(I1536,'统计（数据库导出）'!A:K,8,FALSE),0)</f>
        <v>710.5</v>
      </c>
      <c r="X1536" s="217">
        <f>--IFERROR(VLOOKUP(I1536,'统计（数据库导出）'!A:K,9,FALSE),0)</f>
        <v>0</v>
      </c>
      <c r="Y1536" s="217">
        <f>--IFERROR(VLOOKUP(I1536,'统计（数据库导出）'!A:K,10,FALSE),0)</f>
        <v>455</v>
      </c>
      <c r="Z1536" s="217">
        <f>--IFERROR(VLOOKUP(I1536,'统计（数据库导出）'!A:K,11,FALSE),0)</f>
        <v>0</v>
      </c>
      <c r="AA1536" s="4">
        <v>1535</v>
      </c>
      <c r="AB1536" s="4"/>
      <c r="AC1536" s="220" t="e">
        <f>VLOOKUP(H1536,[1]Sheet1!$D:$D,1,FALSE)</f>
        <v>#N/A</v>
      </c>
    </row>
    <row r="1537" spans="1:29">
      <c r="A1537" s="4">
        <v>1274</v>
      </c>
      <c r="B1537" s="4" t="s">
        <v>3254</v>
      </c>
      <c r="C1537" s="4">
        <v>0</v>
      </c>
      <c r="D1537" s="4" t="s">
        <v>335</v>
      </c>
      <c r="E1537" s="4" t="s">
        <v>3859</v>
      </c>
      <c r="F1537" s="4">
        <v>0</v>
      </c>
      <c r="G1537" s="4" t="s">
        <v>33</v>
      </c>
      <c r="H1537" s="4">
        <v>3853651</v>
      </c>
      <c r="I1537" s="4" t="s">
        <v>3881</v>
      </c>
      <c r="J1537" s="216">
        <v>1400</v>
      </c>
      <c r="K1537" s="4" t="s">
        <v>3882</v>
      </c>
      <c r="L1537" s="4"/>
      <c r="M1537" s="4" t="s">
        <v>3883</v>
      </c>
      <c r="N1537" s="4" t="s">
        <v>3863</v>
      </c>
      <c r="O1537" s="4">
        <v>18193819236</v>
      </c>
      <c r="P1537" s="217">
        <f>--IFERROR(VLOOKUP(I1537,'统计（数据库导出）'!A:C,2,FALSE),0)</f>
        <v>37.4</v>
      </c>
      <c r="Q1537" s="217">
        <f>--IFERROR(VLOOKUP(I1537,'统计（数据库导出）'!A:C,3,FALSE),0)</f>
        <v>1426.91493333333</v>
      </c>
      <c r="R1537" s="219">
        <f t="shared" si="23"/>
        <v>1.01922495238095</v>
      </c>
      <c r="S1537" s="217">
        <f>--IFERROR(VLOOKUP(I1537,'统计（数据库导出）'!A:K,4,FALSE),0)</f>
        <v>-33.6</v>
      </c>
      <c r="T1537" s="217">
        <f>--IFERROR(VLOOKUP(I1537,'统计（数据库导出）'!A:K,5,FALSE),0)</f>
        <v>-50.7</v>
      </c>
      <c r="U1537" s="217">
        <f>--IFERROR(VLOOKUP(I1537,'统计（数据库导出）'!A:K,6,FALSE),0)</f>
        <v>71</v>
      </c>
      <c r="V1537" s="217">
        <f>--IFERROR(VLOOKUP(I1537,'统计（数据库导出）'!A:K,7,FALSE),0)</f>
        <v>0</v>
      </c>
      <c r="W1537" s="217">
        <f>--IFERROR(VLOOKUP(I1537,'统计（数据库导出）'!A:K,8,FALSE),0)</f>
        <v>742.01</v>
      </c>
      <c r="X1537" s="217">
        <f>--IFERROR(VLOOKUP(I1537,'统计（数据库导出）'!A:K,9,FALSE),0)</f>
        <v>-75.8</v>
      </c>
      <c r="Y1537" s="217">
        <f>--IFERROR(VLOOKUP(I1537,'统计（数据库导出）'!A:K,10,FALSE),0)</f>
        <v>684.904933333333</v>
      </c>
      <c r="Z1537" s="217">
        <f>--IFERROR(VLOOKUP(I1537,'统计（数据库导出）'!A:K,11,FALSE),0)</f>
        <v>-6</v>
      </c>
      <c r="AA1537" s="4">
        <v>1536</v>
      </c>
      <c r="AB1537" s="4"/>
      <c r="AC1537" s="220" t="e">
        <f>VLOOKUP(H1537,[1]Sheet1!$D:$D,1,FALSE)</f>
        <v>#N/A</v>
      </c>
    </row>
    <row r="1538" spans="1:29">
      <c r="A1538" s="4">
        <v>1275</v>
      </c>
      <c r="B1538" s="4" t="s">
        <v>3254</v>
      </c>
      <c r="C1538" s="4">
        <v>0</v>
      </c>
      <c r="D1538" s="4" t="s">
        <v>335</v>
      </c>
      <c r="E1538" s="4" t="s">
        <v>3859</v>
      </c>
      <c r="F1538" s="4">
        <v>0</v>
      </c>
      <c r="G1538" s="4" t="s">
        <v>33</v>
      </c>
      <c r="H1538" s="4">
        <v>3853657</v>
      </c>
      <c r="I1538" s="4" t="s">
        <v>3884</v>
      </c>
      <c r="J1538" s="216">
        <v>1400</v>
      </c>
      <c r="K1538" s="4">
        <v>18193839675</v>
      </c>
      <c r="L1538" s="4"/>
      <c r="M1538" s="4" t="s">
        <v>3885</v>
      </c>
      <c r="N1538" s="4" t="s">
        <v>3863</v>
      </c>
      <c r="O1538" s="4">
        <v>18993861993</v>
      </c>
      <c r="P1538" s="217">
        <f>--IFERROR(VLOOKUP(I1538,'统计（数据库导出）'!A:C,2,FALSE),0)</f>
        <v>-9</v>
      </c>
      <c r="Q1538" s="217">
        <f>--IFERROR(VLOOKUP(I1538,'统计（数据库导出）'!A:C,3,FALSE),0)</f>
        <v>1706.51826666667</v>
      </c>
      <c r="R1538" s="219">
        <f t="shared" ref="R1538:R1601" si="24">IFERROR(Q1538/J1538,0)</f>
        <v>1.21894161904762</v>
      </c>
      <c r="S1538" s="217">
        <f>--IFERROR(VLOOKUP(I1538,'统计（数据库导出）'!A:K,4,FALSE),0)</f>
        <v>10</v>
      </c>
      <c r="T1538" s="217">
        <f>--IFERROR(VLOOKUP(I1538,'统计（数据库导出）'!A:K,5,FALSE),0)</f>
        <v>-89.1</v>
      </c>
      <c r="U1538" s="217">
        <f>--IFERROR(VLOOKUP(I1538,'统计（数据库导出）'!A:K,6,FALSE),0)</f>
        <v>-19</v>
      </c>
      <c r="V1538" s="217">
        <f>--IFERROR(VLOOKUP(I1538,'统计（数据库导出）'!A:K,7,FALSE),0)</f>
        <v>-19</v>
      </c>
      <c r="W1538" s="217">
        <f>--IFERROR(VLOOKUP(I1538,'统计（数据库导出）'!A:K,8,FALSE),0)</f>
        <v>1402.56</v>
      </c>
      <c r="X1538" s="217">
        <f>--IFERROR(VLOOKUP(I1538,'统计（数据库导出）'!A:K,9,FALSE),0)</f>
        <v>-365.4</v>
      </c>
      <c r="Y1538" s="217">
        <f>--IFERROR(VLOOKUP(I1538,'统计（数据库导出）'!A:K,10,FALSE),0)</f>
        <v>303.958266666667</v>
      </c>
      <c r="Z1538" s="217">
        <f>--IFERROR(VLOOKUP(I1538,'统计（数据库导出）'!A:K,11,FALSE),0)</f>
        <v>-19</v>
      </c>
      <c r="AA1538" s="4">
        <v>1537</v>
      </c>
      <c r="AB1538" s="4"/>
      <c r="AC1538" s="220" t="e">
        <f>VLOOKUP(H1538,[1]Sheet1!$D:$D,1,FALSE)</f>
        <v>#N/A</v>
      </c>
    </row>
    <row r="1539" spans="1:29">
      <c r="A1539" s="4">
        <v>1276</v>
      </c>
      <c r="B1539" s="4" t="s">
        <v>3254</v>
      </c>
      <c r="C1539" s="4">
        <v>0</v>
      </c>
      <c r="D1539" s="4" t="s">
        <v>335</v>
      </c>
      <c r="E1539" s="4" t="s">
        <v>3621</v>
      </c>
      <c r="F1539" s="4">
        <v>0</v>
      </c>
      <c r="G1539" s="4" t="s">
        <v>33</v>
      </c>
      <c r="H1539" s="4">
        <v>3853753</v>
      </c>
      <c r="I1539" s="4" t="s">
        <v>3886</v>
      </c>
      <c r="J1539" s="216">
        <v>1400</v>
      </c>
      <c r="K1539" s="4" t="s">
        <v>3887</v>
      </c>
      <c r="L1539" s="4"/>
      <c r="M1539" s="4" t="s">
        <v>3888</v>
      </c>
      <c r="N1539" s="4" t="s">
        <v>3640</v>
      </c>
      <c r="O1539" s="4">
        <v>17361506610</v>
      </c>
      <c r="P1539" s="217">
        <f>--IFERROR(VLOOKUP(I1539,'统计（数据库导出）'!A:C,2,FALSE),0)</f>
        <v>59.8</v>
      </c>
      <c r="Q1539" s="217">
        <f>--IFERROR(VLOOKUP(I1539,'统计（数据库导出）'!A:C,3,FALSE),0)</f>
        <v>288.3</v>
      </c>
      <c r="R1539" s="219">
        <f t="shared" si="24"/>
        <v>0.205928571428571</v>
      </c>
      <c r="S1539" s="217">
        <f>--IFERROR(VLOOKUP(I1539,'统计（数据库导出）'!A:K,4,FALSE),0)</f>
        <v>0</v>
      </c>
      <c r="T1539" s="217">
        <f>--IFERROR(VLOOKUP(I1539,'统计（数据库导出）'!A:K,5,FALSE),0)</f>
        <v>0</v>
      </c>
      <c r="U1539" s="217">
        <f>--IFERROR(VLOOKUP(I1539,'统计（数据库导出）'!A:K,6,FALSE),0)</f>
        <v>59.8</v>
      </c>
      <c r="V1539" s="217">
        <f>--IFERROR(VLOOKUP(I1539,'统计（数据库导出）'!A:K,7,FALSE),0)</f>
        <v>0</v>
      </c>
      <c r="W1539" s="217">
        <f>--IFERROR(VLOOKUP(I1539,'统计（数据库导出）'!A:K,8,FALSE),0)</f>
        <v>34.5</v>
      </c>
      <c r="X1539" s="217">
        <f>--IFERROR(VLOOKUP(I1539,'统计（数据库导出）'!A:K,9,FALSE),0)</f>
        <v>0</v>
      </c>
      <c r="Y1539" s="217">
        <f>--IFERROR(VLOOKUP(I1539,'统计（数据库导出）'!A:K,10,FALSE),0)</f>
        <v>253.8</v>
      </c>
      <c r="Z1539" s="217">
        <f>--IFERROR(VLOOKUP(I1539,'统计（数据库导出）'!A:K,11,FALSE),0)</f>
        <v>0</v>
      </c>
      <c r="AA1539" s="4">
        <v>1538</v>
      </c>
      <c r="AB1539" s="4"/>
      <c r="AC1539" s="220" t="e">
        <f>VLOOKUP(H1539,[1]Sheet1!$D:$D,1,FALSE)</f>
        <v>#N/A</v>
      </c>
    </row>
    <row r="1540" spans="1:29">
      <c r="A1540" s="4">
        <v>1277</v>
      </c>
      <c r="B1540" s="4" t="s">
        <v>3254</v>
      </c>
      <c r="C1540" s="4">
        <v>0</v>
      </c>
      <c r="D1540" s="4" t="s">
        <v>335</v>
      </c>
      <c r="E1540" s="4" t="s">
        <v>3621</v>
      </c>
      <c r="F1540" s="4">
        <v>0</v>
      </c>
      <c r="G1540" s="4" t="s">
        <v>33</v>
      </c>
      <c r="H1540" s="4">
        <v>3851504</v>
      </c>
      <c r="I1540" s="4" t="s">
        <v>3889</v>
      </c>
      <c r="J1540" s="216">
        <v>1400</v>
      </c>
      <c r="K1540" s="4" t="s">
        <v>3890</v>
      </c>
      <c r="L1540" s="4"/>
      <c r="M1540" s="4" t="s">
        <v>3891</v>
      </c>
      <c r="N1540" s="4" t="s">
        <v>3630</v>
      </c>
      <c r="O1540" s="4">
        <v>15379380181</v>
      </c>
      <c r="P1540" s="217">
        <f>--IFERROR(VLOOKUP(I1540,'统计（数据库导出）'!A:C,2,FALSE),0)</f>
        <v>0</v>
      </c>
      <c r="Q1540" s="217">
        <f>--IFERROR(VLOOKUP(I1540,'统计（数据库导出）'!A:C,3,FALSE),0)</f>
        <v>340.016666666667</v>
      </c>
      <c r="R1540" s="219">
        <f t="shared" si="24"/>
        <v>0.242869047619048</v>
      </c>
      <c r="S1540" s="217">
        <f>--IFERROR(VLOOKUP(I1540,'统计（数据库导出）'!A:K,4,FALSE),0)</f>
        <v>0</v>
      </c>
      <c r="T1540" s="217">
        <f>--IFERROR(VLOOKUP(I1540,'统计（数据库导出）'!A:K,5,FALSE),0)</f>
        <v>0</v>
      </c>
      <c r="U1540" s="217">
        <f>--IFERROR(VLOOKUP(I1540,'统计（数据库导出）'!A:K,6,FALSE),0)</f>
        <v>0</v>
      </c>
      <c r="V1540" s="217">
        <f>--IFERROR(VLOOKUP(I1540,'统计（数据库导出）'!A:K,7,FALSE),0)</f>
        <v>0</v>
      </c>
      <c r="W1540" s="217">
        <f>--IFERROR(VLOOKUP(I1540,'统计（数据库导出）'!A:K,8,FALSE),0)</f>
        <v>-338</v>
      </c>
      <c r="X1540" s="217">
        <f>--IFERROR(VLOOKUP(I1540,'统计（数据库导出）'!A:K,9,FALSE),0)</f>
        <v>-634</v>
      </c>
      <c r="Y1540" s="217">
        <f>--IFERROR(VLOOKUP(I1540,'统计（数据库导出）'!A:K,10,FALSE),0)</f>
        <v>678.016666666667</v>
      </c>
      <c r="Z1540" s="217">
        <f>--IFERROR(VLOOKUP(I1540,'统计（数据库导出）'!A:K,11,FALSE),0)</f>
        <v>-10</v>
      </c>
      <c r="AA1540" s="4">
        <v>1539</v>
      </c>
      <c r="AB1540" s="4"/>
      <c r="AC1540" s="220" t="e">
        <f>VLOOKUP(H1540,[1]Sheet1!$D:$D,1,FALSE)</f>
        <v>#N/A</v>
      </c>
    </row>
    <row r="1541" spans="1:29">
      <c r="A1541" s="4">
        <v>1278</v>
      </c>
      <c r="B1541" s="4" t="s">
        <v>3254</v>
      </c>
      <c r="C1541" s="4">
        <v>0</v>
      </c>
      <c r="D1541" s="4" t="s">
        <v>335</v>
      </c>
      <c r="E1541" s="4" t="s">
        <v>3621</v>
      </c>
      <c r="F1541" s="4">
        <v>0</v>
      </c>
      <c r="G1541" s="4" t="s">
        <v>33</v>
      </c>
      <c r="H1541" s="4">
        <v>3853675</v>
      </c>
      <c r="I1541" s="4" t="s">
        <v>3892</v>
      </c>
      <c r="J1541" s="216">
        <v>1400</v>
      </c>
      <c r="K1541" s="4" t="s">
        <v>3893</v>
      </c>
      <c r="L1541" s="4"/>
      <c r="M1541" s="4" t="s">
        <v>3894</v>
      </c>
      <c r="N1541" s="4" t="s">
        <v>3630</v>
      </c>
      <c r="O1541" s="4">
        <v>18093857721</v>
      </c>
      <c r="P1541" s="217">
        <f>--IFERROR(VLOOKUP(I1541,'统计（数据库导出）'!A:C,2,FALSE),0)</f>
        <v>-24</v>
      </c>
      <c r="Q1541" s="217">
        <f>--IFERROR(VLOOKUP(I1541,'统计（数据库导出）'!A:C,3,FALSE),0)</f>
        <v>3960.84363333333</v>
      </c>
      <c r="R1541" s="219">
        <f t="shared" si="24"/>
        <v>2.82917402380952</v>
      </c>
      <c r="S1541" s="217">
        <f>--IFERROR(VLOOKUP(I1541,'统计（数据库导出）'!A:K,4,FALSE),0)</f>
        <v>-59</v>
      </c>
      <c r="T1541" s="217">
        <f>--IFERROR(VLOOKUP(I1541,'统计（数据库导出）'!A:K,5,FALSE),0)</f>
        <v>-69</v>
      </c>
      <c r="U1541" s="217">
        <f>--IFERROR(VLOOKUP(I1541,'统计（数据库导出）'!A:K,6,FALSE),0)</f>
        <v>35</v>
      </c>
      <c r="V1541" s="217">
        <f>--IFERROR(VLOOKUP(I1541,'统计（数据库导出）'!A:K,7,FALSE),0)</f>
        <v>0</v>
      </c>
      <c r="W1541" s="217">
        <f>--IFERROR(VLOOKUP(I1541,'统计（数据库导出）'!A:K,8,FALSE),0)</f>
        <v>2651.69</v>
      </c>
      <c r="X1541" s="217">
        <f>--IFERROR(VLOOKUP(I1541,'统计（数据库导出）'!A:K,9,FALSE),0)</f>
        <v>-885.5</v>
      </c>
      <c r="Y1541" s="217">
        <f>--IFERROR(VLOOKUP(I1541,'统计（数据库导出）'!A:K,10,FALSE),0)</f>
        <v>1309.15363333333</v>
      </c>
      <c r="Z1541" s="217">
        <f>--IFERROR(VLOOKUP(I1541,'统计（数据库导出）'!A:K,11,FALSE),0)</f>
        <v>-6</v>
      </c>
      <c r="AA1541" s="4">
        <v>1540</v>
      </c>
      <c r="AB1541" s="4"/>
      <c r="AC1541" s="220" t="e">
        <f>VLOOKUP(H1541,[1]Sheet1!$D:$D,1,FALSE)</f>
        <v>#N/A</v>
      </c>
    </row>
    <row r="1542" spans="1:29">
      <c r="A1542" s="4">
        <v>1279</v>
      </c>
      <c r="B1542" s="4" t="s">
        <v>3254</v>
      </c>
      <c r="C1542" s="4">
        <v>0</v>
      </c>
      <c r="D1542" s="4" t="s">
        <v>335</v>
      </c>
      <c r="E1542" s="4" t="s">
        <v>3621</v>
      </c>
      <c r="F1542" s="4">
        <v>0</v>
      </c>
      <c r="G1542" s="4" t="s">
        <v>33</v>
      </c>
      <c r="H1542" s="4">
        <v>3856663</v>
      </c>
      <c r="I1542" s="4" t="s">
        <v>3895</v>
      </c>
      <c r="J1542" s="216">
        <v>1400</v>
      </c>
      <c r="K1542" s="4">
        <v>19909381031</v>
      </c>
      <c r="L1542" s="4"/>
      <c r="M1542" s="4" t="s">
        <v>3896</v>
      </c>
      <c r="N1542" s="4" t="s">
        <v>3630</v>
      </c>
      <c r="O1542" s="4">
        <v>19909381031</v>
      </c>
      <c r="P1542" s="217">
        <f>--IFERROR(VLOOKUP(I1542,'统计（数据库导出）'!A:C,2,FALSE),0)</f>
        <v>-4</v>
      </c>
      <c r="Q1542" s="217">
        <f>--IFERROR(VLOOKUP(I1542,'统计（数据库导出）'!A:C,3,FALSE),0)</f>
        <v>3074.55</v>
      </c>
      <c r="R1542" s="219">
        <f t="shared" si="24"/>
        <v>2.19610714285714</v>
      </c>
      <c r="S1542" s="217">
        <f>--IFERROR(VLOOKUP(I1542,'统计（数据库导出）'!A:K,4,FALSE),0)</f>
        <v>-48</v>
      </c>
      <c r="T1542" s="217">
        <f>--IFERROR(VLOOKUP(I1542,'统计（数据库导出）'!A:K,5,FALSE),0)</f>
        <v>-48</v>
      </c>
      <c r="U1542" s="217">
        <f>--IFERROR(VLOOKUP(I1542,'统计（数据库导出）'!A:K,6,FALSE),0)</f>
        <v>44</v>
      </c>
      <c r="V1542" s="217">
        <f>--IFERROR(VLOOKUP(I1542,'统计（数据库导出）'!A:K,7,FALSE),0)</f>
        <v>0</v>
      </c>
      <c r="W1542" s="217">
        <f>--IFERROR(VLOOKUP(I1542,'统计（数据库导出）'!A:K,8,FALSE),0)</f>
        <v>1768.8</v>
      </c>
      <c r="X1542" s="217">
        <f>--IFERROR(VLOOKUP(I1542,'统计（数据库导出）'!A:K,9,FALSE),0)</f>
        <v>-723.1</v>
      </c>
      <c r="Y1542" s="217">
        <f>--IFERROR(VLOOKUP(I1542,'统计（数据库导出）'!A:K,10,FALSE),0)</f>
        <v>1305.75</v>
      </c>
      <c r="Z1542" s="217">
        <f>--IFERROR(VLOOKUP(I1542,'统计（数据库导出）'!A:K,11,FALSE),0)</f>
        <v>-6</v>
      </c>
      <c r="AA1542" s="4">
        <v>1541</v>
      </c>
      <c r="AB1542" s="4"/>
      <c r="AC1542" s="220" t="e">
        <f>VLOOKUP(H1542,[1]Sheet1!$D:$D,1,FALSE)</f>
        <v>#N/A</v>
      </c>
    </row>
    <row r="1543" spans="1:29">
      <c r="A1543" s="4">
        <v>1280</v>
      </c>
      <c r="B1543" s="4" t="s">
        <v>3254</v>
      </c>
      <c r="C1543" s="4">
        <v>0</v>
      </c>
      <c r="D1543" s="4" t="s">
        <v>335</v>
      </c>
      <c r="E1543" s="4" t="s">
        <v>3621</v>
      </c>
      <c r="F1543" s="4">
        <v>0</v>
      </c>
      <c r="G1543" s="4" t="s">
        <v>33</v>
      </c>
      <c r="H1543" s="4">
        <v>3856665</v>
      </c>
      <c r="I1543" s="4" t="s">
        <v>3897</v>
      </c>
      <c r="J1543" s="216">
        <v>1400</v>
      </c>
      <c r="K1543" s="4">
        <v>15378852292</v>
      </c>
      <c r="L1543" s="4"/>
      <c r="M1543" s="4" t="s">
        <v>3898</v>
      </c>
      <c r="N1543" s="4" t="s">
        <v>3630</v>
      </c>
      <c r="O1543" s="4">
        <v>15378852292</v>
      </c>
      <c r="P1543" s="217">
        <f>--IFERROR(VLOOKUP(I1543,'统计（数据库导出）'!A:C,2,FALSE),0)</f>
        <v>88.5</v>
      </c>
      <c r="Q1543" s="217">
        <f>--IFERROR(VLOOKUP(I1543,'统计（数据库导出）'!A:C,3,FALSE),0)</f>
        <v>3350.04333333333</v>
      </c>
      <c r="R1543" s="219">
        <f t="shared" si="24"/>
        <v>2.39288809523809</v>
      </c>
      <c r="S1543" s="217">
        <f>--IFERROR(VLOOKUP(I1543,'统计（数据库导出）'!A:K,4,FALSE),0)</f>
        <v>58.5</v>
      </c>
      <c r="T1543" s="217">
        <f>--IFERROR(VLOOKUP(I1543,'统计（数据库导出）'!A:K,5,FALSE),0)</f>
        <v>0</v>
      </c>
      <c r="U1543" s="217">
        <f>--IFERROR(VLOOKUP(I1543,'统计（数据库导出）'!A:K,6,FALSE),0)</f>
        <v>30</v>
      </c>
      <c r="V1543" s="217">
        <f>--IFERROR(VLOOKUP(I1543,'统计（数据库导出）'!A:K,7,FALSE),0)</f>
        <v>0</v>
      </c>
      <c r="W1543" s="217">
        <f>--IFERROR(VLOOKUP(I1543,'统计（数据库导出）'!A:K,8,FALSE),0)</f>
        <v>2094.06</v>
      </c>
      <c r="X1543" s="217">
        <f>--IFERROR(VLOOKUP(I1543,'统计（数据库导出）'!A:K,9,FALSE),0)</f>
        <v>-1327</v>
      </c>
      <c r="Y1543" s="217">
        <f>--IFERROR(VLOOKUP(I1543,'统计（数据库导出）'!A:K,10,FALSE),0)</f>
        <v>1255.98333333333</v>
      </c>
      <c r="Z1543" s="217">
        <f>--IFERROR(VLOOKUP(I1543,'统计（数据库导出）'!A:K,11,FALSE),0)</f>
        <v>-3</v>
      </c>
      <c r="AA1543" s="4">
        <v>1542</v>
      </c>
      <c r="AB1543" s="4"/>
      <c r="AC1543" s="220" t="e">
        <f>VLOOKUP(H1543,[1]Sheet1!$D:$D,1,FALSE)</f>
        <v>#N/A</v>
      </c>
    </row>
    <row r="1544" spans="1:29">
      <c r="A1544" s="4">
        <v>1281</v>
      </c>
      <c r="B1544" s="4" t="s">
        <v>3254</v>
      </c>
      <c r="C1544" s="4">
        <v>0</v>
      </c>
      <c r="D1544" s="4" t="s">
        <v>335</v>
      </c>
      <c r="E1544" s="4" t="s">
        <v>3621</v>
      </c>
      <c r="F1544" s="4">
        <v>0</v>
      </c>
      <c r="G1544" s="4" t="s">
        <v>33</v>
      </c>
      <c r="H1544" s="4">
        <v>3853954</v>
      </c>
      <c r="I1544" s="4" t="s">
        <v>3899</v>
      </c>
      <c r="J1544" s="216">
        <v>1400</v>
      </c>
      <c r="K1544" s="4" t="s">
        <v>3900</v>
      </c>
      <c r="L1544" s="4"/>
      <c r="M1544" s="4" t="s">
        <v>3901</v>
      </c>
      <c r="N1544" s="4" t="s">
        <v>3627</v>
      </c>
      <c r="O1544" s="4">
        <v>13309380818</v>
      </c>
      <c r="P1544" s="217">
        <f>--IFERROR(VLOOKUP(I1544,'统计（数据库导出）'!A:C,2,FALSE),0)</f>
        <v>0</v>
      </c>
      <c r="Q1544" s="217">
        <f>--IFERROR(VLOOKUP(I1544,'统计（数据库导出）'!A:C,3,FALSE),0)</f>
        <v>1162.8</v>
      </c>
      <c r="R1544" s="219">
        <f t="shared" si="24"/>
        <v>0.830571428571429</v>
      </c>
      <c r="S1544" s="217">
        <f>--IFERROR(VLOOKUP(I1544,'统计（数据库导出）'!A:K,4,FALSE),0)</f>
        <v>0</v>
      </c>
      <c r="T1544" s="217">
        <f>--IFERROR(VLOOKUP(I1544,'统计（数据库导出）'!A:K,5,FALSE),0)</f>
        <v>0</v>
      </c>
      <c r="U1544" s="217">
        <f>--IFERROR(VLOOKUP(I1544,'统计（数据库导出）'!A:K,6,FALSE),0)</f>
        <v>0</v>
      </c>
      <c r="V1544" s="217">
        <f>--IFERROR(VLOOKUP(I1544,'统计（数据库导出）'!A:K,7,FALSE),0)</f>
        <v>0</v>
      </c>
      <c r="W1544" s="217">
        <f>--IFERROR(VLOOKUP(I1544,'统计（数据库导出）'!A:K,8,FALSE),0)</f>
        <v>615</v>
      </c>
      <c r="X1544" s="217">
        <f>--IFERROR(VLOOKUP(I1544,'统计（数据库导出）'!A:K,9,FALSE),0)</f>
        <v>-142.2</v>
      </c>
      <c r="Y1544" s="217">
        <f>--IFERROR(VLOOKUP(I1544,'统计（数据库导出）'!A:K,10,FALSE),0)</f>
        <v>547.8</v>
      </c>
      <c r="Z1544" s="217">
        <f>--IFERROR(VLOOKUP(I1544,'统计（数据库导出）'!A:K,11,FALSE),0)</f>
        <v>0</v>
      </c>
      <c r="AA1544" s="4">
        <v>1543</v>
      </c>
      <c r="AB1544" s="4"/>
      <c r="AC1544" s="220" t="e">
        <f>VLOOKUP(H1544,[1]Sheet1!$D:$D,1,FALSE)</f>
        <v>#N/A</v>
      </c>
    </row>
    <row r="1545" spans="1:29">
      <c r="A1545" s="4">
        <v>1282</v>
      </c>
      <c r="B1545" s="4" t="s">
        <v>3254</v>
      </c>
      <c r="C1545" s="4">
        <v>0</v>
      </c>
      <c r="D1545" s="4" t="s">
        <v>335</v>
      </c>
      <c r="E1545" s="4" t="s">
        <v>3621</v>
      </c>
      <c r="F1545" s="4">
        <v>0</v>
      </c>
      <c r="G1545" s="4" t="s">
        <v>33</v>
      </c>
      <c r="H1545" s="4">
        <v>3855062</v>
      </c>
      <c r="I1545" s="4" t="s">
        <v>3902</v>
      </c>
      <c r="J1545" s="216">
        <v>1400</v>
      </c>
      <c r="K1545" s="4" t="s">
        <v>3903</v>
      </c>
      <c r="L1545" s="4"/>
      <c r="M1545" s="4" t="s">
        <v>3904</v>
      </c>
      <c r="N1545" s="4" t="s">
        <v>3633</v>
      </c>
      <c r="O1545" s="4">
        <v>15393060979</v>
      </c>
      <c r="P1545" s="217">
        <f>--IFERROR(VLOOKUP(I1545,'统计（数据库导出）'!A:C,2,FALSE),0)</f>
        <v>0</v>
      </c>
      <c r="Q1545" s="217">
        <f>--IFERROR(VLOOKUP(I1545,'统计（数据库导出）'!A:C,3,FALSE),0)</f>
        <v>465.06</v>
      </c>
      <c r="R1545" s="219">
        <f t="shared" si="24"/>
        <v>0.332185714285714</v>
      </c>
      <c r="S1545" s="217">
        <f>--IFERROR(VLOOKUP(I1545,'统计（数据库导出）'!A:K,4,FALSE),0)</f>
        <v>0</v>
      </c>
      <c r="T1545" s="217">
        <f>--IFERROR(VLOOKUP(I1545,'统计（数据库导出）'!A:K,5,FALSE),0)</f>
        <v>0</v>
      </c>
      <c r="U1545" s="217">
        <f>--IFERROR(VLOOKUP(I1545,'统计（数据库导出）'!A:K,6,FALSE),0)</f>
        <v>0</v>
      </c>
      <c r="V1545" s="217">
        <f>--IFERROR(VLOOKUP(I1545,'统计（数据库导出）'!A:K,7,FALSE),0)</f>
        <v>0</v>
      </c>
      <c r="W1545" s="217">
        <f>--IFERROR(VLOOKUP(I1545,'统计（数据库导出）'!A:K,8,FALSE),0)</f>
        <v>233.76</v>
      </c>
      <c r="X1545" s="217">
        <f>--IFERROR(VLOOKUP(I1545,'统计（数据库导出）'!A:K,9,FALSE),0)</f>
        <v>-88.3</v>
      </c>
      <c r="Y1545" s="217">
        <f>--IFERROR(VLOOKUP(I1545,'统计（数据库导出）'!A:K,10,FALSE),0)</f>
        <v>231.3</v>
      </c>
      <c r="Z1545" s="217">
        <f>--IFERROR(VLOOKUP(I1545,'统计（数据库导出）'!A:K,11,FALSE),0)</f>
        <v>0</v>
      </c>
      <c r="AA1545" s="4">
        <v>1544</v>
      </c>
      <c r="AB1545" s="4"/>
      <c r="AC1545" s="220" t="e">
        <f>VLOOKUP(H1545,[1]Sheet1!$D:$D,1,FALSE)</f>
        <v>#N/A</v>
      </c>
    </row>
    <row r="1546" spans="1:29">
      <c r="A1546" s="4">
        <v>1283</v>
      </c>
      <c r="B1546" s="4" t="s">
        <v>3254</v>
      </c>
      <c r="C1546" s="4">
        <v>0</v>
      </c>
      <c r="D1546" s="4" t="s">
        <v>3834</v>
      </c>
      <c r="E1546" s="4">
        <v>0</v>
      </c>
      <c r="F1546" s="4">
        <v>0</v>
      </c>
      <c r="G1546" s="4">
        <v>0</v>
      </c>
      <c r="H1546" s="4">
        <v>3851399</v>
      </c>
      <c r="I1546" s="4" t="s">
        <v>3905</v>
      </c>
      <c r="J1546" s="216">
        <v>0</v>
      </c>
      <c r="K1546" s="4">
        <v>0</v>
      </c>
      <c r="L1546" s="4"/>
      <c r="M1546" s="4" t="s">
        <v>3847</v>
      </c>
      <c r="N1546" s="4" t="s">
        <v>3837</v>
      </c>
      <c r="O1546" s="4">
        <v>18093892856</v>
      </c>
      <c r="P1546" s="217">
        <f>--IFERROR(VLOOKUP(I1546,'统计（数据库导出）'!A:C,2,FALSE),0)</f>
        <v>0</v>
      </c>
      <c r="Q1546" s="217">
        <f>--IFERROR(VLOOKUP(I1546,'统计（数据库导出）'!A:C,3,FALSE),0)</f>
        <v>0</v>
      </c>
      <c r="R1546" s="219">
        <f t="shared" si="24"/>
        <v>0</v>
      </c>
      <c r="S1546" s="217">
        <f>--IFERROR(VLOOKUP(I1546,'统计（数据库导出）'!A:K,4,FALSE),0)</f>
        <v>0</v>
      </c>
      <c r="T1546" s="217">
        <f>--IFERROR(VLOOKUP(I1546,'统计（数据库导出）'!A:K,5,FALSE),0)</f>
        <v>0</v>
      </c>
      <c r="U1546" s="217">
        <f>--IFERROR(VLOOKUP(I1546,'统计（数据库导出）'!A:K,6,FALSE),0)</f>
        <v>0</v>
      </c>
      <c r="V1546" s="217">
        <f>--IFERROR(VLOOKUP(I1546,'统计（数据库导出）'!A:K,7,FALSE),0)</f>
        <v>0</v>
      </c>
      <c r="W1546" s="217">
        <f>--IFERROR(VLOOKUP(I1546,'统计（数据库导出）'!A:K,8,FALSE),0)</f>
        <v>0</v>
      </c>
      <c r="X1546" s="217">
        <f>--IFERROR(VLOOKUP(I1546,'统计（数据库导出）'!A:K,9,FALSE),0)</f>
        <v>0</v>
      </c>
      <c r="Y1546" s="217">
        <f>--IFERROR(VLOOKUP(I1546,'统计（数据库导出）'!A:K,10,FALSE),0)</f>
        <v>0</v>
      </c>
      <c r="Z1546" s="217">
        <f>--IFERROR(VLOOKUP(I1546,'统计（数据库导出）'!A:K,11,FALSE),0)</f>
        <v>0</v>
      </c>
      <c r="AA1546" s="4">
        <v>1545</v>
      </c>
      <c r="AB1546" s="4"/>
      <c r="AC1546" s="220" t="e">
        <f>VLOOKUP(H1546,[1]Sheet1!$D:$D,1,FALSE)</f>
        <v>#N/A</v>
      </c>
    </row>
    <row r="1547" spans="1:29">
      <c r="A1547" s="4">
        <v>1284</v>
      </c>
      <c r="B1547" s="4" t="s">
        <v>3254</v>
      </c>
      <c r="C1547" s="4">
        <v>0</v>
      </c>
      <c r="D1547" s="4" t="s">
        <v>3834</v>
      </c>
      <c r="E1547" s="4">
        <v>0</v>
      </c>
      <c r="F1547" s="4">
        <v>0</v>
      </c>
      <c r="G1547" s="4">
        <v>0</v>
      </c>
      <c r="H1547" s="4">
        <v>3851400</v>
      </c>
      <c r="I1547" s="4" t="s">
        <v>3906</v>
      </c>
      <c r="J1547" s="216">
        <v>0</v>
      </c>
      <c r="K1547" s="4">
        <v>0</v>
      </c>
      <c r="L1547" s="4"/>
      <c r="M1547" s="4" t="s">
        <v>3907</v>
      </c>
      <c r="N1547" s="4" t="s">
        <v>3837</v>
      </c>
      <c r="O1547" s="4">
        <v>18909382307</v>
      </c>
      <c r="P1547" s="217">
        <f>--IFERROR(VLOOKUP(I1547,'统计（数据库导出）'!A:C,2,FALSE),0)</f>
        <v>0</v>
      </c>
      <c r="Q1547" s="217">
        <f>--IFERROR(VLOOKUP(I1547,'统计（数据库导出）'!A:C,3,FALSE),0)</f>
        <v>0</v>
      </c>
      <c r="R1547" s="219">
        <f t="shared" si="24"/>
        <v>0</v>
      </c>
      <c r="S1547" s="217">
        <f>--IFERROR(VLOOKUP(I1547,'统计（数据库导出）'!A:K,4,FALSE),0)</f>
        <v>0</v>
      </c>
      <c r="T1547" s="217">
        <f>--IFERROR(VLOOKUP(I1547,'统计（数据库导出）'!A:K,5,FALSE),0)</f>
        <v>0</v>
      </c>
      <c r="U1547" s="217">
        <f>--IFERROR(VLOOKUP(I1547,'统计（数据库导出）'!A:K,6,FALSE),0)</f>
        <v>0</v>
      </c>
      <c r="V1547" s="217">
        <f>--IFERROR(VLOOKUP(I1547,'统计（数据库导出）'!A:K,7,FALSE),0)</f>
        <v>0</v>
      </c>
      <c r="W1547" s="217">
        <f>--IFERROR(VLOOKUP(I1547,'统计（数据库导出）'!A:K,8,FALSE),0)</f>
        <v>0</v>
      </c>
      <c r="X1547" s="217">
        <f>--IFERROR(VLOOKUP(I1547,'统计（数据库导出）'!A:K,9,FALSE),0)</f>
        <v>0</v>
      </c>
      <c r="Y1547" s="217">
        <f>--IFERROR(VLOOKUP(I1547,'统计（数据库导出）'!A:K,10,FALSE),0)</f>
        <v>0</v>
      </c>
      <c r="Z1547" s="217">
        <f>--IFERROR(VLOOKUP(I1547,'统计（数据库导出）'!A:K,11,FALSE),0)</f>
        <v>0</v>
      </c>
      <c r="AA1547" s="4">
        <v>1546</v>
      </c>
      <c r="AB1547" s="4"/>
      <c r="AC1547" s="220" t="e">
        <f>VLOOKUP(H1547,[1]Sheet1!$D:$D,1,FALSE)</f>
        <v>#N/A</v>
      </c>
    </row>
    <row r="1548" spans="1:29">
      <c r="A1548" s="4">
        <v>1285</v>
      </c>
      <c r="B1548" s="4" t="s">
        <v>3254</v>
      </c>
      <c r="C1548" s="4">
        <v>0</v>
      </c>
      <c r="D1548" s="4" t="s">
        <v>335</v>
      </c>
      <c r="E1548" s="4" t="s">
        <v>3908</v>
      </c>
      <c r="F1548" s="4">
        <v>0</v>
      </c>
      <c r="G1548" s="4" t="s">
        <v>33</v>
      </c>
      <c r="H1548" s="4">
        <v>383461</v>
      </c>
      <c r="I1548" s="4" t="s">
        <v>3909</v>
      </c>
      <c r="J1548" s="216">
        <v>1400</v>
      </c>
      <c r="K1548" s="4" t="s">
        <v>3910</v>
      </c>
      <c r="L1548" s="4"/>
      <c r="M1548" s="4" t="s">
        <v>3911</v>
      </c>
      <c r="N1548" s="4" t="s">
        <v>3912</v>
      </c>
      <c r="O1548" s="4">
        <v>15378821919</v>
      </c>
      <c r="P1548" s="217">
        <f>--IFERROR(VLOOKUP(I1548,'统计（数据库导出）'!A:C,2,FALSE),0)</f>
        <v>180.96</v>
      </c>
      <c r="Q1548" s="217">
        <f>--IFERROR(VLOOKUP(I1548,'统计（数据库导出）'!A:C,3,FALSE),0)</f>
        <v>1606.44666666667</v>
      </c>
      <c r="R1548" s="219">
        <f t="shared" si="24"/>
        <v>1.14746190476191</v>
      </c>
      <c r="S1548" s="217">
        <f>--IFERROR(VLOOKUP(I1548,'统计（数据库导出）'!A:K,4,FALSE),0)</f>
        <v>165.96</v>
      </c>
      <c r="T1548" s="217">
        <f>--IFERROR(VLOOKUP(I1548,'统计（数据库导出）'!A:K,5,FALSE),0)</f>
        <v>-69</v>
      </c>
      <c r="U1548" s="217">
        <f>--IFERROR(VLOOKUP(I1548,'统计（数据库导出）'!A:K,6,FALSE),0)</f>
        <v>15</v>
      </c>
      <c r="V1548" s="217">
        <f>--IFERROR(VLOOKUP(I1548,'统计（数据库导出）'!A:K,7,FALSE),0)</f>
        <v>0</v>
      </c>
      <c r="W1548" s="217">
        <f>--IFERROR(VLOOKUP(I1548,'统计（数据库导出）'!A:K,8,FALSE),0)</f>
        <v>-523.32</v>
      </c>
      <c r="X1548" s="217">
        <f>--IFERROR(VLOOKUP(I1548,'统计（数据库导出）'!A:K,9,FALSE),0)</f>
        <v>-4295.5</v>
      </c>
      <c r="Y1548" s="217">
        <f>--IFERROR(VLOOKUP(I1548,'统计（数据库导出）'!A:K,10,FALSE),0)</f>
        <v>2129.76666666667</v>
      </c>
      <c r="Z1548" s="217">
        <f>--IFERROR(VLOOKUP(I1548,'统计（数据库导出）'!A:K,11,FALSE),0)</f>
        <v>-10</v>
      </c>
      <c r="AA1548" s="4">
        <v>1547</v>
      </c>
      <c r="AB1548" s="4"/>
      <c r="AC1548" s="220" t="e">
        <f>VLOOKUP(H1548,[1]Sheet1!$D:$D,1,FALSE)</f>
        <v>#N/A</v>
      </c>
    </row>
    <row r="1549" spans="1:29">
      <c r="A1549" s="4">
        <v>1286</v>
      </c>
      <c r="B1549" s="4" t="s">
        <v>3254</v>
      </c>
      <c r="C1549" s="4">
        <v>0</v>
      </c>
      <c r="D1549" s="4" t="s">
        <v>335</v>
      </c>
      <c r="E1549" s="4" t="s">
        <v>3908</v>
      </c>
      <c r="F1549" s="4">
        <v>0</v>
      </c>
      <c r="G1549" s="4" t="s">
        <v>33</v>
      </c>
      <c r="H1549" s="4">
        <v>383501</v>
      </c>
      <c r="I1549" s="4" t="s">
        <v>3913</v>
      </c>
      <c r="J1549" s="216">
        <v>1400</v>
      </c>
      <c r="K1549" s="4" t="s">
        <v>3914</v>
      </c>
      <c r="L1549" s="4"/>
      <c r="M1549" s="4" t="s">
        <v>3915</v>
      </c>
      <c r="N1549" s="4" t="s">
        <v>3912</v>
      </c>
      <c r="O1549" s="4">
        <v>19996005080</v>
      </c>
      <c r="P1549" s="217">
        <f>--IFERROR(VLOOKUP(I1549,'统计（数据库导出）'!A:C,2,FALSE),0)</f>
        <v>41</v>
      </c>
      <c r="Q1549" s="217">
        <f>--IFERROR(VLOOKUP(I1549,'统计（数据库导出）'!A:C,3,FALSE),0)</f>
        <v>3170.825</v>
      </c>
      <c r="R1549" s="219">
        <f t="shared" si="24"/>
        <v>2.264875</v>
      </c>
      <c r="S1549" s="217">
        <f>--IFERROR(VLOOKUP(I1549,'统计（数据库导出）'!A:K,4,FALSE),0)</f>
        <v>0</v>
      </c>
      <c r="T1549" s="217">
        <f>--IFERROR(VLOOKUP(I1549,'统计（数据库导出）'!A:K,5,FALSE),0)</f>
        <v>0</v>
      </c>
      <c r="U1549" s="217">
        <f>--IFERROR(VLOOKUP(I1549,'统计（数据库导出）'!A:K,6,FALSE),0)</f>
        <v>41</v>
      </c>
      <c r="V1549" s="217">
        <f>--IFERROR(VLOOKUP(I1549,'统计（数据库导出）'!A:K,7,FALSE),0)</f>
        <v>0</v>
      </c>
      <c r="W1549" s="217">
        <f>--IFERROR(VLOOKUP(I1549,'统计（数据库导出）'!A:K,8,FALSE),0)</f>
        <v>1327.8</v>
      </c>
      <c r="X1549" s="217">
        <f>--IFERROR(VLOOKUP(I1549,'统计（数据库导出）'!A:K,9,FALSE),0)</f>
        <v>-681.5</v>
      </c>
      <c r="Y1549" s="217">
        <f>--IFERROR(VLOOKUP(I1549,'统计（数据库导出）'!A:K,10,FALSE),0)</f>
        <v>1843.025</v>
      </c>
      <c r="Z1549" s="217">
        <f>--IFERROR(VLOOKUP(I1549,'统计（数据库导出）'!A:K,11,FALSE),0)</f>
        <v>-5</v>
      </c>
      <c r="AA1549" s="4">
        <v>1548</v>
      </c>
      <c r="AB1549" s="4"/>
      <c r="AC1549" s="220" t="e">
        <f>VLOOKUP(H1549,[1]Sheet1!$D:$D,1,FALSE)</f>
        <v>#N/A</v>
      </c>
    </row>
    <row r="1550" spans="1:29">
      <c r="A1550" s="4">
        <v>1287</v>
      </c>
      <c r="B1550" s="4" t="s">
        <v>3254</v>
      </c>
      <c r="C1550" s="4">
        <v>0</v>
      </c>
      <c r="D1550" s="4" t="s">
        <v>335</v>
      </c>
      <c r="E1550" s="4" t="s">
        <v>3908</v>
      </c>
      <c r="F1550" s="4">
        <v>0</v>
      </c>
      <c r="G1550" s="4" t="s">
        <v>33</v>
      </c>
      <c r="H1550" s="4">
        <v>3853619</v>
      </c>
      <c r="I1550" s="4" t="s">
        <v>3916</v>
      </c>
      <c r="J1550" s="216">
        <v>500</v>
      </c>
      <c r="K1550" s="4">
        <v>0</v>
      </c>
      <c r="L1550" s="4"/>
      <c r="M1550" s="4" t="s">
        <v>3917</v>
      </c>
      <c r="N1550" s="4" t="s">
        <v>3908</v>
      </c>
      <c r="O1550" s="4">
        <v>18993820589</v>
      </c>
      <c r="P1550" s="217">
        <f>--IFERROR(VLOOKUP(I1550,'统计（数据库导出）'!A:C,2,FALSE),0)</f>
        <v>0</v>
      </c>
      <c r="Q1550" s="217">
        <f>--IFERROR(VLOOKUP(I1550,'统计（数据库导出）'!A:C,3,FALSE),0)</f>
        <v>202</v>
      </c>
      <c r="R1550" s="219">
        <f t="shared" si="24"/>
        <v>0.404</v>
      </c>
      <c r="S1550" s="217">
        <f>--IFERROR(VLOOKUP(I1550,'统计（数据库导出）'!A:K,4,FALSE),0)</f>
        <v>0</v>
      </c>
      <c r="T1550" s="217">
        <f>--IFERROR(VLOOKUP(I1550,'统计（数据库导出）'!A:K,5,FALSE),0)</f>
        <v>0</v>
      </c>
      <c r="U1550" s="217">
        <f>--IFERROR(VLOOKUP(I1550,'统计（数据库导出）'!A:K,6,FALSE),0)</f>
        <v>0</v>
      </c>
      <c r="V1550" s="217">
        <f>--IFERROR(VLOOKUP(I1550,'统计（数据库导出）'!A:K,7,FALSE),0)</f>
        <v>0</v>
      </c>
      <c r="W1550" s="217">
        <f>--IFERROR(VLOOKUP(I1550,'统计（数据库导出）'!A:K,8,FALSE),0)</f>
        <v>169</v>
      </c>
      <c r="X1550" s="217">
        <f>--IFERROR(VLOOKUP(I1550,'统计（数据库导出）'!A:K,9,FALSE),0)</f>
        <v>0</v>
      </c>
      <c r="Y1550" s="217">
        <f>--IFERROR(VLOOKUP(I1550,'统计（数据库导出）'!A:K,10,FALSE),0)</f>
        <v>33</v>
      </c>
      <c r="Z1550" s="217">
        <f>--IFERROR(VLOOKUP(I1550,'统计（数据库导出）'!A:K,11,FALSE),0)</f>
        <v>0</v>
      </c>
      <c r="AA1550" s="4">
        <v>1549</v>
      </c>
      <c r="AB1550" s="4"/>
      <c r="AC1550" s="220" t="e">
        <f>VLOOKUP(H1550,[1]Sheet1!$D:$D,1,FALSE)</f>
        <v>#N/A</v>
      </c>
    </row>
    <row r="1551" spans="1:29">
      <c r="A1551" s="4">
        <v>1288</v>
      </c>
      <c r="B1551" s="4" t="s">
        <v>3254</v>
      </c>
      <c r="C1551" s="4">
        <v>0</v>
      </c>
      <c r="D1551" s="4" t="s">
        <v>335</v>
      </c>
      <c r="E1551" s="4" t="s">
        <v>3621</v>
      </c>
      <c r="F1551" s="4">
        <v>0</v>
      </c>
      <c r="G1551" s="4" t="s">
        <v>33</v>
      </c>
      <c r="H1551" s="4">
        <v>3853662</v>
      </c>
      <c r="I1551" s="4" t="s">
        <v>3918</v>
      </c>
      <c r="J1551" s="216">
        <v>1400</v>
      </c>
      <c r="K1551" s="4" t="s">
        <v>3919</v>
      </c>
      <c r="L1551" s="4"/>
      <c r="M1551" s="4" t="s">
        <v>3920</v>
      </c>
      <c r="N1551" s="4" t="s">
        <v>3640</v>
      </c>
      <c r="O1551" s="4">
        <v>18993826975</v>
      </c>
      <c r="P1551" s="217">
        <f>--IFERROR(VLOOKUP(I1551,'统计（数据库导出）'!A:C,2,FALSE),0)</f>
        <v>0</v>
      </c>
      <c r="Q1551" s="217">
        <f>--IFERROR(VLOOKUP(I1551,'统计（数据库导出）'!A:C,3,FALSE),0)</f>
        <v>254</v>
      </c>
      <c r="R1551" s="219">
        <f t="shared" si="24"/>
        <v>0.181428571428571</v>
      </c>
      <c r="S1551" s="217">
        <f>--IFERROR(VLOOKUP(I1551,'统计（数据库导出）'!A:K,4,FALSE),0)</f>
        <v>0</v>
      </c>
      <c r="T1551" s="217">
        <f>--IFERROR(VLOOKUP(I1551,'统计（数据库导出）'!A:K,5,FALSE),0)</f>
        <v>0</v>
      </c>
      <c r="U1551" s="217">
        <f>--IFERROR(VLOOKUP(I1551,'统计（数据库导出）'!A:K,6,FALSE),0)</f>
        <v>0</v>
      </c>
      <c r="V1551" s="217">
        <f>--IFERROR(VLOOKUP(I1551,'统计（数据库导出）'!A:K,7,FALSE),0)</f>
        <v>0</v>
      </c>
      <c r="W1551" s="217">
        <f>--IFERROR(VLOOKUP(I1551,'统计（数据库导出）'!A:K,8,FALSE),0)</f>
        <v>56</v>
      </c>
      <c r="X1551" s="217">
        <f>--IFERROR(VLOOKUP(I1551,'统计（数据库导出）'!A:K,9,FALSE),0)</f>
        <v>-4.5</v>
      </c>
      <c r="Y1551" s="217">
        <f>--IFERROR(VLOOKUP(I1551,'统计（数据库导出）'!A:K,10,FALSE),0)</f>
        <v>198</v>
      </c>
      <c r="Z1551" s="217">
        <f>--IFERROR(VLOOKUP(I1551,'统计（数据库导出）'!A:K,11,FALSE),0)</f>
        <v>-6</v>
      </c>
      <c r="AA1551" s="4">
        <v>1550</v>
      </c>
      <c r="AB1551" s="4"/>
      <c r="AC1551" s="220" t="e">
        <f>VLOOKUP(H1551,[1]Sheet1!$D:$D,1,FALSE)</f>
        <v>#N/A</v>
      </c>
    </row>
    <row r="1552" spans="1:29">
      <c r="A1552" s="4">
        <v>1289</v>
      </c>
      <c r="B1552" s="4" t="s">
        <v>3254</v>
      </c>
      <c r="C1552" s="4">
        <v>0</v>
      </c>
      <c r="D1552" s="4" t="s">
        <v>335</v>
      </c>
      <c r="E1552" s="4" t="s">
        <v>3908</v>
      </c>
      <c r="F1552" s="4">
        <v>0</v>
      </c>
      <c r="G1552" s="4" t="s">
        <v>33</v>
      </c>
      <c r="H1552" s="4">
        <v>3852485</v>
      </c>
      <c r="I1552" s="4" t="s">
        <v>3921</v>
      </c>
      <c r="J1552" s="216">
        <v>1400</v>
      </c>
      <c r="K1552" s="4" t="s">
        <v>3922</v>
      </c>
      <c r="L1552" s="4"/>
      <c r="M1552" s="4" t="s">
        <v>3923</v>
      </c>
      <c r="N1552" s="4" t="s">
        <v>3912</v>
      </c>
      <c r="O1552" s="4">
        <v>17709381707</v>
      </c>
      <c r="P1552" s="217">
        <f>--IFERROR(VLOOKUP(I1552,'统计（数据库导出）'!A:C,2,FALSE),0)</f>
        <v>181.3</v>
      </c>
      <c r="Q1552" s="217">
        <f>--IFERROR(VLOOKUP(I1552,'统计（数据库导出）'!A:C,3,FALSE),0)</f>
        <v>2746.7805</v>
      </c>
      <c r="R1552" s="219">
        <f t="shared" si="24"/>
        <v>1.96198607142857</v>
      </c>
      <c r="S1552" s="217">
        <f>--IFERROR(VLOOKUP(I1552,'统计（数据库导出）'!A:K,4,FALSE),0)</f>
        <v>0.3</v>
      </c>
      <c r="T1552" s="217">
        <f>--IFERROR(VLOOKUP(I1552,'统计（数据库导出）'!A:K,5,FALSE),0)</f>
        <v>-38.7</v>
      </c>
      <c r="U1552" s="217">
        <f>--IFERROR(VLOOKUP(I1552,'统计（数据库导出）'!A:K,6,FALSE),0)</f>
        <v>181</v>
      </c>
      <c r="V1552" s="217">
        <f>--IFERROR(VLOOKUP(I1552,'统计（数据库导出）'!A:K,7,FALSE),0)</f>
        <v>0</v>
      </c>
      <c r="W1552" s="217">
        <f>--IFERROR(VLOOKUP(I1552,'统计（数据库导出）'!A:K,8,FALSE),0)</f>
        <v>1079.41</v>
      </c>
      <c r="X1552" s="217">
        <f>--IFERROR(VLOOKUP(I1552,'统计（数据库导出）'!A:K,9,FALSE),0)</f>
        <v>-824.5</v>
      </c>
      <c r="Y1552" s="217">
        <f>--IFERROR(VLOOKUP(I1552,'统计（数据库导出）'!A:K,10,FALSE),0)</f>
        <v>1667.3705</v>
      </c>
      <c r="Z1552" s="217">
        <f>--IFERROR(VLOOKUP(I1552,'统计（数据库导出）'!A:K,11,FALSE),0)</f>
        <v>-19</v>
      </c>
      <c r="AA1552" s="4">
        <v>1551</v>
      </c>
      <c r="AB1552" s="4"/>
      <c r="AC1552" s="220" t="e">
        <f>VLOOKUP(H1552,[1]Sheet1!$D:$D,1,FALSE)</f>
        <v>#N/A</v>
      </c>
    </row>
    <row r="1553" spans="1:29">
      <c r="A1553" s="4">
        <v>1291</v>
      </c>
      <c r="B1553" s="4" t="s">
        <v>3254</v>
      </c>
      <c r="C1553" s="4">
        <v>0</v>
      </c>
      <c r="D1553" s="4" t="s">
        <v>335</v>
      </c>
      <c r="E1553" s="4" t="s">
        <v>3908</v>
      </c>
      <c r="F1553" s="4">
        <v>0</v>
      </c>
      <c r="G1553" s="4" t="s">
        <v>33</v>
      </c>
      <c r="H1553" s="4">
        <v>3853855</v>
      </c>
      <c r="I1553" s="4" t="s">
        <v>3924</v>
      </c>
      <c r="J1553" s="216">
        <v>1400</v>
      </c>
      <c r="K1553" s="4" t="s">
        <v>3925</v>
      </c>
      <c r="L1553" s="4"/>
      <c r="M1553" s="4" t="s">
        <v>3926</v>
      </c>
      <c r="N1553" s="4" t="s">
        <v>3908</v>
      </c>
      <c r="O1553" s="4">
        <v>18093858985</v>
      </c>
      <c r="P1553" s="217">
        <f>--IFERROR(VLOOKUP(I1553,'统计（数据库导出）'!A:C,2,FALSE),0)</f>
        <v>67</v>
      </c>
      <c r="Q1553" s="217">
        <f>--IFERROR(VLOOKUP(I1553,'统计（数据库导出）'!A:C,3,FALSE),0)</f>
        <v>2785.78333333333</v>
      </c>
      <c r="R1553" s="219">
        <f t="shared" si="24"/>
        <v>1.98984523809524</v>
      </c>
      <c r="S1553" s="217">
        <f>--IFERROR(VLOOKUP(I1553,'统计（数据库导出）'!A:K,4,FALSE),0)</f>
        <v>13</v>
      </c>
      <c r="T1553" s="217">
        <f>--IFERROR(VLOOKUP(I1553,'统计（数据库导出）'!A:K,5,FALSE),0)</f>
        <v>0</v>
      </c>
      <c r="U1553" s="217">
        <f>--IFERROR(VLOOKUP(I1553,'统计（数据库导出）'!A:K,6,FALSE),0)</f>
        <v>54</v>
      </c>
      <c r="V1553" s="217">
        <f>--IFERROR(VLOOKUP(I1553,'统计（数据库导出）'!A:K,7,FALSE),0)</f>
        <v>0</v>
      </c>
      <c r="W1553" s="217">
        <f>--IFERROR(VLOOKUP(I1553,'统计（数据库导出）'!A:K,8,FALSE),0)</f>
        <v>1218.87</v>
      </c>
      <c r="X1553" s="217">
        <f>--IFERROR(VLOOKUP(I1553,'统计（数据库导出）'!A:K,9,FALSE),0)</f>
        <v>-297.4</v>
      </c>
      <c r="Y1553" s="217">
        <f>--IFERROR(VLOOKUP(I1553,'统计（数据库导出）'!A:K,10,FALSE),0)</f>
        <v>1566.91333333333</v>
      </c>
      <c r="Z1553" s="217">
        <f>--IFERROR(VLOOKUP(I1553,'统计（数据库导出）'!A:K,11,FALSE),0)</f>
        <v>-3</v>
      </c>
      <c r="AA1553" s="4">
        <v>1552</v>
      </c>
      <c r="AB1553" s="4"/>
      <c r="AC1553" s="220" t="e">
        <f>VLOOKUP(H1553,[1]Sheet1!$D:$D,1,FALSE)</f>
        <v>#N/A</v>
      </c>
    </row>
    <row r="1554" spans="1:29">
      <c r="A1554" s="4">
        <v>1292</v>
      </c>
      <c r="B1554" s="4" t="s">
        <v>3254</v>
      </c>
      <c r="C1554" s="4" t="s">
        <v>457</v>
      </c>
      <c r="D1554" s="4">
        <v>0</v>
      </c>
      <c r="E1554" s="4">
        <v>0</v>
      </c>
      <c r="F1554" s="4">
        <v>0</v>
      </c>
      <c r="G1554" s="4">
        <v>0</v>
      </c>
      <c r="H1554" s="4">
        <v>3853682</v>
      </c>
      <c r="I1554" s="4" t="s">
        <v>3927</v>
      </c>
      <c r="J1554" s="216">
        <v>200</v>
      </c>
      <c r="K1554" s="4" t="s">
        <v>3928</v>
      </c>
      <c r="L1554" s="4"/>
      <c r="M1554" s="4" t="s">
        <v>3929</v>
      </c>
      <c r="N1554" s="4" t="s">
        <v>645</v>
      </c>
      <c r="O1554" s="4">
        <v>18993815689</v>
      </c>
      <c r="P1554" s="217">
        <f>--IFERROR(VLOOKUP(I1554,'统计（数据库导出）'!A:C,2,FALSE),0)</f>
        <v>0</v>
      </c>
      <c r="Q1554" s="217">
        <f>--IFERROR(VLOOKUP(I1554,'统计（数据库导出）'!A:C,3,FALSE),0)</f>
        <v>116.55</v>
      </c>
      <c r="R1554" s="219">
        <f t="shared" si="24"/>
        <v>0.58275</v>
      </c>
      <c r="S1554" s="217">
        <f>--IFERROR(VLOOKUP(I1554,'统计（数据库导出）'!A:K,4,FALSE),0)</f>
        <v>0</v>
      </c>
      <c r="T1554" s="217">
        <f>--IFERROR(VLOOKUP(I1554,'统计（数据库导出）'!A:K,5,FALSE),0)</f>
        <v>0</v>
      </c>
      <c r="U1554" s="217">
        <f>--IFERROR(VLOOKUP(I1554,'统计（数据库导出）'!A:K,6,FALSE),0)</f>
        <v>0</v>
      </c>
      <c r="V1554" s="217">
        <f>--IFERROR(VLOOKUP(I1554,'统计（数据库导出）'!A:K,7,FALSE),0)</f>
        <v>0</v>
      </c>
      <c r="W1554" s="217">
        <f>--IFERROR(VLOOKUP(I1554,'统计（数据库导出）'!A:K,8,FALSE),0)</f>
        <v>105.9</v>
      </c>
      <c r="X1554" s="217">
        <f>--IFERROR(VLOOKUP(I1554,'统计（数据库导出）'!A:K,9,FALSE),0)</f>
        <v>0</v>
      </c>
      <c r="Y1554" s="217">
        <f>--IFERROR(VLOOKUP(I1554,'统计（数据库导出）'!A:K,10,FALSE),0)</f>
        <v>10.65</v>
      </c>
      <c r="Z1554" s="217">
        <f>--IFERROR(VLOOKUP(I1554,'统计（数据库导出）'!A:K,11,FALSE),0)</f>
        <v>0</v>
      </c>
      <c r="AA1554" s="4">
        <v>1553</v>
      </c>
      <c r="AB1554" s="4"/>
      <c r="AC1554" s="220" t="e">
        <f>VLOOKUP(H1554,[1]Sheet1!$D:$D,1,FALSE)</f>
        <v>#N/A</v>
      </c>
    </row>
    <row r="1555" spans="1:29">
      <c r="A1555" s="4">
        <v>1293</v>
      </c>
      <c r="B1555" s="4" t="s">
        <v>3254</v>
      </c>
      <c r="C1555" s="4" t="s">
        <v>457</v>
      </c>
      <c r="D1555" s="4">
        <v>0</v>
      </c>
      <c r="E1555" s="4">
        <v>0</v>
      </c>
      <c r="F1555" s="4">
        <v>0</v>
      </c>
      <c r="G1555" s="4">
        <v>0</v>
      </c>
      <c r="H1555" s="4">
        <v>3853685</v>
      </c>
      <c r="I1555" s="4" t="s">
        <v>3930</v>
      </c>
      <c r="J1555" s="216">
        <v>200</v>
      </c>
      <c r="K1555" s="4" t="s">
        <v>3931</v>
      </c>
      <c r="L1555" s="4"/>
      <c r="M1555" s="4" t="s">
        <v>3932</v>
      </c>
      <c r="N1555" s="4" t="s">
        <v>645</v>
      </c>
      <c r="O1555" s="4">
        <v>18993820119</v>
      </c>
      <c r="P1555" s="217">
        <f>--IFERROR(VLOOKUP(I1555,'统计（数据库导出）'!A:C,2,FALSE),0)</f>
        <v>0</v>
      </c>
      <c r="Q1555" s="217">
        <f>--IFERROR(VLOOKUP(I1555,'统计（数据库导出）'!A:C,3,FALSE),0)</f>
        <v>6</v>
      </c>
      <c r="R1555" s="219">
        <f t="shared" si="24"/>
        <v>0.03</v>
      </c>
      <c r="S1555" s="217">
        <f>--IFERROR(VLOOKUP(I1555,'统计（数据库导出）'!A:K,4,FALSE),0)</f>
        <v>0</v>
      </c>
      <c r="T1555" s="217">
        <f>--IFERROR(VLOOKUP(I1555,'统计（数据库导出）'!A:K,5,FALSE),0)</f>
        <v>0</v>
      </c>
      <c r="U1555" s="217">
        <f>--IFERROR(VLOOKUP(I1555,'统计（数据库导出）'!A:K,6,FALSE),0)</f>
        <v>0</v>
      </c>
      <c r="V1555" s="217">
        <f>--IFERROR(VLOOKUP(I1555,'统计（数据库导出）'!A:K,7,FALSE),0)</f>
        <v>0</v>
      </c>
      <c r="W1555" s="217">
        <f>--IFERROR(VLOOKUP(I1555,'统计（数据库导出）'!A:K,8,FALSE),0)</f>
        <v>0</v>
      </c>
      <c r="X1555" s="217">
        <f>--IFERROR(VLOOKUP(I1555,'统计（数据库导出）'!A:K,9,FALSE),0)</f>
        <v>0</v>
      </c>
      <c r="Y1555" s="217">
        <f>--IFERROR(VLOOKUP(I1555,'统计（数据库导出）'!A:K,10,FALSE),0)</f>
        <v>6</v>
      </c>
      <c r="Z1555" s="217">
        <f>--IFERROR(VLOOKUP(I1555,'统计（数据库导出）'!A:K,11,FALSE),0)</f>
        <v>0</v>
      </c>
      <c r="AA1555" s="4">
        <v>1554</v>
      </c>
      <c r="AB1555" s="4"/>
      <c r="AC1555" s="220" t="e">
        <f>VLOOKUP(H1555,[1]Sheet1!$D:$D,1,FALSE)</f>
        <v>#N/A</v>
      </c>
    </row>
    <row r="1556" spans="1:29">
      <c r="A1556" s="4">
        <v>1294</v>
      </c>
      <c r="B1556" s="4" t="s">
        <v>3254</v>
      </c>
      <c r="C1556" s="4" t="s">
        <v>457</v>
      </c>
      <c r="D1556" s="4">
        <v>0</v>
      </c>
      <c r="E1556" s="4">
        <v>0</v>
      </c>
      <c r="F1556" s="4">
        <v>0</v>
      </c>
      <c r="G1556" s="4">
        <v>0</v>
      </c>
      <c r="H1556" s="4">
        <v>3853677</v>
      </c>
      <c r="I1556" s="4" t="s">
        <v>3933</v>
      </c>
      <c r="J1556" s="216">
        <v>200</v>
      </c>
      <c r="K1556" s="4" t="s">
        <v>3934</v>
      </c>
      <c r="L1556" s="4"/>
      <c r="M1556" s="4" t="s">
        <v>3935</v>
      </c>
      <c r="N1556" s="4" t="s">
        <v>645</v>
      </c>
      <c r="O1556" s="4">
        <v>18993850869</v>
      </c>
      <c r="P1556" s="217">
        <f>--IFERROR(VLOOKUP(I1556,'统计（数据库导出）'!A:C,2,FALSE),0)</f>
        <v>0</v>
      </c>
      <c r="Q1556" s="217">
        <f>--IFERROR(VLOOKUP(I1556,'统计（数据库导出）'!A:C,3,FALSE),0)</f>
        <v>18</v>
      </c>
      <c r="R1556" s="219">
        <f t="shared" si="24"/>
        <v>0.09</v>
      </c>
      <c r="S1556" s="217">
        <f>--IFERROR(VLOOKUP(I1556,'统计（数据库导出）'!A:K,4,FALSE),0)</f>
        <v>0</v>
      </c>
      <c r="T1556" s="217">
        <f>--IFERROR(VLOOKUP(I1556,'统计（数据库导出）'!A:K,5,FALSE),0)</f>
        <v>0</v>
      </c>
      <c r="U1556" s="217">
        <f>--IFERROR(VLOOKUP(I1556,'统计（数据库导出）'!A:K,6,FALSE),0)</f>
        <v>0</v>
      </c>
      <c r="V1556" s="217">
        <f>--IFERROR(VLOOKUP(I1556,'统计（数据库导出）'!A:K,7,FALSE),0)</f>
        <v>0</v>
      </c>
      <c r="W1556" s="217">
        <f>--IFERROR(VLOOKUP(I1556,'统计（数据库导出）'!A:K,8,FALSE),0)</f>
        <v>0</v>
      </c>
      <c r="X1556" s="217">
        <f>--IFERROR(VLOOKUP(I1556,'统计（数据库导出）'!A:K,9,FALSE),0)</f>
        <v>0</v>
      </c>
      <c r="Y1556" s="217">
        <f>--IFERROR(VLOOKUP(I1556,'统计（数据库导出）'!A:K,10,FALSE),0)</f>
        <v>18</v>
      </c>
      <c r="Z1556" s="217">
        <f>--IFERROR(VLOOKUP(I1556,'统计（数据库导出）'!A:K,11,FALSE),0)</f>
        <v>0</v>
      </c>
      <c r="AA1556" s="4">
        <v>1555</v>
      </c>
      <c r="AB1556" s="4"/>
      <c r="AC1556" s="220" t="e">
        <f>VLOOKUP(H1556,[1]Sheet1!$D:$D,1,FALSE)</f>
        <v>#N/A</v>
      </c>
    </row>
    <row r="1557" spans="1:29">
      <c r="A1557" s="4">
        <v>1295</v>
      </c>
      <c r="B1557" s="4" t="s">
        <v>3254</v>
      </c>
      <c r="C1557" s="4" t="s">
        <v>457</v>
      </c>
      <c r="D1557" s="4">
        <v>0</v>
      </c>
      <c r="E1557" s="4">
        <v>0</v>
      </c>
      <c r="F1557" s="4">
        <v>0</v>
      </c>
      <c r="G1557" s="4">
        <v>0</v>
      </c>
      <c r="H1557" s="4">
        <v>3853600</v>
      </c>
      <c r="I1557" s="4" t="s">
        <v>3936</v>
      </c>
      <c r="J1557" s="216">
        <v>200</v>
      </c>
      <c r="K1557" s="4">
        <v>18993820116</v>
      </c>
      <c r="L1557" s="4"/>
      <c r="M1557" s="4" t="s">
        <v>3937</v>
      </c>
      <c r="N1557" s="4" t="s">
        <v>645</v>
      </c>
      <c r="O1557" s="4">
        <v>18993820116</v>
      </c>
      <c r="P1557" s="217">
        <f>--IFERROR(VLOOKUP(I1557,'统计（数据库导出）'!A:C,2,FALSE),0)</f>
        <v>-29</v>
      </c>
      <c r="Q1557" s="217">
        <f>--IFERROR(VLOOKUP(I1557,'统计（数据库导出）'!A:C,3,FALSE),0)</f>
        <v>710.1</v>
      </c>
      <c r="R1557" s="219">
        <f t="shared" si="24"/>
        <v>3.5505</v>
      </c>
      <c r="S1557" s="217">
        <f>--IFERROR(VLOOKUP(I1557,'统计（数据库导出）'!A:K,4,FALSE),0)</f>
        <v>0</v>
      </c>
      <c r="T1557" s="217">
        <f>--IFERROR(VLOOKUP(I1557,'统计（数据库导出）'!A:K,5,FALSE),0)</f>
        <v>0</v>
      </c>
      <c r="U1557" s="217">
        <f>--IFERROR(VLOOKUP(I1557,'统计（数据库导出）'!A:K,6,FALSE),0)</f>
        <v>-29</v>
      </c>
      <c r="V1557" s="217">
        <f>--IFERROR(VLOOKUP(I1557,'统计（数据库导出）'!A:K,7,FALSE),0)</f>
        <v>-29</v>
      </c>
      <c r="W1557" s="217">
        <f>--IFERROR(VLOOKUP(I1557,'统计（数据库导出）'!A:K,8,FALSE),0)</f>
        <v>89.1</v>
      </c>
      <c r="X1557" s="217">
        <f>--IFERROR(VLOOKUP(I1557,'统计（数据库导出）'!A:K,9,FALSE),0)</f>
        <v>0</v>
      </c>
      <c r="Y1557" s="217">
        <f>--IFERROR(VLOOKUP(I1557,'统计（数据库导出）'!A:K,10,FALSE),0)</f>
        <v>621</v>
      </c>
      <c r="Z1557" s="217">
        <f>--IFERROR(VLOOKUP(I1557,'统计（数据库导出）'!A:K,11,FALSE),0)</f>
        <v>-29</v>
      </c>
      <c r="AA1557" s="4">
        <v>1556</v>
      </c>
      <c r="AB1557" s="4"/>
      <c r="AC1557" s="220" t="e">
        <f>VLOOKUP(H1557,[1]Sheet1!$D:$D,1,FALSE)</f>
        <v>#N/A</v>
      </c>
    </row>
    <row r="1558" spans="1:29">
      <c r="A1558" s="4">
        <v>1296</v>
      </c>
      <c r="B1558" s="4" t="s">
        <v>3254</v>
      </c>
      <c r="C1558" s="4" t="s">
        <v>457</v>
      </c>
      <c r="D1558" s="4">
        <v>0</v>
      </c>
      <c r="E1558" s="4">
        <v>0</v>
      </c>
      <c r="F1558" s="4">
        <v>0</v>
      </c>
      <c r="G1558" s="4">
        <v>0</v>
      </c>
      <c r="H1558" s="4">
        <v>3853692</v>
      </c>
      <c r="I1558" s="4" t="s">
        <v>3938</v>
      </c>
      <c r="J1558" s="216">
        <v>200</v>
      </c>
      <c r="K1558" s="4">
        <v>18993820120</v>
      </c>
      <c r="L1558" s="4"/>
      <c r="M1558" s="4" t="s">
        <v>3939</v>
      </c>
      <c r="N1558" s="4" t="s">
        <v>645</v>
      </c>
      <c r="O1558" s="4">
        <v>18993820120</v>
      </c>
      <c r="P1558" s="217">
        <f>--IFERROR(VLOOKUP(I1558,'统计（数据库导出）'!A:C,2,FALSE),0)</f>
        <v>0</v>
      </c>
      <c r="Q1558" s="217">
        <f>--IFERROR(VLOOKUP(I1558,'统计（数据库导出）'!A:C,3,FALSE),0)</f>
        <v>129</v>
      </c>
      <c r="R1558" s="219">
        <f t="shared" si="24"/>
        <v>0.645</v>
      </c>
      <c r="S1558" s="217">
        <f>--IFERROR(VLOOKUP(I1558,'统计（数据库导出）'!A:K,4,FALSE),0)</f>
        <v>0</v>
      </c>
      <c r="T1558" s="217">
        <f>--IFERROR(VLOOKUP(I1558,'统计（数据库导出）'!A:K,5,FALSE),0)</f>
        <v>0</v>
      </c>
      <c r="U1558" s="217">
        <f>--IFERROR(VLOOKUP(I1558,'统计（数据库导出）'!A:K,6,FALSE),0)</f>
        <v>0</v>
      </c>
      <c r="V1558" s="217">
        <f>--IFERROR(VLOOKUP(I1558,'统计（数据库导出）'!A:K,7,FALSE),0)</f>
        <v>0</v>
      </c>
      <c r="W1558" s="217">
        <f>--IFERROR(VLOOKUP(I1558,'统计（数据库导出）'!A:K,8,FALSE),0)</f>
        <v>129</v>
      </c>
      <c r="X1558" s="217">
        <f>--IFERROR(VLOOKUP(I1558,'统计（数据库导出）'!A:K,9,FALSE),0)</f>
        <v>0</v>
      </c>
      <c r="Y1558" s="217">
        <f>--IFERROR(VLOOKUP(I1558,'统计（数据库导出）'!A:K,10,FALSE),0)</f>
        <v>0</v>
      </c>
      <c r="Z1558" s="217">
        <f>--IFERROR(VLOOKUP(I1558,'统计（数据库导出）'!A:K,11,FALSE),0)</f>
        <v>0</v>
      </c>
      <c r="AA1558" s="4">
        <v>1557</v>
      </c>
      <c r="AB1558" s="4"/>
      <c r="AC1558" s="220">
        <f>VLOOKUP(H1558,[1]Sheet1!$D:$D,1,FALSE)</f>
        <v>3853692</v>
      </c>
    </row>
    <row r="1559" spans="1:29">
      <c r="A1559" s="4">
        <v>1297</v>
      </c>
      <c r="B1559" s="4" t="s">
        <v>3254</v>
      </c>
      <c r="C1559" s="4" t="s">
        <v>457</v>
      </c>
      <c r="D1559" s="4">
        <v>0</v>
      </c>
      <c r="E1559" s="4">
        <v>0</v>
      </c>
      <c r="F1559" s="4">
        <v>0</v>
      </c>
      <c r="G1559" s="4">
        <v>0</v>
      </c>
      <c r="H1559" s="4">
        <v>3853430</v>
      </c>
      <c r="I1559" s="4" t="s">
        <v>3940</v>
      </c>
      <c r="J1559" s="216">
        <v>200</v>
      </c>
      <c r="K1559" s="4">
        <v>18919210523</v>
      </c>
      <c r="L1559" s="4"/>
      <c r="M1559" s="4" t="s">
        <v>3941</v>
      </c>
      <c r="N1559" s="4" t="s">
        <v>3942</v>
      </c>
      <c r="O1559" s="4">
        <v>18919210523</v>
      </c>
      <c r="P1559" s="217">
        <f>--IFERROR(VLOOKUP(I1559,'统计（数据库导出）'!A:C,2,FALSE),0)</f>
        <v>17.1</v>
      </c>
      <c r="Q1559" s="217">
        <f>--IFERROR(VLOOKUP(I1559,'统计（数据库导出）'!A:C,3,FALSE),0)</f>
        <v>47.1</v>
      </c>
      <c r="R1559" s="219">
        <f t="shared" si="24"/>
        <v>0.2355</v>
      </c>
      <c r="S1559" s="217">
        <f>--IFERROR(VLOOKUP(I1559,'统计（数据库导出）'!A:K,4,FALSE),0)</f>
        <v>17.1</v>
      </c>
      <c r="T1559" s="217">
        <f>--IFERROR(VLOOKUP(I1559,'统计（数据库导出）'!A:K,5,FALSE),0)</f>
        <v>0</v>
      </c>
      <c r="U1559" s="217">
        <f>--IFERROR(VLOOKUP(I1559,'统计（数据库导出）'!A:K,6,FALSE),0)</f>
        <v>0</v>
      </c>
      <c r="V1559" s="217">
        <f>--IFERROR(VLOOKUP(I1559,'统计（数据库导出）'!A:K,7,FALSE),0)</f>
        <v>0</v>
      </c>
      <c r="W1559" s="217">
        <f>--IFERROR(VLOOKUP(I1559,'统计（数据库导出）'!A:K,8,FALSE),0)</f>
        <v>17.1</v>
      </c>
      <c r="X1559" s="217">
        <f>--IFERROR(VLOOKUP(I1559,'统计（数据库导出）'!A:K,9,FALSE),0)</f>
        <v>0</v>
      </c>
      <c r="Y1559" s="217">
        <f>--IFERROR(VLOOKUP(I1559,'统计（数据库导出）'!A:K,10,FALSE),0)</f>
        <v>30</v>
      </c>
      <c r="Z1559" s="217">
        <f>--IFERROR(VLOOKUP(I1559,'统计（数据库导出）'!A:K,11,FALSE),0)</f>
        <v>0</v>
      </c>
      <c r="AA1559" s="4">
        <v>1558</v>
      </c>
      <c r="AB1559" s="4"/>
      <c r="AC1559" s="220">
        <f>VLOOKUP(H1559,[1]Sheet1!$D:$D,1,FALSE)</f>
        <v>3853430</v>
      </c>
    </row>
    <row r="1560" spans="1:29">
      <c r="A1560" s="4">
        <v>1298</v>
      </c>
      <c r="B1560" s="4" t="s">
        <v>3254</v>
      </c>
      <c r="C1560" s="4" t="s">
        <v>457</v>
      </c>
      <c r="D1560" s="4">
        <v>0</v>
      </c>
      <c r="E1560" s="4">
        <v>0</v>
      </c>
      <c r="F1560" s="4">
        <v>0</v>
      </c>
      <c r="G1560" s="4">
        <v>0</v>
      </c>
      <c r="H1560" s="4">
        <v>3853712</v>
      </c>
      <c r="I1560" s="4" t="s">
        <v>3943</v>
      </c>
      <c r="J1560" s="216">
        <v>200</v>
      </c>
      <c r="K1560" s="4" t="s">
        <v>3944</v>
      </c>
      <c r="L1560" s="4"/>
      <c r="M1560" s="4" t="s">
        <v>3945</v>
      </c>
      <c r="N1560" s="4" t="s">
        <v>645</v>
      </c>
      <c r="O1560" s="4">
        <v>18993833548</v>
      </c>
      <c r="P1560" s="217">
        <f>--IFERROR(VLOOKUP(I1560,'统计（数据库导出）'!A:C,2,FALSE),0)</f>
        <v>0</v>
      </c>
      <c r="Q1560" s="217">
        <f>--IFERROR(VLOOKUP(I1560,'统计（数据库导出）'!A:C,3,FALSE),0)</f>
        <v>3</v>
      </c>
      <c r="R1560" s="219">
        <f t="shared" si="24"/>
        <v>0.015</v>
      </c>
      <c r="S1560" s="217">
        <f>--IFERROR(VLOOKUP(I1560,'统计（数据库导出）'!A:K,4,FALSE),0)</f>
        <v>0</v>
      </c>
      <c r="T1560" s="217">
        <f>--IFERROR(VLOOKUP(I1560,'统计（数据库导出）'!A:K,5,FALSE),0)</f>
        <v>0</v>
      </c>
      <c r="U1560" s="217">
        <f>--IFERROR(VLOOKUP(I1560,'统计（数据库导出）'!A:K,6,FALSE),0)</f>
        <v>0</v>
      </c>
      <c r="V1560" s="217">
        <f>--IFERROR(VLOOKUP(I1560,'统计（数据库导出）'!A:K,7,FALSE),0)</f>
        <v>0</v>
      </c>
      <c r="W1560" s="217">
        <f>--IFERROR(VLOOKUP(I1560,'统计（数据库导出）'!A:K,8,FALSE),0)</f>
        <v>3</v>
      </c>
      <c r="X1560" s="217">
        <f>--IFERROR(VLOOKUP(I1560,'统计（数据库导出）'!A:K,9,FALSE),0)</f>
        <v>0</v>
      </c>
      <c r="Y1560" s="217">
        <f>--IFERROR(VLOOKUP(I1560,'统计（数据库导出）'!A:K,10,FALSE),0)</f>
        <v>0</v>
      </c>
      <c r="Z1560" s="217">
        <f>--IFERROR(VLOOKUP(I1560,'统计（数据库导出）'!A:K,11,FALSE),0)</f>
        <v>0</v>
      </c>
      <c r="AA1560" s="4">
        <v>1559</v>
      </c>
      <c r="AB1560" s="4"/>
      <c r="AC1560" s="220" t="e">
        <f>VLOOKUP(H1560,[1]Sheet1!$D:$D,1,FALSE)</f>
        <v>#N/A</v>
      </c>
    </row>
    <row r="1561" spans="1:29">
      <c r="A1561" s="4">
        <v>1299</v>
      </c>
      <c r="B1561" s="4" t="s">
        <v>3254</v>
      </c>
      <c r="C1561" s="4" t="s">
        <v>457</v>
      </c>
      <c r="D1561" s="4">
        <v>0</v>
      </c>
      <c r="E1561" s="4">
        <v>0</v>
      </c>
      <c r="F1561" s="4">
        <v>0</v>
      </c>
      <c r="G1561" s="4">
        <v>0</v>
      </c>
      <c r="H1561" s="4">
        <v>3853715</v>
      </c>
      <c r="I1561" s="4" t="s">
        <v>3946</v>
      </c>
      <c r="J1561" s="216">
        <v>200</v>
      </c>
      <c r="K1561" s="4">
        <v>18993875903</v>
      </c>
      <c r="L1561" s="4"/>
      <c r="M1561" s="4" t="s">
        <v>3947</v>
      </c>
      <c r="N1561" s="4" t="s">
        <v>645</v>
      </c>
      <c r="O1561" s="4">
        <v>18993875903</v>
      </c>
      <c r="P1561" s="217">
        <f>--IFERROR(VLOOKUP(I1561,'统计（数据库导出）'!A:C,2,FALSE),0)</f>
        <v>-53.1</v>
      </c>
      <c r="Q1561" s="217">
        <f>--IFERROR(VLOOKUP(I1561,'统计（数据库导出）'!A:C,3,FALSE),0)</f>
        <v>0</v>
      </c>
      <c r="R1561" s="219">
        <f t="shared" si="24"/>
        <v>0</v>
      </c>
      <c r="S1561" s="217">
        <f>--IFERROR(VLOOKUP(I1561,'统计（数据库导出）'!A:K,4,FALSE),0)</f>
        <v>-53.1</v>
      </c>
      <c r="T1561" s="217">
        <f>--IFERROR(VLOOKUP(I1561,'统计（数据库导出）'!A:K,5,FALSE),0)</f>
        <v>-53.1</v>
      </c>
      <c r="U1561" s="217">
        <f>--IFERROR(VLOOKUP(I1561,'统计（数据库导出）'!A:K,6,FALSE),0)</f>
        <v>0</v>
      </c>
      <c r="V1561" s="217">
        <f>--IFERROR(VLOOKUP(I1561,'统计（数据库导出）'!A:K,7,FALSE),0)</f>
        <v>0</v>
      </c>
      <c r="W1561" s="217">
        <f>--IFERROR(VLOOKUP(I1561,'统计（数据库导出）'!A:K,8,FALSE),0)</f>
        <v>0</v>
      </c>
      <c r="X1561" s="217">
        <f>--IFERROR(VLOOKUP(I1561,'统计（数据库导出）'!A:K,9,FALSE),0)</f>
        <v>-53.1</v>
      </c>
      <c r="Y1561" s="217">
        <f>--IFERROR(VLOOKUP(I1561,'统计（数据库导出）'!A:K,10,FALSE),0)</f>
        <v>0</v>
      </c>
      <c r="Z1561" s="217">
        <f>--IFERROR(VLOOKUP(I1561,'统计（数据库导出）'!A:K,11,FALSE),0)</f>
        <v>0</v>
      </c>
      <c r="AA1561" s="4">
        <v>1560</v>
      </c>
      <c r="AB1561" s="4"/>
      <c r="AC1561" s="220" t="e">
        <f>VLOOKUP(H1561,[1]Sheet1!$D:$D,1,FALSE)</f>
        <v>#N/A</v>
      </c>
    </row>
    <row r="1562" spans="1:29">
      <c r="A1562" s="4">
        <v>1300</v>
      </c>
      <c r="B1562" s="4" t="s">
        <v>3254</v>
      </c>
      <c r="C1562" s="4" t="s">
        <v>457</v>
      </c>
      <c r="D1562" s="4">
        <v>0</v>
      </c>
      <c r="E1562" s="4">
        <v>0</v>
      </c>
      <c r="F1562" s="4">
        <v>0</v>
      </c>
      <c r="G1562" s="4">
        <v>0</v>
      </c>
      <c r="H1562" s="4">
        <v>3853631</v>
      </c>
      <c r="I1562" s="4" t="s">
        <v>3948</v>
      </c>
      <c r="J1562" s="216">
        <v>200</v>
      </c>
      <c r="K1562" s="4" t="s">
        <v>3949</v>
      </c>
      <c r="L1562" s="4"/>
      <c r="M1562" s="4" t="s">
        <v>3950</v>
      </c>
      <c r="N1562" s="4" t="s">
        <v>645</v>
      </c>
      <c r="O1562" s="4">
        <v>15378834433</v>
      </c>
      <c r="P1562" s="217">
        <f>--IFERROR(VLOOKUP(I1562,'统计（数据库导出）'!A:C,2,FALSE),0)</f>
        <v>0</v>
      </c>
      <c r="Q1562" s="217">
        <f>--IFERROR(VLOOKUP(I1562,'统计（数据库导出）'!A:C,3,FALSE),0)</f>
        <v>0</v>
      </c>
      <c r="R1562" s="219">
        <f t="shared" si="24"/>
        <v>0</v>
      </c>
      <c r="S1562" s="217">
        <f>--IFERROR(VLOOKUP(I1562,'统计（数据库导出）'!A:K,4,FALSE),0)</f>
        <v>0</v>
      </c>
      <c r="T1562" s="217">
        <f>--IFERROR(VLOOKUP(I1562,'统计（数据库导出）'!A:K,5,FALSE),0)</f>
        <v>0</v>
      </c>
      <c r="U1562" s="217">
        <f>--IFERROR(VLOOKUP(I1562,'统计（数据库导出）'!A:K,6,FALSE),0)</f>
        <v>0</v>
      </c>
      <c r="V1562" s="217">
        <f>--IFERROR(VLOOKUP(I1562,'统计（数据库导出）'!A:K,7,FALSE),0)</f>
        <v>0</v>
      </c>
      <c r="W1562" s="217">
        <f>--IFERROR(VLOOKUP(I1562,'统计（数据库导出）'!A:K,8,FALSE),0)</f>
        <v>0</v>
      </c>
      <c r="X1562" s="217">
        <f>--IFERROR(VLOOKUP(I1562,'统计（数据库导出）'!A:K,9,FALSE),0)</f>
        <v>0</v>
      </c>
      <c r="Y1562" s="217">
        <f>--IFERROR(VLOOKUP(I1562,'统计（数据库导出）'!A:K,10,FALSE),0)</f>
        <v>0</v>
      </c>
      <c r="Z1562" s="217">
        <f>--IFERROR(VLOOKUP(I1562,'统计（数据库导出）'!A:K,11,FALSE),0)</f>
        <v>0</v>
      </c>
      <c r="AA1562" s="4">
        <v>1561</v>
      </c>
      <c r="AB1562" s="4"/>
      <c r="AC1562" s="220" t="e">
        <f>VLOOKUP(H1562,[1]Sheet1!$D:$D,1,FALSE)</f>
        <v>#N/A</v>
      </c>
    </row>
    <row r="1563" spans="1:29">
      <c r="A1563" s="4">
        <v>1301</v>
      </c>
      <c r="B1563" s="4" t="s">
        <v>3254</v>
      </c>
      <c r="C1563" s="4" t="s">
        <v>457</v>
      </c>
      <c r="D1563" s="4">
        <v>0</v>
      </c>
      <c r="E1563" s="4">
        <v>0</v>
      </c>
      <c r="F1563" s="4">
        <v>0</v>
      </c>
      <c r="G1563" s="4">
        <v>0</v>
      </c>
      <c r="H1563" s="4">
        <v>3853716</v>
      </c>
      <c r="I1563" s="4" t="s">
        <v>3951</v>
      </c>
      <c r="J1563" s="216">
        <v>200</v>
      </c>
      <c r="K1563" s="4" t="s">
        <v>3952</v>
      </c>
      <c r="L1563" s="4"/>
      <c r="M1563" s="4" t="s">
        <v>3953</v>
      </c>
      <c r="N1563" s="4" t="s">
        <v>645</v>
      </c>
      <c r="O1563" s="4">
        <v>18993820295</v>
      </c>
      <c r="P1563" s="217">
        <f>--IFERROR(VLOOKUP(I1563,'统计（数据库导出）'!A:C,2,FALSE),0)</f>
        <v>0</v>
      </c>
      <c r="Q1563" s="217">
        <f>--IFERROR(VLOOKUP(I1563,'统计（数据库导出）'!A:C,3,FALSE),0)</f>
        <v>227.66</v>
      </c>
      <c r="R1563" s="219">
        <f t="shared" si="24"/>
        <v>1.1383</v>
      </c>
      <c r="S1563" s="217">
        <f>--IFERROR(VLOOKUP(I1563,'统计（数据库导出）'!A:K,4,FALSE),0)</f>
        <v>0</v>
      </c>
      <c r="T1563" s="217">
        <f>--IFERROR(VLOOKUP(I1563,'统计（数据库导出）'!A:K,5,FALSE),0)</f>
        <v>0</v>
      </c>
      <c r="U1563" s="217">
        <f>--IFERROR(VLOOKUP(I1563,'统计（数据库导出）'!A:K,6,FALSE),0)</f>
        <v>0</v>
      </c>
      <c r="V1563" s="217">
        <f>--IFERROR(VLOOKUP(I1563,'统计（数据库导出）'!A:K,7,FALSE),0)</f>
        <v>0</v>
      </c>
      <c r="W1563" s="217">
        <f>--IFERROR(VLOOKUP(I1563,'统计（数据库导出）'!A:K,8,FALSE),0)</f>
        <v>211.66</v>
      </c>
      <c r="X1563" s="217">
        <f>--IFERROR(VLOOKUP(I1563,'统计（数据库导出）'!A:K,9,FALSE),0)</f>
        <v>-88.3</v>
      </c>
      <c r="Y1563" s="217">
        <f>--IFERROR(VLOOKUP(I1563,'统计（数据库导出）'!A:K,10,FALSE),0)</f>
        <v>16</v>
      </c>
      <c r="Z1563" s="217">
        <f>--IFERROR(VLOOKUP(I1563,'统计（数据库导出）'!A:K,11,FALSE),0)</f>
        <v>0</v>
      </c>
      <c r="AA1563" s="4">
        <v>1562</v>
      </c>
      <c r="AB1563" s="4"/>
      <c r="AC1563" s="220" t="e">
        <f>VLOOKUP(H1563,[1]Sheet1!$D:$D,1,FALSE)</f>
        <v>#N/A</v>
      </c>
    </row>
    <row r="1564" spans="1:29">
      <c r="A1564" s="4">
        <v>1302</v>
      </c>
      <c r="B1564" s="4" t="s">
        <v>3254</v>
      </c>
      <c r="C1564" s="4" t="s">
        <v>457</v>
      </c>
      <c r="D1564" s="4">
        <v>0</v>
      </c>
      <c r="E1564" s="4">
        <v>0</v>
      </c>
      <c r="F1564" s="4">
        <v>0</v>
      </c>
      <c r="G1564" s="4">
        <v>0</v>
      </c>
      <c r="H1564" s="4">
        <v>3853623</v>
      </c>
      <c r="I1564" s="4" t="s">
        <v>3954</v>
      </c>
      <c r="J1564" s="216">
        <v>200</v>
      </c>
      <c r="K1564" s="4" t="s">
        <v>3955</v>
      </c>
      <c r="L1564" s="4"/>
      <c r="M1564" s="4" t="s">
        <v>3956</v>
      </c>
      <c r="N1564" s="4" t="s">
        <v>645</v>
      </c>
      <c r="O1564" s="4">
        <v>17793822901</v>
      </c>
      <c r="P1564" s="217">
        <f>--IFERROR(VLOOKUP(I1564,'统计（数据库导出）'!A:C,2,FALSE),0)</f>
        <v>0</v>
      </c>
      <c r="Q1564" s="217">
        <f>--IFERROR(VLOOKUP(I1564,'统计（数据库导出）'!A:C,3,FALSE),0)</f>
        <v>72</v>
      </c>
      <c r="R1564" s="219">
        <f t="shared" si="24"/>
        <v>0.36</v>
      </c>
      <c r="S1564" s="217">
        <f>--IFERROR(VLOOKUP(I1564,'统计（数据库导出）'!A:K,4,FALSE),0)</f>
        <v>0</v>
      </c>
      <c r="T1564" s="217">
        <f>--IFERROR(VLOOKUP(I1564,'统计（数据库导出）'!A:K,5,FALSE),0)</f>
        <v>0</v>
      </c>
      <c r="U1564" s="217">
        <f>--IFERROR(VLOOKUP(I1564,'统计（数据库导出）'!A:K,6,FALSE),0)</f>
        <v>0</v>
      </c>
      <c r="V1564" s="217">
        <f>--IFERROR(VLOOKUP(I1564,'统计（数据库导出）'!A:K,7,FALSE),0)</f>
        <v>0</v>
      </c>
      <c r="W1564" s="217">
        <f>--IFERROR(VLOOKUP(I1564,'统计（数据库导出）'!A:K,8,FALSE),0)</f>
        <v>0</v>
      </c>
      <c r="X1564" s="217">
        <f>--IFERROR(VLOOKUP(I1564,'统计（数据库导出）'!A:K,9,FALSE),0)</f>
        <v>0</v>
      </c>
      <c r="Y1564" s="217">
        <f>--IFERROR(VLOOKUP(I1564,'统计（数据库导出）'!A:K,10,FALSE),0)</f>
        <v>72</v>
      </c>
      <c r="Z1564" s="217">
        <f>--IFERROR(VLOOKUP(I1564,'统计（数据库导出）'!A:K,11,FALSE),0)</f>
        <v>0</v>
      </c>
      <c r="AA1564" s="4">
        <v>1563</v>
      </c>
      <c r="AB1564" s="4"/>
      <c r="AC1564" s="220" t="e">
        <f>VLOOKUP(H1564,[1]Sheet1!$D:$D,1,FALSE)</f>
        <v>#N/A</v>
      </c>
    </row>
    <row r="1565" spans="1:29">
      <c r="A1565" s="4">
        <v>1303</v>
      </c>
      <c r="B1565" s="4" t="s">
        <v>3254</v>
      </c>
      <c r="C1565" s="4" t="s">
        <v>457</v>
      </c>
      <c r="D1565" s="4">
        <v>0</v>
      </c>
      <c r="E1565" s="4">
        <v>0</v>
      </c>
      <c r="F1565" s="4">
        <v>0</v>
      </c>
      <c r="G1565" s="4">
        <v>0</v>
      </c>
      <c r="H1565" s="4">
        <v>3850336</v>
      </c>
      <c r="I1565" s="4" t="s">
        <v>3957</v>
      </c>
      <c r="J1565" s="216">
        <v>200</v>
      </c>
      <c r="K1565" s="4" t="s">
        <v>3958</v>
      </c>
      <c r="L1565" s="4"/>
      <c r="M1565" s="4" t="s">
        <v>3959</v>
      </c>
      <c r="N1565" s="4" t="s">
        <v>3960</v>
      </c>
      <c r="O1565" s="4">
        <v>18193836656</v>
      </c>
      <c r="P1565" s="217">
        <f>--IFERROR(VLOOKUP(I1565,'统计（数据库导出）'!A:C,2,FALSE),0)</f>
        <v>0</v>
      </c>
      <c r="Q1565" s="217">
        <f>--IFERROR(VLOOKUP(I1565,'统计（数据库导出）'!A:C,3,FALSE),0)</f>
        <v>0</v>
      </c>
      <c r="R1565" s="219">
        <f t="shared" si="24"/>
        <v>0</v>
      </c>
      <c r="S1565" s="217">
        <f>--IFERROR(VLOOKUP(I1565,'统计（数据库导出）'!A:K,4,FALSE),0)</f>
        <v>0</v>
      </c>
      <c r="T1565" s="217">
        <f>--IFERROR(VLOOKUP(I1565,'统计（数据库导出）'!A:K,5,FALSE),0)</f>
        <v>0</v>
      </c>
      <c r="U1565" s="217">
        <f>--IFERROR(VLOOKUP(I1565,'统计（数据库导出）'!A:K,6,FALSE),0)</f>
        <v>0</v>
      </c>
      <c r="V1565" s="217">
        <f>--IFERROR(VLOOKUP(I1565,'统计（数据库导出）'!A:K,7,FALSE),0)</f>
        <v>0</v>
      </c>
      <c r="W1565" s="217">
        <f>--IFERROR(VLOOKUP(I1565,'统计（数据库导出）'!A:K,8,FALSE),0)</f>
        <v>0</v>
      </c>
      <c r="X1565" s="217">
        <f>--IFERROR(VLOOKUP(I1565,'统计（数据库导出）'!A:K,9,FALSE),0)</f>
        <v>0</v>
      </c>
      <c r="Y1565" s="217">
        <f>--IFERROR(VLOOKUP(I1565,'统计（数据库导出）'!A:K,10,FALSE),0)</f>
        <v>0</v>
      </c>
      <c r="Z1565" s="217">
        <f>--IFERROR(VLOOKUP(I1565,'统计（数据库导出）'!A:K,11,FALSE),0)</f>
        <v>0</v>
      </c>
      <c r="AA1565" s="4">
        <v>1564</v>
      </c>
      <c r="AB1565" s="4"/>
      <c r="AC1565" s="220" t="e">
        <f>VLOOKUP(H1565,[1]Sheet1!$D:$D,1,FALSE)</f>
        <v>#N/A</v>
      </c>
    </row>
    <row r="1566" spans="1:29">
      <c r="A1566" s="4">
        <v>1304</v>
      </c>
      <c r="B1566" s="4" t="s">
        <v>3254</v>
      </c>
      <c r="C1566" s="4" t="s">
        <v>457</v>
      </c>
      <c r="D1566" s="4">
        <v>0</v>
      </c>
      <c r="E1566" s="4">
        <v>0</v>
      </c>
      <c r="F1566" s="4">
        <v>0</v>
      </c>
      <c r="G1566" s="4">
        <v>0</v>
      </c>
      <c r="H1566" s="4">
        <v>3853636</v>
      </c>
      <c r="I1566" s="4" t="s">
        <v>3961</v>
      </c>
      <c r="J1566" s="216">
        <v>200</v>
      </c>
      <c r="K1566" s="4" t="s">
        <v>3962</v>
      </c>
      <c r="L1566" s="4"/>
      <c r="M1566" s="4" t="s">
        <v>3963</v>
      </c>
      <c r="N1566" s="4" t="s">
        <v>645</v>
      </c>
      <c r="O1566" s="4">
        <v>15339780510</v>
      </c>
      <c r="P1566" s="217">
        <f>--IFERROR(VLOOKUP(I1566,'统计（数据库导出）'!A:C,2,FALSE),0)</f>
        <v>0</v>
      </c>
      <c r="Q1566" s="217">
        <f>--IFERROR(VLOOKUP(I1566,'统计（数据库导出）'!A:C,3,FALSE),0)</f>
        <v>0</v>
      </c>
      <c r="R1566" s="219">
        <f t="shared" si="24"/>
        <v>0</v>
      </c>
      <c r="S1566" s="217">
        <f>--IFERROR(VLOOKUP(I1566,'统计（数据库导出）'!A:K,4,FALSE),0)</f>
        <v>0</v>
      </c>
      <c r="T1566" s="217">
        <f>--IFERROR(VLOOKUP(I1566,'统计（数据库导出）'!A:K,5,FALSE),0)</f>
        <v>0</v>
      </c>
      <c r="U1566" s="217">
        <f>--IFERROR(VLOOKUP(I1566,'统计（数据库导出）'!A:K,6,FALSE),0)</f>
        <v>0</v>
      </c>
      <c r="V1566" s="217">
        <f>--IFERROR(VLOOKUP(I1566,'统计（数据库导出）'!A:K,7,FALSE),0)</f>
        <v>0</v>
      </c>
      <c r="W1566" s="217">
        <f>--IFERROR(VLOOKUP(I1566,'统计（数据库导出）'!A:K,8,FALSE),0)</f>
        <v>0</v>
      </c>
      <c r="X1566" s="217">
        <f>--IFERROR(VLOOKUP(I1566,'统计（数据库导出）'!A:K,9,FALSE),0)</f>
        <v>0</v>
      </c>
      <c r="Y1566" s="217">
        <f>--IFERROR(VLOOKUP(I1566,'统计（数据库导出）'!A:K,10,FALSE),0)</f>
        <v>0</v>
      </c>
      <c r="Z1566" s="217">
        <f>--IFERROR(VLOOKUP(I1566,'统计（数据库导出）'!A:K,11,FALSE),0)</f>
        <v>0</v>
      </c>
      <c r="AA1566" s="4">
        <v>1565</v>
      </c>
      <c r="AB1566" s="4"/>
      <c r="AC1566" s="220" t="e">
        <f>VLOOKUP(H1566,[1]Sheet1!$D:$D,1,FALSE)</f>
        <v>#N/A</v>
      </c>
    </row>
    <row r="1567" spans="1:29">
      <c r="A1567" s="4">
        <v>1305</v>
      </c>
      <c r="B1567" s="4" t="s">
        <v>3254</v>
      </c>
      <c r="C1567" s="4" t="s">
        <v>457</v>
      </c>
      <c r="D1567" s="4">
        <v>0</v>
      </c>
      <c r="E1567" s="4">
        <v>0</v>
      </c>
      <c r="F1567" s="4">
        <v>0</v>
      </c>
      <c r="G1567" s="4">
        <v>0</v>
      </c>
      <c r="H1567" s="4">
        <v>3811633</v>
      </c>
      <c r="I1567" s="4" t="s">
        <v>3964</v>
      </c>
      <c r="J1567" s="216">
        <v>200</v>
      </c>
      <c r="K1567" s="4" t="s">
        <v>3965</v>
      </c>
      <c r="L1567" s="4"/>
      <c r="M1567" s="4" t="s">
        <v>3966</v>
      </c>
      <c r="N1567" s="4" t="s">
        <v>3960</v>
      </c>
      <c r="O1567" s="4">
        <v>18993865223</v>
      </c>
      <c r="P1567" s="217">
        <f>--IFERROR(VLOOKUP(I1567,'统计（数据库导出）'!A:C,2,FALSE),0)</f>
        <v>0</v>
      </c>
      <c r="Q1567" s="217">
        <f>--IFERROR(VLOOKUP(I1567,'统计（数据库导出）'!A:C,3,FALSE),0)</f>
        <v>0</v>
      </c>
      <c r="R1567" s="219">
        <f t="shared" si="24"/>
        <v>0</v>
      </c>
      <c r="S1567" s="217">
        <f>--IFERROR(VLOOKUP(I1567,'统计（数据库导出）'!A:K,4,FALSE),0)</f>
        <v>0</v>
      </c>
      <c r="T1567" s="217">
        <f>--IFERROR(VLOOKUP(I1567,'统计（数据库导出）'!A:K,5,FALSE),0)</f>
        <v>0</v>
      </c>
      <c r="U1567" s="217">
        <f>--IFERROR(VLOOKUP(I1567,'统计（数据库导出）'!A:K,6,FALSE),0)</f>
        <v>0</v>
      </c>
      <c r="V1567" s="217">
        <f>--IFERROR(VLOOKUP(I1567,'统计（数据库导出）'!A:K,7,FALSE),0)</f>
        <v>0</v>
      </c>
      <c r="W1567" s="217">
        <f>--IFERROR(VLOOKUP(I1567,'统计（数据库导出）'!A:K,8,FALSE),0)</f>
        <v>0</v>
      </c>
      <c r="X1567" s="217">
        <f>--IFERROR(VLOOKUP(I1567,'统计（数据库导出）'!A:K,9,FALSE),0)</f>
        <v>0</v>
      </c>
      <c r="Y1567" s="217">
        <f>--IFERROR(VLOOKUP(I1567,'统计（数据库导出）'!A:K,10,FALSE),0)</f>
        <v>0</v>
      </c>
      <c r="Z1567" s="217">
        <f>--IFERROR(VLOOKUP(I1567,'统计（数据库导出）'!A:K,11,FALSE),0)</f>
        <v>0</v>
      </c>
      <c r="AA1567" s="4">
        <v>1566</v>
      </c>
      <c r="AB1567" s="4"/>
      <c r="AC1567" s="220" t="e">
        <f>VLOOKUP(H1567,[1]Sheet1!$D:$D,1,FALSE)</f>
        <v>#N/A</v>
      </c>
    </row>
    <row r="1568" spans="1:29">
      <c r="A1568" s="4">
        <v>1306</v>
      </c>
      <c r="B1568" s="4" t="s">
        <v>3254</v>
      </c>
      <c r="C1568" s="4" t="s">
        <v>457</v>
      </c>
      <c r="D1568" s="4">
        <v>0</v>
      </c>
      <c r="E1568" s="4">
        <v>0</v>
      </c>
      <c r="F1568" s="4">
        <v>0</v>
      </c>
      <c r="G1568" s="4">
        <v>0</v>
      </c>
      <c r="H1568" s="4">
        <v>3853539</v>
      </c>
      <c r="I1568" s="4" t="s">
        <v>3967</v>
      </c>
      <c r="J1568" s="216">
        <v>200</v>
      </c>
      <c r="K1568" s="4" t="s">
        <v>3968</v>
      </c>
      <c r="L1568" s="4"/>
      <c r="M1568" s="4" t="s">
        <v>3969</v>
      </c>
      <c r="N1568" s="4" t="s">
        <v>3942</v>
      </c>
      <c r="O1568" s="4">
        <v>18919385201</v>
      </c>
      <c r="P1568" s="217">
        <f>--IFERROR(VLOOKUP(I1568,'统计（数据库导出）'!A:C,2,FALSE),0)</f>
        <v>0</v>
      </c>
      <c r="Q1568" s="217">
        <f>--IFERROR(VLOOKUP(I1568,'统计（数据库导出）'!A:C,3,FALSE),0)</f>
        <v>204</v>
      </c>
      <c r="R1568" s="219">
        <f t="shared" si="24"/>
        <v>1.02</v>
      </c>
      <c r="S1568" s="217">
        <f>--IFERROR(VLOOKUP(I1568,'统计（数据库导出）'!A:K,4,FALSE),0)</f>
        <v>0</v>
      </c>
      <c r="T1568" s="217">
        <f>--IFERROR(VLOOKUP(I1568,'统计（数据库导出）'!A:K,5,FALSE),0)</f>
        <v>0</v>
      </c>
      <c r="U1568" s="217">
        <f>--IFERROR(VLOOKUP(I1568,'统计（数据库导出）'!A:K,6,FALSE),0)</f>
        <v>0</v>
      </c>
      <c r="V1568" s="217">
        <f>--IFERROR(VLOOKUP(I1568,'统计（数据库导出）'!A:K,7,FALSE),0)</f>
        <v>0</v>
      </c>
      <c r="W1568" s="217">
        <f>--IFERROR(VLOOKUP(I1568,'统计（数据库导出）'!A:K,8,FALSE),0)</f>
        <v>0</v>
      </c>
      <c r="X1568" s="217">
        <f>--IFERROR(VLOOKUP(I1568,'统计（数据库导出）'!A:K,9,FALSE),0)</f>
        <v>0</v>
      </c>
      <c r="Y1568" s="217">
        <f>--IFERROR(VLOOKUP(I1568,'统计（数据库导出）'!A:K,10,FALSE),0)</f>
        <v>204</v>
      </c>
      <c r="Z1568" s="217">
        <f>--IFERROR(VLOOKUP(I1568,'统计（数据库导出）'!A:K,11,FALSE),0)</f>
        <v>0</v>
      </c>
      <c r="AA1568" s="4">
        <v>1567</v>
      </c>
      <c r="AB1568" s="4"/>
      <c r="AC1568" s="220" t="e">
        <f>VLOOKUP(H1568,[1]Sheet1!$D:$D,1,FALSE)</f>
        <v>#N/A</v>
      </c>
    </row>
    <row r="1569" spans="1:29">
      <c r="A1569" s="4">
        <v>1307</v>
      </c>
      <c r="B1569" s="4" t="s">
        <v>3254</v>
      </c>
      <c r="C1569" s="4" t="s">
        <v>457</v>
      </c>
      <c r="D1569" s="4">
        <v>0</v>
      </c>
      <c r="E1569" s="4">
        <v>0</v>
      </c>
      <c r="F1569" s="4">
        <v>0</v>
      </c>
      <c r="G1569" s="4"/>
      <c r="H1569" s="4">
        <v>3853622</v>
      </c>
      <c r="I1569" s="4" t="s">
        <v>3970</v>
      </c>
      <c r="J1569" s="216">
        <v>200</v>
      </c>
      <c r="K1569" s="4">
        <v>0</v>
      </c>
      <c r="L1569" s="4"/>
      <c r="M1569" s="4" t="s">
        <v>3971</v>
      </c>
      <c r="N1569" s="4" t="s">
        <v>645</v>
      </c>
      <c r="O1569" s="4">
        <v>17709385310</v>
      </c>
      <c r="P1569" s="217">
        <f>--IFERROR(VLOOKUP(I1569,'统计（数据库导出）'!A:C,2,FALSE),0)</f>
        <v>0</v>
      </c>
      <c r="Q1569" s="217">
        <f>--IFERROR(VLOOKUP(I1569,'统计（数据库导出）'!A:C,3,FALSE),0)</f>
        <v>104.1</v>
      </c>
      <c r="R1569" s="219">
        <f t="shared" si="24"/>
        <v>0.5205</v>
      </c>
      <c r="S1569" s="217">
        <f>--IFERROR(VLOOKUP(I1569,'统计（数据库导出）'!A:K,4,FALSE),0)</f>
        <v>0</v>
      </c>
      <c r="T1569" s="217">
        <f>--IFERROR(VLOOKUP(I1569,'统计（数据库导出）'!A:K,5,FALSE),0)</f>
        <v>0</v>
      </c>
      <c r="U1569" s="217">
        <f>--IFERROR(VLOOKUP(I1569,'统计（数据库导出）'!A:K,6,FALSE),0)</f>
        <v>0</v>
      </c>
      <c r="V1569" s="217">
        <f>--IFERROR(VLOOKUP(I1569,'统计（数据库导出）'!A:K,7,FALSE),0)</f>
        <v>0</v>
      </c>
      <c r="W1569" s="217">
        <f>--IFERROR(VLOOKUP(I1569,'统计（数据库导出）'!A:K,8,FALSE),0)</f>
        <v>89.1</v>
      </c>
      <c r="X1569" s="217">
        <f>--IFERROR(VLOOKUP(I1569,'统计（数据库导出）'!A:K,9,FALSE),0)</f>
        <v>0</v>
      </c>
      <c r="Y1569" s="217">
        <f>--IFERROR(VLOOKUP(I1569,'统计（数据库导出）'!A:K,10,FALSE),0)</f>
        <v>15</v>
      </c>
      <c r="Z1569" s="217">
        <f>--IFERROR(VLOOKUP(I1569,'统计（数据库导出）'!A:K,11,FALSE),0)</f>
        <v>0</v>
      </c>
      <c r="AA1569" s="4">
        <v>1568</v>
      </c>
      <c r="AB1569" s="4"/>
      <c r="AC1569" s="220" t="e">
        <f>VLOOKUP(H1569,[1]Sheet1!$D:$D,1,FALSE)</f>
        <v>#N/A</v>
      </c>
    </row>
    <row r="1570" spans="1:29">
      <c r="A1570" s="4">
        <v>1308</v>
      </c>
      <c r="B1570" s="4" t="s">
        <v>3254</v>
      </c>
      <c r="C1570" s="4" t="s">
        <v>457</v>
      </c>
      <c r="D1570" s="4">
        <v>0</v>
      </c>
      <c r="E1570" s="4">
        <v>0</v>
      </c>
      <c r="F1570" s="4">
        <v>0</v>
      </c>
      <c r="G1570" s="4">
        <v>0</v>
      </c>
      <c r="H1570" s="4">
        <v>3853671</v>
      </c>
      <c r="I1570" s="4" t="s">
        <v>3972</v>
      </c>
      <c r="J1570" s="216">
        <v>200</v>
      </c>
      <c r="K1570" s="4" t="s">
        <v>3973</v>
      </c>
      <c r="L1570" s="4"/>
      <c r="M1570" s="4" t="s">
        <v>3974</v>
      </c>
      <c r="N1570" s="4" t="s">
        <v>645</v>
      </c>
      <c r="O1570" s="4">
        <v>15339780519</v>
      </c>
      <c r="P1570" s="217">
        <f>--IFERROR(VLOOKUP(I1570,'统计（数据库导出）'!A:C,2,FALSE),0)</f>
        <v>0</v>
      </c>
      <c r="Q1570" s="217">
        <f>--IFERROR(VLOOKUP(I1570,'统计（数据库导出）'!A:C,3,FALSE),0)</f>
        <v>0</v>
      </c>
      <c r="R1570" s="219">
        <f t="shared" si="24"/>
        <v>0</v>
      </c>
      <c r="S1570" s="217">
        <f>--IFERROR(VLOOKUP(I1570,'统计（数据库导出）'!A:K,4,FALSE),0)</f>
        <v>0</v>
      </c>
      <c r="T1570" s="217">
        <f>--IFERROR(VLOOKUP(I1570,'统计（数据库导出）'!A:K,5,FALSE),0)</f>
        <v>0</v>
      </c>
      <c r="U1570" s="217">
        <f>--IFERROR(VLOOKUP(I1570,'统计（数据库导出）'!A:K,6,FALSE),0)</f>
        <v>0</v>
      </c>
      <c r="V1570" s="217">
        <f>--IFERROR(VLOOKUP(I1570,'统计（数据库导出）'!A:K,7,FALSE),0)</f>
        <v>0</v>
      </c>
      <c r="W1570" s="217">
        <f>--IFERROR(VLOOKUP(I1570,'统计（数据库导出）'!A:K,8,FALSE),0)</f>
        <v>0</v>
      </c>
      <c r="X1570" s="217">
        <f>--IFERROR(VLOOKUP(I1570,'统计（数据库导出）'!A:K,9,FALSE),0)</f>
        <v>0</v>
      </c>
      <c r="Y1570" s="217">
        <f>--IFERROR(VLOOKUP(I1570,'统计（数据库导出）'!A:K,10,FALSE),0)</f>
        <v>0</v>
      </c>
      <c r="Z1570" s="217">
        <f>--IFERROR(VLOOKUP(I1570,'统计（数据库导出）'!A:K,11,FALSE),0)</f>
        <v>0</v>
      </c>
      <c r="AA1570" s="4">
        <v>1569</v>
      </c>
      <c r="AB1570" s="4"/>
      <c r="AC1570" s="220" t="e">
        <f>VLOOKUP(H1570,[1]Sheet1!$D:$D,1,FALSE)</f>
        <v>#N/A</v>
      </c>
    </row>
    <row r="1571" spans="1:29">
      <c r="A1571" s="4">
        <v>1309</v>
      </c>
      <c r="B1571" s="4" t="s">
        <v>3254</v>
      </c>
      <c r="C1571" s="4" t="s">
        <v>457</v>
      </c>
      <c r="D1571" s="4">
        <v>0</v>
      </c>
      <c r="E1571" s="4">
        <v>0</v>
      </c>
      <c r="F1571" s="4">
        <v>0</v>
      </c>
      <c r="G1571" s="4">
        <v>0</v>
      </c>
      <c r="H1571" s="4">
        <v>3853639</v>
      </c>
      <c r="I1571" s="4" t="s">
        <v>3975</v>
      </c>
      <c r="J1571" s="216">
        <v>200</v>
      </c>
      <c r="K1571" s="4" t="s">
        <v>3976</v>
      </c>
      <c r="L1571" s="4"/>
      <c r="M1571" s="4" t="s">
        <v>3977</v>
      </c>
      <c r="N1571" s="4" t="s">
        <v>645</v>
      </c>
      <c r="O1571" s="4">
        <v>18909385066</v>
      </c>
      <c r="P1571" s="217">
        <f>--IFERROR(VLOOKUP(I1571,'统计（数据库导出）'!A:C,2,FALSE),0)</f>
        <v>0</v>
      </c>
      <c r="Q1571" s="217">
        <f>--IFERROR(VLOOKUP(I1571,'统计（数据库导出）'!A:C,3,FALSE),0)</f>
        <v>0</v>
      </c>
      <c r="R1571" s="219">
        <f t="shared" si="24"/>
        <v>0</v>
      </c>
      <c r="S1571" s="217">
        <f>--IFERROR(VLOOKUP(I1571,'统计（数据库导出）'!A:K,4,FALSE),0)</f>
        <v>0</v>
      </c>
      <c r="T1571" s="217">
        <f>--IFERROR(VLOOKUP(I1571,'统计（数据库导出）'!A:K,5,FALSE),0)</f>
        <v>0</v>
      </c>
      <c r="U1571" s="217">
        <f>--IFERROR(VLOOKUP(I1571,'统计（数据库导出）'!A:K,6,FALSE),0)</f>
        <v>0</v>
      </c>
      <c r="V1571" s="217">
        <f>--IFERROR(VLOOKUP(I1571,'统计（数据库导出）'!A:K,7,FALSE),0)</f>
        <v>0</v>
      </c>
      <c r="W1571" s="217">
        <f>--IFERROR(VLOOKUP(I1571,'统计（数据库导出）'!A:K,8,FALSE),0)</f>
        <v>0</v>
      </c>
      <c r="X1571" s="217">
        <f>--IFERROR(VLOOKUP(I1571,'统计（数据库导出）'!A:K,9,FALSE),0)</f>
        <v>0</v>
      </c>
      <c r="Y1571" s="217">
        <f>--IFERROR(VLOOKUP(I1571,'统计（数据库导出）'!A:K,10,FALSE),0)</f>
        <v>0</v>
      </c>
      <c r="Z1571" s="217">
        <f>--IFERROR(VLOOKUP(I1571,'统计（数据库导出）'!A:K,11,FALSE),0)</f>
        <v>0</v>
      </c>
      <c r="AA1571" s="4">
        <v>1570</v>
      </c>
      <c r="AB1571" s="4"/>
      <c r="AC1571" s="220" t="e">
        <f>VLOOKUP(H1571,[1]Sheet1!$D:$D,1,FALSE)</f>
        <v>#N/A</v>
      </c>
    </row>
    <row r="1572" spans="1:29">
      <c r="A1572" s="4">
        <v>1310</v>
      </c>
      <c r="B1572" s="4" t="s">
        <v>3254</v>
      </c>
      <c r="C1572" s="4" t="s">
        <v>457</v>
      </c>
      <c r="D1572" s="4">
        <v>0</v>
      </c>
      <c r="E1572" s="4">
        <v>0</v>
      </c>
      <c r="F1572" s="4">
        <v>0</v>
      </c>
      <c r="G1572" s="4">
        <v>0</v>
      </c>
      <c r="H1572" s="4">
        <v>3811750</v>
      </c>
      <c r="I1572" s="4" t="s">
        <v>3978</v>
      </c>
      <c r="J1572" s="216">
        <v>200</v>
      </c>
      <c r="K1572" s="4" t="s">
        <v>3979</v>
      </c>
      <c r="L1572" s="4"/>
      <c r="M1572" s="4" t="s">
        <v>3980</v>
      </c>
      <c r="N1572" s="4" t="s">
        <v>3981</v>
      </c>
      <c r="O1572" s="4">
        <v>15339780513</v>
      </c>
      <c r="P1572" s="217">
        <f>--IFERROR(VLOOKUP(I1572,'统计（数据库导出）'!A:C,2,FALSE),0)</f>
        <v>0</v>
      </c>
      <c r="Q1572" s="217">
        <f>--IFERROR(VLOOKUP(I1572,'统计（数据库导出）'!A:C,3,FALSE),0)</f>
        <v>0</v>
      </c>
      <c r="R1572" s="219">
        <f t="shared" si="24"/>
        <v>0</v>
      </c>
      <c r="S1572" s="217">
        <f>--IFERROR(VLOOKUP(I1572,'统计（数据库导出）'!A:K,4,FALSE),0)</f>
        <v>0</v>
      </c>
      <c r="T1572" s="217">
        <f>--IFERROR(VLOOKUP(I1572,'统计（数据库导出）'!A:K,5,FALSE),0)</f>
        <v>0</v>
      </c>
      <c r="U1572" s="217">
        <f>--IFERROR(VLOOKUP(I1572,'统计（数据库导出）'!A:K,6,FALSE),0)</f>
        <v>0</v>
      </c>
      <c r="V1572" s="217">
        <f>--IFERROR(VLOOKUP(I1572,'统计（数据库导出）'!A:K,7,FALSE),0)</f>
        <v>0</v>
      </c>
      <c r="W1572" s="217">
        <f>--IFERROR(VLOOKUP(I1572,'统计（数据库导出）'!A:K,8,FALSE),0)</f>
        <v>0</v>
      </c>
      <c r="X1572" s="217">
        <f>--IFERROR(VLOOKUP(I1572,'统计（数据库导出）'!A:K,9,FALSE),0)</f>
        <v>0</v>
      </c>
      <c r="Y1572" s="217">
        <f>--IFERROR(VLOOKUP(I1572,'统计（数据库导出）'!A:K,10,FALSE),0)</f>
        <v>0</v>
      </c>
      <c r="Z1572" s="217">
        <f>--IFERROR(VLOOKUP(I1572,'统计（数据库导出）'!A:K,11,FALSE),0)</f>
        <v>0</v>
      </c>
      <c r="AA1572" s="4">
        <v>1571</v>
      </c>
      <c r="AB1572" s="4"/>
      <c r="AC1572" s="220" t="e">
        <f>VLOOKUP(H1572,[1]Sheet1!$D:$D,1,FALSE)</f>
        <v>#N/A</v>
      </c>
    </row>
    <row r="1573" spans="1:29">
      <c r="A1573" s="4">
        <v>1311</v>
      </c>
      <c r="B1573" s="4" t="s">
        <v>3254</v>
      </c>
      <c r="C1573" s="4" t="s">
        <v>457</v>
      </c>
      <c r="D1573" s="4">
        <v>0</v>
      </c>
      <c r="E1573" s="4">
        <v>0</v>
      </c>
      <c r="F1573" s="4">
        <v>0</v>
      </c>
      <c r="G1573" s="4">
        <v>0</v>
      </c>
      <c r="H1573" s="4">
        <v>3853638</v>
      </c>
      <c r="I1573" s="4" t="s">
        <v>3982</v>
      </c>
      <c r="J1573" s="216">
        <v>200</v>
      </c>
      <c r="K1573" s="4" t="s">
        <v>3983</v>
      </c>
      <c r="L1573" s="4"/>
      <c r="M1573" s="4" t="s">
        <v>3984</v>
      </c>
      <c r="N1573" s="4" t="s">
        <v>645</v>
      </c>
      <c r="O1573" s="4">
        <v>18093865528</v>
      </c>
      <c r="P1573" s="217">
        <f>--IFERROR(VLOOKUP(I1573,'统计（数据库导出）'!A:C,2,FALSE),0)</f>
        <v>0</v>
      </c>
      <c r="Q1573" s="217">
        <f>--IFERROR(VLOOKUP(I1573,'统计（数据库导出）'!A:C,3,FALSE),0)</f>
        <v>0</v>
      </c>
      <c r="R1573" s="219">
        <f t="shared" si="24"/>
        <v>0</v>
      </c>
      <c r="S1573" s="217">
        <f>--IFERROR(VLOOKUP(I1573,'统计（数据库导出）'!A:K,4,FALSE),0)</f>
        <v>0</v>
      </c>
      <c r="T1573" s="217">
        <f>--IFERROR(VLOOKUP(I1573,'统计（数据库导出）'!A:K,5,FALSE),0)</f>
        <v>0</v>
      </c>
      <c r="U1573" s="217">
        <f>--IFERROR(VLOOKUP(I1573,'统计（数据库导出）'!A:K,6,FALSE),0)</f>
        <v>0</v>
      </c>
      <c r="V1573" s="217">
        <f>--IFERROR(VLOOKUP(I1573,'统计（数据库导出）'!A:K,7,FALSE),0)</f>
        <v>0</v>
      </c>
      <c r="W1573" s="217">
        <f>--IFERROR(VLOOKUP(I1573,'统计（数据库导出）'!A:K,8,FALSE),0)</f>
        <v>0</v>
      </c>
      <c r="X1573" s="217">
        <f>--IFERROR(VLOOKUP(I1573,'统计（数据库导出）'!A:K,9,FALSE),0)</f>
        <v>0</v>
      </c>
      <c r="Y1573" s="217">
        <f>--IFERROR(VLOOKUP(I1573,'统计（数据库导出）'!A:K,10,FALSE),0)</f>
        <v>0</v>
      </c>
      <c r="Z1573" s="217">
        <f>--IFERROR(VLOOKUP(I1573,'统计（数据库导出）'!A:K,11,FALSE),0)</f>
        <v>0</v>
      </c>
      <c r="AA1573" s="4">
        <v>1572</v>
      </c>
      <c r="AB1573" s="4"/>
      <c r="AC1573" s="220" t="e">
        <f>VLOOKUP(H1573,[1]Sheet1!$D:$D,1,FALSE)</f>
        <v>#N/A</v>
      </c>
    </row>
    <row r="1574" spans="1:29">
      <c r="A1574" s="4">
        <v>1312</v>
      </c>
      <c r="B1574" s="4" t="s">
        <v>3254</v>
      </c>
      <c r="C1574" s="4" t="s">
        <v>457</v>
      </c>
      <c r="D1574" s="4">
        <v>0</v>
      </c>
      <c r="E1574" s="4">
        <v>0</v>
      </c>
      <c r="F1574" s="4">
        <v>0</v>
      </c>
      <c r="G1574" s="4">
        <v>0</v>
      </c>
      <c r="H1574" s="4">
        <v>3853791</v>
      </c>
      <c r="I1574" s="4" t="s">
        <v>3985</v>
      </c>
      <c r="J1574" s="216">
        <v>200</v>
      </c>
      <c r="K1574" s="4" t="s">
        <v>3986</v>
      </c>
      <c r="L1574" s="4"/>
      <c r="M1574" s="4" t="s">
        <v>3987</v>
      </c>
      <c r="N1574" s="4" t="s">
        <v>3942</v>
      </c>
      <c r="O1574" s="4">
        <v>13359386125</v>
      </c>
      <c r="P1574" s="217">
        <f>--IFERROR(VLOOKUP(I1574,'统计（数据库导出）'!A:C,2,FALSE),0)</f>
        <v>0</v>
      </c>
      <c r="Q1574" s="217">
        <f>--IFERROR(VLOOKUP(I1574,'统计（数据库导出）'!A:C,3,FALSE),0)</f>
        <v>0</v>
      </c>
      <c r="R1574" s="219">
        <f t="shared" si="24"/>
        <v>0</v>
      </c>
      <c r="S1574" s="217">
        <f>--IFERROR(VLOOKUP(I1574,'统计（数据库导出）'!A:K,4,FALSE),0)</f>
        <v>0</v>
      </c>
      <c r="T1574" s="217">
        <f>--IFERROR(VLOOKUP(I1574,'统计（数据库导出）'!A:K,5,FALSE),0)</f>
        <v>0</v>
      </c>
      <c r="U1574" s="217">
        <f>--IFERROR(VLOOKUP(I1574,'统计（数据库导出）'!A:K,6,FALSE),0)</f>
        <v>0</v>
      </c>
      <c r="V1574" s="217">
        <f>--IFERROR(VLOOKUP(I1574,'统计（数据库导出）'!A:K,7,FALSE),0)</f>
        <v>0</v>
      </c>
      <c r="W1574" s="217">
        <f>--IFERROR(VLOOKUP(I1574,'统计（数据库导出）'!A:K,8,FALSE),0)</f>
        <v>0</v>
      </c>
      <c r="X1574" s="217">
        <f>--IFERROR(VLOOKUP(I1574,'统计（数据库导出）'!A:K,9,FALSE),0)</f>
        <v>0</v>
      </c>
      <c r="Y1574" s="217">
        <f>--IFERROR(VLOOKUP(I1574,'统计（数据库导出）'!A:K,10,FALSE),0)</f>
        <v>0</v>
      </c>
      <c r="Z1574" s="217">
        <f>--IFERROR(VLOOKUP(I1574,'统计（数据库导出）'!A:K,11,FALSE),0)</f>
        <v>0</v>
      </c>
      <c r="AA1574" s="4">
        <v>1573</v>
      </c>
      <c r="AB1574" s="4"/>
      <c r="AC1574" s="220" t="e">
        <f>VLOOKUP(H1574,[1]Sheet1!$D:$D,1,FALSE)</f>
        <v>#N/A</v>
      </c>
    </row>
    <row r="1575" spans="1:29">
      <c r="A1575" s="4">
        <v>1313</v>
      </c>
      <c r="B1575" s="4" t="s">
        <v>3254</v>
      </c>
      <c r="C1575" s="4" t="s">
        <v>457</v>
      </c>
      <c r="D1575" s="4">
        <v>0</v>
      </c>
      <c r="E1575" s="4">
        <v>0</v>
      </c>
      <c r="F1575" s="4">
        <v>0</v>
      </c>
      <c r="G1575" s="4">
        <v>0</v>
      </c>
      <c r="H1575" s="4">
        <v>3853650</v>
      </c>
      <c r="I1575" s="4" t="s">
        <v>3988</v>
      </c>
      <c r="J1575" s="216">
        <v>200</v>
      </c>
      <c r="K1575" s="4" t="s">
        <v>3989</v>
      </c>
      <c r="L1575" s="4"/>
      <c r="M1575" s="4" t="s">
        <v>3990</v>
      </c>
      <c r="N1575" s="4" t="s">
        <v>645</v>
      </c>
      <c r="O1575" s="4">
        <v>17793822205</v>
      </c>
      <c r="P1575" s="217">
        <f>--IFERROR(VLOOKUP(I1575,'统计（数据库导出）'!A:C,2,FALSE),0)</f>
        <v>0</v>
      </c>
      <c r="Q1575" s="217">
        <f>--IFERROR(VLOOKUP(I1575,'统计（数据库导出）'!A:C,3,FALSE),0)</f>
        <v>0</v>
      </c>
      <c r="R1575" s="219">
        <f t="shared" si="24"/>
        <v>0</v>
      </c>
      <c r="S1575" s="217">
        <f>--IFERROR(VLOOKUP(I1575,'统计（数据库导出）'!A:K,4,FALSE),0)</f>
        <v>0</v>
      </c>
      <c r="T1575" s="217">
        <f>--IFERROR(VLOOKUP(I1575,'统计（数据库导出）'!A:K,5,FALSE),0)</f>
        <v>0</v>
      </c>
      <c r="U1575" s="217">
        <f>--IFERROR(VLOOKUP(I1575,'统计（数据库导出）'!A:K,6,FALSE),0)</f>
        <v>0</v>
      </c>
      <c r="V1575" s="217">
        <f>--IFERROR(VLOOKUP(I1575,'统计（数据库导出）'!A:K,7,FALSE),0)</f>
        <v>0</v>
      </c>
      <c r="W1575" s="217">
        <f>--IFERROR(VLOOKUP(I1575,'统计（数据库导出）'!A:K,8,FALSE),0)</f>
        <v>0</v>
      </c>
      <c r="X1575" s="217">
        <f>--IFERROR(VLOOKUP(I1575,'统计（数据库导出）'!A:K,9,FALSE),0)</f>
        <v>0</v>
      </c>
      <c r="Y1575" s="217">
        <f>--IFERROR(VLOOKUP(I1575,'统计（数据库导出）'!A:K,10,FALSE),0)</f>
        <v>0</v>
      </c>
      <c r="Z1575" s="217">
        <f>--IFERROR(VLOOKUP(I1575,'统计（数据库导出）'!A:K,11,FALSE),0)</f>
        <v>0</v>
      </c>
      <c r="AA1575" s="4">
        <v>1574</v>
      </c>
      <c r="AB1575" s="4"/>
      <c r="AC1575" s="220" t="e">
        <f>VLOOKUP(H1575,[1]Sheet1!$D:$D,1,FALSE)</f>
        <v>#N/A</v>
      </c>
    </row>
    <row r="1576" spans="1:29">
      <c r="A1576" s="4">
        <v>1314</v>
      </c>
      <c r="B1576" s="4" t="s">
        <v>3254</v>
      </c>
      <c r="C1576" s="4" t="s">
        <v>457</v>
      </c>
      <c r="D1576" s="4">
        <v>0</v>
      </c>
      <c r="E1576" s="4">
        <v>0</v>
      </c>
      <c r="F1576" s="4">
        <v>0</v>
      </c>
      <c r="G1576" s="4">
        <v>0</v>
      </c>
      <c r="H1576" s="4">
        <v>3853618</v>
      </c>
      <c r="I1576" s="4" t="s">
        <v>3991</v>
      </c>
      <c r="J1576" s="216">
        <v>200</v>
      </c>
      <c r="K1576" s="4" t="s">
        <v>3992</v>
      </c>
      <c r="L1576" s="4"/>
      <c r="M1576" s="4" t="s">
        <v>3993</v>
      </c>
      <c r="N1576" s="4" t="s">
        <v>645</v>
      </c>
      <c r="O1576" s="4">
        <v>18993820301</v>
      </c>
      <c r="P1576" s="217">
        <f>--IFERROR(VLOOKUP(I1576,'统计（数据库导出）'!A:C,2,FALSE),0)</f>
        <v>0</v>
      </c>
      <c r="Q1576" s="217">
        <f>--IFERROR(VLOOKUP(I1576,'统计（数据库导出）'!A:C,3,FALSE),0)</f>
        <v>72</v>
      </c>
      <c r="R1576" s="219">
        <f t="shared" si="24"/>
        <v>0.36</v>
      </c>
      <c r="S1576" s="217">
        <f>--IFERROR(VLOOKUP(I1576,'统计（数据库导出）'!A:K,4,FALSE),0)</f>
        <v>0</v>
      </c>
      <c r="T1576" s="217">
        <f>--IFERROR(VLOOKUP(I1576,'统计（数据库导出）'!A:K,5,FALSE),0)</f>
        <v>0</v>
      </c>
      <c r="U1576" s="217">
        <f>--IFERROR(VLOOKUP(I1576,'统计（数据库导出）'!A:K,6,FALSE),0)</f>
        <v>0</v>
      </c>
      <c r="V1576" s="217">
        <f>--IFERROR(VLOOKUP(I1576,'统计（数据库导出）'!A:K,7,FALSE),0)</f>
        <v>0</v>
      </c>
      <c r="W1576" s="217">
        <f>--IFERROR(VLOOKUP(I1576,'统计（数据库导出）'!A:K,8,FALSE),0)</f>
        <v>0</v>
      </c>
      <c r="X1576" s="217">
        <f>--IFERROR(VLOOKUP(I1576,'统计（数据库导出）'!A:K,9,FALSE),0)</f>
        <v>0</v>
      </c>
      <c r="Y1576" s="217">
        <f>--IFERROR(VLOOKUP(I1576,'统计（数据库导出）'!A:K,10,FALSE),0)</f>
        <v>72</v>
      </c>
      <c r="Z1576" s="217">
        <f>--IFERROR(VLOOKUP(I1576,'统计（数据库导出）'!A:K,11,FALSE),0)</f>
        <v>0</v>
      </c>
      <c r="AA1576" s="4">
        <v>1575</v>
      </c>
      <c r="AB1576" s="4"/>
      <c r="AC1576" s="220" t="e">
        <f>VLOOKUP(H1576,[1]Sheet1!$D:$D,1,FALSE)</f>
        <v>#N/A</v>
      </c>
    </row>
    <row r="1577" spans="1:29">
      <c r="A1577" s="4">
        <v>1315</v>
      </c>
      <c r="B1577" s="4" t="s">
        <v>3254</v>
      </c>
      <c r="C1577" s="4" t="s">
        <v>457</v>
      </c>
      <c r="D1577" s="4">
        <v>0</v>
      </c>
      <c r="E1577" s="4">
        <v>0</v>
      </c>
      <c r="F1577" s="4">
        <v>0</v>
      </c>
      <c r="G1577" s="4">
        <v>0</v>
      </c>
      <c r="H1577" s="4">
        <v>3853673</v>
      </c>
      <c r="I1577" s="4" t="s">
        <v>3994</v>
      </c>
      <c r="J1577" s="216">
        <v>200</v>
      </c>
      <c r="K1577" s="4" t="s">
        <v>3995</v>
      </c>
      <c r="L1577" s="4"/>
      <c r="M1577" s="4" t="s">
        <v>472</v>
      </c>
      <c r="N1577" s="4" t="s">
        <v>645</v>
      </c>
      <c r="O1577" s="4">
        <v>18993820339</v>
      </c>
      <c r="P1577" s="217">
        <f>--IFERROR(VLOOKUP(I1577,'统计（数据库导出）'!A:C,2,FALSE),0)</f>
        <v>0</v>
      </c>
      <c r="Q1577" s="217">
        <f>--IFERROR(VLOOKUP(I1577,'统计（数据库导出）'!A:C,3,FALSE),0)</f>
        <v>21</v>
      </c>
      <c r="R1577" s="219">
        <f t="shared" si="24"/>
        <v>0.105</v>
      </c>
      <c r="S1577" s="217">
        <f>--IFERROR(VLOOKUP(I1577,'统计（数据库导出）'!A:K,4,FALSE),0)</f>
        <v>0</v>
      </c>
      <c r="T1577" s="217">
        <f>--IFERROR(VLOOKUP(I1577,'统计（数据库导出）'!A:K,5,FALSE),0)</f>
        <v>0</v>
      </c>
      <c r="U1577" s="217">
        <f>--IFERROR(VLOOKUP(I1577,'统计（数据库导出）'!A:K,6,FALSE),0)</f>
        <v>0</v>
      </c>
      <c r="V1577" s="217">
        <f>--IFERROR(VLOOKUP(I1577,'统计（数据库导出）'!A:K,7,FALSE),0)</f>
        <v>0</v>
      </c>
      <c r="W1577" s="217">
        <f>--IFERROR(VLOOKUP(I1577,'统计（数据库导出）'!A:K,8,FALSE),0)</f>
        <v>15</v>
      </c>
      <c r="X1577" s="217">
        <f>--IFERROR(VLOOKUP(I1577,'统计（数据库导出）'!A:K,9,FALSE),0)</f>
        <v>0</v>
      </c>
      <c r="Y1577" s="217">
        <f>--IFERROR(VLOOKUP(I1577,'统计（数据库导出）'!A:K,10,FALSE),0)</f>
        <v>6</v>
      </c>
      <c r="Z1577" s="217">
        <f>--IFERROR(VLOOKUP(I1577,'统计（数据库导出）'!A:K,11,FALSE),0)</f>
        <v>0</v>
      </c>
      <c r="AA1577" s="4">
        <v>1576</v>
      </c>
      <c r="AB1577" s="4"/>
      <c r="AC1577" s="220" t="e">
        <f>VLOOKUP(H1577,[1]Sheet1!$D:$D,1,FALSE)</f>
        <v>#N/A</v>
      </c>
    </row>
    <row r="1578" spans="1:29">
      <c r="A1578" s="4">
        <v>1316</v>
      </c>
      <c r="B1578" s="4" t="s">
        <v>3254</v>
      </c>
      <c r="C1578" s="4" t="s">
        <v>457</v>
      </c>
      <c r="D1578" s="4">
        <v>0</v>
      </c>
      <c r="E1578" s="4">
        <v>0</v>
      </c>
      <c r="F1578" s="4">
        <v>0</v>
      </c>
      <c r="G1578" s="4">
        <v>0</v>
      </c>
      <c r="H1578" s="4">
        <v>3853593</v>
      </c>
      <c r="I1578" s="4" t="s">
        <v>3996</v>
      </c>
      <c r="J1578" s="216">
        <v>200</v>
      </c>
      <c r="K1578" s="4" t="s">
        <v>3997</v>
      </c>
      <c r="L1578" s="4"/>
      <c r="M1578" s="4" t="s">
        <v>3998</v>
      </c>
      <c r="N1578" s="4" t="s">
        <v>3999</v>
      </c>
      <c r="O1578" s="4">
        <v>18093824557</v>
      </c>
      <c r="P1578" s="217">
        <f>--IFERROR(VLOOKUP(I1578,'统计（数据库导出）'!A:C,2,FALSE),0)</f>
        <v>0</v>
      </c>
      <c r="Q1578" s="217">
        <f>--IFERROR(VLOOKUP(I1578,'统计（数据库导出）'!A:C,3,FALSE),0)</f>
        <v>0</v>
      </c>
      <c r="R1578" s="219">
        <f t="shared" si="24"/>
        <v>0</v>
      </c>
      <c r="S1578" s="217">
        <f>--IFERROR(VLOOKUP(I1578,'统计（数据库导出）'!A:K,4,FALSE),0)</f>
        <v>0</v>
      </c>
      <c r="T1578" s="217">
        <f>--IFERROR(VLOOKUP(I1578,'统计（数据库导出）'!A:K,5,FALSE),0)</f>
        <v>0</v>
      </c>
      <c r="U1578" s="217">
        <f>--IFERROR(VLOOKUP(I1578,'统计（数据库导出）'!A:K,6,FALSE),0)</f>
        <v>0</v>
      </c>
      <c r="V1578" s="217">
        <f>--IFERROR(VLOOKUP(I1578,'统计（数据库导出）'!A:K,7,FALSE),0)</f>
        <v>0</v>
      </c>
      <c r="W1578" s="217">
        <f>--IFERROR(VLOOKUP(I1578,'统计（数据库导出）'!A:K,8,FALSE),0)</f>
        <v>0</v>
      </c>
      <c r="X1578" s="217">
        <f>--IFERROR(VLOOKUP(I1578,'统计（数据库导出）'!A:K,9,FALSE),0)</f>
        <v>0</v>
      </c>
      <c r="Y1578" s="217">
        <f>--IFERROR(VLOOKUP(I1578,'统计（数据库导出）'!A:K,10,FALSE),0)</f>
        <v>0</v>
      </c>
      <c r="Z1578" s="217">
        <f>--IFERROR(VLOOKUP(I1578,'统计（数据库导出）'!A:K,11,FALSE),0)</f>
        <v>0</v>
      </c>
      <c r="AA1578" s="4">
        <v>1577</v>
      </c>
      <c r="AB1578" s="4"/>
      <c r="AC1578" s="220" t="e">
        <f>VLOOKUP(H1578,[1]Sheet1!$D:$D,1,FALSE)</f>
        <v>#N/A</v>
      </c>
    </row>
    <row r="1579" spans="1:29">
      <c r="A1579" s="4">
        <v>1317</v>
      </c>
      <c r="B1579" s="4" t="s">
        <v>3254</v>
      </c>
      <c r="C1579" s="4" t="s">
        <v>457</v>
      </c>
      <c r="D1579" s="4">
        <v>0</v>
      </c>
      <c r="E1579" s="4">
        <v>0</v>
      </c>
      <c r="F1579" s="4">
        <v>0</v>
      </c>
      <c r="G1579" s="4">
        <v>0</v>
      </c>
      <c r="H1579" s="4">
        <v>3853670</v>
      </c>
      <c r="I1579" s="4" t="s">
        <v>4000</v>
      </c>
      <c r="J1579" s="216">
        <v>200</v>
      </c>
      <c r="K1579" s="4" t="s">
        <v>4001</v>
      </c>
      <c r="L1579" s="4"/>
      <c r="M1579" s="4" t="s">
        <v>4002</v>
      </c>
      <c r="N1579" s="4" t="s">
        <v>645</v>
      </c>
      <c r="O1579" s="4">
        <v>13309381838</v>
      </c>
      <c r="P1579" s="217">
        <f>--IFERROR(VLOOKUP(I1579,'统计（数据库导出）'!A:C,2,FALSE),0)</f>
        <v>0</v>
      </c>
      <c r="Q1579" s="217">
        <f>--IFERROR(VLOOKUP(I1579,'统计（数据库导出）'!A:C,3,FALSE),0)</f>
        <v>0</v>
      </c>
      <c r="R1579" s="219">
        <f t="shared" si="24"/>
        <v>0</v>
      </c>
      <c r="S1579" s="217">
        <f>--IFERROR(VLOOKUP(I1579,'统计（数据库导出）'!A:K,4,FALSE),0)</f>
        <v>0</v>
      </c>
      <c r="T1579" s="217">
        <f>--IFERROR(VLOOKUP(I1579,'统计（数据库导出）'!A:K,5,FALSE),0)</f>
        <v>0</v>
      </c>
      <c r="U1579" s="217">
        <f>--IFERROR(VLOOKUP(I1579,'统计（数据库导出）'!A:K,6,FALSE),0)</f>
        <v>0</v>
      </c>
      <c r="V1579" s="217">
        <f>--IFERROR(VLOOKUP(I1579,'统计（数据库导出）'!A:K,7,FALSE),0)</f>
        <v>0</v>
      </c>
      <c r="W1579" s="217">
        <f>--IFERROR(VLOOKUP(I1579,'统计（数据库导出）'!A:K,8,FALSE),0)</f>
        <v>0</v>
      </c>
      <c r="X1579" s="217">
        <f>--IFERROR(VLOOKUP(I1579,'统计（数据库导出）'!A:K,9,FALSE),0)</f>
        <v>0</v>
      </c>
      <c r="Y1579" s="217">
        <f>--IFERROR(VLOOKUP(I1579,'统计（数据库导出）'!A:K,10,FALSE),0)</f>
        <v>0</v>
      </c>
      <c r="Z1579" s="217">
        <f>--IFERROR(VLOOKUP(I1579,'统计（数据库导出）'!A:K,11,FALSE),0)</f>
        <v>0</v>
      </c>
      <c r="AA1579" s="4">
        <v>1578</v>
      </c>
      <c r="AB1579" s="4"/>
      <c r="AC1579" s="220" t="e">
        <f>VLOOKUP(H1579,[1]Sheet1!$D:$D,1,FALSE)</f>
        <v>#N/A</v>
      </c>
    </row>
    <row r="1580" spans="1:29">
      <c r="A1580" s="4">
        <v>1318</v>
      </c>
      <c r="B1580" s="4" t="s">
        <v>3254</v>
      </c>
      <c r="C1580" s="4" t="s">
        <v>57</v>
      </c>
      <c r="D1580" s="4">
        <v>0</v>
      </c>
      <c r="E1580" s="4">
        <v>0</v>
      </c>
      <c r="F1580" s="4">
        <v>0</v>
      </c>
      <c r="G1580" s="4">
        <v>0</v>
      </c>
      <c r="H1580" s="4">
        <v>3852771</v>
      </c>
      <c r="I1580" s="4" t="s">
        <v>4003</v>
      </c>
      <c r="J1580" s="216">
        <v>200</v>
      </c>
      <c r="K1580" s="4" t="s">
        <v>4004</v>
      </c>
      <c r="L1580" s="4"/>
      <c r="M1580" s="4" t="s">
        <v>4005</v>
      </c>
      <c r="N1580" s="4" t="s">
        <v>4006</v>
      </c>
      <c r="O1580" s="4">
        <v>19958565055</v>
      </c>
      <c r="P1580" s="217">
        <f>--IFERROR(VLOOKUP(I1580,'统计（数据库导出）'!A:C,2,FALSE),0)</f>
        <v>0</v>
      </c>
      <c r="Q1580" s="217">
        <f>--IFERROR(VLOOKUP(I1580,'统计（数据库导出）'!A:C,3,FALSE),0)</f>
        <v>-1.00900000000001</v>
      </c>
      <c r="R1580" s="219">
        <f t="shared" si="24"/>
        <v>-0.00504500000000005</v>
      </c>
      <c r="S1580" s="217">
        <f>--IFERROR(VLOOKUP(I1580,'统计（数据库导出）'!A:K,4,FALSE),0)</f>
        <v>0</v>
      </c>
      <c r="T1580" s="217">
        <f>--IFERROR(VLOOKUP(I1580,'统计（数据库导出）'!A:K,5,FALSE),0)</f>
        <v>0</v>
      </c>
      <c r="U1580" s="217">
        <f>--IFERROR(VLOOKUP(I1580,'统计（数据库导出）'!A:K,6,FALSE),0)</f>
        <v>0</v>
      </c>
      <c r="V1580" s="217">
        <f>--IFERROR(VLOOKUP(I1580,'统计（数据库导出）'!A:K,7,FALSE),0)</f>
        <v>0</v>
      </c>
      <c r="W1580" s="217">
        <f>--IFERROR(VLOOKUP(I1580,'统计（数据库导出）'!A:K,8,FALSE),0)</f>
        <v>-100</v>
      </c>
      <c r="X1580" s="217">
        <f>--IFERROR(VLOOKUP(I1580,'统计（数据库导出）'!A:K,9,FALSE),0)</f>
        <v>-100</v>
      </c>
      <c r="Y1580" s="217">
        <f>--IFERROR(VLOOKUP(I1580,'统计（数据库导出）'!A:K,10,FALSE),0)</f>
        <v>98.991</v>
      </c>
      <c r="Z1580" s="217">
        <f>--IFERROR(VLOOKUP(I1580,'统计（数据库导出）'!A:K,11,FALSE),0)</f>
        <v>0</v>
      </c>
      <c r="AA1580" s="4">
        <v>1579</v>
      </c>
      <c r="AB1580" s="4"/>
      <c r="AC1580" s="220" t="e">
        <f>VLOOKUP(H1580,[1]Sheet1!$D:$D,1,FALSE)</f>
        <v>#N/A</v>
      </c>
    </row>
    <row r="1581" spans="1:29">
      <c r="A1581" s="4">
        <v>1319</v>
      </c>
      <c r="B1581" s="4" t="s">
        <v>3254</v>
      </c>
      <c r="C1581" s="4" t="s">
        <v>57</v>
      </c>
      <c r="D1581" s="4">
        <v>0</v>
      </c>
      <c r="E1581" s="4">
        <v>0</v>
      </c>
      <c r="F1581" s="4">
        <v>0</v>
      </c>
      <c r="G1581" s="4">
        <v>0</v>
      </c>
      <c r="H1581" s="4">
        <v>3851685</v>
      </c>
      <c r="I1581" s="4" t="s">
        <v>4007</v>
      </c>
      <c r="J1581" s="216">
        <v>200</v>
      </c>
      <c r="K1581" s="4" t="s">
        <v>4008</v>
      </c>
      <c r="L1581" s="4"/>
      <c r="M1581" s="4" t="s">
        <v>4009</v>
      </c>
      <c r="N1581" s="4" t="s">
        <v>645</v>
      </c>
      <c r="O1581" s="4" t="s">
        <v>4008</v>
      </c>
      <c r="P1581" s="217">
        <f>--IFERROR(VLOOKUP(I1581,'统计（数据库导出）'!A:C,2,FALSE),0)</f>
        <v>10</v>
      </c>
      <c r="Q1581" s="217">
        <f>--IFERROR(VLOOKUP(I1581,'统计（数据库导出）'!A:C,3,FALSE),0)</f>
        <v>202</v>
      </c>
      <c r="R1581" s="219">
        <f t="shared" si="24"/>
        <v>1.01</v>
      </c>
      <c r="S1581" s="217">
        <f>--IFERROR(VLOOKUP(I1581,'统计（数据库导出）'!A:K,4,FALSE),0)</f>
        <v>0</v>
      </c>
      <c r="T1581" s="217">
        <f>--IFERROR(VLOOKUP(I1581,'统计（数据库导出）'!A:K,5,FALSE),0)</f>
        <v>0</v>
      </c>
      <c r="U1581" s="217">
        <f>--IFERROR(VLOOKUP(I1581,'统计（数据库导出）'!A:K,6,FALSE),0)</f>
        <v>10</v>
      </c>
      <c r="V1581" s="217">
        <f>--IFERROR(VLOOKUP(I1581,'统计（数据库导出）'!A:K,7,FALSE),0)</f>
        <v>0</v>
      </c>
      <c r="W1581" s="217">
        <f>--IFERROR(VLOOKUP(I1581,'统计（数据库导出）'!A:K,8,FALSE),0)</f>
        <v>0</v>
      </c>
      <c r="X1581" s="217">
        <f>--IFERROR(VLOOKUP(I1581,'统计（数据库导出）'!A:K,9,FALSE),0)</f>
        <v>0</v>
      </c>
      <c r="Y1581" s="217">
        <f>--IFERROR(VLOOKUP(I1581,'统计（数据库导出）'!A:K,10,FALSE),0)</f>
        <v>202</v>
      </c>
      <c r="Z1581" s="217">
        <f>--IFERROR(VLOOKUP(I1581,'统计（数据库导出）'!A:K,11,FALSE),0)</f>
        <v>0</v>
      </c>
      <c r="AA1581" s="4">
        <v>1580</v>
      </c>
      <c r="AB1581" s="4"/>
      <c r="AC1581" s="220" t="e">
        <f>VLOOKUP(H1581,[1]Sheet1!$D:$D,1,FALSE)</f>
        <v>#N/A</v>
      </c>
    </row>
    <row r="1582" spans="1:29">
      <c r="A1582" s="4">
        <v>1320</v>
      </c>
      <c r="B1582" s="4" t="s">
        <v>3254</v>
      </c>
      <c r="C1582" s="4" t="s">
        <v>57</v>
      </c>
      <c r="D1582" s="4">
        <v>0</v>
      </c>
      <c r="E1582" s="4">
        <v>0</v>
      </c>
      <c r="F1582" s="4">
        <v>0</v>
      </c>
      <c r="G1582" s="4">
        <v>0</v>
      </c>
      <c r="H1582" s="4">
        <v>380829</v>
      </c>
      <c r="I1582" s="4" t="s">
        <v>4010</v>
      </c>
      <c r="J1582" s="216">
        <v>200</v>
      </c>
      <c r="K1582" s="4">
        <v>18993820220</v>
      </c>
      <c r="L1582" s="4"/>
      <c r="M1582" s="4" t="s">
        <v>4011</v>
      </c>
      <c r="N1582" s="4" t="s">
        <v>444</v>
      </c>
      <c r="O1582" s="4">
        <v>18993820220</v>
      </c>
      <c r="P1582" s="217">
        <f>--IFERROR(VLOOKUP(I1582,'统计（数据库导出）'!A:C,2,FALSE),0)</f>
        <v>59.7499999999999</v>
      </c>
      <c r="Q1582" s="217">
        <f>--IFERROR(VLOOKUP(I1582,'统计（数据库导出）'!A:C,3,FALSE),0)</f>
        <v>289.85</v>
      </c>
      <c r="R1582" s="219">
        <f t="shared" si="24"/>
        <v>1.44925</v>
      </c>
      <c r="S1582" s="217">
        <f>--IFERROR(VLOOKUP(I1582,'统计（数据库导出）'!A:K,4,FALSE),0)</f>
        <v>0</v>
      </c>
      <c r="T1582" s="217">
        <f>--IFERROR(VLOOKUP(I1582,'统计（数据库导出）'!A:K,5,FALSE),0)</f>
        <v>0</v>
      </c>
      <c r="U1582" s="217">
        <f>--IFERROR(VLOOKUP(I1582,'统计（数据库导出）'!A:K,6,FALSE),0)</f>
        <v>59.7499999999999</v>
      </c>
      <c r="V1582" s="217">
        <f>--IFERROR(VLOOKUP(I1582,'统计（数据库导出）'!A:K,7,FALSE),0)</f>
        <v>0</v>
      </c>
      <c r="W1582" s="217">
        <f>--IFERROR(VLOOKUP(I1582,'统计（数据库导出）'!A:K,8,FALSE),0)</f>
        <v>-100.9</v>
      </c>
      <c r="X1582" s="217">
        <f>--IFERROR(VLOOKUP(I1582,'统计（数据库导出）'!A:K,9,FALSE),0)</f>
        <v>-247</v>
      </c>
      <c r="Y1582" s="217">
        <f>--IFERROR(VLOOKUP(I1582,'统计（数据库导出）'!A:K,10,FALSE),0)</f>
        <v>390.75</v>
      </c>
      <c r="Z1582" s="217">
        <f>--IFERROR(VLOOKUP(I1582,'统计（数据库导出）'!A:K,11,FALSE),0)</f>
        <v>0</v>
      </c>
      <c r="AA1582" s="4">
        <v>1581</v>
      </c>
      <c r="AB1582" s="4"/>
      <c r="AC1582" s="220" t="e">
        <f>VLOOKUP(H1582,[1]Sheet1!$D:$D,1,FALSE)</f>
        <v>#N/A</v>
      </c>
    </row>
    <row r="1583" spans="1:29">
      <c r="A1583" s="4">
        <v>1321</v>
      </c>
      <c r="B1583" s="4" t="s">
        <v>3254</v>
      </c>
      <c r="C1583" s="4" t="s">
        <v>57</v>
      </c>
      <c r="D1583" s="4">
        <v>0</v>
      </c>
      <c r="E1583" s="4">
        <v>0</v>
      </c>
      <c r="F1583" s="4">
        <v>0</v>
      </c>
      <c r="G1583" s="4"/>
      <c r="H1583" s="4">
        <v>3854018</v>
      </c>
      <c r="I1583" s="4" t="s">
        <v>4012</v>
      </c>
      <c r="J1583" s="216">
        <v>200</v>
      </c>
      <c r="K1583" s="4">
        <v>19193858185</v>
      </c>
      <c r="L1583" s="4"/>
      <c r="M1583" s="4" t="s">
        <v>4013</v>
      </c>
      <c r="N1583" s="4" t="s">
        <v>645</v>
      </c>
      <c r="O1583" s="4">
        <v>18093831113</v>
      </c>
      <c r="P1583" s="217">
        <f>--IFERROR(VLOOKUP(I1583,'统计（数据库导出）'!A:C,2,FALSE),0)</f>
        <v>46</v>
      </c>
      <c r="Q1583" s="217">
        <f>--IFERROR(VLOOKUP(I1583,'统计（数据库导出）'!A:C,3,FALSE),0)</f>
        <v>46</v>
      </c>
      <c r="R1583" s="219">
        <f t="shared" si="24"/>
        <v>0.23</v>
      </c>
      <c r="S1583" s="217">
        <f>--IFERROR(VLOOKUP(I1583,'统计（数据库导出）'!A:K,4,FALSE),0)</f>
        <v>0</v>
      </c>
      <c r="T1583" s="217">
        <f>--IFERROR(VLOOKUP(I1583,'统计（数据库导出）'!A:K,5,FALSE),0)</f>
        <v>0</v>
      </c>
      <c r="U1583" s="217">
        <f>--IFERROR(VLOOKUP(I1583,'统计（数据库导出）'!A:K,6,FALSE),0)</f>
        <v>46</v>
      </c>
      <c r="V1583" s="217">
        <f>--IFERROR(VLOOKUP(I1583,'统计（数据库导出）'!A:K,7,FALSE),0)</f>
        <v>0</v>
      </c>
      <c r="W1583" s="217">
        <f>--IFERROR(VLOOKUP(I1583,'统计（数据库导出）'!A:K,8,FALSE),0)</f>
        <v>0</v>
      </c>
      <c r="X1583" s="217">
        <f>--IFERROR(VLOOKUP(I1583,'统计（数据库导出）'!A:K,9,FALSE),0)</f>
        <v>0</v>
      </c>
      <c r="Y1583" s="217">
        <f>--IFERROR(VLOOKUP(I1583,'统计（数据库导出）'!A:K,10,FALSE),0)</f>
        <v>46</v>
      </c>
      <c r="Z1583" s="217">
        <f>--IFERROR(VLOOKUP(I1583,'统计（数据库导出）'!A:K,11,FALSE),0)</f>
        <v>0</v>
      </c>
      <c r="AA1583" s="4">
        <v>1582</v>
      </c>
      <c r="AB1583" s="4"/>
      <c r="AC1583" s="220" t="e">
        <f>VLOOKUP(H1583,[1]Sheet1!$D:$D,1,FALSE)</f>
        <v>#N/A</v>
      </c>
    </row>
    <row r="1584" spans="1:29">
      <c r="A1584" s="4">
        <v>1323</v>
      </c>
      <c r="B1584" s="4" t="s">
        <v>3254</v>
      </c>
      <c r="C1584" s="4" t="s">
        <v>57</v>
      </c>
      <c r="D1584" s="4">
        <v>0</v>
      </c>
      <c r="E1584" s="4">
        <v>0</v>
      </c>
      <c r="F1584" s="4">
        <v>0</v>
      </c>
      <c r="G1584" s="4">
        <v>0</v>
      </c>
      <c r="H1584" s="4">
        <v>380298</v>
      </c>
      <c r="I1584" s="4" t="s">
        <v>4014</v>
      </c>
      <c r="J1584" s="216">
        <v>200</v>
      </c>
      <c r="K1584" s="4" t="s">
        <v>4015</v>
      </c>
      <c r="L1584" s="4"/>
      <c r="M1584" s="4" t="s">
        <v>4016</v>
      </c>
      <c r="N1584" s="4" t="s">
        <v>444</v>
      </c>
      <c r="O1584" s="4">
        <v>18993820263</v>
      </c>
      <c r="P1584" s="217">
        <f>--IFERROR(VLOOKUP(I1584,'统计（数据库导出）'!A:C,2,FALSE),0)</f>
        <v>202.8</v>
      </c>
      <c r="Q1584" s="217">
        <f>--IFERROR(VLOOKUP(I1584,'统计（数据库导出）'!A:C,3,FALSE),0)</f>
        <v>202.8</v>
      </c>
      <c r="R1584" s="219">
        <f t="shared" si="24"/>
        <v>1.014</v>
      </c>
      <c r="S1584" s="217">
        <f>--IFERROR(VLOOKUP(I1584,'统计（数据库导出）'!A:K,4,FALSE),0)</f>
        <v>202.8</v>
      </c>
      <c r="T1584" s="217">
        <f>--IFERROR(VLOOKUP(I1584,'统计（数据库导出）'!A:K,5,FALSE),0)</f>
        <v>0</v>
      </c>
      <c r="U1584" s="217">
        <f>--IFERROR(VLOOKUP(I1584,'统计（数据库导出）'!A:K,6,FALSE),0)</f>
        <v>0</v>
      </c>
      <c r="V1584" s="217">
        <f>--IFERROR(VLOOKUP(I1584,'统计（数据库导出）'!A:K,7,FALSE),0)</f>
        <v>0</v>
      </c>
      <c r="W1584" s="217">
        <f>--IFERROR(VLOOKUP(I1584,'统计（数据库导出）'!A:K,8,FALSE),0)</f>
        <v>202.8</v>
      </c>
      <c r="X1584" s="217">
        <f>--IFERROR(VLOOKUP(I1584,'统计（数据库导出）'!A:K,9,FALSE),0)</f>
        <v>0</v>
      </c>
      <c r="Y1584" s="217">
        <f>--IFERROR(VLOOKUP(I1584,'统计（数据库导出）'!A:K,10,FALSE),0)</f>
        <v>0</v>
      </c>
      <c r="Z1584" s="217">
        <f>--IFERROR(VLOOKUP(I1584,'统计（数据库导出）'!A:K,11,FALSE),0)</f>
        <v>0</v>
      </c>
      <c r="AA1584" s="4">
        <v>1583</v>
      </c>
      <c r="AB1584" s="4"/>
      <c r="AC1584" s="220" t="e">
        <f>VLOOKUP(H1584,[1]Sheet1!$D:$D,1,FALSE)</f>
        <v>#N/A</v>
      </c>
    </row>
    <row r="1585" spans="1:29">
      <c r="A1585" s="4">
        <v>1324</v>
      </c>
      <c r="B1585" s="4" t="s">
        <v>3254</v>
      </c>
      <c r="C1585" s="4" t="s">
        <v>57</v>
      </c>
      <c r="D1585" s="4">
        <v>0</v>
      </c>
      <c r="E1585" s="4">
        <v>0</v>
      </c>
      <c r="F1585" s="4">
        <v>0</v>
      </c>
      <c r="G1585" s="4">
        <v>0</v>
      </c>
      <c r="H1585" s="4">
        <v>3843829</v>
      </c>
      <c r="I1585" s="4" t="s">
        <v>4017</v>
      </c>
      <c r="J1585" s="216">
        <v>200</v>
      </c>
      <c r="K1585" s="4" t="s">
        <v>4018</v>
      </c>
      <c r="L1585" s="4"/>
      <c r="M1585" s="4" t="s">
        <v>4019</v>
      </c>
      <c r="N1585" s="4" t="s">
        <v>444</v>
      </c>
      <c r="O1585" s="4">
        <v>18909380066</v>
      </c>
      <c r="P1585" s="217">
        <f>--IFERROR(VLOOKUP(I1585,'统计（数据库导出）'!A:C,2,FALSE),0)</f>
        <v>0</v>
      </c>
      <c r="Q1585" s="217">
        <f>--IFERROR(VLOOKUP(I1585,'统计（数据库导出）'!A:C,3,FALSE),0)</f>
        <v>0</v>
      </c>
      <c r="R1585" s="219">
        <f t="shared" si="24"/>
        <v>0</v>
      </c>
      <c r="S1585" s="217">
        <f>--IFERROR(VLOOKUP(I1585,'统计（数据库导出）'!A:K,4,FALSE),0)</f>
        <v>0</v>
      </c>
      <c r="T1585" s="217">
        <f>--IFERROR(VLOOKUP(I1585,'统计（数据库导出）'!A:K,5,FALSE),0)</f>
        <v>0</v>
      </c>
      <c r="U1585" s="217">
        <f>--IFERROR(VLOOKUP(I1585,'统计（数据库导出）'!A:K,6,FALSE),0)</f>
        <v>0</v>
      </c>
      <c r="V1585" s="217">
        <f>--IFERROR(VLOOKUP(I1585,'统计（数据库导出）'!A:K,7,FALSE),0)</f>
        <v>0</v>
      </c>
      <c r="W1585" s="217">
        <f>--IFERROR(VLOOKUP(I1585,'统计（数据库导出）'!A:K,8,FALSE),0)</f>
        <v>0</v>
      </c>
      <c r="X1585" s="217">
        <f>--IFERROR(VLOOKUP(I1585,'统计（数据库导出）'!A:K,9,FALSE),0)</f>
        <v>0</v>
      </c>
      <c r="Y1585" s="217">
        <f>--IFERROR(VLOOKUP(I1585,'统计（数据库导出）'!A:K,10,FALSE),0)</f>
        <v>0</v>
      </c>
      <c r="Z1585" s="217">
        <f>--IFERROR(VLOOKUP(I1585,'统计（数据库导出）'!A:K,11,FALSE),0)</f>
        <v>0</v>
      </c>
      <c r="AA1585" s="4">
        <v>1584</v>
      </c>
      <c r="AB1585" s="4"/>
      <c r="AC1585" s="220" t="e">
        <f>VLOOKUP(H1585,[1]Sheet1!$D:$D,1,FALSE)</f>
        <v>#N/A</v>
      </c>
    </row>
    <row r="1586" spans="1:29">
      <c r="A1586" s="4">
        <v>1325</v>
      </c>
      <c r="B1586" s="4" t="s">
        <v>3254</v>
      </c>
      <c r="C1586" s="4" t="s">
        <v>57</v>
      </c>
      <c r="D1586" s="4">
        <v>0</v>
      </c>
      <c r="E1586" s="4">
        <v>0</v>
      </c>
      <c r="F1586" s="4">
        <v>0</v>
      </c>
      <c r="G1586" s="4">
        <v>0</v>
      </c>
      <c r="H1586" s="4">
        <v>3852830</v>
      </c>
      <c r="I1586" s="4" t="s">
        <v>4020</v>
      </c>
      <c r="J1586" s="216">
        <v>200</v>
      </c>
      <c r="K1586" s="4" t="s">
        <v>4021</v>
      </c>
      <c r="L1586" s="4"/>
      <c r="M1586" s="4" t="s">
        <v>4022</v>
      </c>
      <c r="N1586" s="4" t="s">
        <v>4023</v>
      </c>
      <c r="O1586" s="4">
        <v>18993824117</v>
      </c>
      <c r="P1586" s="217">
        <f>--IFERROR(VLOOKUP(I1586,'统计（数据库导出）'!A:C,2,FALSE),0)</f>
        <v>0</v>
      </c>
      <c r="Q1586" s="217">
        <f>--IFERROR(VLOOKUP(I1586,'统计（数据库导出）'!A:C,3,FALSE),0)</f>
        <v>64</v>
      </c>
      <c r="R1586" s="219">
        <f t="shared" si="24"/>
        <v>0.32</v>
      </c>
      <c r="S1586" s="217">
        <f>--IFERROR(VLOOKUP(I1586,'统计（数据库导出）'!A:K,4,FALSE),0)</f>
        <v>0</v>
      </c>
      <c r="T1586" s="217">
        <f>--IFERROR(VLOOKUP(I1586,'统计（数据库导出）'!A:K,5,FALSE),0)</f>
        <v>0</v>
      </c>
      <c r="U1586" s="217">
        <f>--IFERROR(VLOOKUP(I1586,'统计（数据库导出）'!A:K,6,FALSE),0)</f>
        <v>0</v>
      </c>
      <c r="V1586" s="217">
        <f>--IFERROR(VLOOKUP(I1586,'统计（数据库导出）'!A:K,7,FALSE),0)</f>
        <v>0</v>
      </c>
      <c r="W1586" s="217">
        <f>--IFERROR(VLOOKUP(I1586,'统计（数据库导出）'!A:K,8,FALSE),0)</f>
        <v>16</v>
      </c>
      <c r="X1586" s="217">
        <f>--IFERROR(VLOOKUP(I1586,'统计（数据库导出）'!A:K,9,FALSE),0)</f>
        <v>0</v>
      </c>
      <c r="Y1586" s="217">
        <f>--IFERROR(VLOOKUP(I1586,'统计（数据库导出）'!A:K,10,FALSE),0)</f>
        <v>48</v>
      </c>
      <c r="Z1586" s="217">
        <f>--IFERROR(VLOOKUP(I1586,'统计（数据库导出）'!A:K,11,FALSE),0)</f>
        <v>0</v>
      </c>
      <c r="AA1586" s="4">
        <v>1585</v>
      </c>
      <c r="AB1586" s="4"/>
      <c r="AC1586" s="220" t="e">
        <f>VLOOKUP(H1586,[1]Sheet1!$D:$D,1,FALSE)</f>
        <v>#N/A</v>
      </c>
    </row>
    <row r="1587" spans="1:29">
      <c r="A1587" s="4">
        <v>1326</v>
      </c>
      <c r="B1587" s="4" t="s">
        <v>3254</v>
      </c>
      <c r="C1587" s="4" t="s">
        <v>57</v>
      </c>
      <c r="D1587" s="4">
        <v>0</v>
      </c>
      <c r="E1587" s="4">
        <v>0</v>
      </c>
      <c r="F1587" s="4">
        <v>0</v>
      </c>
      <c r="G1587" s="4">
        <v>0</v>
      </c>
      <c r="H1587" s="4">
        <v>3805438</v>
      </c>
      <c r="I1587" s="4" t="s">
        <v>4024</v>
      </c>
      <c r="J1587" s="216">
        <v>200</v>
      </c>
      <c r="K1587" s="4" t="s">
        <v>4025</v>
      </c>
      <c r="L1587" s="4"/>
      <c r="M1587" s="4" t="s">
        <v>4026</v>
      </c>
      <c r="N1587" s="4" t="s">
        <v>3485</v>
      </c>
      <c r="O1587" s="4">
        <v>18993820318</v>
      </c>
      <c r="P1587" s="217">
        <f>--IFERROR(VLOOKUP(I1587,'统计（数据库导出）'!A:C,2,FALSE),0)</f>
        <v>0</v>
      </c>
      <c r="Q1587" s="217">
        <f>--IFERROR(VLOOKUP(I1587,'统计（数据库导出）'!A:C,3,FALSE),0)</f>
        <v>133.425</v>
      </c>
      <c r="R1587" s="219">
        <f t="shared" si="24"/>
        <v>0.667125</v>
      </c>
      <c r="S1587" s="217">
        <f>--IFERROR(VLOOKUP(I1587,'统计（数据库导出）'!A:K,4,FALSE),0)</f>
        <v>0</v>
      </c>
      <c r="T1587" s="217">
        <f>--IFERROR(VLOOKUP(I1587,'统计（数据库导出）'!A:K,5,FALSE),0)</f>
        <v>0</v>
      </c>
      <c r="U1587" s="217">
        <f>--IFERROR(VLOOKUP(I1587,'统计（数据库导出）'!A:K,6,FALSE),0)</f>
        <v>0</v>
      </c>
      <c r="V1587" s="217">
        <f>--IFERROR(VLOOKUP(I1587,'统计（数据库导出）'!A:K,7,FALSE),0)</f>
        <v>0</v>
      </c>
      <c r="W1587" s="217">
        <f>--IFERROR(VLOOKUP(I1587,'统计（数据库导出）'!A:K,8,FALSE),0)</f>
        <v>0</v>
      </c>
      <c r="X1587" s="217">
        <f>--IFERROR(VLOOKUP(I1587,'统计（数据库导出）'!A:K,9,FALSE),0)</f>
        <v>0</v>
      </c>
      <c r="Y1587" s="217">
        <f>--IFERROR(VLOOKUP(I1587,'统计（数据库导出）'!A:K,10,FALSE),0)</f>
        <v>133.425</v>
      </c>
      <c r="Z1587" s="217">
        <f>--IFERROR(VLOOKUP(I1587,'统计（数据库导出）'!A:K,11,FALSE),0)</f>
        <v>0</v>
      </c>
      <c r="AA1587" s="4">
        <v>1586</v>
      </c>
      <c r="AB1587" s="4"/>
      <c r="AC1587" s="220">
        <f>VLOOKUP(H1587,[1]Sheet1!$D:$D,1,FALSE)</f>
        <v>3805438</v>
      </c>
    </row>
    <row r="1588" spans="1:29">
      <c r="A1588" s="4">
        <v>1327</v>
      </c>
      <c r="B1588" s="4" t="s">
        <v>3254</v>
      </c>
      <c r="C1588" s="4" t="s">
        <v>57</v>
      </c>
      <c r="D1588" s="4">
        <v>0</v>
      </c>
      <c r="E1588" s="4">
        <v>0</v>
      </c>
      <c r="F1588" s="4">
        <v>0</v>
      </c>
      <c r="G1588" s="4">
        <v>0</v>
      </c>
      <c r="H1588" s="4">
        <v>3853319</v>
      </c>
      <c r="I1588" s="4" t="s">
        <v>4027</v>
      </c>
      <c r="J1588" s="216">
        <v>200</v>
      </c>
      <c r="K1588" s="4" t="s">
        <v>4028</v>
      </c>
      <c r="L1588" s="4"/>
      <c r="M1588" s="4" t="s">
        <v>4029</v>
      </c>
      <c r="N1588" s="4" t="s">
        <v>4030</v>
      </c>
      <c r="O1588" s="4">
        <v>19993833589</v>
      </c>
      <c r="P1588" s="217">
        <f>--IFERROR(VLOOKUP(I1588,'统计（数据库导出）'!A:C,2,FALSE),0)</f>
        <v>18</v>
      </c>
      <c r="Q1588" s="217">
        <f>--IFERROR(VLOOKUP(I1588,'统计（数据库导出）'!A:C,3,FALSE),0)</f>
        <v>27</v>
      </c>
      <c r="R1588" s="219">
        <f t="shared" si="24"/>
        <v>0.135</v>
      </c>
      <c r="S1588" s="217">
        <f>--IFERROR(VLOOKUP(I1588,'统计（数据库导出）'!A:K,4,FALSE),0)</f>
        <v>0</v>
      </c>
      <c r="T1588" s="217">
        <f>--IFERROR(VLOOKUP(I1588,'统计（数据库导出）'!A:K,5,FALSE),0)</f>
        <v>0</v>
      </c>
      <c r="U1588" s="217">
        <f>--IFERROR(VLOOKUP(I1588,'统计（数据库导出）'!A:K,6,FALSE),0)</f>
        <v>18</v>
      </c>
      <c r="V1588" s="217">
        <f>--IFERROR(VLOOKUP(I1588,'统计（数据库导出）'!A:K,7,FALSE),0)</f>
        <v>0</v>
      </c>
      <c r="W1588" s="217">
        <f>--IFERROR(VLOOKUP(I1588,'统计（数据库导出）'!A:K,8,FALSE),0)</f>
        <v>3</v>
      </c>
      <c r="X1588" s="217">
        <f>--IFERROR(VLOOKUP(I1588,'统计（数据库导出）'!A:K,9,FALSE),0)</f>
        <v>0</v>
      </c>
      <c r="Y1588" s="217">
        <f>--IFERROR(VLOOKUP(I1588,'统计（数据库导出）'!A:K,10,FALSE),0)</f>
        <v>24</v>
      </c>
      <c r="Z1588" s="217">
        <f>--IFERROR(VLOOKUP(I1588,'统计（数据库导出）'!A:K,11,FALSE),0)</f>
        <v>0</v>
      </c>
      <c r="AA1588" s="4">
        <v>1587</v>
      </c>
      <c r="AB1588" s="4"/>
      <c r="AC1588" s="220" t="e">
        <f>VLOOKUP(H1588,[1]Sheet1!$D:$D,1,FALSE)</f>
        <v>#N/A</v>
      </c>
    </row>
    <row r="1589" spans="1:29">
      <c r="A1589" s="4">
        <v>1328</v>
      </c>
      <c r="B1589" s="4" t="s">
        <v>3254</v>
      </c>
      <c r="C1589" s="4" t="s">
        <v>57</v>
      </c>
      <c r="D1589" s="4">
        <v>0</v>
      </c>
      <c r="E1589" s="4">
        <v>0</v>
      </c>
      <c r="F1589" s="4">
        <v>0</v>
      </c>
      <c r="G1589" s="4">
        <v>0</v>
      </c>
      <c r="H1589" s="4">
        <v>3852849</v>
      </c>
      <c r="I1589" s="4" t="s">
        <v>4031</v>
      </c>
      <c r="J1589" s="216">
        <v>200</v>
      </c>
      <c r="K1589" s="4" t="s">
        <v>4032</v>
      </c>
      <c r="L1589" s="4"/>
      <c r="M1589" s="4" t="s">
        <v>4033</v>
      </c>
      <c r="N1589" s="4" t="s">
        <v>3343</v>
      </c>
      <c r="O1589" s="4">
        <v>18093864460</v>
      </c>
      <c r="P1589" s="217">
        <f>--IFERROR(VLOOKUP(I1589,'统计（数据库导出）'!A:C,2,FALSE),0)</f>
        <v>180.45</v>
      </c>
      <c r="Q1589" s="217">
        <f>--IFERROR(VLOOKUP(I1589,'统计（数据库导出）'!A:C,3,FALSE),0)</f>
        <v>259.6</v>
      </c>
      <c r="R1589" s="219">
        <f t="shared" si="24"/>
        <v>1.298</v>
      </c>
      <c r="S1589" s="217">
        <f>--IFERROR(VLOOKUP(I1589,'统计（数据库导出）'!A:K,4,FALSE),0)</f>
        <v>154.8</v>
      </c>
      <c r="T1589" s="217">
        <f>--IFERROR(VLOOKUP(I1589,'统计（数据库导出）'!A:K,5,FALSE),0)</f>
        <v>0</v>
      </c>
      <c r="U1589" s="217">
        <f>--IFERROR(VLOOKUP(I1589,'统计（数据库导出）'!A:K,6,FALSE),0)</f>
        <v>25.65</v>
      </c>
      <c r="V1589" s="217">
        <f>--IFERROR(VLOOKUP(I1589,'统计（数据库导出）'!A:K,7,FALSE),0)</f>
        <v>0</v>
      </c>
      <c r="W1589" s="217">
        <f>--IFERROR(VLOOKUP(I1589,'统计（数据库导出）'!A:K,8,FALSE),0)</f>
        <v>228.3</v>
      </c>
      <c r="X1589" s="217">
        <f>--IFERROR(VLOOKUP(I1589,'统计（数据库导出）'!A:K,9,FALSE),0)</f>
        <v>-69</v>
      </c>
      <c r="Y1589" s="217">
        <f>--IFERROR(VLOOKUP(I1589,'统计（数据库导出）'!A:K,10,FALSE),0)</f>
        <v>31.3</v>
      </c>
      <c r="Z1589" s="217">
        <f>--IFERROR(VLOOKUP(I1589,'统计（数据库导出）'!A:K,11,FALSE),0)</f>
        <v>-60</v>
      </c>
      <c r="AA1589" s="4">
        <v>1588</v>
      </c>
      <c r="AB1589" s="4"/>
      <c r="AC1589" s="220" t="e">
        <f>VLOOKUP(H1589,[1]Sheet1!$D:$D,1,FALSE)</f>
        <v>#N/A</v>
      </c>
    </row>
    <row r="1590" spans="1:29">
      <c r="A1590" s="4">
        <v>1329</v>
      </c>
      <c r="B1590" s="4" t="s">
        <v>3254</v>
      </c>
      <c r="C1590" s="4" t="s">
        <v>3473</v>
      </c>
      <c r="D1590" s="4" t="s">
        <v>99</v>
      </c>
      <c r="E1590" s="4">
        <v>0</v>
      </c>
      <c r="F1590" s="4">
        <v>0</v>
      </c>
      <c r="G1590" s="4" t="s">
        <v>102</v>
      </c>
      <c r="H1590" s="4">
        <v>3852780</v>
      </c>
      <c r="I1590" s="4" t="s">
        <v>4034</v>
      </c>
      <c r="J1590" s="216">
        <v>3800</v>
      </c>
      <c r="K1590" s="4" t="s">
        <v>4035</v>
      </c>
      <c r="L1590" s="4" t="s">
        <v>99</v>
      </c>
      <c r="M1590" s="4" t="s">
        <v>4036</v>
      </c>
      <c r="N1590" s="4" t="s">
        <v>4037</v>
      </c>
      <c r="O1590" s="4">
        <v>18193819088</v>
      </c>
      <c r="P1590" s="217">
        <f>--IFERROR(VLOOKUP(I1590,'统计（数据库导出）'!A:C,2,FALSE),0)</f>
        <v>0</v>
      </c>
      <c r="Q1590" s="217">
        <f>--IFERROR(VLOOKUP(I1590,'统计（数据库导出）'!A:C,3,FALSE),0)</f>
        <v>154.21</v>
      </c>
      <c r="R1590" s="219">
        <f t="shared" si="24"/>
        <v>0.0405815789473684</v>
      </c>
      <c r="S1590" s="217">
        <f>--IFERROR(VLOOKUP(I1590,'统计（数据库导出）'!A:K,4,FALSE),0)</f>
        <v>0</v>
      </c>
      <c r="T1590" s="217">
        <f>--IFERROR(VLOOKUP(I1590,'统计（数据库导出）'!A:K,5,FALSE),0)</f>
        <v>0</v>
      </c>
      <c r="U1590" s="217">
        <f>--IFERROR(VLOOKUP(I1590,'统计（数据库导出）'!A:K,6,FALSE),0)</f>
        <v>0</v>
      </c>
      <c r="V1590" s="217">
        <f>--IFERROR(VLOOKUP(I1590,'统计（数据库导出）'!A:K,7,FALSE),0)</f>
        <v>0</v>
      </c>
      <c r="W1590" s="217">
        <f>--IFERROR(VLOOKUP(I1590,'统计（数据库导出）'!A:K,8,FALSE),0)</f>
        <v>4.8</v>
      </c>
      <c r="X1590" s="217">
        <f>--IFERROR(VLOOKUP(I1590,'统计（数据库导出）'!A:K,9,FALSE),0)</f>
        <v>-640</v>
      </c>
      <c r="Y1590" s="217">
        <f>--IFERROR(VLOOKUP(I1590,'统计（数据库导出）'!A:K,10,FALSE),0)</f>
        <v>149.41</v>
      </c>
      <c r="Z1590" s="217">
        <f>--IFERROR(VLOOKUP(I1590,'统计（数据库导出）'!A:K,11,FALSE),0)</f>
        <v>0</v>
      </c>
      <c r="AA1590" s="4">
        <v>1589</v>
      </c>
      <c r="AB1590" s="4"/>
      <c r="AC1590" s="220" t="e">
        <f>VLOOKUP(H1590,[1]Sheet1!$D:$D,1,FALSE)</f>
        <v>#N/A</v>
      </c>
    </row>
    <row r="1591" spans="1:29">
      <c r="A1591" s="4">
        <v>1331</v>
      </c>
      <c r="B1591" s="4" t="s">
        <v>3254</v>
      </c>
      <c r="C1591" s="4" t="s">
        <v>3473</v>
      </c>
      <c r="D1591" s="4" t="s">
        <v>99</v>
      </c>
      <c r="E1591" s="4">
        <v>0</v>
      </c>
      <c r="F1591" s="4">
        <v>0</v>
      </c>
      <c r="G1591" s="4" t="s">
        <v>373</v>
      </c>
      <c r="H1591" s="4">
        <v>3852554</v>
      </c>
      <c r="I1591" s="4" t="s">
        <v>4038</v>
      </c>
      <c r="J1591" s="216">
        <v>2500</v>
      </c>
      <c r="K1591" s="4" t="s">
        <v>4039</v>
      </c>
      <c r="L1591" s="4" t="s">
        <v>99</v>
      </c>
      <c r="M1591" s="4" t="s">
        <v>4040</v>
      </c>
      <c r="N1591" s="4" t="s">
        <v>4037</v>
      </c>
      <c r="O1591" s="4">
        <v>18193831996</v>
      </c>
      <c r="P1591" s="217">
        <f>--IFERROR(VLOOKUP(I1591,'统计（数据库导出）'!A:C,2,FALSE),0)</f>
        <v>0</v>
      </c>
      <c r="Q1591" s="217">
        <f>--IFERROR(VLOOKUP(I1591,'统计（数据库导出）'!A:C,3,FALSE),0)</f>
        <v>1345.16</v>
      </c>
      <c r="R1591" s="219">
        <f t="shared" si="24"/>
        <v>0.538064</v>
      </c>
      <c r="S1591" s="217">
        <f>--IFERROR(VLOOKUP(I1591,'统计（数据库导出）'!A:K,4,FALSE),0)</f>
        <v>0</v>
      </c>
      <c r="T1591" s="217">
        <f>--IFERROR(VLOOKUP(I1591,'统计（数据库导出）'!A:K,5,FALSE),0)</f>
        <v>0</v>
      </c>
      <c r="U1591" s="217">
        <f>--IFERROR(VLOOKUP(I1591,'统计（数据库导出）'!A:K,6,FALSE),0)</f>
        <v>0</v>
      </c>
      <c r="V1591" s="217">
        <f>--IFERROR(VLOOKUP(I1591,'统计（数据库导出）'!A:K,7,FALSE),0)</f>
        <v>0</v>
      </c>
      <c r="W1591" s="217">
        <f>--IFERROR(VLOOKUP(I1591,'统计（数据库导出）'!A:K,8,FALSE),0)</f>
        <v>344.21</v>
      </c>
      <c r="X1591" s="217">
        <f>--IFERROR(VLOOKUP(I1591,'统计（数据库导出）'!A:K,9,FALSE),0)</f>
        <v>-821</v>
      </c>
      <c r="Y1591" s="217">
        <f>--IFERROR(VLOOKUP(I1591,'统计（数据库导出）'!A:K,10,FALSE),0)</f>
        <v>1000.95</v>
      </c>
      <c r="Z1591" s="217">
        <f>--IFERROR(VLOOKUP(I1591,'统计（数据库导出）'!A:K,11,FALSE),0)</f>
        <v>-30</v>
      </c>
      <c r="AA1591" s="4">
        <v>1590</v>
      </c>
      <c r="AB1591" s="4"/>
      <c r="AC1591" s="220" t="e">
        <f>VLOOKUP(H1591,[1]Sheet1!$D:$D,1,FALSE)</f>
        <v>#N/A</v>
      </c>
    </row>
    <row r="1592" spans="1:29">
      <c r="A1592" s="4">
        <v>1332</v>
      </c>
      <c r="B1592" s="4" t="s">
        <v>3254</v>
      </c>
      <c r="C1592" s="4" t="s">
        <v>3473</v>
      </c>
      <c r="D1592" s="4" t="s">
        <v>109</v>
      </c>
      <c r="E1592" s="4">
        <v>0</v>
      </c>
      <c r="F1592" s="4">
        <v>0</v>
      </c>
      <c r="G1592" s="4" t="s">
        <v>373</v>
      </c>
      <c r="H1592" s="4">
        <v>3852552</v>
      </c>
      <c r="I1592" s="4" t="s">
        <v>4041</v>
      </c>
      <c r="J1592" s="216">
        <v>2000</v>
      </c>
      <c r="K1592" s="4" t="s">
        <v>4042</v>
      </c>
      <c r="L1592" s="4"/>
      <c r="M1592" s="4" t="s">
        <v>4043</v>
      </c>
      <c r="N1592" s="4" t="s">
        <v>3247</v>
      </c>
      <c r="O1592" s="4">
        <v>15343681190</v>
      </c>
      <c r="P1592" s="217">
        <f>--IFERROR(VLOOKUP(I1592,'统计（数据库导出）'!A:C,2,FALSE),0)</f>
        <v>15</v>
      </c>
      <c r="Q1592" s="217">
        <f>--IFERROR(VLOOKUP(I1592,'统计（数据库导出）'!A:C,3,FALSE),0)</f>
        <v>2591.4</v>
      </c>
      <c r="R1592" s="219">
        <f t="shared" si="24"/>
        <v>1.2957</v>
      </c>
      <c r="S1592" s="217">
        <f>--IFERROR(VLOOKUP(I1592,'统计（数据库导出）'!A:K,4,FALSE),0)</f>
        <v>0</v>
      </c>
      <c r="T1592" s="217">
        <f>--IFERROR(VLOOKUP(I1592,'统计（数据库导出）'!A:K,5,FALSE),0)</f>
        <v>0</v>
      </c>
      <c r="U1592" s="217">
        <f>--IFERROR(VLOOKUP(I1592,'统计（数据库导出）'!A:K,6,FALSE),0)</f>
        <v>15</v>
      </c>
      <c r="V1592" s="217">
        <f>--IFERROR(VLOOKUP(I1592,'统计（数据库导出）'!A:K,7,FALSE),0)</f>
        <v>0</v>
      </c>
      <c r="W1592" s="217">
        <f>--IFERROR(VLOOKUP(I1592,'统计（数据库导出）'!A:K,8,FALSE),0)</f>
        <v>2107.6</v>
      </c>
      <c r="X1592" s="217">
        <f>--IFERROR(VLOOKUP(I1592,'统计（数据库导出）'!A:K,9,FALSE),0)</f>
        <v>-28</v>
      </c>
      <c r="Y1592" s="217">
        <f>--IFERROR(VLOOKUP(I1592,'统计（数据库导出）'!A:K,10,FALSE),0)</f>
        <v>483.8</v>
      </c>
      <c r="Z1592" s="217">
        <f>--IFERROR(VLOOKUP(I1592,'统计（数据库导出）'!A:K,11,FALSE),0)</f>
        <v>0</v>
      </c>
      <c r="AA1592" s="4">
        <v>1591</v>
      </c>
      <c r="AB1592" s="4"/>
      <c r="AC1592" s="220" t="e">
        <f>VLOOKUP(H1592,[1]Sheet1!$D:$D,1,FALSE)</f>
        <v>#N/A</v>
      </c>
    </row>
    <row r="1593" spans="1:29">
      <c r="A1593" s="4">
        <v>1333</v>
      </c>
      <c r="B1593" s="4" t="s">
        <v>3254</v>
      </c>
      <c r="C1593" s="4" t="s">
        <v>57</v>
      </c>
      <c r="D1593" s="4">
        <v>0</v>
      </c>
      <c r="E1593" s="4">
        <v>0</v>
      </c>
      <c r="F1593" s="4">
        <v>0</v>
      </c>
      <c r="G1593" s="4" t="s">
        <v>68</v>
      </c>
      <c r="H1593" s="4">
        <v>3853563</v>
      </c>
      <c r="I1593" s="4" t="s">
        <v>4044</v>
      </c>
      <c r="J1593" s="216">
        <v>0</v>
      </c>
      <c r="K1593" s="4">
        <v>0</v>
      </c>
      <c r="L1593" s="4"/>
      <c r="M1593" s="4" t="s">
        <v>4045</v>
      </c>
      <c r="N1593" s="4" t="s">
        <v>4046</v>
      </c>
      <c r="O1593" s="4">
        <v>17339967104</v>
      </c>
      <c r="P1593" s="217">
        <f>--IFERROR(VLOOKUP(I1593,'统计（数据库导出）'!A:C,2,FALSE),0)</f>
        <v>0</v>
      </c>
      <c r="Q1593" s="217">
        <f>--IFERROR(VLOOKUP(I1593,'统计（数据库导出）'!A:C,3,FALSE),0)</f>
        <v>0</v>
      </c>
      <c r="R1593" s="219">
        <f t="shared" si="24"/>
        <v>0</v>
      </c>
      <c r="S1593" s="217">
        <f>--IFERROR(VLOOKUP(I1593,'统计（数据库导出）'!A:K,4,FALSE),0)</f>
        <v>0</v>
      </c>
      <c r="T1593" s="217">
        <f>--IFERROR(VLOOKUP(I1593,'统计（数据库导出）'!A:K,5,FALSE),0)</f>
        <v>0</v>
      </c>
      <c r="U1593" s="217">
        <f>--IFERROR(VLOOKUP(I1593,'统计（数据库导出）'!A:K,6,FALSE),0)</f>
        <v>0</v>
      </c>
      <c r="V1593" s="217">
        <f>--IFERROR(VLOOKUP(I1593,'统计（数据库导出）'!A:K,7,FALSE),0)</f>
        <v>0</v>
      </c>
      <c r="W1593" s="217">
        <f>--IFERROR(VLOOKUP(I1593,'统计（数据库导出）'!A:K,8,FALSE),0)</f>
        <v>0</v>
      </c>
      <c r="X1593" s="217">
        <f>--IFERROR(VLOOKUP(I1593,'统计（数据库导出）'!A:K,9,FALSE),0)</f>
        <v>0</v>
      </c>
      <c r="Y1593" s="217">
        <f>--IFERROR(VLOOKUP(I1593,'统计（数据库导出）'!A:K,10,FALSE),0)</f>
        <v>0</v>
      </c>
      <c r="Z1593" s="217">
        <f>--IFERROR(VLOOKUP(I1593,'统计（数据库导出）'!A:K,11,FALSE),0)</f>
        <v>0</v>
      </c>
      <c r="AA1593" s="4">
        <v>1592</v>
      </c>
      <c r="AB1593" s="4"/>
      <c r="AC1593" s="220" t="e">
        <f>VLOOKUP(H1593,[1]Sheet1!$D:$D,1,FALSE)</f>
        <v>#N/A</v>
      </c>
    </row>
    <row r="1594" spans="1:29">
      <c r="A1594" s="4">
        <v>1334</v>
      </c>
      <c r="B1594" s="4" t="s">
        <v>3254</v>
      </c>
      <c r="C1594" s="4" t="s">
        <v>3473</v>
      </c>
      <c r="D1594" s="4" t="s">
        <v>372</v>
      </c>
      <c r="E1594" s="4">
        <v>0</v>
      </c>
      <c r="F1594" s="4">
        <v>0</v>
      </c>
      <c r="G1594" s="4" t="s">
        <v>373</v>
      </c>
      <c r="H1594" s="4">
        <v>3852274</v>
      </c>
      <c r="I1594" s="4" t="s">
        <v>4047</v>
      </c>
      <c r="J1594" s="216">
        <v>2500</v>
      </c>
      <c r="K1594" s="4" t="s">
        <v>4048</v>
      </c>
      <c r="L1594" s="4"/>
      <c r="M1594" s="4" t="s">
        <v>4049</v>
      </c>
      <c r="N1594" s="4" t="s">
        <v>900</v>
      </c>
      <c r="O1594" s="4">
        <v>13369386651</v>
      </c>
      <c r="P1594" s="217">
        <f>--IFERROR(VLOOKUP(I1594,'统计（数据库导出）'!A:C,2,FALSE),0)</f>
        <v>69</v>
      </c>
      <c r="Q1594" s="217">
        <f>--IFERROR(VLOOKUP(I1594,'统计（数据库导出）'!A:C,3,FALSE),0)</f>
        <v>1351.25</v>
      </c>
      <c r="R1594" s="219">
        <f t="shared" si="24"/>
        <v>0.5405</v>
      </c>
      <c r="S1594" s="217">
        <f>--IFERROR(VLOOKUP(I1594,'统计（数据库导出）'!A:K,4,FALSE),0)</f>
        <v>69</v>
      </c>
      <c r="T1594" s="217">
        <f>--IFERROR(VLOOKUP(I1594,'统计（数据库导出）'!A:K,5,FALSE),0)</f>
        <v>0</v>
      </c>
      <c r="U1594" s="217">
        <f>--IFERROR(VLOOKUP(I1594,'统计（数据库导出）'!A:K,6,FALSE),0)</f>
        <v>0</v>
      </c>
      <c r="V1594" s="217">
        <f>--IFERROR(VLOOKUP(I1594,'统计（数据库导出）'!A:K,7,FALSE),0)</f>
        <v>0</v>
      </c>
      <c r="W1594" s="217">
        <f>--IFERROR(VLOOKUP(I1594,'统计（数据库导出）'!A:K,8,FALSE),0)</f>
        <v>492.2</v>
      </c>
      <c r="X1594" s="217">
        <f>--IFERROR(VLOOKUP(I1594,'统计（数据库导出）'!A:K,9,FALSE),0)</f>
        <v>-270.1</v>
      </c>
      <c r="Y1594" s="217">
        <f>--IFERROR(VLOOKUP(I1594,'统计（数据库导出）'!A:K,10,FALSE),0)</f>
        <v>859.05</v>
      </c>
      <c r="Z1594" s="217">
        <f>--IFERROR(VLOOKUP(I1594,'统计（数据库导出）'!A:K,11,FALSE),0)</f>
        <v>0</v>
      </c>
      <c r="AA1594" s="4">
        <v>1593</v>
      </c>
      <c r="AB1594" s="4"/>
      <c r="AC1594" s="220" t="e">
        <f>VLOOKUP(H1594,[1]Sheet1!$D:$D,1,FALSE)</f>
        <v>#N/A</v>
      </c>
    </row>
    <row r="1595" spans="1:29">
      <c r="A1595" s="4">
        <v>1336</v>
      </c>
      <c r="B1595" s="4" t="s">
        <v>3254</v>
      </c>
      <c r="C1595" s="4" t="s">
        <v>3473</v>
      </c>
      <c r="D1595" s="4" t="s">
        <v>372</v>
      </c>
      <c r="E1595" s="4">
        <v>0</v>
      </c>
      <c r="F1595" s="4">
        <v>0</v>
      </c>
      <c r="G1595" s="4" t="s">
        <v>373</v>
      </c>
      <c r="H1595" s="4">
        <v>3852799</v>
      </c>
      <c r="I1595" s="4" t="s">
        <v>4050</v>
      </c>
      <c r="J1595" s="216">
        <v>2500</v>
      </c>
      <c r="K1595" s="4">
        <v>18919245237</v>
      </c>
      <c r="L1595" s="4"/>
      <c r="M1595" s="4" t="s">
        <v>4051</v>
      </c>
      <c r="N1595" s="4" t="s">
        <v>4052</v>
      </c>
      <c r="O1595" s="4">
        <v>18919245237</v>
      </c>
      <c r="P1595" s="217">
        <f>--IFERROR(VLOOKUP(I1595,'统计（数据库导出）'!A:C,2,FALSE),0)</f>
        <v>0</v>
      </c>
      <c r="Q1595" s="217">
        <f>--IFERROR(VLOOKUP(I1595,'统计（数据库导出）'!A:C,3,FALSE),0)</f>
        <v>141.1</v>
      </c>
      <c r="R1595" s="219">
        <f t="shared" si="24"/>
        <v>0.05644</v>
      </c>
      <c r="S1595" s="217">
        <f>--IFERROR(VLOOKUP(I1595,'统计（数据库导出）'!A:K,4,FALSE),0)</f>
        <v>0</v>
      </c>
      <c r="T1595" s="217">
        <f>--IFERROR(VLOOKUP(I1595,'统计（数据库导出）'!A:K,5,FALSE),0)</f>
        <v>0</v>
      </c>
      <c r="U1595" s="217">
        <f>--IFERROR(VLOOKUP(I1595,'统计（数据库导出）'!A:K,6,FALSE),0)</f>
        <v>0</v>
      </c>
      <c r="V1595" s="217">
        <f>--IFERROR(VLOOKUP(I1595,'统计（数据库导出）'!A:K,7,FALSE),0)</f>
        <v>0</v>
      </c>
      <c r="W1595" s="217">
        <f>--IFERROR(VLOOKUP(I1595,'统计（数据库导出）'!A:K,8,FALSE),0)</f>
        <v>-63.5</v>
      </c>
      <c r="X1595" s="217">
        <f>--IFERROR(VLOOKUP(I1595,'统计（数据库导出）'!A:K,9,FALSE),0)</f>
        <v>-68</v>
      </c>
      <c r="Y1595" s="217">
        <f>--IFERROR(VLOOKUP(I1595,'统计（数据库导出）'!A:K,10,FALSE),0)</f>
        <v>204.6</v>
      </c>
      <c r="Z1595" s="217">
        <f>--IFERROR(VLOOKUP(I1595,'统计（数据库导出）'!A:K,11,FALSE),0)</f>
        <v>-5</v>
      </c>
      <c r="AA1595" s="4">
        <v>1594</v>
      </c>
      <c r="AB1595" s="4"/>
      <c r="AC1595" s="220" t="e">
        <f>VLOOKUP(H1595,[1]Sheet1!$D:$D,1,FALSE)</f>
        <v>#N/A</v>
      </c>
    </row>
    <row r="1596" spans="1:29">
      <c r="A1596" s="4">
        <v>1337</v>
      </c>
      <c r="B1596" s="4" t="s">
        <v>3254</v>
      </c>
      <c r="C1596" s="4" t="s">
        <v>3473</v>
      </c>
      <c r="D1596" s="4" t="s">
        <v>372</v>
      </c>
      <c r="E1596" s="4">
        <v>0</v>
      </c>
      <c r="F1596" s="4">
        <v>0</v>
      </c>
      <c r="G1596" s="4" t="s">
        <v>102</v>
      </c>
      <c r="H1596" s="4">
        <v>3852998</v>
      </c>
      <c r="I1596" s="4" t="s">
        <v>4053</v>
      </c>
      <c r="J1596" s="216">
        <v>1000</v>
      </c>
      <c r="K1596" s="4" t="s">
        <v>4054</v>
      </c>
      <c r="L1596" s="4"/>
      <c r="M1596" s="4" t="s">
        <v>4055</v>
      </c>
      <c r="N1596" s="4" t="s">
        <v>3155</v>
      </c>
      <c r="O1596" s="4">
        <v>18093835082</v>
      </c>
      <c r="P1596" s="217">
        <f>--IFERROR(VLOOKUP(I1596,'统计（数据库导出）'!A:C,2,FALSE),0)</f>
        <v>18</v>
      </c>
      <c r="Q1596" s="217">
        <f>--IFERROR(VLOOKUP(I1596,'统计（数据库导出）'!A:C,3,FALSE),0)</f>
        <v>1246.10166666667</v>
      </c>
      <c r="R1596" s="219">
        <f t="shared" si="24"/>
        <v>1.24610166666667</v>
      </c>
      <c r="S1596" s="217">
        <f>--IFERROR(VLOOKUP(I1596,'统计（数据库导出）'!A:K,4,FALSE),0)</f>
        <v>0</v>
      </c>
      <c r="T1596" s="217">
        <f>--IFERROR(VLOOKUP(I1596,'统计（数据库导出）'!A:K,5,FALSE),0)</f>
        <v>0</v>
      </c>
      <c r="U1596" s="217">
        <f>--IFERROR(VLOOKUP(I1596,'统计（数据库导出）'!A:K,6,FALSE),0)</f>
        <v>18</v>
      </c>
      <c r="V1596" s="217">
        <f>--IFERROR(VLOOKUP(I1596,'统计（数据库导出）'!A:K,7,FALSE),0)</f>
        <v>0</v>
      </c>
      <c r="W1596" s="217">
        <f>--IFERROR(VLOOKUP(I1596,'统计（数据库导出）'!A:K,8,FALSE),0)</f>
        <v>1094.25</v>
      </c>
      <c r="X1596" s="217">
        <f>--IFERROR(VLOOKUP(I1596,'统计（数据库导出）'!A:K,9,FALSE),0)</f>
        <v>-96.1</v>
      </c>
      <c r="Y1596" s="217">
        <f>--IFERROR(VLOOKUP(I1596,'统计（数据库导出）'!A:K,10,FALSE),0)</f>
        <v>151.851666666667</v>
      </c>
      <c r="Z1596" s="217">
        <f>--IFERROR(VLOOKUP(I1596,'统计（数据库导出）'!A:K,11,FALSE),0)</f>
        <v>-221.323333333333</v>
      </c>
      <c r="AA1596" s="4">
        <v>1595</v>
      </c>
      <c r="AB1596" s="4"/>
      <c r="AC1596" s="220" t="e">
        <f>VLOOKUP(H1596,[1]Sheet1!$D:$D,1,FALSE)</f>
        <v>#N/A</v>
      </c>
    </row>
    <row r="1597" spans="1:29">
      <c r="A1597" s="4">
        <v>1338</v>
      </c>
      <c r="B1597" s="4" t="s">
        <v>3254</v>
      </c>
      <c r="C1597" s="4" t="s">
        <v>3473</v>
      </c>
      <c r="D1597" s="4">
        <v>0</v>
      </c>
      <c r="E1597" s="4">
        <v>0</v>
      </c>
      <c r="F1597" s="4">
        <v>0</v>
      </c>
      <c r="G1597" s="4"/>
      <c r="H1597" s="4">
        <v>3852989</v>
      </c>
      <c r="I1597" s="4" t="s">
        <v>4056</v>
      </c>
      <c r="J1597" s="216">
        <v>200</v>
      </c>
      <c r="K1597" s="4" t="s">
        <v>4057</v>
      </c>
      <c r="L1597" s="4"/>
      <c r="M1597" s="4" t="s">
        <v>4058</v>
      </c>
      <c r="N1597" s="4" t="s">
        <v>4059</v>
      </c>
      <c r="O1597" s="4">
        <v>18919380868</v>
      </c>
      <c r="P1597" s="217">
        <f>--IFERROR(VLOOKUP(I1597,'统计（数据库导出）'!A:C,2,FALSE),0)</f>
        <v>0</v>
      </c>
      <c r="Q1597" s="217">
        <f>--IFERROR(VLOOKUP(I1597,'统计（数据库导出）'!A:C,3,FALSE),0)</f>
        <v>871.9</v>
      </c>
      <c r="R1597" s="219">
        <f t="shared" si="24"/>
        <v>4.3595</v>
      </c>
      <c r="S1597" s="217">
        <f>--IFERROR(VLOOKUP(I1597,'统计（数据库导出）'!A:K,4,FALSE),0)</f>
        <v>0</v>
      </c>
      <c r="T1597" s="217">
        <f>--IFERROR(VLOOKUP(I1597,'统计（数据库导出）'!A:K,5,FALSE),0)</f>
        <v>0</v>
      </c>
      <c r="U1597" s="217">
        <f>--IFERROR(VLOOKUP(I1597,'统计（数据库导出）'!A:K,6,FALSE),0)</f>
        <v>0</v>
      </c>
      <c r="V1597" s="217">
        <f>--IFERROR(VLOOKUP(I1597,'统计（数据库导出）'!A:K,7,FALSE),0)</f>
        <v>0</v>
      </c>
      <c r="W1597" s="217">
        <f>--IFERROR(VLOOKUP(I1597,'统计（数据库导出）'!A:K,8,FALSE),0)</f>
        <v>871.9</v>
      </c>
      <c r="X1597" s="217">
        <f>--IFERROR(VLOOKUP(I1597,'统计（数据库导出）'!A:K,9,FALSE),0)</f>
        <v>-89.1</v>
      </c>
      <c r="Y1597" s="217">
        <f>--IFERROR(VLOOKUP(I1597,'统计（数据库导出）'!A:K,10,FALSE),0)</f>
        <v>0</v>
      </c>
      <c r="Z1597" s="217">
        <f>--IFERROR(VLOOKUP(I1597,'统计（数据库导出）'!A:K,11,FALSE),0)</f>
        <v>0</v>
      </c>
      <c r="AA1597" s="4">
        <v>1596</v>
      </c>
      <c r="AB1597" s="4"/>
      <c r="AC1597" s="220" t="e">
        <f>VLOOKUP(H1597,[1]Sheet1!$D:$D,1,FALSE)</f>
        <v>#N/A</v>
      </c>
    </row>
    <row r="1598" spans="1:29">
      <c r="A1598" s="4">
        <v>1341</v>
      </c>
      <c r="B1598" s="4" t="s">
        <v>3254</v>
      </c>
      <c r="C1598" s="4" t="s">
        <v>457</v>
      </c>
      <c r="D1598" s="4">
        <v>0</v>
      </c>
      <c r="E1598" s="4">
        <v>0</v>
      </c>
      <c r="F1598" s="4">
        <v>0</v>
      </c>
      <c r="G1598" s="4"/>
      <c r="H1598" s="4">
        <v>3850627</v>
      </c>
      <c r="I1598" s="4" t="s">
        <v>4060</v>
      </c>
      <c r="J1598" s="216">
        <v>200</v>
      </c>
      <c r="K1598" s="4">
        <v>18993820202</v>
      </c>
      <c r="L1598" s="4"/>
      <c r="M1598" s="4" t="s">
        <v>4061</v>
      </c>
      <c r="N1598" s="4" t="s">
        <v>645</v>
      </c>
      <c r="O1598" s="4">
        <v>17339980599</v>
      </c>
      <c r="P1598" s="217">
        <f>--IFERROR(VLOOKUP(I1598,'统计（数据库导出）'!A:C,2,FALSE),0)</f>
        <v>0</v>
      </c>
      <c r="Q1598" s="217">
        <f>--IFERROR(VLOOKUP(I1598,'统计（数据库导出）'!A:C,3,FALSE),0)</f>
        <v>0</v>
      </c>
      <c r="R1598" s="219">
        <f t="shared" si="24"/>
        <v>0</v>
      </c>
      <c r="S1598" s="217">
        <f>--IFERROR(VLOOKUP(I1598,'统计（数据库导出）'!A:K,4,FALSE),0)</f>
        <v>0</v>
      </c>
      <c r="T1598" s="217">
        <f>--IFERROR(VLOOKUP(I1598,'统计（数据库导出）'!A:K,5,FALSE),0)</f>
        <v>0</v>
      </c>
      <c r="U1598" s="217">
        <f>--IFERROR(VLOOKUP(I1598,'统计（数据库导出）'!A:K,6,FALSE),0)</f>
        <v>0</v>
      </c>
      <c r="V1598" s="217">
        <f>--IFERROR(VLOOKUP(I1598,'统计（数据库导出）'!A:K,7,FALSE),0)</f>
        <v>0</v>
      </c>
      <c r="W1598" s="217">
        <f>--IFERROR(VLOOKUP(I1598,'统计（数据库导出）'!A:K,8,FALSE),0)</f>
        <v>0</v>
      </c>
      <c r="X1598" s="217">
        <f>--IFERROR(VLOOKUP(I1598,'统计（数据库导出）'!A:K,9,FALSE),0)</f>
        <v>0</v>
      </c>
      <c r="Y1598" s="217">
        <f>--IFERROR(VLOOKUP(I1598,'统计（数据库导出）'!A:K,10,FALSE),0)</f>
        <v>0</v>
      </c>
      <c r="Z1598" s="217">
        <f>--IFERROR(VLOOKUP(I1598,'统计（数据库导出）'!A:K,11,FALSE),0)</f>
        <v>0</v>
      </c>
      <c r="AA1598" s="4">
        <v>1597</v>
      </c>
      <c r="AB1598" s="4"/>
      <c r="AC1598" s="220" t="e">
        <f>VLOOKUP(H1598,[1]Sheet1!$D:$D,1,FALSE)</f>
        <v>#N/A</v>
      </c>
    </row>
    <row r="1599" spans="1:29">
      <c r="A1599" s="4">
        <v>1698</v>
      </c>
      <c r="B1599" s="4" t="s">
        <v>3254</v>
      </c>
      <c r="C1599" s="4">
        <v>0</v>
      </c>
      <c r="D1599" s="4" t="s">
        <v>335</v>
      </c>
      <c r="E1599" s="4" t="s">
        <v>3621</v>
      </c>
      <c r="F1599" s="4">
        <v>0</v>
      </c>
      <c r="G1599" s="4" t="s">
        <v>339</v>
      </c>
      <c r="H1599" s="4">
        <v>3854003</v>
      </c>
      <c r="I1599" s="4" t="s">
        <v>4062</v>
      </c>
      <c r="J1599" s="216">
        <v>400</v>
      </c>
      <c r="K1599" s="4">
        <v>15309388896</v>
      </c>
      <c r="L1599" s="4"/>
      <c r="M1599" s="4" t="s">
        <v>4063</v>
      </c>
      <c r="N1599" s="4" t="s">
        <v>3640</v>
      </c>
      <c r="O1599" s="4">
        <v>15309388896</v>
      </c>
      <c r="P1599" s="217">
        <f>--IFERROR(VLOOKUP(I1599,'统计（数据库导出）'!A:C,2,FALSE),0)</f>
        <v>0</v>
      </c>
      <c r="Q1599" s="217">
        <f>--IFERROR(VLOOKUP(I1599,'统计（数据库导出）'!A:C,3,FALSE),0)</f>
        <v>3</v>
      </c>
      <c r="R1599" s="219">
        <f t="shared" si="24"/>
        <v>0.0075</v>
      </c>
      <c r="S1599" s="217">
        <f>--IFERROR(VLOOKUP(I1599,'统计（数据库导出）'!A:K,4,FALSE),0)</f>
        <v>0</v>
      </c>
      <c r="T1599" s="217">
        <f>--IFERROR(VLOOKUP(I1599,'统计（数据库导出）'!A:K,5,FALSE),0)</f>
        <v>0</v>
      </c>
      <c r="U1599" s="217">
        <f>--IFERROR(VLOOKUP(I1599,'统计（数据库导出）'!A:K,6,FALSE),0)</f>
        <v>0</v>
      </c>
      <c r="V1599" s="217">
        <f>--IFERROR(VLOOKUP(I1599,'统计（数据库导出）'!A:K,7,FALSE),0)</f>
        <v>0</v>
      </c>
      <c r="W1599" s="217">
        <f>--IFERROR(VLOOKUP(I1599,'统计（数据库导出）'!A:K,8,FALSE),0)</f>
        <v>3</v>
      </c>
      <c r="X1599" s="217">
        <f>--IFERROR(VLOOKUP(I1599,'统计（数据库导出）'!A:K,9,FALSE),0)</f>
        <v>0</v>
      </c>
      <c r="Y1599" s="217">
        <f>--IFERROR(VLOOKUP(I1599,'统计（数据库导出）'!A:K,10,FALSE),0)</f>
        <v>0</v>
      </c>
      <c r="Z1599" s="217">
        <f>--IFERROR(VLOOKUP(I1599,'统计（数据库导出）'!A:K,11,FALSE),0)</f>
        <v>0</v>
      </c>
      <c r="AA1599" s="4">
        <v>1598</v>
      </c>
      <c r="AB1599" s="4"/>
      <c r="AC1599" s="220" t="e">
        <f>VLOOKUP(H1599,[1]Sheet1!$D:$D,1,FALSE)</f>
        <v>#N/A</v>
      </c>
    </row>
    <row r="1600" spans="1:29">
      <c r="A1600" s="4">
        <v>1699</v>
      </c>
      <c r="B1600" s="4" t="s">
        <v>3254</v>
      </c>
      <c r="C1600" s="4" t="s">
        <v>57</v>
      </c>
      <c r="D1600" s="4">
        <v>0</v>
      </c>
      <c r="E1600" s="4">
        <v>0</v>
      </c>
      <c r="F1600" s="4">
        <v>0</v>
      </c>
      <c r="G1600" s="4"/>
      <c r="H1600" s="4">
        <v>3850761</v>
      </c>
      <c r="I1600" s="4" t="s">
        <v>4064</v>
      </c>
      <c r="J1600" s="216">
        <v>200</v>
      </c>
      <c r="K1600" s="4">
        <v>15339780228</v>
      </c>
      <c r="L1600" s="4"/>
      <c r="M1600" s="4" t="s">
        <v>4065</v>
      </c>
      <c r="N1600" s="4" t="s">
        <v>645</v>
      </c>
      <c r="O1600" s="4">
        <v>15339780228</v>
      </c>
      <c r="P1600" s="217">
        <f>--IFERROR(VLOOKUP(I1600,'统计（数据库导出）'!A:C,2,FALSE),0)</f>
        <v>0</v>
      </c>
      <c r="Q1600" s="217">
        <f>--IFERROR(VLOOKUP(I1600,'统计（数据库导出）'!A:C,3,FALSE),0)</f>
        <v>113.05</v>
      </c>
      <c r="R1600" s="219">
        <f t="shared" si="24"/>
        <v>0.56525</v>
      </c>
      <c r="S1600" s="217">
        <f>--IFERROR(VLOOKUP(I1600,'统计（数据库导出）'!A:K,4,FALSE),0)</f>
        <v>0</v>
      </c>
      <c r="T1600" s="217">
        <f>--IFERROR(VLOOKUP(I1600,'统计（数据库导出）'!A:K,5,FALSE),0)</f>
        <v>0</v>
      </c>
      <c r="U1600" s="217">
        <f>--IFERROR(VLOOKUP(I1600,'统计（数据库导出）'!A:K,6,FALSE),0)</f>
        <v>0</v>
      </c>
      <c r="V1600" s="217">
        <f>--IFERROR(VLOOKUP(I1600,'统计（数据库导出）'!A:K,7,FALSE),0)</f>
        <v>0</v>
      </c>
      <c r="W1600" s="217">
        <f>--IFERROR(VLOOKUP(I1600,'统计（数据库导出）'!A:K,8,FALSE),0)</f>
        <v>8</v>
      </c>
      <c r="X1600" s="217">
        <f>--IFERROR(VLOOKUP(I1600,'统计（数据库导出）'!A:K,9,FALSE),0)</f>
        <v>0</v>
      </c>
      <c r="Y1600" s="217">
        <f>--IFERROR(VLOOKUP(I1600,'统计（数据库导出）'!A:K,10,FALSE),0)</f>
        <v>105.05</v>
      </c>
      <c r="Z1600" s="217">
        <f>--IFERROR(VLOOKUP(I1600,'统计（数据库导出）'!A:K,11,FALSE),0)</f>
        <v>0</v>
      </c>
      <c r="AA1600" s="4">
        <v>1599</v>
      </c>
      <c r="AB1600" s="4"/>
      <c r="AC1600" s="220" t="e">
        <f>VLOOKUP(H1600,[1]Sheet1!$D:$D,1,FALSE)</f>
        <v>#N/A</v>
      </c>
    </row>
    <row r="1601" spans="1:29">
      <c r="A1601" s="4">
        <v>1936</v>
      </c>
      <c r="B1601" s="4" t="s">
        <v>3254</v>
      </c>
      <c r="C1601" s="4" t="s">
        <v>3473</v>
      </c>
      <c r="D1601" s="4" t="s">
        <v>372</v>
      </c>
      <c r="E1601" s="4">
        <v>0</v>
      </c>
      <c r="F1601" s="4">
        <v>0</v>
      </c>
      <c r="G1601" s="4" t="s">
        <v>373</v>
      </c>
      <c r="H1601" s="4">
        <v>3854041</v>
      </c>
      <c r="I1601" s="4" t="s">
        <v>4066</v>
      </c>
      <c r="J1601" s="216">
        <v>2500</v>
      </c>
      <c r="K1601" s="4"/>
      <c r="L1601" s="4"/>
      <c r="M1601" s="4" t="s">
        <v>4067</v>
      </c>
      <c r="N1601" s="4" t="s">
        <v>3155</v>
      </c>
      <c r="O1601" s="4">
        <v>18993847701</v>
      </c>
      <c r="P1601" s="217">
        <f>--IFERROR(VLOOKUP(I1601,'统计（数据库导出）'!A:C,2,FALSE),0)</f>
        <v>59.8</v>
      </c>
      <c r="Q1601" s="217">
        <f>--IFERROR(VLOOKUP(I1601,'统计（数据库导出）'!A:C,3,FALSE),0)</f>
        <v>618.65</v>
      </c>
      <c r="R1601" s="219">
        <f t="shared" si="24"/>
        <v>0.24746</v>
      </c>
      <c r="S1601" s="217">
        <f>--IFERROR(VLOOKUP(I1601,'统计（数据库导出）'!A:K,4,FALSE),0)</f>
        <v>0</v>
      </c>
      <c r="T1601" s="217">
        <f>--IFERROR(VLOOKUP(I1601,'统计（数据库导出）'!A:K,5,FALSE),0)</f>
        <v>0</v>
      </c>
      <c r="U1601" s="217">
        <f>--IFERROR(VLOOKUP(I1601,'统计（数据库导出）'!A:K,6,FALSE),0)</f>
        <v>59.8</v>
      </c>
      <c r="V1601" s="217">
        <f>--IFERROR(VLOOKUP(I1601,'统计（数据库导出）'!A:K,7,FALSE),0)</f>
        <v>0</v>
      </c>
      <c r="W1601" s="217">
        <f>--IFERROR(VLOOKUP(I1601,'统计（数据库导出）'!A:K,8,FALSE),0)</f>
        <v>138</v>
      </c>
      <c r="X1601" s="217">
        <f>--IFERROR(VLOOKUP(I1601,'统计（数据库导出）'!A:K,9,FALSE),0)</f>
        <v>0</v>
      </c>
      <c r="Y1601" s="217">
        <f>--IFERROR(VLOOKUP(I1601,'统计（数据库导出）'!A:K,10,FALSE),0)</f>
        <v>480.65</v>
      </c>
      <c r="Z1601" s="217">
        <f>--IFERROR(VLOOKUP(I1601,'统计（数据库导出）'!A:K,11,FALSE),0)</f>
        <v>0</v>
      </c>
      <c r="AA1601" s="4">
        <v>1600</v>
      </c>
      <c r="AB1601" s="4"/>
      <c r="AC1601" s="220" t="e">
        <f>VLOOKUP(H1601,[1]Sheet1!$D:$D,1,FALSE)</f>
        <v>#N/A</v>
      </c>
    </row>
    <row r="1602" spans="1:29">
      <c r="A1602" s="4">
        <v>1937</v>
      </c>
      <c r="B1602" s="4" t="s">
        <v>3254</v>
      </c>
      <c r="C1602" s="4">
        <v>0</v>
      </c>
      <c r="D1602" s="4" t="s">
        <v>53</v>
      </c>
      <c r="E1602" s="4">
        <v>0</v>
      </c>
      <c r="F1602" s="4">
        <v>0</v>
      </c>
      <c r="G1602" s="4" t="s">
        <v>33</v>
      </c>
      <c r="H1602" s="4">
        <v>3852278</v>
      </c>
      <c r="I1602" s="4" t="s">
        <v>4068</v>
      </c>
      <c r="J1602" s="216">
        <v>1200</v>
      </c>
      <c r="K1602" s="4">
        <v>18093881991</v>
      </c>
      <c r="L1602" s="4"/>
      <c r="M1602" s="4" t="s">
        <v>4069</v>
      </c>
      <c r="N1602" s="4" t="s">
        <v>4070</v>
      </c>
      <c r="O1602" s="4">
        <v>18093881991</v>
      </c>
      <c r="P1602" s="217">
        <f>--IFERROR(VLOOKUP(I1602,'统计（数据库导出）'!A:C,2,FALSE),0)</f>
        <v>34.2</v>
      </c>
      <c r="Q1602" s="217">
        <f>--IFERROR(VLOOKUP(I1602,'统计（数据库导出）'!A:C,3,FALSE),0)</f>
        <v>-938.4</v>
      </c>
      <c r="R1602" s="219">
        <f t="shared" ref="R1602:R1662" si="25">IFERROR(Q1602/J1602,0)</f>
        <v>-0.782</v>
      </c>
      <c r="S1602" s="217">
        <f>--IFERROR(VLOOKUP(I1602,'统计（数据库导出）'!A:K,4,FALSE),0)</f>
        <v>34.2</v>
      </c>
      <c r="T1602" s="217">
        <f>--IFERROR(VLOOKUP(I1602,'统计（数据库导出）'!A:K,5,FALSE),0)</f>
        <v>0</v>
      </c>
      <c r="U1602" s="217">
        <f>--IFERROR(VLOOKUP(I1602,'统计（数据库导出）'!A:K,6,FALSE),0)</f>
        <v>0</v>
      </c>
      <c r="V1602" s="217">
        <f>--IFERROR(VLOOKUP(I1602,'统计（数据库导出）'!A:K,7,FALSE),0)</f>
        <v>0</v>
      </c>
      <c r="W1602" s="217">
        <f>--IFERROR(VLOOKUP(I1602,'统计（数据库导出）'!A:K,8,FALSE),0)</f>
        <v>-1034.8</v>
      </c>
      <c r="X1602" s="217">
        <f>--IFERROR(VLOOKUP(I1602,'统计（数据库导出）'!A:K,9,FALSE),0)</f>
        <v>-2560</v>
      </c>
      <c r="Y1602" s="217">
        <f>--IFERROR(VLOOKUP(I1602,'统计（数据库导出）'!A:K,10,FALSE),0)</f>
        <v>96.4</v>
      </c>
      <c r="Z1602" s="217">
        <f>--IFERROR(VLOOKUP(I1602,'统计（数据库导出）'!A:K,11,FALSE),0)</f>
        <v>0</v>
      </c>
      <c r="AA1602" s="4">
        <v>1601</v>
      </c>
      <c r="AB1602" s="4"/>
      <c r="AC1602" s="220" t="e">
        <f>VLOOKUP(H1602,[1]Sheet1!$D:$D,1,FALSE)</f>
        <v>#N/A</v>
      </c>
    </row>
    <row r="1603" spans="1:29">
      <c r="A1603" s="4"/>
      <c r="B1603" s="4" t="s">
        <v>3254</v>
      </c>
      <c r="C1603" s="4">
        <v>0</v>
      </c>
      <c r="D1603" s="4" t="s">
        <v>30</v>
      </c>
      <c r="E1603" s="4" t="s">
        <v>3644</v>
      </c>
      <c r="F1603" s="4" t="s">
        <v>32</v>
      </c>
      <c r="G1603" s="4" t="s">
        <v>33</v>
      </c>
      <c r="H1603" s="4">
        <v>3854089</v>
      </c>
      <c r="I1603" s="214" t="s">
        <v>4071</v>
      </c>
      <c r="J1603" s="216">
        <v>800</v>
      </c>
      <c r="K1603" s="4">
        <v>15379896879</v>
      </c>
      <c r="L1603" s="4"/>
      <c r="M1603" s="4" t="s">
        <v>4072</v>
      </c>
      <c r="N1603" s="4" t="s">
        <v>4073</v>
      </c>
      <c r="O1603" s="4">
        <v>15379896879</v>
      </c>
      <c r="P1603" s="217">
        <f>--IFERROR(VLOOKUP(I1603,'统计（数据库导出）'!A:C,2,FALSE),0)</f>
        <v>753.1</v>
      </c>
      <c r="Q1603" s="217">
        <f>--IFERROR(VLOOKUP(I1603,'统计（数据库导出）'!A:C,3,FALSE),0)</f>
        <v>1026.9</v>
      </c>
      <c r="R1603" s="219">
        <f t="shared" si="25"/>
        <v>1.283625</v>
      </c>
      <c r="S1603" s="217">
        <f>--IFERROR(VLOOKUP(I1603,'统计（数据库导出）'!A:K,4,FALSE),0)</f>
        <v>646.3</v>
      </c>
      <c r="T1603" s="217">
        <f>--IFERROR(VLOOKUP(I1603,'统计（数据库导出）'!A:K,5,FALSE),0)</f>
        <v>0</v>
      </c>
      <c r="U1603" s="217">
        <f>--IFERROR(VLOOKUP(I1603,'统计（数据库导出）'!A:K,6,FALSE),0)</f>
        <v>106.8</v>
      </c>
      <c r="V1603" s="217">
        <f>--IFERROR(VLOOKUP(I1603,'统计（数据库导出）'!A:K,7,FALSE),0)</f>
        <v>0</v>
      </c>
      <c r="W1603" s="217">
        <f>--IFERROR(VLOOKUP(I1603,'统计（数据库导出）'!A:K,8,FALSE),0)</f>
        <v>798.1</v>
      </c>
      <c r="X1603" s="217">
        <f>--IFERROR(VLOOKUP(I1603,'统计（数据库导出）'!A:K,9,FALSE),0)</f>
        <v>0</v>
      </c>
      <c r="Y1603" s="217">
        <f>--IFERROR(VLOOKUP(I1603,'统计（数据库导出）'!A:K,10,FALSE),0)</f>
        <v>228.8</v>
      </c>
      <c r="Z1603" s="217">
        <f>--IFERROR(VLOOKUP(I1603,'统计（数据库导出）'!A:K,11,FALSE),0)</f>
        <v>0</v>
      </c>
      <c r="AA1603" s="4">
        <v>1602</v>
      </c>
      <c r="AB1603" s="4"/>
      <c r="AC1603" s="220" t="e">
        <f>VLOOKUP(H1603,[1]Sheet1!$D:$D,1,FALSE)</f>
        <v>#N/A</v>
      </c>
    </row>
    <row r="1604" spans="1:29">
      <c r="A1604" s="4"/>
      <c r="B1604" s="4" t="s">
        <v>3254</v>
      </c>
      <c r="C1604" s="4">
        <v>0</v>
      </c>
      <c r="D1604" s="4" t="s">
        <v>30</v>
      </c>
      <c r="E1604" s="4" t="s">
        <v>3537</v>
      </c>
      <c r="F1604" s="4" t="s">
        <v>32</v>
      </c>
      <c r="G1604" s="4" t="s">
        <v>102</v>
      </c>
      <c r="H1604" s="4"/>
      <c r="I1604" s="214" t="e">
        <v>#N/A</v>
      </c>
      <c r="J1604" s="216">
        <v>4897</v>
      </c>
      <c r="K1604" s="4"/>
      <c r="L1604" s="4"/>
      <c r="M1604" s="4" t="s">
        <v>4074</v>
      </c>
      <c r="N1604" s="4" t="e">
        <v>#N/A</v>
      </c>
      <c r="O1604" s="4" t="s">
        <v>4075</v>
      </c>
      <c r="P1604" s="217">
        <f>--IFERROR(VLOOKUP(I1604,'统计（数据库导出）'!A:C,2,FALSE),0)</f>
        <v>0</v>
      </c>
      <c r="Q1604" s="217">
        <f>--IFERROR(VLOOKUP(I1604,'统计（数据库导出）'!A:C,3,FALSE),0)</f>
        <v>0</v>
      </c>
      <c r="R1604" s="219">
        <f t="shared" si="25"/>
        <v>0</v>
      </c>
      <c r="S1604" s="217">
        <f>--IFERROR(VLOOKUP(I1604,'统计（数据库导出）'!A:K,4,FALSE),0)</f>
        <v>0</v>
      </c>
      <c r="T1604" s="217">
        <f>--IFERROR(VLOOKUP(I1604,'统计（数据库导出）'!A:K,5,FALSE),0)</f>
        <v>0</v>
      </c>
      <c r="U1604" s="217">
        <f>--IFERROR(VLOOKUP(I1604,'统计（数据库导出）'!A:K,6,FALSE),0)</f>
        <v>0</v>
      </c>
      <c r="V1604" s="217">
        <f>--IFERROR(VLOOKUP(I1604,'统计（数据库导出）'!A:K,7,FALSE),0)</f>
        <v>0</v>
      </c>
      <c r="W1604" s="217">
        <f>--IFERROR(VLOOKUP(I1604,'统计（数据库导出）'!A:K,8,FALSE),0)</f>
        <v>0</v>
      </c>
      <c r="X1604" s="217">
        <f>--IFERROR(VLOOKUP(I1604,'统计（数据库导出）'!A:K,9,FALSE),0)</f>
        <v>0</v>
      </c>
      <c r="Y1604" s="217">
        <f>--IFERROR(VLOOKUP(I1604,'统计（数据库导出）'!A:K,10,FALSE),0)</f>
        <v>0</v>
      </c>
      <c r="Z1604" s="217">
        <f>--IFERROR(VLOOKUP(I1604,'统计（数据库导出）'!A:K,11,FALSE),0)</f>
        <v>0</v>
      </c>
      <c r="AA1604" s="4">
        <v>1603</v>
      </c>
      <c r="AB1604" s="4"/>
      <c r="AC1604" s="220" t="e">
        <f>VLOOKUP(H1604,[1]Sheet1!$D:$D,1,FALSE)</f>
        <v>#N/A</v>
      </c>
    </row>
    <row r="1605" spans="1:29">
      <c r="A1605" s="4"/>
      <c r="B1605" s="4" t="s">
        <v>3254</v>
      </c>
      <c r="C1605" s="4">
        <v>0</v>
      </c>
      <c r="D1605" s="4" t="s">
        <v>30</v>
      </c>
      <c r="E1605" s="4" t="s">
        <v>3413</v>
      </c>
      <c r="F1605" s="4" t="s">
        <v>32</v>
      </c>
      <c r="G1605" s="4" t="s">
        <v>102</v>
      </c>
      <c r="H1605" s="4"/>
      <c r="I1605" s="214" t="e">
        <v>#N/A</v>
      </c>
      <c r="J1605" s="216">
        <v>2870</v>
      </c>
      <c r="K1605" s="4"/>
      <c r="L1605" s="4"/>
      <c r="M1605" s="4" t="s">
        <v>4076</v>
      </c>
      <c r="N1605" s="4" t="e">
        <v>#N/A</v>
      </c>
      <c r="O1605" s="4">
        <v>13321388990</v>
      </c>
      <c r="P1605" s="217">
        <f>--IFERROR(VLOOKUP(I1605,'统计（数据库导出）'!A:C,2,FALSE),0)</f>
        <v>0</v>
      </c>
      <c r="Q1605" s="217">
        <f>--IFERROR(VLOOKUP(I1605,'统计（数据库导出）'!A:C,3,FALSE),0)</f>
        <v>0</v>
      </c>
      <c r="R1605" s="219">
        <f t="shared" si="25"/>
        <v>0</v>
      </c>
      <c r="S1605" s="217">
        <f>--IFERROR(VLOOKUP(I1605,'统计（数据库导出）'!A:K,4,FALSE),0)</f>
        <v>0</v>
      </c>
      <c r="T1605" s="217">
        <f>--IFERROR(VLOOKUP(I1605,'统计（数据库导出）'!A:K,5,FALSE),0)</f>
        <v>0</v>
      </c>
      <c r="U1605" s="217">
        <f>--IFERROR(VLOOKUP(I1605,'统计（数据库导出）'!A:K,6,FALSE),0)</f>
        <v>0</v>
      </c>
      <c r="V1605" s="217">
        <f>--IFERROR(VLOOKUP(I1605,'统计（数据库导出）'!A:K,7,FALSE),0)</f>
        <v>0</v>
      </c>
      <c r="W1605" s="217">
        <f>--IFERROR(VLOOKUP(I1605,'统计（数据库导出）'!A:K,8,FALSE),0)</f>
        <v>0</v>
      </c>
      <c r="X1605" s="217">
        <f>--IFERROR(VLOOKUP(I1605,'统计（数据库导出）'!A:K,9,FALSE),0)</f>
        <v>0</v>
      </c>
      <c r="Y1605" s="217">
        <f>--IFERROR(VLOOKUP(I1605,'统计（数据库导出）'!A:K,10,FALSE),0)</f>
        <v>0</v>
      </c>
      <c r="Z1605" s="217">
        <f>--IFERROR(VLOOKUP(I1605,'统计（数据库导出）'!A:K,11,FALSE),0)</f>
        <v>0</v>
      </c>
      <c r="AA1605" s="4">
        <v>1604</v>
      </c>
      <c r="AB1605" s="4"/>
      <c r="AC1605" s="220" t="e">
        <f>VLOOKUP(H1605,[1]Sheet1!$D:$D,1,FALSE)</f>
        <v>#N/A</v>
      </c>
    </row>
    <row r="1606" spans="1:29">
      <c r="A1606" s="4"/>
      <c r="B1606" s="4" t="s">
        <v>3254</v>
      </c>
      <c r="C1606" s="4">
        <v>0</v>
      </c>
      <c r="D1606" s="4" t="s">
        <v>30</v>
      </c>
      <c r="E1606" s="4" t="s">
        <v>3271</v>
      </c>
      <c r="F1606" s="4" t="s">
        <v>88</v>
      </c>
      <c r="G1606" s="4" t="s">
        <v>68</v>
      </c>
      <c r="H1606" s="4">
        <v>3854018</v>
      </c>
      <c r="I1606" s="214" t="s">
        <v>4012</v>
      </c>
      <c r="J1606" s="216">
        <v>2950</v>
      </c>
      <c r="K1606" s="4">
        <v>19193858185</v>
      </c>
      <c r="L1606" s="4"/>
      <c r="M1606" s="4" t="s">
        <v>4077</v>
      </c>
      <c r="N1606" s="4" t="s">
        <v>645</v>
      </c>
      <c r="O1606" s="4">
        <v>19193858185</v>
      </c>
      <c r="P1606" s="217">
        <f>--IFERROR(VLOOKUP(I1606,'统计（数据库导出）'!A:C,2,FALSE),0)</f>
        <v>46</v>
      </c>
      <c r="Q1606" s="217">
        <f>--IFERROR(VLOOKUP(I1606,'统计（数据库导出）'!A:C,3,FALSE),0)</f>
        <v>46</v>
      </c>
      <c r="R1606" s="219">
        <f t="shared" si="25"/>
        <v>0.0155932203389831</v>
      </c>
      <c r="S1606" s="217">
        <f>--IFERROR(VLOOKUP(I1606,'统计（数据库导出）'!A:K,4,FALSE),0)</f>
        <v>0</v>
      </c>
      <c r="T1606" s="217">
        <f>--IFERROR(VLOOKUP(I1606,'统计（数据库导出）'!A:K,5,FALSE),0)</f>
        <v>0</v>
      </c>
      <c r="U1606" s="217">
        <f>--IFERROR(VLOOKUP(I1606,'统计（数据库导出）'!A:K,6,FALSE),0)</f>
        <v>46</v>
      </c>
      <c r="V1606" s="217">
        <f>--IFERROR(VLOOKUP(I1606,'统计（数据库导出）'!A:K,7,FALSE),0)</f>
        <v>0</v>
      </c>
      <c r="W1606" s="217">
        <f>--IFERROR(VLOOKUP(I1606,'统计（数据库导出）'!A:K,8,FALSE),0)</f>
        <v>0</v>
      </c>
      <c r="X1606" s="217">
        <f>--IFERROR(VLOOKUP(I1606,'统计（数据库导出）'!A:K,9,FALSE),0)</f>
        <v>0</v>
      </c>
      <c r="Y1606" s="217">
        <f>--IFERROR(VLOOKUP(I1606,'统计（数据库导出）'!A:K,10,FALSE),0)</f>
        <v>46</v>
      </c>
      <c r="Z1606" s="217">
        <f>--IFERROR(VLOOKUP(I1606,'统计（数据库导出）'!A:K,11,FALSE),0)</f>
        <v>0</v>
      </c>
      <c r="AA1606" s="4">
        <v>1605</v>
      </c>
      <c r="AB1606" s="4"/>
      <c r="AC1606" s="220" t="e">
        <f>VLOOKUP(H1606,[1]Sheet1!$D:$D,1,FALSE)</f>
        <v>#N/A</v>
      </c>
    </row>
    <row r="1607" spans="1:29">
      <c r="A1607" s="4"/>
      <c r="B1607" s="4" t="s">
        <v>3254</v>
      </c>
      <c r="C1607" s="4">
        <v>0</v>
      </c>
      <c r="D1607" s="4" t="s">
        <v>335</v>
      </c>
      <c r="E1607" s="4" t="s">
        <v>3621</v>
      </c>
      <c r="F1607" s="4">
        <v>0</v>
      </c>
      <c r="G1607" s="4" t="s">
        <v>342</v>
      </c>
      <c r="H1607" s="4"/>
      <c r="I1607" s="214" t="e">
        <v>#N/A</v>
      </c>
      <c r="J1607" s="216">
        <v>3200</v>
      </c>
      <c r="K1607" s="4"/>
      <c r="L1607" s="4"/>
      <c r="M1607" s="4" t="s">
        <v>4078</v>
      </c>
      <c r="N1607" s="4" t="e">
        <v>#N/A</v>
      </c>
      <c r="O1607" s="4">
        <v>15339780355</v>
      </c>
      <c r="P1607" s="217">
        <f>--IFERROR(VLOOKUP(I1607,'统计（数据库导出）'!A:C,2,FALSE),0)</f>
        <v>0</v>
      </c>
      <c r="Q1607" s="217">
        <f>--IFERROR(VLOOKUP(I1607,'统计（数据库导出）'!A:C,3,FALSE),0)</f>
        <v>0</v>
      </c>
      <c r="R1607" s="219">
        <f t="shared" si="25"/>
        <v>0</v>
      </c>
      <c r="S1607" s="217">
        <f>--IFERROR(VLOOKUP(I1607,'统计（数据库导出）'!A:K,4,FALSE),0)</f>
        <v>0</v>
      </c>
      <c r="T1607" s="217">
        <f>--IFERROR(VLOOKUP(I1607,'统计（数据库导出）'!A:K,5,FALSE),0)</f>
        <v>0</v>
      </c>
      <c r="U1607" s="217">
        <f>--IFERROR(VLOOKUP(I1607,'统计（数据库导出）'!A:K,6,FALSE),0)</f>
        <v>0</v>
      </c>
      <c r="V1607" s="217">
        <f>--IFERROR(VLOOKUP(I1607,'统计（数据库导出）'!A:K,7,FALSE),0)</f>
        <v>0</v>
      </c>
      <c r="W1607" s="217">
        <f>--IFERROR(VLOOKUP(I1607,'统计（数据库导出）'!A:K,8,FALSE),0)</f>
        <v>0</v>
      </c>
      <c r="X1607" s="217">
        <f>--IFERROR(VLOOKUP(I1607,'统计（数据库导出）'!A:K,9,FALSE),0)</f>
        <v>0</v>
      </c>
      <c r="Y1607" s="217">
        <f>--IFERROR(VLOOKUP(I1607,'统计（数据库导出）'!A:K,10,FALSE),0)</f>
        <v>0</v>
      </c>
      <c r="Z1607" s="217">
        <f>--IFERROR(VLOOKUP(I1607,'统计（数据库导出）'!A:K,11,FALSE),0)</f>
        <v>0</v>
      </c>
      <c r="AA1607" s="4">
        <v>1606</v>
      </c>
      <c r="AB1607" s="4"/>
      <c r="AC1607" s="220" t="e">
        <f>VLOOKUP(H1607,[1]Sheet1!$D:$D,1,FALSE)</f>
        <v>#N/A</v>
      </c>
    </row>
    <row r="1608" spans="1:29">
      <c r="A1608" s="4"/>
      <c r="B1608" s="4" t="s">
        <v>3254</v>
      </c>
      <c r="C1608" s="4" t="s">
        <v>357</v>
      </c>
      <c r="D1608" s="4">
        <v>0</v>
      </c>
      <c r="E1608" s="4">
        <v>0</v>
      </c>
      <c r="F1608" s="4">
        <v>0</v>
      </c>
      <c r="G1608" s="4"/>
      <c r="H1608" s="4"/>
      <c r="I1608" s="214" t="e">
        <v>#N/A</v>
      </c>
      <c r="J1608" s="216">
        <v>200</v>
      </c>
      <c r="K1608" s="4">
        <v>18993820121</v>
      </c>
      <c r="L1608" s="4"/>
      <c r="M1608" s="4" t="s">
        <v>3750</v>
      </c>
      <c r="N1608" s="4" t="e">
        <v>#N/A</v>
      </c>
      <c r="O1608" s="4">
        <v>18993820121</v>
      </c>
      <c r="P1608" s="217">
        <f>--IFERROR(VLOOKUP(I1608,'统计（数据库导出）'!A:C,2,FALSE),0)</f>
        <v>0</v>
      </c>
      <c r="Q1608" s="217">
        <f>--IFERROR(VLOOKUP(I1608,'统计（数据库导出）'!A:C,3,FALSE),0)</f>
        <v>0</v>
      </c>
      <c r="R1608" s="219">
        <f t="shared" si="25"/>
        <v>0</v>
      </c>
      <c r="S1608" s="217">
        <f>--IFERROR(VLOOKUP(I1608,'统计（数据库导出）'!A:K,4,FALSE),0)</f>
        <v>0</v>
      </c>
      <c r="T1608" s="217">
        <f>--IFERROR(VLOOKUP(I1608,'统计（数据库导出）'!A:K,5,FALSE),0)</f>
        <v>0</v>
      </c>
      <c r="U1608" s="217">
        <f>--IFERROR(VLOOKUP(I1608,'统计（数据库导出）'!A:K,6,FALSE),0)</f>
        <v>0</v>
      </c>
      <c r="V1608" s="217">
        <f>--IFERROR(VLOOKUP(I1608,'统计（数据库导出）'!A:K,7,FALSE),0)</f>
        <v>0</v>
      </c>
      <c r="W1608" s="217">
        <f>--IFERROR(VLOOKUP(I1608,'统计（数据库导出）'!A:K,8,FALSE),0)</f>
        <v>0</v>
      </c>
      <c r="X1608" s="217">
        <f>--IFERROR(VLOOKUP(I1608,'统计（数据库导出）'!A:K,9,FALSE),0)</f>
        <v>0</v>
      </c>
      <c r="Y1608" s="217">
        <f>--IFERROR(VLOOKUP(I1608,'统计（数据库导出）'!A:K,10,FALSE),0)</f>
        <v>0</v>
      </c>
      <c r="Z1608" s="217">
        <f>--IFERROR(VLOOKUP(I1608,'统计（数据库导出）'!A:K,11,FALSE),0)</f>
        <v>0</v>
      </c>
      <c r="AA1608" s="4">
        <v>1607</v>
      </c>
      <c r="AB1608" s="4"/>
      <c r="AC1608" s="220" t="e">
        <f>VLOOKUP(H1608,[1]Sheet1!$D:$D,1,FALSE)</f>
        <v>#N/A</v>
      </c>
    </row>
    <row r="1609" spans="1:29">
      <c r="A1609" s="4"/>
      <c r="B1609" s="4" t="s">
        <v>3254</v>
      </c>
      <c r="C1609" s="4" t="s">
        <v>457</v>
      </c>
      <c r="D1609" s="4">
        <v>0</v>
      </c>
      <c r="E1609" s="4">
        <v>0</v>
      </c>
      <c r="F1609" s="4">
        <v>0</v>
      </c>
      <c r="G1609" s="4"/>
      <c r="H1609" s="4"/>
      <c r="I1609" s="214" t="e">
        <v>#N/A</v>
      </c>
      <c r="J1609" s="216">
        <v>200</v>
      </c>
      <c r="K1609" s="4">
        <v>18193866940</v>
      </c>
      <c r="L1609" s="4"/>
      <c r="M1609" s="4" t="s">
        <v>4079</v>
      </c>
      <c r="N1609" s="4" t="e">
        <v>#N/A</v>
      </c>
      <c r="O1609" s="4">
        <v>18193866940</v>
      </c>
      <c r="P1609" s="217">
        <f>--IFERROR(VLOOKUP(I1609,'统计（数据库导出）'!A:C,2,FALSE),0)</f>
        <v>0</v>
      </c>
      <c r="Q1609" s="217">
        <f>--IFERROR(VLOOKUP(I1609,'统计（数据库导出）'!A:C,3,FALSE),0)</f>
        <v>0</v>
      </c>
      <c r="R1609" s="219">
        <f t="shared" si="25"/>
        <v>0</v>
      </c>
      <c r="S1609" s="217">
        <f>--IFERROR(VLOOKUP(I1609,'统计（数据库导出）'!A:K,4,FALSE),0)</f>
        <v>0</v>
      </c>
      <c r="T1609" s="217">
        <f>--IFERROR(VLOOKUP(I1609,'统计（数据库导出）'!A:K,5,FALSE),0)</f>
        <v>0</v>
      </c>
      <c r="U1609" s="217">
        <f>--IFERROR(VLOOKUP(I1609,'统计（数据库导出）'!A:K,6,FALSE),0)</f>
        <v>0</v>
      </c>
      <c r="V1609" s="217">
        <f>--IFERROR(VLOOKUP(I1609,'统计（数据库导出）'!A:K,7,FALSE),0)</f>
        <v>0</v>
      </c>
      <c r="W1609" s="217">
        <f>--IFERROR(VLOOKUP(I1609,'统计（数据库导出）'!A:K,8,FALSE),0)</f>
        <v>0</v>
      </c>
      <c r="X1609" s="217">
        <f>--IFERROR(VLOOKUP(I1609,'统计（数据库导出）'!A:K,9,FALSE),0)</f>
        <v>0</v>
      </c>
      <c r="Y1609" s="217">
        <f>--IFERROR(VLOOKUP(I1609,'统计（数据库导出）'!A:K,10,FALSE),0)</f>
        <v>0</v>
      </c>
      <c r="Z1609" s="217">
        <f>--IFERROR(VLOOKUP(I1609,'统计（数据库导出）'!A:K,11,FALSE),0)</f>
        <v>0</v>
      </c>
      <c r="AA1609" s="4">
        <v>1608</v>
      </c>
      <c r="AB1609" s="4"/>
      <c r="AC1609" s="220" t="e">
        <f>VLOOKUP(H1609,[1]Sheet1!$D:$D,1,FALSE)</f>
        <v>#N/A</v>
      </c>
    </row>
    <row r="1610" spans="1:29">
      <c r="A1610" s="4"/>
      <c r="B1610" s="4" t="s">
        <v>3254</v>
      </c>
      <c r="C1610" s="4" t="s">
        <v>457</v>
      </c>
      <c r="D1610" s="4">
        <v>0</v>
      </c>
      <c r="E1610" s="4">
        <v>0</v>
      </c>
      <c r="F1610" s="4">
        <v>0</v>
      </c>
      <c r="G1610" s="4"/>
      <c r="H1610" s="4"/>
      <c r="I1610" s="214" t="e">
        <v>#N/A</v>
      </c>
      <c r="J1610" s="216">
        <v>200</v>
      </c>
      <c r="K1610" s="4" t="s">
        <v>4080</v>
      </c>
      <c r="L1610" s="4"/>
      <c r="M1610" s="4" t="s">
        <v>4081</v>
      </c>
      <c r="N1610" s="4" t="e">
        <v>#N/A</v>
      </c>
      <c r="O1610" s="4" t="s">
        <v>4080</v>
      </c>
      <c r="P1610" s="217">
        <f>--IFERROR(VLOOKUP(I1610,'统计（数据库导出）'!A:C,2,FALSE),0)</f>
        <v>0</v>
      </c>
      <c r="Q1610" s="217">
        <f>--IFERROR(VLOOKUP(I1610,'统计（数据库导出）'!A:C,3,FALSE),0)</f>
        <v>0</v>
      </c>
      <c r="R1610" s="219">
        <f t="shared" si="25"/>
        <v>0</v>
      </c>
      <c r="S1610" s="217">
        <f>--IFERROR(VLOOKUP(I1610,'统计（数据库导出）'!A:K,4,FALSE),0)</f>
        <v>0</v>
      </c>
      <c r="T1610" s="217">
        <f>--IFERROR(VLOOKUP(I1610,'统计（数据库导出）'!A:K,5,FALSE),0)</f>
        <v>0</v>
      </c>
      <c r="U1610" s="217">
        <f>--IFERROR(VLOOKUP(I1610,'统计（数据库导出）'!A:K,6,FALSE),0)</f>
        <v>0</v>
      </c>
      <c r="V1610" s="217">
        <f>--IFERROR(VLOOKUP(I1610,'统计（数据库导出）'!A:K,7,FALSE),0)</f>
        <v>0</v>
      </c>
      <c r="W1610" s="217">
        <f>--IFERROR(VLOOKUP(I1610,'统计（数据库导出）'!A:K,8,FALSE),0)</f>
        <v>0</v>
      </c>
      <c r="X1610" s="217">
        <f>--IFERROR(VLOOKUP(I1610,'统计（数据库导出）'!A:K,9,FALSE),0)</f>
        <v>0</v>
      </c>
      <c r="Y1610" s="217">
        <f>--IFERROR(VLOOKUP(I1610,'统计（数据库导出）'!A:K,10,FALSE),0)</f>
        <v>0</v>
      </c>
      <c r="Z1610" s="217">
        <f>--IFERROR(VLOOKUP(I1610,'统计（数据库导出）'!A:K,11,FALSE),0)</f>
        <v>0</v>
      </c>
      <c r="AA1610" s="4">
        <v>1609</v>
      </c>
      <c r="AB1610" s="4"/>
      <c r="AC1610" s="220" t="e">
        <f>VLOOKUP(H1610,[1]Sheet1!$D:$D,1,FALSE)</f>
        <v>#N/A</v>
      </c>
    </row>
    <row r="1611" spans="1:29">
      <c r="A1611" s="4"/>
      <c r="B1611" s="4" t="s">
        <v>3254</v>
      </c>
      <c r="C1611" s="4" t="s">
        <v>457</v>
      </c>
      <c r="D1611" s="4">
        <v>0</v>
      </c>
      <c r="E1611" s="4">
        <v>0</v>
      </c>
      <c r="F1611" s="4">
        <v>0</v>
      </c>
      <c r="G1611" s="4"/>
      <c r="H1611" s="4"/>
      <c r="I1611" s="214" t="e">
        <v>#N/A</v>
      </c>
      <c r="J1611" s="216">
        <v>200</v>
      </c>
      <c r="K1611" s="4">
        <v>18993820208</v>
      </c>
      <c r="L1611" s="4"/>
      <c r="M1611" s="4" t="s">
        <v>4082</v>
      </c>
      <c r="N1611" s="4" t="e">
        <v>#N/A</v>
      </c>
      <c r="O1611" s="4">
        <v>18993820208</v>
      </c>
      <c r="P1611" s="217">
        <f>--IFERROR(VLOOKUP(I1611,'统计（数据库导出）'!A:C,2,FALSE),0)</f>
        <v>0</v>
      </c>
      <c r="Q1611" s="217">
        <f>--IFERROR(VLOOKUP(I1611,'统计（数据库导出）'!A:C,3,FALSE),0)</f>
        <v>0</v>
      </c>
      <c r="R1611" s="219">
        <f t="shared" si="25"/>
        <v>0</v>
      </c>
      <c r="S1611" s="217">
        <f>--IFERROR(VLOOKUP(I1611,'统计（数据库导出）'!A:K,4,FALSE),0)</f>
        <v>0</v>
      </c>
      <c r="T1611" s="217">
        <f>--IFERROR(VLOOKUP(I1611,'统计（数据库导出）'!A:K,5,FALSE),0)</f>
        <v>0</v>
      </c>
      <c r="U1611" s="217">
        <f>--IFERROR(VLOOKUP(I1611,'统计（数据库导出）'!A:K,6,FALSE),0)</f>
        <v>0</v>
      </c>
      <c r="V1611" s="217">
        <f>--IFERROR(VLOOKUP(I1611,'统计（数据库导出）'!A:K,7,FALSE),0)</f>
        <v>0</v>
      </c>
      <c r="W1611" s="217">
        <f>--IFERROR(VLOOKUP(I1611,'统计（数据库导出）'!A:K,8,FALSE),0)</f>
        <v>0</v>
      </c>
      <c r="X1611" s="217">
        <f>--IFERROR(VLOOKUP(I1611,'统计（数据库导出）'!A:K,9,FALSE),0)</f>
        <v>0</v>
      </c>
      <c r="Y1611" s="217">
        <f>--IFERROR(VLOOKUP(I1611,'统计（数据库导出）'!A:K,10,FALSE),0)</f>
        <v>0</v>
      </c>
      <c r="Z1611" s="217">
        <f>--IFERROR(VLOOKUP(I1611,'统计（数据库导出）'!A:K,11,FALSE),0)</f>
        <v>0</v>
      </c>
      <c r="AA1611" s="4">
        <v>1610</v>
      </c>
      <c r="AB1611" s="4"/>
      <c r="AC1611" s="220" t="e">
        <f>VLOOKUP(H1611,[1]Sheet1!$D:$D,1,FALSE)</f>
        <v>#N/A</v>
      </c>
    </row>
    <row r="1612" spans="1:29">
      <c r="A1612" s="4"/>
      <c r="B1612" s="4" t="s">
        <v>3254</v>
      </c>
      <c r="C1612" s="4" t="s">
        <v>457</v>
      </c>
      <c r="D1612" s="4">
        <v>0</v>
      </c>
      <c r="E1612" s="4">
        <v>0</v>
      </c>
      <c r="F1612" s="4">
        <v>0</v>
      </c>
      <c r="G1612" s="4"/>
      <c r="H1612" s="4"/>
      <c r="I1612" s="214" t="e">
        <v>#N/A</v>
      </c>
      <c r="J1612" s="216">
        <v>200</v>
      </c>
      <c r="K1612" s="4" t="s">
        <v>4083</v>
      </c>
      <c r="L1612" s="4"/>
      <c r="M1612" s="4" t="s">
        <v>4084</v>
      </c>
      <c r="N1612" s="4" t="e">
        <v>#N/A</v>
      </c>
      <c r="O1612" s="4" t="s">
        <v>4083</v>
      </c>
      <c r="P1612" s="217">
        <f>--IFERROR(VLOOKUP(I1612,'统计（数据库导出）'!A:C,2,FALSE),0)</f>
        <v>0</v>
      </c>
      <c r="Q1612" s="217">
        <f>--IFERROR(VLOOKUP(I1612,'统计（数据库导出）'!A:C,3,FALSE),0)</f>
        <v>0</v>
      </c>
      <c r="R1612" s="219">
        <f t="shared" si="25"/>
        <v>0</v>
      </c>
      <c r="S1612" s="217">
        <f>--IFERROR(VLOOKUP(I1612,'统计（数据库导出）'!A:K,4,FALSE),0)</f>
        <v>0</v>
      </c>
      <c r="T1612" s="217">
        <f>--IFERROR(VLOOKUP(I1612,'统计（数据库导出）'!A:K,5,FALSE),0)</f>
        <v>0</v>
      </c>
      <c r="U1612" s="217">
        <f>--IFERROR(VLOOKUP(I1612,'统计（数据库导出）'!A:K,6,FALSE),0)</f>
        <v>0</v>
      </c>
      <c r="V1612" s="217">
        <f>--IFERROR(VLOOKUP(I1612,'统计（数据库导出）'!A:K,7,FALSE),0)</f>
        <v>0</v>
      </c>
      <c r="W1612" s="217">
        <f>--IFERROR(VLOOKUP(I1612,'统计（数据库导出）'!A:K,8,FALSE),0)</f>
        <v>0</v>
      </c>
      <c r="X1612" s="217">
        <f>--IFERROR(VLOOKUP(I1612,'统计（数据库导出）'!A:K,9,FALSE),0)</f>
        <v>0</v>
      </c>
      <c r="Y1612" s="217">
        <f>--IFERROR(VLOOKUP(I1612,'统计（数据库导出）'!A:K,10,FALSE),0)</f>
        <v>0</v>
      </c>
      <c r="Z1612" s="217">
        <f>--IFERROR(VLOOKUP(I1612,'统计（数据库导出）'!A:K,11,FALSE),0)</f>
        <v>0</v>
      </c>
      <c r="AA1612" s="4">
        <v>1611</v>
      </c>
      <c r="AB1612" s="4"/>
      <c r="AC1612" s="220" t="e">
        <f>VLOOKUP(H1612,[1]Sheet1!$D:$D,1,FALSE)</f>
        <v>#N/A</v>
      </c>
    </row>
    <row r="1613" spans="1:29">
      <c r="A1613" s="4"/>
      <c r="B1613" s="4" t="s">
        <v>3254</v>
      </c>
      <c r="C1613" s="4" t="s">
        <v>457</v>
      </c>
      <c r="D1613" s="4">
        <v>0</v>
      </c>
      <c r="E1613" s="4">
        <v>0</v>
      </c>
      <c r="F1613" s="4">
        <v>0</v>
      </c>
      <c r="G1613" s="4"/>
      <c r="H1613" s="4"/>
      <c r="I1613" s="214" t="e">
        <v>#N/A</v>
      </c>
      <c r="J1613" s="216">
        <v>200</v>
      </c>
      <c r="K1613" s="4" t="s">
        <v>4085</v>
      </c>
      <c r="L1613" s="4"/>
      <c r="M1613" s="4" t="s">
        <v>4086</v>
      </c>
      <c r="N1613" s="4" t="e">
        <v>#N/A</v>
      </c>
      <c r="O1613" s="4" t="s">
        <v>4085</v>
      </c>
      <c r="P1613" s="217">
        <f>--IFERROR(VLOOKUP(I1613,'统计（数据库导出）'!A:C,2,FALSE),0)</f>
        <v>0</v>
      </c>
      <c r="Q1613" s="217">
        <f>--IFERROR(VLOOKUP(I1613,'统计（数据库导出）'!A:C,3,FALSE),0)</f>
        <v>0</v>
      </c>
      <c r="R1613" s="219">
        <f t="shared" si="25"/>
        <v>0</v>
      </c>
      <c r="S1613" s="217">
        <f>--IFERROR(VLOOKUP(I1613,'统计（数据库导出）'!A:K,4,FALSE),0)</f>
        <v>0</v>
      </c>
      <c r="T1613" s="217">
        <f>--IFERROR(VLOOKUP(I1613,'统计（数据库导出）'!A:K,5,FALSE),0)</f>
        <v>0</v>
      </c>
      <c r="U1613" s="217">
        <f>--IFERROR(VLOOKUP(I1613,'统计（数据库导出）'!A:K,6,FALSE),0)</f>
        <v>0</v>
      </c>
      <c r="V1613" s="217">
        <f>--IFERROR(VLOOKUP(I1613,'统计（数据库导出）'!A:K,7,FALSE),0)</f>
        <v>0</v>
      </c>
      <c r="W1613" s="217">
        <f>--IFERROR(VLOOKUP(I1613,'统计（数据库导出）'!A:K,8,FALSE),0)</f>
        <v>0</v>
      </c>
      <c r="X1613" s="217">
        <f>--IFERROR(VLOOKUP(I1613,'统计（数据库导出）'!A:K,9,FALSE),0)</f>
        <v>0</v>
      </c>
      <c r="Y1613" s="217">
        <f>--IFERROR(VLOOKUP(I1613,'统计（数据库导出）'!A:K,10,FALSE),0)</f>
        <v>0</v>
      </c>
      <c r="Z1613" s="217">
        <f>--IFERROR(VLOOKUP(I1613,'统计（数据库导出）'!A:K,11,FALSE),0)</f>
        <v>0</v>
      </c>
      <c r="AA1613" s="4">
        <v>1612</v>
      </c>
      <c r="AB1613" s="4"/>
      <c r="AC1613" s="220" t="e">
        <f>VLOOKUP(H1613,[1]Sheet1!$D:$D,1,FALSE)</f>
        <v>#N/A</v>
      </c>
    </row>
    <row r="1614" spans="1:29">
      <c r="A1614" s="4"/>
      <c r="B1614" s="4" t="s">
        <v>3254</v>
      </c>
      <c r="C1614" s="4" t="s">
        <v>457</v>
      </c>
      <c r="D1614" s="4">
        <v>0</v>
      </c>
      <c r="E1614" s="4">
        <v>0</v>
      </c>
      <c r="F1614" s="4">
        <v>0</v>
      </c>
      <c r="G1614" s="4"/>
      <c r="H1614" s="4"/>
      <c r="I1614" s="214" t="e">
        <v>#N/A</v>
      </c>
      <c r="J1614" s="216">
        <v>200</v>
      </c>
      <c r="K1614" s="4" t="s">
        <v>4087</v>
      </c>
      <c r="L1614" s="4"/>
      <c r="M1614" s="4" t="s">
        <v>4088</v>
      </c>
      <c r="N1614" s="4" t="e">
        <v>#N/A</v>
      </c>
      <c r="O1614" s="4" t="s">
        <v>4087</v>
      </c>
      <c r="P1614" s="217">
        <f>--IFERROR(VLOOKUP(I1614,'统计（数据库导出）'!A:C,2,FALSE),0)</f>
        <v>0</v>
      </c>
      <c r="Q1614" s="217">
        <f>--IFERROR(VLOOKUP(I1614,'统计（数据库导出）'!A:C,3,FALSE),0)</f>
        <v>0</v>
      </c>
      <c r="R1614" s="219">
        <f t="shared" si="25"/>
        <v>0</v>
      </c>
      <c r="S1614" s="217">
        <f>--IFERROR(VLOOKUP(I1614,'统计（数据库导出）'!A:K,4,FALSE),0)</f>
        <v>0</v>
      </c>
      <c r="T1614" s="217">
        <f>--IFERROR(VLOOKUP(I1614,'统计（数据库导出）'!A:K,5,FALSE),0)</f>
        <v>0</v>
      </c>
      <c r="U1614" s="217">
        <f>--IFERROR(VLOOKUP(I1614,'统计（数据库导出）'!A:K,6,FALSE),0)</f>
        <v>0</v>
      </c>
      <c r="V1614" s="217">
        <f>--IFERROR(VLOOKUP(I1614,'统计（数据库导出）'!A:K,7,FALSE),0)</f>
        <v>0</v>
      </c>
      <c r="W1614" s="217">
        <f>--IFERROR(VLOOKUP(I1614,'统计（数据库导出）'!A:K,8,FALSE),0)</f>
        <v>0</v>
      </c>
      <c r="X1614" s="217">
        <f>--IFERROR(VLOOKUP(I1614,'统计（数据库导出）'!A:K,9,FALSE),0)</f>
        <v>0</v>
      </c>
      <c r="Y1614" s="217">
        <f>--IFERROR(VLOOKUP(I1614,'统计（数据库导出）'!A:K,10,FALSE),0)</f>
        <v>0</v>
      </c>
      <c r="Z1614" s="217">
        <f>--IFERROR(VLOOKUP(I1614,'统计（数据库导出）'!A:K,11,FALSE),0)</f>
        <v>0</v>
      </c>
      <c r="AA1614" s="4">
        <v>1613</v>
      </c>
      <c r="AB1614" s="4"/>
      <c r="AC1614" s="220" t="e">
        <f>VLOOKUP(H1614,[1]Sheet1!$D:$D,1,FALSE)</f>
        <v>#N/A</v>
      </c>
    </row>
    <row r="1615" spans="1:29">
      <c r="A1615" s="4"/>
      <c r="B1615" s="4" t="s">
        <v>3254</v>
      </c>
      <c r="C1615" s="4" t="s">
        <v>457</v>
      </c>
      <c r="D1615" s="4">
        <v>0</v>
      </c>
      <c r="E1615" s="4">
        <v>0</v>
      </c>
      <c r="F1615" s="4">
        <v>0</v>
      </c>
      <c r="G1615" s="4"/>
      <c r="H1615" s="4"/>
      <c r="I1615" s="214" t="e">
        <v>#N/A</v>
      </c>
      <c r="J1615" s="216">
        <v>200</v>
      </c>
      <c r="K1615" s="4" t="s">
        <v>4089</v>
      </c>
      <c r="L1615" s="4"/>
      <c r="M1615" s="4" t="s">
        <v>4090</v>
      </c>
      <c r="N1615" s="4" t="e">
        <v>#N/A</v>
      </c>
      <c r="O1615" s="4" t="s">
        <v>4089</v>
      </c>
      <c r="P1615" s="217">
        <f>--IFERROR(VLOOKUP(I1615,'统计（数据库导出）'!A:C,2,FALSE),0)</f>
        <v>0</v>
      </c>
      <c r="Q1615" s="217">
        <f>--IFERROR(VLOOKUP(I1615,'统计（数据库导出）'!A:C,3,FALSE),0)</f>
        <v>0</v>
      </c>
      <c r="R1615" s="219">
        <f t="shared" si="25"/>
        <v>0</v>
      </c>
      <c r="S1615" s="217">
        <f>--IFERROR(VLOOKUP(I1615,'统计（数据库导出）'!A:K,4,FALSE),0)</f>
        <v>0</v>
      </c>
      <c r="T1615" s="217">
        <f>--IFERROR(VLOOKUP(I1615,'统计（数据库导出）'!A:K,5,FALSE),0)</f>
        <v>0</v>
      </c>
      <c r="U1615" s="217">
        <f>--IFERROR(VLOOKUP(I1615,'统计（数据库导出）'!A:K,6,FALSE),0)</f>
        <v>0</v>
      </c>
      <c r="V1615" s="217">
        <f>--IFERROR(VLOOKUP(I1615,'统计（数据库导出）'!A:K,7,FALSE),0)</f>
        <v>0</v>
      </c>
      <c r="W1615" s="217">
        <f>--IFERROR(VLOOKUP(I1615,'统计（数据库导出）'!A:K,8,FALSE),0)</f>
        <v>0</v>
      </c>
      <c r="X1615" s="217">
        <f>--IFERROR(VLOOKUP(I1615,'统计（数据库导出）'!A:K,9,FALSE),0)</f>
        <v>0</v>
      </c>
      <c r="Y1615" s="217">
        <f>--IFERROR(VLOOKUP(I1615,'统计（数据库导出）'!A:K,10,FALSE),0)</f>
        <v>0</v>
      </c>
      <c r="Z1615" s="217">
        <f>--IFERROR(VLOOKUP(I1615,'统计（数据库导出）'!A:K,11,FALSE),0)</f>
        <v>0</v>
      </c>
      <c r="AA1615" s="4">
        <v>1614</v>
      </c>
      <c r="AB1615" s="4"/>
      <c r="AC1615" s="220" t="e">
        <f>VLOOKUP(H1615,[1]Sheet1!$D:$D,1,FALSE)</f>
        <v>#N/A</v>
      </c>
    </row>
    <row r="1616" spans="1:29">
      <c r="A1616" s="4"/>
      <c r="B1616" s="4" t="s">
        <v>3254</v>
      </c>
      <c r="C1616" s="4" t="s">
        <v>457</v>
      </c>
      <c r="D1616" s="4">
        <v>0</v>
      </c>
      <c r="E1616" s="4">
        <v>0</v>
      </c>
      <c r="F1616" s="4">
        <v>0</v>
      </c>
      <c r="G1616" s="4"/>
      <c r="H1616" s="4"/>
      <c r="I1616" s="214" t="e">
        <v>#N/A</v>
      </c>
      <c r="J1616" s="216">
        <v>200</v>
      </c>
      <c r="K1616" s="4" t="s">
        <v>4091</v>
      </c>
      <c r="L1616" s="4"/>
      <c r="M1616" s="4" t="s">
        <v>4092</v>
      </c>
      <c r="N1616" s="4" t="e">
        <v>#N/A</v>
      </c>
      <c r="O1616" s="4" t="s">
        <v>4091</v>
      </c>
      <c r="P1616" s="217">
        <f>--IFERROR(VLOOKUP(I1616,'统计（数据库导出）'!A:C,2,FALSE),0)</f>
        <v>0</v>
      </c>
      <c r="Q1616" s="217">
        <f>--IFERROR(VLOOKUP(I1616,'统计（数据库导出）'!A:C,3,FALSE),0)</f>
        <v>0</v>
      </c>
      <c r="R1616" s="219">
        <f t="shared" si="25"/>
        <v>0</v>
      </c>
      <c r="S1616" s="217">
        <f>--IFERROR(VLOOKUP(I1616,'统计（数据库导出）'!A:K,4,FALSE),0)</f>
        <v>0</v>
      </c>
      <c r="T1616" s="217">
        <f>--IFERROR(VLOOKUP(I1616,'统计（数据库导出）'!A:K,5,FALSE),0)</f>
        <v>0</v>
      </c>
      <c r="U1616" s="217">
        <f>--IFERROR(VLOOKUP(I1616,'统计（数据库导出）'!A:K,6,FALSE),0)</f>
        <v>0</v>
      </c>
      <c r="V1616" s="217">
        <f>--IFERROR(VLOOKUP(I1616,'统计（数据库导出）'!A:K,7,FALSE),0)</f>
        <v>0</v>
      </c>
      <c r="W1616" s="217">
        <f>--IFERROR(VLOOKUP(I1616,'统计（数据库导出）'!A:K,8,FALSE),0)</f>
        <v>0</v>
      </c>
      <c r="X1616" s="217">
        <f>--IFERROR(VLOOKUP(I1616,'统计（数据库导出）'!A:K,9,FALSE),0)</f>
        <v>0</v>
      </c>
      <c r="Y1616" s="217">
        <f>--IFERROR(VLOOKUP(I1616,'统计（数据库导出）'!A:K,10,FALSE),0)</f>
        <v>0</v>
      </c>
      <c r="Z1616" s="217">
        <f>--IFERROR(VLOOKUP(I1616,'统计（数据库导出）'!A:K,11,FALSE),0)</f>
        <v>0</v>
      </c>
      <c r="AA1616" s="4">
        <v>1615</v>
      </c>
      <c r="AB1616" s="4"/>
      <c r="AC1616" s="220" t="e">
        <f>VLOOKUP(H1616,[1]Sheet1!$D:$D,1,FALSE)</f>
        <v>#N/A</v>
      </c>
    </row>
    <row r="1617" spans="1:29">
      <c r="A1617" s="4"/>
      <c r="B1617" s="4" t="s">
        <v>3254</v>
      </c>
      <c r="C1617" s="4" t="s">
        <v>457</v>
      </c>
      <c r="D1617" s="4">
        <v>0</v>
      </c>
      <c r="E1617" s="4">
        <v>0</v>
      </c>
      <c r="F1617" s="4">
        <v>0</v>
      </c>
      <c r="G1617" s="4"/>
      <c r="H1617" s="4"/>
      <c r="I1617" s="214" t="e">
        <v>#N/A</v>
      </c>
      <c r="J1617" s="216">
        <v>200</v>
      </c>
      <c r="K1617" s="4" t="s">
        <v>4093</v>
      </c>
      <c r="L1617" s="4"/>
      <c r="M1617" s="4" t="s">
        <v>4094</v>
      </c>
      <c r="N1617" s="4" t="e">
        <v>#N/A</v>
      </c>
      <c r="O1617" s="4" t="s">
        <v>4093</v>
      </c>
      <c r="P1617" s="217">
        <f>--IFERROR(VLOOKUP(I1617,'统计（数据库导出）'!A:C,2,FALSE),0)</f>
        <v>0</v>
      </c>
      <c r="Q1617" s="217">
        <f>--IFERROR(VLOOKUP(I1617,'统计（数据库导出）'!A:C,3,FALSE),0)</f>
        <v>0</v>
      </c>
      <c r="R1617" s="219">
        <f t="shared" si="25"/>
        <v>0</v>
      </c>
      <c r="S1617" s="217">
        <f>--IFERROR(VLOOKUP(I1617,'统计（数据库导出）'!A:K,4,FALSE),0)</f>
        <v>0</v>
      </c>
      <c r="T1617" s="217">
        <f>--IFERROR(VLOOKUP(I1617,'统计（数据库导出）'!A:K,5,FALSE),0)</f>
        <v>0</v>
      </c>
      <c r="U1617" s="217">
        <f>--IFERROR(VLOOKUP(I1617,'统计（数据库导出）'!A:K,6,FALSE),0)</f>
        <v>0</v>
      </c>
      <c r="V1617" s="217">
        <f>--IFERROR(VLOOKUP(I1617,'统计（数据库导出）'!A:K,7,FALSE),0)</f>
        <v>0</v>
      </c>
      <c r="W1617" s="217">
        <f>--IFERROR(VLOOKUP(I1617,'统计（数据库导出）'!A:K,8,FALSE),0)</f>
        <v>0</v>
      </c>
      <c r="X1617" s="217">
        <f>--IFERROR(VLOOKUP(I1617,'统计（数据库导出）'!A:K,9,FALSE),0)</f>
        <v>0</v>
      </c>
      <c r="Y1617" s="217">
        <f>--IFERROR(VLOOKUP(I1617,'统计（数据库导出）'!A:K,10,FALSE),0)</f>
        <v>0</v>
      </c>
      <c r="Z1617" s="217">
        <f>--IFERROR(VLOOKUP(I1617,'统计（数据库导出）'!A:K,11,FALSE),0)</f>
        <v>0</v>
      </c>
      <c r="AA1617" s="4">
        <v>1616</v>
      </c>
      <c r="AB1617" s="4"/>
      <c r="AC1617" s="220" t="e">
        <f>VLOOKUP(H1617,[1]Sheet1!$D:$D,1,FALSE)</f>
        <v>#N/A</v>
      </c>
    </row>
    <row r="1618" spans="1:29">
      <c r="A1618" s="4"/>
      <c r="B1618" s="4" t="s">
        <v>3254</v>
      </c>
      <c r="C1618" s="4" t="s">
        <v>457</v>
      </c>
      <c r="D1618" s="4">
        <v>0</v>
      </c>
      <c r="E1618" s="4">
        <v>0</v>
      </c>
      <c r="F1618" s="4">
        <v>0</v>
      </c>
      <c r="G1618" s="4"/>
      <c r="H1618" s="4"/>
      <c r="I1618" s="214" t="e">
        <v>#N/A</v>
      </c>
      <c r="J1618" s="216">
        <v>200</v>
      </c>
      <c r="K1618" s="4">
        <v>18909387183</v>
      </c>
      <c r="L1618" s="4"/>
      <c r="M1618" s="4" t="s">
        <v>4095</v>
      </c>
      <c r="N1618" s="4" t="e">
        <v>#N/A</v>
      </c>
      <c r="O1618" s="4">
        <v>18909387183</v>
      </c>
      <c r="P1618" s="217">
        <f>--IFERROR(VLOOKUP(I1618,'统计（数据库导出）'!A:C,2,FALSE),0)</f>
        <v>0</v>
      </c>
      <c r="Q1618" s="217">
        <f>--IFERROR(VLOOKUP(I1618,'统计（数据库导出）'!A:C,3,FALSE),0)</f>
        <v>0</v>
      </c>
      <c r="R1618" s="219">
        <f t="shared" si="25"/>
        <v>0</v>
      </c>
      <c r="S1618" s="217">
        <f>--IFERROR(VLOOKUP(I1618,'统计（数据库导出）'!A:K,4,FALSE),0)</f>
        <v>0</v>
      </c>
      <c r="T1618" s="217">
        <f>--IFERROR(VLOOKUP(I1618,'统计（数据库导出）'!A:K,5,FALSE),0)</f>
        <v>0</v>
      </c>
      <c r="U1618" s="217">
        <f>--IFERROR(VLOOKUP(I1618,'统计（数据库导出）'!A:K,6,FALSE),0)</f>
        <v>0</v>
      </c>
      <c r="V1618" s="217">
        <f>--IFERROR(VLOOKUP(I1618,'统计（数据库导出）'!A:K,7,FALSE),0)</f>
        <v>0</v>
      </c>
      <c r="W1618" s="217">
        <f>--IFERROR(VLOOKUP(I1618,'统计（数据库导出）'!A:K,8,FALSE),0)</f>
        <v>0</v>
      </c>
      <c r="X1618" s="217">
        <f>--IFERROR(VLOOKUP(I1618,'统计（数据库导出）'!A:K,9,FALSE),0)</f>
        <v>0</v>
      </c>
      <c r="Y1618" s="217">
        <f>--IFERROR(VLOOKUP(I1618,'统计（数据库导出）'!A:K,10,FALSE),0)</f>
        <v>0</v>
      </c>
      <c r="Z1618" s="217">
        <f>--IFERROR(VLOOKUP(I1618,'统计（数据库导出）'!A:K,11,FALSE),0)</f>
        <v>0</v>
      </c>
      <c r="AA1618" s="4">
        <v>1617</v>
      </c>
      <c r="AB1618" s="4"/>
      <c r="AC1618" s="220" t="e">
        <f>VLOOKUP(H1618,[1]Sheet1!$D:$D,1,FALSE)</f>
        <v>#N/A</v>
      </c>
    </row>
    <row r="1619" spans="1:29">
      <c r="A1619" s="4"/>
      <c r="B1619" s="4" t="s">
        <v>3254</v>
      </c>
      <c r="C1619" s="4" t="s">
        <v>457</v>
      </c>
      <c r="D1619" s="4">
        <v>0</v>
      </c>
      <c r="E1619" s="4">
        <v>0</v>
      </c>
      <c r="F1619" s="4">
        <v>0</v>
      </c>
      <c r="G1619" s="4"/>
      <c r="H1619" s="4"/>
      <c r="I1619" s="214" t="e">
        <v>#N/A</v>
      </c>
      <c r="J1619" s="216">
        <v>200</v>
      </c>
      <c r="K1619" s="4" t="s">
        <v>4096</v>
      </c>
      <c r="L1619" s="4"/>
      <c r="M1619" s="4" t="s">
        <v>4097</v>
      </c>
      <c r="N1619" s="4" t="e">
        <v>#N/A</v>
      </c>
      <c r="O1619" s="4" t="s">
        <v>4096</v>
      </c>
      <c r="P1619" s="217">
        <f>--IFERROR(VLOOKUP(I1619,'统计（数据库导出）'!A:C,2,FALSE),0)</f>
        <v>0</v>
      </c>
      <c r="Q1619" s="217">
        <f>--IFERROR(VLOOKUP(I1619,'统计（数据库导出）'!A:C,3,FALSE),0)</f>
        <v>0</v>
      </c>
      <c r="R1619" s="219">
        <f t="shared" si="25"/>
        <v>0</v>
      </c>
      <c r="S1619" s="217">
        <f>--IFERROR(VLOOKUP(I1619,'统计（数据库导出）'!A:K,4,FALSE),0)</f>
        <v>0</v>
      </c>
      <c r="T1619" s="217">
        <f>--IFERROR(VLOOKUP(I1619,'统计（数据库导出）'!A:K,5,FALSE),0)</f>
        <v>0</v>
      </c>
      <c r="U1619" s="217">
        <f>--IFERROR(VLOOKUP(I1619,'统计（数据库导出）'!A:K,6,FALSE),0)</f>
        <v>0</v>
      </c>
      <c r="V1619" s="217">
        <f>--IFERROR(VLOOKUP(I1619,'统计（数据库导出）'!A:K,7,FALSE),0)</f>
        <v>0</v>
      </c>
      <c r="W1619" s="217">
        <f>--IFERROR(VLOOKUP(I1619,'统计（数据库导出）'!A:K,8,FALSE),0)</f>
        <v>0</v>
      </c>
      <c r="X1619" s="217">
        <f>--IFERROR(VLOOKUP(I1619,'统计（数据库导出）'!A:K,9,FALSE),0)</f>
        <v>0</v>
      </c>
      <c r="Y1619" s="217">
        <f>--IFERROR(VLOOKUP(I1619,'统计（数据库导出）'!A:K,10,FALSE),0)</f>
        <v>0</v>
      </c>
      <c r="Z1619" s="217">
        <f>--IFERROR(VLOOKUP(I1619,'统计（数据库导出）'!A:K,11,FALSE),0)</f>
        <v>0</v>
      </c>
      <c r="AA1619" s="4">
        <v>1618</v>
      </c>
      <c r="AB1619" s="4"/>
      <c r="AC1619" s="220" t="e">
        <f>VLOOKUP(H1619,[1]Sheet1!$D:$D,1,FALSE)</f>
        <v>#N/A</v>
      </c>
    </row>
    <row r="1620" spans="1:29">
      <c r="A1620" s="4"/>
      <c r="B1620" s="4" t="s">
        <v>3254</v>
      </c>
      <c r="C1620" s="4" t="s">
        <v>457</v>
      </c>
      <c r="D1620" s="4">
        <v>0</v>
      </c>
      <c r="E1620" s="4">
        <v>0</v>
      </c>
      <c r="F1620" s="4">
        <v>0</v>
      </c>
      <c r="G1620" s="4"/>
      <c r="H1620" s="4"/>
      <c r="I1620" s="214" t="e">
        <v>#N/A</v>
      </c>
      <c r="J1620" s="216">
        <v>200</v>
      </c>
      <c r="K1620" s="4" t="s">
        <v>4098</v>
      </c>
      <c r="L1620" s="4"/>
      <c r="M1620" s="4" t="s">
        <v>4099</v>
      </c>
      <c r="N1620" s="4" t="e">
        <v>#N/A</v>
      </c>
      <c r="O1620" s="4" t="s">
        <v>4098</v>
      </c>
      <c r="P1620" s="217">
        <f>--IFERROR(VLOOKUP(I1620,'统计（数据库导出）'!A:C,2,FALSE),0)</f>
        <v>0</v>
      </c>
      <c r="Q1620" s="217">
        <f>--IFERROR(VLOOKUP(I1620,'统计（数据库导出）'!A:C,3,FALSE),0)</f>
        <v>0</v>
      </c>
      <c r="R1620" s="219">
        <f t="shared" si="25"/>
        <v>0</v>
      </c>
      <c r="S1620" s="217">
        <f>--IFERROR(VLOOKUP(I1620,'统计（数据库导出）'!A:K,4,FALSE),0)</f>
        <v>0</v>
      </c>
      <c r="T1620" s="217">
        <f>--IFERROR(VLOOKUP(I1620,'统计（数据库导出）'!A:K,5,FALSE),0)</f>
        <v>0</v>
      </c>
      <c r="U1620" s="217">
        <f>--IFERROR(VLOOKUP(I1620,'统计（数据库导出）'!A:K,6,FALSE),0)</f>
        <v>0</v>
      </c>
      <c r="V1620" s="217">
        <f>--IFERROR(VLOOKUP(I1620,'统计（数据库导出）'!A:K,7,FALSE),0)</f>
        <v>0</v>
      </c>
      <c r="W1620" s="217">
        <f>--IFERROR(VLOOKUP(I1620,'统计（数据库导出）'!A:K,8,FALSE),0)</f>
        <v>0</v>
      </c>
      <c r="X1620" s="217">
        <f>--IFERROR(VLOOKUP(I1620,'统计（数据库导出）'!A:K,9,FALSE),0)</f>
        <v>0</v>
      </c>
      <c r="Y1620" s="217">
        <f>--IFERROR(VLOOKUP(I1620,'统计（数据库导出）'!A:K,10,FALSE),0)</f>
        <v>0</v>
      </c>
      <c r="Z1620" s="217">
        <f>--IFERROR(VLOOKUP(I1620,'统计（数据库导出）'!A:K,11,FALSE),0)</f>
        <v>0</v>
      </c>
      <c r="AA1620" s="4">
        <v>1619</v>
      </c>
      <c r="AB1620" s="4"/>
      <c r="AC1620" s="220" t="e">
        <f>VLOOKUP(H1620,[1]Sheet1!$D:$D,1,FALSE)</f>
        <v>#N/A</v>
      </c>
    </row>
    <row r="1621" spans="1:29">
      <c r="A1621" s="4"/>
      <c r="B1621" s="4" t="s">
        <v>3254</v>
      </c>
      <c r="C1621" s="4" t="s">
        <v>457</v>
      </c>
      <c r="D1621" s="4">
        <v>0</v>
      </c>
      <c r="E1621" s="4">
        <v>0</v>
      </c>
      <c r="F1621" s="4">
        <v>0</v>
      </c>
      <c r="G1621" s="4"/>
      <c r="H1621" s="4"/>
      <c r="I1621" s="214" t="e">
        <v>#N/A</v>
      </c>
      <c r="J1621" s="216">
        <v>200</v>
      </c>
      <c r="K1621" s="4" t="s">
        <v>4100</v>
      </c>
      <c r="L1621" s="4"/>
      <c r="M1621" s="4" t="s">
        <v>4101</v>
      </c>
      <c r="N1621" s="4" t="e">
        <v>#N/A</v>
      </c>
      <c r="O1621" s="4" t="s">
        <v>4100</v>
      </c>
      <c r="P1621" s="217">
        <f>--IFERROR(VLOOKUP(I1621,'统计（数据库导出）'!A:C,2,FALSE),0)</f>
        <v>0</v>
      </c>
      <c r="Q1621" s="217">
        <f>--IFERROR(VLOOKUP(I1621,'统计（数据库导出）'!A:C,3,FALSE),0)</f>
        <v>0</v>
      </c>
      <c r="R1621" s="219">
        <f t="shared" si="25"/>
        <v>0</v>
      </c>
      <c r="S1621" s="217">
        <f>--IFERROR(VLOOKUP(I1621,'统计（数据库导出）'!A:K,4,FALSE),0)</f>
        <v>0</v>
      </c>
      <c r="T1621" s="217">
        <f>--IFERROR(VLOOKUP(I1621,'统计（数据库导出）'!A:K,5,FALSE),0)</f>
        <v>0</v>
      </c>
      <c r="U1621" s="217">
        <f>--IFERROR(VLOOKUP(I1621,'统计（数据库导出）'!A:K,6,FALSE),0)</f>
        <v>0</v>
      </c>
      <c r="V1621" s="217">
        <f>--IFERROR(VLOOKUP(I1621,'统计（数据库导出）'!A:K,7,FALSE),0)</f>
        <v>0</v>
      </c>
      <c r="W1621" s="217">
        <f>--IFERROR(VLOOKUP(I1621,'统计（数据库导出）'!A:K,8,FALSE),0)</f>
        <v>0</v>
      </c>
      <c r="X1621" s="217">
        <f>--IFERROR(VLOOKUP(I1621,'统计（数据库导出）'!A:K,9,FALSE),0)</f>
        <v>0</v>
      </c>
      <c r="Y1621" s="217">
        <f>--IFERROR(VLOOKUP(I1621,'统计（数据库导出）'!A:K,10,FALSE),0)</f>
        <v>0</v>
      </c>
      <c r="Z1621" s="217">
        <f>--IFERROR(VLOOKUP(I1621,'统计（数据库导出）'!A:K,11,FALSE),0)</f>
        <v>0</v>
      </c>
      <c r="AA1621" s="4">
        <v>1620</v>
      </c>
      <c r="AB1621" s="4"/>
      <c r="AC1621" s="220" t="e">
        <f>VLOOKUP(H1621,[1]Sheet1!$D:$D,1,FALSE)</f>
        <v>#N/A</v>
      </c>
    </row>
    <row r="1622" spans="1:29">
      <c r="A1622" s="4"/>
      <c r="B1622" s="4" t="s">
        <v>3254</v>
      </c>
      <c r="C1622" s="4" t="s">
        <v>457</v>
      </c>
      <c r="D1622" s="4">
        <v>0</v>
      </c>
      <c r="E1622" s="4">
        <v>0</v>
      </c>
      <c r="F1622" s="4">
        <v>0</v>
      </c>
      <c r="G1622" s="4"/>
      <c r="H1622" s="4"/>
      <c r="I1622" s="214" t="e">
        <v>#N/A</v>
      </c>
      <c r="J1622" s="216">
        <v>200</v>
      </c>
      <c r="K1622" s="4">
        <v>18993820161</v>
      </c>
      <c r="L1622" s="4"/>
      <c r="M1622" s="4" t="s">
        <v>4102</v>
      </c>
      <c r="N1622" s="4" t="e">
        <v>#N/A</v>
      </c>
      <c r="O1622" s="4">
        <v>18993820161</v>
      </c>
      <c r="P1622" s="217">
        <f>--IFERROR(VLOOKUP(I1622,'统计（数据库导出）'!A:C,2,FALSE),0)</f>
        <v>0</v>
      </c>
      <c r="Q1622" s="217">
        <f>--IFERROR(VLOOKUP(I1622,'统计（数据库导出）'!A:C,3,FALSE),0)</f>
        <v>0</v>
      </c>
      <c r="R1622" s="219">
        <f t="shared" si="25"/>
        <v>0</v>
      </c>
      <c r="S1622" s="217">
        <f>--IFERROR(VLOOKUP(I1622,'统计（数据库导出）'!A:K,4,FALSE),0)</f>
        <v>0</v>
      </c>
      <c r="T1622" s="217">
        <f>--IFERROR(VLOOKUP(I1622,'统计（数据库导出）'!A:K,5,FALSE),0)</f>
        <v>0</v>
      </c>
      <c r="U1622" s="217">
        <f>--IFERROR(VLOOKUP(I1622,'统计（数据库导出）'!A:K,6,FALSE),0)</f>
        <v>0</v>
      </c>
      <c r="V1622" s="217">
        <f>--IFERROR(VLOOKUP(I1622,'统计（数据库导出）'!A:K,7,FALSE),0)</f>
        <v>0</v>
      </c>
      <c r="W1622" s="217">
        <f>--IFERROR(VLOOKUP(I1622,'统计（数据库导出）'!A:K,8,FALSE),0)</f>
        <v>0</v>
      </c>
      <c r="X1622" s="217">
        <f>--IFERROR(VLOOKUP(I1622,'统计（数据库导出）'!A:K,9,FALSE),0)</f>
        <v>0</v>
      </c>
      <c r="Y1622" s="217">
        <f>--IFERROR(VLOOKUP(I1622,'统计（数据库导出）'!A:K,10,FALSE),0)</f>
        <v>0</v>
      </c>
      <c r="Z1622" s="217">
        <f>--IFERROR(VLOOKUP(I1622,'统计（数据库导出）'!A:K,11,FALSE),0)</f>
        <v>0</v>
      </c>
      <c r="AA1622" s="4">
        <v>1621</v>
      </c>
      <c r="AB1622" s="4"/>
      <c r="AC1622" s="220" t="e">
        <f>VLOOKUP(H1622,[1]Sheet1!$D:$D,1,FALSE)</f>
        <v>#N/A</v>
      </c>
    </row>
    <row r="1623" spans="1:29">
      <c r="A1623" s="4"/>
      <c r="B1623" s="4" t="s">
        <v>3254</v>
      </c>
      <c r="C1623" s="4" t="s">
        <v>457</v>
      </c>
      <c r="D1623" s="4">
        <v>0</v>
      </c>
      <c r="E1623" s="4">
        <v>0</v>
      </c>
      <c r="F1623" s="4">
        <v>0</v>
      </c>
      <c r="G1623" s="4"/>
      <c r="H1623" s="4"/>
      <c r="I1623" s="214" t="e">
        <v>#N/A</v>
      </c>
      <c r="J1623" s="216">
        <v>200</v>
      </c>
      <c r="K1623" s="4" t="s">
        <v>4103</v>
      </c>
      <c r="L1623" s="4"/>
      <c r="M1623" s="4" t="s">
        <v>4104</v>
      </c>
      <c r="N1623" s="4" t="e">
        <v>#N/A</v>
      </c>
      <c r="O1623" s="4" t="s">
        <v>4103</v>
      </c>
      <c r="P1623" s="217">
        <f>--IFERROR(VLOOKUP(I1623,'统计（数据库导出）'!A:C,2,FALSE),0)</f>
        <v>0</v>
      </c>
      <c r="Q1623" s="217">
        <f>--IFERROR(VLOOKUP(I1623,'统计（数据库导出）'!A:C,3,FALSE),0)</f>
        <v>0</v>
      </c>
      <c r="R1623" s="219">
        <f t="shared" si="25"/>
        <v>0</v>
      </c>
      <c r="S1623" s="217">
        <f>--IFERROR(VLOOKUP(I1623,'统计（数据库导出）'!A:K,4,FALSE),0)</f>
        <v>0</v>
      </c>
      <c r="T1623" s="217">
        <f>--IFERROR(VLOOKUP(I1623,'统计（数据库导出）'!A:K,5,FALSE),0)</f>
        <v>0</v>
      </c>
      <c r="U1623" s="217">
        <f>--IFERROR(VLOOKUP(I1623,'统计（数据库导出）'!A:K,6,FALSE),0)</f>
        <v>0</v>
      </c>
      <c r="V1623" s="217">
        <f>--IFERROR(VLOOKUP(I1623,'统计（数据库导出）'!A:K,7,FALSE),0)</f>
        <v>0</v>
      </c>
      <c r="W1623" s="217">
        <f>--IFERROR(VLOOKUP(I1623,'统计（数据库导出）'!A:K,8,FALSE),0)</f>
        <v>0</v>
      </c>
      <c r="X1623" s="217">
        <f>--IFERROR(VLOOKUP(I1623,'统计（数据库导出）'!A:K,9,FALSE),0)</f>
        <v>0</v>
      </c>
      <c r="Y1623" s="217">
        <f>--IFERROR(VLOOKUP(I1623,'统计（数据库导出）'!A:K,10,FALSE),0)</f>
        <v>0</v>
      </c>
      <c r="Z1623" s="217">
        <f>--IFERROR(VLOOKUP(I1623,'统计（数据库导出）'!A:K,11,FALSE),0)</f>
        <v>0</v>
      </c>
      <c r="AA1623" s="4">
        <v>1622</v>
      </c>
      <c r="AB1623" s="4"/>
      <c r="AC1623" s="220" t="e">
        <f>VLOOKUP(H1623,[1]Sheet1!$D:$D,1,FALSE)</f>
        <v>#N/A</v>
      </c>
    </row>
    <row r="1624" spans="1:29">
      <c r="A1624" s="4">
        <v>73</v>
      </c>
      <c r="B1624" s="4" t="s">
        <v>4105</v>
      </c>
      <c r="C1624" s="4">
        <v>0</v>
      </c>
      <c r="D1624" s="4" t="s">
        <v>335</v>
      </c>
      <c r="E1624" s="4" t="s">
        <v>4106</v>
      </c>
      <c r="F1624" s="4">
        <v>0</v>
      </c>
      <c r="G1624" s="4" t="s">
        <v>33</v>
      </c>
      <c r="H1624" s="4">
        <v>3852613</v>
      </c>
      <c r="I1624" s="4" t="s">
        <v>4107</v>
      </c>
      <c r="J1624" s="216">
        <v>1200</v>
      </c>
      <c r="K1624" s="4">
        <v>17393891266</v>
      </c>
      <c r="L1624" s="4"/>
      <c r="M1624" s="4" t="s">
        <v>2123</v>
      </c>
      <c r="N1624" s="4" t="s">
        <v>4108</v>
      </c>
      <c r="O1624" s="4">
        <v>17393891266</v>
      </c>
      <c r="P1624" s="217">
        <f>--IFERROR(VLOOKUP(I1624,'统计（数据库导出）'!A:C,2,FALSE),0)</f>
        <v>0</v>
      </c>
      <c r="Q1624" s="217">
        <f>--IFERROR(VLOOKUP(I1624,'统计（数据库导出）'!A:C,3,FALSE),0)</f>
        <v>2191.34735</v>
      </c>
      <c r="R1624" s="219">
        <f t="shared" si="25"/>
        <v>1.82612279166667</v>
      </c>
      <c r="S1624" s="217">
        <f>--IFERROR(VLOOKUP(I1624,'统计（数据库导出）'!A:K,4,FALSE),0)</f>
        <v>0</v>
      </c>
      <c r="T1624" s="217">
        <f>--IFERROR(VLOOKUP(I1624,'统计（数据库导出）'!A:K,5,FALSE),0)</f>
        <v>0</v>
      </c>
      <c r="U1624" s="217">
        <f>--IFERROR(VLOOKUP(I1624,'统计（数据库导出）'!A:K,6,FALSE),0)</f>
        <v>0</v>
      </c>
      <c r="V1624" s="217">
        <f>--IFERROR(VLOOKUP(I1624,'统计（数据库导出）'!A:K,7,FALSE),0)</f>
        <v>0</v>
      </c>
      <c r="W1624" s="217">
        <f>--IFERROR(VLOOKUP(I1624,'统计（数据库导出）'!A:K,8,FALSE),0)</f>
        <v>1518.2</v>
      </c>
      <c r="X1624" s="217">
        <f>--IFERROR(VLOOKUP(I1624,'统计（数据库导出）'!A:K,9,FALSE),0)</f>
        <v>-1830.2</v>
      </c>
      <c r="Y1624" s="217">
        <f>--IFERROR(VLOOKUP(I1624,'统计（数据库导出）'!A:K,10,FALSE),0)</f>
        <v>673.14735</v>
      </c>
      <c r="Z1624" s="217">
        <f>--IFERROR(VLOOKUP(I1624,'统计（数据库导出）'!A:K,11,FALSE),0)</f>
        <v>0</v>
      </c>
      <c r="AA1624" s="4">
        <v>1623</v>
      </c>
      <c r="AB1624" s="4"/>
      <c r="AC1624" s="220" t="e">
        <f>VLOOKUP(H1624,[1]Sheet1!$D:$D,1,FALSE)</f>
        <v>#N/A</v>
      </c>
    </row>
    <row r="1625" spans="1:29">
      <c r="A1625" s="4">
        <v>74</v>
      </c>
      <c r="B1625" s="4" t="s">
        <v>4105</v>
      </c>
      <c r="C1625" s="4">
        <v>0</v>
      </c>
      <c r="D1625" s="4" t="s">
        <v>335</v>
      </c>
      <c r="E1625" s="4" t="s">
        <v>4106</v>
      </c>
      <c r="F1625" s="4">
        <v>0</v>
      </c>
      <c r="G1625" s="4" t="s">
        <v>33</v>
      </c>
      <c r="H1625" s="4">
        <v>3852455</v>
      </c>
      <c r="I1625" s="4" t="s">
        <v>4109</v>
      </c>
      <c r="J1625" s="216">
        <v>1200</v>
      </c>
      <c r="K1625" s="4">
        <v>18193841083</v>
      </c>
      <c r="L1625" s="4"/>
      <c r="M1625" s="4" t="s">
        <v>4110</v>
      </c>
      <c r="N1625" s="4" t="s">
        <v>4111</v>
      </c>
      <c r="O1625" s="4">
        <v>18193841083</v>
      </c>
      <c r="P1625" s="217">
        <f>--IFERROR(VLOOKUP(I1625,'统计（数据库导出）'!A:C,2,FALSE),0)</f>
        <v>81</v>
      </c>
      <c r="Q1625" s="217">
        <f>--IFERROR(VLOOKUP(I1625,'统计（数据库导出）'!A:C,3,FALSE),0)</f>
        <v>193.2</v>
      </c>
      <c r="R1625" s="219">
        <f t="shared" si="25"/>
        <v>0.161</v>
      </c>
      <c r="S1625" s="217">
        <f>--IFERROR(VLOOKUP(I1625,'统计（数据库导出）'!A:K,4,FALSE),0)</f>
        <v>47</v>
      </c>
      <c r="T1625" s="217">
        <f>--IFERROR(VLOOKUP(I1625,'统计（数据库导出）'!A:K,5,FALSE),0)</f>
        <v>0</v>
      </c>
      <c r="U1625" s="217">
        <f>--IFERROR(VLOOKUP(I1625,'统计（数据库导出）'!A:K,6,FALSE),0)</f>
        <v>34</v>
      </c>
      <c r="V1625" s="217">
        <f>--IFERROR(VLOOKUP(I1625,'统计（数据库导出）'!A:K,7,FALSE),0)</f>
        <v>0</v>
      </c>
      <c r="W1625" s="217">
        <f>--IFERROR(VLOOKUP(I1625,'统计（数据库导出）'!A:K,8,FALSE),0)</f>
        <v>-362.1</v>
      </c>
      <c r="X1625" s="217">
        <f>--IFERROR(VLOOKUP(I1625,'统计（数据库导出）'!A:K,9,FALSE),0)</f>
        <v>-1741</v>
      </c>
      <c r="Y1625" s="217">
        <f>--IFERROR(VLOOKUP(I1625,'统计（数据库导出）'!A:K,10,FALSE),0)</f>
        <v>555.3</v>
      </c>
      <c r="Z1625" s="217">
        <f>--IFERROR(VLOOKUP(I1625,'统计（数据库导出）'!A:K,11,FALSE),0)</f>
        <v>-34</v>
      </c>
      <c r="AA1625" s="4">
        <v>1624</v>
      </c>
      <c r="AB1625" s="4"/>
      <c r="AC1625" s="220" t="e">
        <f>VLOOKUP(H1625,[1]Sheet1!$D:$D,1,FALSE)</f>
        <v>#N/A</v>
      </c>
    </row>
    <row r="1626" spans="1:29">
      <c r="A1626" s="4">
        <v>75</v>
      </c>
      <c r="B1626" s="4" t="s">
        <v>4105</v>
      </c>
      <c r="C1626" s="4">
        <v>0</v>
      </c>
      <c r="D1626" s="4" t="s">
        <v>335</v>
      </c>
      <c r="E1626" s="4" t="s">
        <v>4106</v>
      </c>
      <c r="F1626" s="4">
        <v>0</v>
      </c>
      <c r="G1626" s="4" t="s">
        <v>33</v>
      </c>
      <c r="H1626" s="4">
        <v>3353168</v>
      </c>
      <c r="I1626" s="4" t="s">
        <v>4112</v>
      </c>
      <c r="J1626" s="216">
        <v>1200</v>
      </c>
      <c r="K1626" s="4">
        <v>15339786161</v>
      </c>
      <c r="L1626" s="4"/>
      <c r="M1626" s="4" t="s">
        <v>4113</v>
      </c>
      <c r="N1626" s="4" t="s">
        <v>4106</v>
      </c>
      <c r="O1626" s="4">
        <v>15339786161</v>
      </c>
      <c r="P1626" s="217">
        <f>--IFERROR(VLOOKUP(I1626,'统计（数据库导出）'!A:C,2,FALSE),0)</f>
        <v>0</v>
      </c>
      <c r="Q1626" s="217">
        <f>--IFERROR(VLOOKUP(I1626,'统计（数据库导出）'!A:C,3,FALSE),0)</f>
        <v>189.2</v>
      </c>
      <c r="R1626" s="219">
        <f t="shared" si="25"/>
        <v>0.157666666666667</v>
      </c>
      <c r="S1626" s="217">
        <f>--IFERROR(VLOOKUP(I1626,'统计（数据库导出）'!A:K,4,FALSE),0)</f>
        <v>0</v>
      </c>
      <c r="T1626" s="217">
        <f>--IFERROR(VLOOKUP(I1626,'统计（数据库导出）'!A:K,5,FALSE),0)</f>
        <v>0</v>
      </c>
      <c r="U1626" s="217">
        <f>--IFERROR(VLOOKUP(I1626,'统计（数据库导出）'!A:K,6,FALSE),0)</f>
        <v>0</v>
      </c>
      <c r="V1626" s="217">
        <f>--IFERROR(VLOOKUP(I1626,'统计（数据库导出）'!A:K,7,FALSE),0)</f>
        <v>0</v>
      </c>
      <c r="W1626" s="217">
        <f>--IFERROR(VLOOKUP(I1626,'统计（数据库导出）'!A:K,8,FALSE),0)</f>
        <v>24.6</v>
      </c>
      <c r="X1626" s="217">
        <f>--IFERROR(VLOOKUP(I1626,'统计（数据库导出）'!A:K,9,FALSE),0)</f>
        <v>0</v>
      </c>
      <c r="Y1626" s="217">
        <f>--IFERROR(VLOOKUP(I1626,'统计（数据库导出）'!A:K,10,FALSE),0)</f>
        <v>164.6</v>
      </c>
      <c r="Z1626" s="217">
        <f>--IFERROR(VLOOKUP(I1626,'统计（数据库导出）'!A:K,11,FALSE),0)</f>
        <v>0</v>
      </c>
      <c r="AA1626" s="4">
        <v>1625</v>
      </c>
      <c r="AB1626" s="4"/>
      <c r="AC1626" s="220" t="e">
        <f>VLOOKUP(H1626,[1]Sheet1!$D:$D,1,FALSE)</f>
        <v>#N/A</v>
      </c>
    </row>
    <row r="1627" spans="1:29">
      <c r="A1627" s="4">
        <v>76</v>
      </c>
      <c r="B1627" s="4" t="s">
        <v>4105</v>
      </c>
      <c r="C1627" s="4">
        <v>0</v>
      </c>
      <c r="D1627" s="4" t="s">
        <v>335</v>
      </c>
      <c r="E1627" s="4" t="s">
        <v>4106</v>
      </c>
      <c r="F1627" s="4">
        <v>0</v>
      </c>
      <c r="G1627" s="4" t="s">
        <v>342</v>
      </c>
      <c r="H1627" s="4">
        <v>3840630</v>
      </c>
      <c r="I1627" s="4" t="s">
        <v>4114</v>
      </c>
      <c r="J1627" s="216">
        <v>1000</v>
      </c>
      <c r="K1627" s="4">
        <v>13309382625</v>
      </c>
      <c r="L1627" s="4"/>
      <c r="M1627" s="4" t="s">
        <v>4115</v>
      </c>
      <c r="N1627" s="4" t="s">
        <v>4106</v>
      </c>
      <c r="O1627" s="4">
        <v>13309382625</v>
      </c>
      <c r="P1627" s="217">
        <f>--IFERROR(VLOOKUP(I1627,'统计（数据库导出）'!A:C,2,FALSE),0)</f>
        <v>0</v>
      </c>
      <c r="Q1627" s="217">
        <f>--IFERROR(VLOOKUP(I1627,'统计（数据库导出）'!A:C,3,FALSE),0)</f>
        <v>179.2</v>
      </c>
      <c r="R1627" s="219">
        <f t="shared" si="25"/>
        <v>0.1792</v>
      </c>
      <c r="S1627" s="217">
        <f>--IFERROR(VLOOKUP(I1627,'统计（数据库导出）'!A:K,4,FALSE),0)</f>
        <v>0</v>
      </c>
      <c r="T1627" s="217">
        <f>--IFERROR(VLOOKUP(I1627,'统计（数据库导出）'!A:K,5,FALSE),0)</f>
        <v>0</v>
      </c>
      <c r="U1627" s="217">
        <f>--IFERROR(VLOOKUP(I1627,'统计（数据库导出）'!A:K,6,FALSE),0)</f>
        <v>0</v>
      </c>
      <c r="V1627" s="217">
        <f>--IFERROR(VLOOKUP(I1627,'统计（数据库导出）'!A:K,7,FALSE),0)</f>
        <v>0</v>
      </c>
      <c r="W1627" s="217">
        <f>--IFERROR(VLOOKUP(I1627,'统计（数据库导出）'!A:K,8,FALSE),0)</f>
        <v>163.2</v>
      </c>
      <c r="X1627" s="217">
        <f>--IFERROR(VLOOKUP(I1627,'统计（数据库导出）'!A:K,9,FALSE),0)</f>
        <v>0</v>
      </c>
      <c r="Y1627" s="217">
        <f>--IFERROR(VLOOKUP(I1627,'统计（数据库导出）'!A:K,10,FALSE),0)</f>
        <v>16</v>
      </c>
      <c r="Z1627" s="217">
        <f>--IFERROR(VLOOKUP(I1627,'统计（数据库导出）'!A:K,11,FALSE),0)</f>
        <v>0</v>
      </c>
      <c r="AA1627" s="4">
        <v>1626</v>
      </c>
      <c r="AB1627" s="4"/>
      <c r="AC1627" s="220" t="e">
        <f>VLOOKUP(H1627,[1]Sheet1!$D:$D,1,FALSE)</f>
        <v>#N/A</v>
      </c>
    </row>
    <row r="1628" spans="1:29">
      <c r="A1628" s="4">
        <v>77</v>
      </c>
      <c r="B1628" s="4" t="s">
        <v>4105</v>
      </c>
      <c r="C1628" s="4">
        <v>0</v>
      </c>
      <c r="D1628" s="4" t="s">
        <v>335</v>
      </c>
      <c r="E1628" s="4" t="s">
        <v>4106</v>
      </c>
      <c r="F1628" s="4">
        <v>0</v>
      </c>
      <c r="G1628" s="4" t="s">
        <v>33</v>
      </c>
      <c r="H1628" s="4">
        <v>3353211</v>
      </c>
      <c r="I1628" s="4" t="s">
        <v>4116</v>
      </c>
      <c r="J1628" s="216">
        <v>1200</v>
      </c>
      <c r="K1628" s="4">
        <v>19109388017</v>
      </c>
      <c r="L1628" s="4"/>
      <c r="M1628" s="4" t="s">
        <v>4117</v>
      </c>
      <c r="N1628" s="4" t="s">
        <v>4108</v>
      </c>
      <c r="O1628" s="4">
        <v>19109388017</v>
      </c>
      <c r="P1628" s="217">
        <f>--IFERROR(VLOOKUP(I1628,'统计（数据库导出）'!A:C,2,FALSE),0)</f>
        <v>5</v>
      </c>
      <c r="Q1628" s="217">
        <f>--IFERROR(VLOOKUP(I1628,'统计（数据库导出）'!A:C,3,FALSE),0)</f>
        <v>606.95</v>
      </c>
      <c r="R1628" s="219">
        <f t="shared" si="25"/>
        <v>0.505791666666667</v>
      </c>
      <c r="S1628" s="217">
        <f>--IFERROR(VLOOKUP(I1628,'统计（数据库导出）'!A:K,4,FALSE),0)</f>
        <v>0</v>
      </c>
      <c r="T1628" s="217">
        <f>--IFERROR(VLOOKUP(I1628,'统计（数据库导出）'!A:K,5,FALSE),0)</f>
        <v>-129</v>
      </c>
      <c r="U1628" s="217">
        <f>--IFERROR(VLOOKUP(I1628,'统计（数据库导出）'!A:K,6,FALSE),0)</f>
        <v>5</v>
      </c>
      <c r="V1628" s="217">
        <f>--IFERROR(VLOOKUP(I1628,'统计（数据库导出）'!A:K,7,FALSE),0)</f>
        <v>0</v>
      </c>
      <c r="W1628" s="217">
        <f>--IFERROR(VLOOKUP(I1628,'统计（数据库导出）'!A:K,8,FALSE),0)</f>
        <v>431.3</v>
      </c>
      <c r="X1628" s="217">
        <f>--IFERROR(VLOOKUP(I1628,'统计（数据库导出）'!A:K,9,FALSE),0)</f>
        <v>-167</v>
      </c>
      <c r="Y1628" s="217">
        <f>--IFERROR(VLOOKUP(I1628,'统计（数据库导出）'!A:K,10,FALSE),0)</f>
        <v>175.65</v>
      </c>
      <c r="Z1628" s="217">
        <f>--IFERROR(VLOOKUP(I1628,'统计（数据库导出）'!A:K,11,FALSE),0)</f>
        <v>0</v>
      </c>
      <c r="AA1628" s="4">
        <v>1627</v>
      </c>
      <c r="AB1628" s="4"/>
      <c r="AC1628" s="220" t="e">
        <f>VLOOKUP(H1628,[1]Sheet1!$D:$D,1,FALSE)</f>
        <v>#N/A</v>
      </c>
    </row>
    <row r="1629" spans="1:29">
      <c r="A1629" s="4">
        <v>78</v>
      </c>
      <c r="B1629" s="4" t="s">
        <v>4105</v>
      </c>
      <c r="C1629" s="4">
        <v>0</v>
      </c>
      <c r="D1629" s="4" t="s">
        <v>335</v>
      </c>
      <c r="E1629" s="4" t="s">
        <v>4106</v>
      </c>
      <c r="F1629" s="4">
        <v>0</v>
      </c>
      <c r="G1629" s="4" t="s">
        <v>33</v>
      </c>
      <c r="H1629" s="4">
        <v>3353205</v>
      </c>
      <c r="I1629" s="4" t="s">
        <v>4118</v>
      </c>
      <c r="J1629" s="216">
        <v>1200</v>
      </c>
      <c r="K1629" s="4">
        <v>18193807234</v>
      </c>
      <c r="L1629" s="4"/>
      <c r="M1629" s="4" t="s">
        <v>4119</v>
      </c>
      <c r="N1629" s="4" t="s">
        <v>4111</v>
      </c>
      <c r="O1629" s="4">
        <v>18193807234</v>
      </c>
      <c r="P1629" s="217">
        <f>--IFERROR(VLOOKUP(I1629,'统计（数据库导出）'!A:C,2,FALSE),0)</f>
        <v>158</v>
      </c>
      <c r="Q1629" s="217">
        <f>--IFERROR(VLOOKUP(I1629,'统计（数据库导出）'!A:C,3,FALSE),0)</f>
        <v>3812.4</v>
      </c>
      <c r="R1629" s="219">
        <f t="shared" si="25"/>
        <v>3.177</v>
      </c>
      <c r="S1629" s="217">
        <f>--IFERROR(VLOOKUP(I1629,'统计（数据库导出）'!A:K,4,FALSE),0)</f>
        <v>79</v>
      </c>
      <c r="T1629" s="217">
        <f>--IFERROR(VLOOKUP(I1629,'统计（数据库导出）'!A:K,5,FALSE),0)</f>
        <v>-69</v>
      </c>
      <c r="U1629" s="217">
        <f>--IFERROR(VLOOKUP(I1629,'统计（数据库导出）'!A:K,6,FALSE),0)</f>
        <v>79</v>
      </c>
      <c r="V1629" s="217">
        <f>--IFERROR(VLOOKUP(I1629,'统计（数据库导出）'!A:K,7,FALSE),0)</f>
        <v>-9</v>
      </c>
      <c r="W1629" s="217">
        <f>--IFERROR(VLOOKUP(I1629,'统计（数据库导出）'!A:K,8,FALSE),0)</f>
        <v>2850.9</v>
      </c>
      <c r="X1629" s="217">
        <f>--IFERROR(VLOOKUP(I1629,'统计（数据库导出）'!A:K,9,FALSE),0)</f>
        <v>-1005.5</v>
      </c>
      <c r="Y1629" s="217">
        <f>--IFERROR(VLOOKUP(I1629,'统计（数据库导出）'!A:K,10,FALSE),0)</f>
        <v>961.5</v>
      </c>
      <c r="Z1629" s="217">
        <f>--IFERROR(VLOOKUP(I1629,'统计（数据库导出）'!A:K,11,FALSE),0)</f>
        <v>-24</v>
      </c>
      <c r="AA1629" s="4">
        <v>1628</v>
      </c>
      <c r="AB1629" s="4"/>
      <c r="AC1629" s="220" t="e">
        <f>VLOOKUP(H1629,[1]Sheet1!$D:$D,1,FALSE)</f>
        <v>#N/A</v>
      </c>
    </row>
    <row r="1630" spans="1:29">
      <c r="A1630" s="4">
        <v>142</v>
      </c>
      <c r="B1630" s="4" t="s">
        <v>4105</v>
      </c>
      <c r="C1630" s="4">
        <v>0</v>
      </c>
      <c r="D1630" s="4" t="s">
        <v>335</v>
      </c>
      <c r="E1630" s="4" t="s">
        <v>4120</v>
      </c>
      <c r="F1630" s="4">
        <v>0</v>
      </c>
      <c r="G1630" s="4" t="s">
        <v>33</v>
      </c>
      <c r="H1630" s="4">
        <v>3852466</v>
      </c>
      <c r="I1630" s="4" t="s">
        <v>4121</v>
      </c>
      <c r="J1630" s="216">
        <v>1200</v>
      </c>
      <c r="K1630" s="4">
        <v>15336010190</v>
      </c>
      <c r="L1630" s="4"/>
      <c r="M1630" s="4" t="s">
        <v>4122</v>
      </c>
      <c r="N1630" s="4" t="s">
        <v>4123</v>
      </c>
      <c r="O1630" s="4">
        <v>15336010190</v>
      </c>
      <c r="P1630" s="217">
        <f>--IFERROR(VLOOKUP(I1630,'统计（数据库导出）'!A:C,2,FALSE),0)</f>
        <v>806.05</v>
      </c>
      <c r="Q1630" s="217">
        <f>--IFERROR(VLOOKUP(I1630,'统计（数据库导出）'!A:C,3,FALSE),0)</f>
        <v>12882.4551833333</v>
      </c>
      <c r="R1630" s="219">
        <f t="shared" si="25"/>
        <v>10.7353793194444</v>
      </c>
      <c r="S1630" s="217">
        <f>--IFERROR(VLOOKUP(I1630,'统计（数据库导出）'!A:K,4,FALSE),0)</f>
        <v>617.95</v>
      </c>
      <c r="T1630" s="217">
        <f>--IFERROR(VLOOKUP(I1630,'统计（数据库导出）'!A:K,5,FALSE),0)</f>
        <v>0</v>
      </c>
      <c r="U1630" s="217">
        <f>--IFERROR(VLOOKUP(I1630,'统计（数据库导出）'!A:K,6,FALSE),0)</f>
        <v>188.1</v>
      </c>
      <c r="V1630" s="217">
        <f>--IFERROR(VLOOKUP(I1630,'统计（数据库导出）'!A:K,7,FALSE),0)</f>
        <v>0</v>
      </c>
      <c r="W1630" s="217">
        <f>--IFERROR(VLOOKUP(I1630,'统计（数据库导出）'!A:K,8,FALSE),0)</f>
        <v>9092.88</v>
      </c>
      <c r="X1630" s="217">
        <f>--IFERROR(VLOOKUP(I1630,'统计（数据库导出）'!A:K,9,FALSE),0)</f>
        <v>-6701.7</v>
      </c>
      <c r="Y1630" s="217">
        <f>--IFERROR(VLOOKUP(I1630,'统计（数据库导出）'!A:K,10,FALSE),0)</f>
        <v>3789.57518333333</v>
      </c>
      <c r="Z1630" s="217">
        <f>--IFERROR(VLOOKUP(I1630,'统计（数据库导出）'!A:K,11,FALSE),0)</f>
        <v>-60.7</v>
      </c>
      <c r="AA1630" s="4">
        <v>1629</v>
      </c>
      <c r="AB1630" s="4"/>
      <c r="AC1630" s="220" t="e">
        <f>VLOOKUP(H1630,[1]Sheet1!$D:$D,1,FALSE)</f>
        <v>#N/A</v>
      </c>
    </row>
    <row r="1631" spans="1:29">
      <c r="A1631" s="4">
        <v>143</v>
      </c>
      <c r="B1631" s="4" t="s">
        <v>4105</v>
      </c>
      <c r="C1631" s="4">
        <v>0</v>
      </c>
      <c r="D1631" s="4" t="s">
        <v>335</v>
      </c>
      <c r="E1631" s="4" t="s">
        <v>4120</v>
      </c>
      <c r="F1631" s="4">
        <v>0</v>
      </c>
      <c r="G1631" s="4" t="s">
        <v>33</v>
      </c>
      <c r="H1631" s="4">
        <v>3353171</v>
      </c>
      <c r="I1631" s="4" t="s">
        <v>4124</v>
      </c>
      <c r="J1631" s="216">
        <v>1200</v>
      </c>
      <c r="K1631" s="4">
        <v>15339383005</v>
      </c>
      <c r="L1631" s="4"/>
      <c r="M1631" s="4" t="s">
        <v>4125</v>
      </c>
      <c r="N1631" s="4" t="s">
        <v>4123</v>
      </c>
      <c r="O1631" s="4">
        <v>15339383005</v>
      </c>
      <c r="P1631" s="217">
        <f>--IFERROR(VLOOKUP(I1631,'统计（数据库导出）'!A:C,2,FALSE),0)</f>
        <v>0</v>
      </c>
      <c r="Q1631" s="217">
        <f>--IFERROR(VLOOKUP(I1631,'统计（数据库导出）'!A:C,3,FALSE),0)</f>
        <v>0</v>
      </c>
      <c r="R1631" s="219">
        <f t="shared" si="25"/>
        <v>0</v>
      </c>
      <c r="S1631" s="217">
        <f>--IFERROR(VLOOKUP(I1631,'统计（数据库导出）'!A:K,4,FALSE),0)</f>
        <v>0</v>
      </c>
      <c r="T1631" s="217">
        <f>--IFERROR(VLOOKUP(I1631,'统计（数据库导出）'!A:K,5,FALSE),0)</f>
        <v>0</v>
      </c>
      <c r="U1631" s="217">
        <f>--IFERROR(VLOOKUP(I1631,'统计（数据库导出）'!A:K,6,FALSE),0)</f>
        <v>0</v>
      </c>
      <c r="V1631" s="217">
        <f>--IFERROR(VLOOKUP(I1631,'统计（数据库导出）'!A:K,7,FALSE),0)</f>
        <v>0</v>
      </c>
      <c r="W1631" s="217">
        <f>--IFERROR(VLOOKUP(I1631,'统计（数据库导出）'!A:K,8,FALSE),0)</f>
        <v>0</v>
      </c>
      <c r="X1631" s="217">
        <f>--IFERROR(VLOOKUP(I1631,'统计（数据库导出）'!A:K,9,FALSE),0)</f>
        <v>0</v>
      </c>
      <c r="Y1631" s="217">
        <f>--IFERROR(VLOOKUP(I1631,'统计（数据库导出）'!A:K,10,FALSE),0)</f>
        <v>0</v>
      </c>
      <c r="Z1631" s="217">
        <f>--IFERROR(VLOOKUP(I1631,'统计（数据库导出）'!A:K,11,FALSE),0)</f>
        <v>0</v>
      </c>
      <c r="AA1631" s="4">
        <v>1630</v>
      </c>
      <c r="AB1631" s="4"/>
      <c r="AC1631" s="220" t="e">
        <f>VLOOKUP(H1631,[1]Sheet1!$D:$D,1,FALSE)</f>
        <v>#N/A</v>
      </c>
    </row>
    <row r="1632" spans="1:29">
      <c r="A1632" s="4">
        <v>1518</v>
      </c>
      <c r="B1632" s="4" t="s">
        <v>4105</v>
      </c>
      <c r="C1632" s="4">
        <v>0</v>
      </c>
      <c r="D1632" s="4" t="s">
        <v>335</v>
      </c>
      <c r="E1632" s="4" t="s">
        <v>4120</v>
      </c>
      <c r="F1632" s="4">
        <v>0</v>
      </c>
      <c r="G1632" s="4" t="s">
        <v>342</v>
      </c>
      <c r="H1632" s="4">
        <v>3353203</v>
      </c>
      <c r="I1632" s="4" t="s">
        <v>4126</v>
      </c>
      <c r="J1632" s="216">
        <v>3200</v>
      </c>
      <c r="K1632" s="4">
        <v>15378823456</v>
      </c>
      <c r="L1632" s="4"/>
      <c r="M1632" s="4" t="s">
        <v>4127</v>
      </c>
      <c r="N1632" s="4" t="s">
        <v>4123</v>
      </c>
      <c r="O1632" s="4">
        <v>15378823456</v>
      </c>
      <c r="P1632" s="217">
        <f>--IFERROR(VLOOKUP(I1632,'统计（数据库导出）'!A:C,2,FALSE),0)</f>
        <v>0</v>
      </c>
      <c r="Q1632" s="217">
        <f>--IFERROR(VLOOKUP(I1632,'统计（数据库导出）'!A:C,3,FALSE),0)</f>
        <v>1116.1</v>
      </c>
      <c r="R1632" s="219">
        <f t="shared" si="25"/>
        <v>0.34878125</v>
      </c>
      <c r="S1632" s="217">
        <f>--IFERROR(VLOOKUP(I1632,'统计（数据库导出）'!A:K,4,FALSE),0)</f>
        <v>0</v>
      </c>
      <c r="T1632" s="217">
        <f>--IFERROR(VLOOKUP(I1632,'统计（数据库导出）'!A:K,5,FALSE),0)</f>
        <v>0</v>
      </c>
      <c r="U1632" s="217">
        <f>--IFERROR(VLOOKUP(I1632,'统计（数据库导出）'!A:K,6,FALSE),0)</f>
        <v>0</v>
      </c>
      <c r="V1632" s="217">
        <f>--IFERROR(VLOOKUP(I1632,'统计（数据库导出）'!A:K,7,FALSE),0)</f>
        <v>0</v>
      </c>
      <c r="W1632" s="217">
        <f>--IFERROR(VLOOKUP(I1632,'统计（数据库导出）'!A:K,8,FALSE),0)</f>
        <v>830.4</v>
      </c>
      <c r="X1632" s="217">
        <f>--IFERROR(VLOOKUP(I1632,'统计（数据库导出）'!A:K,9,FALSE),0)</f>
        <v>-345</v>
      </c>
      <c r="Y1632" s="217">
        <f>--IFERROR(VLOOKUP(I1632,'统计（数据库导出）'!A:K,10,FALSE),0)</f>
        <v>285.7</v>
      </c>
      <c r="Z1632" s="217">
        <f>--IFERROR(VLOOKUP(I1632,'统计（数据库导出）'!A:K,11,FALSE),0)</f>
        <v>-3</v>
      </c>
      <c r="AA1632" s="4">
        <v>1631</v>
      </c>
      <c r="AB1632" s="4"/>
      <c r="AC1632" s="220" t="e">
        <f>VLOOKUP(H1632,[1]Sheet1!$D:$D,1,FALSE)</f>
        <v>#N/A</v>
      </c>
    </row>
    <row r="1633" spans="1:29">
      <c r="A1633" s="4">
        <v>149</v>
      </c>
      <c r="B1633" s="4" t="s">
        <v>4105</v>
      </c>
      <c r="C1633" s="4">
        <v>0</v>
      </c>
      <c r="D1633" s="4" t="s">
        <v>335</v>
      </c>
      <c r="E1633" s="4" t="s">
        <v>4128</v>
      </c>
      <c r="F1633" s="4">
        <v>0</v>
      </c>
      <c r="G1633" s="4" t="s">
        <v>33</v>
      </c>
      <c r="H1633" s="4">
        <v>3852511</v>
      </c>
      <c r="I1633" s="4" t="s">
        <v>4129</v>
      </c>
      <c r="J1633" s="216">
        <v>1200</v>
      </c>
      <c r="K1633" s="4">
        <v>17393833868</v>
      </c>
      <c r="L1633" s="4"/>
      <c r="M1633" s="4" t="s">
        <v>4130</v>
      </c>
      <c r="N1633" s="4" t="s">
        <v>4131</v>
      </c>
      <c r="O1633" s="4">
        <v>17393833868</v>
      </c>
      <c r="P1633" s="217">
        <f>--IFERROR(VLOOKUP(I1633,'统计（数据库导出）'!A:C,2,FALSE),0)</f>
        <v>-22</v>
      </c>
      <c r="Q1633" s="217">
        <f>--IFERROR(VLOOKUP(I1633,'统计（数据库导出）'!A:C,3,FALSE),0)</f>
        <v>3819.99</v>
      </c>
      <c r="R1633" s="219">
        <f t="shared" si="25"/>
        <v>3.183325</v>
      </c>
      <c r="S1633" s="217">
        <f>--IFERROR(VLOOKUP(I1633,'统计（数据库导出）'!A:K,4,FALSE),0)</f>
        <v>-48</v>
      </c>
      <c r="T1633" s="217">
        <f>--IFERROR(VLOOKUP(I1633,'统计（数据库导出）'!A:K,5,FALSE),0)</f>
        <v>-48</v>
      </c>
      <c r="U1633" s="217">
        <f>--IFERROR(VLOOKUP(I1633,'统计（数据库导出）'!A:K,6,FALSE),0)</f>
        <v>26</v>
      </c>
      <c r="V1633" s="217">
        <f>--IFERROR(VLOOKUP(I1633,'统计（数据库导出）'!A:K,7,FALSE),0)</f>
        <v>0</v>
      </c>
      <c r="W1633" s="217">
        <f>--IFERROR(VLOOKUP(I1633,'统计（数据库导出）'!A:K,8,FALSE),0)</f>
        <v>2254.79</v>
      </c>
      <c r="X1633" s="217">
        <f>--IFERROR(VLOOKUP(I1633,'统计（数据库导出）'!A:K,9,FALSE),0)</f>
        <v>-2356.2</v>
      </c>
      <c r="Y1633" s="217">
        <f>--IFERROR(VLOOKUP(I1633,'统计（数据库导出）'!A:K,10,FALSE),0)</f>
        <v>1565.2</v>
      </c>
      <c r="Z1633" s="217">
        <f>--IFERROR(VLOOKUP(I1633,'统计（数据库导出）'!A:K,11,FALSE),0)</f>
        <v>-36</v>
      </c>
      <c r="AA1633" s="4">
        <v>1632</v>
      </c>
      <c r="AB1633" s="4"/>
      <c r="AC1633" s="220" t="e">
        <f>VLOOKUP(H1633,[1]Sheet1!$D:$D,1,FALSE)</f>
        <v>#N/A</v>
      </c>
    </row>
    <row r="1634" spans="1:29">
      <c r="A1634" s="4">
        <v>150</v>
      </c>
      <c r="B1634" s="4" t="s">
        <v>4105</v>
      </c>
      <c r="C1634" s="4">
        <v>0</v>
      </c>
      <c r="D1634" s="4" t="s">
        <v>335</v>
      </c>
      <c r="E1634" s="4" t="s">
        <v>4128</v>
      </c>
      <c r="F1634" s="4">
        <v>0</v>
      </c>
      <c r="G1634" s="4" t="s">
        <v>342</v>
      </c>
      <c r="H1634" s="4">
        <v>380283</v>
      </c>
      <c r="I1634" s="4" t="s">
        <v>4132</v>
      </c>
      <c r="J1634" s="216">
        <v>3000</v>
      </c>
      <c r="K1634" s="4">
        <v>15339785315</v>
      </c>
      <c r="L1634" s="4"/>
      <c r="M1634" s="4" t="s">
        <v>4133</v>
      </c>
      <c r="N1634" s="4" t="s">
        <v>4128</v>
      </c>
      <c r="O1634" s="4">
        <v>15339785315</v>
      </c>
      <c r="P1634" s="217">
        <f>--IFERROR(VLOOKUP(I1634,'统计（数据库导出）'!A:C,2,FALSE),0)</f>
        <v>0</v>
      </c>
      <c r="Q1634" s="217">
        <f>--IFERROR(VLOOKUP(I1634,'统计（数据库导出）'!A:C,3,FALSE),0)</f>
        <v>0</v>
      </c>
      <c r="R1634" s="219">
        <f t="shared" si="25"/>
        <v>0</v>
      </c>
      <c r="S1634" s="217">
        <f>--IFERROR(VLOOKUP(I1634,'统计（数据库导出）'!A:K,4,FALSE),0)</f>
        <v>0</v>
      </c>
      <c r="T1634" s="217">
        <f>--IFERROR(VLOOKUP(I1634,'统计（数据库导出）'!A:K,5,FALSE),0)</f>
        <v>0</v>
      </c>
      <c r="U1634" s="217">
        <f>--IFERROR(VLOOKUP(I1634,'统计（数据库导出）'!A:K,6,FALSE),0)</f>
        <v>0</v>
      </c>
      <c r="V1634" s="217">
        <f>--IFERROR(VLOOKUP(I1634,'统计（数据库导出）'!A:K,7,FALSE),0)</f>
        <v>0</v>
      </c>
      <c r="W1634" s="217">
        <f>--IFERROR(VLOOKUP(I1634,'统计（数据库导出）'!A:K,8,FALSE),0)</f>
        <v>0</v>
      </c>
      <c r="X1634" s="217">
        <f>--IFERROR(VLOOKUP(I1634,'统计（数据库导出）'!A:K,9,FALSE),0)</f>
        <v>0</v>
      </c>
      <c r="Y1634" s="217">
        <f>--IFERROR(VLOOKUP(I1634,'统计（数据库导出）'!A:K,10,FALSE),0)</f>
        <v>0</v>
      </c>
      <c r="Z1634" s="217">
        <f>--IFERROR(VLOOKUP(I1634,'统计（数据库导出）'!A:K,11,FALSE),0)</f>
        <v>0</v>
      </c>
      <c r="AA1634" s="4">
        <v>1633</v>
      </c>
      <c r="AB1634" s="4"/>
      <c r="AC1634" s="220" t="e">
        <f>VLOOKUP(H1634,[1]Sheet1!$D:$D,1,FALSE)</f>
        <v>#N/A</v>
      </c>
    </row>
    <row r="1635" spans="1:29">
      <c r="A1635" s="4">
        <v>151</v>
      </c>
      <c r="B1635" s="4" t="s">
        <v>4105</v>
      </c>
      <c r="C1635" s="4">
        <v>0</v>
      </c>
      <c r="D1635" s="4" t="s">
        <v>335</v>
      </c>
      <c r="E1635" s="4" t="s">
        <v>4128</v>
      </c>
      <c r="F1635" s="4">
        <v>0</v>
      </c>
      <c r="G1635" s="4" t="s">
        <v>33</v>
      </c>
      <c r="H1635" s="4">
        <v>3852427</v>
      </c>
      <c r="I1635" s="4" t="s">
        <v>4134</v>
      </c>
      <c r="J1635" s="216">
        <v>1200</v>
      </c>
      <c r="K1635" s="4">
        <v>17361526557</v>
      </c>
      <c r="L1635" s="4"/>
      <c r="M1635" s="4" t="s">
        <v>4135</v>
      </c>
      <c r="N1635" s="4" t="s">
        <v>4131</v>
      </c>
      <c r="O1635" s="4">
        <v>17361526557</v>
      </c>
      <c r="P1635" s="217">
        <f>--IFERROR(VLOOKUP(I1635,'统计（数据库导出）'!A:C,2,FALSE),0)</f>
        <v>456.05</v>
      </c>
      <c r="Q1635" s="217">
        <f>--IFERROR(VLOOKUP(I1635,'统计（数据库导出）'!A:C,3,FALSE),0)</f>
        <v>4035.77</v>
      </c>
      <c r="R1635" s="219">
        <f t="shared" si="25"/>
        <v>3.36314166666667</v>
      </c>
      <c r="S1635" s="217">
        <f>--IFERROR(VLOOKUP(I1635,'统计（数据库导出）'!A:K,4,FALSE),0)</f>
        <v>323.9</v>
      </c>
      <c r="T1635" s="217">
        <f>--IFERROR(VLOOKUP(I1635,'统计（数据库导出）'!A:K,5,FALSE),0)</f>
        <v>-277</v>
      </c>
      <c r="U1635" s="217">
        <f>--IFERROR(VLOOKUP(I1635,'统计（数据库导出）'!A:K,6,FALSE),0)</f>
        <v>132.15</v>
      </c>
      <c r="V1635" s="217">
        <f>--IFERROR(VLOOKUP(I1635,'统计（数据库导出）'!A:K,7,FALSE),0)</f>
        <v>0</v>
      </c>
      <c r="W1635" s="217">
        <f>--IFERROR(VLOOKUP(I1635,'统计（数据库导出）'!A:K,8,FALSE),0)</f>
        <v>3126.7</v>
      </c>
      <c r="X1635" s="217">
        <f>--IFERROR(VLOOKUP(I1635,'统计（数据库导出）'!A:K,9,FALSE),0)</f>
        <v>-2532.2</v>
      </c>
      <c r="Y1635" s="217">
        <f>--IFERROR(VLOOKUP(I1635,'统计（数据库导出）'!A:K,10,FALSE),0)</f>
        <v>909.07</v>
      </c>
      <c r="Z1635" s="217">
        <f>--IFERROR(VLOOKUP(I1635,'统计（数据库导出）'!A:K,11,FALSE),0)</f>
        <v>-26</v>
      </c>
      <c r="AA1635" s="4">
        <v>1634</v>
      </c>
      <c r="AB1635" s="4"/>
      <c r="AC1635" s="220" t="e">
        <f>VLOOKUP(H1635,[1]Sheet1!$D:$D,1,FALSE)</f>
        <v>#N/A</v>
      </c>
    </row>
    <row r="1636" spans="1:29">
      <c r="A1636" s="4">
        <v>152</v>
      </c>
      <c r="B1636" s="4" t="s">
        <v>4105</v>
      </c>
      <c r="C1636" s="4">
        <v>0</v>
      </c>
      <c r="D1636" s="4" t="s">
        <v>335</v>
      </c>
      <c r="E1636" s="4" t="s">
        <v>3213</v>
      </c>
      <c r="F1636" s="4">
        <v>0</v>
      </c>
      <c r="G1636" s="4" t="s">
        <v>33</v>
      </c>
      <c r="H1636" s="4">
        <v>3820729</v>
      </c>
      <c r="I1636" s="4" t="s">
        <v>4136</v>
      </c>
      <c r="J1636" s="216">
        <v>1200</v>
      </c>
      <c r="K1636" s="4">
        <v>15348085178</v>
      </c>
      <c r="L1636" s="4"/>
      <c r="M1636" s="4" t="s">
        <v>4137</v>
      </c>
      <c r="N1636" s="4" t="s">
        <v>4138</v>
      </c>
      <c r="O1636" s="4">
        <v>15348085178</v>
      </c>
      <c r="P1636" s="217">
        <f>--IFERROR(VLOOKUP(I1636,'统计（数据库导出）'!A:C,2,FALSE),0)</f>
        <v>110</v>
      </c>
      <c r="Q1636" s="217">
        <f>--IFERROR(VLOOKUP(I1636,'统计（数据库导出）'!A:C,3,FALSE),0)</f>
        <v>3413.56666666667</v>
      </c>
      <c r="R1636" s="219">
        <f t="shared" si="25"/>
        <v>2.84463888888889</v>
      </c>
      <c r="S1636" s="217">
        <f>--IFERROR(VLOOKUP(I1636,'统计（数据库导出）'!A:K,4,FALSE),0)</f>
        <v>99</v>
      </c>
      <c r="T1636" s="217">
        <f>--IFERROR(VLOOKUP(I1636,'统计（数据库导出）'!A:K,5,FALSE),0)</f>
        <v>-159</v>
      </c>
      <c r="U1636" s="217">
        <f>--IFERROR(VLOOKUP(I1636,'统计（数据库导出）'!A:K,6,FALSE),0)</f>
        <v>11</v>
      </c>
      <c r="V1636" s="217">
        <f>--IFERROR(VLOOKUP(I1636,'统计（数据库导出）'!A:K,7,FALSE),0)</f>
        <v>0</v>
      </c>
      <c r="W1636" s="217">
        <f>--IFERROR(VLOOKUP(I1636,'统计（数据库导出）'!A:K,8,FALSE),0)</f>
        <v>2012</v>
      </c>
      <c r="X1636" s="217">
        <f>--IFERROR(VLOOKUP(I1636,'统计（数据库导出）'!A:K,9,FALSE),0)</f>
        <v>-2316.9</v>
      </c>
      <c r="Y1636" s="217">
        <f>--IFERROR(VLOOKUP(I1636,'统计（数据库导出）'!A:K,10,FALSE),0)</f>
        <v>1401.56666666667</v>
      </c>
      <c r="Z1636" s="217">
        <f>--IFERROR(VLOOKUP(I1636,'统计（数据库导出）'!A:K,11,FALSE),0)</f>
        <v>-16</v>
      </c>
      <c r="AA1636" s="4">
        <v>1635</v>
      </c>
      <c r="AB1636" s="4"/>
      <c r="AC1636" s="220" t="e">
        <f>VLOOKUP(H1636,[1]Sheet1!$D:$D,1,FALSE)</f>
        <v>#N/A</v>
      </c>
    </row>
    <row r="1637" spans="1:29">
      <c r="A1637" s="4">
        <v>153</v>
      </c>
      <c r="B1637" s="4" t="s">
        <v>4105</v>
      </c>
      <c r="C1637" s="4">
        <v>0</v>
      </c>
      <c r="D1637" s="4" t="s">
        <v>335</v>
      </c>
      <c r="E1637" s="4" t="s">
        <v>3213</v>
      </c>
      <c r="F1637" s="4">
        <v>0</v>
      </c>
      <c r="G1637" s="4" t="s">
        <v>33</v>
      </c>
      <c r="H1637" s="4">
        <v>3852797</v>
      </c>
      <c r="I1637" s="4" t="s">
        <v>4139</v>
      </c>
      <c r="J1637" s="216">
        <v>1200</v>
      </c>
      <c r="K1637" s="4">
        <v>18193818297</v>
      </c>
      <c r="L1637" s="4"/>
      <c r="M1637" s="4" t="s">
        <v>4140</v>
      </c>
      <c r="N1637" s="4" t="s">
        <v>4141</v>
      </c>
      <c r="O1637" s="4">
        <v>18193891994</v>
      </c>
      <c r="P1637" s="217">
        <f>--IFERROR(VLOOKUP(I1637,'统计（数据库导出）'!A:C,2,FALSE),0)</f>
        <v>0</v>
      </c>
      <c r="Q1637" s="217">
        <f>--IFERROR(VLOOKUP(I1637,'统计（数据库导出）'!A:C,3,FALSE),0)</f>
        <v>672.1</v>
      </c>
      <c r="R1637" s="219">
        <f t="shared" si="25"/>
        <v>0.560083333333333</v>
      </c>
      <c r="S1637" s="217">
        <f>--IFERROR(VLOOKUP(I1637,'统计（数据库导出）'!A:K,4,FALSE),0)</f>
        <v>0</v>
      </c>
      <c r="T1637" s="217">
        <f>--IFERROR(VLOOKUP(I1637,'统计（数据库导出）'!A:K,5,FALSE),0)</f>
        <v>0</v>
      </c>
      <c r="U1637" s="217">
        <f>--IFERROR(VLOOKUP(I1637,'统计（数据库导出）'!A:K,6,FALSE),0)</f>
        <v>0</v>
      </c>
      <c r="V1637" s="217">
        <f>--IFERROR(VLOOKUP(I1637,'统计（数据库导出）'!A:K,7,FALSE),0)</f>
        <v>0</v>
      </c>
      <c r="W1637" s="217">
        <f>--IFERROR(VLOOKUP(I1637,'统计（数据库导出）'!A:K,8,FALSE),0)</f>
        <v>224.1</v>
      </c>
      <c r="X1637" s="217">
        <f>--IFERROR(VLOOKUP(I1637,'统计（数据库导出）'!A:K,9,FALSE),0)</f>
        <v>0</v>
      </c>
      <c r="Y1637" s="217">
        <f>--IFERROR(VLOOKUP(I1637,'统计（数据库导出）'!A:K,10,FALSE),0)</f>
        <v>448</v>
      </c>
      <c r="Z1637" s="217">
        <f>--IFERROR(VLOOKUP(I1637,'统计（数据库导出）'!A:K,11,FALSE),0)</f>
        <v>0</v>
      </c>
      <c r="AA1637" s="4">
        <v>1636</v>
      </c>
      <c r="AB1637" s="4"/>
      <c r="AC1637" s="220" t="e">
        <f>VLOOKUP(H1637,[1]Sheet1!$D:$D,1,FALSE)</f>
        <v>#N/A</v>
      </c>
    </row>
    <row r="1638" spans="1:29">
      <c r="A1638" s="4">
        <v>154</v>
      </c>
      <c r="B1638" s="4" t="s">
        <v>4105</v>
      </c>
      <c r="C1638" s="4">
        <v>0</v>
      </c>
      <c r="D1638" s="4" t="s">
        <v>335</v>
      </c>
      <c r="E1638" s="4" t="s">
        <v>3213</v>
      </c>
      <c r="F1638" s="4">
        <v>0</v>
      </c>
      <c r="G1638" s="4" t="s">
        <v>33</v>
      </c>
      <c r="H1638" s="4">
        <v>3852796</v>
      </c>
      <c r="I1638" s="4" t="s">
        <v>4142</v>
      </c>
      <c r="J1638" s="216">
        <v>1200</v>
      </c>
      <c r="K1638" s="4">
        <v>15809381007</v>
      </c>
      <c r="L1638" s="4"/>
      <c r="M1638" s="4" t="s">
        <v>4143</v>
      </c>
      <c r="N1638" s="4" t="s">
        <v>4141</v>
      </c>
      <c r="O1638" s="4">
        <v>18093804081</v>
      </c>
      <c r="P1638" s="217">
        <f>--IFERROR(VLOOKUP(I1638,'统计（数据库导出）'!A:C,2,FALSE),0)</f>
        <v>43</v>
      </c>
      <c r="Q1638" s="217">
        <f>--IFERROR(VLOOKUP(I1638,'统计（数据库导出）'!A:C,3,FALSE),0)</f>
        <v>1225.55</v>
      </c>
      <c r="R1638" s="219">
        <f t="shared" si="25"/>
        <v>1.02129166666667</v>
      </c>
      <c r="S1638" s="217">
        <f>--IFERROR(VLOOKUP(I1638,'统计（数据库导出）'!A:K,4,FALSE),0)</f>
        <v>8</v>
      </c>
      <c r="T1638" s="217">
        <f>--IFERROR(VLOOKUP(I1638,'统计（数据库导出）'!A:K,5,FALSE),0)</f>
        <v>0</v>
      </c>
      <c r="U1638" s="217">
        <f>--IFERROR(VLOOKUP(I1638,'统计（数据库导出）'!A:K,6,FALSE),0)</f>
        <v>35</v>
      </c>
      <c r="V1638" s="217">
        <f>--IFERROR(VLOOKUP(I1638,'统计（数据库导出）'!A:K,7,FALSE),0)</f>
        <v>0</v>
      </c>
      <c r="W1638" s="217">
        <f>--IFERROR(VLOOKUP(I1638,'统计（数据库导出）'!A:K,8,FALSE),0)</f>
        <v>716.4</v>
      </c>
      <c r="X1638" s="217">
        <f>--IFERROR(VLOOKUP(I1638,'统计（数据库导出）'!A:K,9,FALSE),0)</f>
        <v>-129</v>
      </c>
      <c r="Y1638" s="217">
        <f>--IFERROR(VLOOKUP(I1638,'统计（数据库导出）'!A:K,10,FALSE),0)</f>
        <v>509.15</v>
      </c>
      <c r="Z1638" s="217">
        <f>--IFERROR(VLOOKUP(I1638,'统计（数据库导出）'!A:K,11,FALSE),0)</f>
        <v>0</v>
      </c>
      <c r="AA1638" s="4">
        <v>1637</v>
      </c>
      <c r="AB1638" s="4"/>
      <c r="AC1638" s="220" t="e">
        <f>VLOOKUP(H1638,[1]Sheet1!$D:$D,1,FALSE)</f>
        <v>#N/A</v>
      </c>
    </row>
    <row r="1639" spans="1:29">
      <c r="A1639" s="4">
        <v>155</v>
      </c>
      <c r="B1639" s="4" t="s">
        <v>4105</v>
      </c>
      <c r="C1639" s="4">
        <v>0</v>
      </c>
      <c r="D1639" s="4" t="s">
        <v>335</v>
      </c>
      <c r="E1639" s="4" t="s">
        <v>3213</v>
      </c>
      <c r="F1639" s="4">
        <v>0</v>
      </c>
      <c r="G1639" s="4" t="s">
        <v>339</v>
      </c>
      <c r="H1639" s="4">
        <v>380912</v>
      </c>
      <c r="I1639" s="4" t="s">
        <v>4144</v>
      </c>
      <c r="J1639" s="216">
        <v>1000</v>
      </c>
      <c r="K1639" s="4">
        <v>18993840528</v>
      </c>
      <c r="L1639" s="4"/>
      <c r="M1639" s="4" t="s">
        <v>4145</v>
      </c>
      <c r="N1639" s="4" t="s">
        <v>4141</v>
      </c>
      <c r="O1639" s="4">
        <v>18993840528</v>
      </c>
      <c r="P1639" s="217">
        <f>--IFERROR(VLOOKUP(I1639,'统计（数据库导出）'!A:C,2,FALSE),0)</f>
        <v>0</v>
      </c>
      <c r="Q1639" s="217">
        <f>--IFERROR(VLOOKUP(I1639,'统计（数据库导出）'!A:C,3,FALSE),0)</f>
        <v>0</v>
      </c>
      <c r="R1639" s="219">
        <f t="shared" si="25"/>
        <v>0</v>
      </c>
      <c r="S1639" s="217">
        <f>--IFERROR(VLOOKUP(I1639,'统计（数据库导出）'!A:K,4,FALSE),0)</f>
        <v>0</v>
      </c>
      <c r="T1639" s="217">
        <f>--IFERROR(VLOOKUP(I1639,'统计（数据库导出）'!A:K,5,FALSE),0)</f>
        <v>0</v>
      </c>
      <c r="U1639" s="217">
        <f>--IFERROR(VLOOKUP(I1639,'统计（数据库导出）'!A:K,6,FALSE),0)</f>
        <v>0</v>
      </c>
      <c r="V1639" s="217">
        <f>--IFERROR(VLOOKUP(I1639,'统计（数据库导出）'!A:K,7,FALSE),0)</f>
        <v>0</v>
      </c>
      <c r="W1639" s="217">
        <f>--IFERROR(VLOOKUP(I1639,'统计（数据库导出）'!A:K,8,FALSE),0)</f>
        <v>0</v>
      </c>
      <c r="X1639" s="217">
        <f>--IFERROR(VLOOKUP(I1639,'统计（数据库导出）'!A:K,9,FALSE),0)</f>
        <v>0</v>
      </c>
      <c r="Y1639" s="217">
        <f>--IFERROR(VLOOKUP(I1639,'统计（数据库导出）'!A:K,10,FALSE),0)</f>
        <v>0</v>
      </c>
      <c r="Z1639" s="217">
        <f>--IFERROR(VLOOKUP(I1639,'统计（数据库导出）'!A:K,11,FALSE),0)</f>
        <v>0</v>
      </c>
      <c r="AA1639" s="4">
        <v>1638</v>
      </c>
      <c r="AB1639" s="4"/>
      <c r="AC1639" s="220" t="e">
        <f>VLOOKUP(H1639,[1]Sheet1!$D:$D,1,FALSE)</f>
        <v>#N/A</v>
      </c>
    </row>
    <row r="1640" spans="1:29">
      <c r="A1640" s="4">
        <v>156</v>
      </c>
      <c r="B1640" s="4" t="s">
        <v>4105</v>
      </c>
      <c r="C1640" s="4">
        <v>0</v>
      </c>
      <c r="D1640" s="4" t="s">
        <v>335</v>
      </c>
      <c r="E1640" s="4" t="s">
        <v>3213</v>
      </c>
      <c r="F1640" s="4">
        <v>0</v>
      </c>
      <c r="G1640" s="4" t="s">
        <v>33</v>
      </c>
      <c r="H1640" s="4">
        <v>380743</v>
      </c>
      <c r="I1640" s="4" t="s">
        <v>4146</v>
      </c>
      <c r="J1640" s="216">
        <v>1200</v>
      </c>
      <c r="K1640" s="4">
        <v>18919381570</v>
      </c>
      <c r="L1640" s="4"/>
      <c r="M1640" s="4" t="s">
        <v>4147</v>
      </c>
      <c r="N1640" s="4" t="s">
        <v>3213</v>
      </c>
      <c r="O1640" s="4">
        <v>18919381570</v>
      </c>
      <c r="P1640" s="217">
        <f>--IFERROR(VLOOKUP(I1640,'统计（数据库导出）'!A:C,2,FALSE),0)</f>
        <v>0</v>
      </c>
      <c r="Q1640" s="217">
        <f>--IFERROR(VLOOKUP(I1640,'统计（数据库导出）'!A:C,3,FALSE),0)</f>
        <v>315.5</v>
      </c>
      <c r="R1640" s="219">
        <f t="shared" si="25"/>
        <v>0.262916666666667</v>
      </c>
      <c r="S1640" s="217">
        <f>--IFERROR(VLOOKUP(I1640,'统计（数据库导出）'!A:K,4,FALSE),0)</f>
        <v>0</v>
      </c>
      <c r="T1640" s="217">
        <f>--IFERROR(VLOOKUP(I1640,'统计（数据库导出）'!A:K,5,FALSE),0)</f>
        <v>0</v>
      </c>
      <c r="U1640" s="217">
        <f>--IFERROR(VLOOKUP(I1640,'统计（数据库导出）'!A:K,6,FALSE),0)</f>
        <v>0</v>
      </c>
      <c r="V1640" s="217">
        <f>--IFERROR(VLOOKUP(I1640,'统计（数据库导出）'!A:K,7,FALSE),0)</f>
        <v>0</v>
      </c>
      <c r="W1640" s="217">
        <f>--IFERROR(VLOOKUP(I1640,'统计（数据库导出）'!A:K,8,FALSE),0)</f>
        <v>129</v>
      </c>
      <c r="X1640" s="217">
        <f>--IFERROR(VLOOKUP(I1640,'统计（数据库导出）'!A:K,9,FALSE),0)</f>
        <v>-2396</v>
      </c>
      <c r="Y1640" s="217">
        <f>--IFERROR(VLOOKUP(I1640,'统计（数据库导出）'!A:K,10,FALSE),0)</f>
        <v>186.5</v>
      </c>
      <c r="Z1640" s="217">
        <f>--IFERROR(VLOOKUP(I1640,'统计（数据库导出）'!A:K,11,FALSE),0)</f>
        <v>0</v>
      </c>
      <c r="AA1640" s="4">
        <v>1639</v>
      </c>
      <c r="AB1640" s="4"/>
      <c r="AC1640" s="220" t="e">
        <f>VLOOKUP(H1640,[1]Sheet1!$D:$D,1,FALSE)</f>
        <v>#N/A</v>
      </c>
    </row>
    <row r="1641" spans="1:29">
      <c r="A1641" s="4">
        <v>157</v>
      </c>
      <c r="B1641" s="4" t="s">
        <v>4105</v>
      </c>
      <c r="C1641" s="4">
        <v>0</v>
      </c>
      <c r="D1641" s="4" t="s">
        <v>335</v>
      </c>
      <c r="E1641" s="4" t="s">
        <v>3213</v>
      </c>
      <c r="F1641" s="4">
        <v>0</v>
      </c>
      <c r="G1641" s="4" t="s">
        <v>33</v>
      </c>
      <c r="H1641" s="4">
        <v>3852557</v>
      </c>
      <c r="I1641" s="4" t="s">
        <v>4148</v>
      </c>
      <c r="J1641" s="216">
        <v>1200</v>
      </c>
      <c r="K1641" s="4">
        <v>18093806800</v>
      </c>
      <c r="L1641" s="4"/>
      <c r="M1641" s="4" t="s">
        <v>4149</v>
      </c>
      <c r="N1641" s="4" t="s">
        <v>4138</v>
      </c>
      <c r="O1641" s="4">
        <v>18093806800</v>
      </c>
      <c r="P1641" s="217">
        <f>--IFERROR(VLOOKUP(I1641,'统计（数据库导出）'!A:C,2,FALSE),0)</f>
        <v>316.05</v>
      </c>
      <c r="Q1641" s="217">
        <f>--IFERROR(VLOOKUP(I1641,'统计（数据库导出）'!A:C,3,FALSE),0)</f>
        <v>1654.87</v>
      </c>
      <c r="R1641" s="219">
        <f t="shared" si="25"/>
        <v>1.37905833333333</v>
      </c>
      <c r="S1641" s="217">
        <f>--IFERROR(VLOOKUP(I1641,'统计（数据库导出）'!A:K,4,FALSE),0)</f>
        <v>251.9</v>
      </c>
      <c r="T1641" s="217">
        <f>--IFERROR(VLOOKUP(I1641,'统计（数据库导出）'!A:K,5,FALSE),0)</f>
        <v>-60</v>
      </c>
      <c r="U1641" s="217">
        <f>--IFERROR(VLOOKUP(I1641,'统计（数据库导出）'!A:K,6,FALSE),0)</f>
        <v>64.15</v>
      </c>
      <c r="V1641" s="217">
        <f>--IFERROR(VLOOKUP(I1641,'统计（数据库导出）'!A:K,7,FALSE),0)</f>
        <v>0</v>
      </c>
      <c r="W1641" s="217">
        <f>--IFERROR(VLOOKUP(I1641,'统计（数据库导出）'!A:K,8,FALSE),0)</f>
        <v>1009.52</v>
      </c>
      <c r="X1641" s="217">
        <f>--IFERROR(VLOOKUP(I1641,'统计（数据库导出）'!A:K,9,FALSE),0)</f>
        <v>-679.2</v>
      </c>
      <c r="Y1641" s="217">
        <f>--IFERROR(VLOOKUP(I1641,'统计（数据库导出）'!A:K,10,FALSE),0)</f>
        <v>645.35</v>
      </c>
      <c r="Z1641" s="217">
        <f>--IFERROR(VLOOKUP(I1641,'统计（数据库导出）'!A:K,11,FALSE),0)</f>
        <v>-10</v>
      </c>
      <c r="AA1641" s="4">
        <v>1640</v>
      </c>
      <c r="AB1641" s="4"/>
      <c r="AC1641" s="220" t="e">
        <f>VLOOKUP(H1641,[1]Sheet1!$D:$D,1,FALSE)</f>
        <v>#N/A</v>
      </c>
    </row>
    <row r="1642" spans="1:29">
      <c r="A1642" s="4">
        <v>158</v>
      </c>
      <c r="B1642" s="4" t="s">
        <v>4105</v>
      </c>
      <c r="C1642" s="4">
        <v>0</v>
      </c>
      <c r="D1642" s="4" t="s">
        <v>335</v>
      </c>
      <c r="E1642" s="4" t="s">
        <v>3213</v>
      </c>
      <c r="F1642" s="4">
        <v>0</v>
      </c>
      <c r="G1642" s="4" t="s">
        <v>33</v>
      </c>
      <c r="H1642" s="4">
        <v>3852572</v>
      </c>
      <c r="I1642" s="4" t="s">
        <v>4150</v>
      </c>
      <c r="J1642" s="216">
        <v>1200</v>
      </c>
      <c r="K1642" s="4">
        <v>19193865721</v>
      </c>
      <c r="L1642" s="4"/>
      <c r="M1642" s="4" t="s">
        <v>4151</v>
      </c>
      <c r="N1642" s="4" t="s">
        <v>4138</v>
      </c>
      <c r="O1642" s="4">
        <v>19193865721</v>
      </c>
      <c r="P1642" s="217">
        <f>--IFERROR(VLOOKUP(I1642,'统计（数据库导出）'!A:C,2,FALSE),0)</f>
        <v>-129</v>
      </c>
      <c r="Q1642" s="217">
        <f>--IFERROR(VLOOKUP(I1642,'统计（数据库导出）'!A:C,3,FALSE),0)</f>
        <v>1249</v>
      </c>
      <c r="R1642" s="219">
        <f t="shared" si="25"/>
        <v>1.04083333333333</v>
      </c>
      <c r="S1642" s="217">
        <f>--IFERROR(VLOOKUP(I1642,'统计（数据库导出）'!A:K,4,FALSE),0)</f>
        <v>-129</v>
      </c>
      <c r="T1642" s="217">
        <f>--IFERROR(VLOOKUP(I1642,'统计（数据库导出）'!A:K,5,FALSE),0)</f>
        <v>-129</v>
      </c>
      <c r="U1642" s="217">
        <f>--IFERROR(VLOOKUP(I1642,'统计（数据库导出）'!A:K,6,FALSE),0)</f>
        <v>0</v>
      </c>
      <c r="V1642" s="217">
        <f>--IFERROR(VLOOKUP(I1642,'统计（数据库导出）'!A:K,7,FALSE),0)</f>
        <v>0</v>
      </c>
      <c r="W1642" s="217">
        <f>--IFERROR(VLOOKUP(I1642,'统计（数据库导出）'!A:K,8,FALSE),0)</f>
        <v>990.1</v>
      </c>
      <c r="X1642" s="217">
        <f>--IFERROR(VLOOKUP(I1642,'统计（数据库导出）'!A:K,9,FALSE),0)</f>
        <v>-475</v>
      </c>
      <c r="Y1642" s="217">
        <f>--IFERROR(VLOOKUP(I1642,'统计（数据库导出）'!A:K,10,FALSE),0)</f>
        <v>258.9</v>
      </c>
      <c r="Z1642" s="217">
        <f>--IFERROR(VLOOKUP(I1642,'统计（数据库导出）'!A:K,11,FALSE),0)</f>
        <v>0</v>
      </c>
      <c r="AA1642" s="4">
        <v>1641</v>
      </c>
      <c r="AB1642" s="4"/>
      <c r="AC1642" s="220" t="e">
        <f>VLOOKUP(H1642,[1]Sheet1!$D:$D,1,FALSE)</f>
        <v>#N/A</v>
      </c>
    </row>
    <row r="1643" spans="1:29">
      <c r="A1643" s="4">
        <v>159</v>
      </c>
      <c r="B1643" s="4" t="s">
        <v>4105</v>
      </c>
      <c r="C1643" s="4">
        <v>0</v>
      </c>
      <c r="D1643" s="4" t="s">
        <v>335</v>
      </c>
      <c r="E1643" s="4" t="s">
        <v>3213</v>
      </c>
      <c r="F1643" s="4">
        <v>0</v>
      </c>
      <c r="G1643" s="4" t="s">
        <v>33</v>
      </c>
      <c r="H1643" s="4">
        <v>3812443</v>
      </c>
      <c r="I1643" s="4" t="s">
        <v>4152</v>
      </c>
      <c r="J1643" s="216">
        <v>1200</v>
      </c>
      <c r="K1643" s="4">
        <v>18993811406</v>
      </c>
      <c r="L1643" s="4"/>
      <c r="M1643" s="4" t="s">
        <v>4153</v>
      </c>
      <c r="N1643" s="4" t="s">
        <v>4154</v>
      </c>
      <c r="O1643" s="4">
        <v>18993811406</v>
      </c>
      <c r="P1643" s="217">
        <f>--IFERROR(VLOOKUP(I1643,'统计（数据库导出）'!A:C,2,FALSE),0)</f>
        <v>0</v>
      </c>
      <c r="Q1643" s="217">
        <f>--IFERROR(VLOOKUP(I1643,'统计（数据库导出）'!A:C,3,FALSE),0)</f>
        <v>339.6</v>
      </c>
      <c r="R1643" s="219">
        <f t="shared" si="25"/>
        <v>0.283</v>
      </c>
      <c r="S1643" s="217">
        <f>--IFERROR(VLOOKUP(I1643,'统计（数据库导出）'!A:K,4,FALSE),0)</f>
        <v>0</v>
      </c>
      <c r="T1643" s="217">
        <f>--IFERROR(VLOOKUP(I1643,'统计（数据库导出）'!A:K,5,FALSE),0)</f>
        <v>0</v>
      </c>
      <c r="U1643" s="217">
        <f>--IFERROR(VLOOKUP(I1643,'统计（数据库导出）'!A:K,6,FALSE),0)</f>
        <v>0</v>
      </c>
      <c r="V1643" s="217">
        <f>--IFERROR(VLOOKUP(I1643,'统计（数据库导出）'!A:K,7,FALSE),0)</f>
        <v>0</v>
      </c>
      <c r="W1643" s="217">
        <f>--IFERROR(VLOOKUP(I1643,'统计（数据库导出）'!A:K,8,FALSE),0)</f>
        <v>284.3</v>
      </c>
      <c r="X1643" s="217">
        <f>--IFERROR(VLOOKUP(I1643,'统计（数据库导出）'!A:K,9,FALSE),0)</f>
        <v>-547</v>
      </c>
      <c r="Y1643" s="217">
        <f>--IFERROR(VLOOKUP(I1643,'统计（数据库导出）'!A:K,10,FALSE),0)</f>
        <v>55.3</v>
      </c>
      <c r="Z1643" s="217">
        <f>--IFERROR(VLOOKUP(I1643,'统计（数据库导出）'!A:K,11,FALSE),0)</f>
        <v>-13</v>
      </c>
      <c r="AA1643" s="4">
        <v>1642</v>
      </c>
      <c r="AB1643" s="4"/>
      <c r="AC1643" s="220" t="e">
        <f>VLOOKUP(H1643,[1]Sheet1!$D:$D,1,FALSE)</f>
        <v>#N/A</v>
      </c>
    </row>
    <row r="1644" spans="1:29">
      <c r="A1644" s="4">
        <v>160</v>
      </c>
      <c r="B1644" s="4" t="s">
        <v>4105</v>
      </c>
      <c r="C1644" s="4">
        <v>0</v>
      </c>
      <c r="D1644" s="4" t="s">
        <v>335</v>
      </c>
      <c r="E1644" s="4" t="s">
        <v>3213</v>
      </c>
      <c r="F1644" s="4">
        <v>0</v>
      </c>
      <c r="G1644" s="4" t="s">
        <v>33</v>
      </c>
      <c r="H1644" s="4">
        <v>3852556</v>
      </c>
      <c r="I1644" s="4" t="s">
        <v>4155</v>
      </c>
      <c r="J1644" s="216">
        <v>1200</v>
      </c>
      <c r="K1644" s="4">
        <v>18093855300</v>
      </c>
      <c r="L1644" s="4"/>
      <c r="M1644" s="4" t="s">
        <v>4156</v>
      </c>
      <c r="N1644" s="4" t="s">
        <v>4154</v>
      </c>
      <c r="O1644" s="4">
        <v>18093855300</v>
      </c>
      <c r="P1644" s="217">
        <f>--IFERROR(VLOOKUP(I1644,'统计（数据库导出）'!A:C,2,FALSE),0)</f>
        <v>0</v>
      </c>
      <c r="Q1644" s="217">
        <f>--IFERROR(VLOOKUP(I1644,'统计（数据库导出）'!A:C,3,FALSE),0)</f>
        <v>2649.56876666667</v>
      </c>
      <c r="R1644" s="219">
        <f t="shared" si="25"/>
        <v>2.20797397222222</v>
      </c>
      <c r="S1644" s="217">
        <f>--IFERROR(VLOOKUP(I1644,'统计（数据库导出）'!A:K,4,FALSE),0)</f>
        <v>0</v>
      </c>
      <c r="T1644" s="217">
        <f>--IFERROR(VLOOKUP(I1644,'统计（数据库导出）'!A:K,5,FALSE),0)</f>
        <v>0</v>
      </c>
      <c r="U1644" s="217">
        <f>--IFERROR(VLOOKUP(I1644,'统计（数据库导出）'!A:K,6,FALSE),0)</f>
        <v>0</v>
      </c>
      <c r="V1644" s="217">
        <f>--IFERROR(VLOOKUP(I1644,'统计（数据库导出）'!A:K,7,FALSE),0)</f>
        <v>0</v>
      </c>
      <c r="W1644" s="217">
        <f>--IFERROR(VLOOKUP(I1644,'统计（数据库导出）'!A:K,8,FALSE),0)</f>
        <v>1397.16</v>
      </c>
      <c r="X1644" s="217">
        <f>--IFERROR(VLOOKUP(I1644,'统计（数据库导出）'!A:K,9,FALSE),0)</f>
        <v>-865.3</v>
      </c>
      <c r="Y1644" s="217">
        <f>--IFERROR(VLOOKUP(I1644,'统计（数据库导出）'!A:K,10,FALSE),0)</f>
        <v>1252.40876666667</v>
      </c>
      <c r="Z1644" s="217">
        <f>--IFERROR(VLOOKUP(I1644,'统计（数据库导出）'!A:K,11,FALSE),0)</f>
        <v>-10</v>
      </c>
      <c r="AA1644" s="4">
        <v>1643</v>
      </c>
      <c r="AB1644" s="4"/>
      <c r="AC1644" s="220" t="e">
        <f>VLOOKUP(H1644,[1]Sheet1!$D:$D,1,FALSE)</f>
        <v>#N/A</v>
      </c>
    </row>
    <row r="1645" spans="1:29">
      <c r="A1645" s="4">
        <v>161</v>
      </c>
      <c r="B1645" s="4" t="s">
        <v>4105</v>
      </c>
      <c r="C1645" s="4">
        <v>0</v>
      </c>
      <c r="D1645" s="4" t="s">
        <v>335</v>
      </c>
      <c r="E1645" s="4" t="s">
        <v>3213</v>
      </c>
      <c r="F1645" s="4">
        <v>0</v>
      </c>
      <c r="G1645" s="4" t="s">
        <v>33</v>
      </c>
      <c r="H1645" s="4">
        <v>3812531</v>
      </c>
      <c r="I1645" s="4" t="s">
        <v>4157</v>
      </c>
      <c r="J1645" s="216">
        <v>1200</v>
      </c>
      <c r="K1645" s="4">
        <v>17393862076</v>
      </c>
      <c r="L1645" s="4"/>
      <c r="M1645" s="4" t="s">
        <v>4158</v>
      </c>
      <c r="N1645" s="4" t="s">
        <v>4159</v>
      </c>
      <c r="O1645" s="4">
        <v>19993809678</v>
      </c>
      <c r="P1645" s="217">
        <f>--IFERROR(VLOOKUP(I1645,'统计（数据库导出）'!A:C,2,FALSE),0)</f>
        <v>261.9</v>
      </c>
      <c r="Q1645" s="217">
        <f>--IFERROR(VLOOKUP(I1645,'统计（数据库导出）'!A:C,3,FALSE),0)</f>
        <v>1767.905</v>
      </c>
      <c r="R1645" s="219">
        <f t="shared" si="25"/>
        <v>1.47325416666667</v>
      </c>
      <c r="S1645" s="217">
        <f>--IFERROR(VLOOKUP(I1645,'统计（数据库导出）'!A:K,4,FALSE),0)</f>
        <v>250.9</v>
      </c>
      <c r="T1645" s="217">
        <f>--IFERROR(VLOOKUP(I1645,'统计（数据库导出）'!A:K,5,FALSE),0)</f>
        <v>0</v>
      </c>
      <c r="U1645" s="217">
        <f>--IFERROR(VLOOKUP(I1645,'统计（数据库导出）'!A:K,6,FALSE),0)</f>
        <v>11</v>
      </c>
      <c r="V1645" s="217">
        <f>--IFERROR(VLOOKUP(I1645,'统计（数据库导出）'!A:K,7,FALSE),0)</f>
        <v>0</v>
      </c>
      <c r="W1645" s="217">
        <f>--IFERROR(VLOOKUP(I1645,'统计（数据库导出）'!A:K,8,FALSE),0)</f>
        <v>1261.8</v>
      </c>
      <c r="X1645" s="217">
        <f>--IFERROR(VLOOKUP(I1645,'统计（数据库导出）'!A:K,9,FALSE),0)</f>
        <v>-830</v>
      </c>
      <c r="Y1645" s="217">
        <f>--IFERROR(VLOOKUP(I1645,'统计（数据库导出）'!A:K,10,FALSE),0)</f>
        <v>506.105</v>
      </c>
      <c r="Z1645" s="217">
        <f>--IFERROR(VLOOKUP(I1645,'统计（数据库导出）'!A:K,11,FALSE),0)</f>
        <v>-10</v>
      </c>
      <c r="AA1645" s="4">
        <v>1644</v>
      </c>
      <c r="AB1645" s="4"/>
      <c r="AC1645" s="220" t="e">
        <f>VLOOKUP(H1645,[1]Sheet1!$D:$D,1,FALSE)</f>
        <v>#N/A</v>
      </c>
    </row>
    <row r="1646" spans="1:29">
      <c r="A1646" s="4">
        <v>162</v>
      </c>
      <c r="B1646" s="4" t="s">
        <v>4105</v>
      </c>
      <c r="C1646" s="4">
        <v>0</v>
      </c>
      <c r="D1646" s="4" t="s">
        <v>335</v>
      </c>
      <c r="E1646" s="4" t="s">
        <v>3213</v>
      </c>
      <c r="F1646" s="4">
        <v>0</v>
      </c>
      <c r="G1646" s="4" t="s">
        <v>342</v>
      </c>
      <c r="H1646" s="4">
        <v>381636</v>
      </c>
      <c r="I1646" s="4" t="s">
        <v>4160</v>
      </c>
      <c r="J1646" s="216">
        <v>1000</v>
      </c>
      <c r="K1646" s="4">
        <v>18919220858</v>
      </c>
      <c r="L1646" s="4"/>
      <c r="M1646" s="4" t="s">
        <v>4161</v>
      </c>
      <c r="N1646" s="4" t="s">
        <v>4141</v>
      </c>
      <c r="O1646" s="4">
        <v>18919220858</v>
      </c>
      <c r="P1646" s="217">
        <f>--IFERROR(VLOOKUP(I1646,'统计（数据库导出）'!A:C,2,FALSE),0)</f>
        <v>0</v>
      </c>
      <c r="Q1646" s="217">
        <f>--IFERROR(VLOOKUP(I1646,'统计（数据库导出）'!A:C,3,FALSE),0)</f>
        <v>258.80135</v>
      </c>
      <c r="R1646" s="219">
        <f t="shared" si="25"/>
        <v>0.25880135</v>
      </c>
      <c r="S1646" s="217">
        <f>--IFERROR(VLOOKUP(I1646,'统计（数据库导出）'!A:K,4,FALSE),0)</f>
        <v>0</v>
      </c>
      <c r="T1646" s="217">
        <f>--IFERROR(VLOOKUP(I1646,'统计（数据库导出）'!A:K,5,FALSE),0)</f>
        <v>0</v>
      </c>
      <c r="U1646" s="217">
        <f>--IFERROR(VLOOKUP(I1646,'统计（数据库导出）'!A:K,6,FALSE),0)</f>
        <v>0</v>
      </c>
      <c r="V1646" s="217">
        <f>--IFERROR(VLOOKUP(I1646,'统计（数据库导出）'!A:K,7,FALSE),0)</f>
        <v>0</v>
      </c>
      <c r="W1646" s="217">
        <f>--IFERROR(VLOOKUP(I1646,'统计（数据库导出）'!A:K,8,FALSE),0)</f>
        <v>189.66</v>
      </c>
      <c r="X1646" s="217">
        <f>--IFERROR(VLOOKUP(I1646,'统计（数据库导出）'!A:K,9,FALSE),0)</f>
        <v>-88.3</v>
      </c>
      <c r="Y1646" s="217">
        <f>--IFERROR(VLOOKUP(I1646,'统计（数据库导出）'!A:K,10,FALSE),0)</f>
        <v>69.14135</v>
      </c>
      <c r="Z1646" s="217">
        <f>--IFERROR(VLOOKUP(I1646,'统计（数据库导出）'!A:K,11,FALSE),0)</f>
        <v>0</v>
      </c>
      <c r="AA1646" s="4">
        <v>1645</v>
      </c>
      <c r="AB1646" s="4"/>
      <c r="AC1646" s="220" t="e">
        <f>VLOOKUP(H1646,[1]Sheet1!$D:$D,1,FALSE)</f>
        <v>#N/A</v>
      </c>
    </row>
    <row r="1647" spans="1:29">
      <c r="A1647" s="4">
        <v>163</v>
      </c>
      <c r="B1647" s="4" t="s">
        <v>4105</v>
      </c>
      <c r="C1647" s="4">
        <v>0</v>
      </c>
      <c r="D1647" s="4" t="s">
        <v>335</v>
      </c>
      <c r="E1647" s="4" t="s">
        <v>3213</v>
      </c>
      <c r="F1647" s="4">
        <v>0</v>
      </c>
      <c r="G1647" s="4" t="s">
        <v>33</v>
      </c>
      <c r="H1647" s="4">
        <v>3353195</v>
      </c>
      <c r="I1647" s="4" t="s">
        <v>4162</v>
      </c>
      <c r="J1647" s="216">
        <v>1200</v>
      </c>
      <c r="K1647" s="4">
        <v>18193818297</v>
      </c>
      <c r="L1647" s="4"/>
      <c r="M1647" s="4" t="s">
        <v>4163</v>
      </c>
      <c r="N1647" s="4" t="s">
        <v>4141</v>
      </c>
      <c r="O1647" s="4">
        <v>18193818297</v>
      </c>
      <c r="P1647" s="217">
        <f>--IFERROR(VLOOKUP(I1647,'统计（数据库导出）'!A:C,2,FALSE),0)</f>
        <v>0</v>
      </c>
      <c r="Q1647" s="217">
        <f>--IFERROR(VLOOKUP(I1647,'统计（数据库导出）'!A:C,3,FALSE),0)</f>
        <v>379</v>
      </c>
      <c r="R1647" s="219">
        <f t="shared" si="25"/>
        <v>0.315833333333333</v>
      </c>
      <c r="S1647" s="217">
        <f>--IFERROR(VLOOKUP(I1647,'统计（数据库导出）'!A:K,4,FALSE),0)</f>
        <v>0</v>
      </c>
      <c r="T1647" s="217">
        <f>--IFERROR(VLOOKUP(I1647,'统计（数据库导出）'!A:K,5,FALSE),0)</f>
        <v>0</v>
      </c>
      <c r="U1647" s="217">
        <f>--IFERROR(VLOOKUP(I1647,'统计（数据库导出）'!A:K,6,FALSE),0)</f>
        <v>0</v>
      </c>
      <c r="V1647" s="217">
        <f>--IFERROR(VLOOKUP(I1647,'统计（数据库导出）'!A:K,7,FALSE),0)</f>
        <v>0</v>
      </c>
      <c r="W1647" s="217">
        <f>--IFERROR(VLOOKUP(I1647,'统计（数据库导出）'!A:K,8,FALSE),0)</f>
        <v>51</v>
      </c>
      <c r="X1647" s="217">
        <f>--IFERROR(VLOOKUP(I1647,'统计（数据库导出）'!A:K,9,FALSE),0)</f>
        <v>0</v>
      </c>
      <c r="Y1647" s="217">
        <f>--IFERROR(VLOOKUP(I1647,'统计（数据库导出）'!A:K,10,FALSE),0)</f>
        <v>328</v>
      </c>
      <c r="Z1647" s="217">
        <f>--IFERROR(VLOOKUP(I1647,'统计（数据库导出）'!A:K,11,FALSE),0)</f>
        <v>0</v>
      </c>
      <c r="AA1647" s="4">
        <v>1646</v>
      </c>
      <c r="AB1647" s="4"/>
      <c r="AC1647" s="220" t="e">
        <f>VLOOKUP(H1647,[1]Sheet1!$D:$D,1,FALSE)</f>
        <v>#N/A</v>
      </c>
    </row>
    <row r="1648" spans="1:29">
      <c r="A1648" s="4">
        <v>164</v>
      </c>
      <c r="B1648" s="4" t="s">
        <v>4105</v>
      </c>
      <c r="C1648" s="4">
        <v>0</v>
      </c>
      <c r="D1648" s="4" t="s">
        <v>335</v>
      </c>
      <c r="E1648" s="4" t="s">
        <v>3213</v>
      </c>
      <c r="F1648" s="4">
        <v>0</v>
      </c>
      <c r="G1648" s="4" t="s">
        <v>33</v>
      </c>
      <c r="H1648" s="4">
        <v>3353163</v>
      </c>
      <c r="I1648" s="4" t="s">
        <v>4164</v>
      </c>
      <c r="J1648" s="216">
        <v>1200</v>
      </c>
      <c r="K1648" s="4">
        <v>18093808827</v>
      </c>
      <c r="L1648" s="4"/>
      <c r="M1648" s="4" t="s">
        <v>4165</v>
      </c>
      <c r="N1648" s="4" t="s">
        <v>4159</v>
      </c>
      <c r="O1648" s="4">
        <v>18093808827</v>
      </c>
      <c r="P1648" s="217">
        <f>--IFERROR(VLOOKUP(I1648,'统计（数据库导出）'!A:C,2,FALSE),0)</f>
        <v>34</v>
      </c>
      <c r="Q1648" s="217">
        <f>--IFERROR(VLOOKUP(I1648,'统计（数据库导出）'!A:C,3,FALSE),0)</f>
        <v>2759.9599</v>
      </c>
      <c r="R1648" s="219">
        <f t="shared" si="25"/>
        <v>2.29996658333333</v>
      </c>
      <c r="S1648" s="217">
        <f>--IFERROR(VLOOKUP(I1648,'统计（数据库导出）'!A:K,4,FALSE),0)</f>
        <v>0</v>
      </c>
      <c r="T1648" s="217">
        <f>--IFERROR(VLOOKUP(I1648,'统计（数据库导出）'!A:K,5,FALSE),0)</f>
        <v>0</v>
      </c>
      <c r="U1648" s="217">
        <f>--IFERROR(VLOOKUP(I1648,'统计（数据库导出）'!A:K,6,FALSE),0)</f>
        <v>34</v>
      </c>
      <c r="V1648" s="217">
        <f>--IFERROR(VLOOKUP(I1648,'统计（数据库导出）'!A:K,7,FALSE),0)</f>
        <v>0</v>
      </c>
      <c r="W1648" s="217">
        <f>--IFERROR(VLOOKUP(I1648,'统计（数据库导出）'!A:K,8,FALSE),0)</f>
        <v>1809.96</v>
      </c>
      <c r="X1648" s="217">
        <f>--IFERROR(VLOOKUP(I1648,'统计（数据库导出）'!A:K,9,FALSE),0)</f>
        <v>-337</v>
      </c>
      <c r="Y1648" s="217">
        <f>--IFERROR(VLOOKUP(I1648,'统计（数据库导出）'!A:K,10,FALSE),0)</f>
        <v>949.9999</v>
      </c>
      <c r="Z1648" s="217">
        <f>--IFERROR(VLOOKUP(I1648,'统计（数据库导出）'!A:K,11,FALSE),0)</f>
        <v>-3</v>
      </c>
      <c r="AA1648" s="4">
        <v>1647</v>
      </c>
      <c r="AB1648" s="4"/>
      <c r="AC1648" s="220" t="e">
        <f>VLOOKUP(H1648,[1]Sheet1!$D:$D,1,FALSE)</f>
        <v>#N/A</v>
      </c>
    </row>
    <row r="1649" spans="1:29">
      <c r="A1649" s="4">
        <v>165</v>
      </c>
      <c r="B1649" s="4" t="s">
        <v>4105</v>
      </c>
      <c r="C1649" s="4">
        <v>0</v>
      </c>
      <c r="D1649" s="4" t="s">
        <v>335</v>
      </c>
      <c r="E1649" s="4" t="s">
        <v>3213</v>
      </c>
      <c r="F1649" s="4">
        <v>0</v>
      </c>
      <c r="G1649" s="4" t="s">
        <v>33</v>
      </c>
      <c r="H1649" s="4">
        <v>3353233</v>
      </c>
      <c r="I1649" s="4" t="s">
        <v>4166</v>
      </c>
      <c r="J1649" s="216">
        <v>1200</v>
      </c>
      <c r="K1649" s="4">
        <v>19993843672</v>
      </c>
      <c r="L1649" s="4"/>
      <c r="M1649" s="4" t="s">
        <v>4167</v>
      </c>
      <c r="N1649" s="4" t="s">
        <v>4154</v>
      </c>
      <c r="O1649" s="4">
        <v>19993843672</v>
      </c>
      <c r="P1649" s="217">
        <f>--IFERROR(VLOOKUP(I1649,'统计（数据库导出）'!A:C,2,FALSE),0)</f>
        <v>132.9</v>
      </c>
      <c r="Q1649" s="217">
        <f>--IFERROR(VLOOKUP(I1649,'统计（数据库导出）'!A:C,3,FALSE),0)</f>
        <v>2234.09</v>
      </c>
      <c r="R1649" s="219">
        <f t="shared" si="25"/>
        <v>1.86174166666667</v>
      </c>
      <c r="S1649" s="217">
        <f>--IFERROR(VLOOKUP(I1649,'统计（数据库导出）'!A:K,4,FALSE),0)</f>
        <v>84.9</v>
      </c>
      <c r="T1649" s="217">
        <f>--IFERROR(VLOOKUP(I1649,'统计（数据库导出）'!A:K,5,FALSE),0)</f>
        <v>0</v>
      </c>
      <c r="U1649" s="217">
        <f>--IFERROR(VLOOKUP(I1649,'统计（数据库导出）'!A:K,6,FALSE),0)</f>
        <v>48</v>
      </c>
      <c r="V1649" s="217">
        <f>--IFERROR(VLOOKUP(I1649,'统计（数据库导出）'!A:K,7,FALSE),0)</f>
        <v>0</v>
      </c>
      <c r="W1649" s="217">
        <f>--IFERROR(VLOOKUP(I1649,'统计（数据库导出）'!A:K,8,FALSE),0)</f>
        <v>1477.79</v>
      </c>
      <c r="X1649" s="217">
        <f>--IFERROR(VLOOKUP(I1649,'统计（数据库导出）'!A:K,9,FALSE),0)</f>
        <v>-400.5</v>
      </c>
      <c r="Y1649" s="217">
        <f>--IFERROR(VLOOKUP(I1649,'统计（数据库导出）'!A:K,10,FALSE),0)</f>
        <v>756.3</v>
      </c>
      <c r="Z1649" s="217">
        <f>--IFERROR(VLOOKUP(I1649,'统计（数据库导出）'!A:K,11,FALSE),0)</f>
        <v>0</v>
      </c>
      <c r="AA1649" s="4">
        <v>1648</v>
      </c>
      <c r="AB1649" s="4"/>
      <c r="AC1649" s="220" t="e">
        <f>VLOOKUP(H1649,[1]Sheet1!$D:$D,1,FALSE)</f>
        <v>#N/A</v>
      </c>
    </row>
    <row r="1650" spans="1:29">
      <c r="A1650" s="4">
        <v>166</v>
      </c>
      <c r="B1650" s="4" t="s">
        <v>4105</v>
      </c>
      <c r="C1650" s="4">
        <v>0</v>
      </c>
      <c r="D1650" s="4" t="s">
        <v>335</v>
      </c>
      <c r="E1650" s="4" t="s">
        <v>3213</v>
      </c>
      <c r="F1650" s="4">
        <v>0</v>
      </c>
      <c r="G1650" s="4" t="s">
        <v>33</v>
      </c>
      <c r="H1650" s="4">
        <v>3852589</v>
      </c>
      <c r="I1650" s="4" t="s">
        <v>4168</v>
      </c>
      <c r="J1650" s="216">
        <v>1200</v>
      </c>
      <c r="K1650" s="4">
        <v>15339385330</v>
      </c>
      <c r="L1650" s="4"/>
      <c r="M1650" s="4" t="s">
        <v>4026</v>
      </c>
      <c r="N1650" s="4" t="s">
        <v>4159</v>
      </c>
      <c r="O1650" s="4">
        <v>15339385330</v>
      </c>
      <c r="P1650" s="217">
        <f>--IFERROR(VLOOKUP(I1650,'统计（数据库导出）'!A:C,2,FALSE),0)</f>
        <v>0</v>
      </c>
      <c r="Q1650" s="217">
        <f>--IFERROR(VLOOKUP(I1650,'统计（数据库导出）'!A:C,3,FALSE),0)</f>
        <v>1093.39</v>
      </c>
      <c r="R1650" s="219">
        <f t="shared" si="25"/>
        <v>0.911158333333333</v>
      </c>
      <c r="S1650" s="217">
        <f>--IFERROR(VLOOKUP(I1650,'统计（数据库导出）'!A:K,4,FALSE),0)</f>
        <v>0</v>
      </c>
      <c r="T1650" s="217">
        <f>--IFERROR(VLOOKUP(I1650,'统计（数据库导出）'!A:K,5,FALSE),0)</f>
        <v>0</v>
      </c>
      <c r="U1650" s="217">
        <f>--IFERROR(VLOOKUP(I1650,'统计（数据库导出）'!A:K,6,FALSE),0)</f>
        <v>0</v>
      </c>
      <c r="V1650" s="217">
        <f>--IFERROR(VLOOKUP(I1650,'统计（数据库导出）'!A:K,7,FALSE),0)</f>
        <v>0</v>
      </c>
      <c r="W1650" s="217">
        <f>--IFERROR(VLOOKUP(I1650,'统计（数据库导出）'!A:K,8,FALSE),0)</f>
        <v>921.99</v>
      </c>
      <c r="X1650" s="217">
        <f>--IFERROR(VLOOKUP(I1650,'统计（数据库导出）'!A:K,9,FALSE),0)</f>
        <v>-475</v>
      </c>
      <c r="Y1650" s="217">
        <f>--IFERROR(VLOOKUP(I1650,'统计（数据库导出）'!A:K,10,FALSE),0)</f>
        <v>171.4</v>
      </c>
      <c r="Z1650" s="217">
        <f>--IFERROR(VLOOKUP(I1650,'统计（数据库导出）'!A:K,11,FALSE),0)</f>
        <v>0</v>
      </c>
      <c r="AA1650" s="4">
        <v>1649</v>
      </c>
      <c r="AB1650" s="4"/>
      <c r="AC1650" s="220" t="e">
        <f>VLOOKUP(H1650,[1]Sheet1!$D:$D,1,FALSE)</f>
        <v>#N/A</v>
      </c>
    </row>
    <row r="1651" spans="1:29">
      <c r="A1651" s="4">
        <v>1970</v>
      </c>
      <c r="B1651" s="4" t="s">
        <v>4105</v>
      </c>
      <c r="C1651" s="4">
        <v>0</v>
      </c>
      <c r="D1651" s="4" t="s">
        <v>335</v>
      </c>
      <c r="E1651" s="4" t="s">
        <v>3213</v>
      </c>
      <c r="F1651" s="4">
        <v>0</v>
      </c>
      <c r="G1651" s="4" t="s">
        <v>33</v>
      </c>
      <c r="H1651" s="4">
        <v>3353325</v>
      </c>
      <c r="I1651" s="4" t="s">
        <v>4169</v>
      </c>
      <c r="J1651" s="216">
        <v>1200</v>
      </c>
      <c r="K1651" s="4">
        <v>15378839803</v>
      </c>
      <c r="L1651" s="4"/>
      <c r="M1651" s="4" t="s">
        <v>4170</v>
      </c>
      <c r="N1651" s="4" t="s">
        <v>4154</v>
      </c>
      <c r="O1651" s="4">
        <v>15378839803</v>
      </c>
      <c r="P1651" s="217">
        <f>--IFERROR(VLOOKUP(I1651,'统计（数据库导出）'!A:C,2,FALSE),0)</f>
        <v>0</v>
      </c>
      <c r="Q1651" s="217">
        <f>--IFERROR(VLOOKUP(I1651,'统计（数据库导出）'!A:C,3,FALSE),0)</f>
        <v>4.5</v>
      </c>
      <c r="R1651" s="219">
        <f t="shared" si="25"/>
        <v>0.00375</v>
      </c>
      <c r="S1651" s="217">
        <f>--IFERROR(VLOOKUP(I1651,'统计（数据库导出）'!A:K,4,FALSE),0)</f>
        <v>0</v>
      </c>
      <c r="T1651" s="217">
        <f>--IFERROR(VLOOKUP(I1651,'统计（数据库导出）'!A:K,5,FALSE),0)</f>
        <v>0</v>
      </c>
      <c r="U1651" s="217">
        <f>--IFERROR(VLOOKUP(I1651,'统计（数据库导出）'!A:K,6,FALSE),0)</f>
        <v>0</v>
      </c>
      <c r="V1651" s="217">
        <f>--IFERROR(VLOOKUP(I1651,'统计（数据库导出）'!A:K,7,FALSE),0)</f>
        <v>0</v>
      </c>
      <c r="W1651" s="217">
        <f>--IFERROR(VLOOKUP(I1651,'统计（数据库导出）'!A:K,8,FALSE),0)</f>
        <v>4.5</v>
      </c>
      <c r="X1651" s="217">
        <f>--IFERROR(VLOOKUP(I1651,'统计（数据库导出）'!A:K,9,FALSE),0)</f>
        <v>0</v>
      </c>
      <c r="Y1651" s="217">
        <f>--IFERROR(VLOOKUP(I1651,'统计（数据库导出）'!A:K,10,FALSE),0)</f>
        <v>0</v>
      </c>
      <c r="Z1651" s="217">
        <f>--IFERROR(VLOOKUP(I1651,'统计（数据库导出）'!A:K,11,FALSE),0)</f>
        <v>0</v>
      </c>
      <c r="AA1651" s="4">
        <v>1650</v>
      </c>
      <c r="AB1651" s="4"/>
      <c r="AC1651" s="220" t="e">
        <f>VLOOKUP(H1651,[1]Sheet1!$D:$D,1,FALSE)</f>
        <v>#N/A</v>
      </c>
    </row>
    <row r="1652" spans="1:29">
      <c r="A1652" s="4">
        <v>1971</v>
      </c>
      <c r="B1652" s="4" t="s">
        <v>4105</v>
      </c>
      <c r="C1652" s="4">
        <v>0</v>
      </c>
      <c r="D1652" s="4" t="s">
        <v>335</v>
      </c>
      <c r="E1652" s="4" t="s">
        <v>3213</v>
      </c>
      <c r="F1652" s="4">
        <v>0</v>
      </c>
      <c r="G1652" s="4" t="s">
        <v>33</v>
      </c>
      <c r="H1652" s="4">
        <v>3353323</v>
      </c>
      <c r="I1652" s="4" t="s">
        <v>4171</v>
      </c>
      <c r="J1652" s="216">
        <v>1200</v>
      </c>
      <c r="K1652" s="4">
        <v>18919215559</v>
      </c>
      <c r="L1652" s="4"/>
      <c r="M1652" s="4" t="s">
        <v>2376</v>
      </c>
      <c r="N1652" s="4" t="s">
        <v>4138</v>
      </c>
      <c r="O1652" s="4">
        <v>18919215559</v>
      </c>
      <c r="P1652" s="217">
        <f>--IFERROR(VLOOKUP(I1652,'统计（数据库导出）'!A:C,2,FALSE),0)</f>
        <v>0</v>
      </c>
      <c r="Q1652" s="217">
        <f>--IFERROR(VLOOKUP(I1652,'统计（数据库导出）'!A:C,3,FALSE),0)</f>
        <v>0</v>
      </c>
      <c r="R1652" s="219">
        <f t="shared" si="25"/>
        <v>0</v>
      </c>
      <c r="S1652" s="217">
        <f>--IFERROR(VLOOKUP(I1652,'统计（数据库导出）'!A:K,4,FALSE),0)</f>
        <v>0</v>
      </c>
      <c r="T1652" s="217">
        <f>--IFERROR(VLOOKUP(I1652,'统计（数据库导出）'!A:K,5,FALSE),0)</f>
        <v>0</v>
      </c>
      <c r="U1652" s="217">
        <f>--IFERROR(VLOOKUP(I1652,'统计（数据库导出）'!A:K,6,FALSE),0)</f>
        <v>0</v>
      </c>
      <c r="V1652" s="217">
        <f>--IFERROR(VLOOKUP(I1652,'统计（数据库导出）'!A:K,7,FALSE),0)</f>
        <v>0</v>
      </c>
      <c r="W1652" s="217">
        <f>--IFERROR(VLOOKUP(I1652,'统计（数据库导出）'!A:K,8,FALSE),0)</f>
        <v>0</v>
      </c>
      <c r="X1652" s="217">
        <f>--IFERROR(VLOOKUP(I1652,'统计（数据库导出）'!A:K,9,FALSE),0)</f>
        <v>0</v>
      </c>
      <c r="Y1652" s="217">
        <f>--IFERROR(VLOOKUP(I1652,'统计（数据库导出）'!A:K,10,FALSE),0)</f>
        <v>0</v>
      </c>
      <c r="Z1652" s="217">
        <f>--IFERROR(VLOOKUP(I1652,'统计（数据库导出）'!A:K,11,FALSE),0)</f>
        <v>0</v>
      </c>
      <c r="AA1652" s="4">
        <v>1651</v>
      </c>
      <c r="AB1652" s="4"/>
      <c r="AC1652" s="220" t="e">
        <f>VLOOKUP(H1652,[1]Sheet1!$D:$D,1,FALSE)</f>
        <v>#N/A</v>
      </c>
    </row>
    <row r="1653" spans="1:29">
      <c r="A1653" s="4">
        <v>1972</v>
      </c>
      <c r="B1653" s="4" t="s">
        <v>4105</v>
      </c>
      <c r="C1653" s="4">
        <v>0</v>
      </c>
      <c r="D1653" s="4" t="s">
        <v>335</v>
      </c>
      <c r="E1653" s="4" t="s">
        <v>3213</v>
      </c>
      <c r="F1653" s="4">
        <v>0</v>
      </c>
      <c r="G1653" s="4" t="s">
        <v>33</v>
      </c>
      <c r="H1653" s="4">
        <v>3353322</v>
      </c>
      <c r="I1653" s="4" t="s">
        <v>4172</v>
      </c>
      <c r="J1653" s="216">
        <v>1200</v>
      </c>
      <c r="K1653" s="4">
        <v>17789489423</v>
      </c>
      <c r="L1653" s="4"/>
      <c r="M1653" s="4" t="s">
        <v>4173</v>
      </c>
      <c r="N1653" s="4" t="s">
        <v>4159</v>
      </c>
      <c r="O1653" s="4">
        <v>17789489423</v>
      </c>
      <c r="P1653" s="217">
        <f>--IFERROR(VLOOKUP(I1653,'统计（数据库导出）'!A:C,2,FALSE),0)</f>
        <v>0</v>
      </c>
      <c r="Q1653" s="217">
        <f>--IFERROR(VLOOKUP(I1653,'统计（数据库导出）'!A:C,3,FALSE),0)</f>
        <v>0</v>
      </c>
      <c r="R1653" s="219">
        <f t="shared" si="25"/>
        <v>0</v>
      </c>
      <c r="S1653" s="217">
        <f>--IFERROR(VLOOKUP(I1653,'统计（数据库导出）'!A:K,4,FALSE),0)</f>
        <v>0</v>
      </c>
      <c r="T1653" s="217">
        <f>--IFERROR(VLOOKUP(I1653,'统计（数据库导出）'!A:K,5,FALSE),0)</f>
        <v>0</v>
      </c>
      <c r="U1653" s="217">
        <f>--IFERROR(VLOOKUP(I1653,'统计（数据库导出）'!A:K,6,FALSE),0)</f>
        <v>0</v>
      </c>
      <c r="V1653" s="217">
        <f>--IFERROR(VLOOKUP(I1653,'统计（数据库导出）'!A:K,7,FALSE),0)</f>
        <v>0</v>
      </c>
      <c r="W1653" s="217">
        <f>--IFERROR(VLOOKUP(I1653,'统计（数据库导出）'!A:K,8,FALSE),0)</f>
        <v>0</v>
      </c>
      <c r="X1653" s="217">
        <f>--IFERROR(VLOOKUP(I1653,'统计（数据库导出）'!A:K,9,FALSE),0)</f>
        <v>0</v>
      </c>
      <c r="Y1653" s="217">
        <f>--IFERROR(VLOOKUP(I1653,'统计（数据库导出）'!A:K,10,FALSE),0)</f>
        <v>0</v>
      </c>
      <c r="Z1653" s="217">
        <f>--IFERROR(VLOOKUP(I1653,'统计（数据库导出）'!A:K,11,FALSE),0)</f>
        <v>0</v>
      </c>
      <c r="AA1653" s="4">
        <v>1652</v>
      </c>
      <c r="AB1653" s="4"/>
      <c r="AC1653" s="220" t="e">
        <f>VLOOKUP(H1653,[1]Sheet1!$D:$D,1,FALSE)</f>
        <v>#N/A</v>
      </c>
    </row>
    <row r="1654" spans="1:29">
      <c r="A1654" s="4">
        <v>8</v>
      </c>
      <c r="B1654" s="4" t="s">
        <v>4105</v>
      </c>
      <c r="C1654" s="4">
        <v>0</v>
      </c>
      <c r="D1654" s="4" t="s">
        <v>372</v>
      </c>
      <c r="E1654" s="4">
        <v>0</v>
      </c>
      <c r="F1654" s="4">
        <v>0</v>
      </c>
      <c r="G1654" s="4" t="s">
        <v>102</v>
      </c>
      <c r="H1654" s="4">
        <v>3839329</v>
      </c>
      <c r="I1654" s="4" t="s">
        <v>4174</v>
      </c>
      <c r="J1654" s="216">
        <v>2500</v>
      </c>
      <c r="K1654" s="4">
        <v>18993878199</v>
      </c>
      <c r="L1654" s="4"/>
      <c r="M1654" s="4" t="s">
        <v>4175</v>
      </c>
      <c r="N1654" s="4" t="s">
        <v>4176</v>
      </c>
      <c r="O1654" s="4">
        <v>18993878199</v>
      </c>
      <c r="P1654" s="217">
        <f>--IFERROR(VLOOKUP(I1654,'统计（数据库导出）'!A:C,2,FALSE),0)</f>
        <v>25</v>
      </c>
      <c r="Q1654" s="217">
        <f>--IFERROR(VLOOKUP(I1654,'统计（数据库导出）'!A:C,3,FALSE),0)</f>
        <v>2934.2001</v>
      </c>
      <c r="R1654" s="219">
        <f t="shared" si="25"/>
        <v>1.17368004</v>
      </c>
      <c r="S1654" s="217">
        <f>--IFERROR(VLOOKUP(I1654,'统计（数据库导出）'!A:K,4,FALSE),0)</f>
        <v>0</v>
      </c>
      <c r="T1654" s="217">
        <f>--IFERROR(VLOOKUP(I1654,'统计（数据库导出）'!A:K,5,FALSE),0)</f>
        <v>0</v>
      </c>
      <c r="U1654" s="217">
        <f>--IFERROR(VLOOKUP(I1654,'统计（数据库导出）'!A:K,6,FALSE),0)</f>
        <v>25</v>
      </c>
      <c r="V1654" s="217">
        <f>--IFERROR(VLOOKUP(I1654,'统计（数据库导出）'!A:K,7,FALSE),0)</f>
        <v>0</v>
      </c>
      <c r="W1654" s="217">
        <f>--IFERROR(VLOOKUP(I1654,'统计（数据库导出）'!A:K,8,FALSE),0)</f>
        <v>2160</v>
      </c>
      <c r="X1654" s="217">
        <f>--IFERROR(VLOOKUP(I1654,'统计（数据库导出）'!A:K,9,FALSE),0)</f>
        <v>-1697.3</v>
      </c>
      <c r="Y1654" s="217">
        <f>--IFERROR(VLOOKUP(I1654,'统计（数据库导出）'!A:K,10,FALSE),0)</f>
        <v>774.2001</v>
      </c>
      <c r="Z1654" s="217">
        <f>--IFERROR(VLOOKUP(I1654,'统计（数据库导出）'!A:K,11,FALSE),0)</f>
        <v>0</v>
      </c>
      <c r="AA1654" s="4">
        <v>1653</v>
      </c>
      <c r="AB1654" s="4" t="s">
        <v>4177</v>
      </c>
      <c r="AC1654" s="220" t="e">
        <f>VLOOKUP(H1654,[1]Sheet1!$D:$D,1,FALSE)</f>
        <v>#N/A</v>
      </c>
    </row>
    <row r="1655" spans="1:29">
      <c r="A1655" s="4">
        <v>57</v>
      </c>
      <c r="B1655" s="4" t="s">
        <v>4105</v>
      </c>
      <c r="C1655" s="4">
        <v>0</v>
      </c>
      <c r="D1655" s="4" t="s">
        <v>99</v>
      </c>
      <c r="E1655" s="4">
        <v>0</v>
      </c>
      <c r="F1655" s="4">
        <v>0</v>
      </c>
      <c r="G1655" s="4" t="s">
        <v>102</v>
      </c>
      <c r="H1655" s="4">
        <v>3852475</v>
      </c>
      <c r="I1655" s="4" t="s">
        <v>4178</v>
      </c>
      <c r="J1655" s="216">
        <v>2500</v>
      </c>
      <c r="K1655" s="4">
        <v>15379885487</v>
      </c>
      <c r="L1655" s="4" t="s">
        <v>99</v>
      </c>
      <c r="M1655" s="4" t="s">
        <v>4179</v>
      </c>
      <c r="N1655" s="4" t="s">
        <v>4180</v>
      </c>
      <c r="O1655" s="4">
        <v>15379885487</v>
      </c>
      <c r="P1655" s="217">
        <f>--IFERROR(VLOOKUP(I1655,'统计（数据库导出）'!A:C,2,FALSE),0)</f>
        <v>59</v>
      </c>
      <c r="Q1655" s="217">
        <f>--IFERROR(VLOOKUP(I1655,'统计（数据库导出）'!A:C,3,FALSE),0)</f>
        <v>44.91</v>
      </c>
      <c r="R1655" s="219">
        <f t="shared" si="25"/>
        <v>0.017964</v>
      </c>
      <c r="S1655" s="217">
        <f>--IFERROR(VLOOKUP(I1655,'统计（数据库导出）'!A:K,4,FALSE),0)</f>
        <v>0</v>
      </c>
      <c r="T1655" s="217">
        <f>--IFERROR(VLOOKUP(I1655,'统计（数据库导出）'!A:K,5,FALSE),0)</f>
        <v>0</v>
      </c>
      <c r="U1655" s="217">
        <f>--IFERROR(VLOOKUP(I1655,'统计（数据库导出）'!A:K,6,FALSE),0)</f>
        <v>59</v>
      </c>
      <c r="V1655" s="217">
        <f>--IFERROR(VLOOKUP(I1655,'统计（数据库导出）'!A:K,7,FALSE),0)</f>
        <v>0</v>
      </c>
      <c r="W1655" s="217">
        <f>--IFERROR(VLOOKUP(I1655,'统计（数据库导出）'!A:K,8,FALSE),0)</f>
        <v>-70.09</v>
      </c>
      <c r="X1655" s="217">
        <f>--IFERROR(VLOOKUP(I1655,'统计（数据库导出）'!A:K,9,FALSE),0)</f>
        <v>-2472.2</v>
      </c>
      <c r="Y1655" s="217">
        <f>--IFERROR(VLOOKUP(I1655,'统计（数据库导出）'!A:K,10,FALSE),0)</f>
        <v>115</v>
      </c>
      <c r="Z1655" s="217">
        <f>--IFERROR(VLOOKUP(I1655,'统计（数据库导出）'!A:K,11,FALSE),0)</f>
        <v>-5</v>
      </c>
      <c r="AA1655" s="4">
        <v>1654</v>
      </c>
      <c r="AB1655" s="4" t="s">
        <v>4181</v>
      </c>
      <c r="AC1655" s="220" t="e">
        <f>VLOOKUP(H1655,[1]Sheet1!$D:$D,1,FALSE)</f>
        <v>#N/A</v>
      </c>
    </row>
    <row r="1656" spans="1:29">
      <c r="A1656" s="4">
        <v>101</v>
      </c>
      <c r="B1656" s="4" t="s">
        <v>4105</v>
      </c>
      <c r="C1656" s="4">
        <v>0</v>
      </c>
      <c r="D1656" s="4" t="s">
        <v>99</v>
      </c>
      <c r="E1656" s="4">
        <v>0</v>
      </c>
      <c r="F1656" s="4">
        <v>0</v>
      </c>
      <c r="G1656" s="4" t="s">
        <v>102</v>
      </c>
      <c r="H1656" s="4">
        <v>3851592</v>
      </c>
      <c r="I1656" s="4" t="s">
        <v>4182</v>
      </c>
      <c r="J1656" s="216">
        <v>2500</v>
      </c>
      <c r="K1656" s="4">
        <v>18993821126</v>
      </c>
      <c r="L1656" s="4" t="s">
        <v>99</v>
      </c>
      <c r="M1656" s="4" t="s">
        <v>4183</v>
      </c>
      <c r="N1656" s="4" t="s">
        <v>4184</v>
      </c>
      <c r="O1656" s="4">
        <v>19958670177</v>
      </c>
      <c r="P1656" s="217">
        <f>--IFERROR(VLOOKUP(I1656,'统计（数据库导出）'!A:C,2,FALSE),0)</f>
        <v>0</v>
      </c>
      <c r="Q1656" s="217">
        <f>--IFERROR(VLOOKUP(I1656,'统计（数据库导出）'!A:C,3,FALSE),0)</f>
        <v>-8210</v>
      </c>
      <c r="R1656" s="219">
        <f t="shared" si="25"/>
        <v>-3.284</v>
      </c>
      <c r="S1656" s="217">
        <f>--IFERROR(VLOOKUP(I1656,'统计（数据库导出）'!A:K,4,FALSE),0)</f>
        <v>0</v>
      </c>
      <c r="T1656" s="217">
        <f>--IFERROR(VLOOKUP(I1656,'统计（数据库导出）'!A:K,5,FALSE),0)</f>
        <v>0</v>
      </c>
      <c r="U1656" s="217">
        <f>--IFERROR(VLOOKUP(I1656,'统计（数据库导出）'!A:K,6,FALSE),0)</f>
        <v>0</v>
      </c>
      <c r="V1656" s="217">
        <f>--IFERROR(VLOOKUP(I1656,'统计（数据库导出）'!A:K,7,FALSE),0)</f>
        <v>0</v>
      </c>
      <c r="W1656" s="217">
        <f>--IFERROR(VLOOKUP(I1656,'统计（数据库导出）'!A:K,8,FALSE),0)</f>
        <v>-8224</v>
      </c>
      <c r="X1656" s="217">
        <f>--IFERROR(VLOOKUP(I1656,'统计（数据库导出）'!A:K,9,FALSE),0)</f>
        <v>-8307.8</v>
      </c>
      <c r="Y1656" s="217">
        <f>--IFERROR(VLOOKUP(I1656,'统计（数据库导出）'!A:K,10,FALSE),0)</f>
        <v>14</v>
      </c>
      <c r="Z1656" s="217">
        <f>--IFERROR(VLOOKUP(I1656,'统计（数据库导出）'!A:K,11,FALSE),0)</f>
        <v>-5</v>
      </c>
      <c r="AA1656" s="4">
        <v>1655</v>
      </c>
      <c r="AB1656" s="4" t="s">
        <v>4185</v>
      </c>
      <c r="AC1656" s="220" t="e">
        <f>VLOOKUP(H1656,[1]Sheet1!$D:$D,1,FALSE)</f>
        <v>#N/A</v>
      </c>
    </row>
    <row r="1657" spans="1:29">
      <c r="A1657" s="4">
        <v>71</v>
      </c>
      <c r="B1657" s="4" t="s">
        <v>4105</v>
      </c>
      <c r="C1657" s="4">
        <v>0</v>
      </c>
      <c r="D1657" s="4" t="s">
        <v>99</v>
      </c>
      <c r="E1657" s="4">
        <v>0</v>
      </c>
      <c r="F1657" s="4">
        <v>0</v>
      </c>
      <c r="G1657" s="4" t="s">
        <v>373</v>
      </c>
      <c r="H1657" s="4">
        <v>380159</v>
      </c>
      <c r="I1657" s="4" t="s">
        <v>4186</v>
      </c>
      <c r="J1657" s="216">
        <v>2500</v>
      </c>
      <c r="K1657" s="4" t="s">
        <v>4187</v>
      </c>
      <c r="L1657" s="4" t="s">
        <v>99</v>
      </c>
      <c r="M1657" s="4" t="s">
        <v>4188</v>
      </c>
      <c r="N1657" s="4" t="s">
        <v>4189</v>
      </c>
      <c r="O1657" s="4">
        <v>18993821856</v>
      </c>
      <c r="P1657" s="217">
        <f>--IFERROR(VLOOKUP(I1657,'统计（数据库导出）'!A:C,2,FALSE),0)</f>
        <v>40</v>
      </c>
      <c r="Q1657" s="217">
        <f>--IFERROR(VLOOKUP(I1657,'统计（数据库导出）'!A:C,3,FALSE),0)</f>
        <v>1174.75</v>
      </c>
      <c r="R1657" s="219">
        <f t="shared" si="25"/>
        <v>0.4699</v>
      </c>
      <c r="S1657" s="217">
        <f>--IFERROR(VLOOKUP(I1657,'统计（数据库导出）'!A:K,4,FALSE),0)</f>
        <v>0</v>
      </c>
      <c r="T1657" s="217">
        <f>--IFERROR(VLOOKUP(I1657,'统计（数据库导出）'!A:K,5,FALSE),0)</f>
        <v>0</v>
      </c>
      <c r="U1657" s="217">
        <f>--IFERROR(VLOOKUP(I1657,'统计（数据库导出）'!A:K,6,FALSE),0)</f>
        <v>40</v>
      </c>
      <c r="V1657" s="217">
        <f>--IFERROR(VLOOKUP(I1657,'统计（数据库导出）'!A:K,7,FALSE),0)</f>
        <v>0</v>
      </c>
      <c r="W1657" s="217">
        <f>--IFERROR(VLOOKUP(I1657,'统计（数据库导出）'!A:K,8,FALSE),0)</f>
        <v>792.8</v>
      </c>
      <c r="X1657" s="217">
        <f>--IFERROR(VLOOKUP(I1657,'统计（数据库导出）'!A:K,9,FALSE),0)</f>
        <v>-395.2</v>
      </c>
      <c r="Y1657" s="217">
        <f>--IFERROR(VLOOKUP(I1657,'统计（数据库导出）'!A:K,10,FALSE),0)</f>
        <v>381.95</v>
      </c>
      <c r="Z1657" s="217">
        <f>--IFERROR(VLOOKUP(I1657,'统计（数据库导出）'!A:K,11,FALSE),0)</f>
        <v>-10</v>
      </c>
      <c r="AA1657" s="4">
        <v>1656</v>
      </c>
      <c r="AB1657" s="4" t="s">
        <v>4190</v>
      </c>
      <c r="AC1657" s="220" t="e">
        <f>VLOOKUP(H1657,[1]Sheet1!$D:$D,1,FALSE)</f>
        <v>#N/A</v>
      </c>
    </row>
    <row r="1658" spans="1:29">
      <c r="A1658" s="4">
        <v>1</v>
      </c>
      <c r="B1658" s="4" t="s">
        <v>4105</v>
      </c>
      <c r="C1658" s="4" t="s">
        <v>2060</v>
      </c>
      <c r="D1658" s="4">
        <v>0</v>
      </c>
      <c r="E1658" s="4">
        <v>0</v>
      </c>
      <c r="F1658" s="4">
        <v>0</v>
      </c>
      <c r="G1658" s="4"/>
      <c r="H1658" s="4">
        <v>3853375</v>
      </c>
      <c r="I1658" s="4" t="s">
        <v>4191</v>
      </c>
      <c r="J1658" s="216">
        <v>200</v>
      </c>
      <c r="K1658" s="4">
        <v>18993822003</v>
      </c>
      <c r="L1658" s="4"/>
      <c r="M1658" s="4" t="s">
        <v>4192</v>
      </c>
      <c r="N1658" s="4" t="s">
        <v>4193</v>
      </c>
      <c r="O1658" s="4"/>
      <c r="P1658" s="217">
        <f>--IFERROR(VLOOKUP(I1658,'统计（数据库导出）'!A:C,2,FALSE),0)</f>
        <v>0</v>
      </c>
      <c r="Q1658" s="217">
        <f>--IFERROR(VLOOKUP(I1658,'统计（数据库导出）'!A:C,3,FALSE),0)</f>
        <v>0</v>
      </c>
      <c r="R1658" s="219">
        <f t="shared" si="25"/>
        <v>0</v>
      </c>
      <c r="S1658" s="217">
        <f>--IFERROR(VLOOKUP(I1658,'统计（数据库导出）'!A:K,4,FALSE),0)</f>
        <v>0</v>
      </c>
      <c r="T1658" s="217">
        <f>--IFERROR(VLOOKUP(I1658,'统计（数据库导出）'!A:K,5,FALSE),0)</f>
        <v>0</v>
      </c>
      <c r="U1658" s="217">
        <f>--IFERROR(VLOOKUP(I1658,'统计（数据库导出）'!A:K,6,FALSE),0)</f>
        <v>0</v>
      </c>
      <c r="V1658" s="217">
        <f>--IFERROR(VLOOKUP(I1658,'统计（数据库导出）'!A:K,7,FALSE),0)</f>
        <v>0</v>
      </c>
      <c r="W1658" s="217">
        <f>--IFERROR(VLOOKUP(I1658,'统计（数据库导出）'!A:K,8,FALSE),0)</f>
        <v>0</v>
      </c>
      <c r="X1658" s="217">
        <f>--IFERROR(VLOOKUP(I1658,'统计（数据库导出）'!A:K,9,FALSE),0)</f>
        <v>0</v>
      </c>
      <c r="Y1658" s="217">
        <f>--IFERROR(VLOOKUP(I1658,'统计（数据库导出）'!A:K,10,FALSE),0)</f>
        <v>0</v>
      </c>
      <c r="Z1658" s="217">
        <f>--IFERROR(VLOOKUP(I1658,'统计（数据库导出）'!A:K,11,FALSE),0)</f>
        <v>0</v>
      </c>
      <c r="AA1658" s="4">
        <v>1657</v>
      </c>
      <c r="AB1658" s="4"/>
      <c r="AC1658" s="1" t="e">
        <f>VLOOKUP(H1658,[1]Sheet1!$D:$D,1,FALSE)</f>
        <v>#N/A</v>
      </c>
    </row>
    <row r="1659" spans="1:29">
      <c r="A1659" s="4">
        <v>2</v>
      </c>
      <c r="B1659" s="4" t="s">
        <v>4105</v>
      </c>
      <c r="C1659" s="4" t="s">
        <v>2060</v>
      </c>
      <c r="D1659" s="4">
        <v>0</v>
      </c>
      <c r="E1659" s="4">
        <v>0</v>
      </c>
      <c r="F1659" s="4">
        <v>0</v>
      </c>
      <c r="G1659" s="4"/>
      <c r="H1659" s="4">
        <v>3353275</v>
      </c>
      <c r="I1659" s="4" t="s">
        <v>4194</v>
      </c>
      <c r="J1659" s="216">
        <v>200</v>
      </c>
      <c r="K1659" s="4">
        <v>18993820690</v>
      </c>
      <c r="L1659" s="4"/>
      <c r="M1659" s="4" t="s">
        <v>4195</v>
      </c>
      <c r="N1659" s="4" t="s">
        <v>4193</v>
      </c>
      <c r="O1659" s="4"/>
      <c r="P1659" s="217">
        <f>--IFERROR(VLOOKUP(I1659,'统计（数据库导出）'!A:C,2,FALSE),0)</f>
        <v>154.6</v>
      </c>
      <c r="Q1659" s="217">
        <f>--IFERROR(VLOOKUP(I1659,'统计（数据库导出）'!A:C,3,FALSE),0)</f>
        <v>311.7</v>
      </c>
      <c r="R1659" s="219">
        <f t="shared" si="25"/>
        <v>1.5585</v>
      </c>
      <c r="S1659" s="217">
        <f>--IFERROR(VLOOKUP(I1659,'统计（数据库导出）'!A:K,4,FALSE),0)</f>
        <v>144</v>
      </c>
      <c r="T1659" s="217">
        <f>--IFERROR(VLOOKUP(I1659,'统计（数据库导出）'!A:K,5,FALSE),0)</f>
        <v>0</v>
      </c>
      <c r="U1659" s="217">
        <f>--IFERROR(VLOOKUP(I1659,'统计（数据库导出）'!A:K,6,FALSE),0)</f>
        <v>10.6</v>
      </c>
      <c r="V1659" s="217">
        <f>--IFERROR(VLOOKUP(I1659,'统计（数据库导出）'!A:K,7,FALSE),0)</f>
        <v>0</v>
      </c>
      <c r="W1659" s="217">
        <f>--IFERROR(VLOOKUP(I1659,'统计（数据库导出）'!A:K,8,FALSE),0)</f>
        <v>296.1</v>
      </c>
      <c r="X1659" s="217">
        <f>--IFERROR(VLOOKUP(I1659,'统计（数据库导出）'!A:K,9,FALSE),0)</f>
        <v>-50.7</v>
      </c>
      <c r="Y1659" s="217">
        <f>--IFERROR(VLOOKUP(I1659,'统计（数据库导出）'!A:K,10,FALSE),0)</f>
        <v>15.6</v>
      </c>
      <c r="Z1659" s="217">
        <f>--IFERROR(VLOOKUP(I1659,'统计（数据库导出）'!A:K,11,FALSE),0)</f>
        <v>0</v>
      </c>
      <c r="AA1659" s="4">
        <v>1658</v>
      </c>
      <c r="AB1659" s="4"/>
      <c r="AC1659" s="1" t="e">
        <f>VLOOKUP(H1659,[1]Sheet1!$D:$D,1,FALSE)</f>
        <v>#N/A</v>
      </c>
    </row>
    <row r="1660" spans="1:29">
      <c r="A1660" s="4">
        <v>3</v>
      </c>
      <c r="B1660" s="4" t="s">
        <v>4105</v>
      </c>
      <c r="C1660" s="4" t="s">
        <v>2060</v>
      </c>
      <c r="D1660" s="4">
        <v>0</v>
      </c>
      <c r="E1660" s="4">
        <v>0</v>
      </c>
      <c r="F1660" s="4">
        <v>0</v>
      </c>
      <c r="G1660" s="4"/>
      <c r="H1660" s="4">
        <v>3353299</v>
      </c>
      <c r="I1660" s="4" t="s">
        <v>4196</v>
      </c>
      <c r="J1660" s="216">
        <v>200</v>
      </c>
      <c r="K1660" s="4">
        <v>18993821201</v>
      </c>
      <c r="L1660" s="4"/>
      <c r="M1660" s="4" t="s">
        <v>4197</v>
      </c>
      <c r="N1660" s="4" t="s">
        <v>4106</v>
      </c>
      <c r="O1660" s="4"/>
      <c r="P1660" s="217">
        <f>--IFERROR(VLOOKUP(I1660,'统计（数据库导出）'!A:C,2,FALSE),0)</f>
        <v>0</v>
      </c>
      <c r="Q1660" s="217">
        <f>--IFERROR(VLOOKUP(I1660,'统计（数据库导出）'!A:C,3,FALSE),0)</f>
        <v>130</v>
      </c>
      <c r="R1660" s="219">
        <f t="shared" si="25"/>
        <v>0.65</v>
      </c>
      <c r="S1660" s="217">
        <f>--IFERROR(VLOOKUP(I1660,'统计（数据库导出）'!A:K,4,FALSE),0)</f>
        <v>0</v>
      </c>
      <c r="T1660" s="217">
        <f>--IFERROR(VLOOKUP(I1660,'统计（数据库导出）'!A:K,5,FALSE),0)</f>
        <v>0</v>
      </c>
      <c r="U1660" s="217">
        <f>--IFERROR(VLOOKUP(I1660,'统计（数据库导出）'!A:K,6,FALSE),0)</f>
        <v>0</v>
      </c>
      <c r="V1660" s="217">
        <f>--IFERROR(VLOOKUP(I1660,'统计（数据库导出）'!A:K,7,FALSE),0)</f>
        <v>0</v>
      </c>
      <c r="W1660" s="217">
        <f>--IFERROR(VLOOKUP(I1660,'统计（数据库导出）'!A:K,8,FALSE),0)</f>
        <v>30</v>
      </c>
      <c r="X1660" s="217">
        <f>--IFERROR(VLOOKUP(I1660,'统计（数据库导出）'!A:K,9,FALSE),0)</f>
        <v>0</v>
      </c>
      <c r="Y1660" s="217">
        <f>--IFERROR(VLOOKUP(I1660,'统计（数据库导出）'!A:K,10,FALSE),0)</f>
        <v>100</v>
      </c>
      <c r="Z1660" s="217">
        <f>--IFERROR(VLOOKUP(I1660,'统计（数据库导出）'!A:K,11,FALSE),0)</f>
        <v>0</v>
      </c>
      <c r="AA1660" s="4">
        <v>1659</v>
      </c>
      <c r="AB1660" s="4"/>
      <c r="AC1660" s="1" t="e">
        <f>VLOOKUP(H1660,[1]Sheet1!$D:$D,1,FALSE)</f>
        <v>#N/A</v>
      </c>
    </row>
    <row r="1661" spans="1:29">
      <c r="A1661" s="4">
        <v>4</v>
      </c>
      <c r="B1661" s="4" t="s">
        <v>4105</v>
      </c>
      <c r="C1661" s="4" t="s">
        <v>2060</v>
      </c>
      <c r="D1661" s="4">
        <v>0</v>
      </c>
      <c r="E1661" s="4">
        <v>0</v>
      </c>
      <c r="F1661" s="4">
        <v>0</v>
      </c>
      <c r="G1661" s="4"/>
      <c r="H1661" s="4">
        <v>380635</v>
      </c>
      <c r="I1661" s="4" t="s">
        <v>4198</v>
      </c>
      <c r="J1661" s="216">
        <v>200</v>
      </c>
      <c r="K1661" s="4">
        <v>18993821115</v>
      </c>
      <c r="L1661" s="4"/>
      <c r="M1661" s="4" t="s">
        <v>4199</v>
      </c>
      <c r="N1661" s="4" t="s">
        <v>4200</v>
      </c>
      <c r="O1661" s="4"/>
      <c r="P1661" s="217">
        <f>--IFERROR(VLOOKUP(I1661,'统计（数据库导出）'!A:C,2,FALSE),0)</f>
        <v>0</v>
      </c>
      <c r="Q1661" s="217">
        <f>--IFERROR(VLOOKUP(I1661,'统计（数据库导出）'!A:C,3,FALSE),0)</f>
        <v>89.35</v>
      </c>
      <c r="R1661" s="219">
        <f t="shared" si="25"/>
        <v>0.44675</v>
      </c>
      <c r="S1661" s="217">
        <f>--IFERROR(VLOOKUP(I1661,'统计（数据库导出）'!A:K,4,FALSE),0)</f>
        <v>0</v>
      </c>
      <c r="T1661" s="217">
        <f>--IFERROR(VLOOKUP(I1661,'统计（数据库导出）'!A:K,5,FALSE),0)</f>
        <v>0</v>
      </c>
      <c r="U1661" s="217">
        <f>--IFERROR(VLOOKUP(I1661,'统计（数据库导出）'!A:K,6,FALSE),0)</f>
        <v>0</v>
      </c>
      <c r="V1661" s="217">
        <f>--IFERROR(VLOOKUP(I1661,'统计（数据库导出）'!A:K,7,FALSE),0)</f>
        <v>0</v>
      </c>
      <c r="W1661" s="217">
        <f>--IFERROR(VLOOKUP(I1661,'统计（数据库导出）'!A:K,8,FALSE),0)</f>
        <v>0</v>
      </c>
      <c r="X1661" s="217">
        <f>--IFERROR(VLOOKUP(I1661,'统计（数据库导出）'!A:K,9,FALSE),0)</f>
        <v>0</v>
      </c>
      <c r="Y1661" s="217">
        <f>--IFERROR(VLOOKUP(I1661,'统计（数据库导出）'!A:K,10,FALSE),0)</f>
        <v>89.35</v>
      </c>
      <c r="Z1661" s="217">
        <f>--IFERROR(VLOOKUP(I1661,'统计（数据库导出）'!A:K,11,FALSE),0)</f>
        <v>0</v>
      </c>
      <c r="AA1661" s="4">
        <v>1660</v>
      </c>
      <c r="AB1661" s="4"/>
      <c r="AC1661" s="1" t="e">
        <f>VLOOKUP(H1661,[1]Sheet1!$D:$D,1,FALSE)</f>
        <v>#N/A</v>
      </c>
    </row>
    <row r="1662" spans="1:29">
      <c r="A1662" s="4">
        <v>5</v>
      </c>
      <c r="B1662" s="4" t="s">
        <v>4105</v>
      </c>
      <c r="C1662" s="4" t="s">
        <v>357</v>
      </c>
      <c r="D1662" s="4">
        <v>0</v>
      </c>
      <c r="E1662" s="4">
        <v>0</v>
      </c>
      <c r="F1662" s="4">
        <v>0</v>
      </c>
      <c r="G1662" s="4">
        <v>0</v>
      </c>
      <c r="H1662" s="4">
        <v>3353291</v>
      </c>
      <c r="I1662" s="4" t="s">
        <v>4201</v>
      </c>
      <c r="J1662" s="216">
        <v>200</v>
      </c>
      <c r="K1662" s="4">
        <v>18993821151</v>
      </c>
      <c r="L1662" s="4"/>
      <c r="M1662" s="4" t="s">
        <v>4202</v>
      </c>
      <c r="N1662" s="4" t="s">
        <v>4106</v>
      </c>
      <c r="O1662" s="4">
        <v>18993821151</v>
      </c>
      <c r="P1662" s="217">
        <f>--IFERROR(VLOOKUP(I1662,'统计（数据库导出）'!A:C,2,FALSE),0)</f>
        <v>0</v>
      </c>
      <c r="Q1662" s="217">
        <f>--IFERROR(VLOOKUP(I1662,'统计（数据库导出）'!A:C,3,FALSE),0)</f>
        <v>222.1</v>
      </c>
      <c r="R1662" s="219">
        <f t="shared" si="25"/>
        <v>1.1105</v>
      </c>
      <c r="S1662" s="217">
        <f>--IFERROR(VLOOKUP(I1662,'统计（数据库导出）'!A:K,4,FALSE),0)</f>
        <v>0</v>
      </c>
      <c r="T1662" s="217">
        <f>--IFERROR(VLOOKUP(I1662,'统计（数据库导出）'!A:K,5,FALSE),0)</f>
        <v>0</v>
      </c>
      <c r="U1662" s="217">
        <f>--IFERROR(VLOOKUP(I1662,'统计（数据库导出）'!A:K,6,FALSE),0)</f>
        <v>0</v>
      </c>
      <c r="V1662" s="217">
        <f>--IFERROR(VLOOKUP(I1662,'统计（数据库导出）'!A:K,7,FALSE),0)</f>
        <v>0</v>
      </c>
      <c r="W1662" s="217">
        <f>--IFERROR(VLOOKUP(I1662,'统计（数据库导出）'!A:K,8,FALSE),0)</f>
        <v>162.8</v>
      </c>
      <c r="X1662" s="217">
        <f>--IFERROR(VLOOKUP(I1662,'统计（数据库导出）'!A:K,9,FALSE),0)</f>
        <v>-129</v>
      </c>
      <c r="Y1662" s="217">
        <f>--IFERROR(VLOOKUP(I1662,'统计（数据库导出）'!A:K,10,FALSE),0)</f>
        <v>59.3</v>
      </c>
      <c r="Z1662" s="217">
        <f>--IFERROR(VLOOKUP(I1662,'统计（数据库导出）'!A:K,11,FALSE),0)</f>
        <v>-10</v>
      </c>
      <c r="AA1662" s="4">
        <v>1661</v>
      </c>
      <c r="AB1662" s="4"/>
      <c r="AC1662" s="1" t="e">
        <f>VLOOKUP(H1662,[1]Sheet1!$D:$D,1,FALSE)</f>
        <v>#N/A</v>
      </c>
    </row>
    <row r="1663" spans="1:29">
      <c r="A1663" s="4">
        <v>6</v>
      </c>
      <c r="B1663" s="4" t="s">
        <v>4105</v>
      </c>
      <c r="C1663" s="4" t="s">
        <v>357</v>
      </c>
      <c r="D1663" s="4">
        <v>0</v>
      </c>
      <c r="E1663" s="4">
        <v>0</v>
      </c>
      <c r="F1663" s="4">
        <v>0</v>
      </c>
      <c r="G1663" s="4">
        <v>0</v>
      </c>
      <c r="H1663" s="4">
        <v>3353303</v>
      </c>
      <c r="I1663" s="4" t="s">
        <v>4203</v>
      </c>
      <c r="J1663" s="216">
        <v>200</v>
      </c>
      <c r="K1663" s="4">
        <v>19958591007</v>
      </c>
      <c r="L1663" s="4"/>
      <c r="M1663" s="4" t="s">
        <v>4204</v>
      </c>
      <c r="N1663" s="4" t="s">
        <v>4193</v>
      </c>
      <c r="O1663" s="4">
        <v>19958591007</v>
      </c>
      <c r="P1663" s="217">
        <f>--IFERROR(VLOOKUP(I1663,'统计（数据库导出）'!A:C,2,FALSE),0)</f>
        <v>0</v>
      </c>
      <c r="Q1663" s="217">
        <f>--IFERROR(VLOOKUP(I1663,'统计（数据库导出）'!A:C,3,FALSE),0)</f>
        <v>133.35</v>
      </c>
      <c r="R1663" s="219">
        <f t="shared" ref="R1663:R1726" si="26">IFERROR(Q1663/J1663,0)</f>
        <v>0.66675</v>
      </c>
      <c r="S1663" s="217">
        <f>--IFERROR(VLOOKUP(I1663,'统计（数据库导出）'!A:K,4,FALSE),0)</f>
        <v>0</v>
      </c>
      <c r="T1663" s="217">
        <f>--IFERROR(VLOOKUP(I1663,'统计（数据库导出）'!A:K,5,FALSE),0)</f>
        <v>0</v>
      </c>
      <c r="U1663" s="217">
        <f>--IFERROR(VLOOKUP(I1663,'统计（数据库导出）'!A:K,6,FALSE),0)</f>
        <v>0</v>
      </c>
      <c r="V1663" s="217">
        <f>--IFERROR(VLOOKUP(I1663,'统计（数据库导出）'!A:K,7,FALSE),0)</f>
        <v>0</v>
      </c>
      <c r="W1663" s="217">
        <f>--IFERROR(VLOOKUP(I1663,'统计（数据库导出）'!A:K,8,FALSE),0)</f>
        <v>122.7</v>
      </c>
      <c r="X1663" s="217">
        <f>--IFERROR(VLOOKUP(I1663,'统计（数据库导出）'!A:K,9,FALSE),0)</f>
        <v>-60</v>
      </c>
      <c r="Y1663" s="217">
        <f>--IFERROR(VLOOKUP(I1663,'统计（数据库导出）'!A:K,10,FALSE),0)</f>
        <v>10.65</v>
      </c>
      <c r="Z1663" s="217">
        <f>--IFERROR(VLOOKUP(I1663,'统计（数据库导出）'!A:K,11,FALSE),0)</f>
        <v>0</v>
      </c>
      <c r="AA1663" s="4">
        <v>1662</v>
      </c>
      <c r="AB1663" s="4"/>
      <c r="AC1663" s="1" t="e">
        <f>VLOOKUP(H1663,[1]Sheet1!$D:$D,1,FALSE)</f>
        <v>#N/A</v>
      </c>
    </row>
    <row r="1664" spans="1:29">
      <c r="A1664" s="4">
        <v>7</v>
      </c>
      <c r="B1664" s="4" t="s">
        <v>4105</v>
      </c>
      <c r="C1664" s="4" t="s">
        <v>357</v>
      </c>
      <c r="D1664" s="4">
        <v>0</v>
      </c>
      <c r="E1664" s="4">
        <v>0</v>
      </c>
      <c r="F1664" s="4">
        <v>0</v>
      </c>
      <c r="G1664" s="4">
        <v>0</v>
      </c>
      <c r="H1664" s="4">
        <v>3353315</v>
      </c>
      <c r="I1664" s="4" t="s">
        <v>4205</v>
      </c>
      <c r="J1664" s="216">
        <v>200</v>
      </c>
      <c r="K1664" s="4">
        <v>18993821265</v>
      </c>
      <c r="L1664" s="4"/>
      <c r="M1664" s="4" t="s">
        <v>4206</v>
      </c>
      <c r="N1664" s="4" t="s">
        <v>4106</v>
      </c>
      <c r="O1664" s="4">
        <v>18993821265</v>
      </c>
      <c r="P1664" s="217">
        <f>--IFERROR(VLOOKUP(I1664,'统计（数据库导出）'!A:C,2,FALSE),0)</f>
        <v>0</v>
      </c>
      <c r="Q1664" s="217">
        <f>--IFERROR(VLOOKUP(I1664,'统计（数据库导出）'!A:C,3,FALSE),0)</f>
        <v>108.35</v>
      </c>
      <c r="R1664" s="219">
        <f t="shared" si="26"/>
        <v>0.54175</v>
      </c>
      <c r="S1664" s="217">
        <f>--IFERROR(VLOOKUP(I1664,'统计（数据库导出）'!A:K,4,FALSE),0)</f>
        <v>0</v>
      </c>
      <c r="T1664" s="217">
        <f>--IFERROR(VLOOKUP(I1664,'统计（数据库导出）'!A:K,5,FALSE),0)</f>
        <v>0</v>
      </c>
      <c r="U1664" s="217">
        <f>--IFERROR(VLOOKUP(I1664,'统计（数据库导出）'!A:K,6,FALSE),0)</f>
        <v>0</v>
      </c>
      <c r="V1664" s="217">
        <f>--IFERROR(VLOOKUP(I1664,'统计（数据库导出）'!A:K,7,FALSE),0)</f>
        <v>0</v>
      </c>
      <c r="W1664" s="217">
        <f>--IFERROR(VLOOKUP(I1664,'统计（数据库导出）'!A:K,8,FALSE),0)</f>
        <v>107.7</v>
      </c>
      <c r="X1664" s="217">
        <f>--IFERROR(VLOOKUP(I1664,'统计（数据库导出）'!A:K,9,FALSE),0)</f>
        <v>-60</v>
      </c>
      <c r="Y1664" s="217">
        <f>--IFERROR(VLOOKUP(I1664,'统计（数据库导出）'!A:K,10,FALSE),0)</f>
        <v>0.65</v>
      </c>
      <c r="Z1664" s="217">
        <f>--IFERROR(VLOOKUP(I1664,'统计（数据库导出）'!A:K,11,FALSE),0)</f>
        <v>0</v>
      </c>
      <c r="AA1664" s="4">
        <v>1663</v>
      </c>
      <c r="AB1664" s="4"/>
      <c r="AC1664" s="1" t="e">
        <f>VLOOKUP(H1664,[1]Sheet1!$D:$D,1,FALSE)</f>
        <v>#N/A</v>
      </c>
    </row>
    <row r="1665" spans="1:29">
      <c r="A1665" s="4">
        <v>9</v>
      </c>
      <c r="B1665" s="4" t="s">
        <v>4105</v>
      </c>
      <c r="C1665" s="4">
        <v>0</v>
      </c>
      <c r="D1665" s="4" t="s">
        <v>372</v>
      </c>
      <c r="E1665" s="4">
        <v>0</v>
      </c>
      <c r="F1665" s="4">
        <v>0</v>
      </c>
      <c r="G1665" s="4" t="s">
        <v>373</v>
      </c>
      <c r="H1665" s="4">
        <v>3852768</v>
      </c>
      <c r="I1665" s="4" t="s">
        <v>4207</v>
      </c>
      <c r="J1665" s="216">
        <v>2500</v>
      </c>
      <c r="K1665" s="4">
        <v>18993821186</v>
      </c>
      <c r="L1665" s="4"/>
      <c r="M1665" s="4" t="s">
        <v>4208</v>
      </c>
      <c r="N1665" s="4" t="s">
        <v>4209</v>
      </c>
      <c r="O1665" s="4">
        <v>18993821186</v>
      </c>
      <c r="P1665" s="217">
        <f>--IFERROR(VLOOKUP(I1665,'统计（数据库导出）'!A:C,2,FALSE),0)</f>
        <v>171.1</v>
      </c>
      <c r="Q1665" s="217">
        <f>--IFERROR(VLOOKUP(I1665,'统计（数据库导出）'!A:C,3,FALSE),0)</f>
        <v>1483.1</v>
      </c>
      <c r="R1665" s="219">
        <f t="shared" si="26"/>
        <v>0.59324</v>
      </c>
      <c r="S1665" s="217">
        <f>--IFERROR(VLOOKUP(I1665,'统计（数据库导出）'!A:K,4,FALSE),0)</f>
        <v>169.8</v>
      </c>
      <c r="T1665" s="217">
        <f>--IFERROR(VLOOKUP(I1665,'统计（数据库导出）'!A:K,5,FALSE),0)</f>
        <v>0</v>
      </c>
      <c r="U1665" s="217">
        <f>--IFERROR(VLOOKUP(I1665,'统计（数据库导出）'!A:K,6,FALSE),0)</f>
        <v>1.3</v>
      </c>
      <c r="V1665" s="217">
        <f>--IFERROR(VLOOKUP(I1665,'统计（数据库导出）'!A:K,7,FALSE),0)</f>
        <v>0</v>
      </c>
      <c r="W1665" s="217">
        <f>--IFERROR(VLOOKUP(I1665,'统计（数据库导出）'!A:K,8,FALSE),0)</f>
        <v>1481.8</v>
      </c>
      <c r="X1665" s="217">
        <f>--IFERROR(VLOOKUP(I1665,'统计（数据库导出）'!A:K,9,FALSE),0)</f>
        <v>0</v>
      </c>
      <c r="Y1665" s="217">
        <f>--IFERROR(VLOOKUP(I1665,'统计（数据库导出）'!A:K,10,FALSE),0)</f>
        <v>1.3</v>
      </c>
      <c r="Z1665" s="217">
        <f>--IFERROR(VLOOKUP(I1665,'统计（数据库导出）'!A:K,11,FALSE),0)</f>
        <v>0</v>
      </c>
      <c r="AA1665" s="4">
        <v>1664</v>
      </c>
      <c r="AB1665" s="4"/>
      <c r="AC1665" s="1" t="e">
        <f>VLOOKUP(H1665,[1]Sheet1!$D:$D,1,FALSE)</f>
        <v>#N/A</v>
      </c>
    </row>
    <row r="1666" spans="1:29">
      <c r="A1666" s="4">
        <v>10</v>
      </c>
      <c r="B1666" s="4" t="s">
        <v>4105</v>
      </c>
      <c r="C1666" s="4">
        <v>0</v>
      </c>
      <c r="D1666" s="4" t="s">
        <v>372</v>
      </c>
      <c r="E1666" s="4">
        <v>0</v>
      </c>
      <c r="F1666" s="4">
        <v>0</v>
      </c>
      <c r="G1666" s="4" t="s">
        <v>373</v>
      </c>
      <c r="H1666" s="4">
        <v>3827829</v>
      </c>
      <c r="I1666" s="4" t="s">
        <v>4210</v>
      </c>
      <c r="J1666" s="216">
        <v>2500</v>
      </c>
      <c r="K1666" s="4">
        <v>18993856998</v>
      </c>
      <c r="L1666" s="4"/>
      <c r="M1666" s="4" t="s">
        <v>4211</v>
      </c>
      <c r="N1666" s="4" t="s">
        <v>4212</v>
      </c>
      <c r="O1666" s="4">
        <v>18993856998</v>
      </c>
      <c r="P1666" s="217">
        <f>--IFERROR(VLOOKUP(I1666,'统计（数据库导出）'!A:C,2,FALSE),0)</f>
        <v>39.85</v>
      </c>
      <c r="Q1666" s="217">
        <f>--IFERROR(VLOOKUP(I1666,'统计（数据库导出）'!A:C,3,FALSE),0)</f>
        <v>1209.85</v>
      </c>
      <c r="R1666" s="219">
        <f t="shared" si="26"/>
        <v>0.48394</v>
      </c>
      <c r="S1666" s="217">
        <f>--IFERROR(VLOOKUP(I1666,'统计（数据库导出）'!A:K,4,FALSE),0)</f>
        <v>0</v>
      </c>
      <c r="T1666" s="217">
        <f>--IFERROR(VLOOKUP(I1666,'统计（数据库导出）'!A:K,5,FALSE),0)</f>
        <v>0</v>
      </c>
      <c r="U1666" s="217">
        <f>--IFERROR(VLOOKUP(I1666,'统计（数据库导出）'!A:K,6,FALSE),0)</f>
        <v>39.85</v>
      </c>
      <c r="V1666" s="217">
        <f>--IFERROR(VLOOKUP(I1666,'统计（数据库导出）'!A:K,7,FALSE),0)</f>
        <v>0</v>
      </c>
      <c r="W1666" s="217">
        <f>--IFERROR(VLOOKUP(I1666,'统计（数据库导出）'!A:K,8,FALSE),0)</f>
        <v>843</v>
      </c>
      <c r="X1666" s="217">
        <f>--IFERROR(VLOOKUP(I1666,'统计（数据库导出）'!A:K,9,FALSE),0)</f>
        <v>-414</v>
      </c>
      <c r="Y1666" s="217">
        <f>--IFERROR(VLOOKUP(I1666,'统计（数据库导出）'!A:K,10,FALSE),0)</f>
        <v>366.85</v>
      </c>
      <c r="Z1666" s="217">
        <f>--IFERROR(VLOOKUP(I1666,'统计（数据库导出）'!A:K,11,FALSE),0)</f>
        <v>0</v>
      </c>
      <c r="AA1666" s="4">
        <v>1665</v>
      </c>
      <c r="AB1666" s="4"/>
      <c r="AC1666" s="1" t="e">
        <f>VLOOKUP(H1666,[1]Sheet1!$D:$D,1,FALSE)</f>
        <v>#N/A</v>
      </c>
    </row>
    <row r="1667" spans="1:29">
      <c r="A1667" s="4">
        <v>11</v>
      </c>
      <c r="B1667" s="4" t="s">
        <v>4105</v>
      </c>
      <c r="C1667" s="4">
        <v>0</v>
      </c>
      <c r="D1667" s="4" t="s">
        <v>372</v>
      </c>
      <c r="E1667" s="4">
        <v>0</v>
      </c>
      <c r="F1667" s="4">
        <v>0</v>
      </c>
      <c r="G1667" s="4" t="s">
        <v>373</v>
      </c>
      <c r="H1667" s="4">
        <v>3852788</v>
      </c>
      <c r="I1667" s="4" t="s">
        <v>4213</v>
      </c>
      <c r="J1667" s="216">
        <v>2500</v>
      </c>
      <c r="K1667" s="4">
        <v>18993858070</v>
      </c>
      <c r="L1667" s="4"/>
      <c r="M1667" s="4" t="s">
        <v>4214</v>
      </c>
      <c r="N1667" s="4" t="s">
        <v>4215</v>
      </c>
      <c r="O1667" s="4">
        <v>18993858070</v>
      </c>
      <c r="P1667" s="217">
        <f>--IFERROR(VLOOKUP(I1667,'统计（数据库导出）'!A:C,2,FALSE),0)</f>
        <v>0</v>
      </c>
      <c r="Q1667" s="217">
        <f>--IFERROR(VLOOKUP(I1667,'统计（数据库导出）'!A:C,3,FALSE),0)</f>
        <v>5926.02</v>
      </c>
      <c r="R1667" s="219">
        <f t="shared" si="26"/>
        <v>2.370408</v>
      </c>
      <c r="S1667" s="217">
        <f>--IFERROR(VLOOKUP(I1667,'统计（数据库导出）'!A:K,4,FALSE),0)</f>
        <v>0</v>
      </c>
      <c r="T1667" s="217">
        <f>--IFERROR(VLOOKUP(I1667,'统计（数据库导出）'!A:K,5,FALSE),0)</f>
        <v>0</v>
      </c>
      <c r="U1667" s="217">
        <f>--IFERROR(VLOOKUP(I1667,'统计（数据库导出）'!A:K,6,FALSE),0)</f>
        <v>0</v>
      </c>
      <c r="V1667" s="217">
        <f>--IFERROR(VLOOKUP(I1667,'统计（数据库导出）'!A:K,7,FALSE),0)</f>
        <v>0</v>
      </c>
      <c r="W1667" s="217">
        <f>--IFERROR(VLOOKUP(I1667,'统计（数据库导出）'!A:K,8,FALSE),0)</f>
        <v>5649.57</v>
      </c>
      <c r="X1667" s="217">
        <f>--IFERROR(VLOOKUP(I1667,'统计（数据库导出）'!A:K,9,FALSE),0)</f>
        <v>-1422.33</v>
      </c>
      <c r="Y1667" s="217">
        <f>--IFERROR(VLOOKUP(I1667,'统计（数据库导出）'!A:K,10,FALSE),0)</f>
        <v>276.45</v>
      </c>
      <c r="Z1667" s="217">
        <f>--IFERROR(VLOOKUP(I1667,'统计（数据库导出）'!A:K,11,FALSE),0)</f>
        <v>0</v>
      </c>
      <c r="AA1667" s="4">
        <v>1666</v>
      </c>
      <c r="AB1667" s="4"/>
      <c r="AC1667" s="1" t="e">
        <f>VLOOKUP(H1667,[1]Sheet1!$D:$D,1,FALSE)</f>
        <v>#N/A</v>
      </c>
    </row>
    <row r="1668" spans="1:29">
      <c r="A1668" s="4">
        <v>12</v>
      </c>
      <c r="B1668" s="4" t="s">
        <v>4105</v>
      </c>
      <c r="C1668" s="4" t="s">
        <v>4216</v>
      </c>
      <c r="D1668" s="4" t="s">
        <v>30</v>
      </c>
      <c r="E1668" s="4">
        <v>0</v>
      </c>
      <c r="F1668" s="4" t="s">
        <v>32</v>
      </c>
      <c r="G1668" s="4"/>
      <c r="H1668" s="4">
        <v>3852635</v>
      </c>
      <c r="I1668" s="4" t="s">
        <v>4217</v>
      </c>
      <c r="J1668" s="216">
        <v>200</v>
      </c>
      <c r="K1668" s="4">
        <v>18909382099</v>
      </c>
      <c r="L1668" s="4"/>
      <c r="M1668" s="4" t="s">
        <v>4218</v>
      </c>
      <c r="N1668" s="4" t="s">
        <v>4219</v>
      </c>
      <c r="O1668" s="4">
        <v>18909382099</v>
      </c>
      <c r="P1668" s="217">
        <f>--IFERROR(VLOOKUP(I1668,'统计（数据库导出）'!A:C,2,FALSE),0)</f>
        <v>11</v>
      </c>
      <c r="Q1668" s="217">
        <f>--IFERROR(VLOOKUP(I1668,'统计（数据库导出）'!A:C,3,FALSE),0)</f>
        <v>22</v>
      </c>
      <c r="R1668" s="219">
        <f t="shared" si="26"/>
        <v>0.11</v>
      </c>
      <c r="S1668" s="217">
        <f>--IFERROR(VLOOKUP(I1668,'统计（数据库导出）'!A:K,4,FALSE),0)</f>
        <v>0</v>
      </c>
      <c r="T1668" s="217">
        <f>--IFERROR(VLOOKUP(I1668,'统计（数据库导出）'!A:K,5,FALSE),0)</f>
        <v>0</v>
      </c>
      <c r="U1668" s="217">
        <f>--IFERROR(VLOOKUP(I1668,'统计（数据库导出）'!A:K,6,FALSE),0)</f>
        <v>11</v>
      </c>
      <c r="V1668" s="217">
        <f>--IFERROR(VLOOKUP(I1668,'统计（数据库导出）'!A:K,7,FALSE),0)</f>
        <v>0</v>
      </c>
      <c r="W1668" s="217">
        <f>--IFERROR(VLOOKUP(I1668,'统计（数据库导出）'!A:K,8,FALSE),0)</f>
        <v>0</v>
      </c>
      <c r="X1668" s="217">
        <f>--IFERROR(VLOOKUP(I1668,'统计（数据库导出）'!A:K,9,FALSE),0)</f>
        <v>0</v>
      </c>
      <c r="Y1668" s="217">
        <f>--IFERROR(VLOOKUP(I1668,'统计（数据库导出）'!A:K,10,FALSE),0)</f>
        <v>22</v>
      </c>
      <c r="Z1668" s="217">
        <f>--IFERROR(VLOOKUP(I1668,'统计（数据库导出）'!A:K,11,FALSE),0)</f>
        <v>0</v>
      </c>
      <c r="AA1668" s="4">
        <v>1667</v>
      </c>
      <c r="AB1668" s="4"/>
      <c r="AC1668" s="1" t="e">
        <f>VLOOKUP(H1668,[1]Sheet1!$D:$D,1,FALSE)</f>
        <v>#N/A</v>
      </c>
    </row>
    <row r="1669" spans="1:29">
      <c r="A1669" s="4">
        <v>13</v>
      </c>
      <c r="B1669" s="4" t="s">
        <v>4105</v>
      </c>
      <c r="C1669" s="4">
        <v>0</v>
      </c>
      <c r="D1669" s="4" t="s">
        <v>30</v>
      </c>
      <c r="E1669" s="4" t="s">
        <v>4220</v>
      </c>
      <c r="F1669" s="4" t="s">
        <v>88</v>
      </c>
      <c r="G1669" s="4" t="s">
        <v>102</v>
      </c>
      <c r="H1669" s="4">
        <v>3851695</v>
      </c>
      <c r="I1669" s="4" t="s">
        <v>4221</v>
      </c>
      <c r="J1669" s="216">
        <v>2900</v>
      </c>
      <c r="K1669" s="4">
        <v>15339780518</v>
      </c>
      <c r="L1669" s="4"/>
      <c r="M1669" s="4" t="s">
        <v>4222</v>
      </c>
      <c r="N1669" s="4" t="s">
        <v>4223</v>
      </c>
      <c r="O1669" s="4">
        <v>15339780518</v>
      </c>
      <c r="P1669" s="217">
        <f>--IFERROR(VLOOKUP(I1669,'统计（数据库导出）'!A:C,2,FALSE),0)</f>
        <v>-69</v>
      </c>
      <c r="Q1669" s="217">
        <f>--IFERROR(VLOOKUP(I1669,'统计（数据库导出）'!A:C,3,FALSE),0)</f>
        <v>2360.3704</v>
      </c>
      <c r="R1669" s="219">
        <f t="shared" si="26"/>
        <v>0.813920827586207</v>
      </c>
      <c r="S1669" s="217">
        <f>--IFERROR(VLOOKUP(I1669,'统计（数据库导出）'!A:K,4,FALSE),0)</f>
        <v>-69</v>
      </c>
      <c r="T1669" s="217">
        <f>--IFERROR(VLOOKUP(I1669,'统计（数据库导出）'!A:K,5,FALSE),0)</f>
        <v>-69</v>
      </c>
      <c r="U1669" s="217">
        <f>--IFERROR(VLOOKUP(I1669,'统计（数据库导出）'!A:K,6,FALSE),0)</f>
        <v>0</v>
      </c>
      <c r="V1669" s="217">
        <f>--IFERROR(VLOOKUP(I1669,'统计（数据库导出）'!A:K,7,FALSE),0)</f>
        <v>0</v>
      </c>
      <c r="W1669" s="217">
        <f>--IFERROR(VLOOKUP(I1669,'统计（数据库导出）'!A:K,8,FALSE),0)</f>
        <v>1418.66</v>
      </c>
      <c r="X1669" s="217">
        <f>--IFERROR(VLOOKUP(I1669,'统计（数据库导出）'!A:K,9,FALSE),0)</f>
        <v>-648.3</v>
      </c>
      <c r="Y1669" s="217">
        <f>--IFERROR(VLOOKUP(I1669,'统计（数据库导出）'!A:K,10,FALSE),0)</f>
        <v>941.7104</v>
      </c>
      <c r="Z1669" s="217">
        <f>--IFERROR(VLOOKUP(I1669,'统计（数据库导出）'!A:K,11,FALSE),0)</f>
        <v>-10</v>
      </c>
      <c r="AA1669" s="4">
        <v>1668</v>
      </c>
      <c r="AB1669" s="4"/>
      <c r="AC1669" s="1" t="e">
        <f>VLOOKUP(H1669,[1]Sheet1!$D:$D,1,FALSE)</f>
        <v>#N/A</v>
      </c>
    </row>
    <row r="1670" spans="1:29">
      <c r="A1670" s="4">
        <v>14</v>
      </c>
      <c r="B1670" s="4" t="s">
        <v>4105</v>
      </c>
      <c r="C1670" s="4">
        <v>0</v>
      </c>
      <c r="D1670" s="4" t="s">
        <v>30</v>
      </c>
      <c r="E1670" s="4" t="s">
        <v>4220</v>
      </c>
      <c r="F1670" s="4" t="s">
        <v>88</v>
      </c>
      <c r="G1670" s="4" t="s">
        <v>68</v>
      </c>
      <c r="H1670" s="4">
        <v>3851696</v>
      </c>
      <c r="I1670" s="4" t="s">
        <v>4224</v>
      </c>
      <c r="J1670" s="216">
        <v>1000</v>
      </c>
      <c r="K1670" s="4">
        <v>18993821129</v>
      </c>
      <c r="L1670" s="4"/>
      <c r="M1670" s="4" t="s">
        <v>4225</v>
      </c>
      <c r="N1670" s="4" t="s">
        <v>4226</v>
      </c>
      <c r="O1670" s="4">
        <v>18993821129</v>
      </c>
      <c r="P1670" s="217">
        <f>--IFERROR(VLOOKUP(I1670,'统计（数据库导出）'!A:C,2,FALSE),0)</f>
        <v>42.55</v>
      </c>
      <c r="Q1670" s="217">
        <f>--IFERROR(VLOOKUP(I1670,'统计（数据库导出）'!A:C,3,FALSE),0)</f>
        <v>1806.34</v>
      </c>
      <c r="R1670" s="219">
        <f t="shared" si="26"/>
        <v>1.80634</v>
      </c>
      <c r="S1670" s="217">
        <f>--IFERROR(VLOOKUP(I1670,'统计（数据库导出）'!A:K,4,FALSE),0)</f>
        <v>21.9</v>
      </c>
      <c r="T1670" s="217">
        <f>--IFERROR(VLOOKUP(I1670,'统计（数据库导出）'!A:K,5,FALSE),0)</f>
        <v>-198</v>
      </c>
      <c r="U1670" s="217">
        <f>--IFERROR(VLOOKUP(I1670,'统计（数据库导出）'!A:K,6,FALSE),0)</f>
        <v>20.65</v>
      </c>
      <c r="V1670" s="217">
        <f>--IFERROR(VLOOKUP(I1670,'统计（数据库导出）'!A:K,7,FALSE),0)</f>
        <v>0</v>
      </c>
      <c r="W1670" s="217">
        <f>--IFERROR(VLOOKUP(I1670,'统计（数据库导出）'!A:K,8,FALSE),0)</f>
        <v>1230.79</v>
      </c>
      <c r="X1670" s="217">
        <f>--IFERROR(VLOOKUP(I1670,'统计（数据库导出）'!A:K,9,FALSE),0)</f>
        <v>-624</v>
      </c>
      <c r="Y1670" s="217">
        <f>--IFERROR(VLOOKUP(I1670,'统计（数据库导出）'!A:K,10,FALSE),0)</f>
        <v>575.55</v>
      </c>
      <c r="Z1670" s="217">
        <f>--IFERROR(VLOOKUP(I1670,'统计（数据库导出）'!A:K,11,FALSE),0)</f>
        <v>10</v>
      </c>
      <c r="AA1670" s="4">
        <v>1669</v>
      </c>
      <c r="AB1670" s="4"/>
      <c r="AC1670" s="1" t="e">
        <f>VLOOKUP(H1670,[1]Sheet1!$D:$D,1,FALSE)</f>
        <v>#N/A</v>
      </c>
    </row>
    <row r="1671" spans="1:29">
      <c r="A1671" s="4">
        <v>15</v>
      </c>
      <c r="B1671" s="4" t="s">
        <v>4105</v>
      </c>
      <c r="C1671" s="4">
        <v>0</v>
      </c>
      <c r="D1671" s="4" t="s">
        <v>30</v>
      </c>
      <c r="E1671" s="4" t="s">
        <v>4220</v>
      </c>
      <c r="F1671" s="4" t="s">
        <v>88</v>
      </c>
      <c r="G1671" s="4" t="s">
        <v>43</v>
      </c>
      <c r="H1671" s="4">
        <v>3852762</v>
      </c>
      <c r="I1671" s="4" t="s">
        <v>4227</v>
      </c>
      <c r="J1671" s="216">
        <v>900</v>
      </c>
      <c r="K1671" s="4">
        <v>18093871706</v>
      </c>
      <c r="L1671" s="4"/>
      <c r="M1671" s="4" t="s">
        <v>4228</v>
      </c>
      <c r="N1671" s="4" t="s">
        <v>4226</v>
      </c>
      <c r="O1671" s="4">
        <v>17393805868</v>
      </c>
      <c r="P1671" s="217">
        <f>--IFERROR(VLOOKUP(I1671,'统计（数据库导出）'!A:C,2,FALSE),0)</f>
        <v>0</v>
      </c>
      <c r="Q1671" s="217">
        <f>--IFERROR(VLOOKUP(I1671,'统计（数据库导出）'!A:C,3,FALSE),0)</f>
        <v>0</v>
      </c>
      <c r="R1671" s="219">
        <f t="shared" si="26"/>
        <v>0</v>
      </c>
      <c r="S1671" s="217">
        <f>--IFERROR(VLOOKUP(I1671,'统计（数据库导出）'!A:K,4,FALSE),0)</f>
        <v>0</v>
      </c>
      <c r="T1671" s="217">
        <f>--IFERROR(VLOOKUP(I1671,'统计（数据库导出）'!A:K,5,FALSE),0)</f>
        <v>0</v>
      </c>
      <c r="U1671" s="217">
        <f>--IFERROR(VLOOKUP(I1671,'统计（数据库导出）'!A:K,6,FALSE),0)</f>
        <v>0</v>
      </c>
      <c r="V1671" s="217">
        <f>--IFERROR(VLOOKUP(I1671,'统计（数据库导出）'!A:K,7,FALSE),0)</f>
        <v>0</v>
      </c>
      <c r="W1671" s="217">
        <f>--IFERROR(VLOOKUP(I1671,'统计（数据库导出）'!A:K,8,FALSE),0)</f>
        <v>0</v>
      </c>
      <c r="X1671" s="217">
        <f>--IFERROR(VLOOKUP(I1671,'统计（数据库导出）'!A:K,9,FALSE),0)</f>
        <v>0</v>
      </c>
      <c r="Y1671" s="217">
        <f>--IFERROR(VLOOKUP(I1671,'统计（数据库导出）'!A:K,10,FALSE),0)</f>
        <v>0</v>
      </c>
      <c r="Z1671" s="217">
        <f>--IFERROR(VLOOKUP(I1671,'统计（数据库导出）'!A:K,11,FALSE),0)</f>
        <v>0</v>
      </c>
      <c r="AA1671" s="4">
        <v>1670</v>
      </c>
      <c r="AB1671" s="4"/>
      <c r="AC1671" s="1" t="e">
        <f>VLOOKUP(H1671,[1]Sheet1!$D:$D,1,FALSE)</f>
        <v>#N/A</v>
      </c>
    </row>
    <row r="1672" spans="1:29">
      <c r="A1672" s="4">
        <v>16</v>
      </c>
      <c r="B1672" s="4" t="s">
        <v>4105</v>
      </c>
      <c r="C1672" s="4">
        <v>0</v>
      </c>
      <c r="D1672" s="4" t="s">
        <v>30</v>
      </c>
      <c r="E1672" s="4" t="s">
        <v>4220</v>
      </c>
      <c r="F1672" s="4" t="s">
        <v>88</v>
      </c>
      <c r="G1672" s="4" t="s">
        <v>43</v>
      </c>
      <c r="H1672" s="4">
        <v>3852712</v>
      </c>
      <c r="I1672" s="4" t="s">
        <v>4229</v>
      </c>
      <c r="J1672" s="216">
        <v>900</v>
      </c>
      <c r="K1672" s="4">
        <v>15393060650</v>
      </c>
      <c r="L1672" s="4"/>
      <c r="M1672" s="4" t="s">
        <v>4230</v>
      </c>
      <c r="N1672" s="4" t="s">
        <v>4226</v>
      </c>
      <c r="O1672" s="4">
        <v>15393060650</v>
      </c>
      <c r="P1672" s="217">
        <f>--IFERROR(VLOOKUP(I1672,'统计（数据库导出）'!A:C,2,FALSE),0)</f>
        <v>155.45</v>
      </c>
      <c r="Q1672" s="217">
        <f>--IFERROR(VLOOKUP(I1672,'统计（数据库导出）'!A:C,3,FALSE),0)</f>
        <v>155.45</v>
      </c>
      <c r="R1672" s="219">
        <f t="shared" si="26"/>
        <v>0.172722222222222</v>
      </c>
      <c r="S1672" s="217">
        <f>--IFERROR(VLOOKUP(I1672,'统计（数据库导出）'!A:K,4,FALSE),0)</f>
        <v>154.8</v>
      </c>
      <c r="T1672" s="217">
        <f>--IFERROR(VLOOKUP(I1672,'统计（数据库导出）'!A:K,5,FALSE),0)</f>
        <v>0</v>
      </c>
      <c r="U1672" s="217">
        <f>--IFERROR(VLOOKUP(I1672,'统计（数据库导出）'!A:K,6,FALSE),0)</f>
        <v>0.65</v>
      </c>
      <c r="V1672" s="217">
        <f>--IFERROR(VLOOKUP(I1672,'统计（数据库导出）'!A:K,7,FALSE),0)</f>
        <v>0</v>
      </c>
      <c r="W1672" s="217">
        <f>--IFERROR(VLOOKUP(I1672,'统计（数据库导出）'!A:K,8,FALSE),0)</f>
        <v>154.8</v>
      </c>
      <c r="X1672" s="217">
        <f>--IFERROR(VLOOKUP(I1672,'统计（数据库导出）'!A:K,9,FALSE),0)</f>
        <v>0</v>
      </c>
      <c r="Y1672" s="217">
        <f>--IFERROR(VLOOKUP(I1672,'统计（数据库导出）'!A:K,10,FALSE),0)</f>
        <v>0.65</v>
      </c>
      <c r="Z1672" s="217">
        <f>--IFERROR(VLOOKUP(I1672,'统计（数据库导出）'!A:K,11,FALSE),0)</f>
        <v>0</v>
      </c>
      <c r="AA1672" s="4">
        <v>1671</v>
      </c>
      <c r="AB1672" s="4"/>
      <c r="AC1672" s="1" t="e">
        <f>VLOOKUP(H1672,[1]Sheet1!$D:$D,1,FALSE)</f>
        <v>#N/A</v>
      </c>
    </row>
    <row r="1673" spans="1:29">
      <c r="A1673" s="4">
        <v>17</v>
      </c>
      <c r="B1673" s="4" t="s">
        <v>4105</v>
      </c>
      <c r="C1673" s="4">
        <v>0</v>
      </c>
      <c r="D1673" s="4" t="s">
        <v>30</v>
      </c>
      <c r="E1673" s="4" t="s">
        <v>4220</v>
      </c>
      <c r="F1673" s="4" t="s">
        <v>88</v>
      </c>
      <c r="G1673" s="4" t="s">
        <v>43</v>
      </c>
      <c r="H1673" s="4">
        <v>3811756</v>
      </c>
      <c r="I1673" s="4" t="s">
        <v>4231</v>
      </c>
      <c r="J1673" s="216">
        <v>900</v>
      </c>
      <c r="K1673" s="4">
        <v>15339785397</v>
      </c>
      <c r="L1673" s="4"/>
      <c r="M1673" s="4" t="s">
        <v>4232</v>
      </c>
      <c r="N1673" s="4" t="s">
        <v>4226</v>
      </c>
      <c r="O1673" s="4">
        <v>15339785397</v>
      </c>
      <c r="P1673" s="217">
        <f>--IFERROR(VLOOKUP(I1673,'统计（数据库导出）'!A:C,2,FALSE),0)</f>
        <v>7</v>
      </c>
      <c r="Q1673" s="217">
        <f>--IFERROR(VLOOKUP(I1673,'统计（数据库导出）'!A:C,3,FALSE),0)</f>
        <v>1425.20996666667</v>
      </c>
      <c r="R1673" s="219">
        <f t="shared" si="26"/>
        <v>1.58356662962963</v>
      </c>
      <c r="S1673" s="217">
        <f>--IFERROR(VLOOKUP(I1673,'统计（数据库导出）'!A:K,4,FALSE),0)</f>
        <v>-3</v>
      </c>
      <c r="T1673" s="217">
        <f>--IFERROR(VLOOKUP(I1673,'统计（数据库导出）'!A:K,5,FALSE),0)</f>
        <v>-132</v>
      </c>
      <c r="U1673" s="217">
        <f>--IFERROR(VLOOKUP(I1673,'统计（数据库导出）'!A:K,6,FALSE),0)</f>
        <v>10</v>
      </c>
      <c r="V1673" s="217">
        <f>--IFERROR(VLOOKUP(I1673,'统计（数据库导出）'!A:K,7,FALSE),0)</f>
        <v>0</v>
      </c>
      <c r="W1673" s="217">
        <f>--IFERROR(VLOOKUP(I1673,'统计（数据库导出）'!A:K,8,FALSE),0)</f>
        <v>1210.3</v>
      </c>
      <c r="X1673" s="217">
        <f>--IFERROR(VLOOKUP(I1673,'统计（数据库导出）'!A:K,9,FALSE),0)</f>
        <v>-350</v>
      </c>
      <c r="Y1673" s="217">
        <f>--IFERROR(VLOOKUP(I1673,'统计（数据库导出）'!A:K,10,FALSE),0)</f>
        <v>214.909966666667</v>
      </c>
      <c r="Z1673" s="217">
        <f>--IFERROR(VLOOKUP(I1673,'统计（数据库导出）'!A:K,11,FALSE),0)</f>
        <v>-15</v>
      </c>
      <c r="AA1673" s="4">
        <v>1672</v>
      </c>
      <c r="AB1673" s="4"/>
      <c r="AC1673" s="1" t="e">
        <f>VLOOKUP(H1673,[1]Sheet1!$D:$D,1,FALSE)</f>
        <v>#N/A</v>
      </c>
    </row>
    <row r="1674" spans="1:29">
      <c r="A1674" s="4">
        <v>19</v>
      </c>
      <c r="B1674" s="4" t="s">
        <v>4105</v>
      </c>
      <c r="C1674" s="4" t="s">
        <v>4216</v>
      </c>
      <c r="D1674" s="4" t="s">
        <v>30</v>
      </c>
      <c r="E1674" s="4" t="s">
        <v>4233</v>
      </c>
      <c r="F1674" s="4" t="s">
        <v>32</v>
      </c>
      <c r="G1674" s="4" t="s">
        <v>102</v>
      </c>
      <c r="H1674" s="4">
        <v>3851315</v>
      </c>
      <c r="I1674" s="4" t="s">
        <v>4234</v>
      </c>
      <c r="J1674" s="216">
        <v>2300</v>
      </c>
      <c r="K1674" s="4">
        <v>18993821159</v>
      </c>
      <c r="L1674" s="4" t="s">
        <v>99</v>
      </c>
      <c r="M1674" s="4" t="s">
        <v>4235</v>
      </c>
      <c r="N1674" s="4" t="s">
        <v>4236</v>
      </c>
      <c r="O1674" s="4">
        <v>18993821159</v>
      </c>
      <c r="P1674" s="217">
        <f>--IFERROR(VLOOKUP(I1674,'统计（数据库导出）'!A:C,2,FALSE),0)</f>
        <v>0</v>
      </c>
      <c r="Q1674" s="217">
        <f>--IFERROR(VLOOKUP(I1674,'统计（数据库导出）'!A:C,3,FALSE),0)</f>
        <v>166.55</v>
      </c>
      <c r="R1674" s="219">
        <f t="shared" si="26"/>
        <v>0.0724130434782609</v>
      </c>
      <c r="S1674" s="217">
        <f>--IFERROR(VLOOKUP(I1674,'统计（数据库导出）'!A:K,4,FALSE),0)</f>
        <v>0</v>
      </c>
      <c r="T1674" s="217">
        <f>--IFERROR(VLOOKUP(I1674,'统计（数据库导出）'!A:K,5,FALSE),0)</f>
        <v>0</v>
      </c>
      <c r="U1674" s="217">
        <f>--IFERROR(VLOOKUP(I1674,'统计（数据库导出）'!A:K,6,FALSE),0)</f>
        <v>0</v>
      </c>
      <c r="V1674" s="217">
        <f>--IFERROR(VLOOKUP(I1674,'统计（数据库导出）'!A:K,7,FALSE),0)</f>
        <v>0</v>
      </c>
      <c r="W1674" s="217">
        <f>--IFERROR(VLOOKUP(I1674,'统计（数据库导出）'!A:K,8,FALSE),0)</f>
        <v>59.9</v>
      </c>
      <c r="X1674" s="217">
        <f>--IFERROR(VLOOKUP(I1674,'统计（数据库导出）'!A:K,9,FALSE),0)</f>
        <v>-179.1</v>
      </c>
      <c r="Y1674" s="217">
        <f>--IFERROR(VLOOKUP(I1674,'统计（数据库导出）'!A:K,10,FALSE),0)</f>
        <v>106.65</v>
      </c>
      <c r="Z1674" s="217">
        <f>--IFERROR(VLOOKUP(I1674,'统计（数据库导出）'!A:K,11,FALSE),0)</f>
        <v>0</v>
      </c>
      <c r="AA1674" s="4">
        <v>1673</v>
      </c>
      <c r="AB1674" s="4"/>
      <c r="AC1674" s="1" t="e">
        <f>VLOOKUP(H1674,[1]Sheet1!$D:$D,1,FALSE)</f>
        <v>#N/A</v>
      </c>
    </row>
    <row r="1675" spans="1:29">
      <c r="A1675" s="4">
        <v>20</v>
      </c>
      <c r="B1675" s="4" t="s">
        <v>4105</v>
      </c>
      <c r="C1675" s="4" t="s">
        <v>4216</v>
      </c>
      <c r="D1675" s="4" t="s">
        <v>30</v>
      </c>
      <c r="E1675" s="4" t="s">
        <v>4233</v>
      </c>
      <c r="F1675" s="4" t="s">
        <v>32</v>
      </c>
      <c r="G1675" s="4" t="s">
        <v>33</v>
      </c>
      <c r="H1675" s="4">
        <v>3851214</v>
      </c>
      <c r="I1675" s="4" t="s">
        <v>4237</v>
      </c>
      <c r="J1675" s="216">
        <v>1000</v>
      </c>
      <c r="K1675" s="4">
        <v>15339786105</v>
      </c>
      <c r="L1675" s="4"/>
      <c r="M1675" s="4" t="s">
        <v>4238</v>
      </c>
      <c r="N1675" s="4" t="s">
        <v>4239</v>
      </c>
      <c r="O1675" s="4">
        <v>15339786105</v>
      </c>
      <c r="P1675" s="217">
        <f>--IFERROR(VLOOKUP(I1675,'统计（数据库导出）'!A:C,2,FALSE),0)</f>
        <v>40</v>
      </c>
      <c r="Q1675" s="217">
        <f>--IFERROR(VLOOKUP(I1675,'统计（数据库导出）'!A:C,3,FALSE),0)</f>
        <v>86.25</v>
      </c>
      <c r="R1675" s="219">
        <f t="shared" si="26"/>
        <v>0.08625</v>
      </c>
      <c r="S1675" s="217">
        <f>--IFERROR(VLOOKUP(I1675,'统计（数据库导出）'!A:K,4,FALSE),0)</f>
        <v>0</v>
      </c>
      <c r="T1675" s="217">
        <f>--IFERROR(VLOOKUP(I1675,'统计（数据库导出）'!A:K,5,FALSE),0)</f>
        <v>0</v>
      </c>
      <c r="U1675" s="217">
        <f>--IFERROR(VLOOKUP(I1675,'统计（数据库导出）'!A:K,6,FALSE),0)</f>
        <v>40</v>
      </c>
      <c r="V1675" s="217">
        <f>--IFERROR(VLOOKUP(I1675,'统计（数据库导出）'!A:K,7,FALSE),0)</f>
        <v>0</v>
      </c>
      <c r="W1675" s="217">
        <f>--IFERROR(VLOOKUP(I1675,'统计（数据库导出）'!A:K,8,FALSE),0)</f>
        <v>5.6</v>
      </c>
      <c r="X1675" s="217">
        <f>--IFERROR(VLOOKUP(I1675,'统计（数据库导出）'!A:K,9,FALSE),0)</f>
        <v>-341</v>
      </c>
      <c r="Y1675" s="217">
        <f>--IFERROR(VLOOKUP(I1675,'统计（数据库导出）'!A:K,10,FALSE),0)</f>
        <v>80.65</v>
      </c>
      <c r="Z1675" s="217">
        <f>--IFERROR(VLOOKUP(I1675,'统计（数据库导出）'!A:K,11,FALSE),0)</f>
        <v>0</v>
      </c>
      <c r="AA1675" s="4">
        <v>1674</v>
      </c>
      <c r="AB1675" s="4"/>
      <c r="AC1675" s="1" t="e">
        <f>VLOOKUP(H1675,[1]Sheet1!$D:$D,1,FALSE)</f>
        <v>#N/A</v>
      </c>
    </row>
    <row r="1676" spans="1:29">
      <c r="A1676" s="4">
        <v>21</v>
      </c>
      <c r="B1676" s="4" t="s">
        <v>4105</v>
      </c>
      <c r="C1676" s="4" t="s">
        <v>4216</v>
      </c>
      <c r="D1676" s="4" t="s">
        <v>30</v>
      </c>
      <c r="E1676" s="4" t="s">
        <v>4233</v>
      </c>
      <c r="F1676" s="4" t="s">
        <v>32</v>
      </c>
      <c r="G1676" s="4" t="s">
        <v>33</v>
      </c>
      <c r="H1676" s="4">
        <v>3353181</v>
      </c>
      <c r="I1676" s="4" t="s">
        <v>4240</v>
      </c>
      <c r="J1676" s="216">
        <v>1000</v>
      </c>
      <c r="K1676" s="4">
        <v>15393071132</v>
      </c>
      <c r="L1676" s="4"/>
      <c r="M1676" s="4" t="s">
        <v>4241</v>
      </c>
      <c r="N1676" s="4" t="s">
        <v>4242</v>
      </c>
      <c r="O1676" s="4">
        <v>15393071132</v>
      </c>
      <c r="P1676" s="217">
        <f>--IFERROR(VLOOKUP(I1676,'统计（数据库导出）'!A:C,2,FALSE),0)</f>
        <v>76.1</v>
      </c>
      <c r="Q1676" s="217">
        <f>--IFERROR(VLOOKUP(I1676,'统计（数据库导出）'!A:C,3,FALSE),0)</f>
        <v>955.55</v>
      </c>
      <c r="R1676" s="219">
        <f t="shared" si="26"/>
        <v>0.95555</v>
      </c>
      <c r="S1676" s="217">
        <f>--IFERROR(VLOOKUP(I1676,'统计（数据库导出）'!A:K,4,FALSE),0)</f>
        <v>41.8</v>
      </c>
      <c r="T1676" s="217">
        <f>--IFERROR(VLOOKUP(I1676,'统计（数据库导出）'!A:K,5,FALSE),0)</f>
        <v>0</v>
      </c>
      <c r="U1676" s="217">
        <f>--IFERROR(VLOOKUP(I1676,'统计（数据库导出）'!A:K,6,FALSE),0)</f>
        <v>34.3</v>
      </c>
      <c r="V1676" s="217">
        <f>--IFERROR(VLOOKUP(I1676,'统计（数据库导出）'!A:K,7,FALSE),0)</f>
        <v>0</v>
      </c>
      <c r="W1676" s="217">
        <f>--IFERROR(VLOOKUP(I1676,'统计（数据库导出）'!A:K,8,FALSE),0)</f>
        <v>664.8</v>
      </c>
      <c r="X1676" s="217">
        <f>--IFERROR(VLOOKUP(I1676,'统计（数据库导出）'!A:K,9,FALSE),0)</f>
        <v>-385.1</v>
      </c>
      <c r="Y1676" s="217">
        <f>--IFERROR(VLOOKUP(I1676,'统计（数据库导出）'!A:K,10,FALSE),0)</f>
        <v>290.75</v>
      </c>
      <c r="Z1676" s="217">
        <f>--IFERROR(VLOOKUP(I1676,'统计（数据库导出）'!A:K,11,FALSE),0)</f>
        <v>-10</v>
      </c>
      <c r="AA1676" s="4">
        <v>1675</v>
      </c>
      <c r="AB1676" s="4"/>
      <c r="AC1676" s="1" t="e">
        <f>VLOOKUP(H1676,[1]Sheet1!$D:$D,1,FALSE)</f>
        <v>#N/A</v>
      </c>
    </row>
    <row r="1677" spans="1:29">
      <c r="A1677" s="4">
        <v>22</v>
      </c>
      <c r="B1677" s="4" t="s">
        <v>4105</v>
      </c>
      <c r="C1677" s="4" t="s">
        <v>4216</v>
      </c>
      <c r="D1677" s="4" t="s">
        <v>30</v>
      </c>
      <c r="E1677" s="4" t="s">
        <v>4233</v>
      </c>
      <c r="F1677" s="4" t="s">
        <v>32</v>
      </c>
      <c r="G1677" s="4" t="s">
        <v>33</v>
      </c>
      <c r="H1677" s="4">
        <v>3852414</v>
      </c>
      <c r="I1677" s="4" t="s">
        <v>4243</v>
      </c>
      <c r="J1677" s="216">
        <v>1000</v>
      </c>
      <c r="K1677" s="4">
        <v>18143708852</v>
      </c>
      <c r="L1677" s="4"/>
      <c r="M1677" s="4" t="s">
        <v>4244</v>
      </c>
      <c r="N1677" s="4" t="s">
        <v>4245</v>
      </c>
      <c r="O1677" s="4">
        <v>18143708852</v>
      </c>
      <c r="P1677" s="217">
        <f>--IFERROR(VLOOKUP(I1677,'统计（数据库导出）'!A:C,2,FALSE),0)</f>
        <v>167.79</v>
      </c>
      <c r="Q1677" s="217">
        <f>--IFERROR(VLOOKUP(I1677,'统计（数据库导出）'!A:C,3,FALSE),0)</f>
        <v>735.316666666667</v>
      </c>
      <c r="R1677" s="219">
        <f t="shared" si="26"/>
        <v>0.735316666666667</v>
      </c>
      <c r="S1677" s="217">
        <f>--IFERROR(VLOOKUP(I1677,'统计（数据库导出）'!A:K,4,FALSE),0)</f>
        <v>152.79</v>
      </c>
      <c r="T1677" s="217">
        <f>--IFERROR(VLOOKUP(I1677,'统计（数据库导出）'!A:K,5,FALSE),0)</f>
        <v>-4.5</v>
      </c>
      <c r="U1677" s="217">
        <f>--IFERROR(VLOOKUP(I1677,'统计（数据库导出）'!A:K,6,FALSE),0)</f>
        <v>15</v>
      </c>
      <c r="V1677" s="217">
        <f>--IFERROR(VLOOKUP(I1677,'统计（数据库导出）'!A:K,7,FALSE),0)</f>
        <v>0</v>
      </c>
      <c r="W1677" s="217">
        <f>--IFERROR(VLOOKUP(I1677,'统计（数据库导出）'!A:K,8,FALSE),0)</f>
        <v>433.6</v>
      </c>
      <c r="X1677" s="217">
        <f>--IFERROR(VLOOKUP(I1677,'统计（数据库导出）'!A:K,9,FALSE),0)</f>
        <v>-85</v>
      </c>
      <c r="Y1677" s="217">
        <f>--IFERROR(VLOOKUP(I1677,'统计（数据库导出）'!A:K,10,FALSE),0)</f>
        <v>301.716666666667</v>
      </c>
      <c r="Z1677" s="217">
        <f>--IFERROR(VLOOKUP(I1677,'统计（数据库导出）'!A:K,11,FALSE),0)</f>
        <v>0</v>
      </c>
      <c r="AA1677" s="4">
        <v>1676</v>
      </c>
      <c r="AB1677" s="4"/>
      <c r="AC1677" s="1" t="e">
        <f>VLOOKUP(H1677,[1]Sheet1!$D:$D,1,FALSE)</f>
        <v>#N/A</v>
      </c>
    </row>
    <row r="1678" spans="1:29">
      <c r="A1678" s="4">
        <v>23</v>
      </c>
      <c r="B1678" s="4" t="s">
        <v>4105</v>
      </c>
      <c r="C1678" s="4" t="s">
        <v>4216</v>
      </c>
      <c r="D1678" s="4" t="s">
        <v>30</v>
      </c>
      <c r="E1678" s="4" t="s">
        <v>4233</v>
      </c>
      <c r="F1678" s="4" t="s">
        <v>32</v>
      </c>
      <c r="G1678" s="4" t="s">
        <v>43</v>
      </c>
      <c r="H1678" s="4">
        <v>3353087</v>
      </c>
      <c r="I1678" s="4" t="s">
        <v>4246</v>
      </c>
      <c r="J1678" s="216">
        <v>800</v>
      </c>
      <c r="K1678" s="4">
        <v>18193856581</v>
      </c>
      <c r="L1678" s="4"/>
      <c r="M1678" s="4" t="s">
        <v>4247</v>
      </c>
      <c r="N1678" s="4" t="s">
        <v>4245</v>
      </c>
      <c r="O1678" s="4">
        <v>18193856581</v>
      </c>
      <c r="P1678" s="217">
        <f>--IFERROR(VLOOKUP(I1678,'统计（数据库导出）'!A:C,2,FALSE),0)</f>
        <v>5</v>
      </c>
      <c r="Q1678" s="217">
        <f>--IFERROR(VLOOKUP(I1678,'统计（数据库导出）'!A:C,3,FALSE),0)</f>
        <v>1242.805</v>
      </c>
      <c r="R1678" s="219">
        <f t="shared" si="26"/>
        <v>1.55350625</v>
      </c>
      <c r="S1678" s="217">
        <f>--IFERROR(VLOOKUP(I1678,'统计（数据库导出）'!A:K,4,FALSE),0)</f>
        <v>0</v>
      </c>
      <c r="T1678" s="217">
        <f>--IFERROR(VLOOKUP(I1678,'统计（数据库导出）'!A:K,5,FALSE),0)</f>
        <v>0</v>
      </c>
      <c r="U1678" s="217">
        <f>--IFERROR(VLOOKUP(I1678,'统计（数据库导出）'!A:K,6,FALSE),0)</f>
        <v>5</v>
      </c>
      <c r="V1678" s="217">
        <f>--IFERROR(VLOOKUP(I1678,'统计（数据库导出）'!A:K,7,FALSE),0)</f>
        <v>0</v>
      </c>
      <c r="W1678" s="217">
        <f>--IFERROR(VLOOKUP(I1678,'统计（数据库导出）'!A:K,8,FALSE),0)</f>
        <v>991.03</v>
      </c>
      <c r="X1678" s="217">
        <f>--IFERROR(VLOOKUP(I1678,'统计（数据库导出）'!A:K,9,FALSE),0)</f>
        <v>-254.1</v>
      </c>
      <c r="Y1678" s="217">
        <f>--IFERROR(VLOOKUP(I1678,'统计（数据库导出）'!A:K,10,FALSE),0)</f>
        <v>251.775</v>
      </c>
      <c r="Z1678" s="217">
        <f>--IFERROR(VLOOKUP(I1678,'统计（数据库导出）'!A:K,11,FALSE),0)</f>
        <v>-25</v>
      </c>
      <c r="AA1678" s="4">
        <v>1677</v>
      </c>
      <c r="AB1678" s="4"/>
      <c r="AC1678" s="1" t="e">
        <f>VLOOKUP(H1678,[1]Sheet1!$D:$D,1,FALSE)</f>
        <v>#N/A</v>
      </c>
    </row>
    <row r="1679" spans="1:29">
      <c r="A1679" s="4">
        <v>24</v>
      </c>
      <c r="B1679" s="4" t="s">
        <v>4105</v>
      </c>
      <c r="C1679" s="4" t="s">
        <v>4216</v>
      </c>
      <c r="D1679" s="4" t="s">
        <v>30</v>
      </c>
      <c r="E1679" s="4" t="s">
        <v>4233</v>
      </c>
      <c r="F1679" s="4" t="s">
        <v>32</v>
      </c>
      <c r="G1679" s="4" t="s">
        <v>43</v>
      </c>
      <c r="H1679" s="4">
        <v>3353083</v>
      </c>
      <c r="I1679" s="4" t="s">
        <v>4248</v>
      </c>
      <c r="J1679" s="216">
        <v>800</v>
      </c>
      <c r="K1679" s="4">
        <v>18993888812</v>
      </c>
      <c r="L1679" s="4"/>
      <c r="M1679" s="4" t="s">
        <v>4249</v>
      </c>
      <c r="N1679" s="4" t="s">
        <v>4239</v>
      </c>
      <c r="O1679" s="4">
        <v>18993888812</v>
      </c>
      <c r="P1679" s="217">
        <f>--IFERROR(VLOOKUP(I1679,'统计（数据库导出）'!A:C,2,FALSE),0)</f>
        <v>0</v>
      </c>
      <c r="Q1679" s="217">
        <f>--IFERROR(VLOOKUP(I1679,'统计（数据库导出）'!A:C,3,FALSE),0)</f>
        <v>172.05</v>
      </c>
      <c r="R1679" s="219">
        <f t="shared" si="26"/>
        <v>0.2150625</v>
      </c>
      <c r="S1679" s="217">
        <f>--IFERROR(VLOOKUP(I1679,'统计（数据库导出）'!A:K,4,FALSE),0)</f>
        <v>0</v>
      </c>
      <c r="T1679" s="217">
        <f>--IFERROR(VLOOKUP(I1679,'统计（数据库导出）'!A:K,5,FALSE),0)</f>
        <v>0</v>
      </c>
      <c r="U1679" s="217">
        <f>--IFERROR(VLOOKUP(I1679,'统计（数据库导出）'!A:K,6,FALSE),0)</f>
        <v>0</v>
      </c>
      <c r="V1679" s="217">
        <f>--IFERROR(VLOOKUP(I1679,'统计（数据库导出）'!A:K,7,FALSE),0)</f>
        <v>0</v>
      </c>
      <c r="W1679" s="217">
        <f>--IFERROR(VLOOKUP(I1679,'统计（数据库导出）'!A:K,8,FALSE),0)</f>
        <v>86.4</v>
      </c>
      <c r="X1679" s="217">
        <f>--IFERROR(VLOOKUP(I1679,'统计（数据库导出）'!A:K,9,FALSE),0)</f>
        <v>-162</v>
      </c>
      <c r="Y1679" s="217">
        <f>--IFERROR(VLOOKUP(I1679,'统计（数据库导出）'!A:K,10,FALSE),0)</f>
        <v>85.65</v>
      </c>
      <c r="Z1679" s="217">
        <f>--IFERROR(VLOOKUP(I1679,'统计（数据库导出）'!A:K,11,FALSE),0)</f>
        <v>0</v>
      </c>
      <c r="AA1679" s="4">
        <v>1678</v>
      </c>
      <c r="AB1679" s="4"/>
      <c r="AC1679" s="1" t="e">
        <f>VLOOKUP(H1679,[1]Sheet1!$D:$D,1,FALSE)</f>
        <v>#N/A</v>
      </c>
    </row>
    <row r="1680" spans="1:29">
      <c r="A1680" s="4">
        <v>25</v>
      </c>
      <c r="B1680" s="4" t="s">
        <v>4105</v>
      </c>
      <c r="C1680" s="4">
        <v>0</v>
      </c>
      <c r="D1680" s="4" t="s">
        <v>30</v>
      </c>
      <c r="E1680" s="4" t="s">
        <v>4250</v>
      </c>
      <c r="F1680" s="4" t="s">
        <v>88</v>
      </c>
      <c r="G1680" s="4" t="s">
        <v>102</v>
      </c>
      <c r="H1680" s="4">
        <v>3851445</v>
      </c>
      <c r="I1680" s="4" t="s">
        <v>4251</v>
      </c>
      <c r="J1680" s="216">
        <v>1000</v>
      </c>
      <c r="K1680" s="4">
        <v>18909382018</v>
      </c>
      <c r="L1680" s="4"/>
      <c r="M1680" s="4" t="s">
        <v>4252</v>
      </c>
      <c r="N1680" s="4" t="s">
        <v>4253</v>
      </c>
      <c r="O1680" s="4">
        <v>18909382018</v>
      </c>
      <c r="P1680" s="217">
        <f>--IFERROR(VLOOKUP(I1680,'统计（数据库导出）'!A:C,2,FALSE),0)</f>
        <v>57.3</v>
      </c>
      <c r="Q1680" s="217">
        <f>--IFERROR(VLOOKUP(I1680,'统计（数据库导出）'!A:C,3,FALSE),0)</f>
        <v>1973.85</v>
      </c>
      <c r="R1680" s="219">
        <f t="shared" si="26"/>
        <v>1.97385</v>
      </c>
      <c r="S1680" s="217">
        <f>--IFERROR(VLOOKUP(I1680,'统计（数据库导出）'!A:K,4,FALSE),0)</f>
        <v>51.3</v>
      </c>
      <c r="T1680" s="217">
        <f>--IFERROR(VLOOKUP(I1680,'统计（数据库导出）'!A:K,5,FALSE),0)</f>
        <v>0</v>
      </c>
      <c r="U1680" s="217">
        <f>--IFERROR(VLOOKUP(I1680,'统计（数据库导出）'!A:K,6,FALSE),0)</f>
        <v>6</v>
      </c>
      <c r="V1680" s="217">
        <f>--IFERROR(VLOOKUP(I1680,'统计（数据库导出）'!A:K,7,FALSE),0)</f>
        <v>0</v>
      </c>
      <c r="W1680" s="217">
        <f>--IFERROR(VLOOKUP(I1680,'统计（数据库导出）'!A:K,8,FALSE),0)</f>
        <v>1360.6</v>
      </c>
      <c r="X1680" s="217">
        <f>--IFERROR(VLOOKUP(I1680,'统计（数据库导出）'!A:K,9,FALSE),0)</f>
        <v>-1087</v>
      </c>
      <c r="Y1680" s="217">
        <f>--IFERROR(VLOOKUP(I1680,'统计（数据库导出）'!A:K,10,FALSE),0)</f>
        <v>613.25</v>
      </c>
      <c r="Z1680" s="217">
        <f>--IFERROR(VLOOKUP(I1680,'统计（数据库导出）'!A:K,11,FALSE),0)</f>
        <v>0</v>
      </c>
      <c r="AA1680" s="4">
        <v>1679</v>
      </c>
      <c r="AB1680" s="4"/>
      <c r="AC1680" s="1" t="e">
        <f>VLOOKUP(H1680,[1]Sheet1!$D:$D,1,FALSE)</f>
        <v>#N/A</v>
      </c>
    </row>
    <row r="1681" spans="1:29">
      <c r="A1681" s="4">
        <v>26</v>
      </c>
      <c r="B1681" s="4" t="s">
        <v>4105</v>
      </c>
      <c r="C1681" s="4">
        <v>0</v>
      </c>
      <c r="D1681" s="4" t="s">
        <v>30</v>
      </c>
      <c r="E1681" s="4" t="s">
        <v>4250</v>
      </c>
      <c r="F1681" s="4" t="s">
        <v>88</v>
      </c>
      <c r="G1681" s="4" t="s">
        <v>43</v>
      </c>
      <c r="H1681" s="4">
        <v>3852717</v>
      </c>
      <c r="I1681" s="4" t="s">
        <v>4254</v>
      </c>
      <c r="J1681" s="216">
        <v>900</v>
      </c>
      <c r="K1681" s="4">
        <v>15339786251</v>
      </c>
      <c r="L1681" s="4"/>
      <c r="M1681" s="4" t="s">
        <v>4255</v>
      </c>
      <c r="N1681" s="4" t="s">
        <v>4253</v>
      </c>
      <c r="O1681" s="4">
        <v>19993888869</v>
      </c>
      <c r="P1681" s="217">
        <f>--IFERROR(VLOOKUP(I1681,'统计（数据库导出）'!A:C,2,FALSE),0)</f>
        <v>-115.15</v>
      </c>
      <c r="Q1681" s="217">
        <f>--IFERROR(VLOOKUP(I1681,'统计（数据库导出）'!A:C,3,FALSE),0)</f>
        <v>640.85</v>
      </c>
      <c r="R1681" s="219">
        <f t="shared" si="26"/>
        <v>0.712055555555556</v>
      </c>
      <c r="S1681" s="217">
        <f>--IFERROR(VLOOKUP(I1681,'统计（数据库导出）'!A:K,4,FALSE),0)</f>
        <v>-180</v>
      </c>
      <c r="T1681" s="217">
        <f>--IFERROR(VLOOKUP(I1681,'统计（数据库导出）'!A:K,5,FALSE),0)</f>
        <v>-180</v>
      </c>
      <c r="U1681" s="217">
        <f>--IFERROR(VLOOKUP(I1681,'统计（数据库导出）'!A:K,6,FALSE),0)</f>
        <v>64.85</v>
      </c>
      <c r="V1681" s="217">
        <f>--IFERROR(VLOOKUP(I1681,'统计（数据库导出）'!A:K,7,FALSE),0)</f>
        <v>0</v>
      </c>
      <c r="W1681" s="217">
        <f>--IFERROR(VLOOKUP(I1681,'统计（数据库导出）'!A:K,8,FALSE),0)</f>
        <v>330.8</v>
      </c>
      <c r="X1681" s="217">
        <f>--IFERROR(VLOOKUP(I1681,'统计（数据库导出）'!A:K,9,FALSE),0)</f>
        <v>-1129</v>
      </c>
      <c r="Y1681" s="217">
        <f>--IFERROR(VLOOKUP(I1681,'统计（数据库导出）'!A:K,10,FALSE),0)</f>
        <v>310.05</v>
      </c>
      <c r="Z1681" s="217">
        <f>--IFERROR(VLOOKUP(I1681,'统计（数据库导出）'!A:K,11,FALSE),0)</f>
        <v>0</v>
      </c>
      <c r="AA1681" s="4">
        <v>1680</v>
      </c>
      <c r="AB1681" s="4"/>
      <c r="AC1681" s="1" t="e">
        <f>VLOOKUP(H1681,[1]Sheet1!$D:$D,1,FALSE)</f>
        <v>#N/A</v>
      </c>
    </row>
    <row r="1682" spans="1:29">
      <c r="A1682" s="4">
        <v>27</v>
      </c>
      <c r="B1682" s="4" t="s">
        <v>4105</v>
      </c>
      <c r="C1682" s="4">
        <v>0</v>
      </c>
      <c r="D1682" s="4" t="s">
        <v>30</v>
      </c>
      <c r="E1682" s="4" t="s">
        <v>4250</v>
      </c>
      <c r="F1682" s="4" t="s">
        <v>88</v>
      </c>
      <c r="G1682" s="4" t="s">
        <v>68</v>
      </c>
      <c r="H1682" s="4">
        <v>3353180</v>
      </c>
      <c r="I1682" s="4" t="s">
        <v>4256</v>
      </c>
      <c r="J1682" s="216">
        <v>1000</v>
      </c>
      <c r="K1682" s="4">
        <v>18193852017</v>
      </c>
      <c r="L1682" s="4"/>
      <c r="M1682" s="4" t="s">
        <v>4257</v>
      </c>
      <c r="N1682" s="4" t="s">
        <v>4258</v>
      </c>
      <c r="O1682" s="4">
        <v>18193852017</v>
      </c>
      <c r="P1682" s="217">
        <f>--IFERROR(VLOOKUP(I1682,'统计（数据库导出）'!A:C,2,FALSE),0)</f>
        <v>-50</v>
      </c>
      <c r="Q1682" s="217">
        <f>--IFERROR(VLOOKUP(I1682,'统计（数据库导出）'!A:C,3,FALSE),0)</f>
        <v>1267.45</v>
      </c>
      <c r="R1682" s="219">
        <f t="shared" si="26"/>
        <v>1.26745</v>
      </c>
      <c r="S1682" s="217">
        <f>--IFERROR(VLOOKUP(I1682,'统计（数据库导出）'!A:K,4,FALSE),0)</f>
        <v>-50</v>
      </c>
      <c r="T1682" s="217">
        <f>--IFERROR(VLOOKUP(I1682,'统计（数据库导出）'!A:K,5,FALSE),0)</f>
        <v>-60</v>
      </c>
      <c r="U1682" s="217">
        <f>--IFERROR(VLOOKUP(I1682,'统计（数据库导出）'!A:K,6,FALSE),0)</f>
        <v>0</v>
      </c>
      <c r="V1682" s="217">
        <f>--IFERROR(VLOOKUP(I1682,'统计（数据库导出）'!A:K,7,FALSE),0)</f>
        <v>0</v>
      </c>
      <c r="W1682" s="217">
        <f>--IFERROR(VLOOKUP(I1682,'统计（数据库导出）'!A:K,8,FALSE),0)</f>
        <v>956.6</v>
      </c>
      <c r="X1682" s="217">
        <f>--IFERROR(VLOOKUP(I1682,'统计（数据库导出）'!A:K,9,FALSE),0)</f>
        <v>-894</v>
      </c>
      <c r="Y1682" s="217">
        <f>--IFERROR(VLOOKUP(I1682,'统计（数据库导出）'!A:K,10,FALSE),0)</f>
        <v>310.85</v>
      </c>
      <c r="Z1682" s="217">
        <f>--IFERROR(VLOOKUP(I1682,'统计（数据库导出）'!A:K,11,FALSE),0)</f>
        <v>0</v>
      </c>
      <c r="AA1682" s="4">
        <v>1681</v>
      </c>
      <c r="AB1682" s="4"/>
      <c r="AC1682" s="1" t="e">
        <f>VLOOKUP(H1682,[1]Sheet1!$D:$D,1,FALSE)</f>
        <v>#N/A</v>
      </c>
    </row>
    <row r="1683" spans="1:29">
      <c r="A1683" s="4">
        <v>28</v>
      </c>
      <c r="B1683" s="4" t="s">
        <v>4105</v>
      </c>
      <c r="C1683" s="4">
        <v>0</v>
      </c>
      <c r="D1683" s="4" t="s">
        <v>30</v>
      </c>
      <c r="E1683" s="4" t="s">
        <v>4250</v>
      </c>
      <c r="F1683" s="4" t="s">
        <v>88</v>
      </c>
      <c r="G1683" s="4" t="s">
        <v>43</v>
      </c>
      <c r="H1683" s="4">
        <v>3353272</v>
      </c>
      <c r="I1683" s="4" t="s">
        <v>4259</v>
      </c>
      <c r="J1683" s="216">
        <v>900</v>
      </c>
      <c r="K1683" s="4">
        <v>15339789213</v>
      </c>
      <c r="L1683" s="4"/>
      <c r="M1683" s="4" t="s">
        <v>4260</v>
      </c>
      <c r="N1683" s="4" t="s">
        <v>4253</v>
      </c>
      <c r="O1683" s="4">
        <v>15339789213</v>
      </c>
      <c r="P1683" s="217">
        <f>--IFERROR(VLOOKUP(I1683,'统计（数据库导出）'!A:C,2,FALSE),0)</f>
        <v>0</v>
      </c>
      <c r="Q1683" s="217">
        <f>--IFERROR(VLOOKUP(I1683,'统计（数据库导出）'!A:C,3,FALSE),0)</f>
        <v>0</v>
      </c>
      <c r="R1683" s="219">
        <f t="shared" si="26"/>
        <v>0</v>
      </c>
      <c r="S1683" s="217">
        <f>--IFERROR(VLOOKUP(I1683,'统计（数据库导出）'!A:K,4,FALSE),0)</f>
        <v>0</v>
      </c>
      <c r="T1683" s="217">
        <f>--IFERROR(VLOOKUP(I1683,'统计（数据库导出）'!A:K,5,FALSE),0)</f>
        <v>0</v>
      </c>
      <c r="U1683" s="217">
        <f>--IFERROR(VLOOKUP(I1683,'统计（数据库导出）'!A:K,6,FALSE),0)</f>
        <v>0</v>
      </c>
      <c r="V1683" s="217">
        <f>--IFERROR(VLOOKUP(I1683,'统计（数据库导出）'!A:K,7,FALSE),0)</f>
        <v>0</v>
      </c>
      <c r="W1683" s="217">
        <f>--IFERROR(VLOOKUP(I1683,'统计（数据库导出）'!A:K,8,FALSE),0)</f>
        <v>0</v>
      </c>
      <c r="X1683" s="217">
        <f>--IFERROR(VLOOKUP(I1683,'统计（数据库导出）'!A:K,9,FALSE),0)</f>
        <v>0</v>
      </c>
      <c r="Y1683" s="217">
        <f>--IFERROR(VLOOKUP(I1683,'统计（数据库导出）'!A:K,10,FALSE),0)</f>
        <v>0</v>
      </c>
      <c r="Z1683" s="217">
        <f>--IFERROR(VLOOKUP(I1683,'统计（数据库导出）'!A:K,11,FALSE),0)</f>
        <v>0</v>
      </c>
      <c r="AA1683" s="4">
        <v>1682</v>
      </c>
      <c r="AB1683" s="4"/>
      <c r="AC1683" s="1" t="e">
        <f>VLOOKUP(H1683,[1]Sheet1!$D:$D,1,FALSE)</f>
        <v>#N/A</v>
      </c>
    </row>
    <row r="1684" spans="1:29">
      <c r="A1684" s="4">
        <v>29</v>
      </c>
      <c r="B1684" s="4" t="s">
        <v>4105</v>
      </c>
      <c r="C1684" s="4">
        <v>0</v>
      </c>
      <c r="D1684" s="4" t="s">
        <v>30</v>
      </c>
      <c r="E1684" s="4" t="s">
        <v>4261</v>
      </c>
      <c r="F1684" s="4" t="s">
        <v>32</v>
      </c>
      <c r="G1684" s="4" t="s">
        <v>33</v>
      </c>
      <c r="H1684" s="4">
        <v>38381599</v>
      </c>
      <c r="I1684" s="4" t="s">
        <v>4262</v>
      </c>
      <c r="J1684" s="216">
        <v>1000</v>
      </c>
      <c r="K1684" s="4">
        <v>15339785838</v>
      </c>
      <c r="L1684" s="4"/>
      <c r="M1684" s="4" t="s">
        <v>4263</v>
      </c>
      <c r="N1684" s="4" t="s">
        <v>4264</v>
      </c>
      <c r="O1684" s="4">
        <v>15339785838</v>
      </c>
      <c r="P1684" s="217">
        <f>--IFERROR(VLOOKUP(I1684,'统计（数据库导出）'!A:C,2,FALSE),0)</f>
        <v>0</v>
      </c>
      <c r="Q1684" s="217">
        <f>--IFERROR(VLOOKUP(I1684,'统计（数据库导出）'!A:C,3,FALSE),0)</f>
        <v>-115</v>
      </c>
      <c r="R1684" s="219">
        <f t="shared" si="26"/>
        <v>-0.115</v>
      </c>
      <c r="S1684" s="217">
        <f>--IFERROR(VLOOKUP(I1684,'统计（数据库导出）'!A:K,4,FALSE),0)</f>
        <v>0</v>
      </c>
      <c r="T1684" s="217">
        <f>--IFERROR(VLOOKUP(I1684,'统计（数据库导出）'!A:K,5,FALSE),0)</f>
        <v>0</v>
      </c>
      <c r="U1684" s="217">
        <f>--IFERROR(VLOOKUP(I1684,'统计（数据库导出）'!A:K,6,FALSE),0)</f>
        <v>0</v>
      </c>
      <c r="V1684" s="217">
        <f>--IFERROR(VLOOKUP(I1684,'统计（数据库导出）'!A:K,7,FALSE),0)</f>
        <v>0</v>
      </c>
      <c r="W1684" s="217">
        <f>--IFERROR(VLOOKUP(I1684,'统计（数据库导出）'!A:K,8,FALSE),0)</f>
        <v>-115</v>
      </c>
      <c r="X1684" s="217">
        <f>--IFERROR(VLOOKUP(I1684,'统计（数据库导出）'!A:K,9,FALSE),0)</f>
        <v>-115</v>
      </c>
      <c r="Y1684" s="217">
        <f>--IFERROR(VLOOKUP(I1684,'统计（数据库导出）'!A:K,10,FALSE),0)</f>
        <v>0</v>
      </c>
      <c r="Z1684" s="217">
        <f>--IFERROR(VLOOKUP(I1684,'统计（数据库导出）'!A:K,11,FALSE),0)</f>
        <v>0</v>
      </c>
      <c r="AA1684" s="4">
        <v>1683</v>
      </c>
      <c r="AB1684" s="4"/>
      <c r="AC1684" s="1" t="e">
        <f>VLOOKUP(H1684,[1]Sheet1!$D:$D,1,FALSE)</f>
        <v>#N/A</v>
      </c>
    </row>
    <row r="1685" spans="1:29">
      <c r="A1685" s="4">
        <v>30</v>
      </c>
      <c r="B1685" s="4" t="s">
        <v>4105</v>
      </c>
      <c r="C1685" s="4">
        <v>0</v>
      </c>
      <c r="D1685" s="4" t="s">
        <v>30</v>
      </c>
      <c r="E1685" s="4" t="s">
        <v>4261</v>
      </c>
      <c r="F1685" s="4" t="s">
        <v>32</v>
      </c>
      <c r="G1685" s="4" t="s">
        <v>43</v>
      </c>
      <c r="H1685" s="4">
        <v>3353101</v>
      </c>
      <c r="I1685" s="4" t="s">
        <v>4265</v>
      </c>
      <c r="J1685" s="216">
        <v>900</v>
      </c>
      <c r="K1685" s="4">
        <v>17793825839</v>
      </c>
      <c r="L1685" s="4"/>
      <c r="M1685" s="4" t="s">
        <v>4266</v>
      </c>
      <c r="N1685" s="4" t="s">
        <v>4264</v>
      </c>
      <c r="O1685" s="4">
        <v>17793825839</v>
      </c>
      <c r="P1685" s="217">
        <f>--IFERROR(VLOOKUP(I1685,'统计（数据库导出）'!A:C,2,FALSE),0)</f>
        <v>-60</v>
      </c>
      <c r="Q1685" s="217">
        <f>--IFERROR(VLOOKUP(I1685,'统计（数据库导出）'!A:C,3,FALSE),0)</f>
        <v>926.95</v>
      </c>
      <c r="R1685" s="219">
        <f t="shared" si="26"/>
        <v>1.02994444444444</v>
      </c>
      <c r="S1685" s="217">
        <f>--IFERROR(VLOOKUP(I1685,'统计（数据库导出）'!A:K,4,FALSE),0)</f>
        <v>-60</v>
      </c>
      <c r="T1685" s="217">
        <f>--IFERROR(VLOOKUP(I1685,'统计（数据库导出）'!A:K,5,FALSE),0)</f>
        <v>-60</v>
      </c>
      <c r="U1685" s="217">
        <f>--IFERROR(VLOOKUP(I1685,'统计（数据库导出）'!A:K,6,FALSE),0)</f>
        <v>0</v>
      </c>
      <c r="V1685" s="217">
        <f>--IFERROR(VLOOKUP(I1685,'统计（数据库导出）'!A:K,7,FALSE),0)</f>
        <v>0</v>
      </c>
      <c r="W1685" s="217">
        <f>--IFERROR(VLOOKUP(I1685,'统计（数据库导出）'!A:K,8,FALSE),0)</f>
        <v>797.4</v>
      </c>
      <c r="X1685" s="217">
        <f>--IFERROR(VLOOKUP(I1685,'统计（数据库导出）'!A:K,9,FALSE),0)</f>
        <v>-129</v>
      </c>
      <c r="Y1685" s="217">
        <f>--IFERROR(VLOOKUP(I1685,'统计（数据库导出）'!A:K,10,FALSE),0)</f>
        <v>129.55</v>
      </c>
      <c r="Z1685" s="217">
        <f>--IFERROR(VLOOKUP(I1685,'统计（数据库导出）'!A:K,11,FALSE),0)</f>
        <v>0</v>
      </c>
      <c r="AA1685" s="4">
        <v>1684</v>
      </c>
      <c r="AB1685" s="4"/>
      <c r="AC1685" s="1" t="e">
        <f>VLOOKUP(H1685,[1]Sheet1!$D:$D,1,FALSE)</f>
        <v>#N/A</v>
      </c>
    </row>
    <row r="1686" spans="1:29">
      <c r="A1686" s="4">
        <v>31</v>
      </c>
      <c r="B1686" s="4" t="s">
        <v>4105</v>
      </c>
      <c r="C1686" s="4">
        <v>0</v>
      </c>
      <c r="D1686" s="4" t="s">
        <v>30</v>
      </c>
      <c r="E1686" s="4" t="s">
        <v>4261</v>
      </c>
      <c r="F1686" s="4" t="s">
        <v>32</v>
      </c>
      <c r="G1686" s="4" t="s">
        <v>33</v>
      </c>
      <c r="H1686" s="4">
        <v>3809130</v>
      </c>
      <c r="I1686" s="4" t="s">
        <v>4267</v>
      </c>
      <c r="J1686" s="216">
        <v>1000</v>
      </c>
      <c r="K1686" s="4">
        <v>15339386086</v>
      </c>
      <c r="L1686" s="4"/>
      <c r="M1686" s="4" t="s">
        <v>4268</v>
      </c>
      <c r="N1686" s="4" t="s">
        <v>4269</v>
      </c>
      <c r="O1686" s="4">
        <v>15339386086</v>
      </c>
      <c r="P1686" s="217">
        <f>--IFERROR(VLOOKUP(I1686,'统计（数据库导出）'!A:C,2,FALSE),0)</f>
        <v>0</v>
      </c>
      <c r="Q1686" s="217">
        <f>--IFERROR(VLOOKUP(I1686,'统计（数据库导出）'!A:C,3,FALSE),0)</f>
        <v>105</v>
      </c>
      <c r="R1686" s="219">
        <f t="shared" si="26"/>
        <v>0.105</v>
      </c>
      <c r="S1686" s="217">
        <f>--IFERROR(VLOOKUP(I1686,'统计（数据库导出）'!A:K,4,FALSE),0)</f>
        <v>0</v>
      </c>
      <c r="T1686" s="217">
        <f>--IFERROR(VLOOKUP(I1686,'统计（数据库导出）'!A:K,5,FALSE),0)</f>
        <v>0</v>
      </c>
      <c r="U1686" s="217">
        <f>--IFERROR(VLOOKUP(I1686,'统计（数据库导出）'!A:K,6,FALSE),0)</f>
        <v>0</v>
      </c>
      <c r="V1686" s="217">
        <f>--IFERROR(VLOOKUP(I1686,'统计（数据库导出）'!A:K,7,FALSE),0)</f>
        <v>0</v>
      </c>
      <c r="W1686" s="217">
        <f>--IFERROR(VLOOKUP(I1686,'统计（数据库导出）'!A:K,8,FALSE),0)</f>
        <v>100</v>
      </c>
      <c r="X1686" s="217">
        <f>--IFERROR(VLOOKUP(I1686,'统计（数据库导出）'!A:K,9,FALSE),0)</f>
        <v>-59</v>
      </c>
      <c r="Y1686" s="217">
        <f>--IFERROR(VLOOKUP(I1686,'统计（数据库导出）'!A:K,10,FALSE),0)</f>
        <v>5</v>
      </c>
      <c r="Z1686" s="217">
        <f>--IFERROR(VLOOKUP(I1686,'统计（数据库导出）'!A:K,11,FALSE),0)</f>
        <v>0</v>
      </c>
      <c r="AA1686" s="4">
        <v>1685</v>
      </c>
      <c r="AB1686" s="4"/>
      <c r="AC1686" s="1" t="e">
        <f>VLOOKUP(H1686,[1]Sheet1!$D:$D,1,FALSE)</f>
        <v>#N/A</v>
      </c>
    </row>
    <row r="1687" spans="1:29">
      <c r="A1687" s="4">
        <v>32</v>
      </c>
      <c r="B1687" s="4" t="s">
        <v>4105</v>
      </c>
      <c r="C1687" s="4">
        <v>0</v>
      </c>
      <c r="D1687" s="4" t="s">
        <v>30</v>
      </c>
      <c r="E1687" s="4" t="s">
        <v>4261</v>
      </c>
      <c r="F1687" s="4" t="s">
        <v>32</v>
      </c>
      <c r="G1687" s="4"/>
      <c r="H1687" s="4">
        <v>3851726</v>
      </c>
      <c r="I1687" s="4" t="s">
        <v>4270</v>
      </c>
      <c r="J1687" s="216">
        <v>0</v>
      </c>
      <c r="K1687" s="4">
        <v>17393887885</v>
      </c>
      <c r="L1687" s="4"/>
      <c r="M1687" s="4" t="s">
        <v>4271</v>
      </c>
      <c r="N1687" s="4" t="s">
        <v>4272</v>
      </c>
      <c r="O1687" s="4">
        <v>17393887885</v>
      </c>
      <c r="P1687" s="217">
        <f>--IFERROR(VLOOKUP(I1687,'统计（数据库导出）'!A:C,2,FALSE),0)</f>
        <v>0</v>
      </c>
      <c r="Q1687" s="217">
        <f>--IFERROR(VLOOKUP(I1687,'统计（数据库导出）'!A:C,3,FALSE),0)</f>
        <v>-5</v>
      </c>
      <c r="R1687" s="219">
        <f t="shared" si="26"/>
        <v>0</v>
      </c>
      <c r="S1687" s="217">
        <f>--IFERROR(VLOOKUP(I1687,'统计（数据库导出）'!A:K,4,FALSE),0)</f>
        <v>0</v>
      </c>
      <c r="T1687" s="217">
        <f>--IFERROR(VLOOKUP(I1687,'统计（数据库导出）'!A:K,5,FALSE),0)</f>
        <v>0</v>
      </c>
      <c r="U1687" s="217">
        <f>--IFERROR(VLOOKUP(I1687,'统计（数据库导出）'!A:K,6,FALSE),0)</f>
        <v>0</v>
      </c>
      <c r="V1687" s="217">
        <f>--IFERROR(VLOOKUP(I1687,'统计（数据库导出）'!A:K,7,FALSE),0)</f>
        <v>0</v>
      </c>
      <c r="W1687" s="217">
        <f>--IFERROR(VLOOKUP(I1687,'统计（数据库导出）'!A:K,8,FALSE),0)</f>
        <v>-5</v>
      </c>
      <c r="X1687" s="217">
        <f>--IFERROR(VLOOKUP(I1687,'统计（数据库导出）'!A:K,9,FALSE),0)</f>
        <v>-5</v>
      </c>
      <c r="Y1687" s="217">
        <f>--IFERROR(VLOOKUP(I1687,'统计（数据库导出）'!A:K,10,FALSE),0)</f>
        <v>0</v>
      </c>
      <c r="Z1687" s="217">
        <f>--IFERROR(VLOOKUP(I1687,'统计（数据库导出）'!A:K,11,FALSE),0)</f>
        <v>0</v>
      </c>
      <c r="AA1687" s="4">
        <v>1686</v>
      </c>
      <c r="AB1687" s="4"/>
      <c r="AC1687" s="1" t="e">
        <f>VLOOKUP(H1687,[1]Sheet1!$D:$D,1,FALSE)</f>
        <v>#N/A</v>
      </c>
    </row>
    <row r="1688" spans="1:29">
      <c r="A1688" s="4">
        <v>33</v>
      </c>
      <c r="B1688" s="4" t="s">
        <v>4105</v>
      </c>
      <c r="C1688" s="4">
        <v>0</v>
      </c>
      <c r="D1688" s="4" t="s">
        <v>30</v>
      </c>
      <c r="E1688" s="4" t="s">
        <v>4261</v>
      </c>
      <c r="F1688" s="4" t="s">
        <v>32</v>
      </c>
      <c r="G1688" s="4"/>
      <c r="H1688" s="4">
        <v>3851674</v>
      </c>
      <c r="I1688" s="4" t="s">
        <v>4273</v>
      </c>
      <c r="J1688" s="216">
        <v>0</v>
      </c>
      <c r="K1688" s="4">
        <v>17709383781</v>
      </c>
      <c r="L1688" s="4"/>
      <c r="M1688" s="4" t="s">
        <v>4274</v>
      </c>
      <c r="N1688" s="4" t="s">
        <v>4275</v>
      </c>
      <c r="O1688" s="4">
        <v>17709383781</v>
      </c>
      <c r="P1688" s="217">
        <f>--IFERROR(VLOOKUP(I1688,'统计（数据库导出）'!A:C,2,FALSE),0)</f>
        <v>0</v>
      </c>
      <c r="Q1688" s="217">
        <f>--IFERROR(VLOOKUP(I1688,'统计（数据库导出）'!A:C,3,FALSE),0)</f>
        <v>0</v>
      </c>
      <c r="R1688" s="219">
        <f t="shared" si="26"/>
        <v>0</v>
      </c>
      <c r="S1688" s="217">
        <f>--IFERROR(VLOOKUP(I1688,'统计（数据库导出）'!A:K,4,FALSE),0)</f>
        <v>0</v>
      </c>
      <c r="T1688" s="217">
        <f>--IFERROR(VLOOKUP(I1688,'统计（数据库导出）'!A:K,5,FALSE),0)</f>
        <v>0</v>
      </c>
      <c r="U1688" s="217">
        <f>--IFERROR(VLOOKUP(I1688,'统计（数据库导出）'!A:K,6,FALSE),0)</f>
        <v>0</v>
      </c>
      <c r="V1688" s="217">
        <f>--IFERROR(VLOOKUP(I1688,'统计（数据库导出）'!A:K,7,FALSE),0)</f>
        <v>0</v>
      </c>
      <c r="W1688" s="217">
        <f>--IFERROR(VLOOKUP(I1688,'统计（数据库导出）'!A:K,8,FALSE),0)</f>
        <v>0</v>
      </c>
      <c r="X1688" s="217">
        <f>--IFERROR(VLOOKUP(I1688,'统计（数据库导出）'!A:K,9,FALSE),0)</f>
        <v>0</v>
      </c>
      <c r="Y1688" s="217">
        <f>--IFERROR(VLOOKUP(I1688,'统计（数据库导出）'!A:K,10,FALSE),0)</f>
        <v>0</v>
      </c>
      <c r="Z1688" s="217">
        <f>--IFERROR(VLOOKUP(I1688,'统计（数据库导出）'!A:K,11,FALSE),0)</f>
        <v>0</v>
      </c>
      <c r="AA1688" s="4">
        <v>1687</v>
      </c>
      <c r="AB1688" s="4"/>
      <c r="AC1688" s="1" t="e">
        <f>VLOOKUP(H1688,[1]Sheet1!$D:$D,1,FALSE)</f>
        <v>#N/A</v>
      </c>
    </row>
    <row r="1689" spans="1:29">
      <c r="A1689" s="4">
        <v>34</v>
      </c>
      <c r="B1689" s="4" t="s">
        <v>4105</v>
      </c>
      <c r="C1689" s="4">
        <v>0</v>
      </c>
      <c r="D1689" s="4" t="s">
        <v>30</v>
      </c>
      <c r="E1689" s="4" t="s">
        <v>4261</v>
      </c>
      <c r="F1689" s="4" t="s">
        <v>32</v>
      </c>
      <c r="G1689" s="4" t="s">
        <v>43</v>
      </c>
      <c r="H1689" s="4">
        <v>3851061</v>
      </c>
      <c r="I1689" s="4" t="s">
        <v>4276</v>
      </c>
      <c r="J1689" s="216">
        <v>900</v>
      </c>
      <c r="K1689" s="4">
        <v>18919231128</v>
      </c>
      <c r="L1689" s="4"/>
      <c r="M1689" s="4" t="s">
        <v>4277</v>
      </c>
      <c r="N1689" s="4" t="s">
        <v>4278</v>
      </c>
      <c r="O1689" s="4">
        <v>18919231128</v>
      </c>
      <c r="P1689" s="217">
        <f>--IFERROR(VLOOKUP(I1689,'统计（数据库导出）'!A:C,2,FALSE),0)</f>
        <v>0</v>
      </c>
      <c r="Q1689" s="217">
        <f>--IFERROR(VLOOKUP(I1689,'统计（数据库导出）'!A:C,3,FALSE),0)</f>
        <v>302.1</v>
      </c>
      <c r="R1689" s="219">
        <f t="shared" si="26"/>
        <v>0.335666666666667</v>
      </c>
      <c r="S1689" s="217">
        <f>--IFERROR(VLOOKUP(I1689,'统计（数据库导出）'!A:K,4,FALSE),0)</f>
        <v>0</v>
      </c>
      <c r="T1689" s="217">
        <f>--IFERROR(VLOOKUP(I1689,'统计（数据库导出）'!A:K,5,FALSE),0)</f>
        <v>0</v>
      </c>
      <c r="U1689" s="217">
        <f>--IFERROR(VLOOKUP(I1689,'统计（数据库导出）'!A:K,6,FALSE),0)</f>
        <v>0</v>
      </c>
      <c r="V1689" s="217">
        <f>--IFERROR(VLOOKUP(I1689,'统计（数据库导出）'!A:K,7,FALSE),0)</f>
        <v>0</v>
      </c>
      <c r="W1689" s="217">
        <f>--IFERROR(VLOOKUP(I1689,'统计（数据库导出）'!A:K,8,FALSE),0)</f>
        <v>302.1</v>
      </c>
      <c r="X1689" s="217">
        <f>--IFERROR(VLOOKUP(I1689,'统计（数据库导出）'!A:K,9,FALSE),0)</f>
        <v>0</v>
      </c>
      <c r="Y1689" s="217">
        <f>--IFERROR(VLOOKUP(I1689,'统计（数据库导出）'!A:K,10,FALSE),0)</f>
        <v>0</v>
      </c>
      <c r="Z1689" s="217">
        <f>--IFERROR(VLOOKUP(I1689,'统计（数据库导出）'!A:K,11,FALSE),0)</f>
        <v>0</v>
      </c>
      <c r="AA1689" s="4">
        <v>1688</v>
      </c>
      <c r="AB1689" s="4"/>
      <c r="AC1689" s="1" t="e">
        <f>VLOOKUP(H1689,[1]Sheet1!$D:$D,1,FALSE)</f>
        <v>#N/A</v>
      </c>
    </row>
    <row r="1690" spans="1:29">
      <c r="A1690" s="4">
        <v>35</v>
      </c>
      <c r="B1690" s="4" t="s">
        <v>4105</v>
      </c>
      <c r="C1690" s="4">
        <v>0</v>
      </c>
      <c r="D1690" s="4" t="s">
        <v>30</v>
      </c>
      <c r="E1690" s="4" t="s">
        <v>4261</v>
      </c>
      <c r="F1690" s="4" t="s">
        <v>32</v>
      </c>
      <c r="G1690" s="4"/>
      <c r="H1690" s="4">
        <v>3812831</v>
      </c>
      <c r="I1690" s="4" t="s">
        <v>4279</v>
      </c>
      <c r="J1690" s="216">
        <v>0</v>
      </c>
      <c r="K1690" s="4">
        <v>15339781718</v>
      </c>
      <c r="L1690" s="4"/>
      <c r="M1690" s="4" t="s">
        <v>4280</v>
      </c>
      <c r="N1690" s="4" t="s">
        <v>4281</v>
      </c>
      <c r="O1690" s="4">
        <v>15339781718</v>
      </c>
      <c r="P1690" s="217">
        <f>--IFERROR(VLOOKUP(I1690,'统计（数据库导出）'!A:C,2,FALSE),0)</f>
        <v>0</v>
      </c>
      <c r="Q1690" s="217">
        <f>--IFERROR(VLOOKUP(I1690,'统计（数据库导出）'!A:C,3,FALSE),0)</f>
        <v>0</v>
      </c>
      <c r="R1690" s="219">
        <f t="shared" si="26"/>
        <v>0</v>
      </c>
      <c r="S1690" s="217">
        <f>--IFERROR(VLOOKUP(I1690,'统计（数据库导出）'!A:K,4,FALSE),0)</f>
        <v>0</v>
      </c>
      <c r="T1690" s="217">
        <f>--IFERROR(VLOOKUP(I1690,'统计（数据库导出）'!A:K,5,FALSE),0)</f>
        <v>0</v>
      </c>
      <c r="U1690" s="217">
        <f>--IFERROR(VLOOKUP(I1690,'统计（数据库导出）'!A:K,6,FALSE),0)</f>
        <v>0</v>
      </c>
      <c r="V1690" s="217">
        <f>--IFERROR(VLOOKUP(I1690,'统计（数据库导出）'!A:K,7,FALSE),0)</f>
        <v>0</v>
      </c>
      <c r="W1690" s="217">
        <f>--IFERROR(VLOOKUP(I1690,'统计（数据库导出）'!A:K,8,FALSE),0)</f>
        <v>0</v>
      </c>
      <c r="X1690" s="217">
        <f>--IFERROR(VLOOKUP(I1690,'统计（数据库导出）'!A:K,9,FALSE),0)</f>
        <v>0</v>
      </c>
      <c r="Y1690" s="217">
        <f>--IFERROR(VLOOKUP(I1690,'统计（数据库导出）'!A:K,10,FALSE),0)</f>
        <v>0</v>
      </c>
      <c r="Z1690" s="217">
        <f>--IFERROR(VLOOKUP(I1690,'统计（数据库导出）'!A:K,11,FALSE),0)</f>
        <v>0</v>
      </c>
      <c r="AA1690" s="4">
        <v>1689</v>
      </c>
      <c r="AB1690" s="4"/>
      <c r="AC1690" s="1" t="e">
        <f>VLOOKUP(H1690,[1]Sheet1!$D:$D,1,FALSE)</f>
        <v>#N/A</v>
      </c>
    </row>
    <row r="1691" spans="1:29">
      <c r="A1691" s="4">
        <v>36</v>
      </c>
      <c r="B1691" s="4" t="s">
        <v>4105</v>
      </c>
      <c r="C1691" s="4">
        <v>0</v>
      </c>
      <c r="D1691" s="4" t="s">
        <v>30</v>
      </c>
      <c r="E1691" s="4" t="s">
        <v>4261</v>
      </c>
      <c r="F1691" s="4" t="s">
        <v>32</v>
      </c>
      <c r="G1691" s="4" t="s">
        <v>43</v>
      </c>
      <c r="H1691" s="4">
        <v>3353099</v>
      </c>
      <c r="I1691" s="4" t="s">
        <v>4282</v>
      </c>
      <c r="J1691" s="216">
        <v>900</v>
      </c>
      <c r="K1691" s="4">
        <v>18993845806</v>
      </c>
      <c r="L1691" s="4"/>
      <c r="M1691" s="4" t="s">
        <v>4283</v>
      </c>
      <c r="N1691" s="4" t="s">
        <v>4281</v>
      </c>
      <c r="O1691" s="4">
        <v>18993845806</v>
      </c>
      <c r="P1691" s="217">
        <f>--IFERROR(VLOOKUP(I1691,'统计（数据库导出）'!A:C,2,FALSE),0)</f>
        <v>17.1</v>
      </c>
      <c r="Q1691" s="217">
        <f>--IFERROR(VLOOKUP(I1691,'统计（数据库导出）'!A:C,3,FALSE),0)</f>
        <v>140.75</v>
      </c>
      <c r="R1691" s="219">
        <f t="shared" si="26"/>
        <v>0.156388888888889</v>
      </c>
      <c r="S1691" s="217">
        <f>--IFERROR(VLOOKUP(I1691,'统计（数据库导出）'!A:K,4,FALSE),0)</f>
        <v>17.1</v>
      </c>
      <c r="T1691" s="217">
        <f>--IFERROR(VLOOKUP(I1691,'统计（数据库导出）'!A:K,5,FALSE),0)</f>
        <v>0</v>
      </c>
      <c r="U1691" s="217">
        <f>--IFERROR(VLOOKUP(I1691,'统计（数据库导出）'!A:K,6,FALSE),0)</f>
        <v>0</v>
      </c>
      <c r="V1691" s="217">
        <f>--IFERROR(VLOOKUP(I1691,'统计（数据库导出）'!A:K,7,FALSE),0)</f>
        <v>0</v>
      </c>
      <c r="W1691" s="217">
        <f>--IFERROR(VLOOKUP(I1691,'统计（数据库导出）'!A:K,8,FALSE),0)</f>
        <v>64.1</v>
      </c>
      <c r="X1691" s="217">
        <f>--IFERROR(VLOOKUP(I1691,'统计（数据库导出）'!A:K,9,FALSE),0)</f>
        <v>-67</v>
      </c>
      <c r="Y1691" s="217">
        <f>--IFERROR(VLOOKUP(I1691,'统计（数据库导出）'!A:K,10,FALSE),0)</f>
        <v>76.65</v>
      </c>
      <c r="Z1691" s="217">
        <f>--IFERROR(VLOOKUP(I1691,'统计（数据库导出）'!A:K,11,FALSE),0)</f>
        <v>0</v>
      </c>
      <c r="AA1691" s="4">
        <v>1690</v>
      </c>
      <c r="AB1691" s="4"/>
      <c r="AC1691" s="1" t="e">
        <f>VLOOKUP(H1691,[1]Sheet1!$D:$D,1,FALSE)</f>
        <v>#N/A</v>
      </c>
    </row>
    <row r="1692" spans="1:29">
      <c r="A1692" s="4">
        <v>37</v>
      </c>
      <c r="B1692" s="4" t="s">
        <v>4105</v>
      </c>
      <c r="C1692" s="4">
        <v>0</v>
      </c>
      <c r="D1692" s="4" t="s">
        <v>30</v>
      </c>
      <c r="E1692" s="4" t="s">
        <v>4261</v>
      </c>
      <c r="F1692" s="4" t="s">
        <v>32</v>
      </c>
      <c r="G1692" s="4" t="s">
        <v>43</v>
      </c>
      <c r="H1692" s="4">
        <v>3812830</v>
      </c>
      <c r="I1692" s="4" t="s">
        <v>4284</v>
      </c>
      <c r="J1692" s="216">
        <v>900</v>
      </c>
      <c r="K1692" s="4">
        <v>15309482005</v>
      </c>
      <c r="L1692" s="4"/>
      <c r="M1692" s="4" t="s">
        <v>4285</v>
      </c>
      <c r="N1692" s="4" t="s">
        <v>4286</v>
      </c>
      <c r="O1692" s="4">
        <v>15309482005</v>
      </c>
      <c r="P1692" s="217">
        <f>--IFERROR(VLOOKUP(I1692,'统计（数据库导出）'!A:C,2,FALSE),0)</f>
        <v>0</v>
      </c>
      <c r="Q1692" s="217">
        <f>--IFERROR(VLOOKUP(I1692,'统计（数据库导出）'!A:C,3,FALSE),0)</f>
        <v>-43</v>
      </c>
      <c r="R1692" s="219">
        <f t="shared" si="26"/>
        <v>-0.0477777777777778</v>
      </c>
      <c r="S1692" s="217">
        <f>--IFERROR(VLOOKUP(I1692,'统计（数据库导出）'!A:K,4,FALSE),0)</f>
        <v>0</v>
      </c>
      <c r="T1692" s="217">
        <f>--IFERROR(VLOOKUP(I1692,'统计（数据库导出）'!A:K,5,FALSE),0)</f>
        <v>0</v>
      </c>
      <c r="U1692" s="217">
        <f>--IFERROR(VLOOKUP(I1692,'统计（数据库导出）'!A:K,6,FALSE),0)</f>
        <v>0</v>
      </c>
      <c r="V1692" s="217">
        <f>--IFERROR(VLOOKUP(I1692,'统计（数据库导出）'!A:K,7,FALSE),0)</f>
        <v>0</v>
      </c>
      <c r="W1692" s="217">
        <f>--IFERROR(VLOOKUP(I1692,'统计（数据库导出）'!A:K,8,FALSE),0)</f>
        <v>-43</v>
      </c>
      <c r="X1692" s="217">
        <f>--IFERROR(VLOOKUP(I1692,'统计（数据库导出）'!A:K,9,FALSE),0)</f>
        <v>-43</v>
      </c>
      <c r="Y1692" s="217">
        <f>--IFERROR(VLOOKUP(I1692,'统计（数据库导出）'!A:K,10,FALSE),0)</f>
        <v>0</v>
      </c>
      <c r="Z1692" s="217">
        <f>--IFERROR(VLOOKUP(I1692,'统计（数据库导出）'!A:K,11,FALSE),0)</f>
        <v>0</v>
      </c>
      <c r="AA1692" s="4">
        <v>1691</v>
      </c>
      <c r="AB1692" s="4"/>
      <c r="AC1692" s="1" t="e">
        <f>VLOOKUP(H1692,[1]Sheet1!$D:$D,1,FALSE)</f>
        <v>#N/A</v>
      </c>
    </row>
    <row r="1693" spans="1:29">
      <c r="A1693" s="4">
        <v>38</v>
      </c>
      <c r="B1693" s="4" t="s">
        <v>4105</v>
      </c>
      <c r="C1693" s="4">
        <v>0</v>
      </c>
      <c r="D1693" s="4" t="s">
        <v>30</v>
      </c>
      <c r="E1693" s="4" t="s">
        <v>4261</v>
      </c>
      <c r="F1693" s="4" t="s">
        <v>32</v>
      </c>
      <c r="G1693" s="4" t="s">
        <v>43</v>
      </c>
      <c r="H1693" s="4">
        <v>3353216</v>
      </c>
      <c r="I1693" s="4" t="s">
        <v>4287</v>
      </c>
      <c r="J1693" s="216">
        <v>900</v>
      </c>
      <c r="K1693" s="4">
        <v>15339785855</v>
      </c>
      <c r="L1693" s="4"/>
      <c r="M1693" s="4" t="s">
        <v>4288</v>
      </c>
      <c r="N1693" s="4" t="s">
        <v>4289</v>
      </c>
      <c r="O1693" s="4">
        <v>15339785855</v>
      </c>
      <c r="P1693" s="217">
        <f>--IFERROR(VLOOKUP(I1693,'统计（数据库导出）'!A:C,2,FALSE),0)</f>
        <v>3</v>
      </c>
      <c r="Q1693" s="217">
        <f>--IFERROR(VLOOKUP(I1693,'统计（数据库导出）'!A:C,3,FALSE),0)</f>
        <v>1336.95</v>
      </c>
      <c r="R1693" s="219">
        <f t="shared" si="26"/>
        <v>1.4855</v>
      </c>
      <c r="S1693" s="217">
        <f>--IFERROR(VLOOKUP(I1693,'统计（数据库导出）'!A:K,4,FALSE),0)</f>
        <v>3</v>
      </c>
      <c r="T1693" s="217">
        <f>--IFERROR(VLOOKUP(I1693,'统计（数据库导出）'!A:K,5,FALSE),0)</f>
        <v>0</v>
      </c>
      <c r="U1693" s="217">
        <f>--IFERROR(VLOOKUP(I1693,'统计（数据库导出）'!A:K,6,FALSE),0)</f>
        <v>0</v>
      </c>
      <c r="V1693" s="217">
        <f>--IFERROR(VLOOKUP(I1693,'统计（数据库导出）'!A:K,7,FALSE),0)</f>
        <v>0</v>
      </c>
      <c r="W1693" s="217">
        <f>--IFERROR(VLOOKUP(I1693,'统计（数据库导出）'!A:K,8,FALSE),0)</f>
        <v>1095.3</v>
      </c>
      <c r="X1693" s="217">
        <f>--IFERROR(VLOOKUP(I1693,'统计（数据库导出）'!A:K,9,FALSE),0)</f>
        <v>-69</v>
      </c>
      <c r="Y1693" s="217">
        <f>--IFERROR(VLOOKUP(I1693,'统计（数据库导出）'!A:K,10,FALSE),0)</f>
        <v>241.65</v>
      </c>
      <c r="Z1693" s="217">
        <f>--IFERROR(VLOOKUP(I1693,'统计（数据库导出）'!A:K,11,FALSE),0)</f>
        <v>0</v>
      </c>
      <c r="AA1693" s="4">
        <v>1692</v>
      </c>
      <c r="AB1693" s="4"/>
      <c r="AC1693" s="1" t="e">
        <f>VLOOKUP(H1693,[1]Sheet1!$D:$D,1,FALSE)</f>
        <v>#N/A</v>
      </c>
    </row>
    <row r="1694" spans="1:29">
      <c r="A1694" s="4">
        <v>39</v>
      </c>
      <c r="B1694" s="4" t="s">
        <v>4105</v>
      </c>
      <c r="C1694" s="4">
        <v>0</v>
      </c>
      <c r="D1694" s="4" t="s">
        <v>30</v>
      </c>
      <c r="E1694" s="4" t="s">
        <v>4261</v>
      </c>
      <c r="F1694" s="4" t="s">
        <v>32</v>
      </c>
      <c r="G1694" s="4" t="s">
        <v>33</v>
      </c>
      <c r="H1694" s="4">
        <v>38382047</v>
      </c>
      <c r="I1694" s="4" t="s">
        <v>4290</v>
      </c>
      <c r="J1694" s="216">
        <v>1000</v>
      </c>
      <c r="K1694" s="4">
        <v>15339780918</v>
      </c>
      <c r="L1694" s="4"/>
      <c r="M1694" s="4" t="s">
        <v>4291</v>
      </c>
      <c r="N1694" s="4" t="s">
        <v>4292</v>
      </c>
      <c r="O1694" s="4">
        <v>15339780918</v>
      </c>
      <c r="P1694" s="217">
        <f>--IFERROR(VLOOKUP(I1694,'统计（数据库导出）'!A:C,2,FALSE),0)</f>
        <v>0</v>
      </c>
      <c r="Q1694" s="217">
        <f>--IFERROR(VLOOKUP(I1694,'统计（数据库导出）'!A:C,3,FALSE),0)</f>
        <v>38</v>
      </c>
      <c r="R1694" s="219">
        <f t="shared" si="26"/>
        <v>0.038</v>
      </c>
      <c r="S1694" s="217">
        <f>--IFERROR(VLOOKUP(I1694,'统计（数据库导出）'!A:K,4,FALSE),0)</f>
        <v>0</v>
      </c>
      <c r="T1694" s="217">
        <f>--IFERROR(VLOOKUP(I1694,'统计（数据库导出）'!A:K,5,FALSE),0)</f>
        <v>0</v>
      </c>
      <c r="U1694" s="217">
        <f>--IFERROR(VLOOKUP(I1694,'统计（数据库导出）'!A:K,6,FALSE),0)</f>
        <v>0</v>
      </c>
      <c r="V1694" s="217">
        <f>--IFERROR(VLOOKUP(I1694,'统计（数据库导出）'!A:K,7,FALSE),0)</f>
        <v>0</v>
      </c>
      <c r="W1694" s="217">
        <f>--IFERROR(VLOOKUP(I1694,'统计（数据库导出）'!A:K,8,FALSE),0)</f>
        <v>38</v>
      </c>
      <c r="X1694" s="217">
        <f>--IFERROR(VLOOKUP(I1694,'统计（数据库导出）'!A:K,9,FALSE),0)</f>
        <v>0</v>
      </c>
      <c r="Y1694" s="217">
        <f>--IFERROR(VLOOKUP(I1694,'统计（数据库导出）'!A:K,10,FALSE),0)</f>
        <v>0</v>
      </c>
      <c r="Z1694" s="217">
        <f>--IFERROR(VLOOKUP(I1694,'统计（数据库导出）'!A:K,11,FALSE),0)</f>
        <v>0</v>
      </c>
      <c r="AA1694" s="4">
        <v>1693</v>
      </c>
      <c r="AB1694" s="4"/>
      <c r="AC1694" s="1" t="e">
        <f>VLOOKUP(H1694,[1]Sheet1!$D:$D,1,FALSE)</f>
        <v>#N/A</v>
      </c>
    </row>
    <row r="1695" spans="1:29">
      <c r="A1695" s="4">
        <v>40</v>
      </c>
      <c r="B1695" s="4" t="s">
        <v>4105</v>
      </c>
      <c r="C1695" s="4">
        <v>0</v>
      </c>
      <c r="D1695" s="4" t="s">
        <v>30</v>
      </c>
      <c r="E1695" s="4" t="s">
        <v>4261</v>
      </c>
      <c r="F1695" s="4" t="s">
        <v>32</v>
      </c>
      <c r="G1695" s="4" t="s">
        <v>33</v>
      </c>
      <c r="H1695" s="4">
        <v>3851773</v>
      </c>
      <c r="I1695" s="4" t="s">
        <v>4293</v>
      </c>
      <c r="J1695" s="216">
        <v>1000</v>
      </c>
      <c r="K1695" s="4">
        <v>17393878210</v>
      </c>
      <c r="L1695" s="4"/>
      <c r="M1695" s="4" t="s">
        <v>4294</v>
      </c>
      <c r="N1695" s="4" t="s">
        <v>4295</v>
      </c>
      <c r="O1695" s="4">
        <v>17393878210</v>
      </c>
      <c r="P1695" s="217">
        <f>--IFERROR(VLOOKUP(I1695,'统计（数据库导出）'!A:C,2,FALSE),0)</f>
        <v>30</v>
      </c>
      <c r="Q1695" s="217">
        <f>--IFERROR(VLOOKUP(I1695,'统计（数据库导出）'!A:C,3,FALSE),0)</f>
        <v>1618.49795</v>
      </c>
      <c r="R1695" s="219">
        <f t="shared" si="26"/>
        <v>1.61849795</v>
      </c>
      <c r="S1695" s="217">
        <f>--IFERROR(VLOOKUP(I1695,'统计（数据库导出）'!A:K,4,FALSE),0)</f>
        <v>10</v>
      </c>
      <c r="T1695" s="217">
        <f>--IFERROR(VLOOKUP(I1695,'统计（数据库导出）'!A:K,5,FALSE),0)</f>
        <v>0</v>
      </c>
      <c r="U1695" s="217">
        <f>--IFERROR(VLOOKUP(I1695,'统计（数据库导出）'!A:K,6,FALSE),0)</f>
        <v>20</v>
      </c>
      <c r="V1695" s="217">
        <f>--IFERROR(VLOOKUP(I1695,'统计（数据库导出）'!A:K,7,FALSE),0)</f>
        <v>0</v>
      </c>
      <c r="W1695" s="217">
        <f>--IFERROR(VLOOKUP(I1695,'统计（数据库导出）'!A:K,8,FALSE),0)</f>
        <v>825.5</v>
      </c>
      <c r="X1695" s="217">
        <f>--IFERROR(VLOOKUP(I1695,'统计（数据库导出）'!A:K,9,FALSE),0)</f>
        <v>-229</v>
      </c>
      <c r="Y1695" s="217">
        <f>--IFERROR(VLOOKUP(I1695,'统计（数据库导出）'!A:K,10,FALSE),0)</f>
        <v>792.99795</v>
      </c>
      <c r="Z1695" s="217">
        <f>--IFERROR(VLOOKUP(I1695,'统计（数据库导出）'!A:K,11,FALSE),0)</f>
        <v>-16</v>
      </c>
      <c r="AA1695" s="4">
        <v>1694</v>
      </c>
      <c r="AB1695" s="4"/>
      <c r="AC1695" s="1" t="e">
        <f>VLOOKUP(H1695,[1]Sheet1!$D:$D,1,FALSE)</f>
        <v>#N/A</v>
      </c>
    </row>
    <row r="1696" spans="1:29">
      <c r="A1696" s="4">
        <v>41</v>
      </c>
      <c r="B1696" s="4" t="s">
        <v>4105</v>
      </c>
      <c r="C1696" s="4">
        <v>0</v>
      </c>
      <c r="D1696" s="4" t="s">
        <v>30</v>
      </c>
      <c r="E1696" s="4" t="s">
        <v>4261</v>
      </c>
      <c r="F1696" s="4" t="s">
        <v>32</v>
      </c>
      <c r="G1696" s="4" t="s">
        <v>33</v>
      </c>
      <c r="H1696" s="4">
        <v>3852754</v>
      </c>
      <c r="I1696" s="4" t="s">
        <v>4296</v>
      </c>
      <c r="J1696" s="216">
        <v>1000</v>
      </c>
      <c r="K1696" s="4">
        <v>17393894445</v>
      </c>
      <c r="L1696" s="4"/>
      <c r="M1696" s="4" t="s">
        <v>4297</v>
      </c>
      <c r="N1696" s="4" t="s">
        <v>4298</v>
      </c>
      <c r="O1696" s="4">
        <v>17393894445</v>
      </c>
      <c r="P1696" s="217">
        <f>--IFERROR(VLOOKUP(I1696,'统计（数据库导出）'!A:C,2,FALSE),0)</f>
        <v>98.55</v>
      </c>
      <c r="Q1696" s="217">
        <f>--IFERROR(VLOOKUP(I1696,'统计（数据库导出）'!A:C,3,FALSE),0)</f>
        <v>692.75</v>
      </c>
      <c r="R1696" s="219">
        <f t="shared" si="26"/>
        <v>0.69275</v>
      </c>
      <c r="S1696" s="217">
        <f>--IFERROR(VLOOKUP(I1696,'统计（数据库导出）'!A:K,4,FALSE),0)</f>
        <v>91.9</v>
      </c>
      <c r="T1696" s="217">
        <f>--IFERROR(VLOOKUP(I1696,'统计（数据库导出）'!A:K,5,FALSE),0)</f>
        <v>0</v>
      </c>
      <c r="U1696" s="217">
        <f>--IFERROR(VLOOKUP(I1696,'统计（数据库导出）'!A:K,6,FALSE),0)</f>
        <v>6.65</v>
      </c>
      <c r="V1696" s="217">
        <f>--IFERROR(VLOOKUP(I1696,'统计（数据库导出）'!A:K,7,FALSE),0)</f>
        <v>0</v>
      </c>
      <c r="W1696" s="217">
        <f>--IFERROR(VLOOKUP(I1696,'统计（数据库导出）'!A:K,8,FALSE),0)</f>
        <v>449.8</v>
      </c>
      <c r="X1696" s="217">
        <f>--IFERROR(VLOOKUP(I1696,'统计（数据库导出）'!A:K,9,FALSE),0)</f>
        <v>-329.1</v>
      </c>
      <c r="Y1696" s="217">
        <f>--IFERROR(VLOOKUP(I1696,'统计（数据库导出）'!A:K,10,FALSE),0)</f>
        <v>242.95</v>
      </c>
      <c r="Z1696" s="217">
        <f>--IFERROR(VLOOKUP(I1696,'统计（数据库导出）'!A:K,11,FALSE),0)</f>
        <v>0</v>
      </c>
      <c r="AA1696" s="4">
        <v>1695</v>
      </c>
      <c r="AB1696" s="4"/>
      <c r="AC1696" s="1" t="e">
        <f>VLOOKUP(H1696,[1]Sheet1!$D:$D,1,FALSE)</f>
        <v>#N/A</v>
      </c>
    </row>
    <row r="1697" spans="1:29">
      <c r="A1697" s="4">
        <v>42</v>
      </c>
      <c r="B1697" s="4" t="s">
        <v>4105</v>
      </c>
      <c r="C1697" s="4">
        <v>0</v>
      </c>
      <c r="D1697" s="4" t="s">
        <v>30</v>
      </c>
      <c r="E1697" s="4" t="s">
        <v>4261</v>
      </c>
      <c r="F1697" s="4" t="s">
        <v>32</v>
      </c>
      <c r="G1697" s="4" t="s">
        <v>43</v>
      </c>
      <c r="H1697" s="4">
        <v>3850524</v>
      </c>
      <c r="I1697" s="4" t="s">
        <v>4299</v>
      </c>
      <c r="J1697" s="216">
        <v>900</v>
      </c>
      <c r="K1697" s="4">
        <v>18919209392</v>
      </c>
      <c r="L1697" s="4"/>
      <c r="M1697" s="4" t="s">
        <v>4300</v>
      </c>
      <c r="N1697" s="4" t="s">
        <v>4298</v>
      </c>
      <c r="O1697" s="4">
        <v>18919209392</v>
      </c>
      <c r="P1697" s="217">
        <f>--IFERROR(VLOOKUP(I1697,'统计（数据库导出）'!A:C,2,FALSE),0)</f>
        <v>75</v>
      </c>
      <c r="Q1697" s="217">
        <f>--IFERROR(VLOOKUP(I1697,'统计（数据库导出）'!A:C,3,FALSE),0)</f>
        <v>1076.2</v>
      </c>
      <c r="R1697" s="219">
        <f t="shared" si="26"/>
        <v>1.19577777777778</v>
      </c>
      <c r="S1697" s="217">
        <f>--IFERROR(VLOOKUP(I1697,'统计（数据库导出）'!A:K,4,FALSE),0)</f>
        <v>60</v>
      </c>
      <c r="T1697" s="217">
        <f>--IFERROR(VLOOKUP(I1697,'统计（数据库导出）'!A:K,5,FALSE),0)</f>
        <v>-69</v>
      </c>
      <c r="U1697" s="217">
        <f>--IFERROR(VLOOKUP(I1697,'统计（数据库导出）'!A:K,6,FALSE),0)</f>
        <v>15</v>
      </c>
      <c r="V1697" s="217">
        <f>--IFERROR(VLOOKUP(I1697,'统计（数据库导出）'!A:K,7,FALSE),0)</f>
        <v>0</v>
      </c>
      <c r="W1697" s="217">
        <f>--IFERROR(VLOOKUP(I1697,'统计（数据库导出）'!A:K,8,FALSE),0)</f>
        <v>696</v>
      </c>
      <c r="X1697" s="217">
        <f>--IFERROR(VLOOKUP(I1697,'统计（数据库导出）'!A:K,9,FALSE),0)</f>
        <v>-186</v>
      </c>
      <c r="Y1697" s="217">
        <f>--IFERROR(VLOOKUP(I1697,'统计（数据库导出）'!A:K,10,FALSE),0)</f>
        <v>380.2</v>
      </c>
      <c r="Z1697" s="217">
        <f>--IFERROR(VLOOKUP(I1697,'统计（数据库导出）'!A:K,11,FALSE),0)</f>
        <v>-5</v>
      </c>
      <c r="AA1697" s="4">
        <v>1696</v>
      </c>
      <c r="AB1697" s="4"/>
      <c r="AC1697" s="1" t="e">
        <f>VLOOKUP(H1697,[1]Sheet1!$D:$D,1,FALSE)</f>
        <v>#N/A</v>
      </c>
    </row>
    <row r="1698" spans="1:29">
      <c r="A1698" s="4">
        <v>43</v>
      </c>
      <c r="B1698" s="4" t="s">
        <v>4105</v>
      </c>
      <c r="C1698" s="4">
        <v>0</v>
      </c>
      <c r="D1698" s="4" t="s">
        <v>30</v>
      </c>
      <c r="E1698" s="4" t="s">
        <v>4261</v>
      </c>
      <c r="F1698" s="4" t="s">
        <v>32</v>
      </c>
      <c r="G1698" s="4" t="s">
        <v>33</v>
      </c>
      <c r="H1698" s="4">
        <v>3851457</v>
      </c>
      <c r="I1698" s="4" t="s">
        <v>4301</v>
      </c>
      <c r="J1698" s="216">
        <v>1000</v>
      </c>
      <c r="K1698" s="4">
        <v>13389389992</v>
      </c>
      <c r="L1698" s="4" t="s">
        <v>99</v>
      </c>
      <c r="M1698" s="4" t="s">
        <v>4302</v>
      </c>
      <c r="N1698" s="4" t="s">
        <v>4303</v>
      </c>
      <c r="O1698" s="4">
        <v>13389389992</v>
      </c>
      <c r="P1698" s="217">
        <f>--IFERROR(VLOOKUP(I1698,'统计（数据库导出）'!A:C,2,FALSE),0)</f>
        <v>40</v>
      </c>
      <c r="Q1698" s="217">
        <f>--IFERROR(VLOOKUP(I1698,'统计（数据库导出）'!A:C,3,FALSE),0)</f>
        <v>3083.18</v>
      </c>
      <c r="R1698" s="219">
        <f t="shared" si="26"/>
        <v>3.08318</v>
      </c>
      <c r="S1698" s="217">
        <f>--IFERROR(VLOOKUP(I1698,'统计（数据库导出）'!A:K,4,FALSE),0)</f>
        <v>10</v>
      </c>
      <c r="T1698" s="217">
        <f>--IFERROR(VLOOKUP(I1698,'统计（数据库导出）'!A:K,5,FALSE),0)</f>
        <v>0</v>
      </c>
      <c r="U1698" s="217">
        <f>--IFERROR(VLOOKUP(I1698,'统计（数据库导出）'!A:K,6,FALSE),0)</f>
        <v>30</v>
      </c>
      <c r="V1698" s="217">
        <f>--IFERROR(VLOOKUP(I1698,'统计（数据库导出）'!A:K,7,FALSE),0)</f>
        <v>0</v>
      </c>
      <c r="W1698" s="217">
        <f>--IFERROR(VLOOKUP(I1698,'统计（数据库导出）'!A:K,8,FALSE),0)</f>
        <v>1504.28</v>
      </c>
      <c r="X1698" s="217">
        <f>--IFERROR(VLOOKUP(I1698,'统计（数据库导出）'!A:K,9,FALSE),0)</f>
        <v>-1503.6</v>
      </c>
      <c r="Y1698" s="217">
        <f>--IFERROR(VLOOKUP(I1698,'统计（数据库导出）'!A:K,10,FALSE),0)</f>
        <v>1578.9</v>
      </c>
      <c r="Z1698" s="217">
        <f>--IFERROR(VLOOKUP(I1698,'统计（数据库导出）'!A:K,11,FALSE),0)</f>
        <v>-10</v>
      </c>
      <c r="AA1698" s="4">
        <v>1697</v>
      </c>
      <c r="AB1698" s="4"/>
      <c r="AC1698" s="1" t="e">
        <f>VLOOKUP(H1698,[1]Sheet1!$D:$D,1,FALSE)</f>
        <v>#N/A</v>
      </c>
    </row>
    <row r="1699" spans="1:29">
      <c r="A1699" s="4">
        <v>44</v>
      </c>
      <c r="B1699" s="4" t="s">
        <v>4105</v>
      </c>
      <c r="C1699" s="4">
        <v>0</v>
      </c>
      <c r="D1699" s="4" t="s">
        <v>30</v>
      </c>
      <c r="E1699" s="4" t="s">
        <v>4261</v>
      </c>
      <c r="F1699" s="4" t="s">
        <v>32</v>
      </c>
      <c r="G1699" s="4" t="s">
        <v>43</v>
      </c>
      <c r="H1699" s="4">
        <v>3353090</v>
      </c>
      <c r="I1699" s="4" t="s">
        <v>4304</v>
      </c>
      <c r="J1699" s="216">
        <v>900</v>
      </c>
      <c r="K1699" s="4">
        <v>15352222123</v>
      </c>
      <c r="L1699" s="4" t="s">
        <v>99</v>
      </c>
      <c r="M1699" s="4" t="s">
        <v>4305</v>
      </c>
      <c r="N1699" s="4" t="s">
        <v>4306</v>
      </c>
      <c r="O1699" s="4">
        <v>15352222123</v>
      </c>
      <c r="P1699" s="217">
        <f>--IFERROR(VLOOKUP(I1699,'统计（数据库导出）'!A:C,2,FALSE),0)</f>
        <v>0</v>
      </c>
      <c r="Q1699" s="217">
        <f>--IFERROR(VLOOKUP(I1699,'统计（数据库导出）'!A:C,3,FALSE),0)</f>
        <v>-274.65</v>
      </c>
      <c r="R1699" s="219">
        <f t="shared" si="26"/>
        <v>-0.305166666666667</v>
      </c>
      <c r="S1699" s="217">
        <f>--IFERROR(VLOOKUP(I1699,'统计（数据库导出）'!A:K,4,FALSE),0)</f>
        <v>0</v>
      </c>
      <c r="T1699" s="217">
        <f>--IFERROR(VLOOKUP(I1699,'统计（数据库导出）'!A:K,5,FALSE),0)</f>
        <v>0</v>
      </c>
      <c r="U1699" s="217">
        <f>--IFERROR(VLOOKUP(I1699,'统计（数据库导出）'!A:K,6,FALSE),0)</f>
        <v>0</v>
      </c>
      <c r="V1699" s="217">
        <f>--IFERROR(VLOOKUP(I1699,'统计（数据库导出）'!A:K,7,FALSE),0)</f>
        <v>0</v>
      </c>
      <c r="W1699" s="217">
        <f>--IFERROR(VLOOKUP(I1699,'统计（数据库导出）'!A:K,8,FALSE),0)</f>
        <v>-290.3</v>
      </c>
      <c r="X1699" s="217">
        <f>--IFERROR(VLOOKUP(I1699,'统计（数据库导出）'!A:K,9,FALSE),0)</f>
        <v>-461</v>
      </c>
      <c r="Y1699" s="217">
        <f>--IFERROR(VLOOKUP(I1699,'统计（数据库导出）'!A:K,10,FALSE),0)</f>
        <v>15.65</v>
      </c>
      <c r="Z1699" s="217">
        <f>--IFERROR(VLOOKUP(I1699,'统计（数据库导出）'!A:K,11,FALSE),0)</f>
        <v>-20</v>
      </c>
      <c r="AA1699" s="4">
        <v>1698</v>
      </c>
      <c r="AB1699" s="4"/>
      <c r="AC1699" s="1" t="e">
        <f>VLOOKUP(H1699,[1]Sheet1!$D:$D,1,FALSE)</f>
        <v>#N/A</v>
      </c>
    </row>
    <row r="1700" spans="1:29">
      <c r="A1700" s="4">
        <v>45</v>
      </c>
      <c r="B1700" s="4" t="s">
        <v>4105</v>
      </c>
      <c r="C1700" s="4">
        <v>0</v>
      </c>
      <c r="D1700" s="4" t="s">
        <v>30</v>
      </c>
      <c r="E1700" s="4" t="s">
        <v>4261</v>
      </c>
      <c r="F1700" s="4" t="s">
        <v>32</v>
      </c>
      <c r="G1700" s="4"/>
      <c r="H1700" s="4">
        <v>3851630</v>
      </c>
      <c r="I1700" s="4" t="s">
        <v>4307</v>
      </c>
      <c r="J1700" s="216">
        <v>0</v>
      </c>
      <c r="K1700" s="4">
        <v>15393061213</v>
      </c>
      <c r="L1700" s="4"/>
      <c r="M1700" s="4" t="s">
        <v>4308</v>
      </c>
      <c r="N1700" s="4" t="s">
        <v>4309</v>
      </c>
      <c r="O1700" s="4">
        <v>15393061213</v>
      </c>
      <c r="P1700" s="217">
        <f>--IFERROR(VLOOKUP(I1700,'统计（数据库导出）'!A:C,2,FALSE),0)</f>
        <v>0</v>
      </c>
      <c r="Q1700" s="217">
        <f>--IFERROR(VLOOKUP(I1700,'统计（数据库导出）'!A:C,3,FALSE),0)</f>
        <v>135.65</v>
      </c>
      <c r="R1700" s="219">
        <f t="shared" si="26"/>
        <v>0</v>
      </c>
      <c r="S1700" s="217">
        <f>--IFERROR(VLOOKUP(I1700,'统计（数据库导出）'!A:K,4,FALSE),0)</f>
        <v>0</v>
      </c>
      <c r="T1700" s="217">
        <f>--IFERROR(VLOOKUP(I1700,'统计（数据库导出）'!A:K,5,FALSE),0)</f>
        <v>0</v>
      </c>
      <c r="U1700" s="217">
        <f>--IFERROR(VLOOKUP(I1700,'统计（数据库导出）'!A:K,6,FALSE),0)</f>
        <v>0</v>
      </c>
      <c r="V1700" s="217">
        <f>--IFERROR(VLOOKUP(I1700,'统计（数据库导出）'!A:K,7,FALSE),0)</f>
        <v>0</v>
      </c>
      <c r="W1700" s="217">
        <f>--IFERROR(VLOOKUP(I1700,'统计（数据库导出）'!A:K,8,FALSE),0)</f>
        <v>129</v>
      </c>
      <c r="X1700" s="217">
        <f>--IFERROR(VLOOKUP(I1700,'统计（数据库导出）'!A:K,9,FALSE),0)</f>
        <v>-69</v>
      </c>
      <c r="Y1700" s="217">
        <f>--IFERROR(VLOOKUP(I1700,'统计（数据库导出）'!A:K,10,FALSE),0)</f>
        <v>6.65</v>
      </c>
      <c r="Z1700" s="217">
        <f>--IFERROR(VLOOKUP(I1700,'统计（数据库导出）'!A:K,11,FALSE),0)</f>
        <v>0</v>
      </c>
      <c r="AA1700" s="4">
        <v>1699</v>
      </c>
      <c r="AB1700" s="4"/>
      <c r="AC1700" s="1" t="e">
        <f>VLOOKUP(H1700,[1]Sheet1!$D:$D,1,FALSE)</f>
        <v>#N/A</v>
      </c>
    </row>
    <row r="1701" spans="1:29">
      <c r="A1701" s="4">
        <v>46</v>
      </c>
      <c r="B1701" s="4" t="s">
        <v>4105</v>
      </c>
      <c r="C1701" s="4">
        <v>0</v>
      </c>
      <c r="D1701" s="4" t="s">
        <v>30</v>
      </c>
      <c r="E1701" s="4" t="s">
        <v>4261</v>
      </c>
      <c r="F1701" s="4" t="s">
        <v>32</v>
      </c>
      <c r="G1701" s="4" t="s">
        <v>33</v>
      </c>
      <c r="H1701" s="4">
        <v>3852757</v>
      </c>
      <c r="I1701" s="4" t="s">
        <v>4310</v>
      </c>
      <c r="J1701" s="216">
        <v>1000</v>
      </c>
      <c r="K1701" s="4">
        <v>18093811780</v>
      </c>
      <c r="L1701" s="4"/>
      <c r="M1701" s="4" t="s">
        <v>4311</v>
      </c>
      <c r="N1701" s="4" t="s">
        <v>4312</v>
      </c>
      <c r="O1701" s="4">
        <v>18093811780</v>
      </c>
      <c r="P1701" s="217">
        <f>--IFERROR(VLOOKUP(I1701,'统计（数据库导出）'!A:C,2,FALSE),0)</f>
        <v>52.5</v>
      </c>
      <c r="Q1701" s="217">
        <f>--IFERROR(VLOOKUP(I1701,'统计（数据库导出）'!A:C,3,FALSE),0)</f>
        <v>982.9</v>
      </c>
      <c r="R1701" s="219">
        <f t="shared" si="26"/>
        <v>0.9829</v>
      </c>
      <c r="S1701" s="217">
        <f>--IFERROR(VLOOKUP(I1701,'统计（数据库导出）'!A:K,4,FALSE),0)</f>
        <v>32.5</v>
      </c>
      <c r="T1701" s="217">
        <f>--IFERROR(VLOOKUP(I1701,'统计（数据库导出）'!A:K,5,FALSE),0)</f>
        <v>0</v>
      </c>
      <c r="U1701" s="217">
        <f>--IFERROR(VLOOKUP(I1701,'统计（数据库导出）'!A:K,6,FALSE),0)</f>
        <v>20</v>
      </c>
      <c r="V1701" s="217">
        <f>--IFERROR(VLOOKUP(I1701,'统计（数据库导出）'!A:K,7,FALSE),0)</f>
        <v>0</v>
      </c>
      <c r="W1701" s="217">
        <f>--IFERROR(VLOOKUP(I1701,'统计（数据库导出）'!A:K,8,FALSE),0)</f>
        <v>559.3</v>
      </c>
      <c r="X1701" s="217">
        <f>--IFERROR(VLOOKUP(I1701,'统计（数据库导出）'!A:K,9,FALSE),0)</f>
        <v>-535</v>
      </c>
      <c r="Y1701" s="217">
        <f>--IFERROR(VLOOKUP(I1701,'统计（数据库导出）'!A:K,10,FALSE),0)</f>
        <v>423.6</v>
      </c>
      <c r="Z1701" s="217">
        <f>--IFERROR(VLOOKUP(I1701,'统计（数据库导出）'!A:K,11,FALSE),0)</f>
        <v>0</v>
      </c>
      <c r="AA1701" s="4">
        <v>1700</v>
      </c>
      <c r="AB1701" s="4"/>
      <c r="AC1701" s="1" t="e">
        <f>VLOOKUP(H1701,[1]Sheet1!$D:$D,1,FALSE)</f>
        <v>#N/A</v>
      </c>
    </row>
    <row r="1702" spans="1:29">
      <c r="A1702" s="4">
        <v>47</v>
      </c>
      <c r="B1702" s="4" t="s">
        <v>4105</v>
      </c>
      <c r="C1702" s="4">
        <v>0</v>
      </c>
      <c r="D1702" s="4" t="s">
        <v>30</v>
      </c>
      <c r="E1702" s="4" t="s">
        <v>4261</v>
      </c>
      <c r="F1702" s="4" t="s">
        <v>32</v>
      </c>
      <c r="G1702" s="4" t="s">
        <v>43</v>
      </c>
      <c r="H1702" s="4">
        <v>3852309</v>
      </c>
      <c r="I1702" s="4" t="s">
        <v>4313</v>
      </c>
      <c r="J1702" s="216">
        <v>900</v>
      </c>
      <c r="K1702" s="4">
        <v>17793825003</v>
      </c>
      <c r="L1702" s="4" t="s">
        <v>99</v>
      </c>
      <c r="M1702" s="4" t="s">
        <v>4314</v>
      </c>
      <c r="N1702" s="4" t="s">
        <v>4312</v>
      </c>
      <c r="O1702" s="4">
        <v>17793825003</v>
      </c>
      <c r="P1702" s="217">
        <f>--IFERROR(VLOOKUP(I1702,'统计（数据库导出）'!A:C,2,FALSE),0)</f>
        <v>10</v>
      </c>
      <c r="Q1702" s="217">
        <f>--IFERROR(VLOOKUP(I1702,'统计（数据库导出）'!A:C,3,FALSE),0)</f>
        <v>1348.58995</v>
      </c>
      <c r="R1702" s="219">
        <f t="shared" si="26"/>
        <v>1.49843327777778</v>
      </c>
      <c r="S1702" s="217">
        <f>--IFERROR(VLOOKUP(I1702,'统计（数据库导出）'!A:K,4,FALSE),0)</f>
        <v>10</v>
      </c>
      <c r="T1702" s="217">
        <f>--IFERROR(VLOOKUP(I1702,'统计（数据库导出）'!A:K,5,FALSE),0)</f>
        <v>0</v>
      </c>
      <c r="U1702" s="217">
        <f>--IFERROR(VLOOKUP(I1702,'统计（数据库导出）'!A:K,6,FALSE),0)</f>
        <v>0</v>
      </c>
      <c r="V1702" s="217">
        <f>--IFERROR(VLOOKUP(I1702,'统计（数据库导出）'!A:K,7,FALSE),0)</f>
        <v>0</v>
      </c>
      <c r="W1702" s="217">
        <f>--IFERROR(VLOOKUP(I1702,'统计（数据库导出）'!A:K,8,FALSE),0)</f>
        <v>547.45</v>
      </c>
      <c r="X1702" s="217">
        <f>--IFERROR(VLOOKUP(I1702,'统计（数据库导出）'!A:K,9,FALSE),0)</f>
        <v>-141.65</v>
      </c>
      <c r="Y1702" s="217">
        <f>--IFERROR(VLOOKUP(I1702,'统计（数据库导出）'!A:K,10,FALSE),0)</f>
        <v>801.13995</v>
      </c>
      <c r="Z1702" s="217">
        <f>--IFERROR(VLOOKUP(I1702,'统计（数据库导出）'!A:K,11,FALSE),0)</f>
        <v>0</v>
      </c>
      <c r="AA1702" s="4">
        <v>1701</v>
      </c>
      <c r="AB1702" s="4"/>
      <c r="AC1702" s="1" t="e">
        <f>VLOOKUP(H1702,[1]Sheet1!$D:$D,1,FALSE)</f>
        <v>#N/A</v>
      </c>
    </row>
    <row r="1703" spans="1:29">
      <c r="A1703" s="4">
        <v>48</v>
      </c>
      <c r="B1703" s="4" t="s">
        <v>4105</v>
      </c>
      <c r="C1703" s="4">
        <v>0</v>
      </c>
      <c r="D1703" s="4" t="s">
        <v>30</v>
      </c>
      <c r="E1703" s="4" t="s">
        <v>4261</v>
      </c>
      <c r="F1703" s="4" t="s">
        <v>32</v>
      </c>
      <c r="G1703" s="4" t="s">
        <v>43</v>
      </c>
      <c r="H1703" s="4">
        <v>3852723</v>
      </c>
      <c r="I1703" s="4" t="s">
        <v>4315</v>
      </c>
      <c r="J1703" s="216">
        <v>900</v>
      </c>
      <c r="K1703" s="4">
        <v>19958521987</v>
      </c>
      <c r="L1703" s="4"/>
      <c r="M1703" s="4" t="s">
        <v>4316</v>
      </c>
      <c r="N1703" s="4" t="s">
        <v>4269</v>
      </c>
      <c r="O1703" s="4">
        <v>19958521987</v>
      </c>
      <c r="P1703" s="217">
        <f>--IFERROR(VLOOKUP(I1703,'统计（数据库导出）'!A:C,2,FALSE),0)</f>
        <v>0</v>
      </c>
      <c r="Q1703" s="217">
        <f>--IFERROR(VLOOKUP(I1703,'统计（数据库导出）'!A:C,3,FALSE),0)</f>
        <v>0</v>
      </c>
      <c r="R1703" s="219">
        <f t="shared" si="26"/>
        <v>0</v>
      </c>
      <c r="S1703" s="217">
        <f>--IFERROR(VLOOKUP(I1703,'统计（数据库导出）'!A:K,4,FALSE),0)</f>
        <v>0</v>
      </c>
      <c r="T1703" s="217">
        <f>--IFERROR(VLOOKUP(I1703,'统计（数据库导出）'!A:K,5,FALSE),0)</f>
        <v>0</v>
      </c>
      <c r="U1703" s="217">
        <f>--IFERROR(VLOOKUP(I1703,'统计（数据库导出）'!A:K,6,FALSE),0)</f>
        <v>0</v>
      </c>
      <c r="V1703" s="217">
        <f>--IFERROR(VLOOKUP(I1703,'统计（数据库导出）'!A:K,7,FALSE),0)</f>
        <v>0</v>
      </c>
      <c r="W1703" s="217">
        <f>--IFERROR(VLOOKUP(I1703,'统计（数据库导出）'!A:K,8,FALSE),0)</f>
        <v>0</v>
      </c>
      <c r="X1703" s="217">
        <f>--IFERROR(VLOOKUP(I1703,'统计（数据库导出）'!A:K,9,FALSE),0)</f>
        <v>0</v>
      </c>
      <c r="Y1703" s="217">
        <f>--IFERROR(VLOOKUP(I1703,'统计（数据库导出）'!A:K,10,FALSE),0)</f>
        <v>0</v>
      </c>
      <c r="Z1703" s="217">
        <f>--IFERROR(VLOOKUP(I1703,'统计（数据库导出）'!A:K,11,FALSE),0)</f>
        <v>0</v>
      </c>
      <c r="AA1703" s="4">
        <v>1702</v>
      </c>
      <c r="AB1703" s="4"/>
      <c r="AC1703" s="1" t="e">
        <f>VLOOKUP(H1703,[1]Sheet1!$D:$D,1,FALSE)</f>
        <v>#N/A</v>
      </c>
    </row>
    <row r="1704" spans="1:29">
      <c r="A1704" s="4">
        <v>49</v>
      </c>
      <c r="B1704" s="4" t="s">
        <v>4105</v>
      </c>
      <c r="C1704" s="4">
        <v>0</v>
      </c>
      <c r="D1704" s="4" t="s">
        <v>30</v>
      </c>
      <c r="E1704" s="4" t="s">
        <v>4261</v>
      </c>
      <c r="F1704" s="4" t="s">
        <v>32</v>
      </c>
      <c r="G1704" s="4" t="s">
        <v>33</v>
      </c>
      <c r="H1704" s="4">
        <v>3353222</v>
      </c>
      <c r="I1704" s="4" t="s">
        <v>4317</v>
      </c>
      <c r="J1704" s="216">
        <v>1000</v>
      </c>
      <c r="K1704" s="4">
        <v>19958684633</v>
      </c>
      <c r="L1704" s="4"/>
      <c r="M1704" s="4" t="s">
        <v>4318</v>
      </c>
      <c r="N1704" s="4" t="s">
        <v>4269</v>
      </c>
      <c r="O1704" s="4">
        <v>19958684633</v>
      </c>
      <c r="P1704" s="217">
        <f>--IFERROR(VLOOKUP(I1704,'统计（数据库导出）'!A:C,2,FALSE),0)</f>
        <v>0</v>
      </c>
      <c r="Q1704" s="217">
        <f>--IFERROR(VLOOKUP(I1704,'统计（数据库导出）'!A:C,3,FALSE),0)</f>
        <v>335.75</v>
      </c>
      <c r="R1704" s="219">
        <f t="shared" si="26"/>
        <v>0.33575</v>
      </c>
      <c r="S1704" s="217">
        <f>--IFERROR(VLOOKUP(I1704,'统计（数据库导出）'!A:K,4,FALSE),0)</f>
        <v>0</v>
      </c>
      <c r="T1704" s="217">
        <f>--IFERROR(VLOOKUP(I1704,'统计（数据库导出）'!A:K,5,FALSE),0)</f>
        <v>0</v>
      </c>
      <c r="U1704" s="217">
        <f>--IFERROR(VLOOKUP(I1704,'统计（数据库导出）'!A:K,6,FALSE),0)</f>
        <v>0</v>
      </c>
      <c r="V1704" s="217">
        <f>--IFERROR(VLOOKUP(I1704,'统计（数据库导出）'!A:K,7,FALSE),0)</f>
        <v>0</v>
      </c>
      <c r="W1704" s="217">
        <f>--IFERROR(VLOOKUP(I1704,'统计（数据库导出）'!A:K,8,FALSE),0)</f>
        <v>175.1</v>
      </c>
      <c r="X1704" s="217">
        <f>--IFERROR(VLOOKUP(I1704,'统计（数据库导出）'!A:K,9,FALSE),0)</f>
        <v>-258</v>
      </c>
      <c r="Y1704" s="217">
        <f>--IFERROR(VLOOKUP(I1704,'统计（数据库导出）'!A:K,10,FALSE),0)</f>
        <v>160.65</v>
      </c>
      <c r="Z1704" s="217">
        <f>--IFERROR(VLOOKUP(I1704,'统计（数据库导出）'!A:K,11,FALSE),0)</f>
        <v>0</v>
      </c>
      <c r="AA1704" s="4">
        <v>1703</v>
      </c>
      <c r="AB1704" s="4"/>
      <c r="AC1704" s="1" t="e">
        <f>VLOOKUP(H1704,[1]Sheet1!$D:$D,1,FALSE)</f>
        <v>#N/A</v>
      </c>
    </row>
    <row r="1705" spans="1:29">
      <c r="A1705" s="4">
        <v>50</v>
      </c>
      <c r="B1705" s="4" t="s">
        <v>4105</v>
      </c>
      <c r="C1705" s="4">
        <v>0</v>
      </c>
      <c r="D1705" s="4" t="s">
        <v>30</v>
      </c>
      <c r="E1705" s="4" t="s">
        <v>4261</v>
      </c>
      <c r="F1705" s="4" t="s">
        <v>32</v>
      </c>
      <c r="G1705" s="4" t="s">
        <v>68</v>
      </c>
      <c r="H1705" s="4">
        <v>3353251</v>
      </c>
      <c r="I1705" s="4" t="s">
        <v>4319</v>
      </c>
      <c r="J1705" s="216">
        <v>900</v>
      </c>
      <c r="K1705" s="4">
        <v>18993821256</v>
      </c>
      <c r="L1705" s="4"/>
      <c r="M1705" s="4" t="s">
        <v>4320</v>
      </c>
      <c r="N1705" s="4" t="s">
        <v>4321</v>
      </c>
      <c r="O1705" s="4">
        <v>18993821256</v>
      </c>
      <c r="P1705" s="217">
        <f>--IFERROR(VLOOKUP(I1705,'统计（数据库导出）'!A:C,2,FALSE),0)</f>
        <v>0</v>
      </c>
      <c r="Q1705" s="217">
        <f>--IFERROR(VLOOKUP(I1705,'统计（数据库导出）'!A:C,3,FALSE),0)</f>
        <v>145</v>
      </c>
      <c r="R1705" s="219">
        <f t="shared" si="26"/>
        <v>0.161111111111111</v>
      </c>
      <c r="S1705" s="217">
        <f>--IFERROR(VLOOKUP(I1705,'统计（数据库导出）'!A:K,4,FALSE),0)</f>
        <v>0</v>
      </c>
      <c r="T1705" s="217">
        <f>--IFERROR(VLOOKUP(I1705,'统计（数据库导出）'!A:K,5,FALSE),0)</f>
        <v>0</v>
      </c>
      <c r="U1705" s="217">
        <f>--IFERROR(VLOOKUP(I1705,'统计（数据库导出）'!A:K,6,FALSE),0)</f>
        <v>0</v>
      </c>
      <c r="V1705" s="217">
        <f>--IFERROR(VLOOKUP(I1705,'统计（数据库导出）'!A:K,7,FALSE),0)</f>
        <v>0</v>
      </c>
      <c r="W1705" s="217">
        <f>--IFERROR(VLOOKUP(I1705,'统计（数据库导出）'!A:K,8,FALSE),0)</f>
        <v>0</v>
      </c>
      <c r="X1705" s="217">
        <f>--IFERROR(VLOOKUP(I1705,'统计（数据库导出）'!A:K,9,FALSE),0)</f>
        <v>0</v>
      </c>
      <c r="Y1705" s="217">
        <f>--IFERROR(VLOOKUP(I1705,'统计（数据库导出）'!A:K,10,FALSE),0)</f>
        <v>145</v>
      </c>
      <c r="Z1705" s="217">
        <f>--IFERROR(VLOOKUP(I1705,'统计（数据库导出）'!A:K,11,FALSE),0)</f>
        <v>0</v>
      </c>
      <c r="AA1705" s="4">
        <v>1704</v>
      </c>
      <c r="AB1705" s="4"/>
      <c r="AC1705" s="1" t="e">
        <f>VLOOKUP(H1705,[1]Sheet1!$D:$D,1,FALSE)</f>
        <v>#N/A</v>
      </c>
    </row>
    <row r="1706" spans="1:29">
      <c r="A1706" s="4">
        <v>51</v>
      </c>
      <c r="B1706" s="4" t="s">
        <v>4105</v>
      </c>
      <c r="C1706" s="4">
        <v>0</v>
      </c>
      <c r="D1706" s="4" t="s">
        <v>30</v>
      </c>
      <c r="E1706" s="4" t="s">
        <v>4261</v>
      </c>
      <c r="F1706" s="4" t="s">
        <v>32</v>
      </c>
      <c r="G1706" s="4" t="s">
        <v>68</v>
      </c>
      <c r="H1706" s="4">
        <v>3353258</v>
      </c>
      <c r="I1706" s="4" t="s">
        <v>4322</v>
      </c>
      <c r="J1706" s="216">
        <v>900</v>
      </c>
      <c r="K1706" s="4">
        <v>18993821321</v>
      </c>
      <c r="L1706" s="4"/>
      <c r="M1706" s="4" t="s">
        <v>4323</v>
      </c>
      <c r="N1706" s="4" t="s">
        <v>4321</v>
      </c>
      <c r="O1706" s="4">
        <v>18993821321</v>
      </c>
      <c r="P1706" s="217">
        <f>--IFERROR(VLOOKUP(I1706,'统计（数据库导出）'!A:C,2,FALSE),0)</f>
        <v>0</v>
      </c>
      <c r="Q1706" s="217">
        <f>--IFERROR(VLOOKUP(I1706,'统计（数据库导出）'!A:C,3,FALSE),0)</f>
        <v>176.1</v>
      </c>
      <c r="R1706" s="219">
        <f t="shared" si="26"/>
        <v>0.195666666666667</v>
      </c>
      <c r="S1706" s="217">
        <f>--IFERROR(VLOOKUP(I1706,'统计（数据库导出）'!A:K,4,FALSE),0)</f>
        <v>0</v>
      </c>
      <c r="T1706" s="217">
        <f>--IFERROR(VLOOKUP(I1706,'统计（数据库导出）'!A:K,5,FALSE),0)</f>
        <v>0</v>
      </c>
      <c r="U1706" s="217">
        <f>--IFERROR(VLOOKUP(I1706,'统计（数据库导出）'!A:K,6,FALSE),0)</f>
        <v>0</v>
      </c>
      <c r="V1706" s="217">
        <f>--IFERROR(VLOOKUP(I1706,'统计（数据库导出）'!A:K,7,FALSE),0)</f>
        <v>0</v>
      </c>
      <c r="W1706" s="217">
        <f>--IFERROR(VLOOKUP(I1706,'统计（数据库导出）'!A:K,8,FALSE),0)</f>
        <v>156.1</v>
      </c>
      <c r="X1706" s="217">
        <f>--IFERROR(VLOOKUP(I1706,'统计（数据库导出）'!A:K,9,FALSE),0)</f>
        <v>0</v>
      </c>
      <c r="Y1706" s="217">
        <f>--IFERROR(VLOOKUP(I1706,'统计（数据库导出）'!A:K,10,FALSE),0)</f>
        <v>20</v>
      </c>
      <c r="Z1706" s="217">
        <f>--IFERROR(VLOOKUP(I1706,'统计（数据库导出）'!A:K,11,FALSE),0)</f>
        <v>0</v>
      </c>
      <c r="AA1706" s="4">
        <v>1705</v>
      </c>
      <c r="AB1706" s="4"/>
      <c r="AC1706" s="1" t="e">
        <f>VLOOKUP(H1706,[1]Sheet1!$D:$D,1,FALSE)</f>
        <v>#N/A</v>
      </c>
    </row>
    <row r="1707" spans="1:29">
      <c r="A1707" s="4">
        <v>52</v>
      </c>
      <c r="B1707" s="4" t="s">
        <v>4105</v>
      </c>
      <c r="C1707" s="4">
        <v>0</v>
      </c>
      <c r="D1707" s="4" t="s">
        <v>30</v>
      </c>
      <c r="E1707" s="4" t="s">
        <v>4324</v>
      </c>
      <c r="F1707" s="4" t="s">
        <v>32</v>
      </c>
      <c r="G1707" s="4" t="s">
        <v>68</v>
      </c>
      <c r="H1707" s="4">
        <v>3353283</v>
      </c>
      <c r="I1707" s="4" t="s">
        <v>4325</v>
      </c>
      <c r="J1707" s="216">
        <v>900</v>
      </c>
      <c r="K1707" s="4">
        <v>18993821161</v>
      </c>
      <c r="L1707" s="4"/>
      <c r="M1707" s="4" t="s">
        <v>4326</v>
      </c>
      <c r="N1707" s="4" t="s">
        <v>4321</v>
      </c>
      <c r="O1707" s="4">
        <v>18993821161</v>
      </c>
      <c r="P1707" s="217">
        <f>--IFERROR(VLOOKUP(I1707,'统计（数据库导出）'!A:C,2,FALSE),0)</f>
        <v>0</v>
      </c>
      <c r="Q1707" s="217">
        <f>--IFERROR(VLOOKUP(I1707,'统计（数据库导出）'!A:C,3,FALSE),0)</f>
        <v>0</v>
      </c>
      <c r="R1707" s="219">
        <f t="shared" si="26"/>
        <v>0</v>
      </c>
      <c r="S1707" s="217">
        <f>--IFERROR(VLOOKUP(I1707,'统计（数据库导出）'!A:K,4,FALSE),0)</f>
        <v>0</v>
      </c>
      <c r="T1707" s="217">
        <f>--IFERROR(VLOOKUP(I1707,'统计（数据库导出）'!A:K,5,FALSE),0)</f>
        <v>0</v>
      </c>
      <c r="U1707" s="217">
        <f>--IFERROR(VLOOKUP(I1707,'统计（数据库导出）'!A:K,6,FALSE),0)</f>
        <v>0</v>
      </c>
      <c r="V1707" s="217">
        <f>--IFERROR(VLOOKUP(I1707,'统计（数据库导出）'!A:K,7,FALSE),0)</f>
        <v>0</v>
      </c>
      <c r="W1707" s="217">
        <f>--IFERROR(VLOOKUP(I1707,'统计（数据库导出）'!A:K,8,FALSE),0)</f>
        <v>0</v>
      </c>
      <c r="X1707" s="217">
        <f>--IFERROR(VLOOKUP(I1707,'统计（数据库导出）'!A:K,9,FALSE),0)</f>
        <v>0</v>
      </c>
      <c r="Y1707" s="217">
        <f>--IFERROR(VLOOKUP(I1707,'统计（数据库导出）'!A:K,10,FALSE),0)</f>
        <v>0</v>
      </c>
      <c r="Z1707" s="217">
        <f>--IFERROR(VLOOKUP(I1707,'统计（数据库导出）'!A:K,11,FALSE),0)</f>
        <v>0</v>
      </c>
      <c r="AA1707" s="4">
        <v>1706</v>
      </c>
      <c r="AB1707" s="4"/>
      <c r="AC1707" s="1" t="e">
        <f>VLOOKUP(H1707,[1]Sheet1!$D:$D,1,FALSE)</f>
        <v>#N/A</v>
      </c>
    </row>
    <row r="1708" spans="1:29">
      <c r="A1708" s="4">
        <v>53</v>
      </c>
      <c r="B1708" s="4" t="s">
        <v>4105</v>
      </c>
      <c r="C1708" s="4">
        <v>0</v>
      </c>
      <c r="D1708" s="4" t="s">
        <v>30</v>
      </c>
      <c r="E1708" s="4" t="s">
        <v>4261</v>
      </c>
      <c r="F1708" s="4" t="s">
        <v>32</v>
      </c>
      <c r="G1708" s="4" t="s">
        <v>68</v>
      </c>
      <c r="H1708" s="4">
        <v>3353286</v>
      </c>
      <c r="I1708" s="4" t="s">
        <v>4327</v>
      </c>
      <c r="J1708" s="216">
        <v>900</v>
      </c>
      <c r="K1708" s="4" t="s">
        <v>4328</v>
      </c>
      <c r="L1708" s="4"/>
      <c r="M1708" s="4" t="s">
        <v>4329</v>
      </c>
      <c r="N1708" s="4" t="s">
        <v>4321</v>
      </c>
      <c r="O1708" s="4">
        <v>15349461088</v>
      </c>
      <c r="P1708" s="217">
        <f>--IFERROR(VLOOKUP(I1708,'统计（数据库导出）'!A:C,2,FALSE),0)</f>
        <v>0</v>
      </c>
      <c r="Q1708" s="217">
        <f>--IFERROR(VLOOKUP(I1708,'统计（数据库导出）'!A:C,3,FALSE),0)</f>
        <v>10</v>
      </c>
      <c r="R1708" s="219">
        <f t="shared" si="26"/>
        <v>0.0111111111111111</v>
      </c>
      <c r="S1708" s="217">
        <f>--IFERROR(VLOOKUP(I1708,'统计（数据库导出）'!A:K,4,FALSE),0)</f>
        <v>0</v>
      </c>
      <c r="T1708" s="217">
        <f>--IFERROR(VLOOKUP(I1708,'统计（数据库导出）'!A:K,5,FALSE),0)</f>
        <v>0</v>
      </c>
      <c r="U1708" s="217">
        <f>--IFERROR(VLOOKUP(I1708,'统计（数据库导出）'!A:K,6,FALSE),0)</f>
        <v>0</v>
      </c>
      <c r="V1708" s="217">
        <f>--IFERROR(VLOOKUP(I1708,'统计（数据库导出）'!A:K,7,FALSE),0)</f>
        <v>0</v>
      </c>
      <c r="W1708" s="217">
        <f>--IFERROR(VLOOKUP(I1708,'统计（数据库导出）'!A:K,8,FALSE),0)</f>
        <v>0</v>
      </c>
      <c r="X1708" s="217">
        <f>--IFERROR(VLOOKUP(I1708,'统计（数据库导出）'!A:K,9,FALSE),0)</f>
        <v>0</v>
      </c>
      <c r="Y1708" s="217">
        <f>--IFERROR(VLOOKUP(I1708,'统计（数据库导出）'!A:K,10,FALSE),0)</f>
        <v>10</v>
      </c>
      <c r="Z1708" s="217">
        <f>--IFERROR(VLOOKUP(I1708,'统计（数据库导出）'!A:K,11,FALSE),0)</f>
        <v>0</v>
      </c>
      <c r="AA1708" s="4">
        <v>1707</v>
      </c>
      <c r="AB1708" s="4"/>
      <c r="AC1708" s="1" t="e">
        <f>VLOOKUP(H1708,[1]Sheet1!$D:$D,1,FALSE)</f>
        <v>#N/A</v>
      </c>
    </row>
    <row r="1709" spans="1:29">
      <c r="A1709" s="4">
        <v>54</v>
      </c>
      <c r="B1709" s="4" t="s">
        <v>4105</v>
      </c>
      <c r="C1709" s="4">
        <v>0</v>
      </c>
      <c r="D1709" s="4" t="s">
        <v>30</v>
      </c>
      <c r="E1709" s="4" t="s">
        <v>4261</v>
      </c>
      <c r="F1709" s="4" t="s">
        <v>32</v>
      </c>
      <c r="G1709" s="4" t="s">
        <v>102</v>
      </c>
      <c r="H1709" s="4">
        <v>3353310</v>
      </c>
      <c r="I1709" s="4" t="s">
        <v>4330</v>
      </c>
      <c r="J1709" s="216">
        <v>2600</v>
      </c>
      <c r="K1709" s="4" t="s">
        <v>4331</v>
      </c>
      <c r="L1709" s="4"/>
      <c r="M1709" s="4" t="s">
        <v>4332</v>
      </c>
      <c r="N1709" s="4" t="s">
        <v>4321</v>
      </c>
      <c r="O1709" s="4">
        <v>18993821316</v>
      </c>
      <c r="P1709" s="217">
        <f>--IFERROR(VLOOKUP(I1709,'统计（数据库导出）'!A:C,2,FALSE),0)</f>
        <v>5</v>
      </c>
      <c r="Q1709" s="217">
        <f>--IFERROR(VLOOKUP(I1709,'统计（数据库导出）'!A:C,3,FALSE),0)</f>
        <v>5</v>
      </c>
      <c r="R1709" s="219">
        <f t="shared" si="26"/>
        <v>0.00192307692307692</v>
      </c>
      <c r="S1709" s="217">
        <f>--IFERROR(VLOOKUP(I1709,'统计（数据库导出）'!A:K,4,FALSE),0)</f>
        <v>0</v>
      </c>
      <c r="T1709" s="217">
        <f>--IFERROR(VLOOKUP(I1709,'统计（数据库导出）'!A:K,5,FALSE),0)</f>
        <v>0</v>
      </c>
      <c r="U1709" s="217">
        <f>--IFERROR(VLOOKUP(I1709,'统计（数据库导出）'!A:K,6,FALSE),0)</f>
        <v>5</v>
      </c>
      <c r="V1709" s="217">
        <f>--IFERROR(VLOOKUP(I1709,'统计（数据库导出）'!A:K,7,FALSE),0)</f>
        <v>0</v>
      </c>
      <c r="W1709" s="217">
        <f>--IFERROR(VLOOKUP(I1709,'统计（数据库导出）'!A:K,8,FALSE),0)</f>
        <v>0</v>
      </c>
      <c r="X1709" s="217">
        <f>--IFERROR(VLOOKUP(I1709,'统计（数据库导出）'!A:K,9,FALSE),0)</f>
        <v>0</v>
      </c>
      <c r="Y1709" s="217">
        <f>--IFERROR(VLOOKUP(I1709,'统计（数据库导出）'!A:K,10,FALSE),0)</f>
        <v>5</v>
      </c>
      <c r="Z1709" s="217">
        <f>--IFERROR(VLOOKUP(I1709,'统计（数据库导出）'!A:K,11,FALSE),0)</f>
        <v>0</v>
      </c>
      <c r="AA1709" s="4">
        <v>1708</v>
      </c>
      <c r="AB1709" s="4"/>
      <c r="AC1709" s="1" t="e">
        <f>VLOOKUP(H1709,[1]Sheet1!$D:$D,1,FALSE)</f>
        <v>#N/A</v>
      </c>
    </row>
    <row r="1710" spans="1:29">
      <c r="A1710" s="4">
        <v>55</v>
      </c>
      <c r="B1710" s="4" t="s">
        <v>4105</v>
      </c>
      <c r="C1710" s="4">
        <v>0</v>
      </c>
      <c r="D1710" s="4" t="s">
        <v>99</v>
      </c>
      <c r="E1710" s="4">
        <v>0</v>
      </c>
      <c r="F1710" s="4">
        <v>0</v>
      </c>
      <c r="G1710" s="4" t="s">
        <v>33</v>
      </c>
      <c r="H1710" s="4">
        <v>3353239</v>
      </c>
      <c r="I1710" s="4" t="s">
        <v>4333</v>
      </c>
      <c r="J1710" s="216">
        <v>1000</v>
      </c>
      <c r="K1710" s="4">
        <v>15379885487</v>
      </c>
      <c r="L1710" s="4" t="s">
        <v>99</v>
      </c>
      <c r="M1710" s="4" t="s">
        <v>4334</v>
      </c>
      <c r="N1710" s="4" t="s">
        <v>4180</v>
      </c>
      <c r="O1710" s="4">
        <v>15336012213</v>
      </c>
      <c r="P1710" s="217">
        <f>--IFERROR(VLOOKUP(I1710,'统计（数据库导出）'!A:C,2,FALSE),0)</f>
        <v>210.45</v>
      </c>
      <c r="Q1710" s="217">
        <f>--IFERROR(VLOOKUP(I1710,'统计（数据库导出）'!A:C,3,FALSE),0)</f>
        <v>2494.59035</v>
      </c>
      <c r="R1710" s="219">
        <f t="shared" si="26"/>
        <v>2.49459035</v>
      </c>
      <c r="S1710" s="217">
        <f>--IFERROR(VLOOKUP(I1710,'统计（数据库导出）'!A:K,4,FALSE),0)</f>
        <v>154.8</v>
      </c>
      <c r="T1710" s="217">
        <f>--IFERROR(VLOOKUP(I1710,'统计（数据库导出）'!A:K,5,FALSE),0)</f>
        <v>0</v>
      </c>
      <c r="U1710" s="217">
        <f>--IFERROR(VLOOKUP(I1710,'统计（数据库导出）'!A:K,6,FALSE),0)</f>
        <v>55.65</v>
      </c>
      <c r="V1710" s="217">
        <f>--IFERROR(VLOOKUP(I1710,'统计（数据库导出）'!A:K,7,FALSE),0)</f>
        <v>0</v>
      </c>
      <c r="W1710" s="217">
        <f>--IFERROR(VLOOKUP(I1710,'统计（数据库导出）'!A:K,8,FALSE),0)</f>
        <v>2221.5</v>
      </c>
      <c r="X1710" s="217">
        <f>--IFERROR(VLOOKUP(I1710,'统计（数据库导出）'!A:K,9,FALSE),0)</f>
        <v>-284.1</v>
      </c>
      <c r="Y1710" s="217">
        <f>--IFERROR(VLOOKUP(I1710,'统计（数据库导出）'!A:K,10,FALSE),0)</f>
        <v>273.09035</v>
      </c>
      <c r="Z1710" s="217">
        <f>--IFERROR(VLOOKUP(I1710,'统计（数据库导出）'!A:K,11,FALSE),0)</f>
        <v>0</v>
      </c>
      <c r="AA1710" s="4">
        <v>1709</v>
      </c>
      <c r="AB1710" s="4"/>
      <c r="AC1710" s="1" t="e">
        <f>VLOOKUP(H1710,[1]Sheet1!$D:$D,1,FALSE)</f>
        <v>#N/A</v>
      </c>
    </row>
    <row r="1711" spans="1:29">
      <c r="A1711" s="4">
        <v>56</v>
      </c>
      <c r="B1711" s="4" t="s">
        <v>4105</v>
      </c>
      <c r="C1711" s="4">
        <v>0</v>
      </c>
      <c r="D1711" s="4" t="s">
        <v>99</v>
      </c>
      <c r="E1711" s="4">
        <v>0</v>
      </c>
      <c r="F1711" s="4">
        <v>0</v>
      </c>
      <c r="G1711" s="4" t="s">
        <v>102</v>
      </c>
      <c r="H1711" s="4">
        <v>3851167</v>
      </c>
      <c r="I1711" s="4" t="s">
        <v>4335</v>
      </c>
      <c r="J1711" s="216">
        <v>0</v>
      </c>
      <c r="K1711" s="4">
        <v>15379885487</v>
      </c>
      <c r="L1711" s="4"/>
      <c r="M1711" s="4" t="s">
        <v>4336</v>
      </c>
      <c r="N1711" s="4" t="s">
        <v>4337</v>
      </c>
      <c r="O1711" s="4">
        <v>15339781107</v>
      </c>
      <c r="P1711" s="217">
        <f>--IFERROR(VLOOKUP(I1711,'统计（数据库导出）'!A:C,2,FALSE),0)</f>
        <v>0</v>
      </c>
      <c r="Q1711" s="217">
        <f>--IFERROR(VLOOKUP(I1711,'统计（数据库导出）'!A:C,3,FALSE),0)</f>
        <v>0</v>
      </c>
      <c r="R1711" s="219">
        <f t="shared" si="26"/>
        <v>0</v>
      </c>
      <c r="S1711" s="217">
        <f>--IFERROR(VLOOKUP(I1711,'统计（数据库导出）'!A:K,4,FALSE),0)</f>
        <v>0</v>
      </c>
      <c r="T1711" s="217">
        <f>--IFERROR(VLOOKUP(I1711,'统计（数据库导出）'!A:K,5,FALSE),0)</f>
        <v>0</v>
      </c>
      <c r="U1711" s="217">
        <f>--IFERROR(VLOOKUP(I1711,'统计（数据库导出）'!A:K,6,FALSE),0)</f>
        <v>0</v>
      </c>
      <c r="V1711" s="217">
        <f>--IFERROR(VLOOKUP(I1711,'统计（数据库导出）'!A:K,7,FALSE),0)</f>
        <v>0</v>
      </c>
      <c r="W1711" s="217">
        <f>--IFERROR(VLOOKUP(I1711,'统计（数据库导出）'!A:K,8,FALSE),0)</f>
        <v>0</v>
      </c>
      <c r="X1711" s="217">
        <f>--IFERROR(VLOOKUP(I1711,'统计（数据库导出）'!A:K,9,FALSE),0)</f>
        <v>0</v>
      </c>
      <c r="Y1711" s="217">
        <f>--IFERROR(VLOOKUP(I1711,'统计（数据库导出）'!A:K,10,FALSE),0)</f>
        <v>0</v>
      </c>
      <c r="Z1711" s="217">
        <f>--IFERROR(VLOOKUP(I1711,'统计（数据库导出）'!A:K,11,FALSE),0)</f>
        <v>0</v>
      </c>
      <c r="AA1711" s="4">
        <v>1710</v>
      </c>
      <c r="AB1711" s="4"/>
      <c r="AC1711" s="1" t="e">
        <f>VLOOKUP(H1711,[1]Sheet1!$D:$D,1,FALSE)</f>
        <v>#N/A</v>
      </c>
    </row>
    <row r="1712" spans="1:29">
      <c r="A1712" s="4">
        <v>58</v>
      </c>
      <c r="B1712" s="4" t="s">
        <v>4105</v>
      </c>
      <c r="C1712" s="4">
        <v>0</v>
      </c>
      <c r="D1712" s="4" t="s">
        <v>53</v>
      </c>
      <c r="E1712" s="4">
        <v>0</v>
      </c>
      <c r="F1712" s="4">
        <v>0</v>
      </c>
      <c r="G1712" s="4" t="s">
        <v>33</v>
      </c>
      <c r="H1712" s="4">
        <v>38381509</v>
      </c>
      <c r="I1712" s="4" t="s">
        <v>4338</v>
      </c>
      <c r="J1712" s="216">
        <v>1000</v>
      </c>
      <c r="K1712" s="4">
        <v>18093833943</v>
      </c>
      <c r="L1712" s="4"/>
      <c r="M1712" s="4" t="s">
        <v>4339</v>
      </c>
      <c r="N1712" s="4" t="s">
        <v>4340</v>
      </c>
      <c r="O1712" s="4">
        <v>18093833943</v>
      </c>
      <c r="P1712" s="217">
        <f>--IFERROR(VLOOKUP(I1712,'统计（数据库导出）'!A:C,2,FALSE),0)</f>
        <v>44.2</v>
      </c>
      <c r="Q1712" s="217">
        <f>--IFERROR(VLOOKUP(I1712,'统计（数据库导出）'!A:C,3,FALSE),0)</f>
        <v>312.090333333333</v>
      </c>
      <c r="R1712" s="219">
        <f t="shared" si="26"/>
        <v>0.312090333333333</v>
      </c>
      <c r="S1712" s="217">
        <f>--IFERROR(VLOOKUP(I1712,'统计（数据库导出）'!A:K,4,FALSE),0)</f>
        <v>34.2</v>
      </c>
      <c r="T1712" s="217">
        <f>--IFERROR(VLOOKUP(I1712,'统计（数据库导出）'!A:K,5,FALSE),0)</f>
        <v>0</v>
      </c>
      <c r="U1712" s="217">
        <f>--IFERROR(VLOOKUP(I1712,'统计（数据库导出）'!A:K,6,FALSE),0)</f>
        <v>10</v>
      </c>
      <c r="V1712" s="217">
        <f>--IFERROR(VLOOKUP(I1712,'统计（数据库导出）'!A:K,7,FALSE),0)</f>
        <v>0</v>
      </c>
      <c r="W1712" s="217">
        <f>--IFERROR(VLOOKUP(I1712,'统计（数据库导出）'!A:K,8,FALSE),0)</f>
        <v>196.4</v>
      </c>
      <c r="X1712" s="217">
        <f>--IFERROR(VLOOKUP(I1712,'统计（数据库导出）'!A:K,9,FALSE),0)</f>
        <v>-276</v>
      </c>
      <c r="Y1712" s="217">
        <f>--IFERROR(VLOOKUP(I1712,'统计（数据库导出）'!A:K,10,FALSE),0)</f>
        <v>115.690333333333</v>
      </c>
      <c r="Z1712" s="217">
        <f>--IFERROR(VLOOKUP(I1712,'统计（数据库导出）'!A:K,11,FALSE),0)</f>
        <v>0</v>
      </c>
      <c r="AA1712" s="4">
        <v>1711</v>
      </c>
      <c r="AB1712" s="4"/>
      <c r="AC1712" s="1" t="e">
        <f>VLOOKUP(H1712,[1]Sheet1!$D:$D,1,FALSE)</f>
        <v>#N/A</v>
      </c>
    </row>
    <row r="1713" spans="1:29">
      <c r="A1713" s="4">
        <v>59</v>
      </c>
      <c r="B1713" s="4" t="s">
        <v>4105</v>
      </c>
      <c r="C1713" s="4">
        <v>0</v>
      </c>
      <c r="D1713" s="4" t="s">
        <v>53</v>
      </c>
      <c r="E1713" s="4">
        <v>0</v>
      </c>
      <c r="F1713" s="4">
        <v>0</v>
      </c>
      <c r="G1713" s="4" t="s">
        <v>33</v>
      </c>
      <c r="H1713" s="4">
        <v>3353182</v>
      </c>
      <c r="I1713" s="4" t="s">
        <v>4341</v>
      </c>
      <c r="J1713" s="216">
        <v>1000</v>
      </c>
      <c r="K1713" s="4">
        <v>18193820090</v>
      </c>
      <c r="L1713" s="4"/>
      <c r="M1713" s="4" t="s">
        <v>4342</v>
      </c>
      <c r="N1713" s="4" t="s">
        <v>4340</v>
      </c>
      <c r="O1713" s="4">
        <v>18193820090</v>
      </c>
      <c r="P1713" s="217">
        <f>--IFERROR(VLOOKUP(I1713,'统计（数据库导出）'!A:C,2,FALSE),0)</f>
        <v>17.1</v>
      </c>
      <c r="Q1713" s="217">
        <f>--IFERROR(VLOOKUP(I1713,'统计（数据库导出）'!A:C,3,FALSE),0)</f>
        <v>1017.70315</v>
      </c>
      <c r="R1713" s="219">
        <f t="shared" si="26"/>
        <v>1.01770315</v>
      </c>
      <c r="S1713" s="217">
        <f>--IFERROR(VLOOKUP(I1713,'统计（数据库导出）'!A:K,4,FALSE),0)</f>
        <v>17.1</v>
      </c>
      <c r="T1713" s="217">
        <f>--IFERROR(VLOOKUP(I1713,'统计（数据库导出）'!A:K,5,FALSE),0)</f>
        <v>0</v>
      </c>
      <c r="U1713" s="217">
        <f>--IFERROR(VLOOKUP(I1713,'统计（数据库导出）'!A:K,6,FALSE),0)</f>
        <v>0</v>
      </c>
      <c r="V1713" s="217">
        <f>--IFERROR(VLOOKUP(I1713,'统计（数据库导出）'!A:K,7,FALSE),0)</f>
        <v>0</v>
      </c>
      <c r="W1713" s="217">
        <f>--IFERROR(VLOOKUP(I1713,'统计（数据库导出）'!A:K,8,FALSE),0)</f>
        <v>687.86</v>
      </c>
      <c r="X1713" s="217">
        <f>--IFERROR(VLOOKUP(I1713,'统计（数据库导出）'!A:K,9,FALSE),0)</f>
        <v>0</v>
      </c>
      <c r="Y1713" s="217">
        <f>--IFERROR(VLOOKUP(I1713,'统计（数据库导出）'!A:K,10,FALSE),0)</f>
        <v>329.84315</v>
      </c>
      <c r="Z1713" s="217">
        <f>--IFERROR(VLOOKUP(I1713,'统计（数据库导出）'!A:K,11,FALSE),0)</f>
        <v>-14.5</v>
      </c>
      <c r="AA1713" s="4">
        <v>1712</v>
      </c>
      <c r="AB1713" s="4"/>
      <c r="AC1713" s="1" t="e">
        <f>VLOOKUP(H1713,[1]Sheet1!$D:$D,1,FALSE)</f>
        <v>#N/A</v>
      </c>
    </row>
    <row r="1714" spans="1:29">
      <c r="A1714" s="4">
        <v>60</v>
      </c>
      <c r="B1714" s="4" t="s">
        <v>4105</v>
      </c>
      <c r="C1714" s="4">
        <v>0</v>
      </c>
      <c r="D1714" s="4" t="s">
        <v>53</v>
      </c>
      <c r="E1714" s="4">
        <v>0</v>
      </c>
      <c r="F1714" s="4">
        <v>0</v>
      </c>
      <c r="G1714" s="4" t="s">
        <v>33</v>
      </c>
      <c r="H1714" s="4">
        <v>3812442</v>
      </c>
      <c r="I1714" s="4" t="s">
        <v>4343</v>
      </c>
      <c r="J1714" s="216">
        <v>1000</v>
      </c>
      <c r="K1714" s="4">
        <v>18093879995</v>
      </c>
      <c r="L1714" s="4"/>
      <c r="M1714" s="4" t="s">
        <v>4344</v>
      </c>
      <c r="N1714" s="4" t="s">
        <v>4345</v>
      </c>
      <c r="O1714" s="4">
        <v>18093879995</v>
      </c>
      <c r="P1714" s="217">
        <f>--IFERROR(VLOOKUP(I1714,'统计（数据库导出）'!A:C,2,FALSE),0)</f>
        <v>50</v>
      </c>
      <c r="Q1714" s="217">
        <f>--IFERROR(VLOOKUP(I1714,'统计（数据库导出）'!A:C,3,FALSE),0)</f>
        <v>398.3</v>
      </c>
      <c r="R1714" s="219">
        <f t="shared" si="26"/>
        <v>0.3983</v>
      </c>
      <c r="S1714" s="217">
        <f>--IFERROR(VLOOKUP(I1714,'统计（数据库导出）'!A:K,4,FALSE),0)</f>
        <v>0</v>
      </c>
      <c r="T1714" s="217">
        <f>--IFERROR(VLOOKUP(I1714,'统计（数据库导出）'!A:K,5,FALSE),0)</f>
        <v>0</v>
      </c>
      <c r="U1714" s="217">
        <f>--IFERROR(VLOOKUP(I1714,'统计（数据库导出）'!A:K,6,FALSE),0)</f>
        <v>50</v>
      </c>
      <c r="V1714" s="217">
        <f>--IFERROR(VLOOKUP(I1714,'统计（数据库导出）'!A:K,7,FALSE),0)</f>
        <v>0</v>
      </c>
      <c r="W1714" s="217">
        <f>--IFERROR(VLOOKUP(I1714,'统计（数据库导出）'!A:K,8,FALSE),0)</f>
        <v>243.3</v>
      </c>
      <c r="X1714" s="217">
        <f>--IFERROR(VLOOKUP(I1714,'统计（数据库导出）'!A:K,9,FALSE),0)</f>
        <v>-397.1</v>
      </c>
      <c r="Y1714" s="217">
        <f>--IFERROR(VLOOKUP(I1714,'统计（数据库导出）'!A:K,10,FALSE),0)</f>
        <v>155</v>
      </c>
      <c r="Z1714" s="217">
        <f>--IFERROR(VLOOKUP(I1714,'统计（数据库导出）'!A:K,11,FALSE),0)</f>
        <v>0</v>
      </c>
      <c r="AA1714" s="4">
        <v>1713</v>
      </c>
      <c r="AB1714" s="4"/>
      <c r="AC1714" s="1" t="e">
        <f>VLOOKUP(H1714,[1]Sheet1!$D:$D,1,FALSE)</f>
        <v>#N/A</v>
      </c>
    </row>
    <row r="1715" spans="1:29">
      <c r="A1715" s="4">
        <v>61</v>
      </c>
      <c r="B1715" s="4" t="s">
        <v>4105</v>
      </c>
      <c r="C1715" s="4">
        <v>0</v>
      </c>
      <c r="D1715" s="4" t="s">
        <v>53</v>
      </c>
      <c r="E1715" s="4">
        <v>0</v>
      </c>
      <c r="F1715" s="4">
        <v>0</v>
      </c>
      <c r="G1715" s="4" t="s">
        <v>33</v>
      </c>
      <c r="H1715" s="4">
        <v>3353185</v>
      </c>
      <c r="I1715" s="4" t="s">
        <v>4346</v>
      </c>
      <c r="J1715" s="216">
        <v>1000</v>
      </c>
      <c r="K1715" s="4">
        <v>19193856335</v>
      </c>
      <c r="L1715" s="4"/>
      <c r="M1715" s="4" t="s">
        <v>4347</v>
      </c>
      <c r="N1715" s="4" t="s">
        <v>4345</v>
      </c>
      <c r="O1715" s="4">
        <v>19193856335</v>
      </c>
      <c r="P1715" s="217">
        <f>--IFERROR(VLOOKUP(I1715,'统计（数据库导出）'!A:C,2,FALSE),0)</f>
        <v>0</v>
      </c>
      <c r="Q1715" s="217">
        <f>--IFERROR(VLOOKUP(I1715,'统计（数据库导出）'!A:C,3,FALSE),0)</f>
        <v>-113.9</v>
      </c>
      <c r="R1715" s="219">
        <f t="shared" si="26"/>
        <v>-0.1139</v>
      </c>
      <c r="S1715" s="217">
        <f>--IFERROR(VLOOKUP(I1715,'统计（数据库导出）'!A:K,4,FALSE),0)</f>
        <v>0</v>
      </c>
      <c r="T1715" s="217">
        <f>--IFERROR(VLOOKUP(I1715,'统计（数据库导出）'!A:K,5,FALSE),0)</f>
        <v>0</v>
      </c>
      <c r="U1715" s="217">
        <f>--IFERROR(VLOOKUP(I1715,'统计（数据库导出）'!A:K,6,FALSE),0)</f>
        <v>0</v>
      </c>
      <c r="V1715" s="217">
        <f>--IFERROR(VLOOKUP(I1715,'统计（数据库导出）'!A:K,7,FALSE),0)</f>
        <v>0</v>
      </c>
      <c r="W1715" s="217">
        <f>--IFERROR(VLOOKUP(I1715,'统计（数据库导出）'!A:K,8,FALSE),0)</f>
        <v>-115.2</v>
      </c>
      <c r="X1715" s="217">
        <f>--IFERROR(VLOOKUP(I1715,'统计（数据库导出）'!A:K,9,FALSE),0)</f>
        <v>-285</v>
      </c>
      <c r="Y1715" s="217">
        <f>--IFERROR(VLOOKUP(I1715,'统计（数据库导出）'!A:K,10,FALSE),0)</f>
        <v>1.3</v>
      </c>
      <c r="Z1715" s="217">
        <f>--IFERROR(VLOOKUP(I1715,'统计（数据库导出）'!A:K,11,FALSE),0)</f>
        <v>0</v>
      </c>
      <c r="AA1715" s="4">
        <v>1714</v>
      </c>
      <c r="AB1715" s="4"/>
      <c r="AC1715" s="1" t="e">
        <f>VLOOKUP(H1715,[1]Sheet1!$D:$D,1,FALSE)</f>
        <v>#N/A</v>
      </c>
    </row>
    <row r="1716" spans="1:29">
      <c r="A1716" s="4">
        <v>62</v>
      </c>
      <c r="B1716" s="4" t="s">
        <v>4105</v>
      </c>
      <c r="C1716" s="4">
        <v>0</v>
      </c>
      <c r="D1716" s="4" t="s">
        <v>53</v>
      </c>
      <c r="E1716" s="4">
        <v>0</v>
      </c>
      <c r="F1716" s="4">
        <v>0</v>
      </c>
      <c r="G1716" s="4" t="s">
        <v>33</v>
      </c>
      <c r="H1716" s="4">
        <v>3851481</v>
      </c>
      <c r="I1716" s="4" t="s">
        <v>4348</v>
      </c>
      <c r="J1716" s="216">
        <v>1000</v>
      </c>
      <c r="K1716" s="4">
        <v>18093880559</v>
      </c>
      <c r="L1716" s="4"/>
      <c r="M1716" s="4" t="s">
        <v>4349</v>
      </c>
      <c r="N1716" s="4" t="s">
        <v>4350</v>
      </c>
      <c r="O1716" s="4">
        <v>18093880559</v>
      </c>
      <c r="P1716" s="217">
        <f>--IFERROR(VLOOKUP(I1716,'统计（数据库导出）'!A:C,2,FALSE),0)</f>
        <v>0</v>
      </c>
      <c r="Q1716" s="217">
        <f>--IFERROR(VLOOKUP(I1716,'统计（数据库导出）'!A:C,3,FALSE),0)</f>
        <v>0</v>
      </c>
      <c r="R1716" s="219">
        <f t="shared" si="26"/>
        <v>0</v>
      </c>
      <c r="S1716" s="217">
        <f>--IFERROR(VLOOKUP(I1716,'统计（数据库导出）'!A:K,4,FALSE),0)</f>
        <v>0</v>
      </c>
      <c r="T1716" s="217">
        <f>--IFERROR(VLOOKUP(I1716,'统计（数据库导出）'!A:K,5,FALSE),0)</f>
        <v>0</v>
      </c>
      <c r="U1716" s="217">
        <f>--IFERROR(VLOOKUP(I1716,'统计（数据库导出）'!A:K,6,FALSE),0)</f>
        <v>0</v>
      </c>
      <c r="V1716" s="217">
        <f>--IFERROR(VLOOKUP(I1716,'统计（数据库导出）'!A:K,7,FALSE),0)</f>
        <v>0</v>
      </c>
      <c r="W1716" s="217">
        <f>--IFERROR(VLOOKUP(I1716,'统计（数据库导出）'!A:K,8,FALSE),0)</f>
        <v>0</v>
      </c>
      <c r="X1716" s="217">
        <f>--IFERROR(VLOOKUP(I1716,'统计（数据库导出）'!A:K,9,FALSE),0)</f>
        <v>0</v>
      </c>
      <c r="Y1716" s="217">
        <f>--IFERROR(VLOOKUP(I1716,'统计（数据库导出）'!A:K,10,FALSE),0)</f>
        <v>0</v>
      </c>
      <c r="Z1716" s="217">
        <f>--IFERROR(VLOOKUP(I1716,'统计（数据库导出）'!A:K,11,FALSE),0)</f>
        <v>0</v>
      </c>
      <c r="AA1716" s="4">
        <v>1715</v>
      </c>
      <c r="AB1716" s="4"/>
      <c r="AC1716" s="1" t="e">
        <f>VLOOKUP(H1716,[1]Sheet1!$D:$D,1,FALSE)</f>
        <v>#N/A</v>
      </c>
    </row>
    <row r="1717" spans="1:29">
      <c r="A1717" s="4">
        <v>63</v>
      </c>
      <c r="B1717" s="4" t="s">
        <v>4105</v>
      </c>
      <c r="C1717" s="4">
        <v>0</v>
      </c>
      <c r="D1717" s="4" t="s">
        <v>53</v>
      </c>
      <c r="E1717" s="4">
        <v>0</v>
      </c>
      <c r="F1717" s="4">
        <v>0</v>
      </c>
      <c r="G1717" s="4" t="s">
        <v>33</v>
      </c>
      <c r="H1717" s="4">
        <v>3852206</v>
      </c>
      <c r="I1717" s="4" t="s">
        <v>4351</v>
      </c>
      <c r="J1717" s="216">
        <v>1000</v>
      </c>
      <c r="K1717" s="4">
        <v>18193801616</v>
      </c>
      <c r="L1717" s="4"/>
      <c r="M1717" s="4" t="s">
        <v>4352</v>
      </c>
      <c r="N1717" s="4" t="s">
        <v>4353</v>
      </c>
      <c r="O1717" s="4">
        <v>18193801616</v>
      </c>
      <c r="P1717" s="217">
        <f>--IFERROR(VLOOKUP(I1717,'统计（数据库导出）'!A:C,2,FALSE),0)</f>
        <v>0</v>
      </c>
      <c r="Q1717" s="217">
        <f>--IFERROR(VLOOKUP(I1717,'统计（数据库导出）'!A:C,3,FALSE),0)</f>
        <v>52.3</v>
      </c>
      <c r="R1717" s="219">
        <f t="shared" si="26"/>
        <v>0.0523</v>
      </c>
      <c r="S1717" s="217">
        <f>--IFERROR(VLOOKUP(I1717,'统计（数据库导出）'!A:K,4,FALSE),0)</f>
        <v>0</v>
      </c>
      <c r="T1717" s="217">
        <f>--IFERROR(VLOOKUP(I1717,'统计（数据库导出）'!A:K,5,FALSE),0)</f>
        <v>0</v>
      </c>
      <c r="U1717" s="217">
        <f>--IFERROR(VLOOKUP(I1717,'统计（数据库导出）'!A:K,6,FALSE),0)</f>
        <v>0</v>
      </c>
      <c r="V1717" s="217">
        <f>--IFERROR(VLOOKUP(I1717,'统计（数据库导出）'!A:K,7,FALSE),0)</f>
        <v>0</v>
      </c>
      <c r="W1717" s="217">
        <f>--IFERROR(VLOOKUP(I1717,'统计（数据库导出）'!A:K,8,FALSE),0)</f>
        <v>-28.3</v>
      </c>
      <c r="X1717" s="217">
        <f>--IFERROR(VLOOKUP(I1717,'统计（数据库导出）'!A:K,9,FALSE),0)</f>
        <v>-169.1</v>
      </c>
      <c r="Y1717" s="217">
        <f>--IFERROR(VLOOKUP(I1717,'统计（数据库导出）'!A:K,10,FALSE),0)</f>
        <v>80.6</v>
      </c>
      <c r="Z1717" s="217">
        <f>--IFERROR(VLOOKUP(I1717,'统计（数据库导出）'!A:K,11,FALSE),0)</f>
        <v>0</v>
      </c>
      <c r="AA1717" s="4">
        <v>1716</v>
      </c>
      <c r="AB1717" s="4"/>
      <c r="AC1717" s="1" t="e">
        <f>VLOOKUP(H1717,[1]Sheet1!$D:$D,1,FALSE)</f>
        <v>#N/A</v>
      </c>
    </row>
    <row r="1718" spans="1:29">
      <c r="A1718" s="4">
        <v>64</v>
      </c>
      <c r="B1718" s="4" t="s">
        <v>4105</v>
      </c>
      <c r="C1718" s="4">
        <v>0</v>
      </c>
      <c r="D1718" s="4" t="s">
        <v>53</v>
      </c>
      <c r="E1718" s="4">
        <v>0</v>
      </c>
      <c r="F1718" s="4">
        <v>0</v>
      </c>
      <c r="G1718" s="4" t="s">
        <v>33</v>
      </c>
      <c r="H1718" s="4">
        <v>3851508</v>
      </c>
      <c r="I1718" s="4" t="s">
        <v>4354</v>
      </c>
      <c r="J1718" s="216">
        <v>2200</v>
      </c>
      <c r="K1718" s="4">
        <v>17704444448</v>
      </c>
      <c r="L1718" s="4"/>
      <c r="M1718" s="4" t="s">
        <v>4355</v>
      </c>
      <c r="N1718" s="4" t="s">
        <v>4356</v>
      </c>
      <c r="O1718" s="4">
        <v>17704444448</v>
      </c>
      <c r="P1718" s="217">
        <f>--IFERROR(VLOOKUP(I1718,'统计（数据库导出）'!A:C,2,FALSE),0)</f>
        <v>10</v>
      </c>
      <c r="Q1718" s="217">
        <f>--IFERROR(VLOOKUP(I1718,'统计（数据库导出）'!A:C,3,FALSE),0)</f>
        <v>361.7163</v>
      </c>
      <c r="R1718" s="219">
        <f t="shared" si="26"/>
        <v>0.1644165</v>
      </c>
      <c r="S1718" s="217">
        <f>--IFERROR(VLOOKUP(I1718,'统计（数据库导出）'!A:K,4,FALSE),0)</f>
        <v>10</v>
      </c>
      <c r="T1718" s="217">
        <f>--IFERROR(VLOOKUP(I1718,'统计（数据库导出）'!A:K,5,FALSE),0)</f>
        <v>0</v>
      </c>
      <c r="U1718" s="217">
        <f>--IFERROR(VLOOKUP(I1718,'统计（数据库导出）'!A:K,6,FALSE),0)</f>
        <v>0</v>
      </c>
      <c r="V1718" s="217">
        <f>--IFERROR(VLOOKUP(I1718,'统计（数据库导出）'!A:K,7,FALSE),0)</f>
        <v>0</v>
      </c>
      <c r="W1718" s="217">
        <f>--IFERROR(VLOOKUP(I1718,'统计（数据库导出）'!A:K,8,FALSE),0)</f>
        <v>289.62</v>
      </c>
      <c r="X1718" s="217">
        <f>--IFERROR(VLOOKUP(I1718,'统计（数据库导出）'!A:K,9,FALSE),0)</f>
        <v>-68</v>
      </c>
      <c r="Y1718" s="217">
        <f>--IFERROR(VLOOKUP(I1718,'统计（数据库导出）'!A:K,10,FALSE),0)</f>
        <v>72.0963</v>
      </c>
      <c r="Z1718" s="217">
        <f>--IFERROR(VLOOKUP(I1718,'统计（数据库导出）'!A:K,11,FALSE),0)</f>
        <v>0</v>
      </c>
      <c r="AA1718" s="4">
        <v>1717</v>
      </c>
      <c r="AB1718" s="4"/>
      <c r="AC1718" s="1" t="e">
        <f>VLOOKUP(H1718,[1]Sheet1!$D:$D,1,FALSE)</f>
        <v>#N/A</v>
      </c>
    </row>
    <row r="1719" spans="1:29">
      <c r="A1719" s="4">
        <v>65</v>
      </c>
      <c r="B1719" s="4" t="s">
        <v>4105</v>
      </c>
      <c r="C1719" s="4">
        <v>0</v>
      </c>
      <c r="D1719" s="4" t="s">
        <v>30</v>
      </c>
      <c r="E1719" s="4" t="s">
        <v>4357</v>
      </c>
      <c r="F1719" s="4" t="s">
        <v>88</v>
      </c>
      <c r="G1719" s="4" t="s">
        <v>102</v>
      </c>
      <c r="H1719" s="4">
        <v>3809030</v>
      </c>
      <c r="I1719" s="4" t="s">
        <v>4358</v>
      </c>
      <c r="J1719" s="216">
        <v>1000</v>
      </c>
      <c r="K1719" s="4" t="s">
        <v>4359</v>
      </c>
      <c r="L1719" s="4"/>
      <c r="M1719" s="4" t="s">
        <v>4360</v>
      </c>
      <c r="N1719" s="4" t="s">
        <v>4361</v>
      </c>
      <c r="O1719" s="4">
        <v>18993821203</v>
      </c>
      <c r="P1719" s="217">
        <f>--IFERROR(VLOOKUP(I1719,'统计（数据库导出）'!A:C,2,FALSE),0)</f>
        <v>262.1</v>
      </c>
      <c r="Q1719" s="217">
        <f>--IFERROR(VLOOKUP(I1719,'统计（数据库导出）'!A:C,3,FALSE),0)</f>
        <v>6398.93</v>
      </c>
      <c r="R1719" s="219">
        <f t="shared" si="26"/>
        <v>6.39893</v>
      </c>
      <c r="S1719" s="217">
        <f>--IFERROR(VLOOKUP(I1719,'统计（数据库导出）'!A:K,4,FALSE),0)</f>
        <v>245.8</v>
      </c>
      <c r="T1719" s="217">
        <f>--IFERROR(VLOOKUP(I1719,'统计（数据库导出）'!A:K,5,FALSE),0)</f>
        <v>0</v>
      </c>
      <c r="U1719" s="217">
        <f>--IFERROR(VLOOKUP(I1719,'统计（数据库导出）'!A:K,6,FALSE),0)</f>
        <v>16.3</v>
      </c>
      <c r="V1719" s="217">
        <f>--IFERROR(VLOOKUP(I1719,'统计（数据库导出）'!A:K,7,FALSE),0)</f>
        <v>0</v>
      </c>
      <c r="W1719" s="217">
        <f>--IFERROR(VLOOKUP(I1719,'统计（数据库导出）'!A:K,8,FALSE),0)</f>
        <v>4457.73</v>
      </c>
      <c r="X1719" s="217">
        <f>--IFERROR(VLOOKUP(I1719,'统计（数据库导出）'!A:K,9,FALSE),0)</f>
        <v>-3103.03</v>
      </c>
      <c r="Y1719" s="217">
        <f>--IFERROR(VLOOKUP(I1719,'统计（数据库导出）'!A:K,10,FALSE),0)</f>
        <v>1941.2</v>
      </c>
      <c r="Z1719" s="217">
        <f>--IFERROR(VLOOKUP(I1719,'统计（数据库导出）'!A:K,11,FALSE),0)</f>
        <v>-10</v>
      </c>
      <c r="AA1719" s="4">
        <v>1718</v>
      </c>
      <c r="AB1719" s="4"/>
      <c r="AC1719" s="1" t="e">
        <f>VLOOKUP(H1719,[1]Sheet1!$D:$D,1,FALSE)</f>
        <v>#N/A</v>
      </c>
    </row>
    <row r="1720" spans="1:29">
      <c r="A1720" s="4">
        <v>66</v>
      </c>
      <c r="B1720" s="4" t="s">
        <v>4105</v>
      </c>
      <c r="C1720" s="4">
        <v>0</v>
      </c>
      <c r="D1720" s="4" t="s">
        <v>30</v>
      </c>
      <c r="E1720" s="4" t="s">
        <v>4357</v>
      </c>
      <c r="F1720" s="4" t="s">
        <v>88</v>
      </c>
      <c r="G1720" s="4" t="s">
        <v>43</v>
      </c>
      <c r="H1720" s="4">
        <v>3852720</v>
      </c>
      <c r="I1720" s="4" t="s">
        <v>4362</v>
      </c>
      <c r="J1720" s="216">
        <v>900</v>
      </c>
      <c r="K1720" s="4">
        <v>19993829499</v>
      </c>
      <c r="L1720" s="4"/>
      <c r="M1720" s="4" t="s">
        <v>4363</v>
      </c>
      <c r="N1720" s="4" t="s">
        <v>4364</v>
      </c>
      <c r="O1720" s="4">
        <v>19993829499</v>
      </c>
      <c r="P1720" s="217">
        <f>--IFERROR(VLOOKUP(I1720,'统计（数据库导出）'!A:C,2,FALSE),0)</f>
        <v>0</v>
      </c>
      <c r="Q1720" s="217">
        <f>--IFERROR(VLOOKUP(I1720,'统计（数据库导出）'!A:C,3,FALSE),0)</f>
        <v>196.03</v>
      </c>
      <c r="R1720" s="219">
        <f t="shared" si="26"/>
        <v>0.217811111111111</v>
      </c>
      <c r="S1720" s="217">
        <f>--IFERROR(VLOOKUP(I1720,'统计（数据库导出）'!A:K,4,FALSE),0)</f>
        <v>0</v>
      </c>
      <c r="T1720" s="217">
        <f>--IFERROR(VLOOKUP(I1720,'统计（数据库导出）'!A:K,5,FALSE),0)</f>
        <v>0</v>
      </c>
      <c r="U1720" s="217">
        <f>--IFERROR(VLOOKUP(I1720,'统计（数据库导出）'!A:K,6,FALSE),0)</f>
        <v>0</v>
      </c>
      <c r="V1720" s="217">
        <f>--IFERROR(VLOOKUP(I1720,'统计（数据库导出）'!A:K,7,FALSE),0)</f>
        <v>0</v>
      </c>
      <c r="W1720" s="217">
        <f>--IFERROR(VLOOKUP(I1720,'统计（数据库导出）'!A:K,8,FALSE),0)</f>
        <v>195.38</v>
      </c>
      <c r="X1720" s="217">
        <f>--IFERROR(VLOOKUP(I1720,'统计（数据库导出）'!A:K,9,FALSE),0)</f>
        <v>-189</v>
      </c>
      <c r="Y1720" s="217">
        <f>--IFERROR(VLOOKUP(I1720,'统计（数据库导出）'!A:K,10,FALSE),0)</f>
        <v>0.65</v>
      </c>
      <c r="Z1720" s="217">
        <f>--IFERROR(VLOOKUP(I1720,'统计（数据库导出）'!A:K,11,FALSE),0)</f>
        <v>0</v>
      </c>
      <c r="AA1720" s="4">
        <v>1719</v>
      </c>
      <c r="AB1720" s="4"/>
      <c r="AC1720" s="1" t="e">
        <f>VLOOKUP(H1720,[1]Sheet1!$D:$D,1,FALSE)</f>
        <v>#N/A</v>
      </c>
    </row>
    <row r="1721" spans="1:29">
      <c r="A1721" s="4">
        <v>67</v>
      </c>
      <c r="B1721" s="4" t="s">
        <v>4105</v>
      </c>
      <c r="C1721" s="4">
        <v>0</v>
      </c>
      <c r="D1721" s="4" t="s">
        <v>30</v>
      </c>
      <c r="E1721" s="4" t="s">
        <v>4357</v>
      </c>
      <c r="F1721" s="4" t="s">
        <v>88</v>
      </c>
      <c r="G1721" s="4" t="s">
        <v>43</v>
      </c>
      <c r="H1721" s="4">
        <v>3852713</v>
      </c>
      <c r="I1721" s="4" t="s">
        <v>4365</v>
      </c>
      <c r="J1721" s="216">
        <v>900</v>
      </c>
      <c r="K1721" s="4">
        <v>15339781102</v>
      </c>
      <c r="L1721" s="4"/>
      <c r="M1721" s="4" t="s">
        <v>4366</v>
      </c>
      <c r="N1721" s="4" t="s">
        <v>4367</v>
      </c>
      <c r="O1721" s="4">
        <v>15379891610</v>
      </c>
      <c r="P1721" s="217">
        <f>--IFERROR(VLOOKUP(I1721,'统计（数据库导出）'!A:C,2,FALSE),0)</f>
        <v>0</v>
      </c>
      <c r="Q1721" s="217">
        <f>--IFERROR(VLOOKUP(I1721,'统计（数据库导出）'!A:C,3,FALSE),0)</f>
        <v>113.8</v>
      </c>
      <c r="R1721" s="219">
        <f t="shared" si="26"/>
        <v>0.126444444444444</v>
      </c>
      <c r="S1721" s="217">
        <f>--IFERROR(VLOOKUP(I1721,'统计（数据库导出）'!A:K,4,FALSE),0)</f>
        <v>0</v>
      </c>
      <c r="T1721" s="217">
        <f>--IFERROR(VLOOKUP(I1721,'统计（数据库导出）'!A:K,5,FALSE),0)</f>
        <v>0</v>
      </c>
      <c r="U1721" s="217">
        <f>--IFERROR(VLOOKUP(I1721,'统计（数据库导出）'!A:K,6,FALSE),0)</f>
        <v>0</v>
      </c>
      <c r="V1721" s="217">
        <f>--IFERROR(VLOOKUP(I1721,'统计（数据库导出）'!A:K,7,FALSE),0)</f>
        <v>0</v>
      </c>
      <c r="W1721" s="217">
        <f>--IFERROR(VLOOKUP(I1721,'统计（数据库导出）'!A:K,8,FALSE),0)</f>
        <v>-6.2</v>
      </c>
      <c r="X1721" s="217">
        <f>--IFERROR(VLOOKUP(I1721,'统计（数据库导出）'!A:K,9,FALSE),0)</f>
        <v>-135.2</v>
      </c>
      <c r="Y1721" s="217">
        <f>--IFERROR(VLOOKUP(I1721,'统计（数据库导出）'!A:K,10,FALSE),0)</f>
        <v>120</v>
      </c>
      <c r="Z1721" s="217">
        <f>--IFERROR(VLOOKUP(I1721,'统计（数据库导出）'!A:K,11,FALSE),0)</f>
        <v>-10</v>
      </c>
      <c r="AA1721" s="4">
        <v>1720</v>
      </c>
      <c r="AB1721" s="4"/>
      <c r="AC1721" s="1" t="e">
        <f>VLOOKUP(H1721,[1]Sheet1!$D:$D,1,FALSE)</f>
        <v>#N/A</v>
      </c>
    </row>
    <row r="1722" spans="1:29">
      <c r="A1722" s="4">
        <v>68</v>
      </c>
      <c r="B1722" s="4" t="s">
        <v>4105</v>
      </c>
      <c r="C1722" s="4">
        <v>0</v>
      </c>
      <c r="D1722" s="4" t="s">
        <v>30</v>
      </c>
      <c r="E1722" s="4" t="s">
        <v>4357</v>
      </c>
      <c r="F1722" s="4" t="s">
        <v>88</v>
      </c>
      <c r="G1722" s="4" t="s">
        <v>43</v>
      </c>
      <c r="H1722" s="4">
        <v>3852711</v>
      </c>
      <c r="I1722" s="4" t="s">
        <v>4368</v>
      </c>
      <c r="J1722" s="216">
        <v>900</v>
      </c>
      <c r="K1722" s="4">
        <v>19909383393</v>
      </c>
      <c r="L1722" s="4"/>
      <c r="M1722" s="4" t="s">
        <v>4369</v>
      </c>
      <c r="N1722" s="4" t="s">
        <v>4361</v>
      </c>
      <c r="O1722" s="4">
        <v>19909383393</v>
      </c>
      <c r="P1722" s="217">
        <f>--IFERROR(VLOOKUP(I1722,'统计（数据库导出）'!A:C,2,FALSE),0)</f>
        <v>0</v>
      </c>
      <c r="Q1722" s="217">
        <f>--IFERROR(VLOOKUP(I1722,'统计（数据库导出）'!A:C,3,FALSE),0)</f>
        <v>-29</v>
      </c>
      <c r="R1722" s="219">
        <f t="shared" si="26"/>
        <v>-0.0322222222222222</v>
      </c>
      <c r="S1722" s="217">
        <f>--IFERROR(VLOOKUP(I1722,'统计（数据库导出）'!A:K,4,FALSE),0)</f>
        <v>0</v>
      </c>
      <c r="T1722" s="217">
        <f>--IFERROR(VLOOKUP(I1722,'统计（数据库导出）'!A:K,5,FALSE),0)</f>
        <v>0</v>
      </c>
      <c r="U1722" s="217">
        <f>--IFERROR(VLOOKUP(I1722,'统计（数据库导出）'!A:K,6,FALSE),0)</f>
        <v>0</v>
      </c>
      <c r="V1722" s="217">
        <f>--IFERROR(VLOOKUP(I1722,'统计（数据库导出）'!A:K,7,FALSE),0)</f>
        <v>0</v>
      </c>
      <c r="W1722" s="217">
        <f>--IFERROR(VLOOKUP(I1722,'统计（数据库导出）'!A:K,8,FALSE),0)</f>
        <v>-39</v>
      </c>
      <c r="X1722" s="217">
        <f>--IFERROR(VLOOKUP(I1722,'统计（数据库导出）'!A:K,9,FALSE),0)</f>
        <v>-39</v>
      </c>
      <c r="Y1722" s="217">
        <f>--IFERROR(VLOOKUP(I1722,'统计（数据库导出）'!A:K,10,FALSE),0)</f>
        <v>10</v>
      </c>
      <c r="Z1722" s="217">
        <f>--IFERROR(VLOOKUP(I1722,'统计（数据库导出）'!A:K,11,FALSE),0)</f>
        <v>0</v>
      </c>
      <c r="AA1722" s="4">
        <v>1721</v>
      </c>
      <c r="AB1722" s="4"/>
      <c r="AC1722" s="1" t="e">
        <f>VLOOKUP(H1722,[1]Sheet1!$D:$D,1,FALSE)</f>
        <v>#N/A</v>
      </c>
    </row>
    <row r="1723" spans="1:29">
      <c r="A1723" s="4">
        <v>69</v>
      </c>
      <c r="B1723" s="4" t="s">
        <v>4105</v>
      </c>
      <c r="C1723" s="4">
        <v>0</v>
      </c>
      <c r="D1723" s="4" t="s">
        <v>30</v>
      </c>
      <c r="E1723" s="4" t="s">
        <v>4357</v>
      </c>
      <c r="F1723" s="4" t="s">
        <v>88</v>
      </c>
      <c r="G1723" s="4" t="s">
        <v>33</v>
      </c>
      <c r="H1723" s="4">
        <v>3353210</v>
      </c>
      <c r="I1723" s="4" t="s">
        <v>4370</v>
      </c>
      <c r="J1723" s="216">
        <v>1000</v>
      </c>
      <c r="K1723" s="4">
        <v>17309386166</v>
      </c>
      <c r="L1723" s="4"/>
      <c r="M1723" s="4" t="s">
        <v>4371</v>
      </c>
      <c r="N1723" s="4" t="s">
        <v>4361</v>
      </c>
      <c r="O1723" s="4">
        <v>17309386166</v>
      </c>
      <c r="P1723" s="217">
        <f>--IFERROR(VLOOKUP(I1723,'统计（数据库导出）'!A:C,2,FALSE),0)</f>
        <v>0</v>
      </c>
      <c r="Q1723" s="217">
        <f>--IFERROR(VLOOKUP(I1723,'统计（数据库导出）'!A:C,3,FALSE),0)</f>
        <v>1077.1</v>
      </c>
      <c r="R1723" s="219">
        <f t="shared" si="26"/>
        <v>1.0771</v>
      </c>
      <c r="S1723" s="217">
        <f>--IFERROR(VLOOKUP(I1723,'统计（数据库导出）'!A:K,4,FALSE),0)</f>
        <v>0</v>
      </c>
      <c r="T1723" s="217">
        <f>--IFERROR(VLOOKUP(I1723,'统计（数据库导出）'!A:K,5,FALSE),0)</f>
        <v>0</v>
      </c>
      <c r="U1723" s="217">
        <f>--IFERROR(VLOOKUP(I1723,'统计（数据库导出）'!A:K,6,FALSE),0)</f>
        <v>0</v>
      </c>
      <c r="V1723" s="217">
        <f>--IFERROR(VLOOKUP(I1723,'统计（数据库导出）'!A:K,7,FALSE),0)</f>
        <v>0</v>
      </c>
      <c r="W1723" s="217">
        <f>--IFERROR(VLOOKUP(I1723,'统计（数据库导出）'!A:K,8,FALSE),0)</f>
        <v>827.1</v>
      </c>
      <c r="X1723" s="217">
        <f>--IFERROR(VLOOKUP(I1723,'统计（数据库导出）'!A:K,9,FALSE),0)</f>
        <v>0</v>
      </c>
      <c r="Y1723" s="217">
        <f>--IFERROR(VLOOKUP(I1723,'统计（数据库导出）'!A:K,10,FALSE),0)</f>
        <v>250</v>
      </c>
      <c r="Z1723" s="217">
        <f>--IFERROR(VLOOKUP(I1723,'统计（数据库导出）'!A:K,11,FALSE),0)</f>
        <v>0</v>
      </c>
      <c r="AA1723" s="4">
        <v>1722</v>
      </c>
      <c r="AB1723" s="4"/>
      <c r="AC1723" s="1" t="e">
        <f>VLOOKUP(H1723,[1]Sheet1!$D:$D,1,FALSE)</f>
        <v>#N/A</v>
      </c>
    </row>
    <row r="1724" spans="1:29">
      <c r="A1724" s="4">
        <v>70</v>
      </c>
      <c r="B1724" s="4" t="s">
        <v>4105</v>
      </c>
      <c r="C1724" s="4">
        <v>0</v>
      </c>
      <c r="D1724" s="4" t="s">
        <v>30</v>
      </c>
      <c r="E1724" s="4" t="s">
        <v>4357</v>
      </c>
      <c r="F1724" s="4" t="s">
        <v>88</v>
      </c>
      <c r="G1724" s="4" t="s">
        <v>68</v>
      </c>
      <c r="H1724" s="4">
        <v>3353306</v>
      </c>
      <c r="I1724" s="4" t="s">
        <v>4372</v>
      </c>
      <c r="J1724" s="216">
        <v>1000</v>
      </c>
      <c r="K1724" s="4">
        <v>18993821296</v>
      </c>
      <c r="L1724" s="4"/>
      <c r="M1724" s="4" t="s">
        <v>4373</v>
      </c>
      <c r="N1724" s="4" t="s">
        <v>4364</v>
      </c>
      <c r="O1724" s="4">
        <v>18993821296</v>
      </c>
      <c r="P1724" s="217">
        <f>--IFERROR(VLOOKUP(I1724,'统计（数据库导出）'!A:C,2,FALSE),0)</f>
        <v>0</v>
      </c>
      <c r="Q1724" s="217">
        <f>--IFERROR(VLOOKUP(I1724,'统计（数据库导出）'!A:C,3,FALSE),0)</f>
        <v>563.8</v>
      </c>
      <c r="R1724" s="219">
        <f t="shared" si="26"/>
        <v>0.5638</v>
      </c>
      <c r="S1724" s="217">
        <f>--IFERROR(VLOOKUP(I1724,'统计（数据库导出）'!A:K,4,FALSE),0)</f>
        <v>0</v>
      </c>
      <c r="T1724" s="217">
        <f>--IFERROR(VLOOKUP(I1724,'统计（数据库导出）'!A:K,5,FALSE),0)</f>
        <v>0</v>
      </c>
      <c r="U1724" s="217">
        <f>--IFERROR(VLOOKUP(I1724,'统计（数据库导出）'!A:K,6,FALSE),0)</f>
        <v>0</v>
      </c>
      <c r="V1724" s="217">
        <f>--IFERROR(VLOOKUP(I1724,'统计（数据库导出）'!A:K,7,FALSE),0)</f>
        <v>0</v>
      </c>
      <c r="W1724" s="217">
        <f>--IFERROR(VLOOKUP(I1724,'统计（数据库导出）'!A:K,8,FALSE),0)</f>
        <v>357.8</v>
      </c>
      <c r="X1724" s="217">
        <f>--IFERROR(VLOOKUP(I1724,'统计（数据库导出）'!A:K,9,FALSE),0)</f>
        <v>-60</v>
      </c>
      <c r="Y1724" s="217">
        <f>--IFERROR(VLOOKUP(I1724,'统计（数据库导出）'!A:K,10,FALSE),0)</f>
        <v>206</v>
      </c>
      <c r="Z1724" s="217">
        <f>--IFERROR(VLOOKUP(I1724,'统计（数据库导出）'!A:K,11,FALSE),0)</f>
        <v>0</v>
      </c>
      <c r="AA1724" s="4">
        <v>1723</v>
      </c>
      <c r="AB1724" s="4"/>
      <c r="AC1724" s="1" t="e">
        <f>VLOOKUP(H1724,[1]Sheet1!$D:$D,1,FALSE)</f>
        <v>#N/A</v>
      </c>
    </row>
    <row r="1725" spans="1:29">
      <c r="A1725" s="4">
        <v>72</v>
      </c>
      <c r="B1725" s="4" t="s">
        <v>4105</v>
      </c>
      <c r="C1725" s="4">
        <v>0</v>
      </c>
      <c r="D1725" s="4" t="s">
        <v>99</v>
      </c>
      <c r="E1725" s="4">
        <v>0</v>
      </c>
      <c r="F1725" s="4">
        <v>0</v>
      </c>
      <c r="G1725" s="4" t="s">
        <v>373</v>
      </c>
      <c r="H1725" s="4">
        <v>3852777</v>
      </c>
      <c r="I1725" s="4" t="s">
        <v>4374</v>
      </c>
      <c r="J1725" s="216">
        <v>2500</v>
      </c>
      <c r="K1725" s="4">
        <v>19993888850</v>
      </c>
      <c r="L1725" s="4" t="s">
        <v>99</v>
      </c>
      <c r="M1725" s="4" t="s">
        <v>4375</v>
      </c>
      <c r="N1725" s="4" t="s">
        <v>4376</v>
      </c>
      <c r="O1725" s="4">
        <v>19993888850</v>
      </c>
      <c r="P1725" s="217">
        <f>--IFERROR(VLOOKUP(I1725,'统计（数据库导出）'!A:C,2,FALSE),0)</f>
        <v>0</v>
      </c>
      <c r="Q1725" s="217">
        <f>--IFERROR(VLOOKUP(I1725,'统计（数据库导出）'!A:C,3,FALSE),0)</f>
        <v>454.8</v>
      </c>
      <c r="R1725" s="219">
        <f t="shared" si="26"/>
        <v>0.18192</v>
      </c>
      <c r="S1725" s="217">
        <f>--IFERROR(VLOOKUP(I1725,'统计（数据库导出）'!A:K,4,FALSE),0)</f>
        <v>0</v>
      </c>
      <c r="T1725" s="217">
        <f>--IFERROR(VLOOKUP(I1725,'统计（数据库导出）'!A:K,5,FALSE),0)</f>
        <v>0</v>
      </c>
      <c r="U1725" s="217">
        <f>--IFERROR(VLOOKUP(I1725,'统计（数据库导出）'!A:K,6,FALSE),0)</f>
        <v>0</v>
      </c>
      <c r="V1725" s="217">
        <f>--IFERROR(VLOOKUP(I1725,'统计（数据库导出）'!A:K,7,FALSE),0)</f>
        <v>0</v>
      </c>
      <c r="W1725" s="217">
        <f>--IFERROR(VLOOKUP(I1725,'统计（数据库导出）'!A:K,8,FALSE),0)</f>
        <v>314.8</v>
      </c>
      <c r="X1725" s="217">
        <f>--IFERROR(VLOOKUP(I1725,'统计（数据库导出）'!A:K,9,FALSE),0)</f>
        <v>-209</v>
      </c>
      <c r="Y1725" s="217">
        <f>--IFERROR(VLOOKUP(I1725,'统计（数据库导出）'!A:K,10,FALSE),0)</f>
        <v>140</v>
      </c>
      <c r="Z1725" s="217">
        <f>--IFERROR(VLOOKUP(I1725,'统计（数据库导出）'!A:K,11,FALSE),0)</f>
        <v>0</v>
      </c>
      <c r="AA1725" s="4">
        <v>1724</v>
      </c>
      <c r="AB1725" s="4"/>
      <c r="AC1725" s="1" t="e">
        <f>VLOOKUP(H1725,[1]Sheet1!$D:$D,1,FALSE)</f>
        <v>#N/A</v>
      </c>
    </row>
    <row r="1726" spans="1:29">
      <c r="A1726" s="4">
        <v>79</v>
      </c>
      <c r="B1726" s="4" t="s">
        <v>4105</v>
      </c>
      <c r="C1726" s="4">
        <v>0</v>
      </c>
      <c r="D1726" s="4" t="s">
        <v>153</v>
      </c>
      <c r="E1726" s="4">
        <v>0</v>
      </c>
      <c r="F1726" s="4">
        <v>0</v>
      </c>
      <c r="G1726" s="4" t="s">
        <v>102</v>
      </c>
      <c r="H1726" s="4">
        <v>380467</v>
      </c>
      <c r="I1726" s="4" t="s">
        <v>4377</v>
      </c>
      <c r="J1726" s="216">
        <v>2500</v>
      </c>
      <c r="K1726" s="4">
        <v>15339785502</v>
      </c>
      <c r="L1726" s="4"/>
      <c r="M1726" s="4" t="s">
        <v>4378</v>
      </c>
      <c r="N1726" s="4" t="s">
        <v>4379</v>
      </c>
      <c r="O1726" s="4">
        <v>15339785502</v>
      </c>
      <c r="P1726" s="217">
        <f>--IFERROR(VLOOKUP(I1726,'统计（数据库导出）'!A:C,2,FALSE),0)</f>
        <v>60.8</v>
      </c>
      <c r="Q1726" s="217">
        <f>--IFERROR(VLOOKUP(I1726,'统计（数据库导出）'!A:C,3,FALSE),0)</f>
        <v>3983.6</v>
      </c>
      <c r="R1726" s="219">
        <f t="shared" si="26"/>
        <v>1.59344</v>
      </c>
      <c r="S1726" s="217">
        <f>--IFERROR(VLOOKUP(I1726,'统计（数据库导出）'!A:K,4,FALSE),0)</f>
        <v>48</v>
      </c>
      <c r="T1726" s="217">
        <f>--IFERROR(VLOOKUP(I1726,'统计（数据库导出）'!A:K,5,FALSE),0)</f>
        <v>0</v>
      </c>
      <c r="U1726" s="217">
        <f>--IFERROR(VLOOKUP(I1726,'统计（数据库导出）'!A:K,6,FALSE),0)</f>
        <v>12.8</v>
      </c>
      <c r="V1726" s="217">
        <f>--IFERROR(VLOOKUP(I1726,'统计（数据库导出）'!A:K,7,FALSE),0)</f>
        <v>0</v>
      </c>
      <c r="W1726" s="217">
        <f>--IFERROR(VLOOKUP(I1726,'统计（数据库导出）'!A:K,8,FALSE),0)</f>
        <v>2662.9</v>
      </c>
      <c r="X1726" s="217">
        <f>--IFERROR(VLOOKUP(I1726,'统计（数据库导出）'!A:K,9,FALSE),0)</f>
        <v>-219.7</v>
      </c>
      <c r="Y1726" s="217">
        <f>--IFERROR(VLOOKUP(I1726,'统计（数据库导出）'!A:K,10,FALSE),0)</f>
        <v>1320.7</v>
      </c>
      <c r="Z1726" s="217">
        <f>--IFERROR(VLOOKUP(I1726,'统计（数据库导出）'!A:K,11,FALSE),0)</f>
        <v>0</v>
      </c>
      <c r="AA1726" s="4">
        <v>1725</v>
      </c>
      <c r="AB1726" s="4"/>
      <c r="AC1726" s="1" t="e">
        <f>VLOOKUP(H1726,[1]Sheet1!$D:$D,1,FALSE)</f>
        <v>#N/A</v>
      </c>
    </row>
    <row r="1727" spans="1:29">
      <c r="A1727" s="4">
        <v>80</v>
      </c>
      <c r="B1727" s="4" t="s">
        <v>4105</v>
      </c>
      <c r="C1727" s="4">
        <v>0</v>
      </c>
      <c r="D1727" s="4" t="s">
        <v>157</v>
      </c>
      <c r="E1727" s="4">
        <v>0</v>
      </c>
      <c r="F1727" s="4">
        <v>0</v>
      </c>
      <c r="G1727" s="4" t="s">
        <v>373</v>
      </c>
      <c r="H1727" s="4">
        <v>380468</v>
      </c>
      <c r="I1727" s="4" t="s">
        <v>4380</v>
      </c>
      <c r="J1727" s="216">
        <v>2500</v>
      </c>
      <c r="K1727" s="4">
        <v>19996097666</v>
      </c>
      <c r="L1727" s="4"/>
      <c r="M1727" s="4" t="s">
        <v>4381</v>
      </c>
      <c r="N1727" s="4" t="s">
        <v>4382</v>
      </c>
      <c r="O1727" s="4">
        <v>19996097666</v>
      </c>
      <c r="P1727" s="217">
        <f>--IFERROR(VLOOKUP(I1727,'统计（数据库导出）'!A:C,2,FALSE),0)</f>
        <v>0</v>
      </c>
      <c r="Q1727" s="217">
        <f>--IFERROR(VLOOKUP(I1727,'统计（数据库导出）'!A:C,3,FALSE),0)</f>
        <v>506.3</v>
      </c>
      <c r="R1727" s="219">
        <f t="shared" ref="R1727:R1790" si="27">IFERROR(Q1727/J1727,0)</f>
        <v>0.20252</v>
      </c>
      <c r="S1727" s="217">
        <f>--IFERROR(VLOOKUP(I1727,'统计（数据库导出）'!A:K,4,FALSE),0)</f>
        <v>0</v>
      </c>
      <c r="T1727" s="217">
        <f>--IFERROR(VLOOKUP(I1727,'统计（数据库导出）'!A:K,5,FALSE),0)</f>
        <v>0</v>
      </c>
      <c r="U1727" s="217">
        <f>--IFERROR(VLOOKUP(I1727,'统计（数据库导出）'!A:K,6,FALSE),0)</f>
        <v>0</v>
      </c>
      <c r="V1727" s="217">
        <f>--IFERROR(VLOOKUP(I1727,'统计（数据库导出）'!A:K,7,FALSE),0)</f>
        <v>0</v>
      </c>
      <c r="W1727" s="217">
        <f>--IFERROR(VLOOKUP(I1727,'统计（数据库导出）'!A:K,8,FALSE),0)</f>
        <v>306.3</v>
      </c>
      <c r="X1727" s="217">
        <f>--IFERROR(VLOOKUP(I1727,'统计（数据库导出）'!A:K,9,FALSE),0)</f>
        <v>-274</v>
      </c>
      <c r="Y1727" s="217">
        <f>--IFERROR(VLOOKUP(I1727,'统计（数据库导出）'!A:K,10,FALSE),0)</f>
        <v>200</v>
      </c>
      <c r="Z1727" s="217">
        <f>--IFERROR(VLOOKUP(I1727,'统计（数据库导出）'!A:K,11,FALSE),0)</f>
        <v>0</v>
      </c>
      <c r="AA1727" s="4">
        <v>1726</v>
      </c>
      <c r="AB1727" s="4"/>
      <c r="AC1727" s="1" t="e">
        <f>VLOOKUP(H1727,[1]Sheet1!$D:$D,1,FALSE)</f>
        <v>#N/A</v>
      </c>
    </row>
    <row r="1728" spans="1:29">
      <c r="A1728" s="4">
        <v>81</v>
      </c>
      <c r="B1728" s="4" t="s">
        <v>4105</v>
      </c>
      <c r="C1728" s="4">
        <v>0</v>
      </c>
      <c r="D1728" s="4" t="s">
        <v>157</v>
      </c>
      <c r="E1728" s="4">
        <v>0</v>
      </c>
      <c r="F1728" s="4">
        <v>0</v>
      </c>
      <c r="G1728" s="4" t="s">
        <v>102</v>
      </c>
      <c r="H1728" s="4">
        <v>3852769</v>
      </c>
      <c r="I1728" s="4" t="s">
        <v>4383</v>
      </c>
      <c r="J1728" s="216">
        <v>2500</v>
      </c>
      <c r="K1728" s="4">
        <v>19119888086</v>
      </c>
      <c r="L1728" s="4"/>
      <c r="M1728" s="4" t="s">
        <v>4384</v>
      </c>
      <c r="N1728" s="4" t="s">
        <v>4200</v>
      </c>
      <c r="O1728" s="4">
        <v>19119888086</v>
      </c>
      <c r="P1728" s="217">
        <f>--IFERROR(VLOOKUP(I1728,'统计（数据库导出）'!A:C,2,FALSE),0)</f>
        <v>28</v>
      </c>
      <c r="Q1728" s="217">
        <f>--IFERROR(VLOOKUP(I1728,'统计（数据库导出）'!A:C,3,FALSE),0)</f>
        <v>904.35</v>
      </c>
      <c r="R1728" s="219">
        <f t="shared" si="27"/>
        <v>0.36174</v>
      </c>
      <c r="S1728" s="217">
        <f>--IFERROR(VLOOKUP(I1728,'统计（数据库导出）'!A:K,4,FALSE),0)</f>
        <v>18</v>
      </c>
      <c r="T1728" s="217">
        <f>--IFERROR(VLOOKUP(I1728,'统计（数据库导出）'!A:K,5,FALSE),0)</f>
        <v>-53.1</v>
      </c>
      <c r="U1728" s="217">
        <f>--IFERROR(VLOOKUP(I1728,'统计（数据库导出）'!A:K,6,FALSE),0)</f>
        <v>10</v>
      </c>
      <c r="V1728" s="217">
        <f>--IFERROR(VLOOKUP(I1728,'统计（数据库导出）'!A:K,7,FALSE),0)</f>
        <v>0</v>
      </c>
      <c r="W1728" s="217">
        <f>--IFERROR(VLOOKUP(I1728,'统计（数据库导出）'!A:K,8,FALSE),0)</f>
        <v>726.2</v>
      </c>
      <c r="X1728" s="217">
        <f>--IFERROR(VLOOKUP(I1728,'统计（数据库导出）'!A:K,9,FALSE),0)</f>
        <v>-63.1</v>
      </c>
      <c r="Y1728" s="217">
        <f>--IFERROR(VLOOKUP(I1728,'统计（数据库导出）'!A:K,10,FALSE),0)</f>
        <v>178.15</v>
      </c>
      <c r="Z1728" s="217">
        <f>--IFERROR(VLOOKUP(I1728,'统计（数据库导出）'!A:K,11,FALSE),0)</f>
        <v>0</v>
      </c>
      <c r="AA1728" s="4">
        <v>1727</v>
      </c>
      <c r="AB1728" s="4"/>
      <c r="AC1728" s="1" t="e">
        <f>VLOOKUP(H1728,[1]Sheet1!$D:$D,1,FALSE)</f>
        <v>#N/A</v>
      </c>
    </row>
    <row r="1729" spans="1:29">
      <c r="A1729" s="4">
        <v>82</v>
      </c>
      <c r="B1729" s="4" t="s">
        <v>4105</v>
      </c>
      <c r="C1729" s="4">
        <v>0</v>
      </c>
      <c r="D1729" s="4" t="s">
        <v>157</v>
      </c>
      <c r="E1729" s="4">
        <v>0</v>
      </c>
      <c r="F1729" s="4">
        <v>0</v>
      </c>
      <c r="G1729" s="4" t="s">
        <v>102</v>
      </c>
      <c r="H1729" s="4">
        <v>380239</v>
      </c>
      <c r="I1729" s="4" t="s">
        <v>4385</v>
      </c>
      <c r="J1729" s="216">
        <v>2500</v>
      </c>
      <c r="K1729" s="4">
        <v>18993827077</v>
      </c>
      <c r="L1729" s="4"/>
      <c r="M1729" s="4" t="s">
        <v>4386</v>
      </c>
      <c r="N1729" s="4" t="s">
        <v>4387</v>
      </c>
      <c r="O1729" s="4">
        <v>18993827077</v>
      </c>
      <c r="P1729" s="217">
        <f>--IFERROR(VLOOKUP(I1729,'统计（数据库导出）'!A:C,2,FALSE),0)</f>
        <v>0</v>
      </c>
      <c r="Q1729" s="217">
        <f>--IFERROR(VLOOKUP(I1729,'统计（数据库导出）'!A:C,3,FALSE),0)</f>
        <v>4420.15</v>
      </c>
      <c r="R1729" s="219">
        <f t="shared" si="27"/>
        <v>1.76806</v>
      </c>
      <c r="S1729" s="217">
        <f>--IFERROR(VLOOKUP(I1729,'统计（数据库导出）'!A:K,4,FALSE),0)</f>
        <v>0</v>
      </c>
      <c r="T1729" s="217">
        <f>--IFERROR(VLOOKUP(I1729,'统计（数据库导出）'!A:K,5,FALSE),0)</f>
        <v>0</v>
      </c>
      <c r="U1729" s="217">
        <f>--IFERROR(VLOOKUP(I1729,'统计（数据库导出）'!A:K,6,FALSE),0)</f>
        <v>0</v>
      </c>
      <c r="V1729" s="217">
        <f>--IFERROR(VLOOKUP(I1729,'统计（数据库导出）'!A:K,7,FALSE),0)</f>
        <v>0</v>
      </c>
      <c r="W1729" s="217">
        <f>--IFERROR(VLOOKUP(I1729,'统计（数据库导出）'!A:K,8,FALSE),0)</f>
        <v>3985.5</v>
      </c>
      <c r="X1729" s="217">
        <f>--IFERROR(VLOOKUP(I1729,'统计（数据库导出）'!A:K,9,FALSE),0)</f>
        <v>-994.7</v>
      </c>
      <c r="Y1729" s="217">
        <f>--IFERROR(VLOOKUP(I1729,'统计（数据库导出）'!A:K,10,FALSE),0)</f>
        <v>434.65</v>
      </c>
      <c r="Z1729" s="217">
        <f>--IFERROR(VLOOKUP(I1729,'统计（数据库导出）'!A:K,11,FALSE),0)</f>
        <v>-20</v>
      </c>
      <c r="AA1729" s="4">
        <v>1728</v>
      </c>
      <c r="AB1729" s="4"/>
      <c r="AC1729" s="1" t="e">
        <f>VLOOKUP(H1729,[1]Sheet1!$D:$D,1,FALSE)</f>
        <v>#N/A</v>
      </c>
    </row>
    <row r="1730" spans="1:29">
      <c r="A1730" s="4">
        <v>83</v>
      </c>
      <c r="B1730" s="4" t="s">
        <v>4105</v>
      </c>
      <c r="C1730" s="4">
        <v>0</v>
      </c>
      <c r="D1730" s="4" t="s">
        <v>421</v>
      </c>
      <c r="E1730" s="4">
        <v>0</v>
      </c>
      <c r="F1730" s="4">
        <v>0</v>
      </c>
      <c r="G1730" s="4">
        <v>0</v>
      </c>
      <c r="H1730" s="4">
        <v>3353289</v>
      </c>
      <c r="I1730" s="4" t="s">
        <v>4388</v>
      </c>
      <c r="J1730" s="216">
        <v>200</v>
      </c>
      <c r="K1730" s="4">
        <v>19993825501</v>
      </c>
      <c r="L1730" s="4"/>
      <c r="M1730" s="4" t="s">
        <v>4389</v>
      </c>
      <c r="N1730" s="4" t="s">
        <v>4379</v>
      </c>
      <c r="O1730" s="4">
        <v>19993825501</v>
      </c>
      <c r="P1730" s="217">
        <f>--IFERROR(VLOOKUP(I1730,'统计（数据库导出）'!A:C,2,FALSE),0)</f>
        <v>0</v>
      </c>
      <c r="Q1730" s="217">
        <f>--IFERROR(VLOOKUP(I1730,'统计（数据库导出）'!A:C,3,FALSE),0)</f>
        <v>0</v>
      </c>
      <c r="R1730" s="219">
        <f t="shared" si="27"/>
        <v>0</v>
      </c>
      <c r="S1730" s="217">
        <f>--IFERROR(VLOOKUP(I1730,'统计（数据库导出）'!A:K,4,FALSE),0)</f>
        <v>0</v>
      </c>
      <c r="T1730" s="217">
        <f>--IFERROR(VLOOKUP(I1730,'统计（数据库导出）'!A:K,5,FALSE),0)</f>
        <v>0</v>
      </c>
      <c r="U1730" s="217">
        <f>--IFERROR(VLOOKUP(I1730,'统计（数据库导出）'!A:K,6,FALSE),0)</f>
        <v>0</v>
      </c>
      <c r="V1730" s="217">
        <f>--IFERROR(VLOOKUP(I1730,'统计（数据库导出）'!A:K,7,FALSE),0)</f>
        <v>0</v>
      </c>
      <c r="W1730" s="217">
        <f>--IFERROR(VLOOKUP(I1730,'统计（数据库导出）'!A:K,8,FALSE),0)</f>
        <v>0</v>
      </c>
      <c r="X1730" s="217">
        <f>--IFERROR(VLOOKUP(I1730,'统计（数据库导出）'!A:K,9,FALSE),0)</f>
        <v>0</v>
      </c>
      <c r="Y1730" s="217">
        <f>--IFERROR(VLOOKUP(I1730,'统计（数据库导出）'!A:K,10,FALSE),0)</f>
        <v>0</v>
      </c>
      <c r="Z1730" s="217">
        <f>--IFERROR(VLOOKUP(I1730,'统计（数据库导出）'!A:K,11,FALSE),0)</f>
        <v>0</v>
      </c>
      <c r="AA1730" s="4">
        <v>1729</v>
      </c>
      <c r="AB1730" s="4"/>
      <c r="AC1730" s="1" t="e">
        <f>VLOOKUP(H1730,[1]Sheet1!$D:$D,1,FALSE)</f>
        <v>#N/A</v>
      </c>
    </row>
    <row r="1731" spans="1:29">
      <c r="A1731" s="4">
        <v>84</v>
      </c>
      <c r="B1731" s="4" t="s">
        <v>4105</v>
      </c>
      <c r="C1731" s="4">
        <v>0</v>
      </c>
      <c r="D1731" s="4" t="s">
        <v>30</v>
      </c>
      <c r="E1731" s="4" t="s">
        <v>4390</v>
      </c>
      <c r="F1731" s="4" t="s">
        <v>88</v>
      </c>
      <c r="G1731" s="4" t="s">
        <v>68</v>
      </c>
      <c r="H1731" s="4">
        <v>3852229</v>
      </c>
      <c r="I1731" s="4" t="s">
        <v>4391</v>
      </c>
      <c r="J1731" s="216">
        <v>1000</v>
      </c>
      <c r="K1731" s="4">
        <v>19993810009</v>
      </c>
      <c r="L1731" s="4"/>
      <c r="M1731" s="4" t="s">
        <v>4392</v>
      </c>
      <c r="N1731" s="4" t="s">
        <v>4393</v>
      </c>
      <c r="O1731" s="4">
        <v>19993810009</v>
      </c>
      <c r="P1731" s="217">
        <f>--IFERROR(VLOOKUP(I1731,'统计（数据库导出）'!A:C,2,FALSE),0)</f>
        <v>0</v>
      </c>
      <c r="Q1731" s="217">
        <f>--IFERROR(VLOOKUP(I1731,'统计（数据库导出）'!A:C,3,FALSE),0)</f>
        <v>779.5</v>
      </c>
      <c r="R1731" s="219">
        <f t="shared" si="27"/>
        <v>0.7795</v>
      </c>
      <c r="S1731" s="217">
        <f>--IFERROR(VLOOKUP(I1731,'统计（数据库导出）'!A:K,4,FALSE),0)</f>
        <v>0</v>
      </c>
      <c r="T1731" s="217">
        <f>--IFERROR(VLOOKUP(I1731,'统计（数据库导出）'!A:K,5,FALSE),0)</f>
        <v>0</v>
      </c>
      <c r="U1731" s="217">
        <f>--IFERROR(VLOOKUP(I1731,'统计（数据库导出）'!A:K,6,FALSE),0)</f>
        <v>0</v>
      </c>
      <c r="V1731" s="217">
        <f>--IFERROR(VLOOKUP(I1731,'统计（数据库导出）'!A:K,7,FALSE),0)</f>
        <v>0</v>
      </c>
      <c r="W1731" s="217">
        <f>--IFERROR(VLOOKUP(I1731,'统计（数据库导出）'!A:K,8,FALSE),0)</f>
        <v>613</v>
      </c>
      <c r="X1731" s="217">
        <f>--IFERROR(VLOOKUP(I1731,'统计（数据库导出）'!A:K,9,FALSE),0)</f>
        <v>-277</v>
      </c>
      <c r="Y1731" s="217">
        <f>--IFERROR(VLOOKUP(I1731,'统计（数据库导出）'!A:K,10,FALSE),0)</f>
        <v>166.5</v>
      </c>
      <c r="Z1731" s="217">
        <f>--IFERROR(VLOOKUP(I1731,'统计（数据库导出）'!A:K,11,FALSE),0)</f>
        <v>0</v>
      </c>
      <c r="AA1731" s="4">
        <v>1730</v>
      </c>
      <c r="AB1731" s="4"/>
      <c r="AC1731" s="1" t="e">
        <f>VLOOKUP(H1731,[1]Sheet1!$D:$D,1,FALSE)</f>
        <v>#N/A</v>
      </c>
    </row>
    <row r="1732" spans="1:29">
      <c r="A1732" s="4">
        <v>85</v>
      </c>
      <c r="B1732" s="4" t="s">
        <v>4105</v>
      </c>
      <c r="C1732" s="4">
        <v>0</v>
      </c>
      <c r="D1732" s="4" t="s">
        <v>30</v>
      </c>
      <c r="E1732" s="4" t="s">
        <v>4390</v>
      </c>
      <c r="F1732" s="4" t="s">
        <v>88</v>
      </c>
      <c r="G1732" s="4" t="s">
        <v>102</v>
      </c>
      <c r="H1732" s="4">
        <v>3852775</v>
      </c>
      <c r="I1732" s="4" t="s">
        <v>4394</v>
      </c>
      <c r="J1732" s="216">
        <v>3800</v>
      </c>
      <c r="K1732" s="4">
        <v>18093815000</v>
      </c>
      <c r="L1732" s="4"/>
      <c r="M1732" s="4" t="s">
        <v>4395</v>
      </c>
      <c r="N1732" s="4" t="s">
        <v>4396</v>
      </c>
      <c r="O1732" s="4">
        <v>18093815000</v>
      </c>
      <c r="P1732" s="217">
        <f>--IFERROR(VLOOKUP(I1732,'统计（数据库导出）'!A:C,2,FALSE),0)</f>
        <v>533.8</v>
      </c>
      <c r="Q1732" s="217">
        <f>--IFERROR(VLOOKUP(I1732,'统计（数据库导出）'!A:C,3,FALSE),0)</f>
        <v>2745.1167</v>
      </c>
      <c r="R1732" s="219">
        <f t="shared" si="27"/>
        <v>0.722399131578947</v>
      </c>
      <c r="S1732" s="217">
        <f>--IFERROR(VLOOKUP(I1732,'统计（数据库导出）'!A:K,4,FALSE),0)</f>
        <v>456.6</v>
      </c>
      <c r="T1732" s="217">
        <f>--IFERROR(VLOOKUP(I1732,'统计（数据库导出）'!A:K,5,FALSE),0)</f>
        <v>-138</v>
      </c>
      <c r="U1732" s="217">
        <f>--IFERROR(VLOOKUP(I1732,'统计（数据库导出）'!A:K,6,FALSE),0)</f>
        <v>77.2</v>
      </c>
      <c r="V1732" s="217">
        <f>--IFERROR(VLOOKUP(I1732,'统计（数据库导出）'!A:K,7,FALSE),0)</f>
        <v>0</v>
      </c>
      <c r="W1732" s="217">
        <f>--IFERROR(VLOOKUP(I1732,'统计（数据库导出）'!A:K,8,FALSE),0)</f>
        <v>2169.1</v>
      </c>
      <c r="X1732" s="217">
        <f>--IFERROR(VLOOKUP(I1732,'统计（数据库导出）'!A:K,9,FALSE),0)</f>
        <v>-1484.2</v>
      </c>
      <c r="Y1732" s="217">
        <f>--IFERROR(VLOOKUP(I1732,'统计（数据库导出）'!A:K,10,FALSE),0)</f>
        <v>576.0167</v>
      </c>
      <c r="Z1732" s="217">
        <f>--IFERROR(VLOOKUP(I1732,'统计（数据库导出）'!A:K,11,FALSE),0)</f>
        <v>-10</v>
      </c>
      <c r="AA1732" s="4">
        <v>1731</v>
      </c>
      <c r="AB1732" s="4"/>
      <c r="AC1732" s="1" t="e">
        <f>VLOOKUP(H1732,[1]Sheet1!$D:$D,1,FALSE)</f>
        <v>#N/A</v>
      </c>
    </row>
    <row r="1733" spans="1:29">
      <c r="A1733" s="4">
        <v>86</v>
      </c>
      <c r="B1733" s="4" t="s">
        <v>4105</v>
      </c>
      <c r="C1733" s="4">
        <v>0</v>
      </c>
      <c r="D1733" s="4" t="s">
        <v>30</v>
      </c>
      <c r="E1733" s="4" t="s">
        <v>4390</v>
      </c>
      <c r="F1733" s="4" t="s">
        <v>88</v>
      </c>
      <c r="G1733" s="4" t="s">
        <v>43</v>
      </c>
      <c r="H1733" s="4">
        <v>3811760</v>
      </c>
      <c r="I1733" s="4" t="s">
        <v>4397</v>
      </c>
      <c r="J1733" s="216">
        <v>900</v>
      </c>
      <c r="K1733" s="4">
        <v>15339785527</v>
      </c>
      <c r="L1733" s="4"/>
      <c r="M1733" s="4" t="s">
        <v>4398</v>
      </c>
      <c r="N1733" s="4" t="s">
        <v>4396</v>
      </c>
      <c r="O1733" s="4">
        <v>15339785527</v>
      </c>
      <c r="P1733" s="217">
        <f>--IFERROR(VLOOKUP(I1733,'统计（数据库导出）'!A:C,2,FALSE),0)</f>
        <v>0</v>
      </c>
      <c r="Q1733" s="217">
        <f>--IFERROR(VLOOKUP(I1733,'统计（数据库导出）'!A:C,3,FALSE),0)</f>
        <v>1457.55</v>
      </c>
      <c r="R1733" s="219">
        <f t="shared" si="27"/>
        <v>1.6195</v>
      </c>
      <c r="S1733" s="217">
        <f>--IFERROR(VLOOKUP(I1733,'统计（数据库导出）'!A:K,4,FALSE),0)</f>
        <v>0</v>
      </c>
      <c r="T1733" s="217">
        <f>--IFERROR(VLOOKUP(I1733,'统计（数据库导出）'!A:K,5,FALSE),0)</f>
        <v>0</v>
      </c>
      <c r="U1733" s="217">
        <f>--IFERROR(VLOOKUP(I1733,'统计（数据库导出）'!A:K,6,FALSE),0)</f>
        <v>0</v>
      </c>
      <c r="V1733" s="217">
        <f>--IFERROR(VLOOKUP(I1733,'统计（数据库导出）'!A:K,7,FALSE),0)</f>
        <v>0</v>
      </c>
      <c r="W1733" s="217">
        <f>--IFERROR(VLOOKUP(I1733,'统计（数据库导出）'!A:K,8,FALSE),0)</f>
        <v>1263.1</v>
      </c>
      <c r="X1733" s="217">
        <f>--IFERROR(VLOOKUP(I1733,'统计（数据库导出）'!A:K,9,FALSE),0)</f>
        <v>-456</v>
      </c>
      <c r="Y1733" s="217">
        <f>--IFERROR(VLOOKUP(I1733,'统计（数据库导出）'!A:K,10,FALSE),0)</f>
        <v>194.45</v>
      </c>
      <c r="Z1733" s="217">
        <f>--IFERROR(VLOOKUP(I1733,'统计（数据库导出）'!A:K,11,FALSE),0)</f>
        <v>0</v>
      </c>
      <c r="AA1733" s="4">
        <v>1732</v>
      </c>
      <c r="AB1733" s="4"/>
      <c r="AC1733" s="1" t="e">
        <f>VLOOKUP(H1733,[1]Sheet1!$D:$D,1,FALSE)</f>
        <v>#N/A</v>
      </c>
    </row>
    <row r="1734" spans="1:29">
      <c r="A1734" s="4">
        <v>87</v>
      </c>
      <c r="B1734" s="4" t="s">
        <v>4105</v>
      </c>
      <c r="C1734" s="4">
        <v>0</v>
      </c>
      <c r="D1734" s="4" t="s">
        <v>30</v>
      </c>
      <c r="E1734" s="4" t="s">
        <v>4390</v>
      </c>
      <c r="F1734" s="4" t="s">
        <v>88</v>
      </c>
      <c r="G1734" s="4" t="s">
        <v>43</v>
      </c>
      <c r="H1734" s="4">
        <v>3811761</v>
      </c>
      <c r="I1734" s="4" t="s">
        <v>4399</v>
      </c>
      <c r="J1734" s="216">
        <v>900</v>
      </c>
      <c r="K1734" s="4">
        <v>15346782444</v>
      </c>
      <c r="L1734" s="4"/>
      <c r="M1734" s="4" t="s">
        <v>4400</v>
      </c>
      <c r="N1734" s="4" t="s">
        <v>4396</v>
      </c>
      <c r="O1734" s="4">
        <v>15346782444</v>
      </c>
      <c r="P1734" s="217">
        <f>--IFERROR(VLOOKUP(I1734,'统计（数据库导出）'!A:C,2,FALSE),0)</f>
        <v>0</v>
      </c>
      <c r="Q1734" s="217">
        <f>--IFERROR(VLOOKUP(I1734,'统计（数据库导出）'!A:C,3,FALSE),0)</f>
        <v>913.25</v>
      </c>
      <c r="R1734" s="219">
        <f t="shared" si="27"/>
        <v>1.01472222222222</v>
      </c>
      <c r="S1734" s="217">
        <f>--IFERROR(VLOOKUP(I1734,'统计（数据库导出）'!A:K,4,FALSE),0)</f>
        <v>0</v>
      </c>
      <c r="T1734" s="217">
        <f>--IFERROR(VLOOKUP(I1734,'统计（数据库导出）'!A:K,5,FALSE),0)</f>
        <v>0</v>
      </c>
      <c r="U1734" s="217">
        <f>--IFERROR(VLOOKUP(I1734,'统计（数据库导出）'!A:K,6,FALSE),0)</f>
        <v>0</v>
      </c>
      <c r="V1734" s="217">
        <f>--IFERROR(VLOOKUP(I1734,'统计（数据库导出）'!A:K,7,FALSE),0)</f>
        <v>0</v>
      </c>
      <c r="W1734" s="217">
        <f>--IFERROR(VLOOKUP(I1734,'统计（数据库导出）'!A:K,8,FALSE),0)</f>
        <v>733.7</v>
      </c>
      <c r="X1734" s="217">
        <f>--IFERROR(VLOOKUP(I1734,'统计（数据库导出）'!A:K,9,FALSE),0)</f>
        <v>-559.1</v>
      </c>
      <c r="Y1734" s="217">
        <f>--IFERROR(VLOOKUP(I1734,'统计（数据库导出）'!A:K,10,FALSE),0)</f>
        <v>179.55</v>
      </c>
      <c r="Z1734" s="217">
        <f>--IFERROR(VLOOKUP(I1734,'统计（数据库导出）'!A:K,11,FALSE),0)</f>
        <v>0</v>
      </c>
      <c r="AA1734" s="4">
        <v>1733</v>
      </c>
      <c r="AB1734" s="4"/>
      <c r="AC1734" s="1" t="e">
        <f>VLOOKUP(H1734,[1]Sheet1!$D:$D,1,FALSE)</f>
        <v>#N/A</v>
      </c>
    </row>
    <row r="1735" spans="1:29">
      <c r="A1735" s="4">
        <v>88</v>
      </c>
      <c r="B1735" s="4" t="s">
        <v>4105</v>
      </c>
      <c r="C1735" s="4">
        <v>0</v>
      </c>
      <c r="D1735" s="4" t="s">
        <v>30</v>
      </c>
      <c r="E1735" s="4" t="s">
        <v>4390</v>
      </c>
      <c r="F1735" s="4" t="s">
        <v>88</v>
      </c>
      <c r="G1735" s="4" t="s">
        <v>68</v>
      </c>
      <c r="H1735" s="4">
        <v>3353188</v>
      </c>
      <c r="I1735" s="4" t="s">
        <v>4401</v>
      </c>
      <c r="J1735" s="216">
        <v>1000</v>
      </c>
      <c r="K1735" s="4">
        <v>18919207000</v>
      </c>
      <c r="L1735" s="4"/>
      <c r="M1735" s="4" t="s">
        <v>4402</v>
      </c>
      <c r="N1735" s="4" t="s">
        <v>4396</v>
      </c>
      <c r="O1735" s="4">
        <v>18919207000</v>
      </c>
      <c r="P1735" s="217">
        <f>--IFERROR(VLOOKUP(I1735,'统计（数据库导出）'!A:C,2,FALSE),0)</f>
        <v>0</v>
      </c>
      <c r="Q1735" s="217">
        <f>--IFERROR(VLOOKUP(I1735,'统计（数据库导出）'!A:C,3,FALSE),0)</f>
        <v>1154.15</v>
      </c>
      <c r="R1735" s="219">
        <f t="shared" si="27"/>
        <v>1.15415</v>
      </c>
      <c r="S1735" s="217">
        <f>--IFERROR(VLOOKUP(I1735,'统计（数据库导出）'!A:K,4,FALSE),0)</f>
        <v>0</v>
      </c>
      <c r="T1735" s="217">
        <f>--IFERROR(VLOOKUP(I1735,'统计（数据库导出）'!A:K,5,FALSE),0)</f>
        <v>0</v>
      </c>
      <c r="U1735" s="217">
        <f>--IFERROR(VLOOKUP(I1735,'统计（数据库导出）'!A:K,6,FALSE),0)</f>
        <v>0</v>
      </c>
      <c r="V1735" s="217">
        <f>--IFERROR(VLOOKUP(I1735,'统计（数据库导出）'!A:K,7,FALSE),0)</f>
        <v>0</v>
      </c>
      <c r="W1735" s="217">
        <f>--IFERROR(VLOOKUP(I1735,'统计（数据库导出）'!A:K,8,FALSE),0)</f>
        <v>893.6</v>
      </c>
      <c r="X1735" s="217">
        <f>--IFERROR(VLOOKUP(I1735,'统计（数据库导出）'!A:K,9,FALSE),0)</f>
        <v>-69</v>
      </c>
      <c r="Y1735" s="217">
        <f>--IFERROR(VLOOKUP(I1735,'统计（数据库导出）'!A:K,10,FALSE),0)</f>
        <v>260.55</v>
      </c>
      <c r="Z1735" s="217">
        <f>--IFERROR(VLOOKUP(I1735,'统计（数据库导出）'!A:K,11,FALSE),0)</f>
        <v>0</v>
      </c>
      <c r="AA1735" s="4">
        <v>1734</v>
      </c>
      <c r="AB1735" s="4"/>
      <c r="AC1735" s="1" t="e">
        <f>VLOOKUP(H1735,[1]Sheet1!$D:$D,1,FALSE)</f>
        <v>#N/A</v>
      </c>
    </row>
    <row r="1736" spans="1:29">
      <c r="A1736" s="4">
        <v>89</v>
      </c>
      <c r="B1736" s="4" t="s">
        <v>4105</v>
      </c>
      <c r="C1736" s="4">
        <v>0</v>
      </c>
      <c r="D1736" s="4" t="s">
        <v>30</v>
      </c>
      <c r="E1736" s="4" t="s">
        <v>4390</v>
      </c>
      <c r="F1736" s="4" t="s">
        <v>88</v>
      </c>
      <c r="G1736" s="4" t="s">
        <v>33</v>
      </c>
      <c r="H1736" s="4">
        <v>3851060</v>
      </c>
      <c r="I1736" s="4" t="s">
        <v>4403</v>
      </c>
      <c r="J1736" s="216">
        <v>1000</v>
      </c>
      <c r="K1736" s="4">
        <v>15379385691</v>
      </c>
      <c r="L1736" s="4"/>
      <c r="M1736" s="4" t="s">
        <v>4404</v>
      </c>
      <c r="N1736" s="4" t="s">
        <v>4405</v>
      </c>
      <c r="O1736" s="4">
        <v>15379385691</v>
      </c>
      <c r="P1736" s="217">
        <f>--IFERROR(VLOOKUP(I1736,'统计（数据库导出）'!A:C,2,FALSE),0)</f>
        <v>49</v>
      </c>
      <c r="Q1736" s="217">
        <f>--IFERROR(VLOOKUP(I1736,'统计（数据库导出）'!A:C,3,FALSE),0)</f>
        <v>1793.55</v>
      </c>
      <c r="R1736" s="219">
        <f t="shared" si="27"/>
        <v>1.79355</v>
      </c>
      <c r="S1736" s="217">
        <f>--IFERROR(VLOOKUP(I1736,'统计（数据库导出）'!A:K,4,FALSE),0)</f>
        <v>0</v>
      </c>
      <c r="T1736" s="217">
        <f>--IFERROR(VLOOKUP(I1736,'统计（数据库导出）'!A:K,5,FALSE),0)</f>
        <v>0</v>
      </c>
      <c r="U1736" s="217">
        <f>--IFERROR(VLOOKUP(I1736,'统计（数据库导出）'!A:K,6,FALSE),0)</f>
        <v>49</v>
      </c>
      <c r="V1736" s="217">
        <f>--IFERROR(VLOOKUP(I1736,'统计（数据库导出）'!A:K,7,FALSE),0)</f>
        <v>0</v>
      </c>
      <c r="W1736" s="217">
        <f>--IFERROR(VLOOKUP(I1736,'统计（数据库导出）'!A:K,8,FALSE),0)</f>
        <v>1161.31</v>
      </c>
      <c r="X1736" s="217">
        <f>--IFERROR(VLOOKUP(I1736,'统计（数据库导出）'!A:K,9,FALSE),0)</f>
        <v>-611.3</v>
      </c>
      <c r="Y1736" s="217">
        <f>--IFERROR(VLOOKUP(I1736,'统计（数据库导出）'!A:K,10,FALSE),0)</f>
        <v>632.24</v>
      </c>
      <c r="Z1736" s="217">
        <f>--IFERROR(VLOOKUP(I1736,'统计（数据库导出）'!A:K,11,FALSE),0)</f>
        <v>-6</v>
      </c>
      <c r="AA1736" s="4">
        <v>1735</v>
      </c>
      <c r="AB1736" s="4"/>
      <c r="AC1736" s="1" t="e">
        <f>VLOOKUP(H1736,[1]Sheet1!$D:$D,1,FALSE)</f>
        <v>#N/A</v>
      </c>
    </row>
    <row r="1737" spans="1:29">
      <c r="A1737" s="4">
        <v>90</v>
      </c>
      <c r="B1737" s="4" t="s">
        <v>4105</v>
      </c>
      <c r="C1737" s="4">
        <v>0</v>
      </c>
      <c r="D1737" s="4" t="s">
        <v>53</v>
      </c>
      <c r="E1737" s="4">
        <v>0</v>
      </c>
      <c r="F1737" s="4">
        <v>0</v>
      </c>
      <c r="G1737" s="4" t="s">
        <v>33</v>
      </c>
      <c r="H1737" s="4">
        <v>3851430</v>
      </c>
      <c r="I1737" s="4" t="s">
        <v>4406</v>
      </c>
      <c r="J1737" s="216">
        <v>1000</v>
      </c>
      <c r="K1737" s="4">
        <v>15378850347</v>
      </c>
      <c r="L1737" s="4"/>
      <c r="M1737" s="4" t="s">
        <v>4407</v>
      </c>
      <c r="N1737" s="4" t="s">
        <v>4408</v>
      </c>
      <c r="O1737" s="4">
        <v>15378850347</v>
      </c>
      <c r="P1737" s="217">
        <f>--IFERROR(VLOOKUP(I1737,'统计（数据库导出）'!A:C,2,FALSE),0)</f>
        <v>0</v>
      </c>
      <c r="Q1737" s="217">
        <f>--IFERROR(VLOOKUP(I1737,'统计（数据库导出）'!A:C,3,FALSE),0)</f>
        <v>-431</v>
      </c>
      <c r="R1737" s="219">
        <f t="shared" si="27"/>
        <v>-0.431</v>
      </c>
      <c r="S1737" s="217">
        <f>--IFERROR(VLOOKUP(I1737,'统计（数据库导出）'!A:K,4,FALSE),0)</f>
        <v>0</v>
      </c>
      <c r="T1737" s="217">
        <f>--IFERROR(VLOOKUP(I1737,'统计（数据库导出）'!A:K,5,FALSE),0)</f>
        <v>0</v>
      </c>
      <c r="U1737" s="217">
        <f>--IFERROR(VLOOKUP(I1737,'统计（数据库导出）'!A:K,6,FALSE),0)</f>
        <v>0</v>
      </c>
      <c r="V1737" s="217">
        <f>--IFERROR(VLOOKUP(I1737,'统计（数据库导出）'!A:K,7,FALSE),0)</f>
        <v>0</v>
      </c>
      <c r="W1737" s="217">
        <f>--IFERROR(VLOOKUP(I1737,'统计（数据库导出）'!A:K,8,FALSE),0)</f>
        <v>-431</v>
      </c>
      <c r="X1737" s="217">
        <f>--IFERROR(VLOOKUP(I1737,'统计（数据库导出）'!A:K,9,FALSE),0)</f>
        <v>-431</v>
      </c>
      <c r="Y1737" s="217">
        <f>--IFERROR(VLOOKUP(I1737,'统计（数据库导出）'!A:K,10,FALSE),0)</f>
        <v>0</v>
      </c>
      <c r="Z1737" s="217">
        <f>--IFERROR(VLOOKUP(I1737,'统计（数据库导出）'!A:K,11,FALSE),0)</f>
        <v>0</v>
      </c>
      <c r="AA1737" s="4">
        <v>1736</v>
      </c>
      <c r="AB1737" s="4"/>
      <c r="AC1737" s="1" t="e">
        <f>VLOOKUP(H1737,[1]Sheet1!$D:$D,1,FALSE)</f>
        <v>#N/A</v>
      </c>
    </row>
    <row r="1738" spans="1:29">
      <c r="A1738" s="4">
        <v>91</v>
      </c>
      <c r="B1738" s="4" t="s">
        <v>4105</v>
      </c>
      <c r="C1738" s="4">
        <v>0</v>
      </c>
      <c r="D1738" s="4" t="s">
        <v>53</v>
      </c>
      <c r="E1738" s="4">
        <v>0</v>
      </c>
      <c r="F1738" s="4">
        <v>0</v>
      </c>
      <c r="G1738" s="4" t="s">
        <v>33</v>
      </c>
      <c r="H1738" s="4">
        <v>3353199</v>
      </c>
      <c r="I1738" s="4" t="s">
        <v>4409</v>
      </c>
      <c r="J1738" s="216">
        <v>1000</v>
      </c>
      <c r="K1738" s="4">
        <v>18993834484</v>
      </c>
      <c r="L1738" s="4"/>
      <c r="M1738" s="4" t="s">
        <v>4410</v>
      </c>
      <c r="N1738" s="4" t="s">
        <v>4408</v>
      </c>
      <c r="O1738" s="4">
        <v>18993834484</v>
      </c>
      <c r="P1738" s="217">
        <f>--IFERROR(VLOOKUP(I1738,'统计（数据库导出）'!A:C,2,FALSE),0)</f>
        <v>0</v>
      </c>
      <c r="Q1738" s="217">
        <f>--IFERROR(VLOOKUP(I1738,'统计（数据库导出）'!A:C,3,FALSE),0)</f>
        <v>160.51</v>
      </c>
      <c r="R1738" s="219">
        <f t="shared" si="27"/>
        <v>0.16051</v>
      </c>
      <c r="S1738" s="217">
        <f>--IFERROR(VLOOKUP(I1738,'统计（数据库导出）'!A:K,4,FALSE),0)</f>
        <v>0</v>
      </c>
      <c r="T1738" s="217">
        <f>--IFERROR(VLOOKUP(I1738,'统计（数据库导出）'!A:K,5,FALSE),0)</f>
        <v>0</v>
      </c>
      <c r="U1738" s="217">
        <f>--IFERROR(VLOOKUP(I1738,'统计（数据库导出）'!A:K,6,FALSE),0)</f>
        <v>0</v>
      </c>
      <c r="V1738" s="217">
        <f>--IFERROR(VLOOKUP(I1738,'统计（数据库导出）'!A:K,7,FALSE),0)</f>
        <v>0</v>
      </c>
      <c r="W1738" s="217">
        <f>--IFERROR(VLOOKUP(I1738,'统计（数据库导出）'!A:K,8,FALSE),0)</f>
        <v>86.26</v>
      </c>
      <c r="X1738" s="217">
        <f>--IFERROR(VLOOKUP(I1738,'统计（数据库导出）'!A:K,9,FALSE),0)</f>
        <v>-544</v>
      </c>
      <c r="Y1738" s="217">
        <f>--IFERROR(VLOOKUP(I1738,'统计（数据库导出）'!A:K,10,FALSE),0)</f>
        <v>74.25</v>
      </c>
      <c r="Z1738" s="217">
        <f>--IFERROR(VLOOKUP(I1738,'统计（数据库导出）'!A:K,11,FALSE),0)</f>
        <v>0</v>
      </c>
      <c r="AA1738" s="4">
        <v>1737</v>
      </c>
      <c r="AB1738" s="4"/>
      <c r="AC1738" s="1" t="e">
        <f>VLOOKUP(H1738,[1]Sheet1!$D:$D,1,FALSE)</f>
        <v>#N/A</v>
      </c>
    </row>
    <row r="1739" spans="1:29">
      <c r="A1739" s="4">
        <v>92</v>
      </c>
      <c r="B1739" s="4" t="s">
        <v>4105</v>
      </c>
      <c r="C1739" s="4">
        <v>0</v>
      </c>
      <c r="D1739" s="4" t="s">
        <v>53</v>
      </c>
      <c r="E1739" s="4">
        <v>0</v>
      </c>
      <c r="F1739" s="4">
        <v>0</v>
      </c>
      <c r="G1739" s="4" t="s">
        <v>33</v>
      </c>
      <c r="H1739" s="4">
        <v>3353086</v>
      </c>
      <c r="I1739" s="4" t="s">
        <v>4411</v>
      </c>
      <c r="J1739" s="216">
        <v>1000</v>
      </c>
      <c r="K1739" s="4">
        <v>15379888394</v>
      </c>
      <c r="L1739" s="4"/>
      <c r="M1739" s="4" t="s">
        <v>4412</v>
      </c>
      <c r="N1739" s="4" t="s">
        <v>4413</v>
      </c>
      <c r="O1739" s="4">
        <v>15379888394</v>
      </c>
      <c r="P1739" s="217">
        <f>--IFERROR(VLOOKUP(I1739,'统计（数据库导出）'!A:C,2,FALSE),0)</f>
        <v>0</v>
      </c>
      <c r="Q1739" s="217">
        <f>--IFERROR(VLOOKUP(I1739,'统计（数据库导出）'!A:C,3,FALSE),0)</f>
        <v>0</v>
      </c>
      <c r="R1739" s="219">
        <f t="shared" si="27"/>
        <v>0</v>
      </c>
      <c r="S1739" s="217">
        <f>--IFERROR(VLOOKUP(I1739,'统计（数据库导出）'!A:K,4,FALSE),0)</f>
        <v>0</v>
      </c>
      <c r="T1739" s="217">
        <f>--IFERROR(VLOOKUP(I1739,'统计（数据库导出）'!A:K,5,FALSE),0)</f>
        <v>0</v>
      </c>
      <c r="U1739" s="217">
        <f>--IFERROR(VLOOKUP(I1739,'统计（数据库导出）'!A:K,6,FALSE),0)</f>
        <v>0</v>
      </c>
      <c r="V1739" s="217">
        <f>--IFERROR(VLOOKUP(I1739,'统计（数据库导出）'!A:K,7,FALSE),0)</f>
        <v>0</v>
      </c>
      <c r="W1739" s="217">
        <f>--IFERROR(VLOOKUP(I1739,'统计（数据库导出）'!A:K,8,FALSE),0)</f>
        <v>0</v>
      </c>
      <c r="X1739" s="217">
        <f>--IFERROR(VLOOKUP(I1739,'统计（数据库导出）'!A:K,9,FALSE),0)</f>
        <v>0</v>
      </c>
      <c r="Y1739" s="217">
        <f>--IFERROR(VLOOKUP(I1739,'统计（数据库导出）'!A:K,10,FALSE),0)</f>
        <v>0</v>
      </c>
      <c r="Z1739" s="217">
        <f>--IFERROR(VLOOKUP(I1739,'统计（数据库导出）'!A:K,11,FALSE),0)</f>
        <v>0</v>
      </c>
      <c r="AA1739" s="4">
        <v>1738</v>
      </c>
      <c r="AB1739" s="4"/>
      <c r="AC1739" s="1" t="e">
        <f>VLOOKUP(H1739,[1]Sheet1!$D:$D,1,FALSE)</f>
        <v>#N/A</v>
      </c>
    </row>
    <row r="1740" spans="1:29">
      <c r="A1740" s="4">
        <v>93</v>
      </c>
      <c r="B1740" s="4" t="s">
        <v>4105</v>
      </c>
      <c r="C1740" s="4">
        <v>0</v>
      </c>
      <c r="D1740" s="4" t="s">
        <v>53</v>
      </c>
      <c r="E1740" s="4">
        <v>0</v>
      </c>
      <c r="F1740" s="4">
        <v>0</v>
      </c>
      <c r="G1740" s="4" t="s">
        <v>33</v>
      </c>
      <c r="H1740" s="4">
        <v>3353093</v>
      </c>
      <c r="I1740" s="4" t="s">
        <v>4414</v>
      </c>
      <c r="J1740" s="216">
        <v>1000</v>
      </c>
      <c r="K1740" s="4">
        <v>18009387610</v>
      </c>
      <c r="L1740" s="4"/>
      <c r="M1740" s="4" t="s">
        <v>4415</v>
      </c>
      <c r="N1740" s="4" t="s">
        <v>4416</v>
      </c>
      <c r="O1740" s="4">
        <v>18009387610</v>
      </c>
      <c r="P1740" s="217">
        <f>--IFERROR(VLOOKUP(I1740,'统计（数据库导出）'!A:C,2,FALSE),0)</f>
        <v>0</v>
      </c>
      <c r="Q1740" s="217">
        <f>--IFERROR(VLOOKUP(I1740,'统计（数据库导出）'!A:C,3,FALSE),0)</f>
        <v>-101</v>
      </c>
      <c r="R1740" s="219">
        <f t="shared" si="27"/>
        <v>-0.101</v>
      </c>
      <c r="S1740" s="217">
        <f>--IFERROR(VLOOKUP(I1740,'统计（数据库导出）'!A:K,4,FALSE),0)</f>
        <v>0</v>
      </c>
      <c r="T1740" s="217">
        <f>--IFERROR(VLOOKUP(I1740,'统计（数据库导出）'!A:K,5,FALSE),0)</f>
        <v>0</v>
      </c>
      <c r="U1740" s="217">
        <f>--IFERROR(VLOOKUP(I1740,'统计（数据库导出）'!A:K,6,FALSE),0)</f>
        <v>0</v>
      </c>
      <c r="V1740" s="217">
        <f>--IFERROR(VLOOKUP(I1740,'统计（数据库导出）'!A:K,7,FALSE),0)</f>
        <v>0</v>
      </c>
      <c r="W1740" s="217">
        <f>--IFERROR(VLOOKUP(I1740,'统计（数据库导出）'!A:K,8,FALSE),0)</f>
        <v>-101</v>
      </c>
      <c r="X1740" s="217">
        <f>--IFERROR(VLOOKUP(I1740,'统计（数据库导出）'!A:K,9,FALSE),0)</f>
        <v>-101</v>
      </c>
      <c r="Y1740" s="217">
        <f>--IFERROR(VLOOKUP(I1740,'统计（数据库导出）'!A:K,10,FALSE),0)</f>
        <v>0</v>
      </c>
      <c r="Z1740" s="217">
        <f>--IFERROR(VLOOKUP(I1740,'统计（数据库导出）'!A:K,11,FALSE),0)</f>
        <v>0</v>
      </c>
      <c r="AA1740" s="4">
        <v>1739</v>
      </c>
      <c r="AB1740" s="4"/>
      <c r="AC1740" s="1" t="e">
        <f>VLOOKUP(H1740,[1]Sheet1!$D:$D,1,FALSE)</f>
        <v>#N/A</v>
      </c>
    </row>
    <row r="1741" spans="1:29">
      <c r="A1741" s="4">
        <v>94</v>
      </c>
      <c r="B1741" s="4" t="s">
        <v>4105</v>
      </c>
      <c r="C1741" s="4">
        <v>0</v>
      </c>
      <c r="D1741" s="4" t="s">
        <v>53</v>
      </c>
      <c r="E1741" s="4">
        <v>0</v>
      </c>
      <c r="F1741" s="4">
        <v>0</v>
      </c>
      <c r="G1741" s="4" t="s">
        <v>33</v>
      </c>
      <c r="H1741" s="4">
        <v>3353105</v>
      </c>
      <c r="I1741" s="4" t="s">
        <v>4417</v>
      </c>
      <c r="J1741" s="216">
        <v>1000</v>
      </c>
      <c r="K1741" s="4">
        <v>13389388339</v>
      </c>
      <c r="L1741" s="4"/>
      <c r="M1741" s="4" t="s">
        <v>4418</v>
      </c>
      <c r="N1741" s="4" t="s">
        <v>4419</v>
      </c>
      <c r="O1741" s="4">
        <v>13389388339</v>
      </c>
      <c r="P1741" s="217">
        <f>--IFERROR(VLOOKUP(I1741,'统计（数据库导出）'!A:C,2,FALSE),0)</f>
        <v>0</v>
      </c>
      <c r="Q1741" s="217">
        <f>--IFERROR(VLOOKUP(I1741,'统计（数据库导出）'!A:C,3,FALSE),0)</f>
        <v>-48</v>
      </c>
      <c r="R1741" s="219">
        <f t="shared" si="27"/>
        <v>-0.048</v>
      </c>
      <c r="S1741" s="217">
        <f>--IFERROR(VLOOKUP(I1741,'统计（数据库导出）'!A:K,4,FALSE),0)</f>
        <v>0</v>
      </c>
      <c r="T1741" s="217">
        <f>--IFERROR(VLOOKUP(I1741,'统计（数据库导出）'!A:K,5,FALSE),0)</f>
        <v>0</v>
      </c>
      <c r="U1741" s="217">
        <f>--IFERROR(VLOOKUP(I1741,'统计（数据库导出）'!A:K,6,FALSE),0)</f>
        <v>0</v>
      </c>
      <c r="V1741" s="217">
        <f>--IFERROR(VLOOKUP(I1741,'统计（数据库导出）'!A:K,7,FALSE),0)</f>
        <v>0</v>
      </c>
      <c r="W1741" s="217">
        <f>--IFERROR(VLOOKUP(I1741,'统计（数据库导出）'!A:K,8,FALSE),0)</f>
        <v>-48</v>
      </c>
      <c r="X1741" s="217">
        <f>--IFERROR(VLOOKUP(I1741,'统计（数据库导出）'!A:K,9,FALSE),0)</f>
        <v>-48</v>
      </c>
      <c r="Y1741" s="217">
        <f>--IFERROR(VLOOKUP(I1741,'统计（数据库导出）'!A:K,10,FALSE),0)</f>
        <v>0</v>
      </c>
      <c r="Z1741" s="217">
        <f>--IFERROR(VLOOKUP(I1741,'统计（数据库导出）'!A:K,11,FALSE),0)</f>
        <v>0</v>
      </c>
      <c r="AA1741" s="4">
        <v>1740</v>
      </c>
      <c r="AB1741" s="4"/>
      <c r="AC1741" s="1" t="e">
        <f>VLOOKUP(H1741,[1]Sheet1!$D:$D,1,FALSE)</f>
        <v>#N/A</v>
      </c>
    </row>
    <row r="1742" spans="1:29">
      <c r="A1742" s="4">
        <v>95</v>
      </c>
      <c r="B1742" s="4" t="s">
        <v>4105</v>
      </c>
      <c r="C1742" s="4">
        <v>0</v>
      </c>
      <c r="D1742" s="4" t="s">
        <v>53</v>
      </c>
      <c r="E1742" s="4">
        <v>0</v>
      </c>
      <c r="F1742" s="4">
        <v>0</v>
      </c>
      <c r="G1742" s="4" t="s">
        <v>33</v>
      </c>
      <c r="H1742" s="4">
        <v>3353103</v>
      </c>
      <c r="I1742" s="4" t="s">
        <v>4420</v>
      </c>
      <c r="J1742" s="216">
        <v>2400</v>
      </c>
      <c r="K1742" s="4">
        <v>17370667866</v>
      </c>
      <c r="L1742" s="4"/>
      <c r="M1742" s="4" t="s">
        <v>4421</v>
      </c>
      <c r="N1742" s="4" t="s">
        <v>4422</v>
      </c>
      <c r="O1742" s="4">
        <v>17370667866</v>
      </c>
      <c r="P1742" s="217">
        <f>--IFERROR(VLOOKUP(I1742,'统计（数据库导出）'!A:C,2,FALSE),0)</f>
        <v>382</v>
      </c>
      <c r="Q1742" s="217">
        <f>--IFERROR(VLOOKUP(I1742,'统计（数据库导出）'!A:C,3,FALSE),0)</f>
        <v>1610.95</v>
      </c>
      <c r="R1742" s="219">
        <f t="shared" si="27"/>
        <v>0.671229166666667</v>
      </c>
      <c r="S1742" s="217">
        <f>--IFERROR(VLOOKUP(I1742,'统计（数据库导出）'!A:K,4,FALSE),0)</f>
        <v>0</v>
      </c>
      <c r="T1742" s="217">
        <f>--IFERROR(VLOOKUP(I1742,'统计（数据库导出）'!A:K,5,FALSE),0)</f>
        <v>0</v>
      </c>
      <c r="U1742" s="217">
        <f>--IFERROR(VLOOKUP(I1742,'统计（数据库导出）'!A:K,6,FALSE),0)</f>
        <v>382</v>
      </c>
      <c r="V1742" s="217">
        <f>--IFERROR(VLOOKUP(I1742,'统计（数据库导出）'!A:K,7,FALSE),0)</f>
        <v>0</v>
      </c>
      <c r="W1742" s="217">
        <f>--IFERROR(VLOOKUP(I1742,'统计（数据库导出）'!A:K,8,FALSE),0)</f>
        <v>703.2</v>
      </c>
      <c r="X1742" s="217">
        <f>--IFERROR(VLOOKUP(I1742,'统计（数据库导出）'!A:K,9,FALSE),0)</f>
        <v>-931</v>
      </c>
      <c r="Y1742" s="217">
        <f>--IFERROR(VLOOKUP(I1742,'统计（数据库导出）'!A:K,10,FALSE),0)</f>
        <v>907.75</v>
      </c>
      <c r="Z1742" s="217">
        <f>--IFERROR(VLOOKUP(I1742,'统计（数据库导出）'!A:K,11,FALSE),0)</f>
        <v>0</v>
      </c>
      <c r="AA1742" s="4">
        <v>1741</v>
      </c>
      <c r="AB1742" s="4"/>
      <c r="AC1742" s="1" t="e">
        <f>VLOOKUP(H1742,[1]Sheet1!$D:$D,1,FALSE)</f>
        <v>#N/A</v>
      </c>
    </row>
    <row r="1743" spans="1:29">
      <c r="A1743" s="4">
        <v>96</v>
      </c>
      <c r="B1743" s="4" t="s">
        <v>4105</v>
      </c>
      <c r="C1743" s="4">
        <v>0</v>
      </c>
      <c r="D1743" s="4" t="s">
        <v>53</v>
      </c>
      <c r="E1743" s="4">
        <v>0</v>
      </c>
      <c r="F1743" s="4">
        <v>0</v>
      </c>
      <c r="G1743" s="4" t="s">
        <v>33</v>
      </c>
      <c r="H1743" s="4">
        <v>3353212</v>
      </c>
      <c r="I1743" s="4" t="s">
        <v>4423</v>
      </c>
      <c r="J1743" s="216">
        <v>1000</v>
      </c>
      <c r="K1743" s="4">
        <v>18193867486</v>
      </c>
      <c r="L1743" s="4"/>
      <c r="M1743" s="4" t="s">
        <v>4424</v>
      </c>
      <c r="N1743" s="4" t="s">
        <v>4408</v>
      </c>
      <c r="O1743" s="4">
        <v>18193867486</v>
      </c>
      <c r="P1743" s="217">
        <f>--IFERROR(VLOOKUP(I1743,'统计（数据库导出）'!A:C,2,FALSE),0)</f>
        <v>84.65</v>
      </c>
      <c r="Q1743" s="217">
        <f>--IFERROR(VLOOKUP(I1743,'统计（数据库导出）'!A:C,3,FALSE),0)</f>
        <v>988.1</v>
      </c>
      <c r="R1743" s="219">
        <f t="shared" si="27"/>
        <v>0.9881</v>
      </c>
      <c r="S1743" s="217">
        <f>--IFERROR(VLOOKUP(I1743,'统计（数据库导出）'!A:K,4,FALSE),0)</f>
        <v>69</v>
      </c>
      <c r="T1743" s="217">
        <f>--IFERROR(VLOOKUP(I1743,'统计（数据库导出）'!A:K,5,FALSE),0)</f>
        <v>0</v>
      </c>
      <c r="U1743" s="217">
        <f>--IFERROR(VLOOKUP(I1743,'统计（数据库导出）'!A:K,6,FALSE),0)</f>
        <v>15.65</v>
      </c>
      <c r="V1743" s="217">
        <f>--IFERROR(VLOOKUP(I1743,'统计（数据库导出）'!A:K,7,FALSE),0)</f>
        <v>0</v>
      </c>
      <c r="W1743" s="217">
        <f>--IFERROR(VLOOKUP(I1743,'统计（数据库导出）'!A:K,8,FALSE),0)</f>
        <v>800.3</v>
      </c>
      <c r="X1743" s="217">
        <f>--IFERROR(VLOOKUP(I1743,'统计（数据库导出）'!A:K,9,FALSE),0)</f>
        <v>-142.5</v>
      </c>
      <c r="Y1743" s="217">
        <f>--IFERROR(VLOOKUP(I1743,'统计（数据库导出）'!A:K,10,FALSE),0)</f>
        <v>187.8</v>
      </c>
      <c r="Z1743" s="217">
        <f>--IFERROR(VLOOKUP(I1743,'统计（数据库导出）'!A:K,11,FALSE),0)</f>
        <v>0</v>
      </c>
      <c r="AA1743" s="4">
        <v>1742</v>
      </c>
      <c r="AB1743" s="4"/>
      <c r="AC1743" s="1" t="e">
        <f>VLOOKUP(H1743,[1]Sheet1!$D:$D,1,FALSE)</f>
        <v>#N/A</v>
      </c>
    </row>
    <row r="1744" spans="1:29">
      <c r="A1744" s="4">
        <v>97</v>
      </c>
      <c r="B1744" s="4" t="s">
        <v>4105</v>
      </c>
      <c r="C1744" s="4">
        <v>0</v>
      </c>
      <c r="D1744" s="4" t="s">
        <v>30</v>
      </c>
      <c r="E1744" s="4" t="s">
        <v>4425</v>
      </c>
      <c r="F1744" s="4" t="s">
        <v>88</v>
      </c>
      <c r="G1744" s="4" t="s">
        <v>102</v>
      </c>
      <c r="H1744" s="4">
        <v>3808130</v>
      </c>
      <c r="I1744" s="4" t="s">
        <v>4426</v>
      </c>
      <c r="J1744" s="216">
        <v>2000</v>
      </c>
      <c r="K1744" s="4">
        <v>18919215353</v>
      </c>
      <c r="L1744" s="4"/>
      <c r="M1744" s="4" t="s">
        <v>4427</v>
      </c>
      <c r="N1744" s="4" t="s">
        <v>4367</v>
      </c>
      <c r="O1744" s="4">
        <v>18919215353</v>
      </c>
      <c r="P1744" s="217">
        <f>--IFERROR(VLOOKUP(I1744,'统计（数据库导出）'!A:C,2,FALSE),0)</f>
        <v>95.65</v>
      </c>
      <c r="Q1744" s="217">
        <f>--IFERROR(VLOOKUP(I1744,'统计（数据库导出）'!A:C,3,FALSE),0)</f>
        <v>3070.3</v>
      </c>
      <c r="R1744" s="219">
        <f t="shared" si="27"/>
        <v>1.53515</v>
      </c>
      <c r="S1744" s="217">
        <f>--IFERROR(VLOOKUP(I1744,'统计（数据库导出）'!A:K,4,FALSE),0)</f>
        <v>47</v>
      </c>
      <c r="T1744" s="217">
        <f>--IFERROR(VLOOKUP(I1744,'统计（数据库导出）'!A:K,5,FALSE),0)</f>
        <v>-60</v>
      </c>
      <c r="U1744" s="217">
        <f>--IFERROR(VLOOKUP(I1744,'统计（数据库导出）'!A:K,6,FALSE),0)</f>
        <v>48.65</v>
      </c>
      <c r="V1744" s="217">
        <f>--IFERROR(VLOOKUP(I1744,'统计（数据库导出）'!A:K,7,FALSE),0)</f>
        <v>0</v>
      </c>
      <c r="W1744" s="217">
        <f>--IFERROR(VLOOKUP(I1744,'统计（数据库导出）'!A:K,8,FALSE),0)</f>
        <v>2291.4</v>
      </c>
      <c r="X1744" s="217">
        <f>--IFERROR(VLOOKUP(I1744,'统计（数据库导出）'!A:K,9,FALSE),0)</f>
        <v>-869</v>
      </c>
      <c r="Y1744" s="217">
        <f>--IFERROR(VLOOKUP(I1744,'统计（数据库导出）'!A:K,10,FALSE),0)</f>
        <v>778.9</v>
      </c>
      <c r="Z1744" s="217">
        <f>--IFERROR(VLOOKUP(I1744,'统计（数据库导出）'!A:K,11,FALSE),0)</f>
        <v>0</v>
      </c>
      <c r="AA1744" s="4">
        <v>1743</v>
      </c>
      <c r="AB1744" s="4"/>
      <c r="AC1744" s="1" t="e">
        <f>VLOOKUP(H1744,[1]Sheet1!$D:$D,1,FALSE)</f>
        <v>#N/A</v>
      </c>
    </row>
    <row r="1745" spans="1:29">
      <c r="A1745" s="4">
        <v>98</v>
      </c>
      <c r="B1745" s="4" t="s">
        <v>4105</v>
      </c>
      <c r="C1745" s="4">
        <v>0</v>
      </c>
      <c r="D1745" s="4" t="s">
        <v>30</v>
      </c>
      <c r="E1745" s="4" t="s">
        <v>4425</v>
      </c>
      <c r="F1745" s="4" t="s">
        <v>88</v>
      </c>
      <c r="G1745" s="4" t="s">
        <v>43</v>
      </c>
      <c r="H1745" s="4">
        <v>3852714</v>
      </c>
      <c r="I1745" s="4" t="s">
        <v>4428</v>
      </c>
      <c r="J1745" s="216">
        <v>900</v>
      </c>
      <c r="K1745" s="4">
        <v>18093861758</v>
      </c>
      <c r="L1745" s="4"/>
      <c r="M1745" s="4" t="s">
        <v>4429</v>
      </c>
      <c r="N1745" s="4" t="s">
        <v>4367</v>
      </c>
      <c r="O1745" s="4">
        <v>18993823210</v>
      </c>
      <c r="P1745" s="217">
        <f>--IFERROR(VLOOKUP(I1745,'统计（数据库导出）'!A:C,2,FALSE),0)</f>
        <v>0</v>
      </c>
      <c r="Q1745" s="217">
        <f>--IFERROR(VLOOKUP(I1745,'统计（数据库导出）'!A:C,3,FALSE),0)</f>
        <v>518.11</v>
      </c>
      <c r="R1745" s="219">
        <f t="shared" si="27"/>
        <v>0.575677777777778</v>
      </c>
      <c r="S1745" s="217">
        <f>--IFERROR(VLOOKUP(I1745,'统计（数据库导出）'!A:K,4,FALSE),0)</f>
        <v>0</v>
      </c>
      <c r="T1745" s="217">
        <f>--IFERROR(VLOOKUP(I1745,'统计（数据库导出）'!A:K,5,FALSE),0)</f>
        <v>0</v>
      </c>
      <c r="U1745" s="217">
        <f>--IFERROR(VLOOKUP(I1745,'统计（数据库导出）'!A:K,6,FALSE),0)</f>
        <v>0</v>
      </c>
      <c r="V1745" s="217">
        <f>--IFERROR(VLOOKUP(I1745,'统计（数据库导出）'!A:K,7,FALSE),0)</f>
        <v>0</v>
      </c>
      <c r="W1745" s="217">
        <f>--IFERROR(VLOOKUP(I1745,'统计（数据库导出）'!A:K,8,FALSE),0)</f>
        <v>367.31</v>
      </c>
      <c r="X1745" s="217">
        <f>--IFERROR(VLOOKUP(I1745,'统计（数据库导出）'!A:K,9,FALSE),0)</f>
        <v>-299</v>
      </c>
      <c r="Y1745" s="217">
        <f>--IFERROR(VLOOKUP(I1745,'统计（数据库导出）'!A:K,10,FALSE),0)</f>
        <v>150.8</v>
      </c>
      <c r="Z1745" s="217">
        <f>--IFERROR(VLOOKUP(I1745,'统计（数据库导出）'!A:K,11,FALSE),0)</f>
        <v>0</v>
      </c>
      <c r="AA1745" s="4">
        <v>1744</v>
      </c>
      <c r="AB1745" s="4"/>
      <c r="AC1745" s="1" t="e">
        <f>VLOOKUP(H1745,[1]Sheet1!$D:$D,1,FALSE)</f>
        <v>#N/A</v>
      </c>
    </row>
    <row r="1746" spans="1:29">
      <c r="A1746" s="4">
        <v>99</v>
      </c>
      <c r="B1746" s="4" t="s">
        <v>4105</v>
      </c>
      <c r="C1746" s="4">
        <v>0</v>
      </c>
      <c r="D1746" s="4" t="s">
        <v>30</v>
      </c>
      <c r="E1746" s="4" t="s">
        <v>4425</v>
      </c>
      <c r="F1746" s="4" t="s">
        <v>88</v>
      </c>
      <c r="G1746" s="4" t="s">
        <v>43</v>
      </c>
      <c r="H1746" s="4">
        <v>3353065</v>
      </c>
      <c r="I1746" s="4" t="s">
        <v>4430</v>
      </c>
      <c r="J1746" s="216">
        <v>900</v>
      </c>
      <c r="K1746" s="4">
        <v>19996057737</v>
      </c>
      <c r="L1746" s="4"/>
      <c r="M1746" s="4" t="s">
        <v>4431</v>
      </c>
      <c r="N1746" s="4" t="s">
        <v>4367</v>
      </c>
      <c r="O1746" s="4">
        <v>19996057737</v>
      </c>
      <c r="P1746" s="217">
        <f>--IFERROR(VLOOKUP(I1746,'统计（数据库导出）'!A:C,2,FALSE),0)</f>
        <v>0</v>
      </c>
      <c r="Q1746" s="217">
        <f>--IFERROR(VLOOKUP(I1746,'统计（数据库导出）'!A:C,3,FALSE),0)</f>
        <v>0</v>
      </c>
      <c r="R1746" s="219">
        <f t="shared" si="27"/>
        <v>0</v>
      </c>
      <c r="S1746" s="217">
        <f>--IFERROR(VLOOKUP(I1746,'统计（数据库导出）'!A:K,4,FALSE),0)</f>
        <v>0</v>
      </c>
      <c r="T1746" s="217">
        <f>--IFERROR(VLOOKUP(I1746,'统计（数据库导出）'!A:K,5,FALSE),0)</f>
        <v>0</v>
      </c>
      <c r="U1746" s="217">
        <f>--IFERROR(VLOOKUP(I1746,'统计（数据库导出）'!A:K,6,FALSE),0)</f>
        <v>0</v>
      </c>
      <c r="V1746" s="217">
        <f>--IFERROR(VLOOKUP(I1746,'统计（数据库导出）'!A:K,7,FALSE),0)</f>
        <v>0</v>
      </c>
      <c r="W1746" s="217">
        <f>--IFERROR(VLOOKUP(I1746,'统计（数据库导出）'!A:K,8,FALSE),0)</f>
        <v>0</v>
      </c>
      <c r="X1746" s="217">
        <f>--IFERROR(VLOOKUP(I1746,'统计（数据库导出）'!A:K,9,FALSE),0)</f>
        <v>0</v>
      </c>
      <c r="Y1746" s="217">
        <f>--IFERROR(VLOOKUP(I1746,'统计（数据库导出）'!A:K,10,FALSE),0)</f>
        <v>0</v>
      </c>
      <c r="Z1746" s="217">
        <f>--IFERROR(VLOOKUP(I1746,'统计（数据库导出）'!A:K,11,FALSE),0)</f>
        <v>0</v>
      </c>
      <c r="AA1746" s="4">
        <v>1745</v>
      </c>
      <c r="AB1746" s="4"/>
      <c r="AC1746" s="1" t="e">
        <f>VLOOKUP(H1746,[1]Sheet1!$D:$D,1,FALSE)</f>
        <v>#N/A</v>
      </c>
    </row>
    <row r="1747" spans="1:29">
      <c r="A1747" s="4">
        <v>100</v>
      </c>
      <c r="B1747" s="4" t="s">
        <v>4105</v>
      </c>
      <c r="C1747" s="4" t="s">
        <v>57</v>
      </c>
      <c r="D1747" s="4">
        <v>0</v>
      </c>
      <c r="E1747" s="4">
        <v>0</v>
      </c>
      <c r="F1747" s="4">
        <v>0</v>
      </c>
      <c r="G1747" s="4"/>
      <c r="H1747" s="4">
        <v>3353220</v>
      </c>
      <c r="I1747" s="4" t="s">
        <v>4432</v>
      </c>
      <c r="J1747" s="216">
        <v>200</v>
      </c>
      <c r="K1747" s="4">
        <v>18993821150</v>
      </c>
      <c r="L1747" s="4"/>
      <c r="M1747" s="4" t="s">
        <v>4433</v>
      </c>
      <c r="N1747" s="4" t="s">
        <v>4106</v>
      </c>
      <c r="O1747" s="4">
        <v>18993821150</v>
      </c>
      <c r="P1747" s="217">
        <f>--IFERROR(VLOOKUP(I1747,'统计（数据库导出）'!A:C,2,FALSE),0)</f>
        <v>0</v>
      </c>
      <c r="Q1747" s="217">
        <f>--IFERROR(VLOOKUP(I1747,'统计（数据库导出）'!A:C,3,FALSE),0)</f>
        <v>82.5</v>
      </c>
      <c r="R1747" s="219">
        <f t="shared" si="27"/>
        <v>0.4125</v>
      </c>
      <c r="S1747" s="217">
        <f>--IFERROR(VLOOKUP(I1747,'统计（数据库导出）'!A:K,4,FALSE),0)</f>
        <v>0</v>
      </c>
      <c r="T1747" s="217">
        <f>--IFERROR(VLOOKUP(I1747,'统计（数据库导出）'!A:K,5,FALSE),0)</f>
        <v>0</v>
      </c>
      <c r="U1747" s="217">
        <f>--IFERROR(VLOOKUP(I1747,'统计（数据库导出）'!A:K,6,FALSE),0)</f>
        <v>0</v>
      </c>
      <c r="V1747" s="217">
        <f>--IFERROR(VLOOKUP(I1747,'统计（数据库导出）'!A:K,7,FALSE),0)</f>
        <v>0</v>
      </c>
      <c r="W1747" s="217">
        <f>--IFERROR(VLOOKUP(I1747,'统计（数据库导出）'!A:K,8,FALSE),0)</f>
        <v>32.5</v>
      </c>
      <c r="X1747" s="217">
        <f>--IFERROR(VLOOKUP(I1747,'统计（数据库导出）'!A:K,9,FALSE),0)</f>
        <v>-10</v>
      </c>
      <c r="Y1747" s="217">
        <f>--IFERROR(VLOOKUP(I1747,'统计（数据库导出）'!A:K,10,FALSE),0)</f>
        <v>50</v>
      </c>
      <c r="Z1747" s="217">
        <f>--IFERROR(VLOOKUP(I1747,'统计（数据库导出）'!A:K,11,FALSE),0)</f>
        <v>0</v>
      </c>
      <c r="AA1747" s="4">
        <v>1746</v>
      </c>
      <c r="AB1747" s="4"/>
      <c r="AC1747" s="1" t="e">
        <f>VLOOKUP(H1747,[1]Sheet1!$D:$D,1,FALSE)</f>
        <v>#N/A</v>
      </c>
    </row>
    <row r="1748" spans="1:29">
      <c r="A1748" s="4">
        <v>102</v>
      </c>
      <c r="B1748" s="4" t="s">
        <v>4105</v>
      </c>
      <c r="C1748" s="4">
        <v>0</v>
      </c>
      <c r="D1748" s="4" t="s">
        <v>99</v>
      </c>
      <c r="E1748" s="4">
        <v>0</v>
      </c>
      <c r="F1748" s="4">
        <v>0</v>
      </c>
      <c r="G1748" s="4" t="s">
        <v>33</v>
      </c>
      <c r="H1748" s="4">
        <v>3353179</v>
      </c>
      <c r="I1748" s="4" t="s">
        <v>4434</v>
      </c>
      <c r="J1748" s="216">
        <v>1000</v>
      </c>
      <c r="K1748" s="4">
        <v>19109389820</v>
      </c>
      <c r="L1748" s="4" t="s">
        <v>99</v>
      </c>
      <c r="M1748" s="4" t="s">
        <v>4435</v>
      </c>
      <c r="N1748" s="4" t="s">
        <v>4184</v>
      </c>
      <c r="O1748" s="4">
        <v>19109389820</v>
      </c>
      <c r="P1748" s="217">
        <f>--IFERROR(VLOOKUP(I1748,'统计（数据库导出）'!A:C,2,FALSE),0)</f>
        <v>0</v>
      </c>
      <c r="Q1748" s="217">
        <f>--IFERROR(VLOOKUP(I1748,'统计（数据库导出）'!A:C,3,FALSE),0)</f>
        <v>-306.6</v>
      </c>
      <c r="R1748" s="219">
        <f t="shared" si="27"/>
        <v>-0.3066</v>
      </c>
      <c r="S1748" s="217">
        <f>--IFERROR(VLOOKUP(I1748,'统计（数据库导出）'!A:K,4,FALSE),0)</f>
        <v>0</v>
      </c>
      <c r="T1748" s="217">
        <f>--IFERROR(VLOOKUP(I1748,'统计（数据库导出）'!A:K,5,FALSE),0)</f>
        <v>0</v>
      </c>
      <c r="U1748" s="217">
        <f>--IFERROR(VLOOKUP(I1748,'统计（数据库导出）'!A:K,6,FALSE),0)</f>
        <v>0</v>
      </c>
      <c r="V1748" s="217">
        <f>--IFERROR(VLOOKUP(I1748,'统计（数据库导出）'!A:K,7,FALSE),0)</f>
        <v>0</v>
      </c>
      <c r="W1748" s="217">
        <f>--IFERROR(VLOOKUP(I1748,'统计（数据库导出）'!A:K,8,FALSE),0)</f>
        <v>-311.6</v>
      </c>
      <c r="X1748" s="217">
        <f>--IFERROR(VLOOKUP(I1748,'统计（数据库导出）'!A:K,9,FALSE),0)</f>
        <v>-356.8</v>
      </c>
      <c r="Y1748" s="217">
        <f>--IFERROR(VLOOKUP(I1748,'统计（数据库导出）'!A:K,10,FALSE),0)</f>
        <v>5</v>
      </c>
      <c r="Z1748" s="217">
        <f>--IFERROR(VLOOKUP(I1748,'统计（数据库导出）'!A:K,11,FALSE),0)</f>
        <v>0</v>
      </c>
      <c r="AA1748" s="4">
        <v>1747</v>
      </c>
      <c r="AB1748" s="4"/>
      <c r="AC1748" s="1" t="e">
        <f>VLOOKUP(H1748,[1]Sheet1!$D:$D,1,FALSE)</f>
        <v>#N/A</v>
      </c>
    </row>
    <row r="1749" spans="1:29">
      <c r="A1749" s="4">
        <v>103</v>
      </c>
      <c r="B1749" s="4" t="s">
        <v>4105</v>
      </c>
      <c r="C1749" s="4">
        <v>0</v>
      </c>
      <c r="D1749" s="4" t="s">
        <v>30</v>
      </c>
      <c r="E1749" s="4" t="s">
        <v>4436</v>
      </c>
      <c r="F1749" s="4" t="s">
        <v>88</v>
      </c>
      <c r="G1749" s="4" t="s">
        <v>102</v>
      </c>
      <c r="H1749" s="4">
        <v>3851170</v>
      </c>
      <c r="I1749" s="4" t="s">
        <v>4437</v>
      </c>
      <c r="J1749" s="216">
        <v>1900</v>
      </c>
      <c r="K1749" s="4">
        <v>15339785396</v>
      </c>
      <c r="L1749" s="4"/>
      <c r="M1749" s="4" t="s">
        <v>4438</v>
      </c>
      <c r="N1749" s="4" t="s">
        <v>4439</v>
      </c>
      <c r="O1749" s="4">
        <v>15339785396</v>
      </c>
      <c r="P1749" s="217">
        <f>--IFERROR(VLOOKUP(I1749,'统计（数据库导出）'!A:C,2,FALSE),0)</f>
        <v>42.75</v>
      </c>
      <c r="Q1749" s="217">
        <f>--IFERROR(VLOOKUP(I1749,'统计（数据库导出）'!A:C,3,FALSE),0)</f>
        <v>2413</v>
      </c>
      <c r="R1749" s="219">
        <f t="shared" si="27"/>
        <v>1.27</v>
      </c>
      <c r="S1749" s="217">
        <f>--IFERROR(VLOOKUP(I1749,'统计（数据库导出）'!A:K,4,FALSE),0)</f>
        <v>-3.9</v>
      </c>
      <c r="T1749" s="217">
        <f>--IFERROR(VLOOKUP(I1749,'统计（数据库导出）'!A:K,5,FALSE),0)</f>
        <v>-129</v>
      </c>
      <c r="U1749" s="217">
        <f>--IFERROR(VLOOKUP(I1749,'统计（数据库导出）'!A:K,6,FALSE),0)</f>
        <v>46.65</v>
      </c>
      <c r="V1749" s="217">
        <f>--IFERROR(VLOOKUP(I1749,'统计（数据库导出）'!A:K,7,FALSE),0)</f>
        <v>0</v>
      </c>
      <c r="W1749" s="217">
        <f>--IFERROR(VLOOKUP(I1749,'统计（数据库导出）'!A:K,8,FALSE),0)</f>
        <v>2048.9</v>
      </c>
      <c r="X1749" s="217">
        <f>--IFERROR(VLOOKUP(I1749,'统计（数据库导出）'!A:K,9,FALSE),0)</f>
        <v>-863</v>
      </c>
      <c r="Y1749" s="217">
        <f>--IFERROR(VLOOKUP(I1749,'统计（数据库导出）'!A:K,10,FALSE),0)</f>
        <v>364.1</v>
      </c>
      <c r="Z1749" s="217">
        <f>--IFERROR(VLOOKUP(I1749,'统计（数据库导出）'!A:K,11,FALSE),0)</f>
        <v>-10</v>
      </c>
      <c r="AA1749" s="4">
        <v>1748</v>
      </c>
      <c r="AB1749" s="4"/>
      <c r="AC1749" s="1" t="e">
        <f>VLOOKUP(H1749,[1]Sheet1!$D:$D,1,FALSE)</f>
        <v>#N/A</v>
      </c>
    </row>
    <row r="1750" spans="1:29">
      <c r="A1750" s="4">
        <v>104</v>
      </c>
      <c r="B1750" s="4" t="s">
        <v>4105</v>
      </c>
      <c r="C1750" s="4">
        <v>0</v>
      </c>
      <c r="D1750" s="4" t="s">
        <v>30</v>
      </c>
      <c r="E1750" s="4" t="s">
        <v>4436</v>
      </c>
      <c r="F1750" s="4" t="s">
        <v>88</v>
      </c>
      <c r="G1750" s="4" t="s">
        <v>33</v>
      </c>
      <c r="H1750" s="4">
        <v>3353190</v>
      </c>
      <c r="I1750" s="4" t="s">
        <v>4440</v>
      </c>
      <c r="J1750" s="216">
        <v>1000</v>
      </c>
      <c r="K1750" s="4">
        <v>17339979089</v>
      </c>
      <c r="L1750" s="4"/>
      <c r="M1750" s="4" t="s">
        <v>4441</v>
      </c>
      <c r="N1750" s="4" t="s">
        <v>4439</v>
      </c>
      <c r="O1750" s="4">
        <v>17339979089</v>
      </c>
      <c r="P1750" s="217">
        <f>--IFERROR(VLOOKUP(I1750,'统计（数据库导出）'!A:C,2,FALSE),0)</f>
        <v>0</v>
      </c>
      <c r="Q1750" s="217">
        <f>--IFERROR(VLOOKUP(I1750,'统计（数据库导出）'!A:C,3,FALSE),0)</f>
        <v>1555.12505</v>
      </c>
      <c r="R1750" s="219">
        <f t="shared" si="27"/>
        <v>1.55512505</v>
      </c>
      <c r="S1750" s="217">
        <f>--IFERROR(VLOOKUP(I1750,'统计（数据库导出）'!A:K,4,FALSE),0)</f>
        <v>0</v>
      </c>
      <c r="T1750" s="217">
        <f>--IFERROR(VLOOKUP(I1750,'统计（数据库导出）'!A:K,5,FALSE),0)</f>
        <v>0</v>
      </c>
      <c r="U1750" s="217">
        <f>--IFERROR(VLOOKUP(I1750,'统计（数据库导出）'!A:K,6,FALSE),0)</f>
        <v>0</v>
      </c>
      <c r="V1750" s="217">
        <f>--IFERROR(VLOOKUP(I1750,'统计（数据库导出）'!A:K,7,FALSE),0)</f>
        <v>0</v>
      </c>
      <c r="W1750" s="217">
        <f>--IFERROR(VLOOKUP(I1750,'统计（数据库导出）'!A:K,8,FALSE),0)</f>
        <v>1068.1</v>
      </c>
      <c r="X1750" s="217">
        <f>--IFERROR(VLOOKUP(I1750,'统计（数据库导出）'!A:K,9,FALSE),0)</f>
        <v>-583</v>
      </c>
      <c r="Y1750" s="217">
        <f>--IFERROR(VLOOKUP(I1750,'统计（数据库导出）'!A:K,10,FALSE),0)</f>
        <v>487.02505</v>
      </c>
      <c r="Z1750" s="217">
        <f>--IFERROR(VLOOKUP(I1750,'统计（数据库导出）'!A:K,11,FALSE),0)</f>
        <v>0</v>
      </c>
      <c r="AA1750" s="4">
        <v>1749</v>
      </c>
      <c r="AB1750" s="4"/>
      <c r="AC1750" s="1" t="e">
        <f>VLOOKUP(H1750,[1]Sheet1!$D:$D,1,FALSE)</f>
        <v>#N/A</v>
      </c>
    </row>
    <row r="1751" spans="1:29">
      <c r="A1751" s="4">
        <v>105</v>
      </c>
      <c r="B1751" s="4" t="s">
        <v>4105</v>
      </c>
      <c r="C1751" s="4">
        <v>0</v>
      </c>
      <c r="D1751" s="4" t="s">
        <v>30</v>
      </c>
      <c r="E1751" s="4" t="s">
        <v>4436</v>
      </c>
      <c r="F1751" s="4" t="s">
        <v>88</v>
      </c>
      <c r="G1751" s="4" t="s">
        <v>33</v>
      </c>
      <c r="H1751" s="4">
        <v>38382349</v>
      </c>
      <c r="I1751" s="4" t="s">
        <v>4442</v>
      </c>
      <c r="J1751" s="216">
        <v>1000</v>
      </c>
      <c r="K1751" s="4">
        <v>18919200007</v>
      </c>
      <c r="L1751" s="4"/>
      <c r="M1751" s="4" t="s">
        <v>4443</v>
      </c>
      <c r="N1751" s="4" t="s">
        <v>4444</v>
      </c>
      <c r="O1751" s="4">
        <v>18919200007</v>
      </c>
      <c r="P1751" s="217">
        <f>--IFERROR(VLOOKUP(I1751,'统计（数据库导出）'!A:C,2,FALSE),0)</f>
        <v>0</v>
      </c>
      <c r="Q1751" s="217">
        <f>--IFERROR(VLOOKUP(I1751,'统计（数据库导出）'!A:C,3,FALSE),0)</f>
        <v>1804.85483333333</v>
      </c>
      <c r="R1751" s="219">
        <f t="shared" si="27"/>
        <v>1.80485483333333</v>
      </c>
      <c r="S1751" s="217">
        <f>--IFERROR(VLOOKUP(I1751,'统计（数据库导出）'!A:K,4,FALSE),0)</f>
        <v>0</v>
      </c>
      <c r="T1751" s="217">
        <f>--IFERROR(VLOOKUP(I1751,'统计（数据库导出）'!A:K,5,FALSE),0)</f>
        <v>0</v>
      </c>
      <c r="U1751" s="217">
        <f>--IFERROR(VLOOKUP(I1751,'统计（数据库导出）'!A:K,6,FALSE),0)</f>
        <v>0</v>
      </c>
      <c r="V1751" s="217">
        <f>--IFERROR(VLOOKUP(I1751,'统计（数据库导出）'!A:K,7,FALSE),0)</f>
        <v>0</v>
      </c>
      <c r="W1751" s="217">
        <f>--IFERROR(VLOOKUP(I1751,'统计（数据库导出）'!A:K,8,FALSE),0)</f>
        <v>1142.96</v>
      </c>
      <c r="X1751" s="217">
        <f>--IFERROR(VLOOKUP(I1751,'统计（数据库导出）'!A:K,9,FALSE),0)</f>
        <v>-690.3</v>
      </c>
      <c r="Y1751" s="217">
        <f>--IFERROR(VLOOKUP(I1751,'统计（数据库导出）'!A:K,10,FALSE),0)</f>
        <v>661.894833333333</v>
      </c>
      <c r="Z1751" s="217">
        <f>--IFERROR(VLOOKUP(I1751,'统计（数据库导出）'!A:K,11,FALSE),0)</f>
        <v>-157.271833333333</v>
      </c>
      <c r="AA1751" s="4">
        <v>1750</v>
      </c>
      <c r="AB1751" s="4"/>
      <c r="AC1751" s="1" t="e">
        <f>VLOOKUP(H1751,[1]Sheet1!$D:$D,1,FALSE)</f>
        <v>#N/A</v>
      </c>
    </row>
    <row r="1752" spans="1:29">
      <c r="A1752" s="4">
        <v>106</v>
      </c>
      <c r="B1752" s="4" t="s">
        <v>4105</v>
      </c>
      <c r="C1752" s="4">
        <v>0</v>
      </c>
      <c r="D1752" s="4" t="s">
        <v>30</v>
      </c>
      <c r="E1752" s="4" t="s">
        <v>4436</v>
      </c>
      <c r="F1752" s="4" t="s">
        <v>88</v>
      </c>
      <c r="G1752" s="4" t="s">
        <v>68</v>
      </c>
      <c r="H1752" s="4">
        <v>3852604</v>
      </c>
      <c r="I1752" s="4" t="s">
        <v>4445</v>
      </c>
      <c r="J1752" s="216">
        <v>1000</v>
      </c>
      <c r="K1752" s="4">
        <v>18919212656</v>
      </c>
      <c r="L1752" s="4"/>
      <c r="M1752" s="4" t="s">
        <v>4446</v>
      </c>
      <c r="N1752" s="4" t="s">
        <v>4447</v>
      </c>
      <c r="O1752" s="4">
        <v>18919212656</v>
      </c>
      <c r="P1752" s="217">
        <f>--IFERROR(VLOOKUP(I1752,'统计（数据库导出）'!A:C,2,FALSE),0)</f>
        <v>0</v>
      </c>
      <c r="Q1752" s="217">
        <f>--IFERROR(VLOOKUP(I1752,'统计（数据库导出）'!A:C,3,FALSE),0)</f>
        <v>0</v>
      </c>
      <c r="R1752" s="219">
        <f t="shared" si="27"/>
        <v>0</v>
      </c>
      <c r="S1752" s="217">
        <f>--IFERROR(VLOOKUP(I1752,'统计（数据库导出）'!A:K,4,FALSE),0)</f>
        <v>0</v>
      </c>
      <c r="T1752" s="217">
        <f>--IFERROR(VLOOKUP(I1752,'统计（数据库导出）'!A:K,5,FALSE),0)</f>
        <v>0</v>
      </c>
      <c r="U1752" s="217">
        <f>--IFERROR(VLOOKUP(I1752,'统计（数据库导出）'!A:K,6,FALSE),0)</f>
        <v>0</v>
      </c>
      <c r="V1752" s="217">
        <f>--IFERROR(VLOOKUP(I1752,'统计（数据库导出）'!A:K,7,FALSE),0)</f>
        <v>0</v>
      </c>
      <c r="W1752" s="217">
        <f>--IFERROR(VLOOKUP(I1752,'统计（数据库导出）'!A:K,8,FALSE),0)</f>
        <v>0</v>
      </c>
      <c r="X1752" s="217">
        <f>--IFERROR(VLOOKUP(I1752,'统计（数据库导出）'!A:K,9,FALSE),0)</f>
        <v>0</v>
      </c>
      <c r="Y1752" s="217">
        <f>--IFERROR(VLOOKUP(I1752,'统计（数据库导出）'!A:K,10,FALSE),0)</f>
        <v>0</v>
      </c>
      <c r="Z1752" s="217">
        <f>--IFERROR(VLOOKUP(I1752,'统计（数据库导出）'!A:K,11,FALSE),0)</f>
        <v>0</v>
      </c>
      <c r="AA1752" s="4">
        <v>1751</v>
      </c>
      <c r="AB1752" s="4"/>
      <c r="AC1752" s="1" t="e">
        <f>VLOOKUP(H1752,[1]Sheet1!$D:$D,1,FALSE)</f>
        <v>#N/A</v>
      </c>
    </row>
    <row r="1753" spans="1:29">
      <c r="A1753" s="4">
        <v>107</v>
      </c>
      <c r="B1753" s="4" t="s">
        <v>4105</v>
      </c>
      <c r="C1753" s="4">
        <v>0</v>
      </c>
      <c r="D1753" s="4" t="s">
        <v>30</v>
      </c>
      <c r="E1753" s="4" t="s">
        <v>4436</v>
      </c>
      <c r="F1753" s="4" t="s">
        <v>88</v>
      </c>
      <c r="G1753" s="4" t="s">
        <v>33</v>
      </c>
      <c r="H1753" s="4">
        <v>3353186</v>
      </c>
      <c r="I1753" s="4" t="s">
        <v>4448</v>
      </c>
      <c r="J1753" s="216">
        <v>1000</v>
      </c>
      <c r="K1753" s="4">
        <v>19140000021</v>
      </c>
      <c r="L1753" s="4"/>
      <c r="M1753" s="4" t="s">
        <v>4449</v>
      </c>
      <c r="N1753" s="4" t="s">
        <v>4444</v>
      </c>
      <c r="O1753" s="4">
        <v>19140000021</v>
      </c>
      <c r="P1753" s="217">
        <f>--IFERROR(VLOOKUP(I1753,'统计（数据库导出）'!A:C,2,FALSE),0)</f>
        <v>50</v>
      </c>
      <c r="Q1753" s="217">
        <f>--IFERROR(VLOOKUP(I1753,'统计（数据库导出）'!A:C,3,FALSE),0)</f>
        <v>613.81</v>
      </c>
      <c r="R1753" s="219">
        <f t="shared" si="27"/>
        <v>0.61381</v>
      </c>
      <c r="S1753" s="217">
        <f>--IFERROR(VLOOKUP(I1753,'统计（数据库导出）'!A:K,4,FALSE),0)</f>
        <v>0</v>
      </c>
      <c r="T1753" s="217">
        <f>--IFERROR(VLOOKUP(I1753,'统计（数据库导出）'!A:K,5,FALSE),0)</f>
        <v>0</v>
      </c>
      <c r="U1753" s="217">
        <f>--IFERROR(VLOOKUP(I1753,'统计（数据库导出）'!A:K,6,FALSE),0)</f>
        <v>50</v>
      </c>
      <c r="V1753" s="217">
        <f>--IFERROR(VLOOKUP(I1753,'统计（数据库导出）'!A:K,7,FALSE),0)</f>
        <v>0</v>
      </c>
      <c r="W1753" s="217">
        <f>--IFERROR(VLOOKUP(I1753,'统计（数据库导出）'!A:K,8,FALSE),0)</f>
        <v>451.86</v>
      </c>
      <c r="X1753" s="217">
        <f>--IFERROR(VLOOKUP(I1753,'统计（数据库导出）'!A:K,9,FALSE),0)</f>
        <v>-469.1</v>
      </c>
      <c r="Y1753" s="217">
        <f>--IFERROR(VLOOKUP(I1753,'统计（数据库导出）'!A:K,10,FALSE),0)</f>
        <v>161.95</v>
      </c>
      <c r="Z1753" s="217">
        <f>--IFERROR(VLOOKUP(I1753,'统计（数据库导出）'!A:K,11,FALSE),0)</f>
        <v>-5</v>
      </c>
      <c r="AA1753" s="4">
        <v>1752</v>
      </c>
      <c r="AB1753" s="4"/>
      <c r="AC1753" s="1" t="e">
        <f>VLOOKUP(H1753,[1]Sheet1!$D:$D,1,FALSE)</f>
        <v>#N/A</v>
      </c>
    </row>
    <row r="1754" spans="1:29">
      <c r="A1754" s="4">
        <v>108</v>
      </c>
      <c r="B1754" s="4" t="s">
        <v>4105</v>
      </c>
      <c r="C1754" s="4">
        <v>0</v>
      </c>
      <c r="D1754" s="4" t="s">
        <v>30</v>
      </c>
      <c r="E1754" s="4" t="s">
        <v>4436</v>
      </c>
      <c r="F1754" s="4" t="s">
        <v>88</v>
      </c>
      <c r="G1754" s="4" t="s">
        <v>68</v>
      </c>
      <c r="H1754" s="4">
        <v>3808131</v>
      </c>
      <c r="I1754" s="4" t="s">
        <v>4450</v>
      </c>
      <c r="J1754" s="216">
        <v>1000</v>
      </c>
      <c r="K1754" s="4">
        <v>18993821213</v>
      </c>
      <c r="L1754" s="4"/>
      <c r="M1754" s="4" t="s">
        <v>1566</v>
      </c>
      <c r="N1754" s="4" t="s">
        <v>4451</v>
      </c>
      <c r="O1754" s="4">
        <v>18993821213</v>
      </c>
      <c r="P1754" s="217">
        <f>--IFERROR(VLOOKUP(I1754,'统计（数据库导出）'!A:C,2,FALSE),0)</f>
        <v>17.1</v>
      </c>
      <c r="Q1754" s="217">
        <f>--IFERROR(VLOOKUP(I1754,'统计（数据库导出）'!A:C,3,FALSE),0)</f>
        <v>984.19465</v>
      </c>
      <c r="R1754" s="219">
        <f t="shared" si="27"/>
        <v>0.98419465</v>
      </c>
      <c r="S1754" s="217">
        <f>--IFERROR(VLOOKUP(I1754,'统计（数据库导出）'!A:K,4,FALSE),0)</f>
        <v>17.1</v>
      </c>
      <c r="T1754" s="217">
        <f>--IFERROR(VLOOKUP(I1754,'统计（数据库导出）'!A:K,5,FALSE),0)</f>
        <v>0</v>
      </c>
      <c r="U1754" s="217">
        <f>--IFERROR(VLOOKUP(I1754,'统计（数据库导出）'!A:K,6,FALSE),0)</f>
        <v>0</v>
      </c>
      <c r="V1754" s="217">
        <f>--IFERROR(VLOOKUP(I1754,'统计（数据库导出）'!A:K,7,FALSE),0)</f>
        <v>0</v>
      </c>
      <c r="W1754" s="217">
        <f>--IFERROR(VLOOKUP(I1754,'统计（数据库导出）'!A:K,8,FALSE),0)</f>
        <v>775.1</v>
      </c>
      <c r="X1754" s="217">
        <f>--IFERROR(VLOOKUP(I1754,'统计（数据库导出）'!A:K,9,FALSE),0)</f>
        <v>-267</v>
      </c>
      <c r="Y1754" s="217">
        <f>--IFERROR(VLOOKUP(I1754,'统计（数据库导出）'!A:K,10,FALSE),0)</f>
        <v>209.09465</v>
      </c>
      <c r="Z1754" s="217">
        <f>--IFERROR(VLOOKUP(I1754,'统计（数据库导出）'!A:K,11,FALSE),0)</f>
        <v>0</v>
      </c>
      <c r="AA1754" s="4">
        <v>1753</v>
      </c>
      <c r="AB1754" s="4"/>
      <c r="AC1754" s="1" t="e">
        <f>VLOOKUP(H1754,[1]Sheet1!$D:$D,1,FALSE)</f>
        <v>#N/A</v>
      </c>
    </row>
    <row r="1755" spans="1:29">
      <c r="A1755" s="4">
        <v>109</v>
      </c>
      <c r="B1755" s="4" t="s">
        <v>4105</v>
      </c>
      <c r="C1755" s="4">
        <v>0</v>
      </c>
      <c r="D1755" s="4" t="s">
        <v>30</v>
      </c>
      <c r="E1755" s="4" t="s">
        <v>4436</v>
      </c>
      <c r="F1755" s="4" t="s">
        <v>88</v>
      </c>
      <c r="G1755" s="4" t="s">
        <v>68</v>
      </c>
      <c r="H1755" s="4">
        <v>3353196</v>
      </c>
      <c r="I1755" s="4" t="s">
        <v>4452</v>
      </c>
      <c r="J1755" s="216">
        <v>1000</v>
      </c>
      <c r="K1755" s="4">
        <v>18993821312</v>
      </c>
      <c r="L1755" s="4"/>
      <c r="M1755" s="4" t="s">
        <v>4453</v>
      </c>
      <c r="N1755" s="4" t="s">
        <v>4439</v>
      </c>
      <c r="O1755" s="4">
        <v>18993821312</v>
      </c>
      <c r="P1755" s="217">
        <f>--IFERROR(VLOOKUP(I1755,'统计（数据库导出）'!A:C,2,FALSE),0)</f>
        <v>37.1</v>
      </c>
      <c r="Q1755" s="217">
        <f>--IFERROR(VLOOKUP(I1755,'统计（数据库导出）'!A:C,3,FALSE),0)</f>
        <v>567.25</v>
      </c>
      <c r="R1755" s="219">
        <f t="shared" si="27"/>
        <v>0.56725</v>
      </c>
      <c r="S1755" s="217">
        <f>--IFERROR(VLOOKUP(I1755,'统计（数据库导出）'!A:K,4,FALSE),0)</f>
        <v>17.1</v>
      </c>
      <c r="T1755" s="217">
        <f>--IFERROR(VLOOKUP(I1755,'统计（数据库导出）'!A:K,5,FALSE),0)</f>
        <v>0</v>
      </c>
      <c r="U1755" s="217">
        <f>--IFERROR(VLOOKUP(I1755,'统计（数据库导出）'!A:K,6,FALSE),0)</f>
        <v>20</v>
      </c>
      <c r="V1755" s="217">
        <f>--IFERROR(VLOOKUP(I1755,'统计（数据库导出）'!A:K,7,FALSE),0)</f>
        <v>0</v>
      </c>
      <c r="W1755" s="217">
        <f>--IFERROR(VLOOKUP(I1755,'统计（数据库导出）'!A:K,8,FALSE),0)</f>
        <v>437.6</v>
      </c>
      <c r="X1755" s="217">
        <f>--IFERROR(VLOOKUP(I1755,'统计（数据库导出）'!A:K,9,FALSE),0)</f>
        <v>-53.1</v>
      </c>
      <c r="Y1755" s="217">
        <f>--IFERROR(VLOOKUP(I1755,'统计（数据库导出）'!A:K,10,FALSE),0)</f>
        <v>129.65</v>
      </c>
      <c r="Z1755" s="217">
        <f>--IFERROR(VLOOKUP(I1755,'统计（数据库导出）'!A:K,11,FALSE),0)</f>
        <v>0</v>
      </c>
      <c r="AA1755" s="4">
        <v>1754</v>
      </c>
      <c r="AB1755" s="4"/>
      <c r="AC1755" s="1" t="e">
        <f>VLOOKUP(H1755,[1]Sheet1!$D:$D,1,FALSE)</f>
        <v>#N/A</v>
      </c>
    </row>
    <row r="1756" spans="1:29">
      <c r="A1756" s="4">
        <v>110</v>
      </c>
      <c r="B1756" s="4" t="s">
        <v>4105</v>
      </c>
      <c r="C1756" s="4">
        <v>0</v>
      </c>
      <c r="D1756" s="4" t="s">
        <v>30</v>
      </c>
      <c r="E1756" s="4" t="s">
        <v>4436</v>
      </c>
      <c r="F1756" s="4" t="s">
        <v>88</v>
      </c>
      <c r="G1756" s="4" t="s">
        <v>43</v>
      </c>
      <c r="H1756" s="4">
        <v>3852710</v>
      </c>
      <c r="I1756" s="4" t="s">
        <v>4454</v>
      </c>
      <c r="J1756" s="216">
        <v>900</v>
      </c>
      <c r="K1756" s="4">
        <v>15339785719</v>
      </c>
      <c r="L1756" s="4"/>
      <c r="M1756" s="4" t="s">
        <v>4455</v>
      </c>
      <c r="N1756" s="4" t="s">
        <v>4439</v>
      </c>
      <c r="O1756" s="4">
        <v>15349464455</v>
      </c>
      <c r="P1756" s="217">
        <f>--IFERROR(VLOOKUP(I1756,'统计（数据库导出）'!A:C,2,FALSE),0)</f>
        <v>149</v>
      </c>
      <c r="Q1756" s="217">
        <f>--IFERROR(VLOOKUP(I1756,'统计（数据库导出）'!A:C,3,FALSE),0)</f>
        <v>189</v>
      </c>
      <c r="R1756" s="219">
        <f t="shared" si="27"/>
        <v>0.21</v>
      </c>
      <c r="S1756" s="217">
        <f>--IFERROR(VLOOKUP(I1756,'统计（数据库导出）'!A:K,4,FALSE),0)</f>
        <v>129</v>
      </c>
      <c r="T1756" s="217">
        <f>--IFERROR(VLOOKUP(I1756,'统计（数据库导出）'!A:K,5,FALSE),0)</f>
        <v>0</v>
      </c>
      <c r="U1756" s="217">
        <f>--IFERROR(VLOOKUP(I1756,'统计（数据库导出）'!A:K,6,FALSE),0)</f>
        <v>20</v>
      </c>
      <c r="V1756" s="217">
        <f>--IFERROR(VLOOKUP(I1756,'统计（数据库导出）'!A:K,7,FALSE),0)</f>
        <v>0</v>
      </c>
      <c r="W1756" s="217">
        <f>--IFERROR(VLOOKUP(I1756,'统计（数据库导出）'!A:K,8,FALSE),0)</f>
        <v>129</v>
      </c>
      <c r="X1756" s="217">
        <f>--IFERROR(VLOOKUP(I1756,'统计（数据库导出）'!A:K,9,FALSE),0)</f>
        <v>0</v>
      </c>
      <c r="Y1756" s="217">
        <f>--IFERROR(VLOOKUP(I1756,'统计（数据库导出）'!A:K,10,FALSE),0)</f>
        <v>60</v>
      </c>
      <c r="Z1756" s="217">
        <f>--IFERROR(VLOOKUP(I1756,'统计（数据库导出）'!A:K,11,FALSE),0)</f>
        <v>0</v>
      </c>
      <c r="AA1756" s="4">
        <v>1755</v>
      </c>
      <c r="AB1756" s="4"/>
      <c r="AC1756" s="1" t="e">
        <f>VLOOKUP(H1756,[1]Sheet1!$D:$D,1,FALSE)</f>
        <v>#N/A</v>
      </c>
    </row>
    <row r="1757" spans="1:29">
      <c r="A1757" s="4">
        <v>111</v>
      </c>
      <c r="B1757" s="4" t="s">
        <v>4105</v>
      </c>
      <c r="C1757" s="4">
        <v>0</v>
      </c>
      <c r="D1757" s="4" t="s">
        <v>30</v>
      </c>
      <c r="E1757" s="4" t="s">
        <v>4436</v>
      </c>
      <c r="F1757" s="4" t="s">
        <v>88</v>
      </c>
      <c r="G1757" s="4" t="s">
        <v>43</v>
      </c>
      <c r="H1757" s="4">
        <v>3852721</v>
      </c>
      <c r="I1757" s="4" t="s">
        <v>4456</v>
      </c>
      <c r="J1757" s="216">
        <v>900</v>
      </c>
      <c r="K1757" s="4">
        <v>15352223378</v>
      </c>
      <c r="L1757" s="4"/>
      <c r="M1757" s="4" t="s">
        <v>4457</v>
      </c>
      <c r="N1757" s="4" t="s">
        <v>4458</v>
      </c>
      <c r="O1757" s="4">
        <v>15352223378</v>
      </c>
      <c r="P1757" s="217">
        <f>--IFERROR(VLOOKUP(I1757,'统计（数据库导出）'!A:C,2,FALSE),0)</f>
        <v>0</v>
      </c>
      <c r="Q1757" s="217">
        <f>--IFERROR(VLOOKUP(I1757,'统计（数据库导出）'!A:C,3,FALSE),0)</f>
        <v>182.9</v>
      </c>
      <c r="R1757" s="219">
        <f t="shared" si="27"/>
        <v>0.203222222222222</v>
      </c>
      <c r="S1757" s="217">
        <f>--IFERROR(VLOOKUP(I1757,'统计（数据库导出）'!A:K,4,FALSE),0)</f>
        <v>0</v>
      </c>
      <c r="T1757" s="217">
        <f>--IFERROR(VLOOKUP(I1757,'统计（数据库导出）'!A:K,5,FALSE),0)</f>
        <v>0</v>
      </c>
      <c r="U1757" s="217">
        <f>--IFERROR(VLOOKUP(I1757,'统计（数据库导出）'!A:K,6,FALSE),0)</f>
        <v>0</v>
      </c>
      <c r="V1757" s="217">
        <f>--IFERROR(VLOOKUP(I1757,'统计（数据库导出）'!A:K,7,FALSE),0)</f>
        <v>0</v>
      </c>
      <c r="W1757" s="217">
        <f>--IFERROR(VLOOKUP(I1757,'统计（数据库导出）'!A:K,8,FALSE),0)</f>
        <v>129</v>
      </c>
      <c r="X1757" s="217">
        <f>--IFERROR(VLOOKUP(I1757,'统计（数据库导出）'!A:K,9,FALSE),0)</f>
        <v>0</v>
      </c>
      <c r="Y1757" s="217">
        <f>--IFERROR(VLOOKUP(I1757,'统计（数据库导出）'!A:K,10,FALSE),0)</f>
        <v>53.9</v>
      </c>
      <c r="Z1757" s="217">
        <f>--IFERROR(VLOOKUP(I1757,'统计（数据库导出）'!A:K,11,FALSE),0)</f>
        <v>0</v>
      </c>
      <c r="AA1757" s="4">
        <v>1756</v>
      </c>
      <c r="AB1757" s="4"/>
      <c r="AC1757" s="1" t="e">
        <f>VLOOKUP(H1757,[1]Sheet1!$D:$D,1,FALSE)</f>
        <v>#N/A</v>
      </c>
    </row>
    <row r="1758" spans="1:29">
      <c r="A1758" s="4">
        <v>112</v>
      </c>
      <c r="B1758" s="4" t="s">
        <v>4105</v>
      </c>
      <c r="C1758" s="4">
        <v>0</v>
      </c>
      <c r="D1758" s="4" t="s">
        <v>30</v>
      </c>
      <c r="E1758" s="4" t="s">
        <v>4436</v>
      </c>
      <c r="F1758" s="4" t="s">
        <v>88</v>
      </c>
      <c r="G1758" s="4" t="s">
        <v>43</v>
      </c>
      <c r="H1758" s="4">
        <v>3852722</v>
      </c>
      <c r="I1758" s="4" t="s">
        <v>4459</v>
      </c>
      <c r="J1758" s="216">
        <v>900</v>
      </c>
      <c r="K1758" s="4">
        <v>17393898727</v>
      </c>
      <c r="L1758" s="4"/>
      <c r="M1758" s="4" t="s">
        <v>4460</v>
      </c>
      <c r="N1758" s="4" t="s">
        <v>4458</v>
      </c>
      <c r="O1758" s="4">
        <v>17393898727</v>
      </c>
      <c r="P1758" s="217">
        <f>--IFERROR(VLOOKUP(I1758,'统计（数据库导出）'!A:C,2,FALSE),0)</f>
        <v>0</v>
      </c>
      <c r="Q1758" s="217">
        <f>--IFERROR(VLOOKUP(I1758,'统计（数据库导出）'!A:C,3,FALSE),0)</f>
        <v>40</v>
      </c>
      <c r="R1758" s="219">
        <f t="shared" si="27"/>
        <v>0.0444444444444444</v>
      </c>
      <c r="S1758" s="217">
        <f>--IFERROR(VLOOKUP(I1758,'统计（数据库导出）'!A:K,4,FALSE),0)</f>
        <v>0</v>
      </c>
      <c r="T1758" s="217">
        <f>--IFERROR(VLOOKUP(I1758,'统计（数据库导出）'!A:K,5,FALSE),0)</f>
        <v>0</v>
      </c>
      <c r="U1758" s="217">
        <f>--IFERROR(VLOOKUP(I1758,'统计（数据库导出）'!A:K,6,FALSE),0)</f>
        <v>0</v>
      </c>
      <c r="V1758" s="217">
        <f>--IFERROR(VLOOKUP(I1758,'统计（数据库导出）'!A:K,7,FALSE),0)</f>
        <v>0</v>
      </c>
      <c r="W1758" s="217">
        <f>--IFERROR(VLOOKUP(I1758,'统计（数据库导出）'!A:K,8,FALSE),0)</f>
        <v>15</v>
      </c>
      <c r="X1758" s="217">
        <f>--IFERROR(VLOOKUP(I1758,'统计（数据库导出）'!A:K,9,FALSE),0)</f>
        <v>0</v>
      </c>
      <c r="Y1758" s="217">
        <f>--IFERROR(VLOOKUP(I1758,'统计（数据库导出）'!A:K,10,FALSE),0)</f>
        <v>25</v>
      </c>
      <c r="Z1758" s="217">
        <f>--IFERROR(VLOOKUP(I1758,'统计（数据库导出）'!A:K,11,FALSE),0)</f>
        <v>0</v>
      </c>
      <c r="AA1758" s="4">
        <v>1757</v>
      </c>
      <c r="AB1758" s="4"/>
      <c r="AC1758" s="1" t="e">
        <f>VLOOKUP(H1758,[1]Sheet1!$D:$D,1,FALSE)</f>
        <v>#N/A</v>
      </c>
    </row>
    <row r="1759" spans="1:29">
      <c r="A1759" s="4">
        <v>113</v>
      </c>
      <c r="B1759" s="4" t="s">
        <v>4105</v>
      </c>
      <c r="C1759" s="4">
        <v>0</v>
      </c>
      <c r="D1759" s="4" t="s">
        <v>30</v>
      </c>
      <c r="E1759" s="4" t="s">
        <v>4436</v>
      </c>
      <c r="F1759" s="4" t="s">
        <v>88</v>
      </c>
      <c r="G1759" s="4" t="s">
        <v>43</v>
      </c>
      <c r="H1759" s="4">
        <v>3852752</v>
      </c>
      <c r="I1759" s="4" t="s">
        <v>4461</v>
      </c>
      <c r="J1759" s="216">
        <v>900</v>
      </c>
      <c r="K1759" s="4">
        <v>19958593930</v>
      </c>
      <c r="L1759" s="4"/>
      <c r="M1759" s="4" t="s">
        <v>4462</v>
      </c>
      <c r="N1759" s="4" t="s">
        <v>4439</v>
      </c>
      <c r="O1759" s="4">
        <v>19958593930</v>
      </c>
      <c r="P1759" s="217">
        <f>--IFERROR(VLOOKUP(I1759,'统计（数据库导出）'!A:C,2,FALSE),0)</f>
        <v>0</v>
      </c>
      <c r="Q1759" s="217">
        <f>--IFERROR(VLOOKUP(I1759,'统计（数据库导出）'!A:C,3,FALSE),0)</f>
        <v>0</v>
      </c>
      <c r="R1759" s="219">
        <f t="shared" si="27"/>
        <v>0</v>
      </c>
      <c r="S1759" s="217">
        <f>--IFERROR(VLOOKUP(I1759,'统计（数据库导出）'!A:K,4,FALSE),0)</f>
        <v>0</v>
      </c>
      <c r="T1759" s="217">
        <f>--IFERROR(VLOOKUP(I1759,'统计（数据库导出）'!A:K,5,FALSE),0)</f>
        <v>0</v>
      </c>
      <c r="U1759" s="217">
        <f>--IFERROR(VLOOKUP(I1759,'统计（数据库导出）'!A:K,6,FALSE),0)</f>
        <v>0</v>
      </c>
      <c r="V1759" s="217">
        <f>--IFERROR(VLOOKUP(I1759,'统计（数据库导出）'!A:K,7,FALSE),0)</f>
        <v>0</v>
      </c>
      <c r="W1759" s="217">
        <f>--IFERROR(VLOOKUP(I1759,'统计（数据库导出）'!A:K,8,FALSE),0)</f>
        <v>0</v>
      </c>
      <c r="X1759" s="217">
        <f>--IFERROR(VLOOKUP(I1759,'统计（数据库导出）'!A:K,9,FALSE),0)</f>
        <v>-69</v>
      </c>
      <c r="Y1759" s="217">
        <f>--IFERROR(VLOOKUP(I1759,'统计（数据库导出）'!A:K,10,FALSE),0)</f>
        <v>0</v>
      </c>
      <c r="Z1759" s="217">
        <f>--IFERROR(VLOOKUP(I1759,'统计（数据库导出）'!A:K,11,FALSE),0)</f>
        <v>0</v>
      </c>
      <c r="AA1759" s="4">
        <v>1758</v>
      </c>
      <c r="AB1759" s="4"/>
      <c r="AC1759" s="1" t="e">
        <f>VLOOKUP(H1759,[1]Sheet1!$D:$D,1,FALSE)</f>
        <v>#N/A</v>
      </c>
    </row>
    <row r="1760" spans="1:29">
      <c r="A1760" s="4">
        <v>114</v>
      </c>
      <c r="B1760" s="4" t="s">
        <v>4105</v>
      </c>
      <c r="C1760" s="4">
        <v>0</v>
      </c>
      <c r="D1760" s="4" t="s">
        <v>30</v>
      </c>
      <c r="E1760" s="4" t="s">
        <v>4436</v>
      </c>
      <c r="F1760" s="4" t="s">
        <v>88</v>
      </c>
      <c r="G1760" s="4" t="s">
        <v>43</v>
      </c>
      <c r="H1760" s="4">
        <v>3811762</v>
      </c>
      <c r="I1760" s="4" t="s">
        <v>4463</v>
      </c>
      <c r="J1760" s="216">
        <v>900</v>
      </c>
      <c r="K1760" s="4">
        <v>18093880371</v>
      </c>
      <c r="L1760" s="4"/>
      <c r="M1760" s="4" t="s">
        <v>4464</v>
      </c>
      <c r="N1760" s="4" t="s">
        <v>4439</v>
      </c>
      <c r="O1760" s="4">
        <v>18093880371</v>
      </c>
      <c r="P1760" s="217">
        <f>--IFERROR(VLOOKUP(I1760,'统计（数据库导出）'!A:C,2,FALSE),0)</f>
        <v>0</v>
      </c>
      <c r="Q1760" s="217">
        <f>--IFERROR(VLOOKUP(I1760,'统计（数据库导出）'!A:C,3,FALSE),0)</f>
        <v>96.55</v>
      </c>
      <c r="R1760" s="219">
        <f t="shared" si="27"/>
        <v>0.107277777777778</v>
      </c>
      <c r="S1760" s="217">
        <f>--IFERROR(VLOOKUP(I1760,'统计（数据库导出）'!A:K,4,FALSE),0)</f>
        <v>0</v>
      </c>
      <c r="T1760" s="217">
        <f>--IFERROR(VLOOKUP(I1760,'统计（数据库导出）'!A:K,5,FALSE),0)</f>
        <v>0</v>
      </c>
      <c r="U1760" s="217">
        <f>--IFERROR(VLOOKUP(I1760,'统计（数据库导出）'!A:K,6,FALSE),0)</f>
        <v>0</v>
      </c>
      <c r="V1760" s="217">
        <f>--IFERROR(VLOOKUP(I1760,'统计（数据库导出）'!A:K,7,FALSE),0)</f>
        <v>0</v>
      </c>
      <c r="W1760" s="217">
        <f>--IFERROR(VLOOKUP(I1760,'统计（数据库导出）'!A:K,8,FALSE),0)</f>
        <v>75.9</v>
      </c>
      <c r="X1760" s="217">
        <f>--IFERROR(VLOOKUP(I1760,'统计（数据库导出）'!A:K,9,FALSE),0)</f>
        <v>0</v>
      </c>
      <c r="Y1760" s="217">
        <f>--IFERROR(VLOOKUP(I1760,'统计（数据库导出）'!A:K,10,FALSE),0)</f>
        <v>20.65</v>
      </c>
      <c r="Z1760" s="217">
        <f>--IFERROR(VLOOKUP(I1760,'统计（数据库导出）'!A:K,11,FALSE),0)</f>
        <v>0</v>
      </c>
      <c r="AA1760" s="4">
        <v>1759</v>
      </c>
      <c r="AB1760" s="4"/>
      <c r="AC1760" s="1" t="e">
        <f>VLOOKUP(H1760,[1]Sheet1!$D:$D,1,FALSE)</f>
        <v>#N/A</v>
      </c>
    </row>
    <row r="1761" spans="1:29">
      <c r="A1761" s="4">
        <v>115</v>
      </c>
      <c r="B1761" s="4" t="s">
        <v>4105</v>
      </c>
      <c r="C1761" s="4">
        <v>0</v>
      </c>
      <c r="D1761" s="4" t="s">
        <v>30</v>
      </c>
      <c r="E1761" s="4" t="s">
        <v>4465</v>
      </c>
      <c r="F1761" s="4" t="s">
        <v>88</v>
      </c>
      <c r="G1761" s="4" t="s">
        <v>102</v>
      </c>
      <c r="H1761" s="4">
        <v>3803332</v>
      </c>
      <c r="I1761" s="4" t="s">
        <v>4466</v>
      </c>
      <c r="J1761" s="216">
        <v>2900</v>
      </c>
      <c r="K1761" s="4">
        <v>18993821302</v>
      </c>
      <c r="L1761" s="4"/>
      <c r="M1761" s="4" t="s">
        <v>4467</v>
      </c>
      <c r="N1761" s="4" t="s">
        <v>4468</v>
      </c>
      <c r="O1761" s="4">
        <v>18993821302</v>
      </c>
      <c r="P1761" s="217">
        <f>--IFERROR(VLOOKUP(I1761,'统计（数据库导出）'!A:C,2,FALSE),0)</f>
        <v>134.4</v>
      </c>
      <c r="Q1761" s="217">
        <f>--IFERROR(VLOOKUP(I1761,'统计（数据库导出）'!A:C,3,FALSE),0)</f>
        <v>2008.6</v>
      </c>
      <c r="R1761" s="219">
        <f t="shared" si="27"/>
        <v>0.692620689655172</v>
      </c>
      <c r="S1761" s="217">
        <f>--IFERROR(VLOOKUP(I1761,'统计（数据库导出）'!A:K,4,FALSE),0)</f>
        <v>97.4</v>
      </c>
      <c r="T1761" s="217">
        <f>--IFERROR(VLOOKUP(I1761,'统计（数据库导出）'!A:K,5,FALSE),0)</f>
        <v>0</v>
      </c>
      <c r="U1761" s="217">
        <f>--IFERROR(VLOOKUP(I1761,'统计（数据库导出）'!A:K,6,FALSE),0)</f>
        <v>37</v>
      </c>
      <c r="V1761" s="217">
        <f>--IFERROR(VLOOKUP(I1761,'统计（数据库导出）'!A:K,7,FALSE),0)</f>
        <v>0</v>
      </c>
      <c r="W1761" s="217">
        <f>--IFERROR(VLOOKUP(I1761,'统计（数据库导出）'!A:K,8,FALSE),0)</f>
        <v>1485.65</v>
      </c>
      <c r="X1761" s="217">
        <f>--IFERROR(VLOOKUP(I1761,'统计（数据库导出）'!A:K,9,FALSE),0)</f>
        <v>-577.7</v>
      </c>
      <c r="Y1761" s="217">
        <f>--IFERROR(VLOOKUP(I1761,'统计（数据库导出）'!A:K,10,FALSE),0)</f>
        <v>522.95</v>
      </c>
      <c r="Z1761" s="217">
        <f>--IFERROR(VLOOKUP(I1761,'统计（数据库导出）'!A:K,11,FALSE),0)</f>
        <v>-3</v>
      </c>
      <c r="AA1761" s="4">
        <v>1760</v>
      </c>
      <c r="AB1761" s="4"/>
      <c r="AC1761" s="1" t="e">
        <f>VLOOKUP(H1761,[1]Sheet1!$D:$D,1,FALSE)</f>
        <v>#N/A</v>
      </c>
    </row>
    <row r="1762" spans="1:29">
      <c r="A1762" s="4">
        <v>117</v>
      </c>
      <c r="B1762" s="4" t="s">
        <v>4105</v>
      </c>
      <c r="C1762" s="4">
        <v>0</v>
      </c>
      <c r="D1762" s="4" t="s">
        <v>30</v>
      </c>
      <c r="E1762" s="4" t="s">
        <v>4465</v>
      </c>
      <c r="F1762" s="4" t="s">
        <v>88</v>
      </c>
      <c r="G1762" s="4" t="s">
        <v>43</v>
      </c>
      <c r="H1762" s="4">
        <v>3353063</v>
      </c>
      <c r="I1762" s="4" t="s">
        <v>4469</v>
      </c>
      <c r="J1762" s="216">
        <v>900</v>
      </c>
      <c r="K1762" s="4">
        <v>15352210602</v>
      </c>
      <c r="L1762" s="4"/>
      <c r="M1762" s="4" t="s">
        <v>4470</v>
      </c>
      <c r="N1762" s="4" t="s">
        <v>4471</v>
      </c>
      <c r="O1762" s="4">
        <v>15352210602</v>
      </c>
      <c r="P1762" s="217">
        <f>--IFERROR(VLOOKUP(I1762,'统计（数据库导出）'!A:C,2,FALSE),0)</f>
        <v>0</v>
      </c>
      <c r="Q1762" s="217">
        <f>--IFERROR(VLOOKUP(I1762,'统计（数据库导出）'!A:C,3,FALSE),0)</f>
        <v>139</v>
      </c>
      <c r="R1762" s="219">
        <f t="shared" si="27"/>
        <v>0.154444444444444</v>
      </c>
      <c r="S1762" s="217">
        <f>--IFERROR(VLOOKUP(I1762,'统计（数据库导出）'!A:K,4,FALSE),0)</f>
        <v>0</v>
      </c>
      <c r="T1762" s="217">
        <f>--IFERROR(VLOOKUP(I1762,'统计（数据库导出）'!A:K,5,FALSE),0)</f>
        <v>0</v>
      </c>
      <c r="U1762" s="217">
        <f>--IFERROR(VLOOKUP(I1762,'统计（数据库导出）'!A:K,6,FALSE),0)</f>
        <v>0</v>
      </c>
      <c r="V1762" s="217">
        <f>--IFERROR(VLOOKUP(I1762,'统计（数据库导出）'!A:K,7,FALSE),0)</f>
        <v>0</v>
      </c>
      <c r="W1762" s="217">
        <f>--IFERROR(VLOOKUP(I1762,'统计（数据库导出）'!A:K,8,FALSE),0)</f>
        <v>129</v>
      </c>
      <c r="X1762" s="217">
        <f>--IFERROR(VLOOKUP(I1762,'统计（数据库导出）'!A:K,9,FALSE),0)</f>
        <v>0</v>
      </c>
      <c r="Y1762" s="217">
        <f>--IFERROR(VLOOKUP(I1762,'统计（数据库导出）'!A:K,10,FALSE),0)</f>
        <v>10</v>
      </c>
      <c r="Z1762" s="217">
        <f>--IFERROR(VLOOKUP(I1762,'统计（数据库导出）'!A:K,11,FALSE),0)</f>
        <v>0</v>
      </c>
      <c r="AA1762" s="4">
        <v>1761</v>
      </c>
      <c r="AB1762" s="4"/>
      <c r="AC1762" s="1" t="e">
        <f>VLOOKUP(H1762,[1]Sheet1!$D:$D,1,FALSE)</f>
        <v>#N/A</v>
      </c>
    </row>
    <row r="1763" spans="1:29">
      <c r="A1763" s="4">
        <v>118</v>
      </c>
      <c r="B1763" s="4" t="s">
        <v>4105</v>
      </c>
      <c r="C1763" s="4">
        <v>0</v>
      </c>
      <c r="D1763" s="4" t="s">
        <v>30</v>
      </c>
      <c r="E1763" s="4" t="s">
        <v>4465</v>
      </c>
      <c r="F1763" s="4" t="s">
        <v>88</v>
      </c>
      <c r="G1763" s="4" t="s">
        <v>43</v>
      </c>
      <c r="H1763" s="4">
        <v>3353066</v>
      </c>
      <c r="I1763" s="4" t="s">
        <v>4472</v>
      </c>
      <c r="J1763" s="216">
        <v>900</v>
      </c>
      <c r="K1763" s="4">
        <v>17793808838</v>
      </c>
      <c r="L1763" s="4"/>
      <c r="M1763" s="4" t="s">
        <v>4473</v>
      </c>
      <c r="N1763" s="4" t="s">
        <v>4468</v>
      </c>
      <c r="O1763" s="4">
        <v>15378882777</v>
      </c>
      <c r="P1763" s="217">
        <f>--IFERROR(VLOOKUP(I1763,'统计（数据库导出）'!A:C,2,FALSE),0)</f>
        <v>0</v>
      </c>
      <c r="Q1763" s="217">
        <f>--IFERROR(VLOOKUP(I1763,'统计（数据库导出）'!A:C,3,FALSE),0)</f>
        <v>94.55</v>
      </c>
      <c r="R1763" s="219">
        <f t="shared" si="27"/>
        <v>0.105055555555556</v>
      </c>
      <c r="S1763" s="217">
        <f>--IFERROR(VLOOKUP(I1763,'统计（数据库导出）'!A:K,4,FALSE),0)</f>
        <v>0</v>
      </c>
      <c r="T1763" s="217">
        <f>--IFERROR(VLOOKUP(I1763,'统计（数据库导出）'!A:K,5,FALSE),0)</f>
        <v>0</v>
      </c>
      <c r="U1763" s="217">
        <f>--IFERROR(VLOOKUP(I1763,'统计（数据库导出）'!A:K,6,FALSE),0)</f>
        <v>0</v>
      </c>
      <c r="V1763" s="217">
        <f>--IFERROR(VLOOKUP(I1763,'统计（数据库导出）'!A:K,7,FALSE),0)</f>
        <v>0</v>
      </c>
      <c r="W1763" s="217">
        <f>--IFERROR(VLOOKUP(I1763,'统计（数据库导出）'!A:K,8,FALSE),0)</f>
        <v>93.9</v>
      </c>
      <c r="X1763" s="217">
        <f>--IFERROR(VLOOKUP(I1763,'统计（数据库导出）'!A:K,9,FALSE),0)</f>
        <v>0</v>
      </c>
      <c r="Y1763" s="217">
        <f>--IFERROR(VLOOKUP(I1763,'统计（数据库导出）'!A:K,10,FALSE),0)</f>
        <v>0.65</v>
      </c>
      <c r="Z1763" s="217">
        <f>--IFERROR(VLOOKUP(I1763,'统计（数据库导出）'!A:K,11,FALSE),0)</f>
        <v>0</v>
      </c>
      <c r="AA1763" s="4">
        <v>1762</v>
      </c>
      <c r="AB1763" s="4"/>
      <c r="AC1763" s="1" t="e">
        <f>VLOOKUP(H1763,[1]Sheet1!$D:$D,1,FALSE)</f>
        <v>#N/A</v>
      </c>
    </row>
    <row r="1764" spans="1:29">
      <c r="A1764" s="4">
        <v>119</v>
      </c>
      <c r="B1764" s="4" t="s">
        <v>4105</v>
      </c>
      <c r="C1764" s="4">
        <v>0</v>
      </c>
      <c r="D1764" s="4" t="s">
        <v>30</v>
      </c>
      <c r="E1764" s="4" t="s">
        <v>4465</v>
      </c>
      <c r="F1764" s="4" t="s">
        <v>88</v>
      </c>
      <c r="G1764" s="4" t="s">
        <v>43</v>
      </c>
      <c r="H1764" s="4">
        <v>3811759</v>
      </c>
      <c r="I1764" s="4" t="s">
        <v>4474</v>
      </c>
      <c r="J1764" s="216">
        <v>900</v>
      </c>
      <c r="K1764" s="4">
        <v>17393800008</v>
      </c>
      <c r="L1764" s="4"/>
      <c r="M1764" s="4" t="s">
        <v>324</v>
      </c>
      <c r="N1764" s="4" t="s">
        <v>4468</v>
      </c>
      <c r="O1764" s="4">
        <v>17789486923</v>
      </c>
      <c r="P1764" s="217">
        <f>--IFERROR(VLOOKUP(I1764,'统计（数据库导出）'!A:C,2,FALSE),0)</f>
        <v>155.45</v>
      </c>
      <c r="Q1764" s="217">
        <f>--IFERROR(VLOOKUP(I1764,'统计（数据库导出）'!A:C,3,FALSE),0)</f>
        <v>952.15</v>
      </c>
      <c r="R1764" s="219">
        <f t="shared" si="27"/>
        <v>1.05794444444444</v>
      </c>
      <c r="S1764" s="217">
        <f>--IFERROR(VLOOKUP(I1764,'统计（数据库导出）'!A:K,4,FALSE),0)</f>
        <v>154.8</v>
      </c>
      <c r="T1764" s="217">
        <f>--IFERROR(VLOOKUP(I1764,'统计（数据库导出）'!A:K,5,FALSE),0)</f>
        <v>0</v>
      </c>
      <c r="U1764" s="217">
        <f>--IFERROR(VLOOKUP(I1764,'统计（数据库导出）'!A:K,6,FALSE),0)</f>
        <v>0.65</v>
      </c>
      <c r="V1764" s="217">
        <f>--IFERROR(VLOOKUP(I1764,'统计（数据库导出）'!A:K,7,FALSE),0)</f>
        <v>0</v>
      </c>
      <c r="W1764" s="217">
        <f>--IFERROR(VLOOKUP(I1764,'统计（数据库导出）'!A:K,8,FALSE),0)</f>
        <v>782.6</v>
      </c>
      <c r="X1764" s="217">
        <f>--IFERROR(VLOOKUP(I1764,'统计（数据库导出）'!A:K,9,FALSE),0)</f>
        <v>-567</v>
      </c>
      <c r="Y1764" s="217">
        <f>--IFERROR(VLOOKUP(I1764,'统计（数据库导出）'!A:K,10,FALSE),0)</f>
        <v>169.55</v>
      </c>
      <c r="Z1764" s="217">
        <f>--IFERROR(VLOOKUP(I1764,'统计（数据库导出）'!A:K,11,FALSE),0)</f>
        <v>0</v>
      </c>
      <c r="AA1764" s="4">
        <v>1763</v>
      </c>
      <c r="AB1764" s="4"/>
      <c r="AC1764" s="1" t="e">
        <f>VLOOKUP(H1764,[1]Sheet1!$D:$D,1,FALSE)</f>
        <v>#N/A</v>
      </c>
    </row>
    <row r="1765" spans="1:29">
      <c r="A1765" s="4">
        <v>120</v>
      </c>
      <c r="B1765" s="4" t="s">
        <v>4105</v>
      </c>
      <c r="C1765" s="4">
        <v>0</v>
      </c>
      <c r="D1765" s="4" t="s">
        <v>30</v>
      </c>
      <c r="E1765" s="4" t="s">
        <v>4465</v>
      </c>
      <c r="F1765" s="4" t="s">
        <v>88</v>
      </c>
      <c r="G1765" s="4" t="s">
        <v>43</v>
      </c>
      <c r="H1765" s="4">
        <v>3353085</v>
      </c>
      <c r="I1765" s="4" t="s">
        <v>4475</v>
      </c>
      <c r="J1765" s="216">
        <v>1000</v>
      </c>
      <c r="K1765" s="4">
        <v>19993809820</v>
      </c>
      <c r="L1765" s="4"/>
      <c r="M1765" s="4" t="s">
        <v>4476</v>
      </c>
      <c r="N1765" s="4" t="s">
        <v>4477</v>
      </c>
      <c r="O1765" s="4">
        <v>19993809820</v>
      </c>
      <c r="P1765" s="217">
        <f>--IFERROR(VLOOKUP(I1765,'统计（数据库导出）'!A:C,2,FALSE),0)</f>
        <v>20</v>
      </c>
      <c r="Q1765" s="217">
        <f>--IFERROR(VLOOKUP(I1765,'统计（数据库导出）'!A:C,3,FALSE),0)</f>
        <v>1968.78</v>
      </c>
      <c r="R1765" s="219">
        <f t="shared" si="27"/>
        <v>1.96878</v>
      </c>
      <c r="S1765" s="217">
        <f>--IFERROR(VLOOKUP(I1765,'统计（数据库导出）'!A:K,4,FALSE),0)</f>
        <v>0</v>
      </c>
      <c r="T1765" s="217">
        <f>--IFERROR(VLOOKUP(I1765,'统计（数据库导出）'!A:K,5,FALSE),0)</f>
        <v>0</v>
      </c>
      <c r="U1765" s="217">
        <f>--IFERROR(VLOOKUP(I1765,'统计（数据库导出）'!A:K,6,FALSE),0)</f>
        <v>20</v>
      </c>
      <c r="V1765" s="217">
        <f>--IFERROR(VLOOKUP(I1765,'统计（数据库导出）'!A:K,7,FALSE),0)</f>
        <v>0</v>
      </c>
      <c r="W1765" s="217">
        <f>--IFERROR(VLOOKUP(I1765,'统计（数据库导出）'!A:K,8,FALSE),0)</f>
        <v>1132.38</v>
      </c>
      <c r="X1765" s="217">
        <f>--IFERROR(VLOOKUP(I1765,'统计（数据库导出）'!A:K,9,FALSE),0)</f>
        <v>-991.9</v>
      </c>
      <c r="Y1765" s="217">
        <f>--IFERROR(VLOOKUP(I1765,'统计（数据库导出）'!A:K,10,FALSE),0)</f>
        <v>836.4</v>
      </c>
      <c r="Z1765" s="217">
        <f>--IFERROR(VLOOKUP(I1765,'统计（数据库导出）'!A:K,11,FALSE),0)</f>
        <v>-10</v>
      </c>
      <c r="AA1765" s="4">
        <v>1764</v>
      </c>
      <c r="AB1765" s="4"/>
      <c r="AC1765" s="1" t="e">
        <f>VLOOKUP(H1765,[1]Sheet1!$D:$D,1,FALSE)</f>
        <v>#N/A</v>
      </c>
    </row>
    <row r="1766" spans="1:29">
      <c r="A1766" s="4">
        <v>121</v>
      </c>
      <c r="B1766" s="4" t="s">
        <v>4105</v>
      </c>
      <c r="C1766" s="4">
        <v>0</v>
      </c>
      <c r="D1766" s="4" t="s">
        <v>30</v>
      </c>
      <c r="E1766" s="4" t="s">
        <v>4324</v>
      </c>
      <c r="F1766" s="4" t="s">
        <v>32</v>
      </c>
      <c r="G1766" s="4" t="s">
        <v>43</v>
      </c>
      <c r="H1766" s="4">
        <v>3852745</v>
      </c>
      <c r="I1766" s="4" t="s">
        <v>4478</v>
      </c>
      <c r="J1766" s="216">
        <v>900</v>
      </c>
      <c r="K1766" s="4">
        <v>19996011711</v>
      </c>
      <c r="L1766" s="4"/>
      <c r="M1766" s="4" t="s">
        <v>4479</v>
      </c>
      <c r="N1766" s="4" t="s">
        <v>4480</v>
      </c>
      <c r="O1766" s="4">
        <v>19996011711</v>
      </c>
      <c r="P1766" s="217">
        <f>--IFERROR(VLOOKUP(I1766,'统计（数据库导出）'!A:C,2,FALSE),0)</f>
        <v>0</v>
      </c>
      <c r="Q1766" s="217">
        <f>--IFERROR(VLOOKUP(I1766,'统计（数据库导出）'!A:C,3,FALSE),0)</f>
        <v>-13.7</v>
      </c>
      <c r="R1766" s="219">
        <f t="shared" si="27"/>
        <v>-0.0152222222222222</v>
      </c>
      <c r="S1766" s="217">
        <f>--IFERROR(VLOOKUP(I1766,'统计（数据库导出）'!A:K,4,FALSE),0)</f>
        <v>0</v>
      </c>
      <c r="T1766" s="217">
        <f>--IFERROR(VLOOKUP(I1766,'统计（数据库导出）'!A:K,5,FALSE),0)</f>
        <v>0</v>
      </c>
      <c r="U1766" s="217">
        <f>--IFERROR(VLOOKUP(I1766,'统计（数据库导出）'!A:K,6,FALSE),0)</f>
        <v>0</v>
      </c>
      <c r="V1766" s="217">
        <f>--IFERROR(VLOOKUP(I1766,'统计（数据库导出）'!A:K,7,FALSE),0)</f>
        <v>0</v>
      </c>
      <c r="W1766" s="217">
        <f>--IFERROR(VLOOKUP(I1766,'统计（数据库导出）'!A:K,8,FALSE),0)</f>
        <v>-43.7</v>
      </c>
      <c r="X1766" s="217">
        <f>--IFERROR(VLOOKUP(I1766,'统计（数据库导出）'!A:K,9,FALSE),0)</f>
        <v>-43.7</v>
      </c>
      <c r="Y1766" s="217">
        <f>--IFERROR(VLOOKUP(I1766,'统计（数据库导出）'!A:K,10,FALSE),0)</f>
        <v>30</v>
      </c>
      <c r="Z1766" s="217">
        <f>--IFERROR(VLOOKUP(I1766,'统计（数据库导出）'!A:K,11,FALSE),0)</f>
        <v>0</v>
      </c>
      <c r="AA1766" s="4">
        <v>1765</v>
      </c>
      <c r="AB1766" s="4"/>
      <c r="AC1766" s="1" t="e">
        <f>VLOOKUP(H1766,[1]Sheet1!$D:$D,1,FALSE)</f>
        <v>#N/A</v>
      </c>
    </row>
    <row r="1767" spans="1:29">
      <c r="A1767" s="4">
        <v>122</v>
      </c>
      <c r="B1767" s="4" t="s">
        <v>4105</v>
      </c>
      <c r="C1767" s="4">
        <v>0</v>
      </c>
      <c r="D1767" s="4" t="s">
        <v>30</v>
      </c>
      <c r="E1767" s="4" t="s">
        <v>4324</v>
      </c>
      <c r="F1767" s="4" t="s">
        <v>32</v>
      </c>
      <c r="G1767" s="4" t="s">
        <v>43</v>
      </c>
      <c r="H1767" s="4">
        <v>3852743</v>
      </c>
      <c r="I1767" s="4" t="s">
        <v>4481</v>
      </c>
      <c r="J1767" s="216">
        <v>900</v>
      </c>
      <c r="K1767" s="4">
        <v>17704456029</v>
      </c>
      <c r="L1767" s="4"/>
      <c r="M1767" s="4" t="s">
        <v>4482</v>
      </c>
      <c r="N1767" s="4" t="s">
        <v>4480</v>
      </c>
      <c r="O1767" s="4">
        <v>17704456029</v>
      </c>
      <c r="P1767" s="217">
        <f>--IFERROR(VLOOKUP(I1767,'统计（数据库导出）'!A:C,2,FALSE),0)</f>
        <v>0</v>
      </c>
      <c r="Q1767" s="217">
        <f>--IFERROR(VLOOKUP(I1767,'统计（数据库导出）'!A:C,3,FALSE),0)</f>
        <v>34.5</v>
      </c>
      <c r="R1767" s="219">
        <f t="shared" si="27"/>
        <v>0.0383333333333333</v>
      </c>
      <c r="S1767" s="217">
        <f>--IFERROR(VLOOKUP(I1767,'统计（数据库导出）'!A:K,4,FALSE),0)</f>
        <v>0</v>
      </c>
      <c r="T1767" s="217">
        <f>--IFERROR(VLOOKUP(I1767,'统计（数据库导出）'!A:K,5,FALSE),0)</f>
        <v>0</v>
      </c>
      <c r="U1767" s="217">
        <f>--IFERROR(VLOOKUP(I1767,'统计（数据库导出）'!A:K,6,FALSE),0)</f>
        <v>0</v>
      </c>
      <c r="V1767" s="217">
        <f>--IFERROR(VLOOKUP(I1767,'统计（数据库导出）'!A:K,7,FALSE),0)</f>
        <v>0</v>
      </c>
      <c r="W1767" s="217">
        <f>--IFERROR(VLOOKUP(I1767,'统计（数据库导出）'!A:K,8,FALSE),0)</f>
        <v>4.5</v>
      </c>
      <c r="X1767" s="217">
        <f>--IFERROR(VLOOKUP(I1767,'统计（数据库导出）'!A:K,9,FALSE),0)</f>
        <v>0</v>
      </c>
      <c r="Y1767" s="217">
        <f>--IFERROR(VLOOKUP(I1767,'统计（数据库导出）'!A:K,10,FALSE),0)</f>
        <v>30</v>
      </c>
      <c r="Z1767" s="217">
        <f>--IFERROR(VLOOKUP(I1767,'统计（数据库导出）'!A:K,11,FALSE),0)</f>
        <v>0</v>
      </c>
      <c r="AA1767" s="4">
        <v>1766</v>
      </c>
      <c r="AB1767" s="4"/>
      <c r="AC1767" s="1" t="e">
        <f>VLOOKUP(H1767,[1]Sheet1!$D:$D,1,FALSE)</f>
        <v>#N/A</v>
      </c>
    </row>
    <row r="1768" spans="1:29">
      <c r="A1768" s="4">
        <v>123</v>
      </c>
      <c r="B1768" s="4" t="s">
        <v>4105</v>
      </c>
      <c r="C1768" s="4">
        <v>0</v>
      </c>
      <c r="D1768" s="4" t="s">
        <v>30</v>
      </c>
      <c r="E1768" s="4" t="s">
        <v>4324</v>
      </c>
      <c r="F1768" s="4" t="s">
        <v>32</v>
      </c>
      <c r="G1768" s="4" t="s">
        <v>43</v>
      </c>
      <c r="H1768" s="4">
        <v>3852742</v>
      </c>
      <c r="I1768" s="4" t="s">
        <v>4483</v>
      </c>
      <c r="J1768" s="216">
        <v>900</v>
      </c>
      <c r="K1768" s="4">
        <v>19109389969</v>
      </c>
      <c r="L1768" s="4"/>
      <c r="M1768" s="4" t="s">
        <v>4484</v>
      </c>
      <c r="N1768" s="4" t="s">
        <v>4480</v>
      </c>
      <c r="O1768" s="4">
        <v>19109389969</v>
      </c>
      <c r="P1768" s="217">
        <f>--IFERROR(VLOOKUP(I1768,'统计（数据库导出）'!A:C,2,FALSE),0)</f>
        <v>0</v>
      </c>
      <c r="Q1768" s="217">
        <f>--IFERROR(VLOOKUP(I1768,'统计（数据库导出）'!A:C,3,FALSE),0)</f>
        <v>10</v>
      </c>
      <c r="R1768" s="219">
        <f t="shared" si="27"/>
        <v>0.0111111111111111</v>
      </c>
      <c r="S1768" s="217">
        <f>--IFERROR(VLOOKUP(I1768,'统计（数据库导出）'!A:K,4,FALSE),0)</f>
        <v>0</v>
      </c>
      <c r="T1768" s="217">
        <f>--IFERROR(VLOOKUP(I1768,'统计（数据库导出）'!A:K,5,FALSE),0)</f>
        <v>0</v>
      </c>
      <c r="U1768" s="217">
        <f>--IFERROR(VLOOKUP(I1768,'统计（数据库导出）'!A:K,6,FALSE),0)</f>
        <v>0</v>
      </c>
      <c r="V1768" s="217">
        <f>--IFERROR(VLOOKUP(I1768,'统计（数据库导出）'!A:K,7,FALSE),0)</f>
        <v>0</v>
      </c>
      <c r="W1768" s="217">
        <f>--IFERROR(VLOOKUP(I1768,'统计（数据库导出）'!A:K,8,FALSE),0)</f>
        <v>0</v>
      </c>
      <c r="X1768" s="217">
        <f>--IFERROR(VLOOKUP(I1768,'统计（数据库导出）'!A:K,9,FALSE),0)</f>
        <v>0</v>
      </c>
      <c r="Y1768" s="217">
        <f>--IFERROR(VLOOKUP(I1768,'统计（数据库导出）'!A:K,10,FALSE),0)</f>
        <v>10</v>
      </c>
      <c r="Z1768" s="217">
        <f>--IFERROR(VLOOKUP(I1768,'统计（数据库导出）'!A:K,11,FALSE),0)</f>
        <v>0</v>
      </c>
      <c r="AA1768" s="4">
        <v>1767</v>
      </c>
      <c r="AB1768" s="4"/>
      <c r="AC1768" s="1" t="e">
        <f>VLOOKUP(H1768,[1]Sheet1!$D:$D,1,FALSE)</f>
        <v>#N/A</v>
      </c>
    </row>
    <row r="1769" spans="1:29">
      <c r="A1769" s="4">
        <v>124</v>
      </c>
      <c r="B1769" s="4" t="s">
        <v>4105</v>
      </c>
      <c r="C1769" s="4">
        <v>0</v>
      </c>
      <c r="D1769" s="4" t="s">
        <v>30</v>
      </c>
      <c r="E1769" s="4" t="s">
        <v>4324</v>
      </c>
      <c r="F1769" s="4" t="s">
        <v>32</v>
      </c>
      <c r="G1769" s="4" t="s">
        <v>43</v>
      </c>
      <c r="H1769" s="4">
        <v>3852741</v>
      </c>
      <c r="I1769" s="4" t="s">
        <v>4485</v>
      </c>
      <c r="J1769" s="216">
        <v>900</v>
      </c>
      <c r="K1769" s="4">
        <v>17793821202</v>
      </c>
      <c r="L1769" s="4"/>
      <c r="M1769" s="4" t="s">
        <v>4486</v>
      </c>
      <c r="N1769" s="4" t="s">
        <v>4480</v>
      </c>
      <c r="O1769" s="4">
        <v>17793821202</v>
      </c>
      <c r="P1769" s="217">
        <f>--IFERROR(VLOOKUP(I1769,'统计（数据库导出）'!A:C,2,FALSE),0)</f>
        <v>20</v>
      </c>
      <c r="Q1769" s="217">
        <f>--IFERROR(VLOOKUP(I1769,'统计（数据库导出）'!A:C,3,FALSE),0)</f>
        <v>711</v>
      </c>
      <c r="R1769" s="219">
        <f t="shared" si="27"/>
        <v>0.79</v>
      </c>
      <c r="S1769" s="217">
        <f>--IFERROR(VLOOKUP(I1769,'统计（数据库导出）'!A:K,4,FALSE),0)</f>
        <v>0</v>
      </c>
      <c r="T1769" s="217">
        <f>--IFERROR(VLOOKUP(I1769,'统计（数据库导出）'!A:K,5,FALSE),0)</f>
        <v>0</v>
      </c>
      <c r="U1769" s="217">
        <f>--IFERROR(VLOOKUP(I1769,'统计（数据库导出）'!A:K,6,FALSE),0)</f>
        <v>20</v>
      </c>
      <c r="V1769" s="217">
        <f>--IFERROR(VLOOKUP(I1769,'统计（数据库导出）'!A:K,7,FALSE),0)</f>
        <v>0</v>
      </c>
      <c r="W1769" s="217">
        <f>--IFERROR(VLOOKUP(I1769,'统计（数据库导出）'!A:K,8,FALSE),0)</f>
        <v>511</v>
      </c>
      <c r="X1769" s="217">
        <f>--IFERROR(VLOOKUP(I1769,'统计（数据库导出）'!A:K,9,FALSE),0)</f>
        <v>-5</v>
      </c>
      <c r="Y1769" s="217">
        <f>--IFERROR(VLOOKUP(I1769,'统计（数据库导出）'!A:K,10,FALSE),0)</f>
        <v>200</v>
      </c>
      <c r="Z1769" s="217">
        <f>--IFERROR(VLOOKUP(I1769,'统计（数据库导出）'!A:K,11,FALSE),0)</f>
        <v>0</v>
      </c>
      <c r="AA1769" s="4">
        <v>1768</v>
      </c>
      <c r="AB1769" s="4"/>
      <c r="AC1769" s="1" t="e">
        <f>VLOOKUP(H1769,[1]Sheet1!$D:$D,1,FALSE)</f>
        <v>#N/A</v>
      </c>
    </row>
    <row r="1770" spans="1:29">
      <c r="A1770" s="4">
        <v>126</v>
      </c>
      <c r="B1770" s="4" t="s">
        <v>4105</v>
      </c>
      <c r="C1770" s="4">
        <v>0</v>
      </c>
      <c r="D1770" s="4" t="s">
        <v>30</v>
      </c>
      <c r="E1770" s="4" t="s">
        <v>4324</v>
      </c>
      <c r="F1770" s="4" t="s">
        <v>32</v>
      </c>
      <c r="G1770" s="4"/>
      <c r="H1770" s="4">
        <v>3850515</v>
      </c>
      <c r="I1770" s="4" t="s">
        <v>4487</v>
      </c>
      <c r="J1770" s="216">
        <v>0</v>
      </c>
      <c r="K1770" s="4">
        <v>17793803636</v>
      </c>
      <c r="L1770" s="4"/>
      <c r="M1770" s="4" t="s">
        <v>4488</v>
      </c>
      <c r="N1770" s="4" t="s">
        <v>4489</v>
      </c>
      <c r="O1770" s="4">
        <v>17793803636</v>
      </c>
      <c r="P1770" s="217">
        <f>--IFERROR(VLOOKUP(I1770,'统计（数据库导出）'!A:C,2,FALSE),0)</f>
        <v>0</v>
      </c>
      <c r="Q1770" s="217">
        <f>--IFERROR(VLOOKUP(I1770,'统计（数据库导出）'!A:C,3,FALSE),0)</f>
        <v>-480.65</v>
      </c>
      <c r="R1770" s="219">
        <f t="shared" si="27"/>
        <v>0</v>
      </c>
      <c r="S1770" s="217">
        <f>--IFERROR(VLOOKUP(I1770,'统计（数据库导出）'!A:K,4,FALSE),0)</f>
        <v>0</v>
      </c>
      <c r="T1770" s="217">
        <f>--IFERROR(VLOOKUP(I1770,'统计（数据库导出）'!A:K,5,FALSE),0)</f>
        <v>0</v>
      </c>
      <c r="U1770" s="217">
        <f>--IFERROR(VLOOKUP(I1770,'统计（数据库导出）'!A:K,6,FALSE),0)</f>
        <v>0</v>
      </c>
      <c r="V1770" s="217">
        <f>--IFERROR(VLOOKUP(I1770,'统计（数据库导出）'!A:K,7,FALSE),0)</f>
        <v>0</v>
      </c>
      <c r="W1770" s="217">
        <f>--IFERROR(VLOOKUP(I1770,'统计（数据库导出）'!A:K,8,FALSE),0)</f>
        <v>-528.1</v>
      </c>
      <c r="X1770" s="217">
        <f>--IFERROR(VLOOKUP(I1770,'统计（数据库导出）'!A:K,9,FALSE),0)</f>
        <v>-528.1</v>
      </c>
      <c r="Y1770" s="217">
        <f>--IFERROR(VLOOKUP(I1770,'统计（数据库导出）'!A:K,10,FALSE),0)</f>
        <v>47.45</v>
      </c>
      <c r="Z1770" s="217">
        <f>--IFERROR(VLOOKUP(I1770,'统计（数据库导出）'!A:K,11,FALSE),0)</f>
        <v>0</v>
      </c>
      <c r="AA1770" s="4">
        <v>1769</v>
      </c>
      <c r="AB1770" s="4"/>
      <c r="AC1770" s="1" t="e">
        <f>VLOOKUP(H1770,[1]Sheet1!$D:$D,1,FALSE)</f>
        <v>#N/A</v>
      </c>
    </row>
    <row r="1771" spans="1:29">
      <c r="A1771" s="4">
        <v>127</v>
      </c>
      <c r="B1771" s="4" t="s">
        <v>4105</v>
      </c>
      <c r="C1771" s="4">
        <v>0</v>
      </c>
      <c r="D1771" s="4" t="s">
        <v>30</v>
      </c>
      <c r="E1771" s="4" t="s">
        <v>4324</v>
      </c>
      <c r="F1771" s="4" t="s">
        <v>32</v>
      </c>
      <c r="G1771" s="4"/>
      <c r="H1771" s="4">
        <v>3850607</v>
      </c>
      <c r="I1771" s="4" t="s">
        <v>4490</v>
      </c>
      <c r="J1771" s="216">
        <v>0</v>
      </c>
      <c r="K1771" s="4">
        <v>19996098856</v>
      </c>
      <c r="L1771" s="4"/>
      <c r="M1771" s="4" t="s">
        <v>4491</v>
      </c>
      <c r="N1771" s="4" t="s">
        <v>4492</v>
      </c>
      <c r="O1771" s="4">
        <v>19996098856</v>
      </c>
      <c r="P1771" s="217">
        <f>--IFERROR(VLOOKUP(I1771,'统计（数据库导出）'!A:C,2,FALSE),0)</f>
        <v>0</v>
      </c>
      <c r="Q1771" s="217">
        <f>--IFERROR(VLOOKUP(I1771,'统计（数据库导出）'!A:C,3,FALSE),0)</f>
        <v>1218.9</v>
      </c>
      <c r="R1771" s="219">
        <f t="shared" si="27"/>
        <v>0</v>
      </c>
      <c r="S1771" s="217">
        <f>--IFERROR(VLOOKUP(I1771,'统计（数据库导出）'!A:K,4,FALSE),0)</f>
        <v>0</v>
      </c>
      <c r="T1771" s="217">
        <f>--IFERROR(VLOOKUP(I1771,'统计（数据库导出）'!A:K,5,FALSE),0)</f>
        <v>0</v>
      </c>
      <c r="U1771" s="217">
        <f>--IFERROR(VLOOKUP(I1771,'统计（数据库导出）'!A:K,6,FALSE),0)</f>
        <v>0</v>
      </c>
      <c r="V1771" s="217">
        <f>--IFERROR(VLOOKUP(I1771,'统计（数据库导出）'!A:K,7,FALSE),0)</f>
        <v>0</v>
      </c>
      <c r="W1771" s="217">
        <f>--IFERROR(VLOOKUP(I1771,'统计（数据库导出）'!A:K,8,FALSE),0)</f>
        <v>861.6</v>
      </c>
      <c r="X1771" s="217">
        <f>--IFERROR(VLOOKUP(I1771,'统计（数据库导出）'!A:K,9,FALSE),0)</f>
        <v>-72</v>
      </c>
      <c r="Y1771" s="217">
        <f>--IFERROR(VLOOKUP(I1771,'统计（数据库导出）'!A:K,10,FALSE),0)</f>
        <v>357.3</v>
      </c>
      <c r="Z1771" s="217">
        <f>--IFERROR(VLOOKUP(I1771,'统计（数据库导出）'!A:K,11,FALSE),0)</f>
        <v>0</v>
      </c>
      <c r="AA1771" s="4">
        <v>1770</v>
      </c>
      <c r="AB1771" s="4"/>
      <c r="AC1771" s="1" t="e">
        <f>VLOOKUP(H1771,[1]Sheet1!$D:$D,1,FALSE)</f>
        <v>#N/A</v>
      </c>
    </row>
    <row r="1772" spans="1:29">
      <c r="A1772" s="4">
        <v>128</v>
      </c>
      <c r="B1772" s="4" t="s">
        <v>4105</v>
      </c>
      <c r="C1772" s="4">
        <v>0</v>
      </c>
      <c r="D1772" s="4" t="s">
        <v>30</v>
      </c>
      <c r="E1772" s="4" t="s">
        <v>4324</v>
      </c>
      <c r="F1772" s="4" t="s">
        <v>32</v>
      </c>
      <c r="G1772" s="4"/>
      <c r="H1772" s="4">
        <v>3851372</v>
      </c>
      <c r="I1772" s="4" t="s">
        <v>4493</v>
      </c>
      <c r="J1772" s="216">
        <v>0</v>
      </c>
      <c r="K1772" s="4">
        <v>17344157134</v>
      </c>
      <c r="L1772" s="4"/>
      <c r="M1772" s="4" t="s">
        <v>4494</v>
      </c>
      <c r="N1772" s="4" t="s">
        <v>4495</v>
      </c>
      <c r="O1772" s="4">
        <v>17344157134</v>
      </c>
      <c r="P1772" s="217">
        <f>--IFERROR(VLOOKUP(I1772,'统计（数据库导出）'!A:C,2,FALSE),0)</f>
        <v>0</v>
      </c>
      <c r="Q1772" s="217">
        <f>--IFERROR(VLOOKUP(I1772,'统计（数据库导出）'!A:C,3,FALSE),0)</f>
        <v>-402.164</v>
      </c>
      <c r="R1772" s="219">
        <f t="shared" si="27"/>
        <v>0</v>
      </c>
      <c r="S1772" s="217">
        <f>--IFERROR(VLOOKUP(I1772,'统计（数据库导出）'!A:K,4,FALSE),0)</f>
        <v>0</v>
      </c>
      <c r="T1772" s="217">
        <f>--IFERROR(VLOOKUP(I1772,'统计（数据库导出）'!A:K,5,FALSE),0)</f>
        <v>0</v>
      </c>
      <c r="U1772" s="217">
        <f>--IFERROR(VLOOKUP(I1772,'统计（数据库导出）'!A:K,6,FALSE),0)</f>
        <v>0</v>
      </c>
      <c r="V1772" s="217">
        <f>--IFERROR(VLOOKUP(I1772,'统计（数据库导出）'!A:K,7,FALSE),0)</f>
        <v>0</v>
      </c>
      <c r="W1772" s="217">
        <f>--IFERROR(VLOOKUP(I1772,'统计（数据库导出）'!A:K,8,FALSE),0)</f>
        <v>-442</v>
      </c>
      <c r="X1772" s="217">
        <f>--IFERROR(VLOOKUP(I1772,'统计（数据库导出）'!A:K,9,FALSE),0)</f>
        <v>-863.6</v>
      </c>
      <c r="Y1772" s="217">
        <f>--IFERROR(VLOOKUP(I1772,'统计（数据库导出）'!A:K,10,FALSE),0)</f>
        <v>39.836</v>
      </c>
      <c r="Z1772" s="217">
        <f>--IFERROR(VLOOKUP(I1772,'统计（数据库导出）'!A:K,11,FALSE),0)</f>
        <v>0</v>
      </c>
      <c r="AA1772" s="4">
        <v>1771</v>
      </c>
      <c r="AB1772" s="4"/>
      <c r="AC1772" s="1" t="e">
        <f>VLOOKUP(H1772,[1]Sheet1!$D:$D,1,FALSE)</f>
        <v>#N/A</v>
      </c>
    </row>
    <row r="1773" spans="1:29">
      <c r="A1773" s="4">
        <v>129</v>
      </c>
      <c r="B1773" s="4" t="s">
        <v>4105</v>
      </c>
      <c r="C1773" s="4">
        <v>0</v>
      </c>
      <c r="D1773" s="4" t="s">
        <v>30</v>
      </c>
      <c r="E1773" s="4" t="s">
        <v>4324</v>
      </c>
      <c r="F1773" s="4" t="s">
        <v>32</v>
      </c>
      <c r="G1773" s="4" t="s">
        <v>33</v>
      </c>
      <c r="H1773" s="4">
        <v>3353169</v>
      </c>
      <c r="I1773" s="4" t="s">
        <v>4496</v>
      </c>
      <c r="J1773" s="216">
        <v>1000</v>
      </c>
      <c r="K1773" s="4">
        <v>15379385598</v>
      </c>
      <c r="L1773" s="4"/>
      <c r="M1773" s="4" t="s">
        <v>2335</v>
      </c>
      <c r="N1773" s="4" t="s">
        <v>4495</v>
      </c>
      <c r="O1773" s="4">
        <v>15379385598</v>
      </c>
      <c r="P1773" s="217">
        <f>--IFERROR(VLOOKUP(I1773,'统计（数据库导出）'!A:C,2,FALSE),0)</f>
        <v>222.22</v>
      </c>
      <c r="Q1773" s="217">
        <f>--IFERROR(VLOOKUP(I1773,'统计（数据库导出）'!A:C,3,FALSE),0)</f>
        <v>1646.62</v>
      </c>
      <c r="R1773" s="219">
        <f t="shared" si="27"/>
        <v>1.64662</v>
      </c>
      <c r="S1773" s="217">
        <f>--IFERROR(VLOOKUP(I1773,'统计（数据库导出）'!A:K,4,FALSE),0)</f>
        <v>154.8</v>
      </c>
      <c r="T1773" s="217">
        <f>--IFERROR(VLOOKUP(I1773,'统计（数据库导出）'!A:K,5,FALSE),0)</f>
        <v>0</v>
      </c>
      <c r="U1773" s="217">
        <f>--IFERROR(VLOOKUP(I1773,'统计（数据库导出）'!A:K,6,FALSE),0)</f>
        <v>67.42</v>
      </c>
      <c r="V1773" s="217">
        <f>--IFERROR(VLOOKUP(I1773,'统计（数据库导出）'!A:K,7,FALSE),0)</f>
        <v>0</v>
      </c>
      <c r="W1773" s="217">
        <f>--IFERROR(VLOOKUP(I1773,'统计（数据库导出）'!A:K,8,FALSE),0)</f>
        <v>1077.2</v>
      </c>
      <c r="X1773" s="217">
        <f>--IFERROR(VLOOKUP(I1773,'统计（数据库导出）'!A:K,9,FALSE),0)</f>
        <v>-196</v>
      </c>
      <c r="Y1773" s="217">
        <f>--IFERROR(VLOOKUP(I1773,'统计（数据库导出）'!A:K,10,FALSE),0)</f>
        <v>569.42</v>
      </c>
      <c r="Z1773" s="217">
        <f>--IFERROR(VLOOKUP(I1773,'统计（数据库导出）'!A:K,11,FALSE),0)</f>
        <v>-10</v>
      </c>
      <c r="AA1773" s="4">
        <v>1772</v>
      </c>
      <c r="AB1773" s="4"/>
      <c r="AC1773" s="1" t="e">
        <f>VLOOKUP(H1773,[1]Sheet1!$D:$D,1,FALSE)</f>
        <v>#N/A</v>
      </c>
    </row>
    <row r="1774" spans="1:29">
      <c r="A1774" s="4">
        <v>130</v>
      </c>
      <c r="B1774" s="4" t="s">
        <v>4105</v>
      </c>
      <c r="C1774" s="4">
        <v>0</v>
      </c>
      <c r="D1774" s="4" t="s">
        <v>30</v>
      </c>
      <c r="E1774" s="4" t="s">
        <v>4324</v>
      </c>
      <c r="F1774" s="4" t="s">
        <v>32</v>
      </c>
      <c r="G1774" s="4"/>
      <c r="H1774" s="4">
        <v>38381955</v>
      </c>
      <c r="I1774" s="4" t="s">
        <v>4497</v>
      </c>
      <c r="J1774" s="216">
        <v>0</v>
      </c>
      <c r="K1774" s="4">
        <v>18919249711</v>
      </c>
      <c r="L1774" s="4"/>
      <c r="M1774" s="4" t="s">
        <v>4498</v>
      </c>
      <c r="N1774" s="4" t="s">
        <v>4499</v>
      </c>
      <c r="O1774" s="4">
        <v>18919249711</v>
      </c>
      <c r="P1774" s="217">
        <f>--IFERROR(VLOOKUP(I1774,'统计（数据库导出）'!A:C,2,FALSE),0)</f>
        <v>352.9</v>
      </c>
      <c r="Q1774" s="217">
        <f>--IFERROR(VLOOKUP(I1774,'统计（数据库导出）'!A:C,3,FALSE),0)</f>
        <v>4040.761</v>
      </c>
      <c r="R1774" s="219">
        <f t="shared" si="27"/>
        <v>0</v>
      </c>
      <c r="S1774" s="217">
        <f>--IFERROR(VLOOKUP(I1774,'统计（数据库导出）'!A:K,4,FALSE),0)</f>
        <v>341.6</v>
      </c>
      <c r="T1774" s="217">
        <f>--IFERROR(VLOOKUP(I1774,'统计（数据库导出）'!A:K,5,FALSE),0)</f>
        <v>0</v>
      </c>
      <c r="U1774" s="217">
        <f>--IFERROR(VLOOKUP(I1774,'统计（数据库导出）'!A:K,6,FALSE),0)</f>
        <v>11.3</v>
      </c>
      <c r="V1774" s="217">
        <f>--IFERROR(VLOOKUP(I1774,'统计（数据库导出）'!A:K,7,FALSE),0)</f>
        <v>0</v>
      </c>
      <c r="W1774" s="217">
        <f>--IFERROR(VLOOKUP(I1774,'统计（数据库导出）'!A:K,8,FALSE),0)</f>
        <v>3441.3</v>
      </c>
      <c r="X1774" s="217">
        <f>--IFERROR(VLOOKUP(I1774,'统计（数据库导出）'!A:K,9,FALSE),0)</f>
        <v>-1485</v>
      </c>
      <c r="Y1774" s="217">
        <f>--IFERROR(VLOOKUP(I1774,'统计（数据库导出）'!A:K,10,FALSE),0)</f>
        <v>599.461</v>
      </c>
      <c r="Z1774" s="217">
        <f>--IFERROR(VLOOKUP(I1774,'统计（数据库导出）'!A:K,11,FALSE),0)</f>
        <v>-5</v>
      </c>
      <c r="AA1774" s="4">
        <v>1773</v>
      </c>
      <c r="AB1774" s="4"/>
      <c r="AC1774" s="1" t="e">
        <f>VLOOKUP(H1774,[1]Sheet1!$D:$D,1,FALSE)</f>
        <v>#N/A</v>
      </c>
    </row>
    <row r="1775" spans="1:29">
      <c r="A1775" s="4">
        <v>131</v>
      </c>
      <c r="B1775" s="4" t="s">
        <v>4105</v>
      </c>
      <c r="C1775" s="4">
        <v>0</v>
      </c>
      <c r="D1775" s="4" t="s">
        <v>30</v>
      </c>
      <c r="E1775" s="4" t="s">
        <v>4324</v>
      </c>
      <c r="F1775" s="4" t="s">
        <v>32</v>
      </c>
      <c r="G1775" s="4" t="s">
        <v>33</v>
      </c>
      <c r="H1775" s="4">
        <v>3851770</v>
      </c>
      <c r="I1775" s="4" t="s">
        <v>4500</v>
      </c>
      <c r="J1775" s="216">
        <v>1000</v>
      </c>
      <c r="K1775" s="4">
        <v>18993826649</v>
      </c>
      <c r="L1775" s="4" t="s">
        <v>99</v>
      </c>
      <c r="M1775" s="4" t="s">
        <v>4501</v>
      </c>
      <c r="N1775" s="4" t="s">
        <v>4502</v>
      </c>
      <c r="O1775" s="4">
        <v>18993826649</v>
      </c>
      <c r="P1775" s="217">
        <f>--IFERROR(VLOOKUP(I1775,'统计（数据库导出）'!A:C,2,FALSE),0)</f>
        <v>494.65</v>
      </c>
      <c r="Q1775" s="217">
        <f>--IFERROR(VLOOKUP(I1775,'统计（数据库导出）'!A:C,3,FALSE),0)</f>
        <v>2222.76</v>
      </c>
      <c r="R1775" s="219">
        <f t="shared" si="27"/>
        <v>2.22276</v>
      </c>
      <c r="S1775" s="217">
        <f>--IFERROR(VLOOKUP(I1775,'统计（数据库导出）'!A:K,4,FALSE),0)</f>
        <v>291</v>
      </c>
      <c r="T1775" s="217">
        <f>--IFERROR(VLOOKUP(I1775,'统计（数据库导出）'!A:K,5,FALSE),0)</f>
        <v>-198</v>
      </c>
      <c r="U1775" s="217">
        <f>--IFERROR(VLOOKUP(I1775,'统计（数据库导出）'!A:K,6,FALSE),0)</f>
        <v>203.65</v>
      </c>
      <c r="V1775" s="217">
        <f>--IFERROR(VLOOKUP(I1775,'统计（数据库导出）'!A:K,7,FALSE),0)</f>
        <v>0</v>
      </c>
      <c r="W1775" s="217">
        <f>--IFERROR(VLOOKUP(I1775,'统计（数据库导出）'!A:K,8,FALSE),0)</f>
        <v>1396.86</v>
      </c>
      <c r="X1775" s="217">
        <f>--IFERROR(VLOOKUP(I1775,'统计（数据库导出）'!A:K,9,FALSE),0)</f>
        <v>-1462.1</v>
      </c>
      <c r="Y1775" s="217">
        <f>--IFERROR(VLOOKUP(I1775,'统计（数据库导出）'!A:K,10,FALSE),0)</f>
        <v>825.9</v>
      </c>
      <c r="Z1775" s="217">
        <f>--IFERROR(VLOOKUP(I1775,'统计（数据库导出）'!A:K,11,FALSE),0)</f>
        <v>0</v>
      </c>
      <c r="AA1775" s="4">
        <v>1774</v>
      </c>
      <c r="AB1775" s="4"/>
      <c r="AC1775" s="1" t="e">
        <f>VLOOKUP(H1775,[1]Sheet1!$D:$D,1,FALSE)</f>
        <v>#N/A</v>
      </c>
    </row>
    <row r="1776" spans="1:29">
      <c r="A1776" s="4">
        <v>132</v>
      </c>
      <c r="B1776" s="4" t="s">
        <v>4105</v>
      </c>
      <c r="C1776" s="4">
        <v>0</v>
      </c>
      <c r="D1776" s="4" t="s">
        <v>30</v>
      </c>
      <c r="E1776" s="4" t="s">
        <v>4324</v>
      </c>
      <c r="F1776" s="4" t="s">
        <v>32</v>
      </c>
      <c r="G1776" s="4" t="s">
        <v>33</v>
      </c>
      <c r="H1776" s="4">
        <v>3852225</v>
      </c>
      <c r="I1776" s="4" t="s">
        <v>4503</v>
      </c>
      <c r="J1776" s="216">
        <v>1000</v>
      </c>
      <c r="K1776" s="4">
        <v>19193853517</v>
      </c>
      <c r="L1776" s="4"/>
      <c r="M1776" s="4" t="s">
        <v>4504</v>
      </c>
      <c r="N1776" s="4" t="s">
        <v>4505</v>
      </c>
      <c r="O1776" s="4">
        <v>19193853517</v>
      </c>
      <c r="P1776" s="217">
        <f>--IFERROR(VLOOKUP(I1776,'统计（数据库导出）'!A:C,2,FALSE),0)</f>
        <v>132.7</v>
      </c>
      <c r="Q1776" s="217">
        <f>--IFERROR(VLOOKUP(I1776,'统计（数据库导出）'!A:C,3,FALSE),0)</f>
        <v>2707.075</v>
      </c>
      <c r="R1776" s="219">
        <f t="shared" si="27"/>
        <v>2.707075</v>
      </c>
      <c r="S1776" s="217">
        <f>--IFERROR(VLOOKUP(I1776,'统计（数据库导出）'!A:K,4,FALSE),0)</f>
        <v>86.7</v>
      </c>
      <c r="T1776" s="217">
        <f>--IFERROR(VLOOKUP(I1776,'统计（数据库导出）'!A:K,5,FALSE),0)</f>
        <v>-88.3</v>
      </c>
      <c r="U1776" s="217">
        <f>--IFERROR(VLOOKUP(I1776,'统计（数据库导出）'!A:K,6,FALSE),0)</f>
        <v>46</v>
      </c>
      <c r="V1776" s="217">
        <f>--IFERROR(VLOOKUP(I1776,'统计（数据库导出）'!A:K,7,FALSE),0)</f>
        <v>0</v>
      </c>
      <c r="W1776" s="217">
        <f>--IFERROR(VLOOKUP(I1776,'统计（数据库导出）'!A:K,8,FALSE),0)</f>
        <v>1859.32</v>
      </c>
      <c r="X1776" s="217">
        <f>--IFERROR(VLOOKUP(I1776,'统计（数据库导出）'!A:K,9,FALSE),0)</f>
        <v>-761</v>
      </c>
      <c r="Y1776" s="217">
        <f>--IFERROR(VLOOKUP(I1776,'统计（数据库导出）'!A:K,10,FALSE),0)</f>
        <v>847.755</v>
      </c>
      <c r="Z1776" s="217">
        <f>--IFERROR(VLOOKUP(I1776,'统计（数据库导出）'!A:K,11,FALSE),0)</f>
        <v>-10</v>
      </c>
      <c r="AA1776" s="4">
        <v>1775</v>
      </c>
      <c r="AB1776" s="4"/>
      <c r="AC1776" s="1" t="e">
        <f>VLOOKUP(H1776,[1]Sheet1!$D:$D,1,FALSE)</f>
        <v>#N/A</v>
      </c>
    </row>
    <row r="1777" spans="1:29">
      <c r="A1777" s="4">
        <v>133</v>
      </c>
      <c r="B1777" s="4" t="s">
        <v>4105</v>
      </c>
      <c r="C1777" s="4">
        <v>0</v>
      </c>
      <c r="D1777" s="4" t="s">
        <v>30</v>
      </c>
      <c r="E1777" s="4" t="s">
        <v>4324</v>
      </c>
      <c r="F1777" s="4" t="s">
        <v>32</v>
      </c>
      <c r="G1777" s="4" t="s">
        <v>33</v>
      </c>
      <c r="H1777" s="4">
        <v>3851147</v>
      </c>
      <c r="I1777" s="4" t="s">
        <v>4506</v>
      </c>
      <c r="J1777" s="216">
        <v>1000</v>
      </c>
      <c r="K1777" s="4">
        <v>15378833336</v>
      </c>
      <c r="L1777" s="4" t="s">
        <v>99</v>
      </c>
      <c r="M1777" s="4" t="s">
        <v>4507</v>
      </c>
      <c r="N1777" s="4" t="s">
        <v>4508</v>
      </c>
      <c r="O1777" s="4">
        <v>15378833336</v>
      </c>
      <c r="P1777" s="217">
        <f>--IFERROR(VLOOKUP(I1777,'统计（数据库导出）'!A:C,2,FALSE),0)</f>
        <v>0</v>
      </c>
      <c r="Q1777" s="217">
        <f>--IFERROR(VLOOKUP(I1777,'统计（数据库导出）'!A:C,3,FALSE),0)</f>
        <v>533.466666666667</v>
      </c>
      <c r="R1777" s="219">
        <f t="shared" si="27"/>
        <v>0.533466666666667</v>
      </c>
      <c r="S1777" s="217">
        <f>--IFERROR(VLOOKUP(I1777,'统计（数据库导出）'!A:K,4,FALSE),0)</f>
        <v>0</v>
      </c>
      <c r="T1777" s="217">
        <f>--IFERROR(VLOOKUP(I1777,'统计（数据库导出）'!A:K,5,FALSE),0)</f>
        <v>0</v>
      </c>
      <c r="U1777" s="217">
        <f>--IFERROR(VLOOKUP(I1777,'统计（数据库导出）'!A:K,6,FALSE),0)</f>
        <v>0</v>
      </c>
      <c r="V1777" s="217">
        <f>--IFERROR(VLOOKUP(I1777,'统计（数据库导出）'!A:K,7,FALSE),0)</f>
        <v>0</v>
      </c>
      <c r="W1777" s="217">
        <f>--IFERROR(VLOOKUP(I1777,'统计（数据库导出）'!A:K,8,FALSE),0)</f>
        <v>366.9</v>
      </c>
      <c r="X1777" s="217">
        <f>--IFERROR(VLOOKUP(I1777,'统计（数据库导出）'!A:K,9,FALSE),0)</f>
        <v>-931.1</v>
      </c>
      <c r="Y1777" s="217">
        <f>--IFERROR(VLOOKUP(I1777,'统计（数据库导出）'!A:K,10,FALSE),0)</f>
        <v>166.566666666667</v>
      </c>
      <c r="Z1777" s="217">
        <f>--IFERROR(VLOOKUP(I1777,'统计（数据库导出）'!A:K,11,FALSE),0)</f>
        <v>0</v>
      </c>
      <c r="AA1777" s="4">
        <v>1776</v>
      </c>
      <c r="AB1777" s="4"/>
      <c r="AC1777" s="1" t="e">
        <f>VLOOKUP(H1777,[1]Sheet1!$D:$D,1,FALSE)</f>
        <v>#N/A</v>
      </c>
    </row>
    <row r="1778" spans="1:29">
      <c r="A1778" s="4">
        <v>134</v>
      </c>
      <c r="B1778" s="4" t="s">
        <v>4105</v>
      </c>
      <c r="C1778" s="4">
        <v>0</v>
      </c>
      <c r="D1778" s="4" t="s">
        <v>30</v>
      </c>
      <c r="E1778" s="4" t="s">
        <v>4324</v>
      </c>
      <c r="F1778" s="4" t="s">
        <v>32</v>
      </c>
      <c r="G1778" s="4"/>
      <c r="H1778" s="4">
        <v>3851642</v>
      </c>
      <c r="I1778" s="4" t="s">
        <v>4509</v>
      </c>
      <c r="J1778" s="216">
        <v>0</v>
      </c>
      <c r="K1778" s="4">
        <v>17309389050</v>
      </c>
      <c r="L1778" s="4"/>
      <c r="M1778" s="4" t="s">
        <v>4510</v>
      </c>
      <c r="N1778" s="4" t="s">
        <v>4511</v>
      </c>
      <c r="O1778" s="4">
        <v>17309389050</v>
      </c>
      <c r="P1778" s="217">
        <f>--IFERROR(VLOOKUP(I1778,'统计（数据库导出）'!A:C,2,FALSE),0)</f>
        <v>0</v>
      </c>
      <c r="Q1778" s="217">
        <f>--IFERROR(VLOOKUP(I1778,'统计（数据库导出）'!A:C,3,FALSE),0)</f>
        <v>-316.8</v>
      </c>
      <c r="R1778" s="219">
        <f t="shared" si="27"/>
        <v>0</v>
      </c>
      <c r="S1778" s="217">
        <f>--IFERROR(VLOOKUP(I1778,'统计（数据库导出）'!A:K,4,FALSE),0)</f>
        <v>0</v>
      </c>
      <c r="T1778" s="217">
        <f>--IFERROR(VLOOKUP(I1778,'统计（数据库导出）'!A:K,5,FALSE),0)</f>
        <v>0</v>
      </c>
      <c r="U1778" s="217">
        <f>--IFERROR(VLOOKUP(I1778,'统计（数据库导出）'!A:K,6,FALSE),0)</f>
        <v>0</v>
      </c>
      <c r="V1778" s="217">
        <f>--IFERROR(VLOOKUP(I1778,'统计（数据库导出）'!A:K,7,FALSE),0)</f>
        <v>0</v>
      </c>
      <c r="W1778" s="217">
        <f>--IFERROR(VLOOKUP(I1778,'统计（数据库导出）'!A:K,8,FALSE),0)</f>
        <v>-316.8</v>
      </c>
      <c r="X1778" s="217">
        <f>--IFERROR(VLOOKUP(I1778,'统计（数据库导出）'!A:K,9,FALSE),0)</f>
        <v>-333.9</v>
      </c>
      <c r="Y1778" s="217">
        <f>--IFERROR(VLOOKUP(I1778,'统计（数据库导出）'!A:K,10,FALSE),0)</f>
        <v>0</v>
      </c>
      <c r="Z1778" s="217">
        <f>--IFERROR(VLOOKUP(I1778,'统计（数据库导出）'!A:K,11,FALSE),0)</f>
        <v>0</v>
      </c>
      <c r="AA1778" s="4">
        <v>1777</v>
      </c>
      <c r="AB1778" s="4"/>
      <c r="AC1778" s="1" t="e">
        <f>VLOOKUP(H1778,[1]Sheet1!$D:$D,1,FALSE)</f>
        <v>#N/A</v>
      </c>
    </row>
    <row r="1779" spans="1:29">
      <c r="A1779" s="4">
        <v>135</v>
      </c>
      <c r="B1779" s="4" t="s">
        <v>4105</v>
      </c>
      <c r="C1779" s="4">
        <v>0</v>
      </c>
      <c r="D1779" s="4" t="s">
        <v>30</v>
      </c>
      <c r="E1779" s="4" t="s">
        <v>4324</v>
      </c>
      <c r="F1779" s="4" t="s">
        <v>32</v>
      </c>
      <c r="G1779" s="4" t="s">
        <v>33</v>
      </c>
      <c r="H1779" s="4">
        <v>3353206</v>
      </c>
      <c r="I1779" s="4" t="s">
        <v>4512</v>
      </c>
      <c r="J1779" s="216">
        <v>1000</v>
      </c>
      <c r="K1779" s="4">
        <v>17393890983</v>
      </c>
      <c r="L1779" s="4"/>
      <c r="M1779" s="4" t="s">
        <v>4513</v>
      </c>
      <c r="N1779" s="4" t="s">
        <v>4489</v>
      </c>
      <c r="O1779" s="4">
        <v>17393890983</v>
      </c>
      <c r="P1779" s="217">
        <f>--IFERROR(VLOOKUP(I1779,'统计（数据库导出）'!A:C,2,FALSE),0)</f>
        <v>11</v>
      </c>
      <c r="Q1779" s="217">
        <f>--IFERROR(VLOOKUP(I1779,'统计（数据库导出）'!A:C,3,FALSE),0)</f>
        <v>1452.67666666667</v>
      </c>
      <c r="R1779" s="219">
        <f t="shared" si="27"/>
        <v>1.45267666666667</v>
      </c>
      <c r="S1779" s="217">
        <f>--IFERROR(VLOOKUP(I1779,'统计（数据库导出）'!A:K,4,FALSE),0)</f>
        <v>11</v>
      </c>
      <c r="T1779" s="217">
        <f>--IFERROR(VLOOKUP(I1779,'统计（数据库导出）'!A:K,5,FALSE),0)</f>
        <v>0</v>
      </c>
      <c r="U1779" s="217">
        <f>--IFERROR(VLOOKUP(I1779,'统计（数据库导出）'!A:K,6,FALSE),0)</f>
        <v>0</v>
      </c>
      <c r="V1779" s="217">
        <f>--IFERROR(VLOOKUP(I1779,'统计（数据库导出）'!A:K,7,FALSE),0)</f>
        <v>0</v>
      </c>
      <c r="W1779" s="217">
        <f>--IFERROR(VLOOKUP(I1779,'统计（数据库导出）'!A:K,8,FALSE),0)</f>
        <v>1090.41</v>
      </c>
      <c r="X1779" s="217">
        <f>--IFERROR(VLOOKUP(I1779,'统计（数据库导出）'!A:K,9,FALSE),0)</f>
        <v>-527.9</v>
      </c>
      <c r="Y1779" s="217">
        <f>--IFERROR(VLOOKUP(I1779,'统计（数据库导出）'!A:K,10,FALSE),0)</f>
        <v>362.266666666667</v>
      </c>
      <c r="Z1779" s="217">
        <f>--IFERROR(VLOOKUP(I1779,'统计（数据库导出）'!A:K,11,FALSE),0)</f>
        <v>0</v>
      </c>
      <c r="AA1779" s="4">
        <v>1778</v>
      </c>
      <c r="AB1779" s="4"/>
      <c r="AC1779" s="1" t="e">
        <f>VLOOKUP(H1779,[1]Sheet1!$D:$D,1,FALSE)</f>
        <v>#N/A</v>
      </c>
    </row>
    <row r="1780" spans="1:29">
      <c r="A1780" s="4">
        <v>136</v>
      </c>
      <c r="B1780" s="4" t="s">
        <v>4105</v>
      </c>
      <c r="C1780" s="4">
        <v>0</v>
      </c>
      <c r="D1780" s="4" t="s">
        <v>30</v>
      </c>
      <c r="E1780" s="4" t="s">
        <v>4324</v>
      </c>
      <c r="F1780" s="4" t="s">
        <v>32</v>
      </c>
      <c r="G1780" s="4" t="s">
        <v>68</v>
      </c>
      <c r="H1780" s="4">
        <v>3353215</v>
      </c>
      <c r="I1780" s="4" t="s">
        <v>4514</v>
      </c>
      <c r="J1780" s="216">
        <v>900</v>
      </c>
      <c r="K1780" s="4">
        <v>18093852227</v>
      </c>
      <c r="L1780" s="4"/>
      <c r="M1780" s="4" t="s">
        <v>4515</v>
      </c>
      <c r="N1780" s="4" t="s">
        <v>4502</v>
      </c>
      <c r="O1780" s="4">
        <v>18093852227</v>
      </c>
      <c r="P1780" s="217">
        <f>--IFERROR(VLOOKUP(I1780,'统计（数据库导出）'!A:C,2,FALSE),0)</f>
        <v>129.65</v>
      </c>
      <c r="Q1780" s="217">
        <f>--IFERROR(VLOOKUP(I1780,'统计（数据库导出）'!A:C,3,FALSE),0)</f>
        <v>2032.8</v>
      </c>
      <c r="R1780" s="219">
        <f t="shared" si="27"/>
        <v>2.25866666666667</v>
      </c>
      <c r="S1780" s="217">
        <f>--IFERROR(VLOOKUP(I1780,'统计（数据库导出）'!A:K,4,FALSE),0)</f>
        <v>119</v>
      </c>
      <c r="T1780" s="217">
        <f>--IFERROR(VLOOKUP(I1780,'统计（数据库导出）'!A:K,5,FALSE),0)</f>
        <v>0</v>
      </c>
      <c r="U1780" s="217">
        <f>--IFERROR(VLOOKUP(I1780,'统计（数据库导出）'!A:K,6,FALSE),0)</f>
        <v>10.65</v>
      </c>
      <c r="V1780" s="217">
        <f>--IFERROR(VLOOKUP(I1780,'统计（数据库导出）'!A:K,7,FALSE),0)</f>
        <v>0</v>
      </c>
      <c r="W1780" s="217">
        <f>--IFERROR(VLOOKUP(I1780,'统计（数据库导出）'!A:K,8,FALSE),0)</f>
        <v>1603.9</v>
      </c>
      <c r="X1780" s="217">
        <f>--IFERROR(VLOOKUP(I1780,'统计（数据库导出）'!A:K,9,FALSE),0)</f>
        <v>-612</v>
      </c>
      <c r="Y1780" s="217">
        <f>--IFERROR(VLOOKUP(I1780,'统计（数据库导出）'!A:K,10,FALSE),0)</f>
        <v>428.9</v>
      </c>
      <c r="Z1780" s="217">
        <f>--IFERROR(VLOOKUP(I1780,'统计（数据库导出）'!A:K,11,FALSE),0)</f>
        <v>0</v>
      </c>
      <c r="AA1780" s="4">
        <v>1779</v>
      </c>
      <c r="AB1780" s="4"/>
      <c r="AC1780" s="1" t="e">
        <f>VLOOKUP(H1780,[1]Sheet1!$D:$D,1,FALSE)</f>
        <v>#N/A</v>
      </c>
    </row>
    <row r="1781" spans="1:29">
      <c r="A1781" s="4">
        <v>137</v>
      </c>
      <c r="B1781" s="4" t="s">
        <v>4105</v>
      </c>
      <c r="C1781" s="4" t="s">
        <v>4516</v>
      </c>
      <c r="D1781" s="4">
        <v>0</v>
      </c>
      <c r="E1781" s="4">
        <v>0</v>
      </c>
      <c r="F1781" s="4">
        <v>0</v>
      </c>
      <c r="G1781" s="4"/>
      <c r="H1781" s="4">
        <v>3353256</v>
      </c>
      <c r="I1781" s="4" t="s">
        <v>4517</v>
      </c>
      <c r="J1781" s="216">
        <v>200</v>
      </c>
      <c r="K1781" s="4">
        <v>18993821216</v>
      </c>
      <c r="L1781" s="4"/>
      <c r="M1781" s="4" t="s">
        <v>4518</v>
      </c>
      <c r="N1781" s="4" t="s">
        <v>4480</v>
      </c>
      <c r="O1781" s="4">
        <v>18993821216</v>
      </c>
      <c r="P1781" s="217">
        <f>--IFERROR(VLOOKUP(I1781,'统计（数据库导出）'!A:C,2,FALSE),0)</f>
        <v>48</v>
      </c>
      <c r="Q1781" s="217">
        <f>--IFERROR(VLOOKUP(I1781,'统计（数据库导出）'!A:C,3,FALSE),0)</f>
        <v>162</v>
      </c>
      <c r="R1781" s="219">
        <f t="shared" si="27"/>
        <v>0.81</v>
      </c>
      <c r="S1781" s="217">
        <f>--IFERROR(VLOOKUP(I1781,'统计（数据库导出）'!A:K,4,FALSE),0)</f>
        <v>28</v>
      </c>
      <c r="T1781" s="217">
        <f>--IFERROR(VLOOKUP(I1781,'统计（数据库导出）'!A:K,5,FALSE),0)</f>
        <v>0</v>
      </c>
      <c r="U1781" s="217">
        <f>--IFERROR(VLOOKUP(I1781,'统计（数据库导出）'!A:K,6,FALSE),0)</f>
        <v>20</v>
      </c>
      <c r="V1781" s="217">
        <f>--IFERROR(VLOOKUP(I1781,'统计（数据库导出）'!A:K,7,FALSE),0)</f>
        <v>0</v>
      </c>
      <c r="W1781" s="217">
        <f>--IFERROR(VLOOKUP(I1781,'统计（数据库导出）'!A:K,8,FALSE),0)</f>
        <v>58</v>
      </c>
      <c r="X1781" s="217">
        <f>--IFERROR(VLOOKUP(I1781,'统计（数据库导出）'!A:K,9,FALSE),0)</f>
        <v>0</v>
      </c>
      <c r="Y1781" s="217">
        <f>--IFERROR(VLOOKUP(I1781,'统计（数据库导出）'!A:K,10,FALSE),0)</f>
        <v>104</v>
      </c>
      <c r="Z1781" s="217">
        <f>--IFERROR(VLOOKUP(I1781,'统计（数据库导出）'!A:K,11,FALSE),0)</f>
        <v>0</v>
      </c>
      <c r="AA1781" s="4">
        <v>1780</v>
      </c>
      <c r="AB1781" s="4"/>
      <c r="AC1781" s="1" t="e">
        <f>VLOOKUP(H1781,[1]Sheet1!$D:$D,1,FALSE)</f>
        <v>#N/A</v>
      </c>
    </row>
    <row r="1782" spans="1:29">
      <c r="A1782" s="4">
        <v>138</v>
      </c>
      <c r="B1782" s="4" t="s">
        <v>4105</v>
      </c>
      <c r="C1782" s="4">
        <v>0</v>
      </c>
      <c r="D1782" s="4" t="s">
        <v>30</v>
      </c>
      <c r="E1782" s="4" t="s">
        <v>4324</v>
      </c>
      <c r="F1782" s="4" t="s">
        <v>32</v>
      </c>
      <c r="G1782" s="4" t="s">
        <v>68</v>
      </c>
      <c r="H1782" s="4">
        <v>3353252</v>
      </c>
      <c r="I1782" s="4" t="s">
        <v>4519</v>
      </c>
      <c r="J1782" s="216">
        <v>900</v>
      </c>
      <c r="K1782" s="4">
        <v>18993821136</v>
      </c>
      <c r="L1782" s="4"/>
      <c r="M1782" s="4" t="s">
        <v>4520</v>
      </c>
      <c r="N1782" s="4" t="s">
        <v>4480</v>
      </c>
      <c r="O1782" s="4">
        <v>18993821136</v>
      </c>
      <c r="P1782" s="217">
        <f>--IFERROR(VLOOKUP(I1782,'统计（数据库导出）'!A:C,2,FALSE),0)</f>
        <v>0</v>
      </c>
      <c r="Q1782" s="217">
        <f>--IFERROR(VLOOKUP(I1782,'统计（数据库导出）'!A:C,3,FALSE),0)</f>
        <v>965</v>
      </c>
      <c r="R1782" s="219">
        <f t="shared" si="27"/>
        <v>1.07222222222222</v>
      </c>
      <c r="S1782" s="217">
        <f>--IFERROR(VLOOKUP(I1782,'统计（数据库导出）'!A:K,4,FALSE),0)</f>
        <v>0</v>
      </c>
      <c r="T1782" s="217">
        <f>--IFERROR(VLOOKUP(I1782,'统计（数据库导出）'!A:K,5,FALSE),0)</f>
        <v>0</v>
      </c>
      <c r="U1782" s="217">
        <f>--IFERROR(VLOOKUP(I1782,'统计（数据库导出）'!A:K,6,FALSE),0)</f>
        <v>0</v>
      </c>
      <c r="V1782" s="217">
        <f>--IFERROR(VLOOKUP(I1782,'统计（数据库导出）'!A:K,7,FALSE),0)</f>
        <v>0</v>
      </c>
      <c r="W1782" s="217">
        <f>--IFERROR(VLOOKUP(I1782,'统计（数据库导出）'!A:K,8,FALSE),0)</f>
        <v>261</v>
      </c>
      <c r="X1782" s="217">
        <f>--IFERROR(VLOOKUP(I1782,'统计（数据库导出）'!A:K,9,FALSE),0)</f>
        <v>0</v>
      </c>
      <c r="Y1782" s="217">
        <f>--IFERROR(VLOOKUP(I1782,'统计（数据库导出）'!A:K,10,FALSE),0)</f>
        <v>704</v>
      </c>
      <c r="Z1782" s="217">
        <f>--IFERROR(VLOOKUP(I1782,'统计（数据库导出）'!A:K,11,FALSE),0)</f>
        <v>0</v>
      </c>
      <c r="AA1782" s="4">
        <v>1781</v>
      </c>
      <c r="AB1782" s="4"/>
      <c r="AC1782" s="1" t="e">
        <f>VLOOKUP(H1782,[1]Sheet1!$D:$D,1,FALSE)</f>
        <v>#N/A</v>
      </c>
    </row>
    <row r="1783" spans="1:29">
      <c r="A1783" s="4">
        <v>139</v>
      </c>
      <c r="B1783" s="4" t="s">
        <v>4105</v>
      </c>
      <c r="C1783" s="4">
        <v>0</v>
      </c>
      <c r="D1783" s="4" t="s">
        <v>30</v>
      </c>
      <c r="E1783" s="4" t="s">
        <v>4324</v>
      </c>
      <c r="F1783" s="4" t="s">
        <v>32</v>
      </c>
      <c r="G1783" s="4" t="s">
        <v>68</v>
      </c>
      <c r="H1783" s="4">
        <v>3353253</v>
      </c>
      <c r="I1783" s="4" t="s">
        <v>4521</v>
      </c>
      <c r="J1783" s="216">
        <v>900</v>
      </c>
      <c r="K1783" s="4">
        <v>18993821206</v>
      </c>
      <c r="L1783" s="4"/>
      <c r="M1783" s="4" t="s">
        <v>4522</v>
      </c>
      <c r="N1783" s="4" t="s">
        <v>4480</v>
      </c>
      <c r="O1783" s="4">
        <v>18993821206</v>
      </c>
      <c r="P1783" s="217">
        <f>--IFERROR(VLOOKUP(I1783,'统计（数据库导出）'!A:C,2,FALSE),0)</f>
        <v>0</v>
      </c>
      <c r="Q1783" s="217">
        <f>--IFERROR(VLOOKUP(I1783,'统计（数据库导出）'!A:C,3,FALSE),0)</f>
        <v>1771.59</v>
      </c>
      <c r="R1783" s="219">
        <f t="shared" si="27"/>
        <v>1.96843333333333</v>
      </c>
      <c r="S1783" s="217">
        <f>--IFERROR(VLOOKUP(I1783,'统计（数据库导出）'!A:K,4,FALSE),0)</f>
        <v>0</v>
      </c>
      <c r="T1783" s="217">
        <f>--IFERROR(VLOOKUP(I1783,'统计（数据库导出）'!A:K,5,FALSE),0)</f>
        <v>0</v>
      </c>
      <c r="U1783" s="217">
        <f>--IFERROR(VLOOKUP(I1783,'统计（数据库导出）'!A:K,6,FALSE),0)</f>
        <v>0</v>
      </c>
      <c r="V1783" s="217">
        <f>--IFERROR(VLOOKUP(I1783,'统计（数据库导出）'!A:K,7,FALSE),0)</f>
        <v>0</v>
      </c>
      <c r="W1783" s="217">
        <f>--IFERROR(VLOOKUP(I1783,'统计（数据库导出）'!A:K,8,FALSE),0)</f>
        <v>1195.69</v>
      </c>
      <c r="X1783" s="217">
        <f>--IFERROR(VLOOKUP(I1783,'统计（数据库导出）'!A:K,9,FALSE),0)</f>
        <v>-714</v>
      </c>
      <c r="Y1783" s="217">
        <f>--IFERROR(VLOOKUP(I1783,'统计（数据库导出）'!A:K,10,FALSE),0)</f>
        <v>575.9</v>
      </c>
      <c r="Z1783" s="217">
        <f>--IFERROR(VLOOKUP(I1783,'统计（数据库导出）'!A:K,11,FALSE),0)</f>
        <v>0</v>
      </c>
      <c r="AA1783" s="4">
        <v>1782</v>
      </c>
      <c r="AB1783" s="4"/>
      <c r="AC1783" s="1" t="e">
        <f>VLOOKUP(H1783,[1]Sheet1!$D:$D,1,FALSE)</f>
        <v>#N/A</v>
      </c>
    </row>
    <row r="1784" spans="1:29">
      <c r="A1784" s="4">
        <v>140</v>
      </c>
      <c r="B1784" s="4" t="s">
        <v>4105</v>
      </c>
      <c r="C1784" s="4">
        <v>0</v>
      </c>
      <c r="D1784" s="4" t="s">
        <v>30</v>
      </c>
      <c r="E1784" s="4" t="s">
        <v>4425</v>
      </c>
      <c r="F1784" s="4" t="s">
        <v>32</v>
      </c>
      <c r="G1784" s="4" t="s">
        <v>68</v>
      </c>
      <c r="H1784" s="4">
        <v>3353270</v>
      </c>
      <c r="I1784" s="4" t="s">
        <v>4523</v>
      </c>
      <c r="J1784" s="216">
        <v>1000</v>
      </c>
      <c r="K1784" s="4">
        <v>18993821269</v>
      </c>
      <c r="L1784" s="4"/>
      <c r="M1784" s="4" t="s">
        <v>4524</v>
      </c>
      <c r="N1784" s="4" t="s">
        <v>4480</v>
      </c>
      <c r="O1784" s="4">
        <v>18993821320</v>
      </c>
      <c r="P1784" s="217">
        <f>--IFERROR(VLOOKUP(I1784,'统计（数据库导出）'!A:C,2,FALSE),0)</f>
        <v>0</v>
      </c>
      <c r="Q1784" s="217">
        <f>--IFERROR(VLOOKUP(I1784,'统计（数据库导出）'!A:C,3,FALSE),0)</f>
        <v>0</v>
      </c>
      <c r="R1784" s="219">
        <f t="shared" si="27"/>
        <v>0</v>
      </c>
      <c r="S1784" s="217">
        <f>--IFERROR(VLOOKUP(I1784,'统计（数据库导出）'!A:K,4,FALSE),0)</f>
        <v>0</v>
      </c>
      <c r="T1784" s="217">
        <f>--IFERROR(VLOOKUP(I1784,'统计（数据库导出）'!A:K,5,FALSE),0)</f>
        <v>0</v>
      </c>
      <c r="U1784" s="217">
        <f>--IFERROR(VLOOKUP(I1784,'统计（数据库导出）'!A:K,6,FALSE),0)</f>
        <v>0</v>
      </c>
      <c r="V1784" s="217">
        <f>--IFERROR(VLOOKUP(I1784,'统计（数据库导出）'!A:K,7,FALSE),0)</f>
        <v>0</v>
      </c>
      <c r="W1784" s="217">
        <f>--IFERROR(VLOOKUP(I1784,'统计（数据库导出）'!A:K,8,FALSE),0)</f>
        <v>0</v>
      </c>
      <c r="X1784" s="217">
        <f>--IFERROR(VLOOKUP(I1784,'统计（数据库导出）'!A:K,9,FALSE),0)</f>
        <v>0</v>
      </c>
      <c r="Y1784" s="217">
        <f>--IFERROR(VLOOKUP(I1784,'统计（数据库导出）'!A:K,10,FALSE),0)</f>
        <v>0</v>
      </c>
      <c r="Z1784" s="217">
        <f>--IFERROR(VLOOKUP(I1784,'统计（数据库导出）'!A:K,11,FALSE),0)</f>
        <v>0</v>
      </c>
      <c r="AA1784" s="4">
        <v>1783</v>
      </c>
      <c r="AB1784" s="4"/>
      <c r="AC1784" s="1" t="e">
        <f>VLOOKUP(H1784,[1]Sheet1!$D:$D,1,FALSE)</f>
        <v>#N/A</v>
      </c>
    </row>
    <row r="1785" spans="1:29">
      <c r="A1785" s="4">
        <v>141</v>
      </c>
      <c r="B1785" s="4" t="s">
        <v>4105</v>
      </c>
      <c r="C1785" s="4" t="s">
        <v>57</v>
      </c>
      <c r="D1785" s="4">
        <v>0</v>
      </c>
      <c r="E1785" s="4">
        <v>0</v>
      </c>
      <c r="F1785" s="4">
        <v>0</v>
      </c>
      <c r="G1785" s="4"/>
      <c r="H1785" s="4">
        <v>3353271</v>
      </c>
      <c r="I1785" s="4" t="s">
        <v>4525</v>
      </c>
      <c r="J1785" s="216">
        <v>200</v>
      </c>
      <c r="K1785" s="4">
        <v>18993821281</v>
      </c>
      <c r="L1785" s="4"/>
      <c r="M1785" s="4" t="s">
        <v>4526</v>
      </c>
      <c r="N1785" s="4" t="s">
        <v>4480</v>
      </c>
      <c r="O1785" s="4">
        <v>18993821281</v>
      </c>
      <c r="P1785" s="217">
        <f>--IFERROR(VLOOKUP(I1785,'统计（数据库导出）'!A:C,2,FALSE),0)</f>
        <v>50.8</v>
      </c>
      <c r="Q1785" s="217">
        <f>--IFERROR(VLOOKUP(I1785,'统计（数据库导出）'!A:C,3,FALSE),0)</f>
        <v>236.25</v>
      </c>
      <c r="R1785" s="219">
        <f t="shared" si="27"/>
        <v>1.18125</v>
      </c>
      <c r="S1785" s="217">
        <f>--IFERROR(VLOOKUP(I1785,'统计（数据库导出）'!A:K,4,FALSE),0)</f>
        <v>48</v>
      </c>
      <c r="T1785" s="217">
        <f>--IFERROR(VLOOKUP(I1785,'统计（数据库导出）'!A:K,5,FALSE),0)</f>
        <v>0</v>
      </c>
      <c r="U1785" s="217">
        <f>--IFERROR(VLOOKUP(I1785,'统计（数据库导出）'!A:K,6,FALSE),0)</f>
        <v>2.8</v>
      </c>
      <c r="V1785" s="217">
        <f>--IFERROR(VLOOKUP(I1785,'统计（数据库导出）'!A:K,7,FALSE),0)</f>
        <v>0</v>
      </c>
      <c r="W1785" s="217">
        <f>--IFERROR(VLOOKUP(I1785,'统计（数据库导出）'!A:K,8,FALSE),0)</f>
        <v>202.8</v>
      </c>
      <c r="X1785" s="217">
        <f>--IFERROR(VLOOKUP(I1785,'统计（数据库导出）'!A:K,9,FALSE),0)</f>
        <v>-129</v>
      </c>
      <c r="Y1785" s="217">
        <f>--IFERROR(VLOOKUP(I1785,'统计（数据库导出）'!A:K,10,FALSE),0)</f>
        <v>33.45</v>
      </c>
      <c r="Z1785" s="217">
        <f>--IFERROR(VLOOKUP(I1785,'统计（数据库导出）'!A:K,11,FALSE),0)</f>
        <v>0</v>
      </c>
      <c r="AA1785" s="4">
        <v>1784</v>
      </c>
      <c r="AB1785" s="4"/>
      <c r="AC1785" s="1" t="e">
        <f>VLOOKUP(H1785,[1]Sheet1!$D:$D,1,FALSE)</f>
        <v>#N/A</v>
      </c>
    </row>
    <row r="1786" spans="1:29">
      <c r="A1786" s="4">
        <v>144</v>
      </c>
      <c r="B1786" s="4" t="s">
        <v>4105</v>
      </c>
      <c r="C1786" s="4">
        <v>0</v>
      </c>
      <c r="D1786" s="4" t="s">
        <v>53</v>
      </c>
      <c r="E1786" s="4">
        <v>0</v>
      </c>
      <c r="F1786" s="4">
        <v>0</v>
      </c>
      <c r="G1786" s="4" t="s">
        <v>33</v>
      </c>
      <c r="H1786" s="4">
        <v>3852520</v>
      </c>
      <c r="I1786" s="4" t="s">
        <v>4527</v>
      </c>
      <c r="J1786" s="216">
        <v>1000</v>
      </c>
      <c r="K1786" s="4">
        <v>19993880554</v>
      </c>
      <c r="L1786" s="4"/>
      <c r="M1786" s="4" t="s">
        <v>4528</v>
      </c>
      <c r="N1786" s="4" t="s">
        <v>4529</v>
      </c>
      <c r="O1786" s="4">
        <v>19993880554</v>
      </c>
      <c r="P1786" s="217">
        <f>--IFERROR(VLOOKUP(I1786,'统计（数据库导出）'!A:C,2,FALSE),0)</f>
        <v>0</v>
      </c>
      <c r="Q1786" s="217">
        <f>--IFERROR(VLOOKUP(I1786,'统计（数据库导出）'!A:C,3,FALSE),0)</f>
        <v>-2034</v>
      </c>
      <c r="R1786" s="219">
        <f t="shared" si="27"/>
        <v>-2.034</v>
      </c>
      <c r="S1786" s="217">
        <f>--IFERROR(VLOOKUP(I1786,'统计（数据库导出）'!A:K,4,FALSE),0)</f>
        <v>0</v>
      </c>
      <c r="T1786" s="217">
        <f>--IFERROR(VLOOKUP(I1786,'统计（数据库导出）'!A:K,5,FALSE),0)</f>
        <v>0</v>
      </c>
      <c r="U1786" s="217">
        <f>--IFERROR(VLOOKUP(I1786,'统计（数据库导出）'!A:K,6,FALSE),0)</f>
        <v>0</v>
      </c>
      <c r="V1786" s="217">
        <f>--IFERROR(VLOOKUP(I1786,'统计（数据库导出）'!A:K,7,FALSE),0)</f>
        <v>0</v>
      </c>
      <c r="W1786" s="217">
        <f>--IFERROR(VLOOKUP(I1786,'统计（数据库导出）'!A:K,8,FALSE),0)</f>
        <v>-2034</v>
      </c>
      <c r="X1786" s="217">
        <f>--IFERROR(VLOOKUP(I1786,'统计（数据库导出）'!A:K,9,FALSE),0)</f>
        <v>-2034</v>
      </c>
      <c r="Y1786" s="217">
        <f>--IFERROR(VLOOKUP(I1786,'统计（数据库导出）'!A:K,10,FALSE),0)</f>
        <v>0</v>
      </c>
      <c r="Z1786" s="217">
        <f>--IFERROR(VLOOKUP(I1786,'统计（数据库导出）'!A:K,11,FALSE),0)</f>
        <v>0</v>
      </c>
      <c r="AA1786" s="4">
        <v>1785</v>
      </c>
      <c r="AB1786" s="4"/>
      <c r="AC1786" s="1" t="e">
        <f>VLOOKUP(H1786,[1]Sheet1!$D:$D,1,FALSE)</f>
        <v>#N/A</v>
      </c>
    </row>
    <row r="1787" spans="1:29">
      <c r="A1787" s="4">
        <v>145</v>
      </c>
      <c r="B1787" s="4" t="s">
        <v>4105</v>
      </c>
      <c r="C1787" s="4">
        <v>0</v>
      </c>
      <c r="D1787" s="4" t="s">
        <v>53</v>
      </c>
      <c r="E1787" s="4">
        <v>0</v>
      </c>
      <c r="F1787" s="4">
        <v>0</v>
      </c>
      <c r="G1787" s="4" t="s">
        <v>33</v>
      </c>
      <c r="H1787" s="4">
        <v>3353207</v>
      </c>
      <c r="I1787" s="4" t="s">
        <v>4530</v>
      </c>
      <c r="J1787" s="216">
        <v>1000</v>
      </c>
      <c r="K1787" s="4">
        <v>17339991770</v>
      </c>
      <c r="L1787" s="4"/>
      <c r="M1787" s="4" t="s">
        <v>4531</v>
      </c>
      <c r="N1787" s="4" t="s">
        <v>4529</v>
      </c>
      <c r="O1787" s="4">
        <v>17339991770</v>
      </c>
      <c r="P1787" s="217">
        <f>--IFERROR(VLOOKUP(I1787,'统计（数据库导出）'!A:C,2,FALSE),0)</f>
        <v>0</v>
      </c>
      <c r="Q1787" s="217">
        <f>--IFERROR(VLOOKUP(I1787,'统计（数据库导出）'!A:C,3,FALSE),0)</f>
        <v>0</v>
      </c>
      <c r="R1787" s="219">
        <f t="shared" si="27"/>
        <v>0</v>
      </c>
      <c r="S1787" s="217">
        <f>--IFERROR(VLOOKUP(I1787,'统计（数据库导出）'!A:K,4,FALSE),0)</f>
        <v>0</v>
      </c>
      <c r="T1787" s="217">
        <f>--IFERROR(VLOOKUP(I1787,'统计（数据库导出）'!A:K,5,FALSE),0)</f>
        <v>0</v>
      </c>
      <c r="U1787" s="217">
        <f>--IFERROR(VLOOKUP(I1787,'统计（数据库导出）'!A:K,6,FALSE),0)</f>
        <v>0</v>
      </c>
      <c r="V1787" s="217">
        <f>--IFERROR(VLOOKUP(I1787,'统计（数据库导出）'!A:K,7,FALSE),0)</f>
        <v>0</v>
      </c>
      <c r="W1787" s="217">
        <f>--IFERROR(VLOOKUP(I1787,'统计（数据库导出）'!A:K,8,FALSE),0)</f>
        <v>0</v>
      </c>
      <c r="X1787" s="217">
        <f>--IFERROR(VLOOKUP(I1787,'统计（数据库导出）'!A:K,9,FALSE),0)</f>
        <v>0</v>
      </c>
      <c r="Y1787" s="217">
        <f>--IFERROR(VLOOKUP(I1787,'统计（数据库导出）'!A:K,10,FALSE),0)</f>
        <v>0</v>
      </c>
      <c r="Z1787" s="217">
        <f>--IFERROR(VLOOKUP(I1787,'统计（数据库导出）'!A:K,11,FALSE),0)</f>
        <v>0</v>
      </c>
      <c r="AA1787" s="4">
        <v>1786</v>
      </c>
      <c r="AB1787" s="4"/>
      <c r="AC1787" s="1" t="e">
        <f>VLOOKUP(H1787,[1]Sheet1!$D:$D,1,FALSE)</f>
        <v>#N/A</v>
      </c>
    </row>
    <row r="1788" spans="1:29">
      <c r="A1788" s="4">
        <v>146</v>
      </c>
      <c r="B1788" s="4" t="s">
        <v>4105</v>
      </c>
      <c r="C1788" s="4">
        <v>0</v>
      </c>
      <c r="D1788" s="4" t="s">
        <v>53</v>
      </c>
      <c r="E1788" s="4">
        <v>0</v>
      </c>
      <c r="F1788" s="4">
        <v>0</v>
      </c>
      <c r="G1788" s="4" t="s">
        <v>33</v>
      </c>
      <c r="H1788" s="4">
        <v>3353218</v>
      </c>
      <c r="I1788" s="4" t="s">
        <v>4532</v>
      </c>
      <c r="J1788" s="216">
        <v>1000</v>
      </c>
      <c r="K1788" s="4">
        <v>13389483082</v>
      </c>
      <c r="L1788" s="4"/>
      <c r="M1788" s="4" t="s">
        <v>4533</v>
      </c>
      <c r="N1788" s="4" t="s">
        <v>4529</v>
      </c>
      <c r="O1788" s="4">
        <v>13389483082</v>
      </c>
      <c r="P1788" s="217">
        <f>--IFERROR(VLOOKUP(I1788,'统计（数据库导出）'!A:C,2,FALSE),0)</f>
        <v>88.4</v>
      </c>
      <c r="Q1788" s="217">
        <f>--IFERROR(VLOOKUP(I1788,'统计（数据库导出）'!A:C,3,FALSE),0)</f>
        <v>953.15</v>
      </c>
      <c r="R1788" s="219">
        <f t="shared" si="27"/>
        <v>0.95315</v>
      </c>
      <c r="S1788" s="217">
        <f>--IFERROR(VLOOKUP(I1788,'统计（数据库导出）'!A:K,4,FALSE),0)</f>
        <v>68.4</v>
      </c>
      <c r="T1788" s="217">
        <f>--IFERROR(VLOOKUP(I1788,'统计（数据库导出）'!A:K,5,FALSE),0)</f>
        <v>0</v>
      </c>
      <c r="U1788" s="217">
        <f>--IFERROR(VLOOKUP(I1788,'统计（数据库导出）'!A:K,6,FALSE),0)</f>
        <v>20</v>
      </c>
      <c r="V1788" s="217">
        <f>--IFERROR(VLOOKUP(I1788,'统计（数据库导出）'!A:K,7,FALSE),0)</f>
        <v>0</v>
      </c>
      <c r="W1788" s="217">
        <f>--IFERROR(VLOOKUP(I1788,'统计（数据库导出）'!A:K,8,FALSE),0)</f>
        <v>884.4</v>
      </c>
      <c r="X1788" s="217">
        <f>--IFERROR(VLOOKUP(I1788,'统计（数据库导出）'!A:K,9,FALSE),0)</f>
        <v>0</v>
      </c>
      <c r="Y1788" s="217">
        <f>--IFERROR(VLOOKUP(I1788,'统计（数据库导出）'!A:K,10,FALSE),0)</f>
        <v>68.75</v>
      </c>
      <c r="Z1788" s="217">
        <f>--IFERROR(VLOOKUP(I1788,'统计（数据库导出）'!A:K,11,FALSE),0)</f>
        <v>0</v>
      </c>
      <c r="AA1788" s="4">
        <v>1787</v>
      </c>
      <c r="AB1788" s="4"/>
      <c r="AC1788" s="1" t="e">
        <f>VLOOKUP(H1788,[1]Sheet1!$D:$D,1,FALSE)</f>
        <v>#N/A</v>
      </c>
    </row>
    <row r="1789" spans="1:29">
      <c r="A1789" s="4">
        <v>147</v>
      </c>
      <c r="B1789" s="4" t="s">
        <v>4105</v>
      </c>
      <c r="C1789" s="4">
        <v>0</v>
      </c>
      <c r="D1789" s="4" t="s">
        <v>53</v>
      </c>
      <c r="E1789" s="4">
        <v>0</v>
      </c>
      <c r="F1789" s="4">
        <v>0</v>
      </c>
      <c r="G1789" s="4" t="s">
        <v>33</v>
      </c>
      <c r="H1789" s="4">
        <v>3353209</v>
      </c>
      <c r="I1789" s="4" t="s">
        <v>4534</v>
      </c>
      <c r="J1789" s="216">
        <v>1000</v>
      </c>
      <c r="K1789" s="4">
        <v>19959081431</v>
      </c>
      <c r="L1789" s="4"/>
      <c r="M1789" s="4" t="s">
        <v>4535</v>
      </c>
      <c r="N1789" s="4" t="s">
        <v>4529</v>
      </c>
      <c r="O1789" s="4">
        <v>19959081431</v>
      </c>
      <c r="P1789" s="217">
        <f>--IFERROR(VLOOKUP(I1789,'统计（数据库导出）'!A:C,2,FALSE),0)</f>
        <v>0</v>
      </c>
      <c r="Q1789" s="217">
        <f>--IFERROR(VLOOKUP(I1789,'统计（数据库导出）'!A:C,3,FALSE),0)</f>
        <v>17.1</v>
      </c>
      <c r="R1789" s="219">
        <f t="shared" si="27"/>
        <v>0.0171</v>
      </c>
      <c r="S1789" s="217">
        <f>--IFERROR(VLOOKUP(I1789,'统计（数据库导出）'!A:K,4,FALSE),0)</f>
        <v>0</v>
      </c>
      <c r="T1789" s="217">
        <f>--IFERROR(VLOOKUP(I1789,'统计（数据库导出）'!A:K,5,FALSE),0)</f>
        <v>0</v>
      </c>
      <c r="U1789" s="217">
        <f>--IFERROR(VLOOKUP(I1789,'统计（数据库导出）'!A:K,6,FALSE),0)</f>
        <v>0</v>
      </c>
      <c r="V1789" s="217">
        <f>--IFERROR(VLOOKUP(I1789,'统计（数据库导出）'!A:K,7,FALSE),0)</f>
        <v>0</v>
      </c>
      <c r="W1789" s="217">
        <f>--IFERROR(VLOOKUP(I1789,'统计（数据库导出）'!A:K,8,FALSE),0)</f>
        <v>17.1</v>
      </c>
      <c r="X1789" s="217">
        <f>--IFERROR(VLOOKUP(I1789,'统计（数据库导出）'!A:K,9,FALSE),0)</f>
        <v>0</v>
      </c>
      <c r="Y1789" s="217">
        <f>--IFERROR(VLOOKUP(I1789,'统计（数据库导出）'!A:K,10,FALSE),0)</f>
        <v>0</v>
      </c>
      <c r="Z1789" s="217">
        <f>--IFERROR(VLOOKUP(I1789,'统计（数据库导出）'!A:K,11,FALSE),0)</f>
        <v>0</v>
      </c>
      <c r="AA1789" s="4">
        <v>1788</v>
      </c>
      <c r="AB1789" s="4"/>
      <c r="AC1789" s="1" t="e">
        <f>VLOOKUP(H1789,[1]Sheet1!$D:$D,1,FALSE)</f>
        <v>#N/A</v>
      </c>
    </row>
    <row r="1790" spans="1:29">
      <c r="A1790" s="4">
        <v>148</v>
      </c>
      <c r="B1790" s="4" t="s">
        <v>4105</v>
      </c>
      <c r="C1790" s="4">
        <v>0</v>
      </c>
      <c r="D1790" s="4" t="s">
        <v>53</v>
      </c>
      <c r="E1790" s="4">
        <v>0</v>
      </c>
      <c r="F1790" s="4">
        <v>0</v>
      </c>
      <c r="G1790" s="4" t="s">
        <v>33</v>
      </c>
      <c r="H1790" s="4">
        <v>3353208</v>
      </c>
      <c r="I1790" s="4" t="s">
        <v>4536</v>
      </c>
      <c r="J1790" s="216">
        <v>1000</v>
      </c>
      <c r="K1790" s="4">
        <v>17704433177</v>
      </c>
      <c r="L1790" s="4"/>
      <c r="M1790" s="4" t="s">
        <v>4537</v>
      </c>
      <c r="N1790" s="4" t="s">
        <v>4529</v>
      </c>
      <c r="O1790" s="4">
        <v>17704433177</v>
      </c>
      <c r="P1790" s="217">
        <f>--IFERROR(VLOOKUP(I1790,'统计（数据库导出）'!A:C,2,FALSE),0)</f>
        <v>0</v>
      </c>
      <c r="Q1790" s="217">
        <f>--IFERROR(VLOOKUP(I1790,'统计（数据库导出）'!A:C,3,FALSE),0)</f>
        <v>0</v>
      </c>
      <c r="R1790" s="219">
        <f t="shared" si="27"/>
        <v>0</v>
      </c>
      <c r="S1790" s="217">
        <f>--IFERROR(VLOOKUP(I1790,'统计（数据库导出）'!A:K,4,FALSE),0)</f>
        <v>0</v>
      </c>
      <c r="T1790" s="217">
        <f>--IFERROR(VLOOKUP(I1790,'统计（数据库导出）'!A:K,5,FALSE),0)</f>
        <v>0</v>
      </c>
      <c r="U1790" s="217">
        <f>--IFERROR(VLOOKUP(I1790,'统计（数据库导出）'!A:K,6,FALSE),0)</f>
        <v>0</v>
      </c>
      <c r="V1790" s="217">
        <f>--IFERROR(VLOOKUP(I1790,'统计（数据库导出）'!A:K,7,FALSE),0)</f>
        <v>0</v>
      </c>
      <c r="W1790" s="217">
        <f>--IFERROR(VLOOKUP(I1790,'统计（数据库导出）'!A:K,8,FALSE),0)</f>
        <v>0</v>
      </c>
      <c r="X1790" s="217">
        <f>--IFERROR(VLOOKUP(I1790,'统计（数据库导出）'!A:K,9,FALSE),0)</f>
        <v>0</v>
      </c>
      <c r="Y1790" s="217">
        <f>--IFERROR(VLOOKUP(I1790,'统计（数据库导出）'!A:K,10,FALSE),0)</f>
        <v>0</v>
      </c>
      <c r="Z1790" s="217">
        <f>--IFERROR(VLOOKUP(I1790,'统计（数据库导出）'!A:K,11,FALSE),0)</f>
        <v>0</v>
      </c>
      <c r="AA1790" s="4">
        <v>1789</v>
      </c>
      <c r="AB1790" s="4"/>
      <c r="AC1790" s="1" t="e">
        <f>VLOOKUP(H1790,[1]Sheet1!$D:$D,1,FALSE)</f>
        <v>#N/A</v>
      </c>
    </row>
    <row r="1791" spans="1:29">
      <c r="A1791" s="4">
        <v>167</v>
      </c>
      <c r="B1791" s="4" t="s">
        <v>4105</v>
      </c>
      <c r="C1791" s="4">
        <v>0</v>
      </c>
      <c r="D1791" s="4" t="s">
        <v>30</v>
      </c>
      <c r="E1791" s="4" t="s">
        <v>4538</v>
      </c>
      <c r="F1791" s="4" t="s">
        <v>88</v>
      </c>
      <c r="G1791" s="4" t="s">
        <v>68</v>
      </c>
      <c r="H1791" s="4">
        <v>3851687</v>
      </c>
      <c r="I1791" s="4" t="s">
        <v>4539</v>
      </c>
      <c r="J1791" s="216">
        <v>1000</v>
      </c>
      <c r="K1791" s="4">
        <v>18993821209</v>
      </c>
      <c r="L1791" s="4"/>
      <c r="M1791" s="4" t="s">
        <v>4540</v>
      </c>
      <c r="N1791" s="4" t="s">
        <v>4541</v>
      </c>
      <c r="O1791" s="4">
        <v>18993821209</v>
      </c>
      <c r="P1791" s="217">
        <f>--IFERROR(VLOOKUP(I1791,'统计（数据库导出）'!A:C,2,FALSE),0)</f>
        <v>13</v>
      </c>
      <c r="Q1791" s="217">
        <f>--IFERROR(VLOOKUP(I1791,'统计（数据库导出）'!A:C,3,FALSE),0)</f>
        <v>2404.8387</v>
      </c>
      <c r="R1791" s="219">
        <f t="shared" ref="R1791:R1854" si="28">IFERROR(Q1791/J1791,0)</f>
        <v>2.4048387</v>
      </c>
      <c r="S1791" s="217">
        <f>--IFERROR(VLOOKUP(I1791,'统计（数据库导出）'!A:K,4,FALSE),0)</f>
        <v>3</v>
      </c>
      <c r="T1791" s="217">
        <f>--IFERROR(VLOOKUP(I1791,'统计（数据库导出）'!A:K,5,FALSE),0)</f>
        <v>0</v>
      </c>
      <c r="U1791" s="217">
        <f>--IFERROR(VLOOKUP(I1791,'统计（数据库导出）'!A:K,6,FALSE),0)</f>
        <v>10</v>
      </c>
      <c r="V1791" s="217">
        <f>--IFERROR(VLOOKUP(I1791,'统计（数据库导出）'!A:K,7,FALSE),0)</f>
        <v>0</v>
      </c>
      <c r="W1791" s="217">
        <f>--IFERROR(VLOOKUP(I1791,'统计（数据库导出）'!A:K,8,FALSE),0)</f>
        <v>1814.71</v>
      </c>
      <c r="X1791" s="217">
        <f>--IFERROR(VLOOKUP(I1791,'统计（数据库导出）'!A:K,9,FALSE),0)</f>
        <v>-1209.2</v>
      </c>
      <c r="Y1791" s="217">
        <f>--IFERROR(VLOOKUP(I1791,'统计（数据库导出）'!A:K,10,FALSE),0)</f>
        <v>590.1287</v>
      </c>
      <c r="Z1791" s="217">
        <f>--IFERROR(VLOOKUP(I1791,'统计（数据库导出）'!A:K,11,FALSE),0)</f>
        <v>-10</v>
      </c>
      <c r="AA1791" s="4">
        <v>1790</v>
      </c>
      <c r="AB1791" s="4"/>
      <c r="AC1791" s="1" t="e">
        <f>VLOOKUP(H1791,[1]Sheet1!$D:$D,1,FALSE)</f>
        <v>#N/A</v>
      </c>
    </row>
    <row r="1792" spans="1:29">
      <c r="A1792" s="4">
        <v>168</v>
      </c>
      <c r="B1792" s="4" t="s">
        <v>4105</v>
      </c>
      <c r="C1792" s="4">
        <v>0</v>
      </c>
      <c r="D1792" s="4" t="s">
        <v>30</v>
      </c>
      <c r="E1792" s="4" t="s">
        <v>4538</v>
      </c>
      <c r="F1792" s="4" t="s">
        <v>88</v>
      </c>
      <c r="G1792" s="4" t="s">
        <v>102</v>
      </c>
      <c r="H1792" s="4">
        <v>3852220</v>
      </c>
      <c r="I1792" s="4" t="s">
        <v>4542</v>
      </c>
      <c r="J1792" s="216">
        <v>3800</v>
      </c>
      <c r="K1792" s="4">
        <v>18093861758</v>
      </c>
      <c r="L1792" s="4"/>
      <c r="M1792" s="4" t="s">
        <v>4543</v>
      </c>
      <c r="N1792" s="4" t="s">
        <v>4544</v>
      </c>
      <c r="O1792" s="4">
        <v>18093861758</v>
      </c>
      <c r="P1792" s="217">
        <f>--IFERROR(VLOOKUP(I1792,'统计（数据库导出）'!A:C,2,FALSE),0)</f>
        <v>497.7</v>
      </c>
      <c r="Q1792" s="217">
        <f>--IFERROR(VLOOKUP(I1792,'统计（数据库导出）'!A:C,3,FALSE),0)</f>
        <v>3658.99</v>
      </c>
      <c r="R1792" s="219">
        <f t="shared" si="28"/>
        <v>0.962892105263158</v>
      </c>
      <c r="S1792" s="217">
        <f>--IFERROR(VLOOKUP(I1792,'统计（数据库导出）'!A:K,4,FALSE),0)</f>
        <v>395.4</v>
      </c>
      <c r="T1792" s="217">
        <f>--IFERROR(VLOOKUP(I1792,'统计（数据库导出）'!A:K,5,FALSE),0)</f>
        <v>-178.3</v>
      </c>
      <c r="U1792" s="217">
        <f>--IFERROR(VLOOKUP(I1792,'统计（数据库导出）'!A:K,6,FALSE),0)</f>
        <v>102.3</v>
      </c>
      <c r="V1792" s="217">
        <f>--IFERROR(VLOOKUP(I1792,'统计（数据库导出）'!A:K,7,FALSE),0)</f>
        <v>0</v>
      </c>
      <c r="W1792" s="217">
        <f>--IFERROR(VLOOKUP(I1792,'统计（数据库导出）'!A:K,8,FALSE),0)</f>
        <v>3290.29</v>
      </c>
      <c r="X1792" s="217">
        <f>--IFERROR(VLOOKUP(I1792,'统计（数据库导出）'!A:K,9,FALSE),0)</f>
        <v>-2064.5</v>
      </c>
      <c r="Y1792" s="217">
        <f>--IFERROR(VLOOKUP(I1792,'统计（数据库导出）'!A:K,10,FALSE),0)</f>
        <v>368.7</v>
      </c>
      <c r="Z1792" s="217">
        <f>--IFERROR(VLOOKUP(I1792,'统计（数据库导出）'!A:K,11,FALSE),0)</f>
        <v>-15</v>
      </c>
      <c r="AA1792" s="4">
        <v>1791</v>
      </c>
      <c r="AB1792" s="4"/>
      <c r="AC1792" s="1" t="e">
        <f>VLOOKUP(H1792,[1]Sheet1!$D:$D,1,FALSE)</f>
        <v>#N/A</v>
      </c>
    </row>
    <row r="1793" spans="1:29">
      <c r="A1793" s="4">
        <v>169</v>
      </c>
      <c r="B1793" s="4" t="s">
        <v>4105</v>
      </c>
      <c r="C1793" s="4">
        <v>0</v>
      </c>
      <c r="D1793" s="4" t="s">
        <v>30</v>
      </c>
      <c r="E1793" s="4" t="s">
        <v>4538</v>
      </c>
      <c r="F1793" s="4" t="s">
        <v>88</v>
      </c>
      <c r="G1793" s="4" t="s">
        <v>33</v>
      </c>
      <c r="H1793" s="4">
        <v>3353189</v>
      </c>
      <c r="I1793" s="4" t="s">
        <v>4545</v>
      </c>
      <c r="J1793" s="216">
        <v>1000</v>
      </c>
      <c r="K1793" s="4">
        <v>19119565521</v>
      </c>
      <c r="L1793" s="4"/>
      <c r="M1793" s="4" t="s">
        <v>4546</v>
      </c>
      <c r="N1793" s="4" t="s">
        <v>4544</v>
      </c>
      <c r="O1793" s="4">
        <v>19119565521</v>
      </c>
      <c r="P1793" s="217">
        <f>--IFERROR(VLOOKUP(I1793,'统计（数据库导出）'!A:C,2,FALSE),0)</f>
        <v>-109</v>
      </c>
      <c r="Q1793" s="217">
        <f>--IFERROR(VLOOKUP(I1793,'统计（数据库导出）'!A:C,3,FALSE),0)</f>
        <v>1623.575</v>
      </c>
      <c r="R1793" s="219">
        <f t="shared" si="28"/>
        <v>1.623575</v>
      </c>
      <c r="S1793" s="217">
        <f>--IFERROR(VLOOKUP(I1793,'统计（数据库导出）'!A:K,4,FALSE),0)</f>
        <v>-114</v>
      </c>
      <c r="T1793" s="217">
        <f>--IFERROR(VLOOKUP(I1793,'统计（数据库导出）'!A:K,5,FALSE),0)</f>
        <v>-129</v>
      </c>
      <c r="U1793" s="217">
        <f>--IFERROR(VLOOKUP(I1793,'统计（数据库导出）'!A:K,6,FALSE),0)</f>
        <v>5</v>
      </c>
      <c r="V1793" s="217">
        <f>--IFERROR(VLOOKUP(I1793,'统计（数据库导出）'!A:K,7,FALSE),0)</f>
        <v>0</v>
      </c>
      <c r="W1793" s="217">
        <f>--IFERROR(VLOOKUP(I1793,'统计（数据库导出）'!A:K,8,FALSE),0)</f>
        <v>1180.9</v>
      </c>
      <c r="X1793" s="217">
        <f>--IFERROR(VLOOKUP(I1793,'统计（数据库导出）'!A:K,9,FALSE),0)</f>
        <v>-988.8</v>
      </c>
      <c r="Y1793" s="217">
        <f>--IFERROR(VLOOKUP(I1793,'统计（数据库导出）'!A:K,10,FALSE),0)</f>
        <v>442.675</v>
      </c>
      <c r="Z1793" s="217">
        <f>--IFERROR(VLOOKUP(I1793,'统计（数据库导出）'!A:K,11,FALSE),0)</f>
        <v>0</v>
      </c>
      <c r="AA1793" s="4">
        <v>1792</v>
      </c>
      <c r="AB1793" s="4"/>
      <c r="AC1793" s="1" t="e">
        <f>VLOOKUP(H1793,[1]Sheet1!$D:$D,1,FALSE)</f>
        <v>#N/A</v>
      </c>
    </row>
    <row r="1794" spans="1:29">
      <c r="A1794" s="4">
        <v>170</v>
      </c>
      <c r="B1794" s="4" t="s">
        <v>4105</v>
      </c>
      <c r="C1794" s="4">
        <v>0</v>
      </c>
      <c r="D1794" s="4" t="s">
        <v>30</v>
      </c>
      <c r="E1794" s="4" t="s">
        <v>4538</v>
      </c>
      <c r="F1794" s="4" t="s">
        <v>88</v>
      </c>
      <c r="G1794" s="4" t="s">
        <v>68</v>
      </c>
      <c r="H1794" s="4">
        <v>383001</v>
      </c>
      <c r="I1794" s="4" t="s">
        <v>4547</v>
      </c>
      <c r="J1794" s="216">
        <v>1000</v>
      </c>
      <c r="K1794" s="4">
        <v>18993821231</v>
      </c>
      <c r="L1794" s="4"/>
      <c r="M1794" s="4" t="s">
        <v>4548</v>
      </c>
      <c r="N1794" s="4" t="s">
        <v>4549</v>
      </c>
      <c r="O1794" s="4">
        <v>18993821231</v>
      </c>
      <c r="P1794" s="217">
        <f>--IFERROR(VLOOKUP(I1794,'统计（数据库导出）'!A:C,2,FALSE),0)</f>
        <v>40</v>
      </c>
      <c r="Q1794" s="217">
        <f>--IFERROR(VLOOKUP(I1794,'统计（数据库导出）'!A:C,3,FALSE),0)</f>
        <v>1512.35555</v>
      </c>
      <c r="R1794" s="219">
        <f t="shared" si="28"/>
        <v>1.51235555</v>
      </c>
      <c r="S1794" s="217">
        <f>--IFERROR(VLOOKUP(I1794,'统计（数据库导出）'!A:K,4,FALSE),0)</f>
        <v>0</v>
      </c>
      <c r="T1794" s="217">
        <f>--IFERROR(VLOOKUP(I1794,'统计（数据库导出）'!A:K,5,FALSE),0)</f>
        <v>0</v>
      </c>
      <c r="U1794" s="217">
        <f>--IFERROR(VLOOKUP(I1794,'统计（数据库导出）'!A:K,6,FALSE),0)</f>
        <v>40</v>
      </c>
      <c r="V1794" s="217">
        <f>--IFERROR(VLOOKUP(I1794,'统计（数据库导出）'!A:K,7,FALSE),0)</f>
        <v>0</v>
      </c>
      <c r="W1794" s="217">
        <f>--IFERROR(VLOOKUP(I1794,'统计（数据库导出）'!A:K,8,FALSE),0)</f>
        <v>1128.66</v>
      </c>
      <c r="X1794" s="217">
        <f>--IFERROR(VLOOKUP(I1794,'统计（数据库导出）'!A:K,9,FALSE),0)</f>
        <v>-411</v>
      </c>
      <c r="Y1794" s="217">
        <f>--IFERROR(VLOOKUP(I1794,'统计（数据库导出）'!A:K,10,FALSE),0)</f>
        <v>383.69555</v>
      </c>
      <c r="Z1794" s="217">
        <f>--IFERROR(VLOOKUP(I1794,'统计（数据库导出）'!A:K,11,FALSE),0)</f>
        <v>0</v>
      </c>
      <c r="AA1794" s="4">
        <v>1793</v>
      </c>
      <c r="AB1794" s="4"/>
      <c r="AC1794" s="1" t="e">
        <f>VLOOKUP(H1794,[1]Sheet1!$D:$D,1,FALSE)</f>
        <v>#N/A</v>
      </c>
    </row>
    <row r="1795" spans="1:29">
      <c r="A1795" s="4">
        <v>171</v>
      </c>
      <c r="B1795" s="4" t="s">
        <v>4105</v>
      </c>
      <c r="C1795" s="4">
        <v>0</v>
      </c>
      <c r="D1795" s="4" t="s">
        <v>30</v>
      </c>
      <c r="E1795" s="4" t="s">
        <v>4538</v>
      </c>
      <c r="F1795" s="4" t="s">
        <v>88</v>
      </c>
      <c r="G1795" s="4" t="s">
        <v>43</v>
      </c>
      <c r="H1795" s="4">
        <v>3852719</v>
      </c>
      <c r="I1795" s="4" t="s">
        <v>4550</v>
      </c>
      <c r="J1795" s="216">
        <v>900</v>
      </c>
      <c r="K1795" s="4">
        <v>19958661314</v>
      </c>
      <c r="L1795" s="4"/>
      <c r="M1795" s="4" t="s">
        <v>4551</v>
      </c>
      <c r="N1795" s="4" t="s">
        <v>4544</v>
      </c>
      <c r="O1795" s="4">
        <v>19958661314</v>
      </c>
      <c r="P1795" s="217">
        <f>--IFERROR(VLOOKUP(I1795,'统计（数据库导出）'!A:C,2,FALSE),0)</f>
        <v>0</v>
      </c>
      <c r="Q1795" s="217">
        <f>--IFERROR(VLOOKUP(I1795,'统计（数据库导出）'!A:C,3,FALSE),0)</f>
        <v>313.1</v>
      </c>
      <c r="R1795" s="219">
        <f t="shared" si="28"/>
        <v>0.347888888888889</v>
      </c>
      <c r="S1795" s="217">
        <f>--IFERROR(VLOOKUP(I1795,'统计（数据库导出）'!A:K,4,FALSE),0)</f>
        <v>0</v>
      </c>
      <c r="T1795" s="217">
        <f>--IFERROR(VLOOKUP(I1795,'统计（数据库导出）'!A:K,5,FALSE),0)</f>
        <v>0</v>
      </c>
      <c r="U1795" s="217">
        <f>--IFERROR(VLOOKUP(I1795,'统计（数据库导出）'!A:K,6,FALSE),0)</f>
        <v>0</v>
      </c>
      <c r="V1795" s="217">
        <f>--IFERROR(VLOOKUP(I1795,'统计（数据库导出）'!A:K,7,FALSE),0)</f>
        <v>0</v>
      </c>
      <c r="W1795" s="217">
        <f>--IFERROR(VLOOKUP(I1795,'统计（数据库导出）'!A:K,8,FALSE),0)</f>
        <v>258</v>
      </c>
      <c r="X1795" s="217">
        <f>--IFERROR(VLOOKUP(I1795,'统计（数据库导出）'!A:K,9,FALSE),0)</f>
        <v>0</v>
      </c>
      <c r="Y1795" s="217">
        <f>--IFERROR(VLOOKUP(I1795,'统计（数据库导出）'!A:K,10,FALSE),0)</f>
        <v>55.1</v>
      </c>
      <c r="Z1795" s="217">
        <f>--IFERROR(VLOOKUP(I1795,'统计（数据库导出）'!A:K,11,FALSE),0)</f>
        <v>0</v>
      </c>
      <c r="AA1795" s="4">
        <v>1794</v>
      </c>
      <c r="AB1795" s="4"/>
      <c r="AC1795" s="1" t="e">
        <f>VLOOKUP(H1795,[1]Sheet1!$D:$D,1,FALSE)</f>
        <v>#N/A</v>
      </c>
    </row>
    <row r="1796" spans="1:29">
      <c r="A1796" s="4">
        <v>172</v>
      </c>
      <c r="B1796" s="4" t="s">
        <v>4105</v>
      </c>
      <c r="C1796" s="4">
        <v>0</v>
      </c>
      <c r="D1796" s="4" t="s">
        <v>30</v>
      </c>
      <c r="E1796" s="4" t="s">
        <v>4538</v>
      </c>
      <c r="F1796" s="4" t="s">
        <v>88</v>
      </c>
      <c r="G1796" s="4" t="s">
        <v>43</v>
      </c>
      <c r="H1796" s="4">
        <v>3852718</v>
      </c>
      <c r="I1796" s="4" t="s">
        <v>4552</v>
      </c>
      <c r="J1796" s="216">
        <v>900</v>
      </c>
      <c r="K1796" s="4">
        <v>15393098205</v>
      </c>
      <c r="L1796" s="4"/>
      <c r="M1796" s="4" t="s">
        <v>4553</v>
      </c>
      <c r="N1796" s="4" t="s">
        <v>4544</v>
      </c>
      <c r="O1796" s="4">
        <v>15393098205</v>
      </c>
      <c r="P1796" s="217">
        <f>--IFERROR(VLOOKUP(I1796,'统计（数据库导出）'!A:C,2,FALSE),0)</f>
        <v>0</v>
      </c>
      <c r="Q1796" s="217">
        <f>--IFERROR(VLOOKUP(I1796,'统计（数据库导出）'!A:C,3,FALSE),0)</f>
        <v>-79</v>
      </c>
      <c r="R1796" s="219">
        <f t="shared" si="28"/>
        <v>-0.0877777777777778</v>
      </c>
      <c r="S1796" s="217">
        <f>--IFERROR(VLOOKUP(I1796,'统计（数据库导出）'!A:K,4,FALSE),0)</f>
        <v>0</v>
      </c>
      <c r="T1796" s="217">
        <f>--IFERROR(VLOOKUP(I1796,'统计（数据库导出）'!A:K,5,FALSE),0)</f>
        <v>0</v>
      </c>
      <c r="U1796" s="217">
        <f>--IFERROR(VLOOKUP(I1796,'统计（数据库导出）'!A:K,6,FALSE),0)</f>
        <v>0</v>
      </c>
      <c r="V1796" s="217">
        <f>--IFERROR(VLOOKUP(I1796,'统计（数据库导出）'!A:K,7,FALSE),0)</f>
        <v>0</v>
      </c>
      <c r="W1796" s="217">
        <f>--IFERROR(VLOOKUP(I1796,'统计（数据库导出）'!A:K,8,FALSE),0)</f>
        <v>-79</v>
      </c>
      <c r="X1796" s="217">
        <f>--IFERROR(VLOOKUP(I1796,'统计（数据库导出）'!A:K,9,FALSE),0)</f>
        <v>-79</v>
      </c>
      <c r="Y1796" s="217">
        <f>--IFERROR(VLOOKUP(I1796,'统计（数据库导出）'!A:K,10,FALSE),0)</f>
        <v>0</v>
      </c>
      <c r="Z1796" s="217">
        <f>--IFERROR(VLOOKUP(I1796,'统计（数据库导出）'!A:K,11,FALSE),0)</f>
        <v>0</v>
      </c>
      <c r="AA1796" s="4">
        <v>1795</v>
      </c>
      <c r="AB1796" s="4"/>
      <c r="AC1796" s="1" t="e">
        <f>VLOOKUP(H1796,[1]Sheet1!$D:$D,1,FALSE)</f>
        <v>#N/A</v>
      </c>
    </row>
    <row r="1797" spans="1:29">
      <c r="A1797" s="4">
        <v>173</v>
      </c>
      <c r="B1797" s="4" t="s">
        <v>4105</v>
      </c>
      <c r="C1797" s="4">
        <v>0</v>
      </c>
      <c r="D1797" s="4" t="s">
        <v>30</v>
      </c>
      <c r="E1797" s="4" t="s">
        <v>4538</v>
      </c>
      <c r="F1797" s="4" t="s">
        <v>88</v>
      </c>
      <c r="G1797" s="4" t="s">
        <v>43</v>
      </c>
      <c r="H1797" s="4">
        <v>3811753</v>
      </c>
      <c r="I1797" s="4" t="s">
        <v>4554</v>
      </c>
      <c r="J1797" s="216">
        <v>900</v>
      </c>
      <c r="K1797" s="4">
        <v>15339785971</v>
      </c>
      <c r="L1797" s="4"/>
      <c r="M1797" s="4" t="s">
        <v>4555</v>
      </c>
      <c r="N1797" s="4" t="s">
        <v>4544</v>
      </c>
      <c r="O1797" s="4">
        <v>18993867118</v>
      </c>
      <c r="P1797" s="217">
        <f>--IFERROR(VLOOKUP(I1797,'统计（数据库导出）'!A:C,2,FALSE),0)</f>
        <v>0</v>
      </c>
      <c r="Q1797" s="217">
        <f>--IFERROR(VLOOKUP(I1797,'统计（数据库导出）'!A:C,3,FALSE),0)</f>
        <v>86.55</v>
      </c>
      <c r="R1797" s="219">
        <f t="shared" si="28"/>
        <v>0.0961666666666667</v>
      </c>
      <c r="S1797" s="217">
        <f>--IFERROR(VLOOKUP(I1797,'统计（数据库导出）'!A:K,4,FALSE),0)</f>
        <v>0</v>
      </c>
      <c r="T1797" s="217">
        <f>--IFERROR(VLOOKUP(I1797,'统计（数据库导出）'!A:K,5,FALSE),0)</f>
        <v>0</v>
      </c>
      <c r="U1797" s="217">
        <f>--IFERROR(VLOOKUP(I1797,'统计（数据库导出）'!A:K,6,FALSE),0)</f>
        <v>0</v>
      </c>
      <c r="V1797" s="217">
        <f>--IFERROR(VLOOKUP(I1797,'统计（数据库导出）'!A:K,7,FALSE),0)</f>
        <v>0</v>
      </c>
      <c r="W1797" s="217">
        <f>--IFERROR(VLOOKUP(I1797,'统计（数据库导出）'!A:K,8,FALSE),0)</f>
        <v>35.9</v>
      </c>
      <c r="X1797" s="217">
        <f>--IFERROR(VLOOKUP(I1797,'统计（数据库导出）'!A:K,9,FALSE),0)</f>
        <v>-307.9</v>
      </c>
      <c r="Y1797" s="217">
        <f>--IFERROR(VLOOKUP(I1797,'统计（数据库导出）'!A:K,10,FALSE),0)</f>
        <v>50.65</v>
      </c>
      <c r="Z1797" s="217">
        <f>--IFERROR(VLOOKUP(I1797,'统计（数据库导出）'!A:K,11,FALSE),0)</f>
        <v>0</v>
      </c>
      <c r="AA1797" s="4">
        <v>1796</v>
      </c>
      <c r="AB1797" s="4"/>
      <c r="AC1797" s="1" t="e">
        <f>VLOOKUP(H1797,[1]Sheet1!$D:$D,1,FALSE)</f>
        <v>#N/A</v>
      </c>
    </row>
    <row r="1798" spans="1:29">
      <c r="A1798" s="4">
        <v>174</v>
      </c>
      <c r="B1798" s="4" t="s">
        <v>4105</v>
      </c>
      <c r="C1798" s="4">
        <v>0</v>
      </c>
      <c r="D1798" s="4" t="s">
        <v>30</v>
      </c>
      <c r="E1798" s="4" t="s">
        <v>4538</v>
      </c>
      <c r="F1798" s="4" t="s">
        <v>88</v>
      </c>
      <c r="G1798" s="4" t="s">
        <v>43</v>
      </c>
      <c r="H1798" s="4">
        <v>3353067</v>
      </c>
      <c r="I1798" s="4" t="s">
        <v>4556</v>
      </c>
      <c r="J1798" s="216">
        <v>900</v>
      </c>
      <c r="K1798" s="4">
        <v>19958582424</v>
      </c>
      <c r="L1798" s="4"/>
      <c r="M1798" s="4" t="s">
        <v>4557</v>
      </c>
      <c r="N1798" s="4" t="s">
        <v>4544</v>
      </c>
      <c r="O1798" s="4">
        <v>19958582424</v>
      </c>
      <c r="P1798" s="217">
        <f>--IFERROR(VLOOKUP(I1798,'统计（数据库导出）'!A:C,2,FALSE),0)</f>
        <v>183.35</v>
      </c>
      <c r="Q1798" s="217">
        <f>--IFERROR(VLOOKUP(I1798,'统计（数据库导出）'!A:C,3,FALSE),0)</f>
        <v>241.76</v>
      </c>
      <c r="R1798" s="219">
        <f t="shared" si="28"/>
        <v>0.268622222222222</v>
      </c>
      <c r="S1798" s="217">
        <f>--IFERROR(VLOOKUP(I1798,'统计（数据库导出）'!A:K,4,FALSE),0)</f>
        <v>182.7</v>
      </c>
      <c r="T1798" s="217">
        <f>--IFERROR(VLOOKUP(I1798,'统计（数据库导出）'!A:K,5,FALSE),0)</f>
        <v>0</v>
      </c>
      <c r="U1798" s="217">
        <f>--IFERROR(VLOOKUP(I1798,'统计（数据库导出）'!A:K,6,FALSE),0)</f>
        <v>0.65</v>
      </c>
      <c r="V1798" s="217">
        <f>--IFERROR(VLOOKUP(I1798,'统计（数据库导出）'!A:K,7,FALSE),0)</f>
        <v>0</v>
      </c>
      <c r="W1798" s="217">
        <f>--IFERROR(VLOOKUP(I1798,'统计（数据库导出）'!A:K,8,FALSE),0)</f>
        <v>241.11</v>
      </c>
      <c r="X1798" s="217">
        <f>--IFERROR(VLOOKUP(I1798,'统计（数据库导出）'!A:K,9,FALSE),0)</f>
        <v>0</v>
      </c>
      <c r="Y1798" s="217">
        <f>--IFERROR(VLOOKUP(I1798,'统计（数据库导出）'!A:K,10,FALSE),0)</f>
        <v>0.65</v>
      </c>
      <c r="Z1798" s="217">
        <f>--IFERROR(VLOOKUP(I1798,'统计（数据库导出）'!A:K,11,FALSE),0)</f>
        <v>0</v>
      </c>
      <c r="AA1798" s="4">
        <v>1797</v>
      </c>
      <c r="AB1798" s="4"/>
      <c r="AC1798" s="1" t="e">
        <f>VLOOKUP(H1798,[1]Sheet1!$D:$D,1,FALSE)</f>
        <v>#N/A</v>
      </c>
    </row>
    <row r="1799" spans="1:29">
      <c r="A1799" s="4">
        <v>175</v>
      </c>
      <c r="B1799" s="4" t="s">
        <v>4105</v>
      </c>
      <c r="C1799" s="4">
        <v>0</v>
      </c>
      <c r="D1799" s="4" t="s">
        <v>157</v>
      </c>
      <c r="E1799" s="4">
        <v>0</v>
      </c>
      <c r="F1799" s="4">
        <v>0</v>
      </c>
      <c r="G1799" s="4" t="s">
        <v>373</v>
      </c>
      <c r="H1799" s="4">
        <v>3825731</v>
      </c>
      <c r="I1799" s="4" t="s">
        <v>4558</v>
      </c>
      <c r="J1799" s="216">
        <v>2500</v>
      </c>
      <c r="K1799" s="4">
        <v>15339785391</v>
      </c>
      <c r="L1799" s="4"/>
      <c r="M1799" s="4" t="s">
        <v>4559</v>
      </c>
      <c r="N1799" s="4" t="s">
        <v>4560</v>
      </c>
      <c r="O1799" s="4">
        <v>15339785391</v>
      </c>
      <c r="P1799" s="217">
        <f>--IFERROR(VLOOKUP(I1799,'统计（数据库导出）'!A:C,2,FALSE),0)</f>
        <v>30</v>
      </c>
      <c r="Q1799" s="217">
        <f>--IFERROR(VLOOKUP(I1799,'统计（数据库导出）'!A:C,3,FALSE),0)</f>
        <v>1304.105</v>
      </c>
      <c r="R1799" s="219">
        <f t="shared" si="28"/>
        <v>0.521642</v>
      </c>
      <c r="S1799" s="217">
        <f>--IFERROR(VLOOKUP(I1799,'统计（数据库导出）'!A:K,4,FALSE),0)</f>
        <v>0</v>
      </c>
      <c r="T1799" s="217">
        <f>--IFERROR(VLOOKUP(I1799,'统计（数据库导出）'!A:K,5,FALSE),0)</f>
        <v>0</v>
      </c>
      <c r="U1799" s="217">
        <f>--IFERROR(VLOOKUP(I1799,'统计（数据库导出）'!A:K,6,FALSE),0)</f>
        <v>30</v>
      </c>
      <c r="V1799" s="217">
        <f>--IFERROR(VLOOKUP(I1799,'统计（数据库导出）'!A:K,7,FALSE),0)</f>
        <v>0</v>
      </c>
      <c r="W1799" s="217">
        <f>--IFERROR(VLOOKUP(I1799,'统计（数据库导出）'!A:K,8,FALSE),0)</f>
        <v>865.2</v>
      </c>
      <c r="X1799" s="217">
        <f>--IFERROR(VLOOKUP(I1799,'统计（数据库导出）'!A:K,9,FALSE),0)</f>
        <v>-689</v>
      </c>
      <c r="Y1799" s="217">
        <f>--IFERROR(VLOOKUP(I1799,'统计（数据库导出）'!A:K,10,FALSE),0)</f>
        <v>438.905</v>
      </c>
      <c r="Z1799" s="217">
        <f>--IFERROR(VLOOKUP(I1799,'统计（数据库导出）'!A:K,11,FALSE),0)</f>
        <v>0</v>
      </c>
      <c r="AA1799" s="4">
        <v>1798</v>
      </c>
      <c r="AB1799" s="4"/>
      <c r="AC1799" s="1" t="e">
        <f>VLOOKUP(H1799,[1]Sheet1!$D:$D,1,FALSE)</f>
        <v>#N/A</v>
      </c>
    </row>
    <row r="1800" spans="1:29">
      <c r="A1800" s="4">
        <v>176</v>
      </c>
      <c r="B1800" s="4" t="s">
        <v>4105</v>
      </c>
      <c r="C1800" s="4">
        <v>0</v>
      </c>
      <c r="D1800" s="4" t="s">
        <v>157</v>
      </c>
      <c r="E1800" s="4">
        <v>0</v>
      </c>
      <c r="F1800" s="4">
        <v>0</v>
      </c>
      <c r="G1800" s="4" t="s">
        <v>102</v>
      </c>
      <c r="H1800" s="4">
        <v>380158</v>
      </c>
      <c r="I1800" s="4" t="s">
        <v>4561</v>
      </c>
      <c r="J1800" s="216">
        <v>2500</v>
      </c>
      <c r="K1800" s="4">
        <v>18993821125</v>
      </c>
      <c r="L1800" s="4"/>
      <c r="M1800" s="4" t="s">
        <v>4562</v>
      </c>
      <c r="N1800" s="4" t="s">
        <v>4563</v>
      </c>
      <c r="O1800" s="4">
        <v>18993821125</v>
      </c>
      <c r="P1800" s="217">
        <f>--IFERROR(VLOOKUP(I1800,'统计（数据库导出）'!A:C,2,FALSE),0)</f>
        <v>0</v>
      </c>
      <c r="Q1800" s="217">
        <f>--IFERROR(VLOOKUP(I1800,'统计（数据库导出）'!A:C,3,FALSE),0)</f>
        <v>3359.16</v>
      </c>
      <c r="R1800" s="219">
        <f t="shared" si="28"/>
        <v>1.343664</v>
      </c>
      <c r="S1800" s="217">
        <f>--IFERROR(VLOOKUP(I1800,'统计（数据库导出）'!A:K,4,FALSE),0)</f>
        <v>0</v>
      </c>
      <c r="T1800" s="217">
        <f>--IFERROR(VLOOKUP(I1800,'统计（数据库导出）'!A:K,5,FALSE),0)</f>
        <v>0</v>
      </c>
      <c r="U1800" s="217">
        <f>--IFERROR(VLOOKUP(I1800,'统计（数据库导出）'!A:K,6,FALSE),0)</f>
        <v>0</v>
      </c>
      <c r="V1800" s="217">
        <f>--IFERROR(VLOOKUP(I1800,'统计（数据库导出）'!A:K,7,FALSE),0)</f>
        <v>0</v>
      </c>
      <c r="W1800" s="217">
        <f>--IFERROR(VLOOKUP(I1800,'统计（数据库导出）'!A:K,8,FALSE),0)</f>
        <v>3093.66</v>
      </c>
      <c r="X1800" s="217">
        <f>--IFERROR(VLOOKUP(I1800,'统计（数据库导出）'!A:K,9,FALSE),0)</f>
        <v>-259.4</v>
      </c>
      <c r="Y1800" s="217">
        <f>--IFERROR(VLOOKUP(I1800,'统计（数据库导出）'!A:K,10,FALSE),0)</f>
        <v>265.5</v>
      </c>
      <c r="Z1800" s="217">
        <f>--IFERROR(VLOOKUP(I1800,'统计（数据库导出）'!A:K,11,FALSE),0)</f>
        <v>0</v>
      </c>
      <c r="AA1800" s="4">
        <v>1799</v>
      </c>
      <c r="AB1800" s="4"/>
      <c r="AC1800" s="1" t="e">
        <f>VLOOKUP(H1800,[1]Sheet1!$D:$D,1,FALSE)</f>
        <v>#N/A</v>
      </c>
    </row>
    <row r="1801" spans="1:29">
      <c r="A1801" s="4">
        <v>177</v>
      </c>
      <c r="B1801" s="4" t="s">
        <v>4105</v>
      </c>
      <c r="C1801" s="4" t="s">
        <v>4216</v>
      </c>
      <c r="D1801" s="4" t="s">
        <v>30</v>
      </c>
      <c r="E1801" s="4" t="s">
        <v>4564</v>
      </c>
      <c r="F1801" s="4" t="s">
        <v>32</v>
      </c>
      <c r="G1801" s="4" t="s">
        <v>33</v>
      </c>
      <c r="H1801" s="4">
        <v>38382035</v>
      </c>
      <c r="I1801" s="4" t="s">
        <v>4565</v>
      </c>
      <c r="J1801" s="216">
        <v>1000</v>
      </c>
      <c r="K1801" s="4">
        <v>15378837086</v>
      </c>
      <c r="L1801" s="4"/>
      <c r="M1801" s="4" t="s">
        <v>4566</v>
      </c>
      <c r="N1801" s="4" t="s">
        <v>4567</v>
      </c>
      <c r="O1801" s="4">
        <v>15378837086</v>
      </c>
      <c r="P1801" s="217">
        <f>--IFERROR(VLOOKUP(I1801,'统计（数据库导出）'!A:C,2,FALSE),0)</f>
        <v>95.9</v>
      </c>
      <c r="Q1801" s="217">
        <f>--IFERROR(VLOOKUP(I1801,'统计（数据库导出）'!A:C,3,FALSE),0)</f>
        <v>-97.075</v>
      </c>
      <c r="R1801" s="219">
        <f t="shared" si="28"/>
        <v>-0.097075</v>
      </c>
      <c r="S1801" s="217">
        <f>--IFERROR(VLOOKUP(I1801,'统计（数据库导出）'!A:K,4,FALSE),0)</f>
        <v>75.9</v>
      </c>
      <c r="T1801" s="217">
        <f>--IFERROR(VLOOKUP(I1801,'统计（数据库导出）'!A:K,5,FALSE),0)</f>
        <v>0</v>
      </c>
      <c r="U1801" s="217">
        <f>--IFERROR(VLOOKUP(I1801,'统计（数据库导出）'!A:K,6,FALSE),0)</f>
        <v>20</v>
      </c>
      <c r="V1801" s="217">
        <f>--IFERROR(VLOOKUP(I1801,'统计（数据库导出）'!A:K,7,FALSE),0)</f>
        <v>0</v>
      </c>
      <c r="W1801" s="217">
        <f>--IFERROR(VLOOKUP(I1801,'统计（数据库导出）'!A:K,8,FALSE),0)</f>
        <v>-149.1</v>
      </c>
      <c r="X1801" s="217">
        <f>--IFERROR(VLOOKUP(I1801,'统计（数据库导出）'!A:K,9,FALSE),0)</f>
        <v>-268</v>
      </c>
      <c r="Y1801" s="217">
        <f>--IFERROR(VLOOKUP(I1801,'统计（数据库导出）'!A:K,10,FALSE),0)</f>
        <v>52.025</v>
      </c>
      <c r="Z1801" s="217">
        <f>--IFERROR(VLOOKUP(I1801,'统计（数据库导出）'!A:K,11,FALSE),0)</f>
        <v>0</v>
      </c>
      <c r="AA1801" s="4">
        <v>1800</v>
      </c>
      <c r="AB1801" s="4"/>
      <c r="AC1801" s="1" t="e">
        <f>VLOOKUP(H1801,[1]Sheet1!$D:$D,1,FALSE)</f>
        <v>#N/A</v>
      </c>
    </row>
    <row r="1802" spans="1:29">
      <c r="A1802" s="4">
        <v>179</v>
      </c>
      <c r="B1802" s="4" t="s">
        <v>4105</v>
      </c>
      <c r="C1802" s="4" t="s">
        <v>4216</v>
      </c>
      <c r="D1802" s="4" t="s">
        <v>30</v>
      </c>
      <c r="E1802" s="4" t="s">
        <v>4564</v>
      </c>
      <c r="F1802" s="4" t="s">
        <v>32</v>
      </c>
      <c r="G1802" s="4" t="s">
        <v>33</v>
      </c>
      <c r="H1802" s="4">
        <v>3851105</v>
      </c>
      <c r="I1802" s="4" t="s">
        <v>4568</v>
      </c>
      <c r="J1802" s="216">
        <v>1000</v>
      </c>
      <c r="K1802" s="4">
        <v>15348086337</v>
      </c>
      <c r="L1802" s="4"/>
      <c r="M1802" s="4" t="s">
        <v>4569</v>
      </c>
      <c r="N1802" s="4" t="s">
        <v>4570</v>
      </c>
      <c r="O1802" s="4">
        <v>15348086337</v>
      </c>
      <c r="P1802" s="217">
        <f>--IFERROR(VLOOKUP(I1802,'统计（数据库导出）'!A:C,2,FALSE),0)</f>
        <v>530.2</v>
      </c>
      <c r="Q1802" s="217">
        <f>--IFERROR(VLOOKUP(I1802,'统计（数据库导出）'!A:C,3,FALSE),0)</f>
        <v>3791.19166666667</v>
      </c>
      <c r="R1802" s="219">
        <f t="shared" si="28"/>
        <v>3.79119166666667</v>
      </c>
      <c r="S1802" s="217">
        <f>--IFERROR(VLOOKUP(I1802,'统计（数据库导出）'!A:K,4,FALSE),0)</f>
        <v>465.6</v>
      </c>
      <c r="T1802" s="217">
        <f>--IFERROR(VLOOKUP(I1802,'统计（数据库导出）'!A:K,5,FALSE),0)</f>
        <v>-69</v>
      </c>
      <c r="U1802" s="217">
        <f>--IFERROR(VLOOKUP(I1802,'统计（数据库导出）'!A:K,6,FALSE),0)</f>
        <v>64.6</v>
      </c>
      <c r="V1802" s="217">
        <f>--IFERROR(VLOOKUP(I1802,'统计（数据库导出）'!A:K,7,FALSE),0)</f>
        <v>0</v>
      </c>
      <c r="W1802" s="217">
        <f>--IFERROR(VLOOKUP(I1802,'统计（数据库导出）'!A:K,8,FALSE),0)</f>
        <v>2394.97</v>
      </c>
      <c r="X1802" s="217">
        <f>--IFERROR(VLOOKUP(I1802,'统计（数据库导出）'!A:K,9,FALSE),0)</f>
        <v>-672.1</v>
      </c>
      <c r="Y1802" s="217">
        <f>--IFERROR(VLOOKUP(I1802,'统计（数据库导出）'!A:K,10,FALSE),0)</f>
        <v>1396.22166666667</v>
      </c>
      <c r="Z1802" s="217">
        <f>--IFERROR(VLOOKUP(I1802,'统计（数据库导出）'!A:K,11,FALSE),0)</f>
        <v>-20</v>
      </c>
      <c r="AA1802" s="4">
        <v>1801</v>
      </c>
      <c r="AB1802" s="4"/>
      <c r="AC1802" s="1" t="e">
        <f>VLOOKUP(H1802,[1]Sheet1!$D:$D,1,FALSE)</f>
        <v>#N/A</v>
      </c>
    </row>
    <row r="1803" spans="1:29">
      <c r="A1803" s="4"/>
      <c r="B1803" s="4" t="s">
        <v>4105</v>
      </c>
      <c r="C1803" s="4" t="s">
        <v>4216</v>
      </c>
      <c r="D1803" s="4" t="s">
        <v>30</v>
      </c>
      <c r="E1803" s="4" t="s">
        <v>4571</v>
      </c>
      <c r="F1803" s="4" t="s">
        <v>32</v>
      </c>
      <c r="G1803" s="4" t="s">
        <v>43</v>
      </c>
      <c r="H1803" s="4">
        <v>3851766</v>
      </c>
      <c r="I1803" s="4" t="s">
        <v>550</v>
      </c>
      <c r="J1803" s="216">
        <v>900</v>
      </c>
      <c r="K1803" s="4">
        <v>18993821236</v>
      </c>
      <c r="L1803" s="4"/>
      <c r="M1803" s="4" t="s">
        <v>551</v>
      </c>
      <c r="N1803" s="4" t="s">
        <v>552</v>
      </c>
      <c r="O1803" s="4">
        <v>17793826132</v>
      </c>
      <c r="P1803" s="217">
        <f>--IFERROR(VLOOKUP(I1803,'统计（数据库导出）'!A:C,2,FALSE),0)</f>
        <v>0</v>
      </c>
      <c r="Q1803" s="217">
        <f>--IFERROR(VLOOKUP(I1803,'统计（数据库导出）'!A:C,3,FALSE),0)</f>
        <v>718.363333333333</v>
      </c>
      <c r="R1803" s="219">
        <f t="shared" si="28"/>
        <v>0.798181481481481</v>
      </c>
      <c r="S1803" s="217">
        <f>--IFERROR(VLOOKUP(I1803,'统计（数据库导出）'!A:K,4,FALSE),0)</f>
        <v>0</v>
      </c>
      <c r="T1803" s="217">
        <f>--IFERROR(VLOOKUP(I1803,'统计（数据库导出）'!A:K,5,FALSE),0)</f>
        <v>0</v>
      </c>
      <c r="U1803" s="217">
        <f>--IFERROR(VLOOKUP(I1803,'统计（数据库导出）'!A:K,6,FALSE),0)</f>
        <v>0</v>
      </c>
      <c r="V1803" s="217">
        <f>--IFERROR(VLOOKUP(I1803,'统计（数据库导出）'!A:K,7,FALSE),0)</f>
        <v>0</v>
      </c>
      <c r="W1803" s="217">
        <f>--IFERROR(VLOOKUP(I1803,'统计（数据库导出）'!A:K,8,FALSE),0)</f>
        <v>483.33</v>
      </c>
      <c r="X1803" s="217">
        <f>--IFERROR(VLOOKUP(I1803,'统计（数据库导出）'!A:K,9,FALSE),0)</f>
        <v>-39</v>
      </c>
      <c r="Y1803" s="217">
        <f>--IFERROR(VLOOKUP(I1803,'统计（数据库导出）'!A:K,10,FALSE),0)</f>
        <v>235.033333333333</v>
      </c>
      <c r="Z1803" s="217">
        <f>--IFERROR(VLOOKUP(I1803,'统计（数据库导出）'!A:K,11,FALSE),0)</f>
        <v>0</v>
      </c>
      <c r="AA1803" s="4">
        <v>1802</v>
      </c>
      <c r="AB1803" s="4"/>
      <c r="AC1803" s="1" t="e">
        <f>VLOOKUP(H1803,[1]Sheet1!$D:$D,1,FALSE)</f>
        <v>#N/A</v>
      </c>
    </row>
    <row r="1804" spans="1:29">
      <c r="A1804" s="4">
        <v>1560</v>
      </c>
      <c r="B1804" s="4" t="s">
        <v>4105</v>
      </c>
      <c r="C1804" s="4" t="s">
        <v>4216</v>
      </c>
      <c r="D1804" s="4" t="s">
        <v>30</v>
      </c>
      <c r="E1804" s="4" t="s">
        <v>4564</v>
      </c>
      <c r="F1804" s="4" t="s">
        <v>32</v>
      </c>
      <c r="G1804" s="4" t="s">
        <v>33</v>
      </c>
      <c r="H1804" s="4">
        <v>3353241</v>
      </c>
      <c r="I1804" s="4" t="s">
        <v>4572</v>
      </c>
      <c r="J1804" s="216">
        <v>1000</v>
      </c>
      <c r="K1804" s="4">
        <v>19944212551</v>
      </c>
      <c r="L1804" s="4" t="s">
        <v>99</v>
      </c>
      <c r="M1804" s="4" t="s">
        <v>4573</v>
      </c>
      <c r="N1804" s="4" t="s">
        <v>4574</v>
      </c>
      <c r="O1804" s="4">
        <v>19944212551</v>
      </c>
      <c r="P1804" s="217">
        <f>--IFERROR(VLOOKUP(I1804,'统计（数据库导出）'!A:C,2,FALSE),0)</f>
        <v>328.1</v>
      </c>
      <c r="Q1804" s="217">
        <f>--IFERROR(VLOOKUP(I1804,'统计（数据库导出）'!A:C,3,FALSE),0)</f>
        <v>9737.84231666667</v>
      </c>
      <c r="R1804" s="219">
        <f t="shared" si="28"/>
        <v>9.73784231666667</v>
      </c>
      <c r="S1804" s="217">
        <f>--IFERROR(VLOOKUP(I1804,'统计（数据库导出）'!A:K,4,FALSE),0)</f>
        <v>167.1</v>
      </c>
      <c r="T1804" s="217">
        <f>--IFERROR(VLOOKUP(I1804,'统计（数据库导出）'!A:K,5,FALSE),0)</f>
        <v>0</v>
      </c>
      <c r="U1804" s="217">
        <f>--IFERROR(VLOOKUP(I1804,'统计（数据库导出）'!A:K,6,FALSE),0)</f>
        <v>161</v>
      </c>
      <c r="V1804" s="217">
        <f>--IFERROR(VLOOKUP(I1804,'统计（数据库导出）'!A:K,7,FALSE),0)</f>
        <v>0</v>
      </c>
      <c r="W1804" s="217">
        <f>--IFERROR(VLOOKUP(I1804,'统计（数据库导出）'!A:K,8,FALSE),0)</f>
        <v>6403.04</v>
      </c>
      <c r="X1804" s="217">
        <f>--IFERROR(VLOOKUP(I1804,'统计（数据库导出）'!A:K,9,FALSE),0)</f>
        <v>-2089</v>
      </c>
      <c r="Y1804" s="217">
        <f>--IFERROR(VLOOKUP(I1804,'统计（数据库导出）'!A:K,10,FALSE),0)</f>
        <v>3334.80231666667</v>
      </c>
      <c r="Z1804" s="217">
        <f>--IFERROR(VLOOKUP(I1804,'统计（数据库导出）'!A:K,11,FALSE),0)</f>
        <v>-10</v>
      </c>
      <c r="AA1804" s="4">
        <v>1803</v>
      </c>
      <c r="AB1804" s="4"/>
      <c r="AC1804" s="1" t="e">
        <f>VLOOKUP(H1804,[1]Sheet1!$D:$D,1,FALSE)</f>
        <v>#N/A</v>
      </c>
    </row>
    <row r="1805" spans="1:29">
      <c r="A1805" s="4">
        <v>1561</v>
      </c>
      <c r="B1805" s="4" t="s">
        <v>4105</v>
      </c>
      <c r="C1805" s="4" t="s">
        <v>4216</v>
      </c>
      <c r="D1805" s="4" t="s">
        <v>30</v>
      </c>
      <c r="E1805" s="4" t="s">
        <v>4571</v>
      </c>
      <c r="F1805" s="4" t="s">
        <v>32</v>
      </c>
      <c r="G1805" s="4" t="s">
        <v>33</v>
      </c>
      <c r="H1805" s="4">
        <v>3353242</v>
      </c>
      <c r="I1805" s="4" t="s">
        <v>4575</v>
      </c>
      <c r="J1805" s="216">
        <v>1000</v>
      </c>
      <c r="K1805" s="4">
        <v>18089440935</v>
      </c>
      <c r="L1805" s="4" t="s">
        <v>99</v>
      </c>
      <c r="M1805" s="4" t="s">
        <v>4576</v>
      </c>
      <c r="N1805" s="4" t="s">
        <v>4577</v>
      </c>
      <c r="O1805" s="4">
        <v>18089440935</v>
      </c>
      <c r="P1805" s="217">
        <f>--IFERROR(VLOOKUP(I1805,'统计（数据库导出）'!A:C,2,FALSE),0)</f>
        <v>364.675</v>
      </c>
      <c r="Q1805" s="217">
        <f>--IFERROR(VLOOKUP(I1805,'统计（数据库导出）'!A:C,3,FALSE),0)</f>
        <v>5652.96021666667</v>
      </c>
      <c r="R1805" s="219">
        <f t="shared" si="28"/>
        <v>5.65296021666667</v>
      </c>
      <c r="S1805" s="217">
        <f>--IFERROR(VLOOKUP(I1805,'统计（数据库导出）'!A:K,4,FALSE),0)</f>
        <v>264.9</v>
      </c>
      <c r="T1805" s="217">
        <f>--IFERROR(VLOOKUP(I1805,'统计（数据库导出）'!A:K,5,FALSE),0)</f>
        <v>-129</v>
      </c>
      <c r="U1805" s="217">
        <f>--IFERROR(VLOOKUP(I1805,'统计（数据库导出）'!A:K,6,FALSE),0)</f>
        <v>99.775</v>
      </c>
      <c r="V1805" s="217">
        <f>--IFERROR(VLOOKUP(I1805,'统计（数据库导出）'!A:K,7,FALSE),0)</f>
        <v>0</v>
      </c>
      <c r="W1805" s="217">
        <f>--IFERROR(VLOOKUP(I1805,'统计（数据库导出）'!A:K,8,FALSE),0)</f>
        <v>3841.9</v>
      </c>
      <c r="X1805" s="217">
        <f>--IFERROR(VLOOKUP(I1805,'统计（数据库导出）'!A:K,9,FALSE),0)</f>
        <v>-2265.8</v>
      </c>
      <c r="Y1805" s="217">
        <f>--IFERROR(VLOOKUP(I1805,'统计（数据库导出）'!A:K,10,FALSE),0)</f>
        <v>1811.06021666667</v>
      </c>
      <c r="Z1805" s="217">
        <f>--IFERROR(VLOOKUP(I1805,'统计（数据库导出）'!A:K,11,FALSE),0)</f>
        <v>-5</v>
      </c>
      <c r="AA1805" s="4">
        <v>1804</v>
      </c>
      <c r="AB1805" s="4"/>
      <c r="AC1805" s="1" t="e">
        <f>VLOOKUP(H1805,[1]Sheet1!$D:$D,1,FALSE)</f>
        <v>#N/A</v>
      </c>
    </row>
    <row r="1806" spans="1:29">
      <c r="A1806" s="4">
        <v>1562</v>
      </c>
      <c r="B1806" s="4" t="s">
        <v>4105</v>
      </c>
      <c r="C1806" s="4" t="s">
        <v>4216</v>
      </c>
      <c r="D1806" s="4" t="s">
        <v>30</v>
      </c>
      <c r="E1806" s="4" t="s">
        <v>4564</v>
      </c>
      <c r="F1806" s="4" t="s">
        <v>32</v>
      </c>
      <c r="G1806" s="4" t="s">
        <v>43</v>
      </c>
      <c r="H1806" s="4">
        <v>3852725</v>
      </c>
      <c r="I1806" s="4" t="s">
        <v>4578</v>
      </c>
      <c r="J1806" s="216">
        <v>900</v>
      </c>
      <c r="K1806" s="4">
        <v>19958588303</v>
      </c>
      <c r="L1806" s="4"/>
      <c r="M1806" s="4" t="s">
        <v>4579</v>
      </c>
      <c r="N1806" s="4" t="s">
        <v>4570</v>
      </c>
      <c r="O1806" s="4">
        <v>19958588303</v>
      </c>
      <c r="P1806" s="217">
        <f>--IFERROR(VLOOKUP(I1806,'统计（数据库导出）'!A:C,2,FALSE),0)</f>
        <v>0</v>
      </c>
      <c r="Q1806" s="217">
        <f>--IFERROR(VLOOKUP(I1806,'统计（数据库导出）'!A:C,3,FALSE),0)</f>
        <v>10</v>
      </c>
      <c r="R1806" s="219">
        <f t="shared" si="28"/>
        <v>0.0111111111111111</v>
      </c>
      <c r="S1806" s="217">
        <f>--IFERROR(VLOOKUP(I1806,'统计（数据库导出）'!A:K,4,FALSE),0)</f>
        <v>0</v>
      </c>
      <c r="T1806" s="217">
        <f>--IFERROR(VLOOKUP(I1806,'统计（数据库导出）'!A:K,5,FALSE),0)</f>
        <v>0</v>
      </c>
      <c r="U1806" s="217">
        <f>--IFERROR(VLOOKUP(I1806,'统计（数据库导出）'!A:K,6,FALSE),0)</f>
        <v>0</v>
      </c>
      <c r="V1806" s="217">
        <f>--IFERROR(VLOOKUP(I1806,'统计（数据库导出）'!A:K,7,FALSE),0)</f>
        <v>0</v>
      </c>
      <c r="W1806" s="217">
        <f>--IFERROR(VLOOKUP(I1806,'统计（数据库导出）'!A:K,8,FALSE),0)</f>
        <v>0</v>
      </c>
      <c r="X1806" s="217">
        <f>--IFERROR(VLOOKUP(I1806,'统计（数据库导出）'!A:K,9,FALSE),0)</f>
        <v>0</v>
      </c>
      <c r="Y1806" s="217">
        <f>--IFERROR(VLOOKUP(I1806,'统计（数据库导出）'!A:K,10,FALSE),0)</f>
        <v>10</v>
      </c>
      <c r="Z1806" s="217">
        <f>--IFERROR(VLOOKUP(I1806,'统计（数据库导出）'!A:K,11,FALSE),0)</f>
        <v>0</v>
      </c>
      <c r="AA1806" s="4">
        <v>1805</v>
      </c>
      <c r="AB1806" s="4"/>
      <c r="AC1806" s="1" t="e">
        <f>VLOOKUP(H1806,[1]Sheet1!$D:$D,1,FALSE)</f>
        <v>#N/A</v>
      </c>
    </row>
    <row r="1807" spans="1:29">
      <c r="A1807" s="4">
        <v>1563</v>
      </c>
      <c r="B1807" s="4" t="s">
        <v>4105</v>
      </c>
      <c r="C1807" s="4" t="s">
        <v>4216</v>
      </c>
      <c r="D1807" s="4" t="s">
        <v>30</v>
      </c>
      <c r="E1807" s="4" t="s">
        <v>4564</v>
      </c>
      <c r="F1807" s="4" t="s">
        <v>32</v>
      </c>
      <c r="G1807" s="4" t="s">
        <v>43</v>
      </c>
      <c r="H1807" s="4">
        <v>2852726</v>
      </c>
      <c r="I1807" s="4" t="s">
        <v>4580</v>
      </c>
      <c r="J1807" s="216">
        <v>900</v>
      </c>
      <c r="K1807" s="4">
        <v>13689428341</v>
      </c>
      <c r="L1807" s="4"/>
      <c r="M1807" s="4" t="s">
        <v>4581</v>
      </c>
      <c r="N1807" s="4" t="s">
        <v>4570</v>
      </c>
      <c r="O1807" s="4">
        <v>13689428341</v>
      </c>
      <c r="P1807" s="217">
        <f>--IFERROR(VLOOKUP(I1807,'统计（数据库导出）'!A:C,2,FALSE),0)</f>
        <v>0</v>
      </c>
      <c r="Q1807" s="217">
        <f>--IFERROR(VLOOKUP(I1807,'统计（数据库导出）'!A:C,3,FALSE),0)</f>
        <v>56</v>
      </c>
      <c r="R1807" s="219">
        <f t="shared" si="28"/>
        <v>0.0622222222222222</v>
      </c>
      <c r="S1807" s="217">
        <f>--IFERROR(VLOOKUP(I1807,'统计（数据库导出）'!A:K,4,FALSE),0)</f>
        <v>0</v>
      </c>
      <c r="T1807" s="217">
        <f>--IFERROR(VLOOKUP(I1807,'统计（数据库导出）'!A:K,5,FALSE),0)</f>
        <v>0</v>
      </c>
      <c r="U1807" s="217">
        <f>--IFERROR(VLOOKUP(I1807,'统计（数据库导出）'!A:K,6,FALSE),0)</f>
        <v>0</v>
      </c>
      <c r="V1807" s="217">
        <f>--IFERROR(VLOOKUP(I1807,'统计（数据库导出）'!A:K,7,FALSE),0)</f>
        <v>0</v>
      </c>
      <c r="W1807" s="217">
        <f>--IFERROR(VLOOKUP(I1807,'统计（数据库导出）'!A:K,8,FALSE),0)</f>
        <v>0</v>
      </c>
      <c r="X1807" s="217">
        <f>--IFERROR(VLOOKUP(I1807,'统计（数据库导出）'!A:K,9,FALSE),0)</f>
        <v>0</v>
      </c>
      <c r="Y1807" s="217">
        <f>--IFERROR(VLOOKUP(I1807,'统计（数据库导出）'!A:K,10,FALSE),0)</f>
        <v>56</v>
      </c>
      <c r="Z1807" s="217">
        <f>--IFERROR(VLOOKUP(I1807,'统计（数据库导出）'!A:K,11,FALSE),0)</f>
        <v>0</v>
      </c>
      <c r="AA1807" s="4">
        <v>1806</v>
      </c>
      <c r="AB1807" s="4"/>
      <c r="AC1807" s="1" t="e">
        <f>VLOOKUP(H1807,[1]Sheet1!$D:$D,1,FALSE)</f>
        <v>#N/A</v>
      </c>
    </row>
    <row r="1808" spans="1:29">
      <c r="A1808" s="4">
        <v>1564</v>
      </c>
      <c r="B1808" s="4" t="s">
        <v>4105</v>
      </c>
      <c r="C1808" s="4" t="s">
        <v>4216</v>
      </c>
      <c r="D1808" s="4" t="s">
        <v>30</v>
      </c>
      <c r="E1808" s="4" t="s">
        <v>4564</v>
      </c>
      <c r="F1808" s="4" t="s">
        <v>32</v>
      </c>
      <c r="G1808" s="4" t="s">
        <v>43</v>
      </c>
      <c r="H1808" s="4">
        <v>2852727</v>
      </c>
      <c r="I1808" s="4" t="s">
        <v>4582</v>
      </c>
      <c r="J1808" s="216">
        <v>900</v>
      </c>
      <c r="K1808" s="4">
        <v>19958663215</v>
      </c>
      <c r="L1808" s="4"/>
      <c r="M1808" s="4" t="s">
        <v>4583</v>
      </c>
      <c r="N1808" s="4" t="s">
        <v>4570</v>
      </c>
      <c r="O1808" s="4">
        <v>19958663215</v>
      </c>
      <c r="P1808" s="217">
        <f>--IFERROR(VLOOKUP(I1808,'统计（数据库导出）'!A:C,2,FALSE),0)</f>
        <v>120</v>
      </c>
      <c r="Q1808" s="217">
        <f>--IFERROR(VLOOKUP(I1808,'统计（数据库导出）'!A:C,3,FALSE),0)</f>
        <v>68.1</v>
      </c>
      <c r="R1808" s="219">
        <f t="shared" si="28"/>
        <v>0.0756666666666667</v>
      </c>
      <c r="S1808" s="217">
        <f>--IFERROR(VLOOKUP(I1808,'统计（数据库导出）'!A:K,4,FALSE),0)</f>
        <v>120</v>
      </c>
      <c r="T1808" s="217">
        <f>--IFERROR(VLOOKUP(I1808,'统计（数据库导出）'!A:K,5,FALSE),0)</f>
        <v>0</v>
      </c>
      <c r="U1808" s="217">
        <f>--IFERROR(VLOOKUP(I1808,'统计（数据库导出）'!A:K,6,FALSE),0)</f>
        <v>0</v>
      </c>
      <c r="V1808" s="217">
        <f>--IFERROR(VLOOKUP(I1808,'统计（数据库导出）'!A:K,7,FALSE),0)</f>
        <v>0</v>
      </c>
      <c r="W1808" s="217">
        <f>--IFERROR(VLOOKUP(I1808,'统计（数据库导出）'!A:K,8,FALSE),0)</f>
        <v>58.1</v>
      </c>
      <c r="X1808" s="217">
        <f>--IFERROR(VLOOKUP(I1808,'统计（数据库导出）'!A:K,9,FALSE),0)</f>
        <v>-169</v>
      </c>
      <c r="Y1808" s="217">
        <f>--IFERROR(VLOOKUP(I1808,'统计（数据库导出）'!A:K,10,FALSE),0)</f>
        <v>10</v>
      </c>
      <c r="Z1808" s="217">
        <f>--IFERROR(VLOOKUP(I1808,'统计（数据库导出）'!A:K,11,FALSE),0)</f>
        <v>0</v>
      </c>
      <c r="AA1808" s="4">
        <v>1807</v>
      </c>
      <c r="AB1808" s="4"/>
      <c r="AC1808" s="1" t="e">
        <f>VLOOKUP(H1808,[1]Sheet1!$D:$D,1,FALSE)</f>
        <v>#N/A</v>
      </c>
    </row>
    <row r="1809" spans="1:29">
      <c r="A1809" s="4">
        <v>1565</v>
      </c>
      <c r="B1809" s="4" t="s">
        <v>4105</v>
      </c>
      <c r="C1809" s="4" t="s">
        <v>4216</v>
      </c>
      <c r="D1809" s="4" t="s">
        <v>30</v>
      </c>
      <c r="E1809" s="4" t="s">
        <v>4564</v>
      </c>
      <c r="F1809" s="4" t="s">
        <v>32</v>
      </c>
      <c r="G1809" s="4" t="s">
        <v>102</v>
      </c>
      <c r="H1809" s="4">
        <v>3353221</v>
      </c>
      <c r="I1809" s="4" t="s">
        <v>4584</v>
      </c>
      <c r="J1809" s="216">
        <v>2500</v>
      </c>
      <c r="K1809" s="4">
        <v>18993821190</v>
      </c>
      <c r="L1809" s="4"/>
      <c r="M1809" s="4" t="s">
        <v>4585</v>
      </c>
      <c r="N1809" s="4" t="s">
        <v>4586</v>
      </c>
      <c r="O1809" s="4">
        <v>17793821190</v>
      </c>
      <c r="P1809" s="217">
        <f>--IFERROR(VLOOKUP(I1809,'统计（数据库导出）'!A:C,2,FALSE),0)</f>
        <v>0</v>
      </c>
      <c r="Q1809" s="217">
        <f>--IFERROR(VLOOKUP(I1809,'统计（数据库导出）'!A:C,3,FALSE),0)</f>
        <v>0</v>
      </c>
      <c r="R1809" s="219">
        <f t="shared" si="28"/>
        <v>0</v>
      </c>
      <c r="S1809" s="217">
        <f>--IFERROR(VLOOKUP(I1809,'统计（数据库导出）'!A:K,4,FALSE),0)</f>
        <v>0</v>
      </c>
      <c r="T1809" s="217">
        <f>--IFERROR(VLOOKUP(I1809,'统计（数据库导出）'!A:K,5,FALSE),0)</f>
        <v>0</v>
      </c>
      <c r="U1809" s="217">
        <f>--IFERROR(VLOOKUP(I1809,'统计（数据库导出）'!A:K,6,FALSE),0)</f>
        <v>0</v>
      </c>
      <c r="V1809" s="217">
        <f>--IFERROR(VLOOKUP(I1809,'统计（数据库导出）'!A:K,7,FALSE),0)</f>
        <v>0</v>
      </c>
      <c r="W1809" s="217">
        <f>--IFERROR(VLOOKUP(I1809,'统计（数据库导出）'!A:K,8,FALSE),0)</f>
        <v>0</v>
      </c>
      <c r="X1809" s="217">
        <f>--IFERROR(VLOOKUP(I1809,'统计（数据库导出）'!A:K,9,FALSE),0)</f>
        <v>0</v>
      </c>
      <c r="Y1809" s="217">
        <f>--IFERROR(VLOOKUP(I1809,'统计（数据库导出）'!A:K,10,FALSE),0)</f>
        <v>0</v>
      </c>
      <c r="Z1809" s="217">
        <f>--IFERROR(VLOOKUP(I1809,'统计（数据库导出）'!A:K,11,FALSE),0)</f>
        <v>0</v>
      </c>
      <c r="AA1809" s="4">
        <v>1808</v>
      </c>
      <c r="AB1809" s="4"/>
      <c r="AC1809" s="1" t="e">
        <f>VLOOKUP(H1809,[1]Sheet1!$D:$D,1,FALSE)</f>
        <v>#N/A</v>
      </c>
    </row>
    <row r="1810" spans="1:29">
      <c r="A1810" s="4">
        <v>1566</v>
      </c>
      <c r="B1810" s="4" t="s">
        <v>4105</v>
      </c>
      <c r="C1810" s="4" t="s">
        <v>4216</v>
      </c>
      <c r="D1810" s="4" t="s">
        <v>30</v>
      </c>
      <c r="E1810" s="4" t="s">
        <v>4571</v>
      </c>
      <c r="F1810" s="4" t="s">
        <v>32</v>
      </c>
      <c r="G1810" s="4" t="s">
        <v>102</v>
      </c>
      <c r="H1810" s="4">
        <v>3852778</v>
      </c>
      <c r="I1810" s="4" t="s">
        <v>4587</v>
      </c>
      <c r="J1810" s="216">
        <v>2600</v>
      </c>
      <c r="K1810" s="4">
        <v>19193883019</v>
      </c>
      <c r="L1810" s="4"/>
      <c r="M1810" s="4" t="s">
        <v>4588</v>
      </c>
      <c r="N1810" s="4" t="s">
        <v>4589</v>
      </c>
      <c r="O1810" s="4">
        <v>19193883019</v>
      </c>
      <c r="P1810" s="217">
        <f>--IFERROR(VLOOKUP(I1810,'统计（数据库导出）'!A:C,2,FALSE),0)</f>
        <v>0</v>
      </c>
      <c r="Q1810" s="217">
        <f>--IFERROR(VLOOKUP(I1810,'统计（数据库导出）'!A:C,3,FALSE),0)</f>
        <v>7.5</v>
      </c>
      <c r="R1810" s="219">
        <f t="shared" si="28"/>
        <v>0.00288461538461538</v>
      </c>
      <c r="S1810" s="217">
        <f>--IFERROR(VLOOKUP(I1810,'统计（数据库导出）'!A:K,4,FALSE),0)</f>
        <v>0</v>
      </c>
      <c r="T1810" s="217">
        <f>--IFERROR(VLOOKUP(I1810,'统计（数据库导出）'!A:K,5,FALSE),0)</f>
        <v>0</v>
      </c>
      <c r="U1810" s="217">
        <f>--IFERROR(VLOOKUP(I1810,'统计（数据库导出）'!A:K,6,FALSE),0)</f>
        <v>0</v>
      </c>
      <c r="V1810" s="217">
        <f>--IFERROR(VLOOKUP(I1810,'统计（数据库导出）'!A:K,7,FALSE),0)</f>
        <v>0</v>
      </c>
      <c r="W1810" s="217">
        <f>--IFERROR(VLOOKUP(I1810,'统计（数据库导出）'!A:K,8,FALSE),0)</f>
        <v>7.5</v>
      </c>
      <c r="X1810" s="217">
        <f>--IFERROR(VLOOKUP(I1810,'统计（数据库导出）'!A:K,9,FALSE),0)</f>
        <v>0</v>
      </c>
      <c r="Y1810" s="217">
        <f>--IFERROR(VLOOKUP(I1810,'统计（数据库导出）'!A:K,10,FALSE),0)</f>
        <v>0</v>
      </c>
      <c r="Z1810" s="217">
        <f>--IFERROR(VLOOKUP(I1810,'统计（数据库导出）'!A:K,11,FALSE),0)</f>
        <v>0</v>
      </c>
      <c r="AA1810" s="4">
        <v>1809</v>
      </c>
      <c r="AB1810" s="4"/>
      <c r="AC1810" s="1" t="e">
        <f>VLOOKUP(H1810,[1]Sheet1!$D:$D,1,FALSE)</f>
        <v>#N/A</v>
      </c>
    </row>
    <row r="1811" spans="1:29">
      <c r="A1811" s="4">
        <v>1567</v>
      </c>
      <c r="B1811" s="4" t="s">
        <v>4105</v>
      </c>
      <c r="C1811" s="4" t="s">
        <v>4216</v>
      </c>
      <c r="D1811" s="4" t="s">
        <v>30</v>
      </c>
      <c r="E1811" s="4" t="s">
        <v>4571</v>
      </c>
      <c r="F1811" s="4" t="s">
        <v>32</v>
      </c>
      <c r="G1811" s="4" t="s">
        <v>33</v>
      </c>
      <c r="H1811" s="4">
        <v>3353176</v>
      </c>
      <c r="I1811" s="4" t="s">
        <v>4590</v>
      </c>
      <c r="J1811" s="216">
        <v>1000</v>
      </c>
      <c r="K1811" s="4">
        <v>19958504395</v>
      </c>
      <c r="L1811" s="4"/>
      <c r="M1811" s="4" t="s">
        <v>4591</v>
      </c>
      <c r="N1811" s="4" t="s">
        <v>4589</v>
      </c>
      <c r="O1811" s="4">
        <v>19958504395</v>
      </c>
      <c r="P1811" s="217">
        <f>--IFERROR(VLOOKUP(I1811,'统计（数据库导出）'!A:C,2,FALSE),0)</f>
        <v>0</v>
      </c>
      <c r="Q1811" s="217">
        <f>--IFERROR(VLOOKUP(I1811,'统计（数据库导出）'!A:C,3,FALSE),0)</f>
        <v>-5.5</v>
      </c>
      <c r="R1811" s="219">
        <f t="shared" si="28"/>
        <v>-0.0055</v>
      </c>
      <c r="S1811" s="217">
        <f>--IFERROR(VLOOKUP(I1811,'统计（数据库导出）'!A:K,4,FALSE),0)</f>
        <v>0</v>
      </c>
      <c r="T1811" s="217">
        <f>--IFERROR(VLOOKUP(I1811,'统计（数据库导出）'!A:K,5,FALSE),0)</f>
        <v>0</v>
      </c>
      <c r="U1811" s="217">
        <f>--IFERROR(VLOOKUP(I1811,'统计（数据库导出）'!A:K,6,FALSE),0)</f>
        <v>0</v>
      </c>
      <c r="V1811" s="217">
        <f>--IFERROR(VLOOKUP(I1811,'统计（数据库导出）'!A:K,7,FALSE),0)</f>
        <v>0</v>
      </c>
      <c r="W1811" s="217">
        <f>--IFERROR(VLOOKUP(I1811,'统计（数据库导出）'!A:K,8,FALSE),0)</f>
        <v>4.5</v>
      </c>
      <c r="X1811" s="217">
        <f>--IFERROR(VLOOKUP(I1811,'统计（数据库导出）'!A:K,9,FALSE),0)</f>
        <v>0</v>
      </c>
      <c r="Y1811" s="217">
        <f>--IFERROR(VLOOKUP(I1811,'统计（数据库导出）'!A:K,10,FALSE),0)</f>
        <v>-10</v>
      </c>
      <c r="Z1811" s="217">
        <f>--IFERROR(VLOOKUP(I1811,'统计（数据库导出）'!A:K,11,FALSE),0)</f>
        <v>-10</v>
      </c>
      <c r="AA1811" s="4">
        <v>1810</v>
      </c>
      <c r="AB1811" s="4"/>
      <c r="AC1811" s="1" t="e">
        <f>VLOOKUP(H1811,[1]Sheet1!$D:$D,1,FALSE)</f>
        <v>#N/A</v>
      </c>
    </row>
    <row r="1812" spans="1:29">
      <c r="A1812" s="4">
        <v>1568</v>
      </c>
      <c r="B1812" s="4" t="s">
        <v>4105</v>
      </c>
      <c r="C1812" s="4" t="s">
        <v>4216</v>
      </c>
      <c r="D1812" s="4" t="s">
        <v>30</v>
      </c>
      <c r="E1812" s="4" t="s">
        <v>4564</v>
      </c>
      <c r="F1812" s="4" t="s">
        <v>32</v>
      </c>
      <c r="G1812" s="4" t="s">
        <v>68</v>
      </c>
      <c r="H1812" s="4">
        <v>3353267</v>
      </c>
      <c r="I1812" s="4" t="s">
        <v>4592</v>
      </c>
      <c r="J1812" s="216">
        <v>900</v>
      </c>
      <c r="K1812" s="4">
        <v>18993821225</v>
      </c>
      <c r="L1812" s="4"/>
      <c r="M1812" s="4" t="s">
        <v>4593</v>
      </c>
      <c r="N1812" s="4" t="s">
        <v>4586</v>
      </c>
      <c r="O1812" s="4">
        <v>18993821225</v>
      </c>
      <c r="P1812" s="217">
        <f>--IFERROR(VLOOKUP(I1812,'统计（数据库导出）'!A:C,2,FALSE),0)</f>
        <v>4.5</v>
      </c>
      <c r="Q1812" s="217">
        <f>--IFERROR(VLOOKUP(I1812,'统计（数据库导出）'!A:C,3,FALSE),0)</f>
        <v>14.5</v>
      </c>
      <c r="R1812" s="219">
        <f t="shared" si="28"/>
        <v>0.0161111111111111</v>
      </c>
      <c r="S1812" s="217">
        <f>--IFERROR(VLOOKUP(I1812,'统计（数据库导出）'!A:K,4,FALSE),0)</f>
        <v>4.5</v>
      </c>
      <c r="T1812" s="217">
        <f>--IFERROR(VLOOKUP(I1812,'统计（数据库导出）'!A:K,5,FALSE),0)</f>
        <v>0</v>
      </c>
      <c r="U1812" s="217">
        <f>--IFERROR(VLOOKUP(I1812,'统计（数据库导出）'!A:K,6,FALSE),0)</f>
        <v>0</v>
      </c>
      <c r="V1812" s="217">
        <f>--IFERROR(VLOOKUP(I1812,'统计（数据库导出）'!A:K,7,FALSE),0)</f>
        <v>0</v>
      </c>
      <c r="W1812" s="217">
        <f>--IFERROR(VLOOKUP(I1812,'统计（数据库导出）'!A:K,8,FALSE),0)</f>
        <v>4.5</v>
      </c>
      <c r="X1812" s="217">
        <f>--IFERROR(VLOOKUP(I1812,'统计（数据库导出）'!A:K,9,FALSE),0)</f>
        <v>0</v>
      </c>
      <c r="Y1812" s="217">
        <f>--IFERROR(VLOOKUP(I1812,'统计（数据库导出）'!A:K,10,FALSE),0)</f>
        <v>10</v>
      </c>
      <c r="Z1812" s="217">
        <f>--IFERROR(VLOOKUP(I1812,'统计（数据库导出）'!A:K,11,FALSE),0)</f>
        <v>0</v>
      </c>
      <c r="AA1812" s="4">
        <v>1811</v>
      </c>
      <c r="AB1812" s="4"/>
      <c r="AC1812" s="1" t="e">
        <f>VLOOKUP(H1812,[1]Sheet1!$D:$D,1,FALSE)</f>
        <v>#N/A</v>
      </c>
    </row>
    <row r="1813" spans="1:29">
      <c r="A1813" s="4">
        <v>1569</v>
      </c>
      <c r="B1813" s="4" t="s">
        <v>4105</v>
      </c>
      <c r="C1813" s="4" t="s">
        <v>4216</v>
      </c>
      <c r="D1813" s="4" t="s">
        <v>30</v>
      </c>
      <c r="E1813" s="4" t="s">
        <v>4564</v>
      </c>
      <c r="F1813" s="4" t="s">
        <v>32</v>
      </c>
      <c r="G1813" s="4" t="s">
        <v>68</v>
      </c>
      <c r="H1813" s="4">
        <v>3353302</v>
      </c>
      <c r="I1813" s="4" t="s">
        <v>4594</v>
      </c>
      <c r="J1813" s="216">
        <v>900</v>
      </c>
      <c r="K1813" s="4">
        <v>18993821235</v>
      </c>
      <c r="L1813" s="4"/>
      <c r="M1813" s="4" t="s">
        <v>4595</v>
      </c>
      <c r="N1813" s="4" t="s">
        <v>4586</v>
      </c>
      <c r="O1813" s="4">
        <v>18993821235</v>
      </c>
      <c r="P1813" s="217">
        <f>--IFERROR(VLOOKUP(I1813,'统计（数据库导出）'!A:C,2,FALSE),0)</f>
        <v>30</v>
      </c>
      <c r="Q1813" s="217">
        <f>--IFERROR(VLOOKUP(I1813,'统计（数据库导出）'!A:C,3,FALSE),0)</f>
        <v>40</v>
      </c>
      <c r="R1813" s="219">
        <f t="shared" si="28"/>
        <v>0.0444444444444444</v>
      </c>
      <c r="S1813" s="217">
        <f>--IFERROR(VLOOKUP(I1813,'统计（数据库导出）'!A:K,4,FALSE),0)</f>
        <v>30</v>
      </c>
      <c r="T1813" s="217">
        <f>--IFERROR(VLOOKUP(I1813,'统计（数据库导出）'!A:K,5,FALSE),0)</f>
        <v>0</v>
      </c>
      <c r="U1813" s="217">
        <f>--IFERROR(VLOOKUP(I1813,'统计（数据库导出）'!A:K,6,FALSE),0)</f>
        <v>0</v>
      </c>
      <c r="V1813" s="217">
        <f>--IFERROR(VLOOKUP(I1813,'统计（数据库导出）'!A:K,7,FALSE),0)</f>
        <v>0</v>
      </c>
      <c r="W1813" s="217">
        <f>--IFERROR(VLOOKUP(I1813,'统计（数据库导出）'!A:K,8,FALSE),0)</f>
        <v>30</v>
      </c>
      <c r="X1813" s="217">
        <f>--IFERROR(VLOOKUP(I1813,'统计（数据库导出）'!A:K,9,FALSE),0)</f>
        <v>0</v>
      </c>
      <c r="Y1813" s="217">
        <f>--IFERROR(VLOOKUP(I1813,'统计（数据库导出）'!A:K,10,FALSE),0)</f>
        <v>10</v>
      </c>
      <c r="Z1813" s="217">
        <f>--IFERROR(VLOOKUP(I1813,'统计（数据库导出）'!A:K,11,FALSE),0)</f>
        <v>-10</v>
      </c>
      <c r="AA1813" s="4">
        <v>1812</v>
      </c>
      <c r="AB1813" s="4"/>
      <c r="AC1813" s="1" t="e">
        <f>VLOOKUP(H1813,[1]Sheet1!$D:$D,1,FALSE)</f>
        <v>#N/A</v>
      </c>
    </row>
    <row r="1814" spans="1:29">
      <c r="A1814" s="4">
        <v>1570</v>
      </c>
      <c r="B1814" s="4" t="s">
        <v>4105</v>
      </c>
      <c r="C1814" s="4" t="s">
        <v>4516</v>
      </c>
      <c r="D1814" s="4" t="s">
        <v>30</v>
      </c>
      <c r="E1814" s="4" t="s">
        <v>4596</v>
      </c>
      <c r="F1814" s="4" t="s">
        <v>32</v>
      </c>
      <c r="G1814" s="4" t="s">
        <v>33</v>
      </c>
      <c r="H1814" s="4">
        <v>38381603</v>
      </c>
      <c r="I1814" s="4" t="s">
        <v>4597</v>
      </c>
      <c r="J1814" s="216">
        <v>1000</v>
      </c>
      <c r="K1814" s="4">
        <v>13321380986</v>
      </c>
      <c r="L1814" s="4"/>
      <c r="M1814" s="4" t="s">
        <v>4598</v>
      </c>
      <c r="N1814" s="4" t="s">
        <v>4599</v>
      </c>
      <c r="O1814" s="4">
        <v>13321380986</v>
      </c>
      <c r="P1814" s="217">
        <f>--IFERROR(VLOOKUP(I1814,'统计（数据库导出）'!A:C,2,FALSE),0)</f>
        <v>92</v>
      </c>
      <c r="Q1814" s="217">
        <f>--IFERROR(VLOOKUP(I1814,'统计（数据库导出）'!A:C,3,FALSE),0)</f>
        <v>1361.15</v>
      </c>
      <c r="R1814" s="219">
        <f t="shared" si="28"/>
        <v>1.36115</v>
      </c>
      <c r="S1814" s="217">
        <f>--IFERROR(VLOOKUP(I1814,'统计（数据库导出）'!A:K,4,FALSE),0)</f>
        <v>0</v>
      </c>
      <c r="T1814" s="217">
        <f>--IFERROR(VLOOKUP(I1814,'统计（数据库导出）'!A:K,5,FALSE),0)</f>
        <v>-129</v>
      </c>
      <c r="U1814" s="217">
        <f>--IFERROR(VLOOKUP(I1814,'统计（数据库导出）'!A:K,6,FALSE),0)</f>
        <v>92</v>
      </c>
      <c r="V1814" s="217">
        <f>--IFERROR(VLOOKUP(I1814,'统计（数据库导出）'!A:K,7,FALSE),0)</f>
        <v>0</v>
      </c>
      <c r="W1814" s="217">
        <f>--IFERROR(VLOOKUP(I1814,'统计（数据库导出）'!A:K,8,FALSE),0)</f>
        <v>700</v>
      </c>
      <c r="X1814" s="217">
        <f>--IFERROR(VLOOKUP(I1814,'统计（数据库导出）'!A:K,9,FALSE),0)</f>
        <v>-1341.9</v>
      </c>
      <c r="Y1814" s="217">
        <f>--IFERROR(VLOOKUP(I1814,'统计（数据库导出）'!A:K,10,FALSE),0)</f>
        <v>661.15</v>
      </c>
      <c r="Z1814" s="217">
        <f>--IFERROR(VLOOKUP(I1814,'统计（数据库导出）'!A:K,11,FALSE),0)</f>
        <v>-10</v>
      </c>
      <c r="AA1814" s="4">
        <v>1813</v>
      </c>
      <c r="AB1814" s="4"/>
      <c r="AC1814" s="1" t="e">
        <f>VLOOKUP(H1814,[1]Sheet1!$D:$D,1,FALSE)</f>
        <v>#N/A</v>
      </c>
    </row>
    <row r="1815" spans="1:29">
      <c r="A1815" s="4">
        <v>1571</v>
      </c>
      <c r="B1815" s="4" t="s">
        <v>4105</v>
      </c>
      <c r="C1815" s="4" t="s">
        <v>4516</v>
      </c>
      <c r="D1815" s="4" t="s">
        <v>30</v>
      </c>
      <c r="E1815" s="4" t="s">
        <v>4596</v>
      </c>
      <c r="F1815" s="4" t="s">
        <v>32</v>
      </c>
      <c r="G1815" s="4" t="s">
        <v>33</v>
      </c>
      <c r="H1815" s="4">
        <v>3852760</v>
      </c>
      <c r="I1815" s="4" t="s">
        <v>4600</v>
      </c>
      <c r="J1815" s="216">
        <v>1000</v>
      </c>
      <c r="K1815" s="4">
        <v>18093883118</v>
      </c>
      <c r="L1815" s="4" t="s">
        <v>99</v>
      </c>
      <c r="M1815" s="4" t="s">
        <v>4601</v>
      </c>
      <c r="N1815" s="4" t="s">
        <v>4602</v>
      </c>
      <c r="O1815" s="4">
        <v>18093883118</v>
      </c>
      <c r="P1815" s="217">
        <f>--IFERROR(VLOOKUP(I1815,'统计（数据库导出）'!A:C,2,FALSE),0)</f>
        <v>42.21345</v>
      </c>
      <c r="Q1815" s="217">
        <f>--IFERROR(VLOOKUP(I1815,'统计（数据库导出）'!A:C,3,FALSE),0)</f>
        <v>1862.51178333333</v>
      </c>
      <c r="R1815" s="219">
        <f t="shared" si="28"/>
        <v>1.86251178333333</v>
      </c>
      <c r="S1815" s="217">
        <f>--IFERROR(VLOOKUP(I1815,'统计（数据库导出）'!A:K,4,FALSE),0)</f>
        <v>8</v>
      </c>
      <c r="T1815" s="217">
        <f>--IFERROR(VLOOKUP(I1815,'统计（数据库导出）'!A:K,5,FALSE),0)</f>
        <v>0</v>
      </c>
      <c r="U1815" s="217">
        <f>--IFERROR(VLOOKUP(I1815,'统计（数据库导出）'!A:K,6,FALSE),0)</f>
        <v>34.21345</v>
      </c>
      <c r="V1815" s="217">
        <f>--IFERROR(VLOOKUP(I1815,'统计（数据库导出）'!A:K,7,FALSE),0)</f>
        <v>0</v>
      </c>
      <c r="W1815" s="217">
        <f>--IFERROR(VLOOKUP(I1815,'统计（数据库导出）'!A:K,8,FALSE),0)</f>
        <v>1135.16</v>
      </c>
      <c r="X1815" s="217">
        <f>--IFERROR(VLOOKUP(I1815,'统计（数据库导出）'!A:K,9,FALSE),0)</f>
        <v>-1083.6</v>
      </c>
      <c r="Y1815" s="217">
        <f>--IFERROR(VLOOKUP(I1815,'统计（数据库导出）'!A:K,10,FALSE),0)</f>
        <v>727.351783333333</v>
      </c>
      <c r="Z1815" s="217">
        <f>--IFERROR(VLOOKUP(I1815,'统计（数据库导出）'!A:K,11,FALSE),0)</f>
        <v>-10</v>
      </c>
      <c r="AA1815" s="4">
        <v>1814</v>
      </c>
      <c r="AB1815" s="4"/>
      <c r="AC1815" s="1" t="e">
        <f>VLOOKUP(H1815,[1]Sheet1!$D:$D,1,FALSE)</f>
        <v>#N/A</v>
      </c>
    </row>
    <row r="1816" spans="1:29">
      <c r="A1816" s="4">
        <v>1572</v>
      </c>
      <c r="B1816" s="4" t="s">
        <v>4105</v>
      </c>
      <c r="C1816" s="4" t="s">
        <v>4516</v>
      </c>
      <c r="D1816" s="4" t="s">
        <v>30</v>
      </c>
      <c r="E1816" s="4" t="s">
        <v>4596</v>
      </c>
      <c r="F1816" s="4" t="s">
        <v>32</v>
      </c>
      <c r="G1816" s="4" t="s">
        <v>43</v>
      </c>
      <c r="H1816" s="4">
        <v>3851391</v>
      </c>
      <c r="I1816" s="4" t="s">
        <v>4603</v>
      </c>
      <c r="J1816" s="216">
        <v>900</v>
      </c>
      <c r="K1816" s="4">
        <v>15349383062</v>
      </c>
      <c r="L1816" s="4"/>
      <c r="M1816" s="4" t="s">
        <v>4604</v>
      </c>
      <c r="N1816" s="4" t="s">
        <v>4605</v>
      </c>
      <c r="O1816" s="4">
        <v>15349383062</v>
      </c>
      <c r="P1816" s="217">
        <f>--IFERROR(VLOOKUP(I1816,'统计（数据库导出）'!A:C,2,FALSE),0)</f>
        <v>4.5</v>
      </c>
      <c r="Q1816" s="217">
        <f>--IFERROR(VLOOKUP(I1816,'统计（数据库导出）'!A:C,3,FALSE),0)</f>
        <v>998.45</v>
      </c>
      <c r="R1816" s="219">
        <f t="shared" si="28"/>
        <v>1.10938888888889</v>
      </c>
      <c r="S1816" s="217">
        <f>--IFERROR(VLOOKUP(I1816,'统计（数据库导出）'!A:K,4,FALSE),0)</f>
        <v>4.5</v>
      </c>
      <c r="T1816" s="217">
        <f>--IFERROR(VLOOKUP(I1816,'统计（数据库导出）'!A:K,5,FALSE),0)</f>
        <v>0</v>
      </c>
      <c r="U1816" s="217">
        <f>--IFERROR(VLOOKUP(I1816,'统计（数据库导出）'!A:K,6,FALSE),0)</f>
        <v>0</v>
      </c>
      <c r="V1816" s="217">
        <f>--IFERROR(VLOOKUP(I1816,'统计（数据库导出）'!A:K,7,FALSE),0)</f>
        <v>0</v>
      </c>
      <c r="W1816" s="217">
        <f>--IFERROR(VLOOKUP(I1816,'统计（数据库导出）'!A:K,8,FALSE),0)</f>
        <v>826.3</v>
      </c>
      <c r="X1816" s="217">
        <f>--IFERROR(VLOOKUP(I1816,'统计（数据库导出）'!A:K,9,FALSE),0)</f>
        <v>-263</v>
      </c>
      <c r="Y1816" s="217">
        <f>--IFERROR(VLOOKUP(I1816,'统计（数据库导出）'!A:K,10,FALSE),0)</f>
        <v>172.15</v>
      </c>
      <c r="Z1816" s="217">
        <f>--IFERROR(VLOOKUP(I1816,'统计（数据库导出）'!A:K,11,FALSE),0)</f>
        <v>0</v>
      </c>
      <c r="AA1816" s="4">
        <v>1815</v>
      </c>
      <c r="AB1816" s="4"/>
      <c r="AC1816" s="1" t="e">
        <f>VLOOKUP(H1816,[1]Sheet1!$D:$D,1,FALSE)</f>
        <v>#N/A</v>
      </c>
    </row>
    <row r="1817" spans="1:29">
      <c r="A1817" s="4">
        <v>1574</v>
      </c>
      <c r="B1817" s="4" t="s">
        <v>4105</v>
      </c>
      <c r="C1817" s="4" t="s">
        <v>4516</v>
      </c>
      <c r="D1817" s="4" t="s">
        <v>30</v>
      </c>
      <c r="E1817" s="4" t="s">
        <v>4596</v>
      </c>
      <c r="F1817" s="4" t="s">
        <v>32</v>
      </c>
      <c r="G1817" s="4" t="s">
        <v>43</v>
      </c>
      <c r="H1817" s="4">
        <v>3852409</v>
      </c>
      <c r="I1817" s="4" t="s">
        <v>4606</v>
      </c>
      <c r="J1817" s="216">
        <v>900</v>
      </c>
      <c r="K1817" s="4">
        <v>15339787122</v>
      </c>
      <c r="L1817" s="4"/>
      <c r="M1817" s="4" t="s">
        <v>4607</v>
      </c>
      <c r="N1817" s="4" t="s">
        <v>4608</v>
      </c>
      <c r="O1817" s="4">
        <v>15339787122</v>
      </c>
      <c r="P1817" s="217">
        <f>--IFERROR(VLOOKUP(I1817,'统计（数据库导出）'!A:C,2,FALSE),0)</f>
        <v>142.79</v>
      </c>
      <c r="Q1817" s="217">
        <f>--IFERROR(VLOOKUP(I1817,'统计（数据库导出）'!A:C,3,FALSE),0)</f>
        <v>659.34</v>
      </c>
      <c r="R1817" s="219">
        <f t="shared" si="28"/>
        <v>0.7326</v>
      </c>
      <c r="S1817" s="217">
        <f>--IFERROR(VLOOKUP(I1817,'统计（数据库导出）'!A:K,4,FALSE),0)</f>
        <v>122.79</v>
      </c>
      <c r="T1817" s="217">
        <f>--IFERROR(VLOOKUP(I1817,'统计（数据库导出）'!A:K,5,FALSE),0)</f>
        <v>0</v>
      </c>
      <c r="U1817" s="217">
        <f>--IFERROR(VLOOKUP(I1817,'统计（数据库导出）'!A:K,6,FALSE),0)</f>
        <v>20</v>
      </c>
      <c r="V1817" s="217">
        <f>--IFERROR(VLOOKUP(I1817,'统计（数据库导出）'!A:K,7,FALSE),0)</f>
        <v>0</v>
      </c>
      <c r="W1817" s="217">
        <f>--IFERROR(VLOOKUP(I1817,'统计（数据库导出）'!A:K,8,FALSE),0)</f>
        <v>456.39</v>
      </c>
      <c r="X1817" s="217">
        <f>--IFERROR(VLOOKUP(I1817,'统计（数据库导出）'!A:K,9,FALSE),0)</f>
        <v>-129</v>
      </c>
      <c r="Y1817" s="217">
        <f>--IFERROR(VLOOKUP(I1817,'统计（数据库导出）'!A:K,10,FALSE),0)</f>
        <v>202.95</v>
      </c>
      <c r="Z1817" s="217">
        <f>--IFERROR(VLOOKUP(I1817,'统计（数据库导出）'!A:K,11,FALSE),0)</f>
        <v>0</v>
      </c>
      <c r="AA1817" s="4">
        <v>1816</v>
      </c>
      <c r="AB1817" s="4"/>
      <c r="AC1817" s="1" t="e">
        <f>VLOOKUP(H1817,[1]Sheet1!$D:$D,1,FALSE)</f>
        <v>#N/A</v>
      </c>
    </row>
    <row r="1818" spans="1:29">
      <c r="A1818" s="4">
        <v>1575</v>
      </c>
      <c r="B1818" s="4" t="s">
        <v>4105</v>
      </c>
      <c r="C1818" s="4" t="s">
        <v>4516</v>
      </c>
      <c r="D1818" s="4" t="s">
        <v>30</v>
      </c>
      <c r="E1818" s="4" t="s">
        <v>4596</v>
      </c>
      <c r="F1818" s="4" t="s">
        <v>32</v>
      </c>
      <c r="G1818" s="4" t="s">
        <v>68</v>
      </c>
      <c r="H1818" s="4">
        <v>3851190</v>
      </c>
      <c r="I1818" s="4" t="s">
        <v>4609</v>
      </c>
      <c r="J1818" s="216">
        <v>900</v>
      </c>
      <c r="K1818" s="4">
        <v>18993821280</v>
      </c>
      <c r="L1818" s="4" t="s">
        <v>99</v>
      </c>
      <c r="M1818" s="4" t="s">
        <v>4610</v>
      </c>
      <c r="N1818" s="4" t="s">
        <v>4611</v>
      </c>
      <c r="O1818" s="4">
        <v>17793821280</v>
      </c>
      <c r="P1818" s="217">
        <f>--IFERROR(VLOOKUP(I1818,'统计（数据库导出）'!A:C,2,FALSE),0)</f>
        <v>7.5</v>
      </c>
      <c r="Q1818" s="217">
        <f>--IFERROR(VLOOKUP(I1818,'统计（数据库导出）'!A:C,3,FALSE),0)</f>
        <v>321.85</v>
      </c>
      <c r="R1818" s="219">
        <f t="shared" si="28"/>
        <v>0.357611111111111</v>
      </c>
      <c r="S1818" s="217">
        <f>--IFERROR(VLOOKUP(I1818,'统计（数据库导出）'!A:K,4,FALSE),0)</f>
        <v>7.5</v>
      </c>
      <c r="T1818" s="217">
        <f>--IFERROR(VLOOKUP(I1818,'统计（数据库导出）'!A:K,5,FALSE),0)</f>
        <v>0</v>
      </c>
      <c r="U1818" s="217">
        <f>--IFERROR(VLOOKUP(I1818,'统计（数据库导出）'!A:K,6,FALSE),0)</f>
        <v>0</v>
      </c>
      <c r="V1818" s="217">
        <f>--IFERROR(VLOOKUP(I1818,'统计（数据库导出）'!A:K,7,FALSE),0)</f>
        <v>0</v>
      </c>
      <c r="W1818" s="217">
        <f>--IFERROR(VLOOKUP(I1818,'统计（数据库导出）'!A:K,8,FALSE),0)</f>
        <v>172.9</v>
      </c>
      <c r="X1818" s="217">
        <f>--IFERROR(VLOOKUP(I1818,'统计（数据库导出）'!A:K,9,FALSE),0)</f>
        <v>-432.9</v>
      </c>
      <c r="Y1818" s="217">
        <f>--IFERROR(VLOOKUP(I1818,'统计（数据库导出）'!A:K,10,FALSE),0)</f>
        <v>148.95</v>
      </c>
      <c r="Z1818" s="217">
        <f>--IFERROR(VLOOKUP(I1818,'统计（数据库导出）'!A:K,11,FALSE),0)</f>
        <v>-8</v>
      </c>
      <c r="AA1818" s="4">
        <v>1817</v>
      </c>
      <c r="AB1818" s="4"/>
      <c r="AC1818" s="1" t="e">
        <f>VLOOKUP(H1818,[1]Sheet1!$D:$D,1,FALSE)</f>
        <v>#N/A</v>
      </c>
    </row>
    <row r="1819" spans="1:29">
      <c r="A1819" s="4">
        <v>1576</v>
      </c>
      <c r="B1819" s="4" t="s">
        <v>4105</v>
      </c>
      <c r="C1819" s="4" t="s">
        <v>4516</v>
      </c>
      <c r="D1819" s="4" t="s">
        <v>30</v>
      </c>
      <c r="E1819" s="4" t="s">
        <v>4596</v>
      </c>
      <c r="F1819" s="4" t="s">
        <v>32</v>
      </c>
      <c r="G1819" s="4" t="s">
        <v>43</v>
      </c>
      <c r="H1819" s="4">
        <v>3353153</v>
      </c>
      <c r="I1819" s="4" t="s">
        <v>4612</v>
      </c>
      <c r="J1819" s="216">
        <v>900</v>
      </c>
      <c r="K1819" s="4">
        <v>19119556685</v>
      </c>
      <c r="L1819" s="4"/>
      <c r="M1819" s="4" t="s">
        <v>4613</v>
      </c>
      <c r="N1819" s="4" t="s">
        <v>4608</v>
      </c>
      <c r="O1819" s="4">
        <v>19119556685</v>
      </c>
      <c r="P1819" s="217">
        <f>--IFERROR(VLOOKUP(I1819,'统计（数据库导出）'!A:C,2,FALSE),0)</f>
        <v>4.5</v>
      </c>
      <c r="Q1819" s="217">
        <f>--IFERROR(VLOOKUP(I1819,'统计（数据库导出）'!A:C,3,FALSE),0)</f>
        <v>18</v>
      </c>
      <c r="R1819" s="219">
        <f t="shared" si="28"/>
        <v>0.02</v>
      </c>
      <c r="S1819" s="217">
        <f>--IFERROR(VLOOKUP(I1819,'统计（数据库导出）'!A:K,4,FALSE),0)</f>
        <v>4.5</v>
      </c>
      <c r="T1819" s="217">
        <f>--IFERROR(VLOOKUP(I1819,'统计（数据库导出）'!A:K,5,FALSE),0)</f>
        <v>0</v>
      </c>
      <c r="U1819" s="217">
        <f>--IFERROR(VLOOKUP(I1819,'统计（数据库导出）'!A:K,6,FALSE),0)</f>
        <v>0</v>
      </c>
      <c r="V1819" s="217">
        <f>--IFERROR(VLOOKUP(I1819,'统计（数据库导出）'!A:K,7,FALSE),0)</f>
        <v>0</v>
      </c>
      <c r="W1819" s="217">
        <f>--IFERROR(VLOOKUP(I1819,'统计（数据库导出）'!A:K,8,FALSE),0)</f>
        <v>-10</v>
      </c>
      <c r="X1819" s="217">
        <f>--IFERROR(VLOOKUP(I1819,'统计（数据库导出）'!A:K,9,FALSE),0)</f>
        <v>-19</v>
      </c>
      <c r="Y1819" s="217">
        <f>--IFERROR(VLOOKUP(I1819,'统计（数据库导出）'!A:K,10,FALSE),0)</f>
        <v>28</v>
      </c>
      <c r="Z1819" s="217">
        <f>--IFERROR(VLOOKUP(I1819,'统计（数据库导出）'!A:K,11,FALSE),0)</f>
        <v>0</v>
      </c>
      <c r="AA1819" s="4">
        <v>1818</v>
      </c>
      <c r="AB1819" s="4"/>
      <c r="AC1819" s="1" t="e">
        <f>VLOOKUP(H1819,[1]Sheet1!$D:$D,1,FALSE)</f>
        <v>#N/A</v>
      </c>
    </row>
    <row r="1820" spans="1:29">
      <c r="A1820" s="4">
        <v>1577</v>
      </c>
      <c r="B1820" s="4" t="s">
        <v>4105</v>
      </c>
      <c r="C1820" s="4" t="s">
        <v>4516</v>
      </c>
      <c r="D1820" s="4" t="s">
        <v>30</v>
      </c>
      <c r="E1820" s="4" t="s">
        <v>4596</v>
      </c>
      <c r="F1820" s="4" t="s">
        <v>32</v>
      </c>
      <c r="G1820" s="4" t="s">
        <v>43</v>
      </c>
      <c r="H1820" s="4">
        <v>383601</v>
      </c>
      <c r="I1820" s="4" t="s">
        <v>4614</v>
      </c>
      <c r="J1820" s="216">
        <v>900</v>
      </c>
      <c r="K1820" s="4">
        <v>15309387898</v>
      </c>
      <c r="L1820" s="4"/>
      <c r="M1820" s="4" t="s">
        <v>4615</v>
      </c>
      <c r="N1820" s="4" t="s">
        <v>4602</v>
      </c>
      <c r="O1820" s="4">
        <v>15309387898</v>
      </c>
      <c r="P1820" s="217">
        <f>--IFERROR(VLOOKUP(I1820,'统计（数据库导出）'!A:C,2,FALSE),0)</f>
        <v>20</v>
      </c>
      <c r="Q1820" s="217">
        <f>--IFERROR(VLOOKUP(I1820,'统计（数据库导出）'!A:C,3,FALSE),0)</f>
        <v>553</v>
      </c>
      <c r="R1820" s="219">
        <f t="shared" si="28"/>
        <v>0.614444444444444</v>
      </c>
      <c r="S1820" s="217">
        <f>--IFERROR(VLOOKUP(I1820,'统计（数据库导出）'!A:K,4,FALSE),0)</f>
        <v>0</v>
      </c>
      <c r="T1820" s="217">
        <f>--IFERROR(VLOOKUP(I1820,'统计（数据库导出）'!A:K,5,FALSE),0)</f>
        <v>0</v>
      </c>
      <c r="U1820" s="217">
        <f>--IFERROR(VLOOKUP(I1820,'统计（数据库导出）'!A:K,6,FALSE),0)</f>
        <v>20</v>
      </c>
      <c r="V1820" s="217">
        <f>--IFERROR(VLOOKUP(I1820,'统计（数据库导出）'!A:K,7,FALSE),0)</f>
        <v>0</v>
      </c>
      <c r="W1820" s="217">
        <f>--IFERROR(VLOOKUP(I1820,'统计（数据库导出）'!A:K,8,FALSE),0)</f>
        <v>376.7</v>
      </c>
      <c r="X1820" s="217">
        <f>--IFERROR(VLOOKUP(I1820,'统计（数据库导出）'!A:K,9,FALSE),0)</f>
        <v>-112</v>
      </c>
      <c r="Y1820" s="217">
        <f>--IFERROR(VLOOKUP(I1820,'统计（数据库导出）'!A:K,10,FALSE),0)</f>
        <v>176.3</v>
      </c>
      <c r="Z1820" s="217">
        <f>--IFERROR(VLOOKUP(I1820,'统计（数据库导出）'!A:K,11,FALSE),0)</f>
        <v>0</v>
      </c>
      <c r="AA1820" s="4">
        <v>1819</v>
      </c>
      <c r="AB1820" s="4"/>
      <c r="AC1820" s="1" t="e">
        <f>VLOOKUP(H1820,[1]Sheet1!$D:$D,1,FALSE)</f>
        <v>#N/A</v>
      </c>
    </row>
    <row r="1821" spans="1:29">
      <c r="A1821" s="4">
        <v>1578</v>
      </c>
      <c r="B1821" s="4" t="s">
        <v>4105</v>
      </c>
      <c r="C1821" s="4" t="s">
        <v>4516</v>
      </c>
      <c r="D1821" s="4" t="s">
        <v>30</v>
      </c>
      <c r="E1821" s="4" t="s">
        <v>4596</v>
      </c>
      <c r="F1821" s="4" t="s">
        <v>32</v>
      </c>
      <c r="G1821" s="4" t="s">
        <v>102</v>
      </c>
      <c r="H1821" s="4">
        <v>3353244</v>
      </c>
      <c r="I1821" s="4" t="s">
        <v>4616</v>
      </c>
      <c r="J1821" s="216">
        <v>700</v>
      </c>
      <c r="K1821" s="4">
        <v>18993820778</v>
      </c>
      <c r="L1821" s="4"/>
      <c r="M1821" s="4" t="s">
        <v>4617</v>
      </c>
      <c r="N1821" s="4" t="s">
        <v>4618</v>
      </c>
      <c r="O1821" s="4">
        <v>18993820778</v>
      </c>
      <c r="P1821" s="217">
        <f>--IFERROR(VLOOKUP(I1821,'统计（数据库导出）'!A:C,2,FALSE),0)</f>
        <v>10</v>
      </c>
      <c r="Q1821" s="217">
        <f>--IFERROR(VLOOKUP(I1821,'统计（数据库导出）'!A:C,3,FALSE),0)</f>
        <v>148</v>
      </c>
      <c r="R1821" s="219">
        <f t="shared" si="28"/>
        <v>0.211428571428571</v>
      </c>
      <c r="S1821" s="217">
        <f>--IFERROR(VLOOKUP(I1821,'统计（数据库导出）'!A:K,4,FALSE),0)</f>
        <v>0</v>
      </c>
      <c r="T1821" s="217">
        <f>--IFERROR(VLOOKUP(I1821,'统计（数据库导出）'!A:K,5,FALSE),0)</f>
        <v>0</v>
      </c>
      <c r="U1821" s="217">
        <f>--IFERROR(VLOOKUP(I1821,'统计（数据库导出）'!A:K,6,FALSE),0)</f>
        <v>10</v>
      </c>
      <c r="V1821" s="217">
        <f>--IFERROR(VLOOKUP(I1821,'统计（数据库导出）'!A:K,7,FALSE),0)</f>
        <v>0</v>
      </c>
      <c r="W1821" s="217">
        <f>--IFERROR(VLOOKUP(I1821,'统计（数据库导出）'!A:K,8,FALSE),0)</f>
        <v>0</v>
      </c>
      <c r="X1821" s="217">
        <f>--IFERROR(VLOOKUP(I1821,'统计（数据库导出）'!A:K,9,FALSE),0)</f>
        <v>0</v>
      </c>
      <c r="Y1821" s="217">
        <f>--IFERROR(VLOOKUP(I1821,'统计（数据库导出）'!A:K,10,FALSE),0)</f>
        <v>148</v>
      </c>
      <c r="Z1821" s="217">
        <f>--IFERROR(VLOOKUP(I1821,'统计（数据库导出）'!A:K,11,FALSE),0)</f>
        <v>0</v>
      </c>
      <c r="AA1821" s="4">
        <v>1820</v>
      </c>
      <c r="AB1821" s="4"/>
      <c r="AC1821" s="1" t="e">
        <f>VLOOKUP(H1821,[1]Sheet1!$D:$D,1,FALSE)</f>
        <v>#N/A</v>
      </c>
    </row>
    <row r="1822" spans="1:29">
      <c r="A1822" s="4">
        <v>1579</v>
      </c>
      <c r="B1822" s="4" t="s">
        <v>4105</v>
      </c>
      <c r="C1822" s="4" t="s">
        <v>4516</v>
      </c>
      <c r="D1822" s="4" t="s">
        <v>30</v>
      </c>
      <c r="E1822" s="4" t="s">
        <v>4596</v>
      </c>
      <c r="F1822" s="4" t="s">
        <v>32</v>
      </c>
      <c r="G1822" s="4" t="s">
        <v>68</v>
      </c>
      <c r="H1822" s="4">
        <v>3353268</v>
      </c>
      <c r="I1822" s="4" t="s">
        <v>4619</v>
      </c>
      <c r="J1822" s="216">
        <v>900</v>
      </c>
      <c r="K1822" s="4">
        <v>18893061618</v>
      </c>
      <c r="L1822" s="4"/>
      <c r="M1822" s="4" t="s">
        <v>4620</v>
      </c>
      <c r="N1822" s="4" t="s">
        <v>4618</v>
      </c>
      <c r="O1822" s="4">
        <v>19958598636</v>
      </c>
      <c r="P1822" s="217">
        <f>--IFERROR(VLOOKUP(I1822,'统计（数据库导出）'!A:C,2,FALSE),0)</f>
        <v>0</v>
      </c>
      <c r="Q1822" s="217">
        <f>--IFERROR(VLOOKUP(I1822,'统计（数据库导出）'!A:C,3,FALSE),0)</f>
        <v>71</v>
      </c>
      <c r="R1822" s="219">
        <f t="shared" si="28"/>
        <v>0.0788888888888889</v>
      </c>
      <c r="S1822" s="217">
        <f>--IFERROR(VLOOKUP(I1822,'统计（数据库导出）'!A:K,4,FALSE),0)</f>
        <v>0</v>
      </c>
      <c r="T1822" s="217">
        <f>--IFERROR(VLOOKUP(I1822,'统计（数据库导出）'!A:K,5,FALSE),0)</f>
        <v>0</v>
      </c>
      <c r="U1822" s="217">
        <f>--IFERROR(VLOOKUP(I1822,'统计（数据库导出）'!A:K,6,FALSE),0)</f>
        <v>0</v>
      </c>
      <c r="V1822" s="217">
        <f>--IFERROR(VLOOKUP(I1822,'统计（数据库导出）'!A:K,7,FALSE),0)</f>
        <v>0</v>
      </c>
      <c r="W1822" s="217">
        <f>--IFERROR(VLOOKUP(I1822,'统计（数据库导出）'!A:K,8,FALSE),0)</f>
        <v>0</v>
      </c>
      <c r="X1822" s="217">
        <f>--IFERROR(VLOOKUP(I1822,'统计（数据库导出）'!A:K,9,FALSE),0)</f>
        <v>0</v>
      </c>
      <c r="Y1822" s="217">
        <f>--IFERROR(VLOOKUP(I1822,'统计（数据库导出）'!A:K,10,FALSE),0)</f>
        <v>71</v>
      </c>
      <c r="Z1822" s="217">
        <f>--IFERROR(VLOOKUP(I1822,'统计（数据库导出）'!A:K,11,FALSE),0)</f>
        <v>0</v>
      </c>
      <c r="AA1822" s="4">
        <v>1821</v>
      </c>
      <c r="AB1822" s="4"/>
      <c r="AC1822" s="1" t="e">
        <f>VLOOKUP(H1822,[1]Sheet1!$D:$D,1,FALSE)</f>
        <v>#N/A</v>
      </c>
    </row>
    <row r="1823" spans="1:29">
      <c r="A1823" s="4">
        <v>1580</v>
      </c>
      <c r="B1823" s="4" t="s">
        <v>4105</v>
      </c>
      <c r="C1823" s="4" t="s">
        <v>457</v>
      </c>
      <c r="D1823" s="4">
        <v>0</v>
      </c>
      <c r="E1823" s="4">
        <v>0</v>
      </c>
      <c r="F1823" s="4">
        <v>0</v>
      </c>
      <c r="G1823" s="4">
        <v>0</v>
      </c>
      <c r="H1823" s="4">
        <v>3353254</v>
      </c>
      <c r="I1823" s="4" t="s">
        <v>4621</v>
      </c>
      <c r="J1823" s="216">
        <v>200</v>
      </c>
      <c r="K1823" s="4">
        <v>18093879381</v>
      </c>
      <c r="L1823" s="4"/>
      <c r="M1823" s="4" t="s">
        <v>4622</v>
      </c>
      <c r="N1823" s="4" t="s">
        <v>4193</v>
      </c>
      <c r="O1823" s="4">
        <v>18093879381</v>
      </c>
      <c r="P1823" s="217">
        <f>--IFERROR(VLOOKUP(I1823,'统计（数据库导出）'!A:C,2,FALSE),0)</f>
        <v>11</v>
      </c>
      <c r="Q1823" s="217">
        <f>--IFERROR(VLOOKUP(I1823,'统计（数据库导出）'!A:C,3,FALSE),0)</f>
        <v>201.3</v>
      </c>
      <c r="R1823" s="219">
        <f t="shared" si="28"/>
        <v>1.0065</v>
      </c>
      <c r="S1823" s="217">
        <f>--IFERROR(VLOOKUP(I1823,'统计（数据库导出）'!A:K,4,FALSE),0)</f>
        <v>0</v>
      </c>
      <c r="T1823" s="217">
        <f>--IFERROR(VLOOKUP(I1823,'统计（数据库导出）'!A:K,5,FALSE),0)</f>
        <v>0</v>
      </c>
      <c r="U1823" s="217">
        <f>--IFERROR(VLOOKUP(I1823,'统计（数据库导出）'!A:K,6,FALSE),0)</f>
        <v>11</v>
      </c>
      <c r="V1823" s="217">
        <f>--IFERROR(VLOOKUP(I1823,'统计（数据库导出）'!A:K,7,FALSE),0)</f>
        <v>0</v>
      </c>
      <c r="W1823" s="217">
        <f>--IFERROR(VLOOKUP(I1823,'统计（数据库导出）'!A:K,8,FALSE),0)</f>
        <v>129</v>
      </c>
      <c r="X1823" s="217">
        <f>--IFERROR(VLOOKUP(I1823,'统计（数据库导出）'!A:K,9,FALSE),0)</f>
        <v>-207</v>
      </c>
      <c r="Y1823" s="217">
        <f>--IFERROR(VLOOKUP(I1823,'统计（数据库导出）'!A:K,10,FALSE),0)</f>
        <v>72.3</v>
      </c>
      <c r="Z1823" s="217">
        <f>--IFERROR(VLOOKUP(I1823,'统计（数据库导出）'!A:K,11,FALSE),0)</f>
        <v>0</v>
      </c>
      <c r="AA1823" s="4">
        <v>1822</v>
      </c>
      <c r="AB1823" s="4"/>
      <c r="AC1823" s="1" t="e">
        <f>VLOOKUP(H1823,[1]Sheet1!$D:$D,1,FALSE)</f>
        <v>#N/A</v>
      </c>
    </row>
    <row r="1824" spans="1:29">
      <c r="A1824" s="4">
        <v>1581</v>
      </c>
      <c r="B1824" s="4" t="s">
        <v>4105</v>
      </c>
      <c r="C1824" s="4" t="s">
        <v>457</v>
      </c>
      <c r="D1824" s="4">
        <v>0</v>
      </c>
      <c r="E1824" s="4">
        <v>0</v>
      </c>
      <c r="F1824" s="4">
        <v>0</v>
      </c>
      <c r="G1824" s="4">
        <v>0</v>
      </c>
      <c r="H1824" s="4">
        <v>3353255</v>
      </c>
      <c r="I1824" s="4" t="s">
        <v>4623</v>
      </c>
      <c r="J1824" s="216">
        <v>200</v>
      </c>
      <c r="K1824" s="4">
        <v>17793821252</v>
      </c>
      <c r="L1824" s="4"/>
      <c r="M1824" s="4" t="s">
        <v>4624</v>
      </c>
      <c r="N1824" s="4" t="s">
        <v>4193</v>
      </c>
      <c r="O1824" s="4">
        <v>18993821252</v>
      </c>
      <c r="P1824" s="217">
        <f>--IFERROR(VLOOKUP(I1824,'统计（数据库导出）'!A:C,2,FALSE),0)</f>
        <v>0</v>
      </c>
      <c r="Q1824" s="217">
        <f>--IFERROR(VLOOKUP(I1824,'统计（数据库导出）'!A:C,3,FALSE),0)</f>
        <v>0</v>
      </c>
      <c r="R1824" s="219">
        <f t="shared" si="28"/>
        <v>0</v>
      </c>
      <c r="S1824" s="217">
        <f>--IFERROR(VLOOKUP(I1824,'统计（数据库导出）'!A:K,4,FALSE),0)</f>
        <v>0</v>
      </c>
      <c r="T1824" s="217">
        <f>--IFERROR(VLOOKUP(I1824,'统计（数据库导出）'!A:K,5,FALSE),0)</f>
        <v>0</v>
      </c>
      <c r="U1824" s="217">
        <f>--IFERROR(VLOOKUP(I1824,'统计（数据库导出）'!A:K,6,FALSE),0)</f>
        <v>0</v>
      </c>
      <c r="V1824" s="217">
        <f>--IFERROR(VLOOKUP(I1824,'统计（数据库导出）'!A:K,7,FALSE),0)</f>
        <v>0</v>
      </c>
      <c r="W1824" s="217">
        <f>--IFERROR(VLOOKUP(I1824,'统计（数据库导出）'!A:K,8,FALSE),0)</f>
        <v>0</v>
      </c>
      <c r="X1824" s="217">
        <f>--IFERROR(VLOOKUP(I1824,'统计（数据库导出）'!A:K,9,FALSE),0)</f>
        <v>0</v>
      </c>
      <c r="Y1824" s="217">
        <f>--IFERROR(VLOOKUP(I1824,'统计（数据库导出）'!A:K,10,FALSE),0)</f>
        <v>0</v>
      </c>
      <c r="Z1824" s="217">
        <f>--IFERROR(VLOOKUP(I1824,'统计（数据库导出）'!A:K,11,FALSE),0)</f>
        <v>0</v>
      </c>
      <c r="AA1824" s="4">
        <v>1823</v>
      </c>
      <c r="AB1824" s="4"/>
      <c r="AC1824" s="1" t="e">
        <f>VLOOKUP(H1824,[1]Sheet1!$D:$D,1,FALSE)</f>
        <v>#N/A</v>
      </c>
    </row>
    <row r="1825" spans="1:29">
      <c r="A1825" s="4">
        <v>1582</v>
      </c>
      <c r="B1825" s="4" t="s">
        <v>4105</v>
      </c>
      <c r="C1825" s="4" t="s">
        <v>457</v>
      </c>
      <c r="D1825" s="4">
        <v>0</v>
      </c>
      <c r="E1825" s="4">
        <v>0</v>
      </c>
      <c r="F1825" s="4">
        <v>0</v>
      </c>
      <c r="G1825" s="4">
        <v>0</v>
      </c>
      <c r="H1825" s="4">
        <v>3353257</v>
      </c>
      <c r="I1825" s="4" t="s">
        <v>4625</v>
      </c>
      <c r="J1825" s="216">
        <v>200</v>
      </c>
      <c r="K1825" s="4">
        <v>18993821251</v>
      </c>
      <c r="L1825" s="4"/>
      <c r="M1825" s="4" t="s">
        <v>4626</v>
      </c>
      <c r="N1825" s="4" t="s">
        <v>4193</v>
      </c>
      <c r="O1825" s="4">
        <v>18993821251</v>
      </c>
      <c r="P1825" s="217">
        <f>--IFERROR(VLOOKUP(I1825,'统计（数据库导出）'!A:C,2,FALSE),0)</f>
        <v>0</v>
      </c>
      <c r="Q1825" s="217">
        <f>--IFERROR(VLOOKUP(I1825,'统计（数据库导出）'!A:C,3,FALSE),0)</f>
        <v>0</v>
      </c>
      <c r="R1825" s="219">
        <f t="shared" si="28"/>
        <v>0</v>
      </c>
      <c r="S1825" s="217">
        <f>--IFERROR(VLOOKUP(I1825,'统计（数据库导出）'!A:K,4,FALSE),0)</f>
        <v>0</v>
      </c>
      <c r="T1825" s="217">
        <f>--IFERROR(VLOOKUP(I1825,'统计（数据库导出）'!A:K,5,FALSE),0)</f>
        <v>0</v>
      </c>
      <c r="U1825" s="217">
        <f>--IFERROR(VLOOKUP(I1825,'统计（数据库导出）'!A:K,6,FALSE),0)</f>
        <v>0</v>
      </c>
      <c r="V1825" s="217">
        <f>--IFERROR(VLOOKUP(I1825,'统计（数据库导出）'!A:K,7,FALSE),0)</f>
        <v>0</v>
      </c>
      <c r="W1825" s="217">
        <f>--IFERROR(VLOOKUP(I1825,'统计（数据库导出）'!A:K,8,FALSE),0)</f>
        <v>0</v>
      </c>
      <c r="X1825" s="217">
        <f>--IFERROR(VLOOKUP(I1825,'统计（数据库导出）'!A:K,9,FALSE),0)</f>
        <v>0</v>
      </c>
      <c r="Y1825" s="217">
        <f>--IFERROR(VLOOKUP(I1825,'统计（数据库导出）'!A:K,10,FALSE),0)</f>
        <v>0</v>
      </c>
      <c r="Z1825" s="217">
        <f>--IFERROR(VLOOKUP(I1825,'统计（数据库导出）'!A:K,11,FALSE),0)</f>
        <v>0</v>
      </c>
      <c r="AA1825" s="4">
        <v>1824</v>
      </c>
      <c r="AB1825" s="4"/>
      <c r="AC1825" s="1" t="e">
        <f>VLOOKUP(H1825,[1]Sheet1!$D:$D,1,FALSE)</f>
        <v>#N/A</v>
      </c>
    </row>
    <row r="1826" spans="1:29">
      <c r="A1826" s="4">
        <v>1583</v>
      </c>
      <c r="B1826" s="4" t="s">
        <v>4105</v>
      </c>
      <c r="C1826" s="4" t="s">
        <v>457</v>
      </c>
      <c r="D1826" s="4">
        <v>0</v>
      </c>
      <c r="E1826" s="4">
        <v>0</v>
      </c>
      <c r="F1826" s="4">
        <v>0</v>
      </c>
      <c r="G1826" s="4">
        <v>0</v>
      </c>
      <c r="H1826" s="4">
        <v>3353259</v>
      </c>
      <c r="I1826" s="4" t="s">
        <v>4627</v>
      </c>
      <c r="J1826" s="216">
        <v>200</v>
      </c>
      <c r="K1826" s="4">
        <v>18993821291</v>
      </c>
      <c r="L1826" s="4"/>
      <c r="M1826" s="4" t="s">
        <v>3420</v>
      </c>
      <c r="N1826" s="4" t="s">
        <v>4193</v>
      </c>
      <c r="O1826" s="4">
        <v>18993821291</v>
      </c>
      <c r="P1826" s="217">
        <f>--IFERROR(VLOOKUP(I1826,'统计（数据库导出）'!A:C,2,FALSE),0)</f>
        <v>0</v>
      </c>
      <c r="Q1826" s="217">
        <f>--IFERROR(VLOOKUP(I1826,'统计（数据库导出）'!A:C,3,FALSE),0)</f>
        <v>32</v>
      </c>
      <c r="R1826" s="219">
        <f t="shared" si="28"/>
        <v>0.16</v>
      </c>
      <c r="S1826" s="217">
        <f>--IFERROR(VLOOKUP(I1826,'统计（数据库导出）'!A:K,4,FALSE),0)</f>
        <v>0</v>
      </c>
      <c r="T1826" s="217">
        <f>--IFERROR(VLOOKUP(I1826,'统计（数据库导出）'!A:K,5,FALSE),0)</f>
        <v>0</v>
      </c>
      <c r="U1826" s="217">
        <f>--IFERROR(VLOOKUP(I1826,'统计（数据库导出）'!A:K,6,FALSE),0)</f>
        <v>0</v>
      </c>
      <c r="V1826" s="217">
        <f>--IFERROR(VLOOKUP(I1826,'统计（数据库导出）'!A:K,7,FALSE),0)</f>
        <v>0</v>
      </c>
      <c r="W1826" s="217">
        <f>--IFERROR(VLOOKUP(I1826,'统计（数据库导出）'!A:K,8,FALSE),0)</f>
        <v>0</v>
      </c>
      <c r="X1826" s="217">
        <f>--IFERROR(VLOOKUP(I1826,'统计（数据库导出）'!A:K,9,FALSE),0)</f>
        <v>0</v>
      </c>
      <c r="Y1826" s="217">
        <f>--IFERROR(VLOOKUP(I1826,'统计（数据库导出）'!A:K,10,FALSE),0)</f>
        <v>32</v>
      </c>
      <c r="Z1826" s="217">
        <f>--IFERROR(VLOOKUP(I1826,'统计（数据库导出）'!A:K,11,FALSE),0)</f>
        <v>0</v>
      </c>
      <c r="AA1826" s="4">
        <v>1825</v>
      </c>
      <c r="AB1826" s="4"/>
      <c r="AC1826" s="1" t="e">
        <f>VLOOKUP(H1826,[1]Sheet1!$D:$D,1,FALSE)</f>
        <v>#N/A</v>
      </c>
    </row>
    <row r="1827" spans="1:29">
      <c r="A1827" s="4">
        <v>1584</v>
      </c>
      <c r="B1827" s="4" t="s">
        <v>4105</v>
      </c>
      <c r="C1827" s="4" t="s">
        <v>457</v>
      </c>
      <c r="D1827" s="4">
        <v>0</v>
      </c>
      <c r="E1827" s="4">
        <v>0</v>
      </c>
      <c r="F1827" s="4">
        <v>0</v>
      </c>
      <c r="G1827" s="4">
        <v>0</v>
      </c>
      <c r="H1827" s="4">
        <v>3353261</v>
      </c>
      <c r="I1827" s="4" t="s">
        <v>4628</v>
      </c>
      <c r="J1827" s="216">
        <v>200</v>
      </c>
      <c r="K1827" s="4">
        <v>19993858633</v>
      </c>
      <c r="L1827" s="4"/>
      <c r="M1827" s="4" t="s">
        <v>4629</v>
      </c>
      <c r="N1827" s="4" t="s">
        <v>4193</v>
      </c>
      <c r="O1827" s="4">
        <v>19993858633</v>
      </c>
      <c r="P1827" s="217">
        <f>--IFERROR(VLOOKUP(I1827,'统计（数据库导出）'!A:C,2,FALSE),0)</f>
        <v>0</v>
      </c>
      <c r="Q1827" s="217">
        <f>--IFERROR(VLOOKUP(I1827,'统计（数据库导出）'!A:C,3,FALSE),0)</f>
        <v>0</v>
      </c>
      <c r="R1827" s="219">
        <f t="shared" si="28"/>
        <v>0</v>
      </c>
      <c r="S1827" s="217">
        <f>--IFERROR(VLOOKUP(I1827,'统计（数据库导出）'!A:K,4,FALSE),0)</f>
        <v>0</v>
      </c>
      <c r="T1827" s="217">
        <f>--IFERROR(VLOOKUP(I1827,'统计（数据库导出）'!A:K,5,FALSE),0)</f>
        <v>0</v>
      </c>
      <c r="U1827" s="217">
        <f>--IFERROR(VLOOKUP(I1827,'统计（数据库导出）'!A:K,6,FALSE),0)</f>
        <v>0</v>
      </c>
      <c r="V1827" s="217">
        <f>--IFERROR(VLOOKUP(I1827,'统计（数据库导出）'!A:K,7,FALSE),0)</f>
        <v>0</v>
      </c>
      <c r="W1827" s="217">
        <f>--IFERROR(VLOOKUP(I1827,'统计（数据库导出）'!A:K,8,FALSE),0)</f>
        <v>0</v>
      </c>
      <c r="X1827" s="217">
        <f>--IFERROR(VLOOKUP(I1827,'统计（数据库导出）'!A:K,9,FALSE),0)</f>
        <v>0</v>
      </c>
      <c r="Y1827" s="217">
        <f>--IFERROR(VLOOKUP(I1827,'统计（数据库导出）'!A:K,10,FALSE),0)</f>
        <v>0</v>
      </c>
      <c r="Z1827" s="217">
        <f>--IFERROR(VLOOKUP(I1827,'统计（数据库导出）'!A:K,11,FALSE),0)</f>
        <v>0</v>
      </c>
      <c r="AA1827" s="4">
        <v>1826</v>
      </c>
      <c r="AB1827" s="4"/>
      <c r="AC1827" s="1" t="e">
        <f>VLOOKUP(H1827,[1]Sheet1!$D:$D,1,FALSE)</f>
        <v>#N/A</v>
      </c>
    </row>
    <row r="1828" spans="1:29">
      <c r="A1828" s="4">
        <v>1585</v>
      </c>
      <c r="B1828" s="4" t="s">
        <v>4105</v>
      </c>
      <c r="C1828" s="4" t="s">
        <v>457</v>
      </c>
      <c r="D1828" s="4">
        <v>0</v>
      </c>
      <c r="E1828" s="4">
        <v>0</v>
      </c>
      <c r="F1828" s="4">
        <v>0</v>
      </c>
      <c r="G1828" s="4">
        <v>0</v>
      </c>
      <c r="H1828" s="4">
        <v>3353262</v>
      </c>
      <c r="I1828" s="4" t="s">
        <v>4630</v>
      </c>
      <c r="J1828" s="216">
        <v>200</v>
      </c>
      <c r="K1828" s="4">
        <v>19996035512</v>
      </c>
      <c r="L1828" s="4"/>
      <c r="M1828" s="4" t="s">
        <v>4631</v>
      </c>
      <c r="N1828" s="4" t="s">
        <v>4193</v>
      </c>
      <c r="O1828" s="4">
        <v>19996035512</v>
      </c>
      <c r="P1828" s="217">
        <f>--IFERROR(VLOOKUP(I1828,'统计（数据库导出）'!A:C,2,FALSE),0)</f>
        <v>0</v>
      </c>
      <c r="Q1828" s="217">
        <f>--IFERROR(VLOOKUP(I1828,'统计（数据库导出）'!A:C,3,FALSE),0)</f>
        <v>0</v>
      </c>
      <c r="R1828" s="219">
        <f t="shared" si="28"/>
        <v>0</v>
      </c>
      <c r="S1828" s="217">
        <f>--IFERROR(VLOOKUP(I1828,'统计（数据库导出）'!A:K,4,FALSE),0)</f>
        <v>0</v>
      </c>
      <c r="T1828" s="217">
        <f>--IFERROR(VLOOKUP(I1828,'统计（数据库导出）'!A:K,5,FALSE),0)</f>
        <v>0</v>
      </c>
      <c r="U1828" s="217">
        <f>--IFERROR(VLOOKUP(I1828,'统计（数据库导出）'!A:K,6,FALSE),0)</f>
        <v>0</v>
      </c>
      <c r="V1828" s="217">
        <f>--IFERROR(VLOOKUP(I1828,'统计（数据库导出）'!A:K,7,FALSE),0)</f>
        <v>0</v>
      </c>
      <c r="W1828" s="217">
        <f>--IFERROR(VLOOKUP(I1828,'统计（数据库导出）'!A:K,8,FALSE),0)</f>
        <v>0</v>
      </c>
      <c r="X1828" s="217">
        <f>--IFERROR(VLOOKUP(I1828,'统计（数据库导出）'!A:K,9,FALSE),0)</f>
        <v>0</v>
      </c>
      <c r="Y1828" s="217">
        <f>--IFERROR(VLOOKUP(I1828,'统计（数据库导出）'!A:K,10,FALSE),0)</f>
        <v>0</v>
      </c>
      <c r="Z1828" s="217">
        <f>--IFERROR(VLOOKUP(I1828,'统计（数据库导出）'!A:K,11,FALSE),0)</f>
        <v>0</v>
      </c>
      <c r="AA1828" s="4">
        <v>1827</v>
      </c>
      <c r="AB1828" s="4"/>
      <c r="AC1828" s="1" t="e">
        <f>VLOOKUP(H1828,[1]Sheet1!$D:$D,1,FALSE)</f>
        <v>#N/A</v>
      </c>
    </row>
    <row r="1829" spans="1:29">
      <c r="A1829" s="4">
        <v>1586</v>
      </c>
      <c r="B1829" s="4" t="s">
        <v>4105</v>
      </c>
      <c r="C1829" s="4" t="s">
        <v>457</v>
      </c>
      <c r="D1829" s="4">
        <v>0</v>
      </c>
      <c r="E1829" s="4">
        <v>0</v>
      </c>
      <c r="F1829" s="4">
        <v>0</v>
      </c>
      <c r="G1829" s="4">
        <v>0</v>
      </c>
      <c r="H1829" s="4">
        <v>3353263</v>
      </c>
      <c r="I1829" s="4" t="s">
        <v>4632</v>
      </c>
      <c r="J1829" s="216">
        <v>200</v>
      </c>
      <c r="K1829" s="4">
        <v>18993821330</v>
      </c>
      <c r="L1829" s="4"/>
      <c r="M1829" s="4" t="s">
        <v>4633</v>
      </c>
      <c r="N1829" s="4" t="s">
        <v>4193</v>
      </c>
      <c r="O1829" s="4">
        <v>18993821330</v>
      </c>
      <c r="P1829" s="217">
        <f>--IFERROR(VLOOKUP(I1829,'统计（数据库导出）'!A:C,2,FALSE),0)</f>
        <v>0</v>
      </c>
      <c r="Q1829" s="217">
        <f>--IFERROR(VLOOKUP(I1829,'统计（数据库导出）'!A:C,3,FALSE),0)</f>
        <v>164.8</v>
      </c>
      <c r="R1829" s="219">
        <f t="shared" si="28"/>
        <v>0.824</v>
      </c>
      <c r="S1829" s="217">
        <f>--IFERROR(VLOOKUP(I1829,'统计（数据库导出）'!A:K,4,FALSE),0)</f>
        <v>0</v>
      </c>
      <c r="T1829" s="217">
        <f>--IFERROR(VLOOKUP(I1829,'统计（数据库导出）'!A:K,5,FALSE),0)</f>
        <v>0</v>
      </c>
      <c r="U1829" s="217">
        <f>--IFERROR(VLOOKUP(I1829,'统计（数据库导出）'!A:K,6,FALSE),0)</f>
        <v>0</v>
      </c>
      <c r="V1829" s="217">
        <f>--IFERROR(VLOOKUP(I1829,'统计（数据库导出）'!A:K,7,FALSE),0)</f>
        <v>0</v>
      </c>
      <c r="W1829" s="217">
        <f>--IFERROR(VLOOKUP(I1829,'统计（数据库导出）'!A:K,8,FALSE),0)</f>
        <v>154.8</v>
      </c>
      <c r="X1829" s="217">
        <f>--IFERROR(VLOOKUP(I1829,'统计（数据库导出）'!A:K,9,FALSE),0)</f>
        <v>-129</v>
      </c>
      <c r="Y1829" s="217">
        <f>--IFERROR(VLOOKUP(I1829,'统计（数据库导出）'!A:K,10,FALSE),0)</f>
        <v>10</v>
      </c>
      <c r="Z1829" s="217">
        <f>--IFERROR(VLOOKUP(I1829,'统计（数据库导出）'!A:K,11,FALSE),0)</f>
        <v>0</v>
      </c>
      <c r="AA1829" s="4">
        <v>1828</v>
      </c>
      <c r="AB1829" s="4"/>
      <c r="AC1829" s="1" t="e">
        <f>VLOOKUP(H1829,[1]Sheet1!$D:$D,1,FALSE)</f>
        <v>#N/A</v>
      </c>
    </row>
    <row r="1830" spans="1:29">
      <c r="A1830" s="4">
        <v>1587</v>
      </c>
      <c r="B1830" s="4" t="s">
        <v>4105</v>
      </c>
      <c r="C1830" s="4" t="s">
        <v>457</v>
      </c>
      <c r="D1830" s="4">
        <v>0</v>
      </c>
      <c r="E1830" s="4">
        <v>0</v>
      </c>
      <c r="F1830" s="4">
        <v>0</v>
      </c>
      <c r="G1830" s="4">
        <v>0</v>
      </c>
      <c r="H1830" s="4">
        <v>3353264</v>
      </c>
      <c r="I1830" s="4" t="s">
        <v>4634</v>
      </c>
      <c r="J1830" s="216">
        <v>200</v>
      </c>
      <c r="K1830" s="4">
        <v>18993821226</v>
      </c>
      <c r="L1830" s="4"/>
      <c r="M1830" s="4" t="s">
        <v>4635</v>
      </c>
      <c r="N1830" s="4" t="s">
        <v>4193</v>
      </c>
      <c r="O1830" s="4">
        <v>18993821226</v>
      </c>
      <c r="P1830" s="217">
        <f>--IFERROR(VLOOKUP(I1830,'统计（数据库导出）'!A:C,2,FALSE),0)</f>
        <v>0</v>
      </c>
      <c r="Q1830" s="217">
        <f>--IFERROR(VLOOKUP(I1830,'统计（数据库导出）'!A:C,3,FALSE),0)</f>
        <v>0</v>
      </c>
      <c r="R1830" s="219">
        <f t="shared" si="28"/>
        <v>0</v>
      </c>
      <c r="S1830" s="217">
        <f>--IFERROR(VLOOKUP(I1830,'统计（数据库导出）'!A:K,4,FALSE),0)</f>
        <v>0</v>
      </c>
      <c r="T1830" s="217">
        <f>--IFERROR(VLOOKUP(I1830,'统计（数据库导出）'!A:K,5,FALSE),0)</f>
        <v>0</v>
      </c>
      <c r="U1830" s="217">
        <f>--IFERROR(VLOOKUP(I1830,'统计（数据库导出）'!A:K,6,FALSE),0)</f>
        <v>0</v>
      </c>
      <c r="V1830" s="217">
        <f>--IFERROR(VLOOKUP(I1830,'统计（数据库导出）'!A:K,7,FALSE),0)</f>
        <v>0</v>
      </c>
      <c r="W1830" s="217">
        <f>--IFERROR(VLOOKUP(I1830,'统计（数据库导出）'!A:K,8,FALSE),0)</f>
        <v>0</v>
      </c>
      <c r="X1830" s="217">
        <f>--IFERROR(VLOOKUP(I1830,'统计（数据库导出）'!A:K,9,FALSE),0)</f>
        <v>0</v>
      </c>
      <c r="Y1830" s="217">
        <f>--IFERROR(VLOOKUP(I1830,'统计（数据库导出）'!A:K,10,FALSE),0)</f>
        <v>0</v>
      </c>
      <c r="Z1830" s="217">
        <f>--IFERROR(VLOOKUP(I1830,'统计（数据库导出）'!A:K,11,FALSE),0)</f>
        <v>0</v>
      </c>
      <c r="AA1830" s="4">
        <v>1829</v>
      </c>
      <c r="AB1830" s="4"/>
      <c r="AC1830" s="1" t="e">
        <f>VLOOKUP(H1830,[1]Sheet1!$D:$D,1,FALSE)</f>
        <v>#N/A</v>
      </c>
    </row>
    <row r="1831" spans="1:29">
      <c r="A1831" s="4">
        <v>1588</v>
      </c>
      <c r="B1831" s="4" t="s">
        <v>4105</v>
      </c>
      <c r="C1831" s="4" t="s">
        <v>457</v>
      </c>
      <c r="D1831" s="4">
        <v>0</v>
      </c>
      <c r="E1831" s="4">
        <v>0</v>
      </c>
      <c r="F1831" s="4">
        <v>0</v>
      </c>
      <c r="G1831" s="4">
        <v>0</v>
      </c>
      <c r="H1831" s="4">
        <v>3353265</v>
      </c>
      <c r="I1831" s="4" t="s">
        <v>4636</v>
      </c>
      <c r="J1831" s="216">
        <v>200</v>
      </c>
      <c r="K1831" s="4">
        <v>19996038089</v>
      </c>
      <c r="L1831" s="4"/>
      <c r="M1831" s="4" t="s">
        <v>4637</v>
      </c>
      <c r="N1831" s="4" t="s">
        <v>4193</v>
      </c>
      <c r="O1831" s="4">
        <v>19996038089</v>
      </c>
      <c r="P1831" s="217">
        <f>--IFERROR(VLOOKUP(I1831,'统计（数据库导出）'!A:C,2,FALSE),0)</f>
        <v>0</v>
      </c>
      <c r="Q1831" s="217">
        <f>--IFERROR(VLOOKUP(I1831,'统计（数据库导出）'!A:C,3,FALSE),0)</f>
        <v>0</v>
      </c>
      <c r="R1831" s="219">
        <f t="shared" si="28"/>
        <v>0</v>
      </c>
      <c r="S1831" s="217">
        <f>--IFERROR(VLOOKUP(I1831,'统计（数据库导出）'!A:K,4,FALSE),0)</f>
        <v>0</v>
      </c>
      <c r="T1831" s="217">
        <f>--IFERROR(VLOOKUP(I1831,'统计（数据库导出）'!A:K,5,FALSE),0)</f>
        <v>0</v>
      </c>
      <c r="U1831" s="217">
        <f>--IFERROR(VLOOKUP(I1831,'统计（数据库导出）'!A:K,6,FALSE),0)</f>
        <v>0</v>
      </c>
      <c r="V1831" s="217">
        <f>--IFERROR(VLOOKUP(I1831,'统计（数据库导出）'!A:K,7,FALSE),0)</f>
        <v>0</v>
      </c>
      <c r="W1831" s="217">
        <f>--IFERROR(VLOOKUP(I1831,'统计（数据库导出）'!A:K,8,FALSE),0)</f>
        <v>0</v>
      </c>
      <c r="X1831" s="217">
        <f>--IFERROR(VLOOKUP(I1831,'统计（数据库导出）'!A:K,9,FALSE),0)</f>
        <v>0</v>
      </c>
      <c r="Y1831" s="217">
        <f>--IFERROR(VLOOKUP(I1831,'统计（数据库导出）'!A:K,10,FALSE),0)</f>
        <v>0</v>
      </c>
      <c r="Z1831" s="217">
        <f>--IFERROR(VLOOKUP(I1831,'统计（数据库导出）'!A:K,11,FALSE),0)</f>
        <v>0</v>
      </c>
      <c r="AA1831" s="4">
        <v>1830</v>
      </c>
      <c r="AB1831" s="4"/>
      <c r="AC1831" s="1" t="e">
        <f>VLOOKUP(H1831,[1]Sheet1!$D:$D,1,FALSE)</f>
        <v>#N/A</v>
      </c>
    </row>
    <row r="1832" spans="1:29">
      <c r="A1832" s="4">
        <v>1589</v>
      </c>
      <c r="B1832" s="4" t="s">
        <v>4105</v>
      </c>
      <c r="C1832" s="4" t="s">
        <v>457</v>
      </c>
      <c r="D1832" s="4">
        <v>0</v>
      </c>
      <c r="E1832" s="4">
        <v>0</v>
      </c>
      <c r="F1832" s="4">
        <v>0</v>
      </c>
      <c r="G1832" s="4">
        <v>0</v>
      </c>
      <c r="H1832" s="4">
        <v>3353266</v>
      </c>
      <c r="I1832" s="4" t="s">
        <v>4638</v>
      </c>
      <c r="J1832" s="216">
        <v>200</v>
      </c>
      <c r="K1832" s="4">
        <v>18993821262</v>
      </c>
      <c r="L1832" s="4"/>
      <c r="M1832" s="4" t="s">
        <v>4639</v>
      </c>
      <c r="N1832" s="4" t="s">
        <v>4193</v>
      </c>
      <c r="O1832" s="4">
        <v>18993821262</v>
      </c>
      <c r="P1832" s="217">
        <f>--IFERROR(VLOOKUP(I1832,'统计（数据库导出）'!A:C,2,FALSE),0)</f>
        <v>0</v>
      </c>
      <c r="Q1832" s="217">
        <f>--IFERROR(VLOOKUP(I1832,'统计（数据库导出）'!A:C,3,FALSE),0)</f>
        <v>40</v>
      </c>
      <c r="R1832" s="219">
        <f t="shared" si="28"/>
        <v>0.2</v>
      </c>
      <c r="S1832" s="217">
        <f>--IFERROR(VLOOKUP(I1832,'统计（数据库导出）'!A:K,4,FALSE),0)</f>
        <v>0</v>
      </c>
      <c r="T1832" s="217">
        <f>--IFERROR(VLOOKUP(I1832,'统计（数据库导出）'!A:K,5,FALSE),0)</f>
        <v>0</v>
      </c>
      <c r="U1832" s="217">
        <f>--IFERROR(VLOOKUP(I1832,'统计（数据库导出）'!A:K,6,FALSE),0)</f>
        <v>0</v>
      </c>
      <c r="V1832" s="217">
        <f>--IFERROR(VLOOKUP(I1832,'统计（数据库导出）'!A:K,7,FALSE),0)</f>
        <v>0</v>
      </c>
      <c r="W1832" s="217">
        <f>--IFERROR(VLOOKUP(I1832,'统计（数据库导出）'!A:K,8,FALSE),0)</f>
        <v>0</v>
      </c>
      <c r="X1832" s="217">
        <f>--IFERROR(VLOOKUP(I1832,'统计（数据库导出）'!A:K,9,FALSE),0)</f>
        <v>0</v>
      </c>
      <c r="Y1832" s="217">
        <f>--IFERROR(VLOOKUP(I1832,'统计（数据库导出）'!A:K,10,FALSE),0)</f>
        <v>40</v>
      </c>
      <c r="Z1832" s="217">
        <f>--IFERROR(VLOOKUP(I1832,'统计（数据库导出）'!A:K,11,FALSE),0)</f>
        <v>0</v>
      </c>
      <c r="AA1832" s="4">
        <v>1831</v>
      </c>
      <c r="AB1832" s="4"/>
      <c r="AC1832" s="1" t="e">
        <f>VLOOKUP(H1832,[1]Sheet1!$D:$D,1,FALSE)</f>
        <v>#N/A</v>
      </c>
    </row>
    <row r="1833" spans="1:29">
      <c r="A1833" s="4">
        <v>1590</v>
      </c>
      <c r="B1833" s="4" t="s">
        <v>4105</v>
      </c>
      <c r="C1833" s="4" t="s">
        <v>457</v>
      </c>
      <c r="D1833" s="4">
        <v>0</v>
      </c>
      <c r="E1833" s="4">
        <v>0</v>
      </c>
      <c r="F1833" s="4">
        <v>0</v>
      </c>
      <c r="G1833" s="4">
        <v>0</v>
      </c>
      <c r="H1833" s="4">
        <v>3353275</v>
      </c>
      <c r="I1833" s="4" t="s">
        <v>4194</v>
      </c>
      <c r="J1833" s="216">
        <v>200</v>
      </c>
      <c r="K1833" s="4">
        <v>18993820690</v>
      </c>
      <c r="L1833" s="4"/>
      <c r="M1833" s="4" t="s">
        <v>4195</v>
      </c>
      <c r="N1833" s="4" t="s">
        <v>4193</v>
      </c>
      <c r="O1833" s="4">
        <v>18993820690</v>
      </c>
      <c r="P1833" s="217">
        <f>--IFERROR(VLOOKUP(I1833,'统计（数据库导出）'!A:C,2,FALSE),0)</f>
        <v>154.6</v>
      </c>
      <c r="Q1833" s="217">
        <f>--IFERROR(VLOOKUP(I1833,'统计（数据库导出）'!A:C,3,FALSE),0)</f>
        <v>311.7</v>
      </c>
      <c r="R1833" s="219">
        <f t="shared" si="28"/>
        <v>1.5585</v>
      </c>
      <c r="S1833" s="217">
        <f>--IFERROR(VLOOKUP(I1833,'统计（数据库导出）'!A:K,4,FALSE),0)</f>
        <v>144</v>
      </c>
      <c r="T1833" s="217">
        <f>--IFERROR(VLOOKUP(I1833,'统计（数据库导出）'!A:K,5,FALSE),0)</f>
        <v>0</v>
      </c>
      <c r="U1833" s="217">
        <f>--IFERROR(VLOOKUP(I1833,'统计（数据库导出）'!A:K,6,FALSE),0)</f>
        <v>10.6</v>
      </c>
      <c r="V1833" s="217">
        <f>--IFERROR(VLOOKUP(I1833,'统计（数据库导出）'!A:K,7,FALSE),0)</f>
        <v>0</v>
      </c>
      <c r="W1833" s="217">
        <f>--IFERROR(VLOOKUP(I1833,'统计（数据库导出）'!A:K,8,FALSE),0)</f>
        <v>296.1</v>
      </c>
      <c r="X1833" s="217">
        <f>--IFERROR(VLOOKUP(I1833,'统计（数据库导出）'!A:K,9,FALSE),0)</f>
        <v>-50.7</v>
      </c>
      <c r="Y1833" s="217">
        <f>--IFERROR(VLOOKUP(I1833,'统计（数据库导出）'!A:K,10,FALSE),0)</f>
        <v>15.6</v>
      </c>
      <c r="Z1833" s="217">
        <f>--IFERROR(VLOOKUP(I1833,'统计（数据库导出）'!A:K,11,FALSE),0)</f>
        <v>0</v>
      </c>
      <c r="AA1833" s="4">
        <v>1832</v>
      </c>
      <c r="AB1833" s="4"/>
      <c r="AC1833" s="1" t="e">
        <f>VLOOKUP(H1833,[1]Sheet1!$D:$D,1,FALSE)</f>
        <v>#N/A</v>
      </c>
    </row>
    <row r="1834" spans="1:29">
      <c r="A1834" s="4">
        <v>1591</v>
      </c>
      <c r="B1834" s="4" t="s">
        <v>4105</v>
      </c>
      <c r="C1834" s="4" t="s">
        <v>457</v>
      </c>
      <c r="D1834" s="4">
        <v>0</v>
      </c>
      <c r="E1834" s="4">
        <v>0</v>
      </c>
      <c r="F1834" s="4">
        <v>0</v>
      </c>
      <c r="G1834" s="4">
        <v>0</v>
      </c>
      <c r="H1834" s="4">
        <v>3353276</v>
      </c>
      <c r="I1834" s="4" t="s">
        <v>4640</v>
      </c>
      <c r="J1834" s="216">
        <v>200</v>
      </c>
      <c r="K1834" s="4">
        <v>18993821110</v>
      </c>
      <c r="L1834" s="4"/>
      <c r="M1834" s="4" t="s">
        <v>4641</v>
      </c>
      <c r="N1834" s="4" t="s">
        <v>4193</v>
      </c>
      <c r="O1834" s="4">
        <v>18993821110</v>
      </c>
      <c r="P1834" s="217">
        <f>--IFERROR(VLOOKUP(I1834,'统计（数据库导出）'!A:C,2,FALSE),0)</f>
        <v>0</v>
      </c>
      <c r="Q1834" s="217">
        <f>--IFERROR(VLOOKUP(I1834,'统计（数据库导出）'!A:C,3,FALSE),0)</f>
        <v>185.45</v>
      </c>
      <c r="R1834" s="219">
        <f t="shared" si="28"/>
        <v>0.92725</v>
      </c>
      <c r="S1834" s="217">
        <f>--IFERROR(VLOOKUP(I1834,'统计（数据库导出）'!A:K,4,FALSE),0)</f>
        <v>0</v>
      </c>
      <c r="T1834" s="217">
        <f>--IFERROR(VLOOKUP(I1834,'统计（数据库导出）'!A:K,5,FALSE),0)</f>
        <v>0</v>
      </c>
      <c r="U1834" s="217">
        <f>--IFERROR(VLOOKUP(I1834,'统计（数据库导出）'!A:K,6,FALSE),0)</f>
        <v>0</v>
      </c>
      <c r="V1834" s="217">
        <f>--IFERROR(VLOOKUP(I1834,'统计（数据库导出）'!A:K,7,FALSE),0)</f>
        <v>0</v>
      </c>
      <c r="W1834" s="217">
        <f>--IFERROR(VLOOKUP(I1834,'统计（数据库导出）'!A:K,8,FALSE),0)</f>
        <v>154.8</v>
      </c>
      <c r="X1834" s="217">
        <f>--IFERROR(VLOOKUP(I1834,'统计（数据库导出）'!A:K,9,FALSE),0)</f>
        <v>-129</v>
      </c>
      <c r="Y1834" s="217">
        <f>--IFERROR(VLOOKUP(I1834,'统计（数据库导出）'!A:K,10,FALSE),0)</f>
        <v>30.65</v>
      </c>
      <c r="Z1834" s="217">
        <f>--IFERROR(VLOOKUP(I1834,'统计（数据库导出）'!A:K,11,FALSE),0)</f>
        <v>0</v>
      </c>
      <c r="AA1834" s="4">
        <v>1833</v>
      </c>
      <c r="AB1834" s="4"/>
      <c r="AC1834" s="1" t="e">
        <f>VLOOKUP(H1834,[1]Sheet1!$D:$D,1,FALSE)</f>
        <v>#N/A</v>
      </c>
    </row>
    <row r="1835" spans="1:29">
      <c r="A1835" s="4">
        <v>1592</v>
      </c>
      <c r="B1835" s="4" t="s">
        <v>4105</v>
      </c>
      <c r="C1835" s="4" t="s">
        <v>457</v>
      </c>
      <c r="D1835" s="4">
        <v>0</v>
      </c>
      <c r="E1835" s="4">
        <v>0</v>
      </c>
      <c r="F1835" s="4">
        <v>0</v>
      </c>
      <c r="G1835" s="4">
        <v>0</v>
      </c>
      <c r="H1835" s="4">
        <v>3353277</v>
      </c>
      <c r="I1835" s="4" t="s">
        <v>4642</v>
      </c>
      <c r="J1835" s="216">
        <v>200</v>
      </c>
      <c r="K1835" s="4">
        <v>18993821229</v>
      </c>
      <c r="L1835" s="4"/>
      <c r="M1835" s="4" t="s">
        <v>4643</v>
      </c>
      <c r="N1835" s="4" t="s">
        <v>4193</v>
      </c>
      <c r="O1835" s="4">
        <v>18993821229</v>
      </c>
      <c r="P1835" s="217">
        <f>--IFERROR(VLOOKUP(I1835,'统计（数据库导出）'!A:C,2,FALSE),0)</f>
        <v>0</v>
      </c>
      <c r="Q1835" s="217">
        <f>--IFERROR(VLOOKUP(I1835,'统计（数据库导出）'!A:C,3,FALSE),0)</f>
        <v>0</v>
      </c>
      <c r="R1835" s="219">
        <f t="shared" si="28"/>
        <v>0</v>
      </c>
      <c r="S1835" s="217">
        <f>--IFERROR(VLOOKUP(I1835,'统计（数据库导出）'!A:K,4,FALSE),0)</f>
        <v>0</v>
      </c>
      <c r="T1835" s="217">
        <f>--IFERROR(VLOOKUP(I1835,'统计（数据库导出）'!A:K,5,FALSE),0)</f>
        <v>0</v>
      </c>
      <c r="U1835" s="217">
        <f>--IFERROR(VLOOKUP(I1835,'统计（数据库导出）'!A:K,6,FALSE),0)</f>
        <v>0</v>
      </c>
      <c r="V1835" s="217">
        <f>--IFERROR(VLOOKUP(I1835,'统计（数据库导出）'!A:K,7,FALSE),0)</f>
        <v>0</v>
      </c>
      <c r="W1835" s="217">
        <f>--IFERROR(VLOOKUP(I1835,'统计（数据库导出）'!A:K,8,FALSE),0)</f>
        <v>0</v>
      </c>
      <c r="X1835" s="217">
        <f>--IFERROR(VLOOKUP(I1835,'统计（数据库导出）'!A:K,9,FALSE),0)</f>
        <v>0</v>
      </c>
      <c r="Y1835" s="217">
        <f>--IFERROR(VLOOKUP(I1835,'统计（数据库导出）'!A:K,10,FALSE),0)</f>
        <v>0</v>
      </c>
      <c r="Z1835" s="217">
        <f>--IFERROR(VLOOKUP(I1835,'统计（数据库导出）'!A:K,11,FALSE),0)</f>
        <v>0</v>
      </c>
      <c r="AA1835" s="4">
        <v>1834</v>
      </c>
      <c r="AB1835" s="4"/>
      <c r="AC1835" s="1" t="e">
        <f>VLOOKUP(H1835,[1]Sheet1!$D:$D,1,FALSE)</f>
        <v>#N/A</v>
      </c>
    </row>
    <row r="1836" spans="1:29">
      <c r="A1836" s="4">
        <v>1593</v>
      </c>
      <c r="B1836" s="4" t="s">
        <v>4105</v>
      </c>
      <c r="C1836" s="4" t="s">
        <v>457</v>
      </c>
      <c r="D1836" s="4">
        <v>0</v>
      </c>
      <c r="E1836" s="4">
        <v>0</v>
      </c>
      <c r="F1836" s="4">
        <v>0</v>
      </c>
      <c r="G1836" s="4">
        <v>0</v>
      </c>
      <c r="H1836" s="4">
        <v>3353278</v>
      </c>
      <c r="I1836" s="4" t="s">
        <v>4644</v>
      </c>
      <c r="J1836" s="216">
        <v>200</v>
      </c>
      <c r="K1836" s="4">
        <v>18993821113</v>
      </c>
      <c r="L1836" s="4"/>
      <c r="M1836" s="4" t="s">
        <v>4645</v>
      </c>
      <c r="N1836" s="4" t="s">
        <v>4193</v>
      </c>
      <c r="O1836" s="4">
        <v>18993821113</v>
      </c>
      <c r="P1836" s="217">
        <f>--IFERROR(VLOOKUP(I1836,'统计（数据库导出）'!A:C,2,FALSE),0)</f>
        <v>0</v>
      </c>
      <c r="Q1836" s="217">
        <f>--IFERROR(VLOOKUP(I1836,'统计（数据库导出）'!A:C,3,FALSE),0)</f>
        <v>10</v>
      </c>
      <c r="R1836" s="219">
        <f t="shared" si="28"/>
        <v>0.05</v>
      </c>
      <c r="S1836" s="217">
        <f>--IFERROR(VLOOKUP(I1836,'统计（数据库导出）'!A:K,4,FALSE),0)</f>
        <v>0</v>
      </c>
      <c r="T1836" s="217">
        <f>--IFERROR(VLOOKUP(I1836,'统计（数据库导出）'!A:K,5,FALSE),0)</f>
        <v>0</v>
      </c>
      <c r="U1836" s="217">
        <f>--IFERROR(VLOOKUP(I1836,'统计（数据库导出）'!A:K,6,FALSE),0)</f>
        <v>0</v>
      </c>
      <c r="V1836" s="217">
        <f>--IFERROR(VLOOKUP(I1836,'统计（数据库导出）'!A:K,7,FALSE),0)</f>
        <v>0</v>
      </c>
      <c r="W1836" s="217">
        <f>--IFERROR(VLOOKUP(I1836,'统计（数据库导出）'!A:K,8,FALSE),0)</f>
        <v>0</v>
      </c>
      <c r="X1836" s="217">
        <f>--IFERROR(VLOOKUP(I1836,'统计（数据库导出）'!A:K,9,FALSE),0)</f>
        <v>0</v>
      </c>
      <c r="Y1836" s="217">
        <f>--IFERROR(VLOOKUP(I1836,'统计（数据库导出）'!A:K,10,FALSE),0)</f>
        <v>10</v>
      </c>
      <c r="Z1836" s="217">
        <f>--IFERROR(VLOOKUP(I1836,'统计（数据库导出）'!A:K,11,FALSE),0)</f>
        <v>0</v>
      </c>
      <c r="AA1836" s="4">
        <v>1835</v>
      </c>
      <c r="AB1836" s="4"/>
      <c r="AC1836" s="1" t="e">
        <f>VLOOKUP(H1836,[1]Sheet1!$D:$D,1,FALSE)</f>
        <v>#N/A</v>
      </c>
    </row>
    <row r="1837" spans="1:29">
      <c r="A1837" s="4">
        <v>1594</v>
      </c>
      <c r="B1837" s="4" t="s">
        <v>4105</v>
      </c>
      <c r="C1837" s="4" t="s">
        <v>457</v>
      </c>
      <c r="D1837" s="4">
        <v>0</v>
      </c>
      <c r="E1837" s="4">
        <v>0</v>
      </c>
      <c r="F1837" s="4">
        <v>0</v>
      </c>
      <c r="G1837" s="4">
        <v>0</v>
      </c>
      <c r="H1837" s="4">
        <v>3353280</v>
      </c>
      <c r="I1837" s="4" t="s">
        <v>4646</v>
      </c>
      <c r="J1837" s="216">
        <v>200</v>
      </c>
      <c r="K1837" s="4">
        <v>19958511314</v>
      </c>
      <c r="L1837" s="4"/>
      <c r="M1837" s="4" t="s">
        <v>4647</v>
      </c>
      <c r="N1837" s="4" t="s">
        <v>4193</v>
      </c>
      <c r="O1837" s="4">
        <v>19958511314</v>
      </c>
      <c r="P1837" s="217">
        <f>--IFERROR(VLOOKUP(I1837,'统计（数据库导出）'!A:C,2,FALSE),0)</f>
        <v>0</v>
      </c>
      <c r="Q1837" s="217">
        <f>--IFERROR(VLOOKUP(I1837,'统计（数据库导出）'!A:C,3,FALSE),0)</f>
        <v>0</v>
      </c>
      <c r="R1837" s="219">
        <f t="shared" si="28"/>
        <v>0</v>
      </c>
      <c r="S1837" s="217">
        <f>--IFERROR(VLOOKUP(I1837,'统计（数据库导出）'!A:K,4,FALSE),0)</f>
        <v>0</v>
      </c>
      <c r="T1837" s="217">
        <f>--IFERROR(VLOOKUP(I1837,'统计（数据库导出）'!A:K,5,FALSE),0)</f>
        <v>0</v>
      </c>
      <c r="U1837" s="217">
        <f>--IFERROR(VLOOKUP(I1837,'统计（数据库导出）'!A:K,6,FALSE),0)</f>
        <v>0</v>
      </c>
      <c r="V1837" s="217">
        <f>--IFERROR(VLOOKUP(I1837,'统计（数据库导出）'!A:K,7,FALSE),0)</f>
        <v>0</v>
      </c>
      <c r="W1837" s="217">
        <f>--IFERROR(VLOOKUP(I1837,'统计（数据库导出）'!A:K,8,FALSE),0)</f>
        <v>0</v>
      </c>
      <c r="X1837" s="217">
        <f>--IFERROR(VLOOKUP(I1837,'统计（数据库导出）'!A:K,9,FALSE),0)</f>
        <v>0</v>
      </c>
      <c r="Y1837" s="217">
        <f>--IFERROR(VLOOKUP(I1837,'统计（数据库导出）'!A:K,10,FALSE),0)</f>
        <v>0</v>
      </c>
      <c r="Z1837" s="217">
        <f>--IFERROR(VLOOKUP(I1837,'统计（数据库导出）'!A:K,11,FALSE),0)</f>
        <v>0</v>
      </c>
      <c r="AA1837" s="4">
        <v>1836</v>
      </c>
      <c r="AB1837" s="4"/>
      <c r="AC1837" s="1" t="e">
        <f>VLOOKUP(H1837,[1]Sheet1!$D:$D,1,FALSE)</f>
        <v>#N/A</v>
      </c>
    </row>
    <row r="1838" spans="1:29">
      <c r="A1838" s="4">
        <v>1595</v>
      </c>
      <c r="B1838" s="4" t="s">
        <v>4105</v>
      </c>
      <c r="C1838" s="4" t="s">
        <v>457</v>
      </c>
      <c r="D1838" s="4">
        <v>0</v>
      </c>
      <c r="E1838" s="4">
        <v>0</v>
      </c>
      <c r="F1838" s="4">
        <v>0</v>
      </c>
      <c r="G1838" s="4">
        <v>0</v>
      </c>
      <c r="H1838" s="4">
        <v>3353281</v>
      </c>
      <c r="I1838" s="4" t="s">
        <v>4648</v>
      </c>
      <c r="J1838" s="216">
        <v>200</v>
      </c>
      <c r="K1838" s="4">
        <v>19909386016</v>
      </c>
      <c r="L1838" s="4"/>
      <c r="M1838" s="4" t="s">
        <v>4649</v>
      </c>
      <c r="N1838" s="4" t="s">
        <v>4193</v>
      </c>
      <c r="O1838" s="4">
        <v>19909386016</v>
      </c>
      <c r="P1838" s="217">
        <f>--IFERROR(VLOOKUP(I1838,'统计（数据库导出）'!A:C,2,FALSE),0)</f>
        <v>0</v>
      </c>
      <c r="Q1838" s="217">
        <f>--IFERROR(VLOOKUP(I1838,'统计（数据库导出）'!A:C,3,FALSE),0)</f>
        <v>4.5</v>
      </c>
      <c r="R1838" s="219">
        <f t="shared" si="28"/>
        <v>0.0225</v>
      </c>
      <c r="S1838" s="217">
        <f>--IFERROR(VLOOKUP(I1838,'统计（数据库导出）'!A:K,4,FALSE),0)</f>
        <v>0</v>
      </c>
      <c r="T1838" s="217">
        <f>--IFERROR(VLOOKUP(I1838,'统计（数据库导出）'!A:K,5,FALSE),0)</f>
        <v>0</v>
      </c>
      <c r="U1838" s="217">
        <f>--IFERROR(VLOOKUP(I1838,'统计（数据库导出）'!A:K,6,FALSE),0)</f>
        <v>0</v>
      </c>
      <c r="V1838" s="217">
        <f>--IFERROR(VLOOKUP(I1838,'统计（数据库导出）'!A:K,7,FALSE),0)</f>
        <v>0</v>
      </c>
      <c r="W1838" s="217">
        <f>--IFERROR(VLOOKUP(I1838,'统计（数据库导出）'!A:K,8,FALSE),0)</f>
        <v>4.5</v>
      </c>
      <c r="X1838" s="217">
        <f>--IFERROR(VLOOKUP(I1838,'统计（数据库导出）'!A:K,9,FALSE),0)</f>
        <v>0</v>
      </c>
      <c r="Y1838" s="217">
        <f>--IFERROR(VLOOKUP(I1838,'统计（数据库导出）'!A:K,10,FALSE),0)</f>
        <v>0</v>
      </c>
      <c r="Z1838" s="217">
        <f>--IFERROR(VLOOKUP(I1838,'统计（数据库导出）'!A:K,11,FALSE),0)</f>
        <v>0</v>
      </c>
      <c r="AA1838" s="4">
        <v>1837</v>
      </c>
      <c r="AB1838" s="4"/>
      <c r="AC1838" s="1" t="e">
        <f>VLOOKUP(H1838,[1]Sheet1!$D:$D,1,FALSE)</f>
        <v>#N/A</v>
      </c>
    </row>
    <row r="1839" spans="1:29">
      <c r="A1839" s="4">
        <v>1596</v>
      </c>
      <c r="B1839" s="4" t="s">
        <v>4105</v>
      </c>
      <c r="C1839" s="4" t="s">
        <v>457</v>
      </c>
      <c r="D1839" s="4">
        <v>0</v>
      </c>
      <c r="E1839" s="4">
        <v>0</v>
      </c>
      <c r="F1839" s="4">
        <v>0</v>
      </c>
      <c r="G1839" s="4">
        <v>0</v>
      </c>
      <c r="H1839" s="4">
        <v>3353282</v>
      </c>
      <c r="I1839" s="4" t="s">
        <v>4650</v>
      </c>
      <c r="J1839" s="216">
        <v>200</v>
      </c>
      <c r="K1839" s="4">
        <v>18919385135</v>
      </c>
      <c r="L1839" s="4"/>
      <c r="M1839" s="4" t="s">
        <v>4102</v>
      </c>
      <c r="N1839" s="4" t="s">
        <v>4193</v>
      </c>
      <c r="O1839" s="4">
        <v>18919385135</v>
      </c>
      <c r="P1839" s="217">
        <f>--IFERROR(VLOOKUP(I1839,'统计（数据库导出）'!A:C,2,FALSE),0)</f>
        <v>0</v>
      </c>
      <c r="Q1839" s="217">
        <f>--IFERROR(VLOOKUP(I1839,'统计（数据库导出）'!A:C,3,FALSE),0)</f>
        <v>139</v>
      </c>
      <c r="R1839" s="219">
        <f t="shared" si="28"/>
        <v>0.695</v>
      </c>
      <c r="S1839" s="217">
        <f>--IFERROR(VLOOKUP(I1839,'统计（数据库导出）'!A:K,4,FALSE),0)</f>
        <v>0</v>
      </c>
      <c r="T1839" s="217">
        <f>--IFERROR(VLOOKUP(I1839,'统计（数据库导出）'!A:K,5,FALSE),0)</f>
        <v>0</v>
      </c>
      <c r="U1839" s="217">
        <f>--IFERROR(VLOOKUP(I1839,'统计（数据库导出）'!A:K,6,FALSE),0)</f>
        <v>0</v>
      </c>
      <c r="V1839" s="217">
        <f>--IFERROR(VLOOKUP(I1839,'统计（数据库导出）'!A:K,7,FALSE),0)</f>
        <v>0</v>
      </c>
      <c r="W1839" s="217">
        <f>--IFERROR(VLOOKUP(I1839,'统计（数据库导出）'!A:K,8,FALSE),0)</f>
        <v>129</v>
      </c>
      <c r="X1839" s="217">
        <f>--IFERROR(VLOOKUP(I1839,'统计（数据库导出）'!A:K,9,FALSE),0)</f>
        <v>0</v>
      </c>
      <c r="Y1839" s="217">
        <f>--IFERROR(VLOOKUP(I1839,'统计（数据库导出）'!A:K,10,FALSE),0)</f>
        <v>10</v>
      </c>
      <c r="Z1839" s="217">
        <f>--IFERROR(VLOOKUP(I1839,'统计（数据库导出）'!A:K,11,FALSE),0)</f>
        <v>0</v>
      </c>
      <c r="AA1839" s="4">
        <v>1838</v>
      </c>
      <c r="AB1839" s="4"/>
      <c r="AC1839" s="1" t="e">
        <f>VLOOKUP(H1839,[1]Sheet1!$D:$D,1,FALSE)</f>
        <v>#N/A</v>
      </c>
    </row>
    <row r="1840" spans="1:29">
      <c r="A1840" s="4">
        <v>1597</v>
      </c>
      <c r="B1840" s="4" t="s">
        <v>4105</v>
      </c>
      <c r="C1840" s="4" t="s">
        <v>457</v>
      </c>
      <c r="D1840" s="4">
        <v>0</v>
      </c>
      <c r="E1840" s="4">
        <v>0</v>
      </c>
      <c r="F1840" s="4">
        <v>0</v>
      </c>
      <c r="G1840" s="4">
        <v>0</v>
      </c>
      <c r="H1840" s="4">
        <v>3353285</v>
      </c>
      <c r="I1840" s="4" t="s">
        <v>4651</v>
      </c>
      <c r="J1840" s="216">
        <v>200</v>
      </c>
      <c r="K1840" s="4">
        <v>18919385156</v>
      </c>
      <c r="L1840" s="4"/>
      <c r="M1840" s="4" t="s">
        <v>4652</v>
      </c>
      <c r="N1840" s="4" t="s">
        <v>4193</v>
      </c>
      <c r="O1840" s="4">
        <v>18919385156</v>
      </c>
      <c r="P1840" s="217">
        <f>--IFERROR(VLOOKUP(I1840,'统计（数据库导出）'!A:C,2,FALSE),0)</f>
        <v>0</v>
      </c>
      <c r="Q1840" s="217">
        <f>--IFERROR(VLOOKUP(I1840,'统计（数据库导出）'!A:C,3,FALSE),0)</f>
        <v>0</v>
      </c>
      <c r="R1840" s="219">
        <f t="shared" si="28"/>
        <v>0</v>
      </c>
      <c r="S1840" s="217">
        <f>--IFERROR(VLOOKUP(I1840,'统计（数据库导出）'!A:K,4,FALSE),0)</f>
        <v>0</v>
      </c>
      <c r="T1840" s="217">
        <f>--IFERROR(VLOOKUP(I1840,'统计（数据库导出）'!A:K,5,FALSE),0)</f>
        <v>0</v>
      </c>
      <c r="U1840" s="217">
        <f>--IFERROR(VLOOKUP(I1840,'统计（数据库导出）'!A:K,6,FALSE),0)</f>
        <v>0</v>
      </c>
      <c r="V1840" s="217">
        <f>--IFERROR(VLOOKUP(I1840,'统计（数据库导出）'!A:K,7,FALSE),0)</f>
        <v>0</v>
      </c>
      <c r="W1840" s="217">
        <f>--IFERROR(VLOOKUP(I1840,'统计（数据库导出）'!A:K,8,FALSE),0)</f>
        <v>0</v>
      </c>
      <c r="X1840" s="217">
        <f>--IFERROR(VLOOKUP(I1840,'统计（数据库导出）'!A:K,9,FALSE),0)</f>
        <v>0</v>
      </c>
      <c r="Y1840" s="217">
        <f>--IFERROR(VLOOKUP(I1840,'统计（数据库导出）'!A:K,10,FALSE),0)</f>
        <v>0</v>
      </c>
      <c r="Z1840" s="217">
        <f>--IFERROR(VLOOKUP(I1840,'统计（数据库导出）'!A:K,11,FALSE),0)</f>
        <v>0</v>
      </c>
      <c r="AA1840" s="4">
        <v>1839</v>
      </c>
      <c r="AB1840" s="4"/>
      <c r="AC1840" s="1" t="e">
        <f>VLOOKUP(H1840,[1]Sheet1!$D:$D,1,FALSE)</f>
        <v>#N/A</v>
      </c>
    </row>
    <row r="1841" spans="1:29">
      <c r="A1841" s="4">
        <v>1598</v>
      </c>
      <c r="B1841" s="4" t="s">
        <v>4105</v>
      </c>
      <c r="C1841" s="4" t="s">
        <v>457</v>
      </c>
      <c r="D1841" s="4">
        <v>0</v>
      </c>
      <c r="E1841" s="4">
        <v>0</v>
      </c>
      <c r="F1841" s="4">
        <v>0</v>
      </c>
      <c r="G1841" s="4">
        <v>0</v>
      </c>
      <c r="H1841" s="4">
        <v>3353288</v>
      </c>
      <c r="I1841" s="4" t="s">
        <v>4653</v>
      </c>
      <c r="J1841" s="216">
        <v>200</v>
      </c>
      <c r="K1841" s="4">
        <v>18993821269</v>
      </c>
      <c r="L1841" s="4"/>
      <c r="M1841" s="4" t="s">
        <v>4654</v>
      </c>
      <c r="N1841" s="4" t="s">
        <v>4193</v>
      </c>
      <c r="O1841" s="4">
        <v>18993821269</v>
      </c>
      <c r="P1841" s="217">
        <f>--IFERROR(VLOOKUP(I1841,'统计（数据库导出）'!A:C,2,FALSE),0)</f>
        <v>170</v>
      </c>
      <c r="Q1841" s="217">
        <f>--IFERROR(VLOOKUP(I1841,'统计（数据库导出）'!A:C,3,FALSE),0)</f>
        <v>222.6</v>
      </c>
      <c r="R1841" s="219">
        <f t="shared" si="28"/>
        <v>1.113</v>
      </c>
      <c r="S1841" s="217">
        <f>--IFERROR(VLOOKUP(I1841,'统计（数据库导出）'!A:K,4,FALSE),0)</f>
        <v>129</v>
      </c>
      <c r="T1841" s="217">
        <f>--IFERROR(VLOOKUP(I1841,'统计（数据库导出）'!A:K,5,FALSE),0)</f>
        <v>0</v>
      </c>
      <c r="U1841" s="217">
        <f>--IFERROR(VLOOKUP(I1841,'统计（数据库导出）'!A:K,6,FALSE),0)</f>
        <v>41</v>
      </c>
      <c r="V1841" s="217">
        <f>--IFERROR(VLOOKUP(I1841,'统计（数据库导出）'!A:K,7,FALSE),0)</f>
        <v>0</v>
      </c>
      <c r="W1841" s="217">
        <f>--IFERROR(VLOOKUP(I1841,'统计（数据库导出）'!A:K,8,FALSE),0)</f>
        <v>132</v>
      </c>
      <c r="X1841" s="217">
        <f>--IFERROR(VLOOKUP(I1841,'统计（数据库导出）'!A:K,9,FALSE),0)</f>
        <v>0</v>
      </c>
      <c r="Y1841" s="217">
        <f>--IFERROR(VLOOKUP(I1841,'统计（数据库导出）'!A:K,10,FALSE),0)</f>
        <v>90.6</v>
      </c>
      <c r="Z1841" s="217">
        <f>--IFERROR(VLOOKUP(I1841,'统计（数据库导出）'!A:K,11,FALSE),0)</f>
        <v>0</v>
      </c>
      <c r="AA1841" s="4">
        <v>1840</v>
      </c>
      <c r="AB1841" s="4"/>
      <c r="AC1841" s="1" t="e">
        <f>VLOOKUP(H1841,[1]Sheet1!$D:$D,1,FALSE)</f>
        <v>#N/A</v>
      </c>
    </row>
    <row r="1842" spans="1:29">
      <c r="A1842" s="4">
        <v>1599</v>
      </c>
      <c r="B1842" s="4" t="s">
        <v>4105</v>
      </c>
      <c r="C1842" s="4" t="s">
        <v>457</v>
      </c>
      <c r="D1842" s="4">
        <v>0</v>
      </c>
      <c r="E1842" s="4">
        <v>0</v>
      </c>
      <c r="F1842" s="4">
        <v>0</v>
      </c>
      <c r="G1842" s="4">
        <v>0</v>
      </c>
      <c r="H1842" s="4">
        <v>3353290</v>
      </c>
      <c r="I1842" s="4" t="s">
        <v>4655</v>
      </c>
      <c r="J1842" s="216">
        <v>200</v>
      </c>
      <c r="K1842" s="4">
        <v>18993821286</v>
      </c>
      <c r="L1842" s="4"/>
      <c r="M1842" s="4" t="s">
        <v>4656</v>
      </c>
      <c r="N1842" s="4" t="s">
        <v>4193</v>
      </c>
      <c r="O1842" s="4">
        <v>18993821286</v>
      </c>
      <c r="P1842" s="217">
        <f>--IFERROR(VLOOKUP(I1842,'统计（数据库导出）'!A:C,2,FALSE),0)</f>
        <v>170.45</v>
      </c>
      <c r="Q1842" s="217">
        <f>--IFERROR(VLOOKUP(I1842,'统计（数据库导出）'!A:C,3,FALSE),0)</f>
        <v>210.45</v>
      </c>
      <c r="R1842" s="219">
        <f t="shared" si="28"/>
        <v>1.05225</v>
      </c>
      <c r="S1842" s="217">
        <f>--IFERROR(VLOOKUP(I1842,'统计（数据库导出）'!A:K,4,FALSE),0)</f>
        <v>169.8</v>
      </c>
      <c r="T1842" s="217">
        <f>--IFERROR(VLOOKUP(I1842,'统计（数据库导出）'!A:K,5,FALSE),0)</f>
        <v>0</v>
      </c>
      <c r="U1842" s="217">
        <f>--IFERROR(VLOOKUP(I1842,'统计（数据库导出）'!A:K,6,FALSE),0)</f>
        <v>0.65</v>
      </c>
      <c r="V1842" s="217">
        <f>--IFERROR(VLOOKUP(I1842,'统计（数据库导出）'!A:K,7,FALSE),0)</f>
        <v>0</v>
      </c>
      <c r="W1842" s="217">
        <f>--IFERROR(VLOOKUP(I1842,'统计（数据库导出）'!A:K,8,FALSE),0)</f>
        <v>169.8</v>
      </c>
      <c r="X1842" s="217">
        <f>--IFERROR(VLOOKUP(I1842,'统计（数据库导出）'!A:K,9,FALSE),0)</f>
        <v>0</v>
      </c>
      <c r="Y1842" s="217">
        <f>--IFERROR(VLOOKUP(I1842,'统计（数据库导出）'!A:K,10,FALSE),0)</f>
        <v>40.65</v>
      </c>
      <c r="Z1842" s="217">
        <f>--IFERROR(VLOOKUP(I1842,'统计（数据库导出）'!A:K,11,FALSE),0)</f>
        <v>0</v>
      </c>
      <c r="AA1842" s="4">
        <v>1841</v>
      </c>
      <c r="AB1842" s="4"/>
      <c r="AC1842" s="1" t="e">
        <f>VLOOKUP(H1842,[1]Sheet1!$D:$D,1,FALSE)</f>
        <v>#N/A</v>
      </c>
    </row>
    <row r="1843" spans="1:29">
      <c r="A1843" s="4">
        <v>1600</v>
      </c>
      <c r="B1843" s="4" t="s">
        <v>4105</v>
      </c>
      <c r="C1843" s="4" t="s">
        <v>457</v>
      </c>
      <c r="D1843" s="4">
        <v>0</v>
      </c>
      <c r="E1843" s="4">
        <v>0</v>
      </c>
      <c r="F1843" s="4">
        <v>0</v>
      </c>
      <c r="G1843" s="4">
        <v>0</v>
      </c>
      <c r="H1843" s="4">
        <v>3353292</v>
      </c>
      <c r="I1843" s="4" t="s">
        <v>4657</v>
      </c>
      <c r="J1843" s="216">
        <v>200</v>
      </c>
      <c r="K1843" s="4">
        <v>15378850198</v>
      </c>
      <c r="L1843" s="4"/>
      <c r="M1843" s="4" t="s">
        <v>4658</v>
      </c>
      <c r="N1843" s="4" t="s">
        <v>4193</v>
      </c>
      <c r="O1843" s="4">
        <v>13321382858</v>
      </c>
      <c r="P1843" s="217">
        <f>--IFERROR(VLOOKUP(I1843,'统计（数据库导出）'!A:C,2,FALSE),0)</f>
        <v>0</v>
      </c>
      <c r="Q1843" s="217">
        <f>--IFERROR(VLOOKUP(I1843,'统计（数据库导出）'!A:C,3,FALSE),0)</f>
        <v>0</v>
      </c>
      <c r="R1843" s="219">
        <f t="shared" si="28"/>
        <v>0</v>
      </c>
      <c r="S1843" s="217">
        <f>--IFERROR(VLOOKUP(I1843,'统计（数据库导出）'!A:K,4,FALSE),0)</f>
        <v>0</v>
      </c>
      <c r="T1843" s="217">
        <f>--IFERROR(VLOOKUP(I1843,'统计（数据库导出）'!A:K,5,FALSE),0)</f>
        <v>0</v>
      </c>
      <c r="U1843" s="217">
        <f>--IFERROR(VLOOKUP(I1843,'统计（数据库导出）'!A:K,6,FALSE),0)</f>
        <v>0</v>
      </c>
      <c r="V1843" s="217">
        <f>--IFERROR(VLOOKUP(I1843,'统计（数据库导出）'!A:K,7,FALSE),0)</f>
        <v>0</v>
      </c>
      <c r="W1843" s="217">
        <f>--IFERROR(VLOOKUP(I1843,'统计（数据库导出）'!A:K,8,FALSE),0)</f>
        <v>0</v>
      </c>
      <c r="X1843" s="217">
        <f>--IFERROR(VLOOKUP(I1843,'统计（数据库导出）'!A:K,9,FALSE),0)</f>
        <v>0</v>
      </c>
      <c r="Y1843" s="217">
        <f>--IFERROR(VLOOKUP(I1843,'统计（数据库导出）'!A:K,10,FALSE),0)</f>
        <v>0</v>
      </c>
      <c r="Z1843" s="217">
        <f>--IFERROR(VLOOKUP(I1843,'统计（数据库导出）'!A:K,11,FALSE),0)</f>
        <v>0</v>
      </c>
      <c r="AA1843" s="4">
        <v>1842</v>
      </c>
      <c r="AB1843" s="4"/>
      <c r="AC1843" s="1" t="e">
        <f>VLOOKUP(H1843,[1]Sheet1!$D:$D,1,FALSE)</f>
        <v>#N/A</v>
      </c>
    </row>
    <row r="1844" spans="1:29">
      <c r="A1844" s="4">
        <v>1601</v>
      </c>
      <c r="B1844" s="4" t="s">
        <v>4105</v>
      </c>
      <c r="C1844" s="4" t="s">
        <v>457</v>
      </c>
      <c r="D1844" s="4">
        <v>0</v>
      </c>
      <c r="E1844" s="4">
        <v>0</v>
      </c>
      <c r="F1844" s="4">
        <v>0</v>
      </c>
      <c r="G1844" s="4">
        <v>0</v>
      </c>
      <c r="H1844" s="4">
        <v>3353293</v>
      </c>
      <c r="I1844" s="4" t="s">
        <v>4659</v>
      </c>
      <c r="J1844" s="216">
        <v>200</v>
      </c>
      <c r="K1844" s="4">
        <v>18993821250</v>
      </c>
      <c r="L1844" s="4"/>
      <c r="M1844" s="4" t="s">
        <v>4660</v>
      </c>
      <c r="N1844" s="4" t="s">
        <v>4193</v>
      </c>
      <c r="O1844" s="4">
        <v>18993821250</v>
      </c>
      <c r="P1844" s="217">
        <f>--IFERROR(VLOOKUP(I1844,'统计（数据库导出）'!A:C,2,FALSE),0)</f>
        <v>0</v>
      </c>
      <c r="Q1844" s="217">
        <f>--IFERROR(VLOOKUP(I1844,'统计（数据库导出）'!A:C,3,FALSE),0)</f>
        <v>10</v>
      </c>
      <c r="R1844" s="219">
        <f t="shared" si="28"/>
        <v>0.05</v>
      </c>
      <c r="S1844" s="217">
        <f>--IFERROR(VLOOKUP(I1844,'统计（数据库导出）'!A:K,4,FALSE),0)</f>
        <v>0</v>
      </c>
      <c r="T1844" s="217">
        <f>--IFERROR(VLOOKUP(I1844,'统计（数据库导出）'!A:K,5,FALSE),0)</f>
        <v>0</v>
      </c>
      <c r="U1844" s="217">
        <f>--IFERROR(VLOOKUP(I1844,'统计（数据库导出）'!A:K,6,FALSE),0)</f>
        <v>0</v>
      </c>
      <c r="V1844" s="217">
        <f>--IFERROR(VLOOKUP(I1844,'统计（数据库导出）'!A:K,7,FALSE),0)</f>
        <v>0</v>
      </c>
      <c r="W1844" s="217">
        <f>--IFERROR(VLOOKUP(I1844,'统计（数据库导出）'!A:K,8,FALSE),0)</f>
        <v>0</v>
      </c>
      <c r="X1844" s="217">
        <f>--IFERROR(VLOOKUP(I1844,'统计（数据库导出）'!A:K,9,FALSE),0)</f>
        <v>0</v>
      </c>
      <c r="Y1844" s="217">
        <f>--IFERROR(VLOOKUP(I1844,'统计（数据库导出）'!A:K,10,FALSE),0)</f>
        <v>10</v>
      </c>
      <c r="Z1844" s="217">
        <f>--IFERROR(VLOOKUP(I1844,'统计（数据库导出）'!A:K,11,FALSE),0)</f>
        <v>0</v>
      </c>
      <c r="AA1844" s="4">
        <v>1843</v>
      </c>
      <c r="AB1844" s="4"/>
      <c r="AC1844" s="1" t="e">
        <f>VLOOKUP(H1844,[1]Sheet1!$D:$D,1,FALSE)</f>
        <v>#N/A</v>
      </c>
    </row>
    <row r="1845" spans="1:29">
      <c r="A1845" s="4">
        <v>1602</v>
      </c>
      <c r="B1845" s="4" t="s">
        <v>4105</v>
      </c>
      <c r="C1845" s="4" t="s">
        <v>457</v>
      </c>
      <c r="D1845" s="4">
        <v>0</v>
      </c>
      <c r="E1845" s="4">
        <v>0</v>
      </c>
      <c r="F1845" s="4">
        <v>0</v>
      </c>
      <c r="G1845" s="4">
        <v>0</v>
      </c>
      <c r="H1845" s="4">
        <v>3353295</v>
      </c>
      <c r="I1845" s="4" t="s">
        <v>4661</v>
      </c>
      <c r="J1845" s="216">
        <v>200</v>
      </c>
      <c r="K1845" s="4">
        <v>18993821310</v>
      </c>
      <c r="L1845" s="4"/>
      <c r="M1845" s="4" t="s">
        <v>4662</v>
      </c>
      <c r="N1845" s="4" t="s">
        <v>4193</v>
      </c>
      <c r="O1845" s="4">
        <v>18993821310</v>
      </c>
      <c r="P1845" s="217">
        <f>--IFERROR(VLOOKUP(I1845,'统计（数据库导出）'!A:C,2,FALSE),0)</f>
        <v>0</v>
      </c>
      <c r="Q1845" s="217">
        <f>--IFERROR(VLOOKUP(I1845,'统计（数据库导出）'!A:C,3,FALSE),0)</f>
        <v>20</v>
      </c>
      <c r="R1845" s="219">
        <f t="shared" si="28"/>
        <v>0.1</v>
      </c>
      <c r="S1845" s="217">
        <f>--IFERROR(VLOOKUP(I1845,'统计（数据库导出）'!A:K,4,FALSE),0)</f>
        <v>0</v>
      </c>
      <c r="T1845" s="217">
        <f>--IFERROR(VLOOKUP(I1845,'统计（数据库导出）'!A:K,5,FALSE),0)</f>
        <v>0</v>
      </c>
      <c r="U1845" s="217">
        <f>--IFERROR(VLOOKUP(I1845,'统计（数据库导出）'!A:K,6,FALSE),0)</f>
        <v>0</v>
      </c>
      <c r="V1845" s="217">
        <f>--IFERROR(VLOOKUP(I1845,'统计（数据库导出）'!A:K,7,FALSE),0)</f>
        <v>0</v>
      </c>
      <c r="W1845" s="217">
        <f>--IFERROR(VLOOKUP(I1845,'统计（数据库导出）'!A:K,8,FALSE),0)</f>
        <v>8</v>
      </c>
      <c r="X1845" s="217">
        <f>--IFERROR(VLOOKUP(I1845,'统计（数据库导出）'!A:K,9,FALSE),0)</f>
        <v>0</v>
      </c>
      <c r="Y1845" s="217">
        <f>--IFERROR(VLOOKUP(I1845,'统计（数据库导出）'!A:K,10,FALSE),0)</f>
        <v>12</v>
      </c>
      <c r="Z1845" s="217">
        <f>--IFERROR(VLOOKUP(I1845,'统计（数据库导出）'!A:K,11,FALSE),0)</f>
        <v>0</v>
      </c>
      <c r="AA1845" s="4">
        <v>1844</v>
      </c>
      <c r="AB1845" s="4"/>
      <c r="AC1845" s="1" t="e">
        <f>VLOOKUP(H1845,[1]Sheet1!$D:$D,1,FALSE)</f>
        <v>#N/A</v>
      </c>
    </row>
    <row r="1846" spans="1:29">
      <c r="A1846" s="4">
        <v>1603</v>
      </c>
      <c r="B1846" s="4" t="s">
        <v>4105</v>
      </c>
      <c r="C1846" s="4" t="s">
        <v>457</v>
      </c>
      <c r="D1846" s="4">
        <v>0</v>
      </c>
      <c r="E1846" s="4">
        <v>0</v>
      </c>
      <c r="F1846" s="4">
        <v>0</v>
      </c>
      <c r="G1846" s="4">
        <v>0</v>
      </c>
      <c r="H1846" s="4">
        <v>3353296</v>
      </c>
      <c r="I1846" s="4" t="s">
        <v>4663</v>
      </c>
      <c r="J1846" s="216">
        <v>200</v>
      </c>
      <c r="K1846" s="4">
        <v>18993821956</v>
      </c>
      <c r="L1846" s="4"/>
      <c r="M1846" s="4" t="s">
        <v>4664</v>
      </c>
      <c r="N1846" s="4" t="s">
        <v>4193</v>
      </c>
      <c r="O1846" s="4">
        <v>18993821956</v>
      </c>
      <c r="P1846" s="217">
        <f>--IFERROR(VLOOKUP(I1846,'统计（数据库导出）'!A:C,2,FALSE),0)</f>
        <v>0</v>
      </c>
      <c r="Q1846" s="217">
        <f>--IFERROR(VLOOKUP(I1846,'统计（数据库导出）'!A:C,3,FALSE),0)</f>
        <v>0</v>
      </c>
      <c r="R1846" s="219">
        <f t="shared" si="28"/>
        <v>0</v>
      </c>
      <c r="S1846" s="217">
        <f>--IFERROR(VLOOKUP(I1846,'统计（数据库导出）'!A:K,4,FALSE),0)</f>
        <v>0</v>
      </c>
      <c r="T1846" s="217">
        <f>--IFERROR(VLOOKUP(I1846,'统计（数据库导出）'!A:K,5,FALSE),0)</f>
        <v>0</v>
      </c>
      <c r="U1846" s="217">
        <f>--IFERROR(VLOOKUP(I1846,'统计（数据库导出）'!A:K,6,FALSE),0)</f>
        <v>0</v>
      </c>
      <c r="V1846" s="217">
        <f>--IFERROR(VLOOKUP(I1846,'统计（数据库导出）'!A:K,7,FALSE),0)</f>
        <v>0</v>
      </c>
      <c r="W1846" s="217">
        <f>--IFERROR(VLOOKUP(I1846,'统计（数据库导出）'!A:K,8,FALSE),0)</f>
        <v>0</v>
      </c>
      <c r="X1846" s="217">
        <f>--IFERROR(VLOOKUP(I1846,'统计（数据库导出）'!A:K,9,FALSE),0)</f>
        <v>0</v>
      </c>
      <c r="Y1846" s="217">
        <f>--IFERROR(VLOOKUP(I1846,'统计（数据库导出）'!A:K,10,FALSE),0)</f>
        <v>0</v>
      </c>
      <c r="Z1846" s="217">
        <f>--IFERROR(VLOOKUP(I1846,'统计（数据库导出）'!A:K,11,FALSE),0)</f>
        <v>0</v>
      </c>
      <c r="AA1846" s="4">
        <v>1845</v>
      </c>
      <c r="AB1846" s="4"/>
      <c r="AC1846" s="1" t="e">
        <f>VLOOKUP(H1846,[1]Sheet1!$D:$D,1,FALSE)</f>
        <v>#N/A</v>
      </c>
    </row>
    <row r="1847" spans="1:29">
      <c r="A1847" s="4">
        <v>1604</v>
      </c>
      <c r="B1847" s="4" t="s">
        <v>4105</v>
      </c>
      <c r="C1847" s="4" t="s">
        <v>457</v>
      </c>
      <c r="D1847" s="4">
        <v>0</v>
      </c>
      <c r="E1847" s="4">
        <v>0</v>
      </c>
      <c r="F1847" s="4">
        <v>0</v>
      </c>
      <c r="G1847" s="4">
        <v>0</v>
      </c>
      <c r="H1847" s="4">
        <v>3353297</v>
      </c>
      <c r="I1847" s="4" t="s">
        <v>4665</v>
      </c>
      <c r="J1847" s="216">
        <v>200</v>
      </c>
      <c r="K1847" s="4">
        <v>13369380002</v>
      </c>
      <c r="L1847" s="4"/>
      <c r="M1847" s="4" t="s">
        <v>2832</v>
      </c>
      <c r="N1847" s="4" t="s">
        <v>4193</v>
      </c>
      <c r="O1847" s="4">
        <v>13369380002</v>
      </c>
      <c r="P1847" s="217">
        <f>--IFERROR(VLOOKUP(I1847,'统计（数据库导出）'!A:C,2,FALSE),0)</f>
        <v>0</v>
      </c>
      <c r="Q1847" s="217">
        <f>--IFERROR(VLOOKUP(I1847,'统计（数据库导出）'!A:C,3,FALSE),0)</f>
        <v>0</v>
      </c>
      <c r="R1847" s="219">
        <f t="shared" si="28"/>
        <v>0</v>
      </c>
      <c r="S1847" s="217">
        <f>--IFERROR(VLOOKUP(I1847,'统计（数据库导出）'!A:K,4,FALSE),0)</f>
        <v>0</v>
      </c>
      <c r="T1847" s="217">
        <f>--IFERROR(VLOOKUP(I1847,'统计（数据库导出）'!A:K,5,FALSE),0)</f>
        <v>0</v>
      </c>
      <c r="U1847" s="217">
        <f>--IFERROR(VLOOKUP(I1847,'统计（数据库导出）'!A:K,6,FALSE),0)</f>
        <v>0</v>
      </c>
      <c r="V1847" s="217">
        <f>--IFERROR(VLOOKUP(I1847,'统计（数据库导出）'!A:K,7,FALSE),0)</f>
        <v>0</v>
      </c>
      <c r="W1847" s="217">
        <f>--IFERROR(VLOOKUP(I1847,'统计（数据库导出）'!A:K,8,FALSE),0)</f>
        <v>0</v>
      </c>
      <c r="X1847" s="217">
        <f>--IFERROR(VLOOKUP(I1847,'统计（数据库导出）'!A:K,9,FALSE),0)</f>
        <v>0</v>
      </c>
      <c r="Y1847" s="217">
        <f>--IFERROR(VLOOKUP(I1847,'统计（数据库导出）'!A:K,10,FALSE),0)</f>
        <v>0</v>
      </c>
      <c r="Z1847" s="217">
        <f>--IFERROR(VLOOKUP(I1847,'统计（数据库导出）'!A:K,11,FALSE),0)</f>
        <v>0</v>
      </c>
      <c r="AA1847" s="4">
        <v>1846</v>
      </c>
      <c r="AB1847" s="4"/>
      <c r="AC1847" s="1" t="e">
        <f>VLOOKUP(H1847,[1]Sheet1!$D:$D,1,FALSE)</f>
        <v>#N/A</v>
      </c>
    </row>
    <row r="1848" spans="1:29">
      <c r="A1848" s="4">
        <v>1605</v>
      </c>
      <c r="B1848" s="4" t="s">
        <v>4105</v>
      </c>
      <c r="C1848" s="4" t="s">
        <v>457</v>
      </c>
      <c r="D1848" s="4">
        <v>0</v>
      </c>
      <c r="E1848" s="4">
        <v>0</v>
      </c>
      <c r="F1848" s="4">
        <v>0</v>
      </c>
      <c r="G1848" s="4">
        <v>0</v>
      </c>
      <c r="H1848" s="4">
        <v>3353304</v>
      </c>
      <c r="I1848" s="4" t="s">
        <v>4666</v>
      </c>
      <c r="J1848" s="216">
        <v>200</v>
      </c>
      <c r="K1848" s="4">
        <v>18993821183</v>
      </c>
      <c r="L1848" s="4"/>
      <c r="M1848" s="4" t="s">
        <v>4667</v>
      </c>
      <c r="N1848" s="4" t="s">
        <v>4193</v>
      </c>
      <c r="O1848" s="4">
        <v>18993821183</v>
      </c>
      <c r="P1848" s="217">
        <f>--IFERROR(VLOOKUP(I1848,'统计（数据库导出）'!A:C,2,FALSE),0)</f>
        <v>0</v>
      </c>
      <c r="Q1848" s="217">
        <f>--IFERROR(VLOOKUP(I1848,'统计（数据库导出）'!A:C,3,FALSE),0)</f>
        <v>20</v>
      </c>
      <c r="R1848" s="219">
        <f t="shared" si="28"/>
        <v>0.1</v>
      </c>
      <c r="S1848" s="217">
        <f>--IFERROR(VLOOKUP(I1848,'统计（数据库导出）'!A:K,4,FALSE),0)</f>
        <v>0</v>
      </c>
      <c r="T1848" s="217">
        <f>--IFERROR(VLOOKUP(I1848,'统计（数据库导出）'!A:K,5,FALSE),0)</f>
        <v>0</v>
      </c>
      <c r="U1848" s="217">
        <f>--IFERROR(VLOOKUP(I1848,'统计（数据库导出）'!A:K,6,FALSE),0)</f>
        <v>0</v>
      </c>
      <c r="V1848" s="217">
        <f>--IFERROR(VLOOKUP(I1848,'统计（数据库导出）'!A:K,7,FALSE),0)</f>
        <v>0</v>
      </c>
      <c r="W1848" s="217">
        <f>--IFERROR(VLOOKUP(I1848,'统计（数据库导出）'!A:K,8,FALSE),0)</f>
        <v>0</v>
      </c>
      <c r="X1848" s="217">
        <f>--IFERROR(VLOOKUP(I1848,'统计（数据库导出）'!A:K,9,FALSE),0)</f>
        <v>0</v>
      </c>
      <c r="Y1848" s="217">
        <f>--IFERROR(VLOOKUP(I1848,'统计（数据库导出）'!A:K,10,FALSE),0)</f>
        <v>20</v>
      </c>
      <c r="Z1848" s="217">
        <f>--IFERROR(VLOOKUP(I1848,'统计（数据库导出）'!A:K,11,FALSE),0)</f>
        <v>0</v>
      </c>
      <c r="AA1848" s="4">
        <v>1847</v>
      </c>
      <c r="AB1848" s="4"/>
      <c r="AC1848" s="1" t="e">
        <f>VLOOKUP(H1848,[1]Sheet1!$D:$D,1,FALSE)</f>
        <v>#N/A</v>
      </c>
    </row>
    <row r="1849" spans="1:29">
      <c r="A1849" s="4">
        <v>1606</v>
      </c>
      <c r="B1849" s="4" t="s">
        <v>4105</v>
      </c>
      <c r="C1849" s="4" t="s">
        <v>457</v>
      </c>
      <c r="D1849" s="4">
        <v>0</v>
      </c>
      <c r="E1849" s="4">
        <v>0</v>
      </c>
      <c r="F1849" s="4">
        <v>0</v>
      </c>
      <c r="G1849" s="4">
        <v>0</v>
      </c>
      <c r="H1849" s="4">
        <v>3353305</v>
      </c>
      <c r="I1849" s="4" t="s">
        <v>4668</v>
      </c>
      <c r="J1849" s="216">
        <v>200</v>
      </c>
      <c r="K1849" s="4">
        <v>18993821303</v>
      </c>
      <c r="L1849" s="4"/>
      <c r="M1849" s="4" t="s">
        <v>4669</v>
      </c>
      <c r="N1849" s="4" t="s">
        <v>4670</v>
      </c>
      <c r="O1849" s="4">
        <v>18993821303</v>
      </c>
      <c r="P1849" s="217">
        <f>--IFERROR(VLOOKUP(I1849,'统计（数据库导出）'!A:C,2,FALSE),0)</f>
        <v>0</v>
      </c>
      <c r="Q1849" s="217">
        <f>--IFERROR(VLOOKUP(I1849,'统计（数据库导出）'!A:C,3,FALSE),0)</f>
        <v>0</v>
      </c>
      <c r="R1849" s="219">
        <f t="shared" si="28"/>
        <v>0</v>
      </c>
      <c r="S1849" s="217">
        <f>--IFERROR(VLOOKUP(I1849,'统计（数据库导出）'!A:K,4,FALSE),0)</f>
        <v>0</v>
      </c>
      <c r="T1849" s="217">
        <f>--IFERROR(VLOOKUP(I1849,'统计（数据库导出）'!A:K,5,FALSE),0)</f>
        <v>0</v>
      </c>
      <c r="U1849" s="217">
        <f>--IFERROR(VLOOKUP(I1849,'统计（数据库导出）'!A:K,6,FALSE),0)</f>
        <v>0</v>
      </c>
      <c r="V1849" s="217">
        <f>--IFERROR(VLOOKUP(I1849,'统计（数据库导出）'!A:K,7,FALSE),0)</f>
        <v>0</v>
      </c>
      <c r="W1849" s="217">
        <f>--IFERROR(VLOOKUP(I1849,'统计（数据库导出）'!A:K,8,FALSE),0)</f>
        <v>0</v>
      </c>
      <c r="X1849" s="217">
        <f>--IFERROR(VLOOKUP(I1849,'统计（数据库导出）'!A:K,9,FALSE),0)</f>
        <v>0</v>
      </c>
      <c r="Y1849" s="217">
        <f>--IFERROR(VLOOKUP(I1849,'统计（数据库导出）'!A:K,10,FALSE),0)</f>
        <v>0</v>
      </c>
      <c r="Z1849" s="217">
        <f>--IFERROR(VLOOKUP(I1849,'统计（数据库导出）'!A:K,11,FALSE),0)</f>
        <v>0</v>
      </c>
      <c r="AA1849" s="4">
        <v>1848</v>
      </c>
      <c r="AB1849" s="4"/>
      <c r="AC1849" s="1" t="e">
        <f>VLOOKUP(H1849,[1]Sheet1!$D:$D,1,FALSE)</f>
        <v>#N/A</v>
      </c>
    </row>
    <row r="1850" spans="1:29">
      <c r="A1850" s="4">
        <v>1607</v>
      </c>
      <c r="B1850" s="4" t="s">
        <v>4105</v>
      </c>
      <c r="C1850" s="4" t="s">
        <v>457</v>
      </c>
      <c r="D1850" s="4">
        <v>0</v>
      </c>
      <c r="E1850" s="4">
        <v>0</v>
      </c>
      <c r="F1850" s="4">
        <v>0</v>
      </c>
      <c r="G1850" s="4">
        <v>0</v>
      </c>
      <c r="H1850" s="4">
        <v>3353307</v>
      </c>
      <c r="I1850" s="4" t="s">
        <v>4671</v>
      </c>
      <c r="J1850" s="216">
        <v>200</v>
      </c>
      <c r="K1850" s="4">
        <v>18993806053</v>
      </c>
      <c r="L1850" s="4"/>
      <c r="M1850" s="4" t="s">
        <v>4672</v>
      </c>
      <c r="N1850" s="4" t="s">
        <v>4193</v>
      </c>
      <c r="O1850" s="4">
        <v>18993806053</v>
      </c>
      <c r="P1850" s="217">
        <f>--IFERROR(VLOOKUP(I1850,'统计（数据库导出）'!A:C,2,FALSE),0)</f>
        <v>0</v>
      </c>
      <c r="Q1850" s="217">
        <f>--IFERROR(VLOOKUP(I1850,'统计（数据库导出）'!A:C,3,FALSE),0)</f>
        <v>0</v>
      </c>
      <c r="R1850" s="219">
        <f t="shared" si="28"/>
        <v>0</v>
      </c>
      <c r="S1850" s="217">
        <f>--IFERROR(VLOOKUP(I1850,'统计（数据库导出）'!A:K,4,FALSE),0)</f>
        <v>0</v>
      </c>
      <c r="T1850" s="217">
        <f>--IFERROR(VLOOKUP(I1850,'统计（数据库导出）'!A:K,5,FALSE),0)</f>
        <v>0</v>
      </c>
      <c r="U1850" s="217">
        <f>--IFERROR(VLOOKUP(I1850,'统计（数据库导出）'!A:K,6,FALSE),0)</f>
        <v>0</v>
      </c>
      <c r="V1850" s="217">
        <f>--IFERROR(VLOOKUP(I1850,'统计（数据库导出）'!A:K,7,FALSE),0)</f>
        <v>0</v>
      </c>
      <c r="W1850" s="217">
        <f>--IFERROR(VLOOKUP(I1850,'统计（数据库导出）'!A:K,8,FALSE),0)</f>
        <v>0</v>
      </c>
      <c r="X1850" s="217">
        <f>--IFERROR(VLOOKUP(I1850,'统计（数据库导出）'!A:K,9,FALSE),0)</f>
        <v>0</v>
      </c>
      <c r="Y1850" s="217">
        <f>--IFERROR(VLOOKUP(I1850,'统计（数据库导出）'!A:K,10,FALSE),0)</f>
        <v>0</v>
      </c>
      <c r="Z1850" s="217">
        <f>--IFERROR(VLOOKUP(I1850,'统计（数据库导出）'!A:K,11,FALSE),0)</f>
        <v>0</v>
      </c>
      <c r="AA1850" s="4">
        <v>1849</v>
      </c>
      <c r="AB1850" s="4"/>
      <c r="AC1850" s="1" t="e">
        <f>VLOOKUP(H1850,[1]Sheet1!$D:$D,1,FALSE)</f>
        <v>#N/A</v>
      </c>
    </row>
    <row r="1851" spans="1:29">
      <c r="A1851" s="4">
        <v>1608</v>
      </c>
      <c r="B1851" s="4" t="s">
        <v>4105</v>
      </c>
      <c r="C1851" s="4" t="s">
        <v>457</v>
      </c>
      <c r="D1851" s="4">
        <v>0</v>
      </c>
      <c r="E1851" s="4">
        <v>0</v>
      </c>
      <c r="F1851" s="4">
        <v>0</v>
      </c>
      <c r="G1851" s="4">
        <v>0</v>
      </c>
      <c r="H1851" s="4">
        <v>3353308</v>
      </c>
      <c r="I1851" s="4" t="s">
        <v>4673</v>
      </c>
      <c r="J1851" s="216">
        <v>200</v>
      </c>
      <c r="K1851" s="4">
        <v>18993821315</v>
      </c>
      <c r="L1851" s="4"/>
      <c r="M1851" s="4" t="s">
        <v>4674</v>
      </c>
      <c r="N1851" s="4" t="s">
        <v>4193</v>
      </c>
      <c r="O1851" s="4">
        <v>18993821315</v>
      </c>
      <c r="P1851" s="217">
        <f>--IFERROR(VLOOKUP(I1851,'统计（数据库导出）'!A:C,2,FALSE),0)</f>
        <v>0</v>
      </c>
      <c r="Q1851" s="217">
        <f>--IFERROR(VLOOKUP(I1851,'统计（数据库导出）'!A:C,3,FALSE),0)</f>
        <v>135.45</v>
      </c>
      <c r="R1851" s="219">
        <f t="shared" si="28"/>
        <v>0.67725</v>
      </c>
      <c r="S1851" s="217">
        <f>--IFERROR(VLOOKUP(I1851,'统计（数据库导出）'!A:K,4,FALSE),0)</f>
        <v>0</v>
      </c>
      <c r="T1851" s="217">
        <f>--IFERROR(VLOOKUP(I1851,'统计（数据库导出）'!A:K,5,FALSE),0)</f>
        <v>0</v>
      </c>
      <c r="U1851" s="217">
        <f>--IFERROR(VLOOKUP(I1851,'统计（数据库导出）'!A:K,6,FALSE),0)</f>
        <v>0</v>
      </c>
      <c r="V1851" s="217">
        <f>--IFERROR(VLOOKUP(I1851,'统计（数据库导出）'!A:K,7,FALSE),0)</f>
        <v>0</v>
      </c>
      <c r="W1851" s="217">
        <f>--IFERROR(VLOOKUP(I1851,'统计（数据库导出）'!A:K,8,FALSE),0)</f>
        <v>124.8</v>
      </c>
      <c r="X1851" s="217">
        <f>--IFERROR(VLOOKUP(I1851,'统计（数据库导出）'!A:K,9,FALSE),0)</f>
        <v>-60</v>
      </c>
      <c r="Y1851" s="217">
        <f>--IFERROR(VLOOKUP(I1851,'统计（数据库导出）'!A:K,10,FALSE),0)</f>
        <v>10.65</v>
      </c>
      <c r="Z1851" s="217">
        <f>--IFERROR(VLOOKUP(I1851,'统计（数据库导出）'!A:K,11,FALSE),0)</f>
        <v>0</v>
      </c>
      <c r="AA1851" s="4">
        <v>1850</v>
      </c>
      <c r="AB1851" s="4"/>
      <c r="AC1851" s="1" t="e">
        <f>VLOOKUP(H1851,[1]Sheet1!$D:$D,1,FALSE)</f>
        <v>#N/A</v>
      </c>
    </row>
    <row r="1852" spans="1:29">
      <c r="A1852" s="4">
        <v>1609</v>
      </c>
      <c r="B1852" s="4" t="s">
        <v>4105</v>
      </c>
      <c r="C1852" s="4" t="s">
        <v>457</v>
      </c>
      <c r="D1852" s="4">
        <v>0</v>
      </c>
      <c r="E1852" s="4">
        <v>0</v>
      </c>
      <c r="F1852" s="4">
        <v>0</v>
      </c>
      <c r="G1852" s="4">
        <v>0</v>
      </c>
      <c r="H1852" s="4">
        <v>3353309</v>
      </c>
      <c r="I1852" s="4" t="s">
        <v>4675</v>
      </c>
      <c r="J1852" s="216">
        <v>200</v>
      </c>
      <c r="K1852" s="4">
        <v>18993821261</v>
      </c>
      <c r="L1852" s="4"/>
      <c r="M1852" s="4" t="s">
        <v>4676</v>
      </c>
      <c r="N1852" s="4" t="s">
        <v>4193</v>
      </c>
      <c r="O1852" s="4">
        <v>18993821261</v>
      </c>
      <c r="P1852" s="217">
        <f>--IFERROR(VLOOKUP(I1852,'统计（数据库导出）'!A:C,2,FALSE),0)</f>
        <v>0</v>
      </c>
      <c r="Q1852" s="217">
        <f>--IFERROR(VLOOKUP(I1852,'统计（数据库导出）'!A:C,3,FALSE),0)</f>
        <v>0</v>
      </c>
      <c r="R1852" s="219">
        <f t="shared" si="28"/>
        <v>0</v>
      </c>
      <c r="S1852" s="217">
        <f>--IFERROR(VLOOKUP(I1852,'统计（数据库导出）'!A:K,4,FALSE),0)</f>
        <v>0</v>
      </c>
      <c r="T1852" s="217">
        <f>--IFERROR(VLOOKUP(I1852,'统计（数据库导出）'!A:K,5,FALSE),0)</f>
        <v>0</v>
      </c>
      <c r="U1852" s="217">
        <f>--IFERROR(VLOOKUP(I1852,'统计（数据库导出）'!A:K,6,FALSE),0)</f>
        <v>0</v>
      </c>
      <c r="V1852" s="217">
        <f>--IFERROR(VLOOKUP(I1852,'统计（数据库导出）'!A:K,7,FALSE),0)</f>
        <v>0</v>
      </c>
      <c r="W1852" s="217">
        <f>--IFERROR(VLOOKUP(I1852,'统计（数据库导出）'!A:K,8,FALSE),0)</f>
        <v>0</v>
      </c>
      <c r="X1852" s="217">
        <f>--IFERROR(VLOOKUP(I1852,'统计（数据库导出）'!A:K,9,FALSE),0)</f>
        <v>0</v>
      </c>
      <c r="Y1852" s="217">
        <f>--IFERROR(VLOOKUP(I1852,'统计（数据库导出）'!A:K,10,FALSE),0)</f>
        <v>0</v>
      </c>
      <c r="Z1852" s="217">
        <f>--IFERROR(VLOOKUP(I1852,'统计（数据库导出）'!A:K,11,FALSE),0)</f>
        <v>0</v>
      </c>
      <c r="AA1852" s="4">
        <v>1851</v>
      </c>
      <c r="AB1852" s="4"/>
      <c r="AC1852" s="1" t="e">
        <f>VLOOKUP(H1852,[1]Sheet1!$D:$D,1,FALSE)</f>
        <v>#N/A</v>
      </c>
    </row>
    <row r="1853" spans="1:29">
      <c r="A1853" s="4">
        <v>1610</v>
      </c>
      <c r="B1853" s="4" t="s">
        <v>4105</v>
      </c>
      <c r="C1853" s="4" t="s">
        <v>457</v>
      </c>
      <c r="D1853" s="4">
        <v>0</v>
      </c>
      <c r="E1853" s="4">
        <v>0</v>
      </c>
      <c r="F1853" s="4">
        <v>0</v>
      </c>
      <c r="G1853" s="4">
        <v>0</v>
      </c>
      <c r="H1853" s="4">
        <v>3353311</v>
      </c>
      <c r="I1853" s="4" t="s">
        <v>4677</v>
      </c>
      <c r="J1853" s="216">
        <v>200</v>
      </c>
      <c r="K1853" s="4">
        <v>18993821182</v>
      </c>
      <c r="L1853" s="4"/>
      <c r="M1853" s="4" t="s">
        <v>4678</v>
      </c>
      <c r="N1853" s="4" t="s">
        <v>4193</v>
      </c>
      <c r="O1853" s="4">
        <v>18993821182</v>
      </c>
      <c r="P1853" s="217">
        <f>--IFERROR(VLOOKUP(I1853,'统计（数据库导出）'!A:C,2,FALSE),0)</f>
        <v>0</v>
      </c>
      <c r="Q1853" s="217">
        <f>--IFERROR(VLOOKUP(I1853,'统计（数据库导出）'!A:C,3,FALSE),0)</f>
        <v>81</v>
      </c>
      <c r="R1853" s="219">
        <f t="shared" si="28"/>
        <v>0.405</v>
      </c>
      <c r="S1853" s="217">
        <f>--IFERROR(VLOOKUP(I1853,'统计（数据库导出）'!A:K,4,FALSE),0)</f>
        <v>0</v>
      </c>
      <c r="T1853" s="217">
        <f>--IFERROR(VLOOKUP(I1853,'统计（数据库导出）'!A:K,5,FALSE),0)</f>
        <v>0</v>
      </c>
      <c r="U1853" s="217">
        <f>--IFERROR(VLOOKUP(I1853,'统计（数据库导出）'!A:K,6,FALSE),0)</f>
        <v>0</v>
      </c>
      <c r="V1853" s="217">
        <f>--IFERROR(VLOOKUP(I1853,'统计（数据库导出）'!A:K,7,FALSE),0)</f>
        <v>0</v>
      </c>
      <c r="W1853" s="217">
        <f>--IFERROR(VLOOKUP(I1853,'统计（数据库导出）'!A:K,8,FALSE),0)</f>
        <v>0</v>
      </c>
      <c r="X1853" s="217">
        <f>--IFERROR(VLOOKUP(I1853,'统计（数据库导出）'!A:K,9,FALSE),0)</f>
        <v>0</v>
      </c>
      <c r="Y1853" s="217">
        <f>--IFERROR(VLOOKUP(I1853,'统计（数据库导出）'!A:K,10,FALSE),0)</f>
        <v>81</v>
      </c>
      <c r="Z1853" s="217">
        <f>--IFERROR(VLOOKUP(I1853,'统计（数据库导出）'!A:K,11,FALSE),0)</f>
        <v>0</v>
      </c>
      <c r="AA1853" s="4">
        <v>1852</v>
      </c>
      <c r="AB1853" s="4"/>
      <c r="AC1853" s="1" t="e">
        <f>VLOOKUP(H1853,[1]Sheet1!$D:$D,1,FALSE)</f>
        <v>#N/A</v>
      </c>
    </row>
    <row r="1854" spans="1:29">
      <c r="A1854" s="4">
        <v>1611</v>
      </c>
      <c r="B1854" s="4" t="s">
        <v>4105</v>
      </c>
      <c r="C1854" s="4" t="s">
        <v>457</v>
      </c>
      <c r="D1854" s="4">
        <v>0</v>
      </c>
      <c r="E1854" s="4">
        <v>0</v>
      </c>
      <c r="F1854" s="4">
        <v>0</v>
      </c>
      <c r="G1854" s="4">
        <v>0</v>
      </c>
      <c r="H1854" s="4">
        <v>3353312</v>
      </c>
      <c r="I1854" s="4" t="s">
        <v>4679</v>
      </c>
      <c r="J1854" s="216">
        <v>200</v>
      </c>
      <c r="K1854" s="4">
        <v>18993821163</v>
      </c>
      <c r="L1854" s="4"/>
      <c r="M1854" s="4" t="s">
        <v>4680</v>
      </c>
      <c r="N1854" s="4" t="s">
        <v>4193</v>
      </c>
      <c r="O1854" s="4">
        <v>18993821163</v>
      </c>
      <c r="P1854" s="217">
        <f>--IFERROR(VLOOKUP(I1854,'统计（数据库导出）'!A:C,2,FALSE),0)</f>
        <v>0</v>
      </c>
      <c r="Q1854" s="217">
        <f>--IFERROR(VLOOKUP(I1854,'统计（数据库导出）'!A:C,3,FALSE),0)</f>
        <v>0</v>
      </c>
      <c r="R1854" s="219">
        <f t="shared" si="28"/>
        <v>0</v>
      </c>
      <c r="S1854" s="217">
        <f>--IFERROR(VLOOKUP(I1854,'统计（数据库导出）'!A:K,4,FALSE),0)</f>
        <v>0</v>
      </c>
      <c r="T1854" s="217">
        <f>--IFERROR(VLOOKUP(I1854,'统计（数据库导出）'!A:K,5,FALSE),0)</f>
        <v>0</v>
      </c>
      <c r="U1854" s="217">
        <f>--IFERROR(VLOOKUP(I1854,'统计（数据库导出）'!A:K,6,FALSE),0)</f>
        <v>0</v>
      </c>
      <c r="V1854" s="217">
        <f>--IFERROR(VLOOKUP(I1854,'统计（数据库导出）'!A:K,7,FALSE),0)</f>
        <v>0</v>
      </c>
      <c r="W1854" s="217">
        <f>--IFERROR(VLOOKUP(I1854,'统计（数据库导出）'!A:K,8,FALSE),0)</f>
        <v>0</v>
      </c>
      <c r="X1854" s="217">
        <f>--IFERROR(VLOOKUP(I1854,'统计（数据库导出）'!A:K,9,FALSE),0)</f>
        <v>0</v>
      </c>
      <c r="Y1854" s="217">
        <f>--IFERROR(VLOOKUP(I1854,'统计（数据库导出）'!A:K,10,FALSE),0)</f>
        <v>0</v>
      </c>
      <c r="Z1854" s="217">
        <f>--IFERROR(VLOOKUP(I1854,'统计（数据库导出）'!A:K,11,FALSE),0)</f>
        <v>0</v>
      </c>
      <c r="AA1854" s="4">
        <v>1853</v>
      </c>
      <c r="AB1854" s="4"/>
      <c r="AC1854" s="1" t="e">
        <f>VLOOKUP(H1854,[1]Sheet1!$D:$D,1,FALSE)</f>
        <v>#N/A</v>
      </c>
    </row>
    <row r="1855" spans="1:29">
      <c r="A1855" s="4">
        <v>1612</v>
      </c>
      <c r="B1855" s="4" t="s">
        <v>4105</v>
      </c>
      <c r="C1855" s="4" t="s">
        <v>457</v>
      </c>
      <c r="D1855" s="4">
        <v>0</v>
      </c>
      <c r="E1855" s="4">
        <v>0</v>
      </c>
      <c r="F1855" s="4">
        <v>0</v>
      </c>
      <c r="G1855" s="4">
        <v>0</v>
      </c>
      <c r="H1855" s="4">
        <v>3353313</v>
      </c>
      <c r="I1855" s="4" t="s">
        <v>4681</v>
      </c>
      <c r="J1855" s="216">
        <v>200</v>
      </c>
      <c r="K1855" s="4">
        <v>18993821130</v>
      </c>
      <c r="L1855" s="4"/>
      <c r="M1855" s="4" t="s">
        <v>4682</v>
      </c>
      <c r="N1855" s="4" t="s">
        <v>4193</v>
      </c>
      <c r="O1855" s="4">
        <v>18993821130</v>
      </c>
      <c r="P1855" s="217">
        <f>--IFERROR(VLOOKUP(I1855,'统计（数据库导出）'!A:C,2,FALSE),0)</f>
        <v>0</v>
      </c>
      <c r="Q1855" s="217">
        <f>--IFERROR(VLOOKUP(I1855,'统计（数据库导出）'!A:C,3,FALSE),0)</f>
        <v>0</v>
      </c>
      <c r="R1855" s="219">
        <f t="shared" ref="R1855:R1918" si="29">IFERROR(Q1855/J1855,0)</f>
        <v>0</v>
      </c>
      <c r="S1855" s="217">
        <f>--IFERROR(VLOOKUP(I1855,'统计（数据库导出）'!A:K,4,FALSE),0)</f>
        <v>0</v>
      </c>
      <c r="T1855" s="217">
        <f>--IFERROR(VLOOKUP(I1855,'统计（数据库导出）'!A:K,5,FALSE),0)</f>
        <v>0</v>
      </c>
      <c r="U1855" s="217">
        <f>--IFERROR(VLOOKUP(I1855,'统计（数据库导出）'!A:K,6,FALSE),0)</f>
        <v>0</v>
      </c>
      <c r="V1855" s="217">
        <f>--IFERROR(VLOOKUP(I1855,'统计（数据库导出）'!A:K,7,FALSE),0)</f>
        <v>0</v>
      </c>
      <c r="W1855" s="217">
        <f>--IFERROR(VLOOKUP(I1855,'统计（数据库导出）'!A:K,8,FALSE),0)</f>
        <v>0</v>
      </c>
      <c r="X1855" s="217">
        <f>--IFERROR(VLOOKUP(I1855,'统计（数据库导出）'!A:K,9,FALSE),0)</f>
        <v>0</v>
      </c>
      <c r="Y1855" s="217">
        <f>--IFERROR(VLOOKUP(I1855,'统计（数据库导出）'!A:K,10,FALSE),0)</f>
        <v>0</v>
      </c>
      <c r="Z1855" s="217">
        <f>--IFERROR(VLOOKUP(I1855,'统计（数据库导出）'!A:K,11,FALSE),0)</f>
        <v>0</v>
      </c>
      <c r="AA1855" s="4">
        <v>1854</v>
      </c>
      <c r="AB1855" s="4"/>
      <c r="AC1855" s="1" t="e">
        <f>VLOOKUP(H1855,[1]Sheet1!$D:$D,1,FALSE)</f>
        <v>#N/A</v>
      </c>
    </row>
    <row r="1856" spans="1:29">
      <c r="A1856" s="4">
        <v>1613</v>
      </c>
      <c r="B1856" s="4" t="s">
        <v>4105</v>
      </c>
      <c r="C1856" s="4" t="s">
        <v>457</v>
      </c>
      <c r="D1856" s="4">
        <v>0</v>
      </c>
      <c r="E1856" s="4">
        <v>0</v>
      </c>
      <c r="F1856" s="4">
        <v>0</v>
      </c>
      <c r="G1856" s="4">
        <v>0</v>
      </c>
      <c r="H1856" s="4">
        <v>3353316</v>
      </c>
      <c r="I1856" s="4" t="s">
        <v>4683</v>
      </c>
      <c r="J1856" s="216">
        <v>200</v>
      </c>
      <c r="K1856" s="4">
        <v>18993821323</v>
      </c>
      <c r="L1856" s="4"/>
      <c r="M1856" s="4" t="s">
        <v>4684</v>
      </c>
      <c r="N1856" s="4" t="s">
        <v>4685</v>
      </c>
      <c r="O1856" s="4">
        <v>18993821323</v>
      </c>
      <c r="P1856" s="217">
        <f>--IFERROR(VLOOKUP(I1856,'统计（数据库导出）'!A:C,2,FALSE),0)</f>
        <v>0</v>
      </c>
      <c r="Q1856" s="217">
        <f>--IFERROR(VLOOKUP(I1856,'统计（数据库导出）'!A:C,3,FALSE),0)</f>
        <v>0</v>
      </c>
      <c r="R1856" s="219">
        <f t="shared" si="29"/>
        <v>0</v>
      </c>
      <c r="S1856" s="217">
        <f>--IFERROR(VLOOKUP(I1856,'统计（数据库导出）'!A:K,4,FALSE),0)</f>
        <v>0</v>
      </c>
      <c r="T1856" s="217">
        <f>--IFERROR(VLOOKUP(I1856,'统计（数据库导出）'!A:K,5,FALSE),0)</f>
        <v>0</v>
      </c>
      <c r="U1856" s="217">
        <f>--IFERROR(VLOOKUP(I1856,'统计（数据库导出）'!A:K,6,FALSE),0)</f>
        <v>0</v>
      </c>
      <c r="V1856" s="217">
        <f>--IFERROR(VLOOKUP(I1856,'统计（数据库导出）'!A:K,7,FALSE),0)</f>
        <v>0</v>
      </c>
      <c r="W1856" s="217">
        <f>--IFERROR(VLOOKUP(I1856,'统计（数据库导出）'!A:K,8,FALSE),0)</f>
        <v>0</v>
      </c>
      <c r="X1856" s="217">
        <f>--IFERROR(VLOOKUP(I1856,'统计（数据库导出）'!A:K,9,FALSE),0)</f>
        <v>0</v>
      </c>
      <c r="Y1856" s="217">
        <f>--IFERROR(VLOOKUP(I1856,'统计（数据库导出）'!A:K,10,FALSE),0)</f>
        <v>0</v>
      </c>
      <c r="Z1856" s="217">
        <f>--IFERROR(VLOOKUP(I1856,'统计（数据库导出）'!A:K,11,FALSE),0)</f>
        <v>0</v>
      </c>
      <c r="AA1856" s="4">
        <v>1855</v>
      </c>
      <c r="AB1856" s="4"/>
      <c r="AC1856" s="1" t="e">
        <f>VLOOKUP(H1856,[1]Sheet1!$D:$D,1,FALSE)</f>
        <v>#N/A</v>
      </c>
    </row>
    <row r="1857" spans="1:29">
      <c r="A1857" s="4">
        <v>1615</v>
      </c>
      <c r="B1857" s="4" t="s">
        <v>4105</v>
      </c>
      <c r="C1857" s="4" t="s">
        <v>4516</v>
      </c>
      <c r="D1857" s="4" t="s">
        <v>30</v>
      </c>
      <c r="E1857" s="4" t="s">
        <v>4686</v>
      </c>
      <c r="F1857" s="4" t="s">
        <v>32</v>
      </c>
      <c r="G1857" s="4" t="s">
        <v>33</v>
      </c>
      <c r="H1857" s="4">
        <v>3353232</v>
      </c>
      <c r="I1857" s="4" t="s">
        <v>4687</v>
      </c>
      <c r="J1857" s="216">
        <v>1000</v>
      </c>
      <c r="K1857" s="4">
        <v>15348087701</v>
      </c>
      <c r="L1857" s="4" t="s">
        <v>99</v>
      </c>
      <c r="M1857" s="4" t="s">
        <v>4688</v>
      </c>
      <c r="N1857" s="4" t="s">
        <v>4689</v>
      </c>
      <c r="O1857" s="4">
        <v>15348087701</v>
      </c>
      <c r="P1857" s="217">
        <f>--IFERROR(VLOOKUP(I1857,'统计（数据库导出）'!A:C,2,FALSE),0)</f>
        <v>20</v>
      </c>
      <c r="Q1857" s="217">
        <f>--IFERROR(VLOOKUP(I1857,'统计（数据库导出）'!A:C,3,FALSE),0)</f>
        <v>469.075</v>
      </c>
      <c r="R1857" s="219">
        <f t="shared" si="29"/>
        <v>0.469075</v>
      </c>
      <c r="S1857" s="217">
        <f>--IFERROR(VLOOKUP(I1857,'统计（数据库导出）'!A:K,4,FALSE),0)</f>
        <v>0</v>
      </c>
      <c r="T1857" s="217">
        <f>--IFERROR(VLOOKUP(I1857,'统计（数据库导出）'!A:K,5,FALSE),0)</f>
        <v>0</v>
      </c>
      <c r="U1857" s="217">
        <f>--IFERROR(VLOOKUP(I1857,'统计（数据库导出）'!A:K,6,FALSE),0)</f>
        <v>20</v>
      </c>
      <c r="V1857" s="217">
        <f>--IFERROR(VLOOKUP(I1857,'统计（数据库导出）'!A:K,7,FALSE),0)</f>
        <v>0</v>
      </c>
      <c r="W1857" s="217">
        <f>--IFERROR(VLOOKUP(I1857,'统计（数据库导出）'!A:K,8,FALSE),0)</f>
        <v>157.5</v>
      </c>
      <c r="X1857" s="217">
        <f>--IFERROR(VLOOKUP(I1857,'统计（数据库导出）'!A:K,9,FALSE),0)</f>
        <v>-38.7</v>
      </c>
      <c r="Y1857" s="217">
        <f>--IFERROR(VLOOKUP(I1857,'统计（数据库导出）'!A:K,10,FALSE),0)</f>
        <v>311.575</v>
      </c>
      <c r="Z1857" s="217">
        <f>--IFERROR(VLOOKUP(I1857,'统计（数据库导出）'!A:K,11,FALSE),0)</f>
        <v>0</v>
      </c>
      <c r="AA1857" s="4">
        <v>1856</v>
      </c>
      <c r="AB1857" s="4"/>
      <c r="AC1857" s="1" t="e">
        <f>VLOOKUP(H1857,[1]Sheet1!$D:$D,1,FALSE)</f>
        <v>#N/A</v>
      </c>
    </row>
    <row r="1858" spans="1:29">
      <c r="A1858" s="4">
        <v>1616</v>
      </c>
      <c r="B1858" s="4" t="s">
        <v>4105</v>
      </c>
      <c r="C1858" s="4" t="s">
        <v>4516</v>
      </c>
      <c r="D1858" s="4" t="s">
        <v>30</v>
      </c>
      <c r="E1858" s="4" t="s">
        <v>4686</v>
      </c>
      <c r="F1858" s="4" t="s">
        <v>32</v>
      </c>
      <c r="G1858" s="4" t="s">
        <v>33</v>
      </c>
      <c r="H1858" s="4">
        <v>3852210</v>
      </c>
      <c r="I1858" s="4" t="s">
        <v>4690</v>
      </c>
      <c r="J1858" s="216">
        <v>1000</v>
      </c>
      <c r="K1858" s="4">
        <v>17793829610</v>
      </c>
      <c r="L1858" s="4" t="s">
        <v>99</v>
      </c>
      <c r="M1858" s="4" t="s">
        <v>4691</v>
      </c>
      <c r="N1858" s="4" t="s">
        <v>4692</v>
      </c>
      <c r="O1858" s="4">
        <v>17793829610</v>
      </c>
      <c r="P1858" s="217">
        <f>--IFERROR(VLOOKUP(I1858,'统计（数据库导出）'!A:C,2,FALSE),0)</f>
        <v>42.6</v>
      </c>
      <c r="Q1858" s="217">
        <f>--IFERROR(VLOOKUP(I1858,'统计（数据库导出）'!A:C,3,FALSE),0)</f>
        <v>1652.05</v>
      </c>
      <c r="R1858" s="219">
        <f t="shared" si="29"/>
        <v>1.65205</v>
      </c>
      <c r="S1858" s="217">
        <f>--IFERROR(VLOOKUP(I1858,'统计（数据库导出）'!A:K,4,FALSE),0)</f>
        <v>0</v>
      </c>
      <c r="T1858" s="217">
        <f>--IFERROR(VLOOKUP(I1858,'统计（数据库导出）'!A:K,5,FALSE),0)</f>
        <v>0</v>
      </c>
      <c r="U1858" s="217">
        <f>--IFERROR(VLOOKUP(I1858,'统计（数据库导出）'!A:K,6,FALSE),0)</f>
        <v>42.6</v>
      </c>
      <c r="V1858" s="217">
        <f>--IFERROR(VLOOKUP(I1858,'统计（数据库导出）'!A:K,7,FALSE),0)</f>
        <v>0</v>
      </c>
      <c r="W1858" s="217">
        <f>--IFERROR(VLOOKUP(I1858,'统计（数据库导出）'!A:K,8,FALSE),0)</f>
        <v>882.7</v>
      </c>
      <c r="X1858" s="217">
        <f>--IFERROR(VLOOKUP(I1858,'统计（数据库导出）'!A:K,9,FALSE),0)</f>
        <v>-773.3</v>
      </c>
      <c r="Y1858" s="217">
        <f>--IFERROR(VLOOKUP(I1858,'统计（数据库导出）'!A:K,10,FALSE),0)</f>
        <v>769.35</v>
      </c>
      <c r="Z1858" s="217">
        <f>--IFERROR(VLOOKUP(I1858,'统计（数据库导出）'!A:K,11,FALSE),0)</f>
        <v>-15</v>
      </c>
      <c r="AA1858" s="4">
        <v>1857</v>
      </c>
      <c r="AB1858" s="4"/>
      <c r="AC1858" s="1" t="e">
        <f>VLOOKUP(H1858,[1]Sheet1!$D:$D,1,FALSE)</f>
        <v>#N/A</v>
      </c>
    </row>
    <row r="1859" spans="1:29">
      <c r="A1859" s="4">
        <v>1617</v>
      </c>
      <c r="B1859" s="4" t="s">
        <v>4105</v>
      </c>
      <c r="C1859" s="4">
        <v>0</v>
      </c>
      <c r="D1859" s="4" t="s">
        <v>99</v>
      </c>
      <c r="E1859" s="4">
        <v>0</v>
      </c>
      <c r="F1859" s="4">
        <v>0</v>
      </c>
      <c r="G1859" s="4" t="s">
        <v>102</v>
      </c>
      <c r="H1859" s="4">
        <v>3353273</v>
      </c>
      <c r="I1859" s="4" t="s">
        <v>4693</v>
      </c>
      <c r="J1859" s="216">
        <v>2500</v>
      </c>
      <c r="K1859" s="4">
        <v>18093890099</v>
      </c>
      <c r="L1859" s="4" t="s">
        <v>99</v>
      </c>
      <c r="M1859" s="4" t="s">
        <v>4694</v>
      </c>
      <c r="N1859" s="4" t="s">
        <v>4189</v>
      </c>
      <c r="O1859" s="4">
        <v>18093890099</v>
      </c>
      <c r="P1859" s="217">
        <f>--IFERROR(VLOOKUP(I1859,'统计（数据库导出）'!A:C,2,FALSE),0)</f>
        <v>169.8</v>
      </c>
      <c r="Q1859" s="217">
        <f>--IFERROR(VLOOKUP(I1859,'统计（数据库导出）'!A:C,3,FALSE),0)</f>
        <v>1050.7</v>
      </c>
      <c r="R1859" s="219">
        <f t="shared" si="29"/>
        <v>0.42028</v>
      </c>
      <c r="S1859" s="217">
        <f>--IFERROR(VLOOKUP(I1859,'统计（数据库导出）'!A:K,4,FALSE),0)</f>
        <v>169.8</v>
      </c>
      <c r="T1859" s="217">
        <f>--IFERROR(VLOOKUP(I1859,'统计（数据库导出）'!A:K,5,FALSE),0)</f>
        <v>0</v>
      </c>
      <c r="U1859" s="217">
        <f>--IFERROR(VLOOKUP(I1859,'统计（数据库导出）'!A:K,6,FALSE),0)</f>
        <v>0</v>
      </c>
      <c r="V1859" s="217">
        <f>--IFERROR(VLOOKUP(I1859,'统计（数据库导出）'!A:K,7,FALSE),0)</f>
        <v>0</v>
      </c>
      <c r="W1859" s="217">
        <f>--IFERROR(VLOOKUP(I1859,'统计（数据库导出）'!A:K,8,FALSE),0)</f>
        <v>766.5</v>
      </c>
      <c r="X1859" s="217">
        <f>--IFERROR(VLOOKUP(I1859,'统计（数据库导出）'!A:K,9,FALSE),0)</f>
        <v>0</v>
      </c>
      <c r="Y1859" s="217">
        <f>--IFERROR(VLOOKUP(I1859,'统计（数据库导出）'!A:K,10,FALSE),0)</f>
        <v>284.2</v>
      </c>
      <c r="Z1859" s="217">
        <f>--IFERROR(VLOOKUP(I1859,'统计（数据库导出）'!A:K,11,FALSE),0)</f>
        <v>0</v>
      </c>
      <c r="AA1859" s="4">
        <v>1858</v>
      </c>
      <c r="AB1859" s="4"/>
      <c r="AC1859" s="1" t="e">
        <f>VLOOKUP(H1859,[1]Sheet1!$D:$D,1,FALSE)</f>
        <v>#N/A</v>
      </c>
    </row>
    <row r="1860" spans="1:29">
      <c r="A1860" s="4">
        <v>1619</v>
      </c>
      <c r="B1860" s="4" t="s">
        <v>4105</v>
      </c>
      <c r="C1860" s="4" t="s">
        <v>4516</v>
      </c>
      <c r="D1860" s="4" t="s">
        <v>30</v>
      </c>
      <c r="E1860" s="4" t="s">
        <v>4686</v>
      </c>
      <c r="F1860" s="4" t="s">
        <v>32</v>
      </c>
      <c r="G1860" s="4" t="s">
        <v>43</v>
      </c>
      <c r="H1860" s="4">
        <v>3353162</v>
      </c>
      <c r="I1860" s="4" t="s">
        <v>4695</v>
      </c>
      <c r="J1860" s="216">
        <v>900</v>
      </c>
      <c r="K1860" s="4">
        <v>17793861270</v>
      </c>
      <c r="L1860" s="4"/>
      <c r="M1860" s="4" t="s">
        <v>4696</v>
      </c>
      <c r="N1860" s="4" t="s">
        <v>4697</v>
      </c>
      <c r="O1860" s="4">
        <v>17793861270</v>
      </c>
      <c r="P1860" s="217">
        <f>--IFERROR(VLOOKUP(I1860,'统计（数据库导出）'!A:C,2,FALSE),0)</f>
        <v>0</v>
      </c>
      <c r="Q1860" s="217">
        <f>--IFERROR(VLOOKUP(I1860,'统计（数据库导出）'!A:C,3,FALSE),0)</f>
        <v>464.6</v>
      </c>
      <c r="R1860" s="219">
        <f t="shared" si="29"/>
        <v>0.516222222222222</v>
      </c>
      <c r="S1860" s="217">
        <f>--IFERROR(VLOOKUP(I1860,'统计（数据库导出）'!A:K,4,FALSE),0)</f>
        <v>0</v>
      </c>
      <c r="T1860" s="217">
        <f>--IFERROR(VLOOKUP(I1860,'统计（数据库导出）'!A:K,5,FALSE),0)</f>
        <v>0</v>
      </c>
      <c r="U1860" s="217">
        <f>--IFERROR(VLOOKUP(I1860,'统计（数据库导出）'!A:K,6,FALSE),0)</f>
        <v>0</v>
      </c>
      <c r="V1860" s="217">
        <f>--IFERROR(VLOOKUP(I1860,'统计（数据库导出）'!A:K,7,FALSE),0)</f>
        <v>0</v>
      </c>
      <c r="W1860" s="217">
        <f>--IFERROR(VLOOKUP(I1860,'统计（数据库导出）'!A:K,8,FALSE),0)</f>
        <v>321</v>
      </c>
      <c r="X1860" s="217">
        <f>--IFERROR(VLOOKUP(I1860,'统计（数据库导出）'!A:K,9,FALSE),0)</f>
        <v>-159</v>
      </c>
      <c r="Y1860" s="217">
        <f>--IFERROR(VLOOKUP(I1860,'统计（数据库导出）'!A:K,10,FALSE),0)</f>
        <v>143.6</v>
      </c>
      <c r="Z1860" s="217">
        <f>--IFERROR(VLOOKUP(I1860,'统计（数据库导出）'!A:K,11,FALSE),0)</f>
        <v>0</v>
      </c>
      <c r="AA1860" s="4">
        <v>1859</v>
      </c>
      <c r="AB1860" s="4"/>
      <c r="AC1860" s="1" t="e">
        <f>VLOOKUP(H1860,[1]Sheet1!$D:$D,1,FALSE)</f>
        <v>#N/A</v>
      </c>
    </row>
    <row r="1861" spans="1:29">
      <c r="A1861" s="4">
        <v>1620</v>
      </c>
      <c r="B1861" s="4" t="s">
        <v>4105</v>
      </c>
      <c r="C1861" s="4" t="s">
        <v>4516</v>
      </c>
      <c r="D1861" s="4" t="s">
        <v>30</v>
      </c>
      <c r="E1861" s="4" t="s">
        <v>4686</v>
      </c>
      <c r="F1861" s="4" t="s">
        <v>32</v>
      </c>
      <c r="G1861" s="4" t="s">
        <v>43</v>
      </c>
      <c r="H1861" s="4">
        <v>3353102</v>
      </c>
      <c r="I1861" s="4" t="s">
        <v>4698</v>
      </c>
      <c r="J1861" s="216">
        <v>900</v>
      </c>
      <c r="K1861" s="4">
        <v>18093801511</v>
      </c>
      <c r="L1861" s="4"/>
      <c r="M1861" s="4" t="s">
        <v>4699</v>
      </c>
      <c r="N1861" s="4" t="s">
        <v>4692</v>
      </c>
      <c r="O1861" s="4">
        <v>18093801511</v>
      </c>
      <c r="P1861" s="217">
        <f>--IFERROR(VLOOKUP(I1861,'统计（数据库导出）'!A:C,2,FALSE),0)</f>
        <v>179.1</v>
      </c>
      <c r="Q1861" s="217">
        <f>--IFERROR(VLOOKUP(I1861,'统计（数据库导出）'!A:C,3,FALSE),0)</f>
        <v>516.75</v>
      </c>
      <c r="R1861" s="219">
        <f t="shared" si="29"/>
        <v>0.574166666666667</v>
      </c>
      <c r="S1861" s="217">
        <f>--IFERROR(VLOOKUP(I1861,'统计（数据库导出）'!A:K,4,FALSE),0)</f>
        <v>166.8</v>
      </c>
      <c r="T1861" s="217">
        <f>--IFERROR(VLOOKUP(I1861,'统计（数据库导出）'!A:K,5,FALSE),0)</f>
        <v>0</v>
      </c>
      <c r="U1861" s="217">
        <f>--IFERROR(VLOOKUP(I1861,'统计（数据库导出）'!A:K,6,FALSE),0)</f>
        <v>12.3</v>
      </c>
      <c r="V1861" s="217">
        <f>--IFERROR(VLOOKUP(I1861,'统计（数据库导出）'!A:K,7,FALSE),0)</f>
        <v>0</v>
      </c>
      <c r="W1861" s="217">
        <f>--IFERROR(VLOOKUP(I1861,'统计（数据库导出）'!A:K,8,FALSE),0)</f>
        <v>496.2</v>
      </c>
      <c r="X1861" s="217">
        <f>--IFERROR(VLOOKUP(I1861,'统计（数据库导出）'!A:K,9,FALSE),0)</f>
        <v>-129</v>
      </c>
      <c r="Y1861" s="217">
        <f>--IFERROR(VLOOKUP(I1861,'统计（数据库导出）'!A:K,10,FALSE),0)</f>
        <v>20.55</v>
      </c>
      <c r="Z1861" s="217">
        <f>--IFERROR(VLOOKUP(I1861,'统计（数据库导出）'!A:K,11,FALSE),0)</f>
        <v>0</v>
      </c>
      <c r="AA1861" s="4">
        <v>1860</v>
      </c>
      <c r="AB1861" s="4"/>
      <c r="AC1861" s="1" t="e">
        <f>VLOOKUP(H1861,[1]Sheet1!$D:$D,1,FALSE)</f>
        <v>#N/A</v>
      </c>
    </row>
    <row r="1862" spans="1:29">
      <c r="A1862" s="4">
        <v>1622</v>
      </c>
      <c r="B1862" s="4" t="s">
        <v>4105</v>
      </c>
      <c r="C1862" s="4" t="s">
        <v>4516</v>
      </c>
      <c r="D1862" s="4" t="s">
        <v>30</v>
      </c>
      <c r="E1862" s="4" t="s">
        <v>4686</v>
      </c>
      <c r="F1862" s="4" t="s">
        <v>32</v>
      </c>
      <c r="G1862" s="4" t="s">
        <v>102</v>
      </c>
      <c r="H1862" s="4">
        <v>3353287</v>
      </c>
      <c r="I1862" s="4" t="s">
        <v>4700</v>
      </c>
      <c r="J1862" s="216">
        <v>2500</v>
      </c>
      <c r="K1862" s="4">
        <v>18993821306</v>
      </c>
      <c r="L1862" s="4"/>
      <c r="M1862" s="4" t="s">
        <v>4701</v>
      </c>
      <c r="N1862" s="4" t="s">
        <v>4702</v>
      </c>
      <c r="O1862" s="4">
        <v>18993821306</v>
      </c>
      <c r="P1862" s="217">
        <f>--IFERROR(VLOOKUP(I1862,'统计（数据库导出）'!A:C,2,FALSE),0)</f>
        <v>0</v>
      </c>
      <c r="Q1862" s="217">
        <f>--IFERROR(VLOOKUP(I1862,'统计（数据库导出）'!A:C,3,FALSE),0)</f>
        <v>0</v>
      </c>
      <c r="R1862" s="219">
        <f t="shared" si="29"/>
        <v>0</v>
      </c>
      <c r="S1862" s="217">
        <f>--IFERROR(VLOOKUP(I1862,'统计（数据库导出）'!A:K,4,FALSE),0)</f>
        <v>0</v>
      </c>
      <c r="T1862" s="217">
        <f>--IFERROR(VLOOKUP(I1862,'统计（数据库导出）'!A:K,5,FALSE),0)</f>
        <v>0</v>
      </c>
      <c r="U1862" s="217">
        <f>--IFERROR(VLOOKUP(I1862,'统计（数据库导出）'!A:K,6,FALSE),0)</f>
        <v>0</v>
      </c>
      <c r="V1862" s="217">
        <f>--IFERROR(VLOOKUP(I1862,'统计（数据库导出）'!A:K,7,FALSE),0)</f>
        <v>0</v>
      </c>
      <c r="W1862" s="217">
        <f>--IFERROR(VLOOKUP(I1862,'统计（数据库导出）'!A:K,8,FALSE),0)</f>
        <v>0</v>
      </c>
      <c r="X1862" s="217">
        <f>--IFERROR(VLOOKUP(I1862,'统计（数据库导出）'!A:K,9,FALSE),0)</f>
        <v>0</v>
      </c>
      <c r="Y1862" s="217">
        <f>--IFERROR(VLOOKUP(I1862,'统计（数据库导出）'!A:K,10,FALSE),0)</f>
        <v>0</v>
      </c>
      <c r="Z1862" s="217">
        <f>--IFERROR(VLOOKUP(I1862,'统计（数据库导出）'!A:K,11,FALSE),0)</f>
        <v>0</v>
      </c>
      <c r="AA1862" s="4">
        <v>1861</v>
      </c>
      <c r="AB1862" s="4"/>
      <c r="AC1862" s="1" t="e">
        <f>VLOOKUP(H1862,[1]Sheet1!$D:$D,1,FALSE)</f>
        <v>#N/A</v>
      </c>
    </row>
    <row r="1863" spans="1:29">
      <c r="A1863" s="4">
        <v>1623</v>
      </c>
      <c r="B1863" s="4" t="s">
        <v>4105</v>
      </c>
      <c r="C1863" s="4">
        <v>0</v>
      </c>
      <c r="D1863" s="4" t="s">
        <v>53</v>
      </c>
      <c r="E1863" s="4">
        <v>0</v>
      </c>
      <c r="F1863" s="4">
        <v>0</v>
      </c>
      <c r="G1863" s="4" t="s">
        <v>33</v>
      </c>
      <c r="H1863" s="4">
        <v>3353217</v>
      </c>
      <c r="I1863" s="4" t="s">
        <v>4703</v>
      </c>
      <c r="J1863" s="216">
        <v>1000</v>
      </c>
      <c r="K1863" s="4">
        <v>15393053402</v>
      </c>
      <c r="L1863" s="4"/>
      <c r="M1863" s="4" t="s">
        <v>4704</v>
      </c>
      <c r="N1863" s="4" t="s">
        <v>4705</v>
      </c>
      <c r="O1863" s="4">
        <v>15393053402</v>
      </c>
      <c r="P1863" s="217">
        <f>--IFERROR(VLOOKUP(I1863,'统计（数据库导出）'!A:C,2,FALSE),0)</f>
        <v>0</v>
      </c>
      <c r="Q1863" s="217">
        <f>--IFERROR(VLOOKUP(I1863,'统计（数据库导出）'!A:C,3,FALSE),0)</f>
        <v>128.5</v>
      </c>
      <c r="R1863" s="219">
        <f t="shared" si="29"/>
        <v>0.1285</v>
      </c>
      <c r="S1863" s="217">
        <f>--IFERROR(VLOOKUP(I1863,'统计（数据库导出）'!A:K,4,FALSE),0)</f>
        <v>0</v>
      </c>
      <c r="T1863" s="217">
        <f>--IFERROR(VLOOKUP(I1863,'统计（数据库导出）'!A:K,5,FALSE),0)</f>
        <v>0</v>
      </c>
      <c r="U1863" s="217">
        <f>--IFERROR(VLOOKUP(I1863,'统计（数据库导出）'!A:K,6,FALSE),0)</f>
        <v>0</v>
      </c>
      <c r="V1863" s="217">
        <f>--IFERROR(VLOOKUP(I1863,'统计（数据库导出）'!A:K,7,FALSE),0)</f>
        <v>0</v>
      </c>
      <c r="W1863" s="217">
        <f>--IFERROR(VLOOKUP(I1863,'统计（数据库导出）'!A:K,8,FALSE),0)</f>
        <v>116.5</v>
      </c>
      <c r="X1863" s="217">
        <f>--IFERROR(VLOOKUP(I1863,'统计（数据库导出）'!A:K,9,FALSE),0)</f>
        <v>-19</v>
      </c>
      <c r="Y1863" s="217">
        <f>--IFERROR(VLOOKUP(I1863,'统计（数据库导出）'!A:K,10,FALSE),0)</f>
        <v>12</v>
      </c>
      <c r="Z1863" s="217">
        <f>--IFERROR(VLOOKUP(I1863,'统计（数据库导出）'!A:K,11,FALSE),0)</f>
        <v>0</v>
      </c>
      <c r="AA1863" s="4">
        <v>1862</v>
      </c>
      <c r="AB1863" s="4"/>
      <c r="AC1863" s="1" t="e">
        <f>VLOOKUP(H1863,[1]Sheet1!$D:$D,1,FALSE)</f>
        <v>#N/A</v>
      </c>
    </row>
    <row r="1864" spans="1:29">
      <c r="A1864" s="4">
        <v>1624</v>
      </c>
      <c r="B1864" s="4" t="s">
        <v>4105</v>
      </c>
      <c r="C1864" s="4">
        <v>0</v>
      </c>
      <c r="D1864" s="4" t="s">
        <v>53</v>
      </c>
      <c r="E1864" s="4">
        <v>0</v>
      </c>
      <c r="F1864" s="4">
        <v>0</v>
      </c>
      <c r="G1864" s="4" t="s">
        <v>33</v>
      </c>
      <c r="H1864" s="4">
        <v>3852386</v>
      </c>
      <c r="I1864" s="4" t="s">
        <v>4706</v>
      </c>
      <c r="J1864" s="216">
        <v>1000</v>
      </c>
      <c r="K1864" s="4">
        <v>19993814673</v>
      </c>
      <c r="L1864" s="4"/>
      <c r="M1864" s="4" t="s">
        <v>4707</v>
      </c>
      <c r="N1864" s="4" t="s">
        <v>4705</v>
      </c>
      <c r="O1864" s="4">
        <v>19993814673</v>
      </c>
      <c r="P1864" s="217">
        <f>--IFERROR(VLOOKUP(I1864,'统计（数据库导出）'!A:C,2,FALSE),0)</f>
        <v>0</v>
      </c>
      <c r="Q1864" s="217">
        <f>--IFERROR(VLOOKUP(I1864,'统计（数据库导出）'!A:C,3,FALSE),0)</f>
        <v>-43.7</v>
      </c>
      <c r="R1864" s="219">
        <f t="shared" si="29"/>
        <v>-0.0437</v>
      </c>
      <c r="S1864" s="217">
        <f>--IFERROR(VLOOKUP(I1864,'统计（数据库导出）'!A:K,4,FALSE),0)</f>
        <v>0</v>
      </c>
      <c r="T1864" s="217">
        <f>--IFERROR(VLOOKUP(I1864,'统计（数据库导出）'!A:K,5,FALSE),0)</f>
        <v>0</v>
      </c>
      <c r="U1864" s="217">
        <f>--IFERROR(VLOOKUP(I1864,'统计（数据库导出）'!A:K,6,FALSE),0)</f>
        <v>0</v>
      </c>
      <c r="V1864" s="217">
        <f>--IFERROR(VLOOKUP(I1864,'统计（数据库导出）'!A:K,7,FALSE),0)</f>
        <v>0</v>
      </c>
      <c r="W1864" s="217">
        <f>--IFERROR(VLOOKUP(I1864,'统计（数据库导出）'!A:K,8,FALSE),0)</f>
        <v>-67.7</v>
      </c>
      <c r="X1864" s="217">
        <f>--IFERROR(VLOOKUP(I1864,'统计（数据库导出）'!A:K,9,FALSE),0)</f>
        <v>-170</v>
      </c>
      <c r="Y1864" s="217">
        <f>--IFERROR(VLOOKUP(I1864,'统计（数据库导出）'!A:K,10,FALSE),0)</f>
        <v>24</v>
      </c>
      <c r="Z1864" s="217">
        <f>--IFERROR(VLOOKUP(I1864,'统计（数据库导出）'!A:K,11,FALSE),0)</f>
        <v>0</v>
      </c>
      <c r="AA1864" s="4">
        <v>1863</v>
      </c>
      <c r="AB1864" s="4"/>
      <c r="AC1864" s="1" t="e">
        <f>VLOOKUP(H1864,[1]Sheet1!$D:$D,1,FALSE)</f>
        <v>#N/A</v>
      </c>
    </row>
    <row r="1865" spans="1:29">
      <c r="A1865" s="4">
        <v>1625</v>
      </c>
      <c r="B1865" s="4" t="s">
        <v>4105</v>
      </c>
      <c r="C1865" s="4">
        <v>0</v>
      </c>
      <c r="D1865" s="4" t="s">
        <v>335</v>
      </c>
      <c r="E1865" s="4" t="s">
        <v>4708</v>
      </c>
      <c r="F1865" s="4">
        <v>0</v>
      </c>
      <c r="G1865" s="4" t="s">
        <v>33</v>
      </c>
      <c r="H1865" s="4">
        <v>3353229</v>
      </c>
      <c r="I1865" s="4" t="s">
        <v>4709</v>
      </c>
      <c r="J1865" s="216">
        <v>1200</v>
      </c>
      <c r="K1865" s="4">
        <v>19119887993</v>
      </c>
      <c r="L1865" s="4"/>
      <c r="M1865" s="4" t="s">
        <v>4710</v>
      </c>
      <c r="N1865" s="4" t="s">
        <v>4141</v>
      </c>
      <c r="O1865" s="4">
        <v>19119887993</v>
      </c>
      <c r="P1865" s="217">
        <f>--IFERROR(VLOOKUP(I1865,'统计（数据库导出）'!A:C,2,FALSE),0)</f>
        <v>0</v>
      </c>
      <c r="Q1865" s="217">
        <f>--IFERROR(VLOOKUP(I1865,'统计（数据库导出）'!A:C,3,FALSE),0)</f>
        <v>0</v>
      </c>
      <c r="R1865" s="219">
        <f t="shared" si="29"/>
        <v>0</v>
      </c>
      <c r="S1865" s="217">
        <f>--IFERROR(VLOOKUP(I1865,'统计（数据库导出）'!A:K,4,FALSE),0)</f>
        <v>0</v>
      </c>
      <c r="T1865" s="217">
        <f>--IFERROR(VLOOKUP(I1865,'统计（数据库导出）'!A:K,5,FALSE),0)</f>
        <v>0</v>
      </c>
      <c r="U1865" s="217">
        <f>--IFERROR(VLOOKUP(I1865,'统计（数据库导出）'!A:K,6,FALSE),0)</f>
        <v>0</v>
      </c>
      <c r="V1865" s="217">
        <f>--IFERROR(VLOOKUP(I1865,'统计（数据库导出）'!A:K,7,FALSE),0)</f>
        <v>0</v>
      </c>
      <c r="W1865" s="217">
        <f>--IFERROR(VLOOKUP(I1865,'统计（数据库导出）'!A:K,8,FALSE),0)</f>
        <v>0</v>
      </c>
      <c r="X1865" s="217">
        <f>--IFERROR(VLOOKUP(I1865,'统计（数据库导出）'!A:K,9,FALSE),0)</f>
        <v>0</v>
      </c>
      <c r="Y1865" s="217">
        <f>--IFERROR(VLOOKUP(I1865,'统计（数据库导出）'!A:K,10,FALSE),0)</f>
        <v>0</v>
      </c>
      <c r="Z1865" s="217">
        <f>--IFERROR(VLOOKUP(I1865,'统计（数据库导出）'!A:K,11,FALSE),0)</f>
        <v>0</v>
      </c>
      <c r="AA1865" s="4">
        <v>1864</v>
      </c>
      <c r="AB1865" s="4"/>
      <c r="AC1865" s="1" t="e">
        <f>VLOOKUP(H1865,[1]Sheet1!$D:$D,1,FALSE)</f>
        <v>#N/A</v>
      </c>
    </row>
    <row r="1866" spans="1:29">
      <c r="A1866" s="4">
        <v>1626</v>
      </c>
      <c r="B1866" s="4" t="s">
        <v>4105</v>
      </c>
      <c r="C1866" s="4">
        <v>0</v>
      </c>
      <c r="D1866" s="4" t="s">
        <v>53</v>
      </c>
      <c r="E1866" s="4">
        <v>0</v>
      </c>
      <c r="F1866" s="4">
        <v>0</v>
      </c>
      <c r="G1866" s="4" t="s">
        <v>33</v>
      </c>
      <c r="H1866" s="4">
        <v>3353230</v>
      </c>
      <c r="I1866" s="4" t="s">
        <v>4711</v>
      </c>
      <c r="J1866" s="216">
        <v>1000</v>
      </c>
      <c r="K1866" s="4">
        <v>15593806945</v>
      </c>
      <c r="L1866" s="4"/>
      <c r="M1866" s="4" t="s">
        <v>4712</v>
      </c>
      <c r="N1866" s="4" t="s">
        <v>4705</v>
      </c>
      <c r="O1866" s="4">
        <v>15593806945</v>
      </c>
      <c r="P1866" s="217">
        <f>--IFERROR(VLOOKUP(I1866,'统计（数据库导出）'!A:C,2,FALSE),0)</f>
        <v>0</v>
      </c>
      <c r="Q1866" s="217">
        <f>--IFERROR(VLOOKUP(I1866,'统计（数据库导出）'!A:C,3,FALSE),0)</f>
        <v>0</v>
      </c>
      <c r="R1866" s="219">
        <f t="shared" si="29"/>
        <v>0</v>
      </c>
      <c r="S1866" s="217">
        <f>--IFERROR(VLOOKUP(I1866,'统计（数据库导出）'!A:K,4,FALSE),0)</f>
        <v>0</v>
      </c>
      <c r="T1866" s="217">
        <f>--IFERROR(VLOOKUP(I1866,'统计（数据库导出）'!A:K,5,FALSE),0)</f>
        <v>0</v>
      </c>
      <c r="U1866" s="217">
        <f>--IFERROR(VLOOKUP(I1866,'统计（数据库导出）'!A:K,6,FALSE),0)</f>
        <v>0</v>
      </c>
      <c r="V1866" s="217">
        <f>--IFERROR(VLOOKUP(I1866,'统计（数据库导出）'!A:K,7,FALSE),0)</f>
        <v>0</v>
      </c>
      <c r="W1866" s="217">
        <f>--IFERROR(VLOOKUP(I1866,'统计（数据库导出）'!A:K,8,FALSE),0)</f>
        <v>0</v>
      </c>
      <c r="X1866" s="217">
        <f>--IFERROR(VLOOKUP(I1866,'统计（数据库导出）'!A:K,9,FALSE),0)</f>
        <v>0</v>
      </c>
      <c r="Y1866" s="217">
        <f>--IFERROR(VLOOKUP(I1866,'统计（数据库导出）'!A:K,10,FALSE),0)</f>
        <v>0</v>
      </c>
      <c r="Z1866" s="217">
        <f>--IFERROR(VLOOKUP(I1866,'统计（数据库导出）'!A:K,11,FALSE),0)</f>
        <v>0</v>
      </c>
      <c r="AA1866" s="4">
        <v>1865</v>
      </c>
      <c r="AB1866" s="4"/>
      <c r="AC1866" s="1" t="e">
        <f>VLOOKUP(H1866,[1]Sheet1!$D:$D,1,FALSE)</f>
        <v>#N/A</v>
      </c>
    </row>
    <row r="1867" spans="1:29">
      <c r="A1867" s="4">
        <v>1627</v>
      </c>
      <c r="B1867" s="4" t="s">
        <v>4105</v>
      </c>
      <c r="C1867" s="4" t="s">
        <v>57</v>
      </c>
      <c r="D1867" s="4">
        <v>0</v>
      </c>
      <c r="E1867" s="4">
        <v>0</v>
      </c>
      <c r="F1867" s="4">
        <v>0</v>
      </c>
      <c r="G1867" s="4"/>
      <c r="H1867" s="4">
        <v>3850566</v>
      </c>
      <c r="I1867" s="4" t="s">
        <v>4713</v>
      </c>
      <c r="J1867" s="216">
        <v>200</v>
      </c>
      <c r="K1867" s="4">
        <v>17789485677</v>
      </c>
      <c r="L1867" s="4"/>
      <c r="M1867" s="4" t="s">
        <v>4714</v>
      </c>
      <c r="N1867" s="4" t="s">
        <v>4106</v>
      </c>
      <c r="O1867" s="4">
        <v>19909381505</v>
      </c>
      <c r="P1867" s="217">
        <f>--IFERROR(VLOOKUP(I1867,'统计（数据库导出）'!A:C,2,FALSE),0)</f>
        <v>30</v>
      </c>
      <c r="Q1867" s="217">
        <f>--IFERROR(VLOOKUP(I1867,'统计（数据库导出）'!A:C,3,FALSE),0)</f>
        <v>292.45</v>
      </c>
      <c r="R1867" s="219">
        <f t="shared" si="29"/>
        <v>1.46225</v>
      </c>
      <c r="S1867" s="217">
        <f>--IFERROR(VLOOKUP(I1867,'统计（数据库导出）'!A:K,4,FALSE),0)</f>
        <v>0</v>
      </c>
      <c r="T1867" s="217">
        <f>--IFERROR(VLOOKUP(I1867,'统计（数据库导出）'!A:K,5,FALSE),0)</f>
        <v>0</v>
      </c>
      <c r="U1867" s="217">
        <f>--IFERROR(VLOOKUP(I1867,'统计（数据库导出）'!A:K,6,FALSE),0)</f>
        <v>30</v>
      </c>
      <c r="V1867" s="217">
        <f>--IFERROR(VLOOKUP(I1867,'统计（数据库导出）'!A:K,7,FALSE),0)</f>
        <v>0</v>
      </c>
      <c r="W1867" s="217">
        <f>--IFERROR(VLOOKUP(I1867,'统计（数据库导出）'!A:K,8,FALSE),0)</f>
        <v>170.8</v>
      </c>
      <c r="X1867" s="217">
        <f>--IFERROR(VLOOKUP(I1867,'统计（数据库导出）'!A:K,9,FALSE),0)</f>
        <v>0</v>
      </c>
      <c r="Y1867" s="217">
        <f>--IFERROR(VLOOKUP(I1867,'统计（数据库导出）'!A:K,10,FALSE),0)</f>
        <v>121.65</v>
      </c>
      <c r="Z1867" s="217">
        <f>--IFERROR(VLOOKUP(I1867,'统计（数据库导出）'!A:K,11,FALSE),0)</f>
        <v>0</v>
      </c>
      <c r="AA1867" s="4">
        <v>1866</v>
      </c>
      <c r="AB1867" s="4"/>
      <c r="AC1867" s="1" t="e">
        <f>VLOOKUP(H1867,[1]Sheet1!$D:$D,1,FALSE)</f>
        <v>#N/A</v>
      </c>
    </row>
    <row r="1868" spans="1:29">
      <c r="A1868" s="4">
        <v>1628</v>
      </c>
      <c r="B1868" s="4" t="s">
        <v>4105</v>
      </c>
      <c r="C1868" s="4" t="s">
        <v>57</v>
      </c>
      <c r="D1868" s="4">
        <v>0</v>
      </c>
      <c r="E1868" s="4">
        <v>0</v>
      </c>
      <c r="F1868" s="4">
        <v>0</v>
      </c>
      <c r="G1868" s="4"/>
      <c r="H1868" s="4">
        <v>380157</v>
      </c>
      <c r="I1868" s="4" t="s">
        <v>4715</v>
      </c>
      <c r="J1868" s="216">
        <v>200</v>
      </c>
      <c r="K1868" s="4">
        <v>18993821102</v>
      </c>
      <c r="L1868" s="4"/>
      <c r="M1868" s="4" t="s">
        <v>4716</v>
      </c>
      <c r="N1868" s="4" t="s">
        <v>4209</v>
      </c>
      <c r="O1868" s="4">
        <v>18993821102</v>
      </c>
      <c r="P1868" s="217">
        <f>--IFERROR(VLOOKUP(I1868,'统计（数据库导出）'!A:C,2,FALSE),0)</f>
        <v>10</v>
      </c>
      <c r="Q1868" s="217">
        <f>--IFERROR(VLOOKUP(I1868,'统计（数据库导出）'!A:C,3,FALSE),0)</f>
        <v>195.65</v>
      </c>
      <c r="R1868" s="219">
        <f t="shared" si="29"/>
        <v>0.97825</v>
      </c>
      <c r="S1868" s="217">
        <f>--IFERROR(VLOOKUP(I1868,'统计（数据库导出）'!A:K,4,FALSE),0)</f>
        <v>10</v>
      </c>
      <c r="T1868" s="217">
        <f>--IFERROR(VLOOKUP(I1868,'统计（数据库导出）'!A:K,5,FALSE),0)</f>
        <v>0</v>
      </c>
      <c r="U1868" s="217">
        <f>--IFERROR(VLOOKUP(I1868,'统计（数据库导出）'!A:K,6,FALSE),0)</f>
        <v>0</v>
      </c>
      <c r="V1868" s="217">
        <f>--IFERROR(VLOOKUP(I1868,'统计（数据库导出）'!A:K,7,FALSE),0)</f>
        <v>0</v>
      </c>
      <c r="W1868" s="217">
        <f>--IFERROR(VLOOKUP(I1868,'统计（数据库导出）'!A:K,8,FALSE),0)</f>
        <v>175</v>
      </c>
      <c r="X1868" s="217">
        <f>--IFERROR(VLOOKUP(I1868,'统计（数据库导出）'!A:K,9,FALSE),0)</f>
        <v>0</v>
      </c>
      <c r="Y1868" s="217">
        <f>--IFERROR(VLOOKUP(I1868,'统计（数据库导出）'!A:K,10,FALSE),0)</f>
        <v>20.65</v>
      </c>
      <c r="Z1868" s="217">
        <f>--IFERROR(VLOOKUP(I1868,'统计（数据库导出）'!A:K,11,FALSE),0)</f>
        <v>0</v>
      </c>
      <c r="AA1868" s="4">
        <v>1867</v>
      </c>
      <c r="AB1868" s="4"/>
      <c r="AC1868" s="1" t="e">
        <f>VLOOKUP(H1868,[1]Sheet1!$D:$D,1,FALSE)</f>
        <v>#N/A</v>
      </c>
    </row>
    <row r="1869" spans="1:29">
      <c r="A1869" s="4">
        <v>1629</v>
      </c>
      <c r="B1869" s="4" t="s">
        <v>4105</v>
      </c>
      <c r="C1869" s="4" t="s">
        <v>57</v>
      </c>
      <c r="D1869" s="4">
        <v>0</v>
      </c>
      <c r="E1869" s="4">
        <v>0</v>
      </c>
      <c r="F1869" s="4">
        <v>0</v>
      </c>
      <c r="G1869" s="4"/>
      <c r="H1869" s="4">
        <v>3851529</v>
      </c>
      <c r="I1869" s="4" t="s">
        <v>4717</v>
      </c>
      <c r="J1869" s="216">
        <v>200</v>
      </c>
      <c r="K1869" s="4">
        <v>15352214975</v>
      </c>
      <c r="L1869" s="4"/>
      <c r="M1869" s="4" t="s">
        <v>4718</v>
      </c>
      <c r="N1869" s="4" t="s">
        <v>4106</v>
      </c>
      <c r="O1869" s="4">
        <v>15352214975</v>
      </c>
      <c r="P1869" s="217">
        <f>--IFERROR(VLOOKUP(I1869,'统计（数据库导出）'!A:C,2,FALSE),0)</f>
        <v>0</v>
      </c>
      <c r="Q1869" s="217">
        <f>--IFERROR(VLOOKUP(I1869,'统计（数据库导出）'!A:C,3,FALSE),0)</f>
        <v>173.55</v>
      </c>
      <c r="R1869" s="219">
        <f t="shared" si="29"/>
        <v>0.86775</v>
      </c>
      <c r="S1869" s="217">
        <f>--IFERROR(VLOOKUP(I1869,'统计（数据库导出）'!A:K,4,FALSE),0)</f>
        <v>0</v>
      </c>
      <c r="T1869" s="217">
        <f>--IFERROR(VLOOKUP(I1869,'统计（数据库导出）'!A:K,5,FALSE),0)</f>
        <v>0</v>
      </c>
      <c r="U1869" s="217">
        <f>--IFERROR(VLOOKUP(I1869,'统计（数据库导出）'!A:K,6,FALSE),0)</f>
        <v>0</v>
      </c>
      <c r="V1869" s="217">
        <f>--IFERROR(VLOOKUP(I1869,'统计（数据库导出）'!A:K,7,FALSE),0)</f>
        <v>0</v>
      </c>
      <c r="W1869" s="217">
        <f>--IFERROR(VLOOKUP(I1869,'统计（数据库导出）'!A:K,8,FALSE),0)</f>
        <v>88.9</v>
      </c>
      <c r="X1869" s="217">
        <f>--IFERROR(VLOOKUP(I1869,'统计（数据库导出）'!A:K,9,FALSE),0)</f>
        <v>0</v>
      </c>
      <c r="Y1869" s="217">
        <f>--IFERROR(VLOOKUP(I1869,'统计（数据库导出）'!A:K,10,FALSE),0)</f>
        <v>84.65</v>
      </c>
      <c r="Z1869" s="217">
        <f>--IFERROR(VLOOKUP(I1869,'统计（数据库导出）'!A:K,11,FALSE),0)</f>
        <v>0</v>
      </c>
      <c r="AA1869" s="4">
        <v>1868</v>
      </c>
      <c r="AB1869" s="4"/>
      <c r="AC1869" s="1" t="e">
        <f>VLOOKUP(H1869,[1]Sheet1!$D:$D,1,FALSE)</f>
        <v>#N/A</v>
      </c>
    </row>
    <row r="1870" spans="1:29">
      <c r="A1870" s="4">
        <v>1630</v>
      </c>
      <c r="B1870" s="4" t="s">
        <v>4105</v>
      </c>
      <c r="C1870" s="4" t="s">
        <v>57</v>
      </c>
      <c r="D1870" s="4">
        <v>0</v>
      </c>
      <c r="E1870" s="4">
        <v>0</v>
      </c>
      <c r="F1870" s="4">
        <v>0</v>
      </c>
      <c r="G1870" s="4"/>
      <c r="H1870" s="4">
        <v>3353227</v>
      </c>
      <c r="I1870" s="4" t="s">
        <v>4719</v>
      </c>
      <c r="J1870" s="216">
        <v>200</v>
      </c>
      <c r="K1870" s="4">
        <v>18993821292</v>
      </c>
      <c r="L1870" s="4"/>
      <c r="M1870" s="4" t="s">
        <v>4720</v>
      </c>
      <c r="N1870" s="4" t="s">
        <v>4193</v>
      </c>
      <c r="O1870" s="4">
        <v>19193858003</v>
      </c>
      <c r="P1870" s="217">
        <f>--IFERROR(VLOOKUP(I1870,'统计（数据库导出）'!A:C,2,FALSE),0)</f>
        <v>0</v>
      </c>
      <c r="Q1870" s="217">
        <f>--IFERROR(VLOOKUP(I1870,'统计（数据库导出）'!A:C,3,FALSE),0)</f>
        <v>175.45</v>
      </c>
      <c r="R1870" s="219">
        <f t="shared" si="29"/>
        <v>0.87725</v>
      </c>
      <c r="S1870" s="217">
        <f>--IFERROR(VLOOKUP(I1870,'统计（数据库导出）'!A:K,4,FALSE),0)</f>
        <v>0</v>
      </c>
      <c r="T1870" s="217">
        <f>--IFERROR(VLOOKUP(I1870,'统计（数据库导出）'!A:K,5,FALSE),0)</f>
        <v>0</v>
      </c>
      <c r="U1870" s="217">
        <f>--IFERROR(VLOOKUP(I1870,'统计（数据库导出）'!A:K,6,FALSE),0)</f>
        <v>0</v>
      </c>
      <c r="V1870" s="217">
        <f>--IFERROR(VLOOKUP(I1870,'统计（数据库导出）'!A:K,7,FALSE),0)</f>
        <v>0</v>
      </c>
      <c r="W1870" s="217">
        <f>--IFERROR(VLOOKUP(I1870,'统计（数据库导出）'!A:K,8,FALSE),0)</f>
        <v>154.8</v>
      </c>
      <c r="X1870" s="217">
        <f>--IFERROR(VLOOKUP(I1870,'统计（数据库导出）'!A:K,9,FALSE),0)</f>
        <v>-129</v>
      </c>
      <c r="Y1870" s="217">
        <f>--IFERROR(VLOOKUP(I1870,'统计（数据库导出）'!A:K,10,FALSE),0)</f>
        <v>20.65</v>
      </c>
      <c r="Z1870" s="217">
        <f>--IFERROR(VLOOKUP(I1870,'统计（数据库导出）'!A:K,11,FALSE),0)</f>
        <v>0</v>
      </c>
      <c r="AA1870" s="4">
        <v>1869</v>
      </c>
      <c r="AB1870" s="4"/>
      <c r="AC1870" s="1" t="e">
        <f>VLOOKUP(H1870,[1]Sheet1!$D:$D,1,FALSE)</f>
        <v>#N/A</v>
      </c>
    </row>
    <row r="1871" spans="1:29">
      <c r="A1871" s="4">
        <v>1631</v>
      </c>
      <c r="B1871" s="4" t="s">
        <v>4105</v>
      </c>
      <c r="C1871" s="4" t="s">
        <v>57</v>
      </c>
      <c r="D1871" s="4">
        <v>0</v>
      </c>
      <c r="E1871" s="4">
        <v>0</v>
      </c>
      <c r="F1871" s="4">
        <v>0</v>
      </c>
      <c r="G1871" s="4"/>
      <c r="H1871" s="4">
        <v>3353240</v>
      </c>
      <c r="I1871" s="4" t="s">
        <v>4721</v>
      </c>
      <c r="J1871" s="216">
        <v>200</v>
      </c>
      <c r="K1871" s="4">
        <v>18993821210</v>
      </c>
      <c r="L1871" s="4"/>
      <c r="M1871" s="4" t="s">
        <v>4722</v>
      </c>
      <c r="N1871" s="4" t="s">
        <v>4193</v>
      </c>
      <c r="O1871" s="4">
        <v>18993821210</v>
      </c>
      <c r="P1871" s="217">
        <f>--IFERROR(VLOOKUP(I1871,'统计（数据库导出）'!A:C,2,FALSE),0)</f>
        <v>0</v>
      </c>
      <c r="Q1871" s="217">
        <f>--IFERROR(VLOOKUP(I1871,'统计（数据库导出）'!A:C,3,FALSE),0)</f>
        <v>80</v>
      </c>
      <c r="R1871" s="219">
        <f t="shared" si="29"/>
        <v>0.4</v>
      </c>
      <c r="S1871" s="217">
        <f>--IFERROR(VLOOKUP(I1871,'统计（数据库导出）'!A:K,4,FALSE),0)</f>
        <v>0</v>
      </c>
      <c r="T1871" s="217">
        <f>--IFERROR(VLOOKUP(I1871,'统计（数据库导出）'!A:K,5,FALSE),0)</f>
        <v>0</v>
      </c>
      <c r="U1871" s="217">
        <f>--IFERROR(VLOOKUP(I1871,'统计（数据库导出）'!A:K,6,FALSE),0)</f>
        <v>0</v>
      </c>
      <c r="V1871" s="217">
        <f>--IFERROR(VLOOKUP(I1871,'统计（数据库导出）'!A:K,7,FALSE),0)</f>
        <v>0</v>
      </c>
      <c r="W1871" s="217">
        <f>--IFERROR(VLOOKUP(I1871,'统计（数据库导出）'!A:K,8,FALSE),0)</f>
        <v>30</v>
      </c>
      <c r="X1871" s="217">
        <f>--IFERROR(VLOOKUP(I1871,'统计（数据库导出）'!A:K,9,FALSE),0)</f>
        <v>0</v>
      </c>
      <c r="Y1871" s="217">
        <f>--IFERROR(VLOOKUP(I1871,'统计（数据库导出）'!A:K,10,FALSE),0)</f>
        <v>50</v>
      </c>
      <c r="Z1871" s="217">
        <f>--IFERROR(VLOOKUP(I1871,'统计（数据库导出）'!A:K,11,FALSE),0)</f>
        <v>0</v>
      </c>
      <c r="AA1871" s="4">
        <v>1870</v>
      </c>
      <c r="AB1871" s="4"/>
      <c r="AC1871" s="1" t="e">
        <f>VLOOKUP(H1871,[1]Sheet1!$D:$D,1,FALSE)</f>
        <v>#N/A</v>
      </c>
    </row>
    <row r="1872" spans="1:29">
      <c r="A1872" s="4">
        <v>1632</v>
      </c>
      <c r="B1872" s="4" t="s">
        <v>4105</v>
      </c>
      <c r="C1872" s="4" t="s">
        <v>57</v>
      </c>
      <c r="D1872" s="4">
        <v>0</v>
      </c>
      <c r="E1872" s="4">
        <v>0</v>
      </c>
      <c r="F1872" s="4">
        <v>0</v>
      </c>
      <c r="G1872" s="4"/>
      <c r="H1872" s="4">
        <v>3353260</v>
      </c>
      <c r="I1872" s="4" t="s">
        <v>4723</v>
      </c>
      <c r="J1872" s="216">
        <v>200</v>
      </c>
      <c r="K1872" s="4">
        <v>18993821009</v>
      </c>
      <c r="L1872" s="4"/>
      <c r="M1872" s="4" t="s">
        <v>4724</v>
      </c>
      <c r="N1872" s="4" t="s">
        <v>4193</v>
      </c>
      <c r="O1872" s="4">
        <v>18993821009</v>
      </c>
      <c r="P1872" s="217">
        <f>--IFERROR(VLOOKUP(I1872,'统计（数据库导出）'!A:C,2,FALSE),0)</f>
        <v>100</v>
      </c>
      <c r="Q1872" s="217">
        <f>--IFERROR(VLOOKUP(I1872,'统计（数据库导出）'!A:C,3,FALSE),0)</f>
        <v>151</v>
      </c>
      <c r="R1872" s="219">
        <f t="shared" si="29"/>
        <v>0.755</v>
      </c>
      <c r="S1872" s="217">
        <f>--IFERROR(VLOOKUP(I1872,'统计（数据库导出）'!A:K,4,FALSE),0)</f>
        <v>30</v>
      </c>
      <c r="T1872" s="217">
        <f>--IFERROR(VLOOKUP(I1872,'统计（数据库导出）'!A:K,5,FALSE),0)</f>
        <v>0</v>
      </c>
      <c r="U1872" s="217">
        <f>--IFERROR(VLOOKUP(I1872,'统计（数据库导出）'!A:K,6,FALSE),0)</f>
        <v>70</v>
      </c>
      <c r="V1872" s="217">
        <f>--IFERROR(VLOOKUP(I1872,'统计（数据库导出）'!A:K,7,FALSE),0)</f>
        <v>0</v>
      </c>
      <c r="W1872" s="217">
        <f>--IFERROR(VLOOKUP(I1872,'统计（数据库导出）'!A:K,8,FALSE),0)</f>
        <v>30</v>
      </c>
      <c r="X1872" s="217">
        <f>--IFERROR(VLOOKUP(I1872,'统计（数据库导出）'!A:K,9,FALSE),0)</f>
        <v>0</v>
      </c>
      <c r="Y1872" s="217">
        <f>--IFERROR(VLOOKUP(I1872,'统计（数据库导出）'!A:K,10,FALSE),0)</f>
        <v>121</v>
      </c>
      <c r="Z1872" s="217">
        <f>--IFERROR(VLOOKUP(I1872,'统计（数据库导出）'!A:K,11,FALSE),0)</f>
        <v>0</v>
      </c>
      <c r="AA1872" s="4">
        <v>1871</v>
      </c>
      <c r="AB1872" s="4"/>
      <c r="AC1872" s="1" t="e">
        <f>VLOOKUP(H1872,[1]Sheet1!$D:$D,1,FALSE)</f>
        <v>#N/A</v>
      </c>
    </row>
    <row r="1873" spans="1:29">
      <c r="A1873" s="4">
        <v>1633</v>
      </c>
      <c r="B1873" s="4" t="s">
        <v>4105</v>
      </c>
      <c r="C1873" s="4" t="s">
        <v>57</v>
      </c>
      <c r="D1873" s="4">
        <v>0</v>
      </c>
      <c r="E1873" s="4">
        <v>0</v>
      </c>
      <c r="F1873" s="4">
        <v>0</v>
      </c>
      <c r="G1873" s="4"/>
      <c r="H1873" s="4">
        <v>3353299</v>
      </c>
      <c r="I1873" s="4" t="s">
        <v>4196</v>
      </c>
      <c r="J1873" s="216">
        <v>200</v>
      </c>
      <c r="K1873" s="4">
        <v>18993821201</v>
      </c>
      <c r="L1873" s="4"/>
      <c r="M1873" s="4" t="s">
        <v>4197</v>
      </c>
      <c r="N1873" s="4" t="s">
        <v>4106</v>
      </c>
      <c r="O1873" s="4">
        <v>18993821201</v>
      </c>
      <c r="P1873" s="217">
        <f>--IFERROR(VLOOKUP(I1873,'统计（数据库导出）'!A:C,2,FALSE),0)</f>
        <v>0</v>
      </c>
      <c r="Q1873" s="217">
        <f>--IFERROR(VLOOKUP(I1873,'统计（数据库导出）'!A:C,3,FALSE),0)</f>
        <v>130</v>
      </c>
      <c r="R1873" s="219">
        <f t="shared" si="29"/>
        <v>0.65</v>
      </c>
      <c r="S1873" s="217">
        <f>--IFERROR(VLOOKUP(I1873,'统计（数据库导出）'!A:K,4,FALSE),0)</f>
        <v>0</v>
      </c>
      <c r="T1873" s="217">
        <f>--IFERROR(VLOOKUP(I1873,'统计（数据库导出）'!A:K,5,FALSE),0)</f>
        <v>0</v>
      </c>
      <c r="U1873" s="217">
        <f>--IFERROR(VLOOKUP(I1873,'统计（数据库导出）'!A:K,6,FALSE),0)</f>
        <v>0</v>
      </c>
      <c r="V1873" s="217">
        <f>--IFERROR(VLOOKUP(I1873,'统计（数据库导出）'!A:K,7,FALSE),0)</f>
        <v>0</v>
      </c>
      <c r="W1873" s="217">
        <f>--IFERROR(VLOOKUP(I1873,'统计（数据库导出）'!A:K,8,FALSE),0)</f>
        <v>30</v>
      </c>
      <c r="X1873" s="217">
        <f>--IFERROR(VLOOKUP(I1873,'统计（数据库导出）'!A:K,9,FALSE),0)</f>
        <v>0</v>
      </c>
      <c r="Y1873" s="217">
        <f>--IFERROR(VLOOKUP(I1873,'统计（数据库导出）'!A:K,10,FALSE),0)</f>
        <v>100</v>
      </c>
      <c r="Z1873" s="217">
        <f>--IFERROR(VLOOKUP(I1873,'统计（数据库导出）'!A:K,11,FALSE),0)</f>
        <v>0</v>
      </c>
      <c r="AA1873" s="4">
        <v>1872</v>
      </c>
      <c r="AB1873" s="4"/>
      <c r="AC1873" s="1" t="e">
        <f>VLOOKUP(H1873,[1]Sheet1!$D:$D,1,FALSE)</f>
        <v>#N/A</v>
      </c>
    </row>
    <row r="1874" spans="1:29">
      <c r="A1874" s="4">
        <v>1634</v>
      </c>
      <c r="B1874" s="4" t="s">
        <v>4105</v>
      </c>
      <c r="C1874" s="4" t="s">
        <v>57</v>
      </c>
      <c r="D1874" s="4">
        <v>0</v>
      </c>
      <c r="E1874" s="4">
        <v>0</v>
      </c>
      <c r="F1874" s="4">
        <v>0</v>
      </c>
      <c r="G1874" s="4"/>
      <c r="H1874" s="4">
        <v>381193</v>
      </c>
      <c r="I1874" s="4" t="s">
        <v>4725</v>
      </c>
      <c r="J1874" s="216">
        <v>200</v>
      </c>
      <c r="K1874" s="4">
        <v>18993821101</v>
      </c>
      <c r="L1874" s="4"/>
      <c r="M1874" s="4" t="s">
        <v>4726</v>
      </c>
      <c r="N1874" s="4" t="s">
        <v>4176</v>
      </c>
      <c r="O1874" s="4">
        <v>18993821101</v>
      </c>
      <c r="P1874" s="217">
        <f>--IFERROR(VLOOKUP(I1874,'统计（数据库导出）'!A:C,2,FALSE),0)</f>
        <v>0</v>
      </c>
      <c r="Q1874" s="217">
        <f>--IFERROR(VLOOKUP(I1874,'统计（数据库导出）'!A:C,3,FALSE),0)</f>
        <v>12</v>
      </c>
      <c r="R1874" s="219">
        <f t="shared" si="29"/>
        <v>0.06</v>
      </c>
      <c r="S1874" s="217">
        <f>--IFERROR(VLOOKUP(I1874,'统计（数据库导出）'!A:K,4,FALSE),0)</f>
        <v>0</v>
      </c>
      <c r="T1874" s="217">
        <f>--IFERROR(VLOOKUP(I1874,'统计（数据库导出）'!A:K,5,FALSE),0)</f>
        <v>0</v>
      </c>
      <c r="U1874" s="217">
        <f>--IFERROR(VLOOKUP(I1874,'统计（数据库导出）'!A:K,6,FALSE),0)</f>
        <v>0</v>
      </c>
      <c r="V1874" s="217">
        <f>--IFERROR(VLOOKUP(I1874,'统计（数据库导出）'!A:K,7,FALSE),0)</f>
        <v>0</v>
      </c>
      <c r="W1874" s="217">
        <f>--IFERROR(VLOOKUP(I1874,'统计（数据库导出）'!A:K,8,FALSE),0)</f>
        <v>0</v>
      </c>
      <c r="X1874" s="217">
        <f>--IFERROR(VLOOKUP(I1874,'统计（数据库导出）'!A:K,9,FALSE),0)</f>
        <v>0</v>
      </c>
      <c r="Y1874" s="217">
        <f>--IFERROR(VLOOKUP(I1874,'统计（数据库导出）'!A:K,10,FALSE),0)</f>
        <v>12</v>
      </c>
      <c r="Z1874" s="217">
        <f>--IFERROR(VLOOKUP(I1874,'统计（数据库导出）'!A:K,11,FALSE),0)</f>
        <v>0</v>
      </c>
      <c r="AA1874" s="4">
        <v>1873</v>
      </c>
      <c r="AB1874" s="4"/>
      <c r="AC1874" s="1" t="e">
        <f>VLOOKUP(H1874,[1]Sheet1!$D:$D,1,FALSE)</f>
        <v>#N/A</v>
      </c>
    </row>
    <row r="1875" spans="1:29">
      <c r="A1875" s="4">
        <v>1635</v>
      </c>
      <c r="B1875" s="4" t="s">
        <v>4105</v>
      </c>
      <c r="C1875" s="4" t="s">
        <v>4516</v>
      </c>
      <c r="D1875" s="4" t="s">
        <v>30</v>
      </c>
      <c r="E1875" s="4" t="s">
        <v>4727</v>
      </c>
      <c r="F1875" s="4" t="s">
        <v>32</v>
      </c>
      <c r="G1875" s="4" t="s">
        <v>33</v>
      </c>
      <c r="H1875" s="4">
        <v>38381594</v>
      </c>
      <c r="I1875" s="4" t="s">
        <v>4728</v>
      </c>
      <c r="J1875" s="216">
        <v>1000</v>
      </c>
      <c r="K1875" s="4">
        <v>18919213288</v>
      </c>
      <c r="L1875" s="4" t="s">
        <v>99</v>
      </c>
      <c r="M1875" s="4" t="s">
        <v>4729</v>
      </c>
      <c r="N1875" s="4" t="s">
        <v>4730</v>
      </c>
      <c r="O1875" s="4">
        <v>18919213288</v>
      </c>
      <c r="P1875" s="217">
        <f>--IFERROR(VLOOKUP(I1875,'统计（数据库导出）'!A:C,2,FALSE),0)</f>
        <v>131.45</v>
      </c>
      <c r="Q1875" s="217">
        <f>--IFERROR(VLOOKUP(I1875,'统计（数据库导出）'!A:C,3,FALSE),0)</f>
        <v>1500.9951</v>
      </c>
      <c r="R1875" s="219">
        <f t="shared" si="29"/>
        <v>1.5009951</v>
      </c>
      <c r="S1875" s="217">
        <f>--IFERROR(VLOOKUP(I1875,'统计（数据库导出）'!A:K,4,FALSE),0)</f>
        <v>110.8</v>
      </c>
      <c r="T1875" s="217">
        <f>--IFERROR(VLOOKUP(I1875,'统计（数据库导出）'!A:K,5,FALSE),0)</f>
        <v>-120</v>
      </c>
      <c r="U1875" s="217">
        <f>--IFERROR(VLOOKUP(I1875,'统计（数据库导出）'!A:K,6,FALSE),0)</f>
        <v>20.65</v>
      </c>
      <c r="V1875" s="217">
        <f>--IFERROR(VLOOKUP(I1875,'统计（数据库导出）'!A:K,7,FALSE),0)</f>
        <v>0</v>
      </c>
      <c r="W1875" s="217">
        <f>--IFERROR(VLOOKUP(I1875,'统计（数据库导出）'!A:K,8,FALSE),0)</f>
        <v>1073.2</v>
      </c>
      <c r="X1875" s="217">
        <f>--IFERROR(VLOOKUP(I1875,'统计（数据库导出）'!A:K,9,FALSE),0)</f>
        <v>-890</v>
      </c>
      <c r="Y1875" s="217">
        <f>--IFERROR(VLOOKUP(I1875,'统计（数据库导出）'!A:K,10,FALSE),0)</f>
        <v>427.7951</v>
      </c>
      <c r="Z1875" s="217">
        <f>--IFERROR(VLOOKUP(I1875,'统计（数据库导出）'!A:K,11,FALSE),0)</f>
        <v>-6</v>
      </c>
      <c r="AA1875" s="4">
        <v>1874</v>
      </c>
      <c r="AB1875" s="4"/>
      <c r="AC1875" s="1" t="e">
        <f>VLOOKUP(H1875,[1]Sheet1!$D:$D,1,FALSE)</f>
        <v>#N/A</v>
      </c>
    </row>
    <row r="1876" spans="1:29">
      <c r="A1876" s="4">
        <v>1636</v>
      </c>
      <c r="B1876" s="4" t="s">
        <v>4105</v>
      </c>
      <c r="C1876" s="4" t="s">
        <v>4516</v>
      </c>
      <c r="D1876" s="4" t="s">
        <v>30</v>
      </c>
      <c r="E1876" s="4" t="s">
        <v>4727</v>
      </c>
      <c r="F1876" s="4" t="s">
        <v>32</v>
      </c>
      <c r="G1876" s="4" t="s">
        <v>43</v>
      </c>
      <c r="H1876" s="4">
        <v>38382101</v>
      </c>
      <c r="I1876" s="4" t="s">
        <v>4731</v>
      </c>
      <c r="J1876" s="216">
        <v>800</v>
      </c>
      <c r="K1876" s="4">
        <v>15339785985</v>
      </c>
      <c r="L1876" s="4"/>
      <c r="M1876" s="4" t="s">
        <v>4732</v>
      </c>
      <c r="N1876" s="4" t="s">
        <v>4733</v>
      </c>
      <c r="O1876" s="4">
        <v>15339785985</v>
      </c>
      <c r="P1876" s="217">
        <f>--IFERROR(VLOOKUP(I1876,'统计（数据库导出）'!A:C,2,FALSE),0)</f>
        <v>-43</v>
      </c>
      <c r="Q1876" s="217">
        <f>--IFERROR(VLOOKUP(I1876,'统计（数据库导出）'!A:C,3,FALSE),0)</f>
        <v>1163</v>
      </c>
      <c r="R1876" s="219">
        <f t="shared" si="29"/>
        <v>1.45375</v>
      </c>
      <c r="S1876" s="217">
        <f>--IFERROR(VLOOKUP(I1876,'统计（数据库导出）'!A:K,4,FALSE),0)</f>
        <v>-48</v>
      </c>
      <c r="T1876" s="217">
        <f>--IFERROR(VLOOKUP(I1876,'统计（数据库导出）'!A:K,5,FALSE),0)</f>
        <v>-60</v>
      </c>
      <c r="U1876" s="217">
        <f>--IFERROR(VLOOKUP(I1876,'统计（数据库导出）'!A:K,6,FALSE),0)</f>
        <v>5</v>
      </c>
      <c r="V1876" s="217">
        <f>--IFERROR(VLOOKUP(I1876,'统计（数据库导出）'!A:K,7,FALSE),0)</f>
        <v>0</v>
      </c>
      <c r="W1876" s="217">
        <f>--IFERROR(VLOOKUP(I1876,'统计（数据库导出）'!A:K,8,FALSE),0)</f>
        <v>946.1</v>
      </c>
      <c r="X1876" s="217">
        <f>--IFERROR(VLOOKUP(I1876,'统计（数据库导出）'!A:K,9,FALSE),0)</f>
        <v>-761.3</v>
      </c>
      <c r="Y1876" s="217">
        <f>--IFERROR(VLOOKUP(I1876,'统计（数据库导出）'!A:K,10,FALSE),0)</f>
        <v>216.9</v>
      </c>
      <c r="Z1876" s="217">
        <f>--IFERROR(VLOOKUP(I1876,'统计（数据库导出）'!A:K,11,FALSE),0)</f>
        <v>0</v>
      </c>
      <c r="AA1876" s="4">
        <v>1875</v>
      </c>
      <c r="AB1876" s="4"/>
      <c r="AC1876" s="1" t="e">
        <f>VLOOKUP(H1876,[1]Sheet1!$D:$D,1,FALSE)</f>
        <v>#N/A</v>
      </c>
    </row>
    <row r="1877" spans="1:29">
      <c r="A1877" s="4">
        <v>1637</v>
      </c>
      <c r="B1877" s="4" t="s">
        <v>4105</v>
      </c>
      <c r="C1877" s="4" t="s">
        <v>4516</v>
      </c>
      <c r="D1877" s="4" t="s">
        <v>30</v>
      </c>
      <c r="E1877" s="4" t="s">
        <v>4686</v>
      </c>
      <c r="F1877" s="4" t="s">
        <v>32</v>
      </c>
      <c r="G1877" s="4" t="s">
        <v>68</v>
      </c>
      <c r="H1877" s="4">
        <v>3852223</v>
      </c>
      <c r="I1877" s="4" t="s">
        <v>4734</v>
      </c>
      <c r="J1877" s="216">
        <v>900</v>
      </c>
      <c r="K1877" s="4">
        <v>15336010098</v>
      </c>
      <c r="L1877" s="4"/>
      <c r="M1877" s="4" t="s">
        <v>3353</v>
      </c>
      <c r="N1877" s="4" t="s">
        <v>4689</v>
      </c>
      <c r="O1877" s="4">
        <v>15336010098</v>
      </c>
      <c r="P1877" s="217">
        <f>--IFERROR(VLOOKUP(I1877,'统计（数据库导出）'!A:C,2,FALSE),0)</f>
        <v>100.75</v>
      </c>
      <c r="Q1877" s="217">
        <f>--IFERROR(VLOOKUP(I1877,'统计（数据库导出）'!A:C,3,FALSE),0)</f>
        <v>2312.76895</v>
      </c>
      <c r="R1877" s="219">
        <f t="shared" si="29"/>
        <v>2.56974327777778</v>
      </c>
      <c r="S1877" s="217">
        <f>--IFERROR(VLOOKUP(I1877,'统计（数据库导出）'!A:K,4,FALSE),0)</f>
        <v>15</v>
      </c>
      <c r="T1877" s="217">
        <f>--IFERROR(VLOOKUP(I1877,'统计（数据库导出）'!A:K,5,FALSE),0)</f>
        <v>0</v>
      </c>
      <c r="U1877" s="217">
        <f>--IFERROR(VLOOKUP(I1877,'统计（数据库导出）'!A:K,6,FALSE),0)</f>
        <v>85.75</v>
      </c>
      <c r="V1877" s="217">
        <f>--IFERROR(VLOOKUP(I1877,'统计（数据库导出）'!A:K,7,FALSE),0)</f>
        <v>0</v>
      </c>
      <c r="W1877" s="217">
        <f>--IFERROR(VLOOKUP(I1877,'统计（数据库导出）'!A:K,8,FALSE),0)</f>
        <v>1565.31</v>
      </c>
      <c r="X1877" s="217">
        <f>--IFERROR(VLOOKUP(I1877,'统计（数据库导出）'!A:K,9,FALSE),0)</f>
        <v>-362</v>
      </c>
      <c r="Y1877" s="217">
        <f>--IFERROR(VLOOKUP(I1877,'统计（数据库导出）'!A:K,10,FALSE),0)</f>
        <v>747.45895</v>
      </c>
      <c r="Z1877" s="217">
        <f>--IFERROR(VLOOKUP(I1877,'统计（数据库导出）'!A:K,11,FALSE),0)</f>
        <v>0</v>
      </c>
      <c r="AA1877" s="4">
        <v>1876</v>
      </c>
      <c r="AB1877" s="4"/>
      <c r="AC1877" s="1" t="e">
        <f>VLOOKUP(H1877,[1]Sheet1!$D:$D,1,FALSE)</f>
        <v>#N/A</v>
      </c>
    </row>
    <row r="1878" spans="1:29">
      <c r="A1878" s="4">
        <v>1638</v>
      </c>
      <c r="B1878" s="4" t="s">
        <v>4105</v>
      </c>
      <c r="C1878" s="4" t="s">
        <v>4516</v>
      </c>
      <c r="D1878" s="4" t="s">
        <v>30</v>
      </c>
      <c r="E1878" s="4" t="s">
        <v>4727</v>
      </c>
      <c r="F1878" s="4" t="s">
        <v>32</v>
      </c>
      <c r="G1878" s="4" t="s">
        <v>33</v>
      </c>
      <c r="H1878" s="4">
        <v>38382100</v>
      </c>
      <c r="I1878" s="4" t="s">
        <v>4735</v>
      </c>
      <c r="J1878" s="216">
        <v>1000</v>
      </c>
      <c r="K1878" s="4">
        <v>18093829456</v>
      </c>
      <c r="L1878" s="4" t="s">
        <v>99</v>
      </c>
      <c r="M1878" s="4" t="s">
        <v>4736</v>
      </c>
      <c r="N1878" s="4" t="s">
        <v>4737</v>
      </c>
      <c r="O1878" s="4">
        <v>18093829456</v>
      </c>
      <c r="P1878" s="217">
        <f>--IFERROR(VLOOKUP(I1878,'统计（数据库导出）'!A:C,2,FALSE),0)</f>
        <v>7</v>
      </c>
      <c r="Q1878" s="217">
        <f>--IFERROR(VLOOKUP(I1878,'统计（数据库导出）'!A:C,3,FALSE),0)</f>
        <v>1061.45</v>
      </c>
      <c r="R1878" s="219">
        <f t="shared" si="29"/>
        <v>1.06145</v>
      </c>
      <c r="S1878" s="217">
        <f>--IFERROR(VLOOKUP(I1878,'统计（数据库导出）'!A:K,4,FALSE),0)</f>
        <v>0</v>
      </c>
      <c r="T1878" s="217">
        <f>--IFERROR(VLOOKUP(I1878,'统计（数据库导出）'!A:K,5,FALSE),0)</f>
        <v>0</v>
      </c>
      <c r="U1878" s="217">
        <f>--IFERROR(VLOOKUP(I1878,'统计（数据库导出）'!A:K,6,FALSE),0)</f>
        <v>7</v>
      </c>
      <c r="V1878" s="217">
        <f>--IFERROR(VLOOKUP(I1878,'统计（数据库导出）'!A:K,7,FALSE),0)</f>
        <v>0</v>
      </c>
      <c r="W1878" s="217">
        <f>--IFERROR(VLOOKUP(I1878,'统计（数据库导出）'!A:K,8,FALSE),0)</f>
        <v>872.2</v>
      </c>
      <c r="X1878" s="217">
        <f>--IFERROR(VLOOKUP(I1878,'统计（数据库导出）'!A:K,9,FALSE),0)</f>
        <v>-275.1</v>
      </c>
      <c r="Y1878" s="217">
        <f>--IFERROR(VLOOKUP(I1878,'统计（数据库导出）'!A:K,10,FALSE),0)</f>
        <v>189.25</v>
      </c>
      <c r="Z1878" s="217">
        <f>--IFERROR(VLOOKUP(I1878,'统计（数据库导出）'!A:K,11,FALSE),0)</f>
        <v>0</v>
      </c>
      <c r="AA1878" s="4">
        <v>1877</v>
      </c>
      <c r="AB1878" s="4"/>
      <c r="AC1878" s="1" t="e">
        <f>VLOOKUP(H1878,[1]Sheet1!$D:$D,1,FALSE)</f>
        <v>#N/A</v>
      </c>
    </row>
    <row r="1879" spans="1:29">
      <c r="A1879" s="4">
        <v>1640</v>
      </c>
      <c r="B1879" s="4" t="s">
        <v>4105</v>
      </c>
      <c r="C1879" s="4" t="s">
        <v>4516</v>
      </c>
      <c r="D1879" s="4" t="s">
        <v>30</v>
      </c>
      <c r="E1879" s="4" t="s">
        <v>4727</v>
      </c>
      <c r="F1879" s="4" t="s">
        <v>32</v>
      </c>
      <c r="G1879" s="4" t="s">
        <v>102</v>
      </c>
      <c r="H1879" s="4">
        <v>3852471</v>
      </c>
      <c r="I1879" s="4" t="s">
        <v>4738</v>
      </c>
      <c r="J1879" s="216">
        <v>2500</v>
      </c>
      <c r="K1879" s="4">
        <v>17793835889</v>
      </c>
      <c r="L1879" s="4" t="s">
        <v>99</v>
      </c>
      <c r="M1879" s="4" t="s">
        <v>4739</v>
      </c>
      <c r="N1879" s="4" t="s">
        <v>4740</v>
      </c>
      <c r="O1879" s="4">
        <v>19958665889</v>
      </c>
      <c r="P1879" s="217">
        <f>--IFERROR(VLOOKUP(I1879,'统计（数据库导出）'!A:C,2,FALSE),0)</f>
        <v>-60</v>
      </c>
      <c r="Q1879" s="217">
        <f>--IFERROR(VLOOKUP(I1879,'统计（数据库导出）'!A:C,3,FALSE),0)</f>
        <v>444.65</v>
      </c>
      <c r="R1879" s="219">
        <f t="shared" si="29"/>
        <v>0.17786</v>
      </c>
      <c r="S1879" s="217">
        <f>--IFERROR(VLOOKUP(I1879,'统计（数据库导出）'!A:K,4,FALSE),0)</f>
        <v>-60</v>
      </c>
      <c r="T1879" s="217">
        <f>--IFERROR(VLOOKUP(I1879,'统计（数据库导出）'!A:K,5,FALSE),0)</f>
        <v>-60</v>
      </c>
      <c r="U1879" s="217">
        <f>--IFERROR(VLOOKUP(I1879,'统计（数据库导出）'!A:K,6,FALSE),0)</f>
        <v>0</v>
      </c>
      <c r="V1879" s="217">
        <f>--IFERROR(VLOOKUP(I1879,'统计（数据库导出）'!A:K,7,FALSE),0)</f>
        <v>0</v>
      </c>
      <c r="W1879" s="217">
        <f>--IFERROR(VLOOKUP(I1879,'统计（数据库导出）'!A:K,8,FALSE),0)</f>
        <v>133.9</v>
      </c>
      <c r="X1879" s="217">
        <f>--IFERROR(VLOOKUP(I1879,'统计（数据库导出）'!A:K,9,FALSE),0)</f>
        <v>-60</v>
      </c>
      <c r="Y1879" s="217">
        <f>--IFERROR(VLOOKUP(I1879,'统计（数据库导出）'!A:K,10,FALSE),0)</f>
        <v>310.75</v>
      </c>
      <c r="Z1879" s="217">
        <f>--IFERROR(VLOOKUP(I1879,'统计（数据库导出）'!A:K,11,FALSE),0)</f>
        <v>0</v>
      </c>
      <c r="AA1879" s="4">
        <v>1878</v>
      </c>
      <c r="AB1879" s="4"/>
      <c r="AC1879" s="1" t="e">
        <f>VLOOKUP(H1879,[1]Sheet1!$D:$D,1,FALSE)</f>
        <v>#N/A</v>
      </c>
    </row>
    <row r="1880" spans="1:29">
      <c r="A1880" s="4">
        <v>1641</v>
      </c>
      <c r="B1880" s="4" t="s">
        <v>4105</v>
      </c>
      <c r="C1880" s="4" t="s">
        <v>4516</v>
      </c>
      <c r="D1880" s="4" t="s">
        <v>30</v>
      </c>
      <c r="E1880" s="4" t="s">
        <v>4727</v>
      </c>
      <c r="F1880" s="4" t="s">
        <v>32</v>
      </c>
      <c r="G1880" s="4" t="s">
        <v>68</v>
      </c>
      <c r="H1880" s="4">
        <v>3353068</v>
      </c>
      <c r="I1880" s="4" t="s">
        <v>4741</v>
      </c>
      <c r="J1880" s="216">
        <v>900</v>
      </c>
      <c r="K1880" s="4">
        <v>17793881299</v>
      </c>
      <c r="L1880" s="4"/>
      <c r="M1880" s="4" t="s">
        <v>4742</v>
      </c>
      <c r="N1880" s="4" t="s">
        <v>4689</v>
      </c>
      <c r="O1880" s="4">
        <v>17793881299</v>
      </c>
      <c r="P1880" s="217">
        <f>--IFERROR(VLOOKUP(I1880,'统计（数据库导出）'!A:C,2,FALSE),0)</f>
        <v>9</v>
      </c>
      <c r="Q1880" s="217">
        <f>--IFERROR(VLOOKUP(I1880,'统计（数据库导出）'!A:C,3,FALSE),0)</f>
        <v>1199.3</v>
      </c>
      <c r="R1880" s="219">
        <f t="shared" si="29"/>
        <v>1.33255555555556</v>
      </c>
      <c r="S1880" s="217">
        <f>--IFERROR(VLOOKUP(I1880,'统计（数据库导出）'!A:K,4,FALSE),0)</f>
        <v>9</v>
      </c>
      <c r="T1880" s="217">
        <f>--IFERROR(VLOOKUP(I1880,'统计（数据库导出）'!A:K,5,FALSE),0)</f>
        <v>0</v>
      </c>
      <c r="U1880" s="217">
        <f>--IFERROR(VLOOKUP(I1880,'统计（数据库导出）'!A:K,6,FALSE),0)</f>
        <v>0</v>
      </c>
      <c r="V1880" s="217">
        <f>--IFERROR(VLOOKUP(I1880,'统计（数据库导出）'!A:K,7,FALSE),0)</f>
        <v>0</v>
      </c>
      <c r="W1880" s="217">
        <f>--IFERROR(VLOOKUP(I1880,'统计（数据库导出）'!A:K,8,FALSE),0)</f>
        <v>1118.3</v>
      </c>
      <c r="X1880" s="217">
        <f>--IFERROR(VLOOKUP(I1880,'统计（数据库导出）'!A:K,9,FALSE),0)</f>
        <v>-88</v>
      </c>
      <c r="Y1880" s="217">
        <f>--IFERROR(VLOOKUP(I1880,'统计（数据库导出）'!A:K,10,FALSE),0)</f>
        <v>81</v>
      </c>
      <c r="Z1880" s="217">
        <f>--IFERROR(VLOOKUP(I1880,'统计（数据库导出）'!A:K,11,FALSE),0)</f>
        <v>0</v>
      </c>
      <c r="AA1880" s="4">
        <v>1879</v>
      </c>
      <c r="AB1880" s="4"/>
      <c r="AC1880" s="1" t="e">
        <f>VLOOKUP(H1880,[1]Sheet1!$D:$D,1,FALSE)</f>
        <v>#N/A</v>
      </c>
    </row>
    <row r="1881" spans="1:29">
      <c r="A1881" s="4">
        <v>1642</v>
      </c>
      <c r="B1881" s="4" t="s">
        <v>4105</v>
      </c>
      <c r="C1881" s="4" t="s">
        <v>4516</v>
      </c>
      <c r="D1881" s="4" t="s">
        <v>30</v>
      </c>
      <c r="E1881" s="4" t="s">
        <v>4727</v>
      </c>
      <c r="F1881" s="4" t="s">
        <v>32</v>
      </c>
      <c r="G1881" s="4" t="s">
        <v>43</v>
      </c>
      <c r="H1881" s="4">
        <v>3852766</v>
      </c>
      <c r="I1881" s="4" t="s">
        <v>4743</v>
      </c>
      <c r="J1881" s="216">
        <v>800</v>
      </c>
      <c r="K1881" s="4">
        <v>15309485456</v>
      </c>
      <c r="L1881" s="4"/>
      <c r="M1881" s="4" t="s">
        <v>4744</v>
      </c>
      <c r="N1881" s="4" t="s">
        <v>4740</v>
      </c>
      <c r="O1881" s="4">
        <v>15309485456</v>
      </c>
      <c r="P1881" s="217">
        <f>--IFERROR(VLOOKUP(I1881,'统计（数据库导出）'!A:C,2,FALSE),0)</f>
        <v>0</v>
      </c>
      <c r="Q1881" s="217">
        <f>--IFERROR(VLOOKUP(I1881,'统计（数据库导出）'!A:C,3,FALSE),0)</f>
        <v>0</v>
      </c>
      <c r="R1881" s="219">
        <f t="shared" si="29"/>
        <v>0</v>
      </c>
      <c r="S1881" s="217">
        <f>--IFERROR(VLOOKUP(I1881,'统计（数据库导出）'!A:K,4,FALSE),0)</f>
        <v>0</v>
      </c>
      <c r="T1881" s="217">
        <f>--IFERROR(VLOOKUP(I1881,'统计（数据库导出）'!A:K,5,FALSE),0)</f>
        <v>0</v>
      </c>
      <c r="U1881" s="217">
        <f>--IFERROR(VLOOKUP(I1881,'统计（数据库导出）'!A:K,6,FALSE),0)</f>
        <v>0</v>
      </c>
      <c r="V1881" s="217">
        <f>--IFERROR(VLOOKUP(I1881,'统计（数据库导出）'!A:K,7,FALSE),0)</f>
        <v>0</v>
      </c>
      <c r="W1881" s="217">
        <f>--IFERROR(VLOOKUP(I1881,'统计（数据库导出）'!A:K,8,FALSE),0)</f>
        <v>0</v>
      </c>
      <c r="X1881" s="217">
        <f>--IFERROR(VLOOKUP(I1881,'统计（数据库导出）'!A:K,9,FALSE),0)</f>
        <v>0</v>
      </c>
      <c r="Y1881" s="217">
        <f>--IFERROR(VLOOKUP(I1881,'统计（数据库导出）'!A:K,10,FALSE),0)</f>
        <v>0</v>
      </c>
      <c r="Z1881" s="217">
        <f>--IFERROR(VLOOKUP(I1881,'统计（数据库导出）'!A:K,11,FALSE),0)</f>
        <v>0</v>
      </c>
      <c r="AA1881" s="4">
        <v>1880</v>
      </c>
      <c r="AB1881" s="4"/>
      <c r="AC1881" s="1" t="e">
        <f>VLOOKUP(H1881,[1]Sheet1!$D:$D,1,FALSE)</f>
        <v>#N/A</v>
      </c>
    </row>
    <row r="1882" spans="1:29">
      <c r="A1882" s="4">
        <v>1643</v>
      </c>
      <c r="B1882" s="4" t="s">
        <v>4105</v>
      </c>
      <c r="C1882" s="4" t="s">
        <v>4516</v>
      </c>
      <c r="D1882" s="4" t="s">
        <v>30</v>
      </c>
      <c r="E1882" s="4" t="s">
        <v>4727</v>
      </c>
      <c r="F1882" s="4" t="s">
        <v>32</v>
      </c>
      <c r="G1882" s="4" t="s">
        <v>43</v>
      </c>
      <c r="H1882" s="4">
        <v>3353109</v>
      </c>
      <c r="I1882" s="4" t="s">
        <v>4745</v>
      </c>
      <c r="J1882" s="216">
        <v>800</v>
      </c>
      <c r="K1882" s="4">
        <v>15309380749</v>
      </c>
      <c r="L1882" s="4"/>
      <c r="M1882" s="4" t="s">
        <v>1242</v>
      </c>
      <c r="N1882" s="4" t="s">
        <v>4746</v>
      </c>
      <c r="O1882" s="4">
        <v>15309380749</v>
      </c>
      <c r="P1882" s="217">
        <f>--IFERROR(VLOOKUP(I1882,'统计（数据库导出）'!A:C,2,FALSE),0)</f>
        <v>0</v>
      </c>
      <c r="Q1882" s="217">
        <f>--IFERROR(VLOOKUP(I1882,'统计（数据库导出）'!A:C,3,FALSE),0)</f>
        <v>0</v>
      </c>
      <c r="R1882" s="219">
        <f t="shared" si="29"/>
        <v>0</v>
      </c>
      <c r="S1882" s="217">
        <f>--IFERROR(VLOOKUP(I1882,'统计（数据库导出）'!A:K,4,FALSE),0)</f>
        <v>0</v>
      </c>
      <c r="T1882" s="217">
        <f>--IFERROR(VLOOKUP(I1882,'统计（数据库导出）'!A:K,5,FALSE),0)</f>
        <v>0</v>
      </c>
      <c r="U1882" s="217">
        <f>--IFERROR(VLOOKUP(I1882,'统计（数据库导出）'!A:K,6,FALSE),0)</f>
        <v>0</v>
      </c>
      <c r="V1882" s="217">
        <f>--IFERROR(VLOOKUP(I1882,'统计（数据库导出）'!A:K,7,FALSE),0)</f>
        <v>0</v>
      </c>
      <c r="W1882" s="217">
        <f>--IFERROR(VLOOKUP(I1882,'统计（数据库导出）'!A:K,8,FALSE),0)</f>
        <v>0</v>
      </c>
      <c r="X1882" s="217">
        <f>--IFERROR(VLOOKUP(I1882,'统计（数据库导出）'!A:K,9,FALSE),0)</f>
        <v>0</v>
      </c>
      <c r="Y1882" s="217">
        <f>--IFERROR(VLOOKUP(I1882,'统计（数据库导出）'!A:K,10,FALSE),0)</f>
        <v>0</v>
      </c>
      <c r="Z1882" s="217">
        <f>--IFERROR(VLOOKUP(I1882,'统计（数据库导出）'!A:K,11,FALSE),0)</f>
        <v>0</v>
      </c>
      <c r="AA1882" s="4">
        <v>1881</v>
      </c>
      <c r="AB1882" s="4"/>
      <c r="AC1882" s="1" t="e">
        <f>VLOOKUP(H1882,[1]Sheet1!$D:$D,1,FALSE)</f>
        <v>#N/A</v>
      </c>
    </row>
    <row r="1883" spans="1:29">
      <c r="A1883" s="4">
        <v>1644</v>
      </c>
      <c r="B1883" s="4" t="s">
        <v>4105</v>
      </c>
      <c r="C1883" s="4" t="s">
        <v>4516</v>
      </c>
      <c r="D1883" s="4" t="s">
        <v>30</v>
      </c>
      <c r="E1883" s="4" t="s">
        <v>4747</v>
      </c>
      <c r="F1883" s="4" t="s">
        <v>32</v>
      </c>
      <c r="G1883" s="4" t="s">
        <v>33</v>
      </c>
      <c r="H1883" s="4">
        <v>3353177</v>
      </c>
      <c r="I1883" s="4" t="s">
        <v>4748</v>
      </c>
      <c r="J1883" s="216">
        <v>1000</v>
      </c>
      <c r="K1883" s="4">
        <v>15337012209</v>
      </c>
      <c r="L1883" s="4"/>
      <c r="M1883" s="4" t="s">
        <v>4749</v>
      </c>
      <c r="N1883" s="4" t="s">
        <v>4750</v>
      </c>
      <c r="O1883" s="4">
        <v>15337012209</v>
      </c>
      <c r="P1883" s="217">
        <f>--IFERROR(VLOOKUP(I1883,'统计（数据库导出）'!A:C,2,FALSE),0)</f>
        <v>20</v>
      </c>
      <c r="Q1883" s="217">
        <f>--IFERROR(VLOOKUP(I1883,'统计（数据库导出）'!A:C,3,FALSE),0)</f>
        <v>282.65</v>
      </c>
      <c r="R1883" s="219">
        <f t="shared" si="29"/>
        <v>0.28265</v>
      </c>
      <c r="S1883" s="217">
        <f>--IFERROR(VLOOKUP(I1883,'统计（数据库导出）'!A:K,4,FALSE),0)</f>
        <v>0</v>
      </c>
      <c r="T1883" s="217">
        <f>--IFERROR(VLOOKUP(I1883,'统计（数据库导出）'!A:K,5,FALSE),0)</f>
        <v>0</v>
      </c>
      <c r="U1883" s="217">
        <f>--IFERROR(VLOOKUP(I1883,'统计（数据库导出）'!A:K,6,FALSE),0)</f>
        <v>20</v>
      </c>
      <c r="V1883" s="217">
        <f>--IFERROR(VLOOKUP(I1883,'统计（数据库导出）'!A:K,7,FALSE),0)</f>
        <v>0</v>
      </c>
      <c r="W1883" s="217">
        <f>--IFERROR(VLOOKUP(I1883,'统计（数据库导出）'!A:K,8,FALSE),0)</f>
        <v>252</v>
      </c>
      <c r="X1883" s="217">
        <f>--IFERROR(VLOOKUP(I1883,'统计（数据库导出）'!A:K,9,FALSE),0)</f>
        <v>0</v>
      </c>
      <c r="Y1883" s="217">
        <f>--IFERROR(VLOOKUP(I1883,'统计（数据库导出）'!A:K,10,FALSE),0)</f>
        <v>30.65</v>
      </c>
      <c r="Z1883" s="217">
        <f>--IFERROR(VLOOKUP(I1883,'统计（数据库导出）'!A:K,11,FALSE),0)</f>
        <v>0</v>
      </c>
      <c r="AA1883" s="4">
        <v>1882</v>
      </c>
      <c r="AB1883" s="4"/>
      <c r="AC1883" s="1" t="e">
        <f>VLOOKUP(H1883,[1]Sheet1!$D:$D,1,FALSE)</f>
        <v>#N/A</v>
      </c>
    </row>
    <row r="1884" spans="1:29">
      <c r="A1884" s="4">
        <v>1645</v>
      </c>
      <c r="B1884" s="4" t="s">
        <v>4105</v>
      </c>
      <c r="C1884" s="4" t="s">
        <v>4516</v>
      </c>
      <c r="D1884" s="4" t="s">
        <v>30</v>
      </c>
      <c r="E1884" s="4" t="s">
        <v>4727</v>
      </c>
      <c r="F1884" s="4" t="s">
        <v>32</v>
      </c>
      <c r="G1884" s="4" t="s">
        <v>33</v>
      </c>
      <c r="H1884" s="4">
        <v>3353201</v>
      </c>
      <c r="I1884" s="4" t="s">
        <v>4751</v>
      </c>
      <c r="J1884" s="216">
        <v>1000</v>
      </c>
      <c r="K1884" s="4">
        <v>15309381989</v>
      </c>
      <c r="L1884" s="4"/>
      <c r="M1884" s="4" t="s">
        <v>4752</v>
      </c>
      <c r="N1884" s="4" t="s">
        <v>4733</v>
      </c>
      <c r="O1884" s="4">
        <v>15309381989</v>
      </c>
      <c r="P1884" s="217">
        <f>--IFERROR(VLOOKUP(I1884,'统计（数据库导出）'!A:C,2,FALSE),0)</f>
        <v>10</v>
      </c>
      <c r="Q1884" s="217">
        <f>--IFERROR(VLOOKUP(I1884,'统计（数据库导出）'!A:C,3,FALSE),0)</f>
        <v>5</v>
      </c>
      <c r="R1884" s="219">
        <f t="shared" si="29"/>
        <v>0.005</v>
      </c>
      <c r="S1884" s="217">
        <f>--IFERROR(VLOOKUP(I1884,'统计（数据库导出）'!A:K,4,FALSE),0)</f>
        <v>0</v>
      </c>
      <c r="T1884" s="217">
        <f>--IFERROR(VLOOKUP(I1884,'统计（数据库导出）'!A:K,5,FALSE),0)</f>
        <v>0</v>
      </c>
      <c r="U1884" s="217">
        <f>--IFERROR(VLOOKUP(I1884,'统计（数据库导出）'!A:K,6,FALSE),0)</f>
        <v>10</v>
      </c>
      <c r="V1884" s="217">
        <f>--IFERROR(VLOOKUP(I1884,'统计（数据库导出）'!A:K,7,FALSE),0)</f>
        <v>0</v>
      </c>
      <c r="W1884" s="217">
        <f>--IFERROR(VLOOKUP(I1884,'统计（数据库导出）'!A:K,8,FALSE),0)</f>
        <v>-5</v>
      </c>
      <c r="X1884" s="217">
        <f>--IFERROR(VLOOKUP(I1884,'统计（数据库导出）'!A:K,9,FALSE),0)</f>
        <v>-5</v>
      </c>
      <c r="Y1884" s="217">
        <f>--IFERROR(VLOOKUP(I1884,'统计（数据库导出）'!A:K,10,FALSE),0)</f>
        <v>10</v>
      </c>
      <c r="Z1884" s="217">
        <f>--IFERROR(VLOOKUP(I1884,'统计（数据库导出）'!A:K,11,FALSE),0)</f>
        <v>0</v>
      </c>
      <c r="AA1884" s="4">
        <v>1883</v>
      </c>
      <c r="AB1884" s="4"/>
      <c r="AC1884" s="1" t="e">
        <f>VLOOKUP(H1884,[1]Sheet1!$D:$D,1,FALSE)</f>
        <v>#N/A</v>
      </c>
    </row>
    <row r="1885" spans="1:29">
      <c r="A1885" s="4">
        <v>1646</v>
      </c>
      <c r="B1885" s="4" t="s">
        <v>4105</v>
      </c>
      <c r="C1885" s="4" t="s">
        <v>4516</v>
      </c>
      <c r="D1885" s="4" t="s">
        <v>30</v>
      </c>
      <c r="E1885" s="4" t="s">
        <v>4747</v>
      </c>
      <c r="F1885" s="4" t="s">
        <v>32</v>
      </c>
      <c r="G1885" s="4" t="s">
        <v>68</v>
      </c>
      <c r="H1885" s="4">
        <v>3353245</v>
      </c>
      <c r="I1885" s="4" t="s">
        <v>4753</v>
      </c>
      <c r="J1885" s="216">
        <v>900</v>
      </c>
      <c r="K1885" s="4">
        <v>18993821205</v>
      </c>
      <c r="L1885" s="4"/>
      <c r="M1885" s="4" t="s">
        <v>4754</v>
      </c>
      <c r="N1885" s="4" t="s">
        <v>4746</v>
      </c>
      <c r="O1885" s="4">
        <v>18993821205</v>
      </c>
      <c r="P1885" s="217">
        <f>--IFERROR(VLOOKUP(I1885,'统计（数据库导出）'!A:C,2,FALSE),0)</f>
        <v>0</v>
      </c>
      <c r="Q1885" s="217">
        <f>--IFERROR(VLOOKUP(I1885,'统计（数据库导出）'!A:C,3,FALSE),0)</f>
        <v>30.65</v>
      </c>
      <c r="R1885" s="219">
        <f t="shared" si="29"/>
        <v>0.0340555555555556</v>
      </c>
      <c r="S1885" s="217">
        <f>--IFERROR(VLOOKUP(I1885,'统计（数据库导出）'!A:K,4,FALSE),0)</f>
        <v>0</v>
      </c>
      <c r="T1885" s="217">
        <f>--IFERROR(VLOOKUP(I1885,'统计（数据库导出）'!A:K,5,FALSE),0)</f>
        <v>0</v>
      </c>
      <c r="U1885" s="217">
        <f>--IFERROR(VLOOKUP(I1885,'统计（数据库导出）'!A:K,6,FALSE),0)</f>
        <v>0</v>
      </c>
      <c r="V1885" s="217">
        <f>--IFERROR(VLOOKUP(I1885,'统计（数据库导出）'!A:K,7,FALSE),0)</f>
        <v>0</v>
      </c>
      <c r="W1885" s="217">
        <f>--IFERROR(VLOOKUP(I1885,'统计（数据库导出）'!A:K,8,FALSE),0)</f>
        <v>30</v>
      </c>
      <c r="X1885" s="217">
        <f>--IFERROR(VLOOKUP(I1885,'统计（数据库导出）'!A:K,9,FALSE),0)</f>
        <v>-69</v>
      </c>
      <c r="Y1885" s="217">
        <f>--IFERROR(VLOOKUP(I1885,'统计（数据库导出）'!A:K,10,FALSE),0)</f>
        <v>0.65</v>
      </c>
      <c r="Z1885" s="217">
        <f>--IFERROR(VLOOKUP(I1885,'统计（数据库导出）'!A:K,11,FALSE),0)</f>
        <v>0</v>
      </c>
      <c r="AA1885" s="4">
        <v>1884</v>
      </c>
      <c r="AB1885" s="4"/>
      <c r="AC1885" s="1" t="e">
        <f>VLOOKUP(H1885,[1]Sheet1!$D:$D,1,FALSE)</f>
        <v>#N/A</v>
      </c>
    </row>
    <row r="1886" spans="1:29">
      <c r="A1886" s="4">
        <v>1647</v>
      </c>
      <c r="B1886" s="4" t="s">
        <v>4105</v>
      </c>
      <c r="C1886" s="4" t="s">
        <v>57</v>
      </c>
      <c r="D1886" s="4">
        <v>0</v>
      </c>
      <c r="E1886" s="4">
        <v>0</v>
      </c>
      <c r="F1886" s="4">
        <v>0</v>
      </c>
      <c r="G1886" s="4"/>
      <c r="H1886" s="4">
        <v>3850229</v>
      </c>
      <c r="I1886" s="4" t="s">
        <v>4755</v>
      </c>
      <c r="J1886" s="216">
        <v>200</v>
      </c>
      <c r="K1886" s="4">
        <v>15339780899</v>
      </c>
      <c r="L1886" s="4"/>
      <c r="M1886" s="4" t="s">
        <v>4756</v>
      </c>
      <c r="N1886" s="4" t="s">
        <v>4106</v>
      </c>
      <c r="O1886" s="4">
        <v>15339780899</v>
      </c>
      <c r="P1886" s="217">
        <f>--IFERROR(VLOOKUP(I1886,'统计（数据库导出）'!A:C,2,FALSE),0)</f>
        <v>0</v>
      </c>
      <c r="Q1886" s="217">
        <f>--IFERROR(VLOOKUP(I1886,'统计（数据库导出）'!A:C,3,FALSE),0)</f>
        <v>429.55</v>
      </c>
      <c r="R1886" s="219">
        <f t="shared" si="29"/>
        <v>2.14775</v>
      </c>
      <c r="S1886" s="217">
        <f>--IFERROR(VLOOKUP(I1886,'统计（数据库导出）'!A:K,4,FALSE),0)</f>
        <v>0</v>
      </c>
      <c r="T1886" s="217">
        <f>--IFERROR(VLOOKUP(I1886,'统计（数据库导出）'!A:K,5,FALSE),0)</f>
        <v>0</v>
      </c>
      <c r="U1886" s="217">
        <f>--IFERROR(VLOOKUP(I1886,'统计（数据库导出）'!A:K,6,FALSE),0)</f>
        <v>0</v>
      </c>
      <c r="V1886" s="217">
        <f>--IFERROR(VLOOKUP(I1886,'统计（数据库导出）'!A:K,7,FALSE),0)</f>
        <v>0</v>
      </c>
      <c r="W1886" s="217">
        <f>--IFERROR(VLOOKUP(I1886,'统计（数据库导出）'!A:K,8,FALSE),0)</f>
        <v>221.1</v>
      </c>
      <c r="X1886" s="217">
        <f>--IFERROR(VLOOKUP(I1886,'统计（数据库导出）'!A:K,9,FALSE),0)</f>
        <v>0</v>
      </c>
      <c r="Y1886" s="217">
        <f>--IFERROR(VLOOKUP(I1886,'统计（数据库导出）'!A:K,10,FALSE),0)</f>
        <v>208.45</v>
      </c>
      <c r="Z1886" s="217">
        <f>--IFERROR(VLOOKUP(I1886,'统计（数据库导出）'!A:K,11,FALSE),0)</f>
        <v>0</v>
      </c>
      <c r="AA1886" s="4">
        <v>1885</v>
      </c>
      <c r="AB1886" s="4"/>
      <c r="AC1886" s="1" t="e">
        <f>VLOOKUP(H1886,[1]Sheet1!$D:$D,1,FALSE)</f>
        <v>#N/A</v>
      </c>
    </row>
    <row r="1887" spans="1:29">
      <c r="A1887" s="4">
        <v>1648</v>
      </c>
      <c r="B1887" s="4" t="s">
        <v>4105</v>
      </c>
      <c r="C1887" s="4" t="s">
        <v>57</v>
      </c>
      <c r="D1887" s="4">
        <v>0</v>
      </c>
      <c r="E1887" s="4">
        <v>0</v>
      </c>
      <c r="F1887" s="4">
        <v>0</v>
      </c>
      <c r="G1887" s="4"/>
      <c r="H1887" s="4">
        <v>3353192</v>
      </c>
      <c r="I1887" s="4" t="s">
        <v>4757</v>
      </c>
      <c r="J1887" s="216">
        <v>200</v>
      </c>
      <c r="K1887" s="4">
        <v>15336012525</v>
      </c>
      <c r="L1887" s="4"/>
      <c r="M1887" s="4" t="s">
        <v>4758</v>
      </c>
      <c r="N1887" s="4" t="s">
        <v>4759</v>
      </c>
      <c r="O1887" s="4">
        <v>15336012525</v>
      </c>
      <c r="P1887" s="217">
        <f>--IFERROR(VLOOKUP(I1887,'统计（数据库导出）'!A:C,2,FALSE),0)</f>
        <v>0</v>
      </c>
      <c r="Q1887" s="217">
        <f>--IFERROR(VLOOKUP(I1887,'统计（数据库导出）'!A:C,3,FALSE),0)</f>
        <v>0</v>
      </c>
      <c r="R1887" s="219">
        <f t="shared" si="29"/>
        <v>0</v>
      </c>
      <c r="S1887" s="217">
        <f>--IFERROR(VLOOKUP(I1887,'统计（数据库导出）'!A:K,4,FALSE),0)</f>
        <v>0</v>
      </c>
      <c r="T1887" s="217">
        <f>--IFERROR(VLOOKUP(I1887,'统计（数据库导出）'!A:K,5,FALSE),0)</f>
        <v>0</v>
      </c>
      <c r="U1887" s="217">
        <f>--IFERROR(VLOOKUP(I1887,'统计（数据库导出）'!A:K,6,FALSE),0)</f>
        <v>0</v>
      </c>
      <c r="V1887" s="217">
        <f>--IFERROR(VLOOKUP(I1887,'统计（数据库导出）'!A:K,7,FALSE),0)</f>
        <v>0</v>
      </c>
      <c r="W1887" s="217">
        <f>--IFERROR(VLOOKUP(I1887,'统计（数据库导出）'!A:K,8,FALSE),0)</f>
        <v>0</v>
      </c>
      <c r="X1887" s="217">
        <f>--IFERROR(VLOOKUP(I1887,'统计（数据库导出）'!A:K,9,FALSE),0)</f>
        <v>0</v>
      </c>
      <c r="Y1887" s="217">
        <f>--IFERROR(VLOOKUP(I1887,'统计（数据库导出）'!A:K,10,FALSE),0)</f>
        <v>0</v>
      </c>
      <c r="Z1887" s="217">
        <f>--IFERROR(VLOOKUP(I1887,'统计（数据库导出）'!A:K,11,FALSE),0)</f>
        <v>0</v>
      </c>
      <c r="AA1887" s="4">
        <v>1886</v>
      </c>
      <c r="AB1887" s="4"/>
      <c r="AC1887" s="1" t="e">
        <f>VLOOKUP(H1887,[1]Sheet1!$D:$D,1,FALSE)</f>
        <v>#N/A</v>
      </c>
    </row>
    <row r="1888" spans="1:29">
      <c r="A1888" s="4">
        <v>1650</v>
      </c>
      <c r="B1888" s="4" t="s">
        <v>4105</v>
      </c>
      <c r="C1888" s="4" t="s">
        <v>57</v>
      </c>
      <c r="D1888" s="4">
        <v>0</v>
      </c>
      <c r="E1888" s="4">
        <v>0</v>
      </c>
      <c r="F1888" s="4">
        <v>0</v>
      </c>
      <c r="G1888" s="4"/>
      <c r="H1888" s="4">
        <v>3850330</v>
      </c>
      <c r="I1888" s="4" t="s">
        <v>4760</v>
      </c>
      <c r="J1888" s="216">
        <v>200</v>
      </c>
      <c r="K1888" s="4">
        <v>15339785503</v>
      </c>
      <c r="L1888" s="4"/>
      <c r="M1888" s="4" t="s">
        <v>4761</v>
      </c>
      <c r="N1888" s="4" t="s">
        <v>4193</v>
      </c>
      <c r="O1888" s="4">
        <v>15339785503</v>
      </c>
      <c r="P1888" s="217">
        <f>--IFERROR(VLOOKUP(I1888,'统计（数据库导出）'!A:C,2,FALSE),0)</f>
        <v>24.65</v>
      </c>
      <c r="Q1888" s="217">
        <f>--IFERROR(VLOOKUP(I1888,'统计（数据库导出）'!A:C,3,FALSE),0)</f>
        <v>417.695</v>
      </c>
      <c r="R1888" s="219">
        <f t="shared" si="29"/>
        <v>2.088475</v>
      </c>
      <c r="S1888" s="217">
        <f>--IFERROR(VLOOKUP(I1888,'统计（数据库导出）'!A:K,4,FALSE),0)</f>
        <v>0</v>
      </c>
      <c r="T1888" s="217">
        <f>--IFERROR(VLOOKUP(I1888,'统计（数据库导出）'!A:K,5,FALSE),0)</f>
        <v>0</v>
      </c>
      <c r="U1888" s="217">
        <f>--IFERROR(VLOOKUP(I1888,'统计（数据库导出）'!A:K,6,FALSE),0)</f>
        <v>24.65</v>
      </c>
      <c r="V1888" s="217">
        <f>--IFERROR(VLOOKUP(I1888,'统计（数据库导出）'!A:K,7,FALSE),0)</f>
        <v>0</v>
      </c>
      <c r="W1888" s="217">
        <f>--IFERROR(VLOOKUP(I1888,'统计（数据库导出）'!A:K,8,FALSE),0)</f>
        <v>266</v>
      </c>
      <c r="X1888" s="217">
        <f>--IFERROR(VLOOKUP(I1888,'统计（数据库导出）'!A:K,9,FALSE),0)</f>
        <v>-69</v>
      </c>
      <c r="Y1888" s="217">
        <f>--IFERROR(VLOOKUP(I1888,'统计（数据库导出）'!A:K,10,FALSE),0)</f>
        <v>151.695</v>
      </c>
      <c r="Z1888" s="217">
        <f>--IFERROR(VLOOKUP(I1888,'统计（数据库导出）'!A:K,11,FALSE),0)</f>
        <v>0</v>
      </c>
      <c r="AA1888" s="4">
        <v>1887</v>
      </c>
      <c r="AB1888" s="4"/>
      <c r="AC1888" s="1" t="e">
        <f>VLOOKUP(H1888,[1]Sheet1!$D:$D,1,FALSE)</f>
        <v>#N/A</v>
      </c>
    </row>
    <row r="1889" spans="1:29">
      <c r="A1889" s="4">
        <v>1651</v>
      </c>
      <c r="B1889" s="4" t="s">
        <v>4105</v>
      </c>
      <c r="C1889" s="4">
        <v>0</v>
      </c>
      <c r="D1889" s="4" t="s">
        <v>109</v>
      </c>
      <c r="E1889" s="4">
        <v>0</v>
      </c>
      <c r="F1889" s="4">
        <v>0</v>
      </c>
      <c r="G1889" s="4" t="s">
        <v>102</v>
      </c>
      <c r="H1889" s="4">
        <v>3353011</v>
      </c>
      <c r="I1889" s="4" t="s">
        <v>4762</v>
      </c>
      <c r="J1889" s="216">
        <v>2500</v>
      </c>
      <c r="K1889" s="4">
        <v>18993821301</v>
      </c>
      <c r="L1889" s="4"/>
      <c r="M1889" s="4" t="s">
        <v>4763</v>
      </c>
      <c r="N1889" s="4" t="s">
        <v>4764</v>
      </c>
      <c r="O1889" s="4">
        <v>18993821301</v>
      </c>
      <c r="P1889" s="217">
        <f>--IFERROR(VLOOKUP(I1889,'统计（数据库导出）'!A:C,2,FALSE),0)</f>
        <v>194.2</v>
      </c>
      <c r="Q1889" s="217">
        <f>--IFERROR(VLOOKUP(I1889,'统计（数据库导出）'!A:C,3,FALSE),0)</f>
        <v>2938.7</v>
      </c>
      <c r="R1889" s="219">
        <f t="shared" si="29"/>
        <v>1.17548</v>
      </c>
      <c r="S1889" s="217">
        <f>--IFERROR(VLOOKUP(I1889,'统计（数据库导出）'!A:K,4,FALSE),0)</f>
        <v>144</v>
      </c>
      <c r="T1889" s="217">
        <f>--IFERROR(VLOOKUP(I1889,'统计（数据库导出）'!A:K,5,FALSE),0)</f>
        <v>0</v>
      </c>
      <c r="U1889" s="217">
        <f>--IFERROR(VLOOKUP(I1889,'统计（数据库导出）'!A:K,6,FALSE),0)</f>
        <v>50.2</v>
      </c>
      <c r="V1889" s="217">
        <f>--IFERROR(VLOOKUP(I1889,'统计（数据库导出）'!A:K,7,FALSE),0)</f>
        <v>0</v>
      </c>
      <c r="W1889" s="217">
        <f>--IFERROR(VLOOKUP(I1889,'统计（数据库导出）'!A:K,8,FALSE),0)</f>
        <v>2335.5</v>
      </c>
      <c r="X1889" s="217">
        <f>--IFERROR(VLOOKUP(I1889,'统计（数据库导出）'!A:K,9,FALSE),0)</f>
        <v>-78</v>
      </c>
      <c r="Y1889" s="217">
        <f>--IFERROR(VLOOKUP(I1889,'统计（数据库导出）'!A:K,10,FALSE),0)</f>
        <v>603.2</v>
      </c>
      <c r="Z1889" s="217">
        <f>--IFERROR(VLOOKUP(I1889,'统计（数据库导出）'!A:K,11,FALSE),0)</f>
        <v>-5</v>
      </c>
      <c r="AA1889" s="4">
        <v>1888</v>
      </c>
      <c r="AB1889" s="4"/>
      <c r="AC1889" s="1" t="e">
        <f>VLOOKUP(H1889,[1]Sheet1!$D:$D,1,FALSE)</f>
        <v>#N/A</v>
      </c>
    </row>
    <row r="1890" spans="1:29">
      <c r="A1890" s="4">
        <v>1652</v>
      </c>
      <c r="B1890" s="4" t="s">
        <v>4105</v>
      </c>
      <c r="C1890" s="4">
        <v>0</v>
      </c>
      <c r="D1890" s="4" t="s">
        <v>421</v>
      </c>
      <c r="E1890" s="4">
        <v>0</v>
      </c>
      <c r="F1890" s="4">
        <v>0</v>
      </c>
      <c r="G1890" s="4">
        <v>0</v>
      </c>
      <c r="H1890" s="4">
        <v>3353301</v>
      </c>
      <c r="I1890" s="4" t="s">
        <v>4765</v>
      </c>
      <c r="J1890" s="216">
        <v>200</v>
      </c>
      <c r="K1890" s="4">
        <v>17752249612</v>
      </c>
      <c r="L1890" s="4"/>
      <c r="M1890" s="4" t="s">
        <v>4766</v>
      </c>
      <c r="N1890" s="4" t="s">
        <v>4764</v>
      </c>
      <c r="O1890" s="4">
        <v>17752249612</v>
      </c>
      <c r="P1890" s="217">
        <f>--IFERROR(VLOOKUP(I1890,'统计（数据库导出）'!A:C,2,FALSE),0)</f>
        <v>0</v>
      </c>
      <c r="Q1890" s="217">
        <f>--IFERROR(VLOOKUP(I1890,'统计（数据库导出）'!A:C,3,FALSE),0)</f>
        <v>0</v>
      </c>
      <c r="R1890" s="219">
        <f t="shared" si="29"/>
        <v>0</v>
      </c>
      <c r="S1890" s="217">
        <f>--IFERROR(VLOOKUP(I1890,'统计（数据库导出）'!A:K,4,FALSE),0)</f>
        <v>0</v>
      </c>
      <c r="T1890" s="217">
        <f>--IFERROR(VLOOKUP(I1890,'统计（数据库导出）'!A:K,5,FALSE),0)</f>
        <v>0</v>
      </c>
      <c r="U1890" s="217">
        <f>--IFERROR(VLOOKUP(I1890,'统计（数据库导出）'!A:K,6,FALSE),0)</f>
        <v>0</v>
      </c>
      <c r="V1890" s="217">
        <f>--IFERROR(VLOOKUP(I1890,'统计（数据库导出）'!A:K,7,FALSE),0)</f>
        <v>0</v>
      </c>
      <c r="W1890" s="217">
        <f>--IFERROR(VLOOKUP(I1890,'统计（数据库导出）'!A:K,8,FALSE),0)</f>
        <v>0</v>
      </c>
      <c r="X1890" s="217">
        <f>--IFERROR(VLOOKUP(I1890,'统计（数据库导出）'!A:K,9,FALSE),0)</f>
        <v>0</v>
      </c>
      <c r="Y1890" s="217">
        <f>--IFERROR(VLOOKUP(I1890,'统计（数据库导出）'!A:K,10,FALSE),0)</f>
        <v>0</v>
      </c>
      <c r="Z1890" s="217">
        <f>--IFERROR(VLOOKUP(I1890,'统计（数据库导出）'!A:K,11,FALSE),0)</f>
        <v>0</v>
      </c>
      <c r="AA1890" s="4">
        <v>1889</v>
      </c>
      <c r="AB1890" s="4"/>
      <c r="AC1890" s="1" t="e">
        <f>VLOOKUP(H1890,[1]Sheet1!$D:$D,1,FALSE)</f>
        <v>#N/A</v>
      </c>
    </row>
    <row r="1891" spans="1:29">
      <c r="A1891" s="4">
        <v>1653</v>
      </c>
      <c r="B1891" s="4" t="s">
        <v>4105</v>
      </c>
      <c r="C1891" s="4" t="s">
        <v>4216</v>
      </c>
      <c r="D1891" s="4" t="s">
        <v>30</v>
      </c>
      <c r="E1891" s="4" t="s">
        <v>4767</v>
      </c>
      <c r="F1891" s="4" t="s">
        <v>32</v>
      </c>
      <c r="G1891" s="4" t="s">
        <v>33</v>
      </c>
      <c r="H1891" s="4">
        <v>3851335</v>
      </c>
      <c r="I1891" s="4" t="s">
        <v>4768</v>
      </c>
      <c r="J1891" s="216">
        <v>1000</v>
      </c>
      <c r="K1891" s="4">
        <v>15378848806</v>
      </c>
      <c r="L1891" s="4"/>
      <c r="M1891" s="4" t="s">
        <v>4769</v>
      </c>
      <c r="N1891" s="4" t="s">
        <v>4770</v>
      </c>
      <c r="O1891" s="4">
        <v>15378848806</v>
      </c>
      <c r="P1891" s="217">
        <f>--IFERROR(VLOOKUP(I1891,'统计（数据库导出）'!A:C,2,FALSE),0)</f>
        <v>89.65</v>
      </c>
      <c r="Q1891" s="217">
        <f>--IFERROR(VLOOKUP(I1891,'统计（数据库导出）'!A:C,3,FALSE),0)</f>
        <v>1743.3903</v>
      </c>
      <c r="R1891" s="219">
        <f t="shared" si="29"/>
        <v>1.7433903</v>
      </c>
      <c r="S1891" s="217">
        <f>--IFERROR(VLOOKUP(I1891,'统计（数据库导出）'!A:K,4,FALSE),0)</f>
        <v>84</v>
      </c>
      <c r="T1891" s="217">
        <f>--IFERROR(VLOOKUP(I1891,'统计（数据库导出）'!A:K,5,FALSE),0)</f>
        <v>0</v>
      </c>
      <c r="U1891" s="217">
        <f>--IFERROR(VLOOKUP(I1891,'统计（数据库导出）'!A:K,6,FALSE),0)</f>
        <v>5.65</v>
      </c>
      <c r="V1891" s="217">
        <f>--IFERROR(VLOOKUP(I1891,'统计（数据库导出）'!A:K,7,FALSE),0)</f>
        <v>0</v>
      </c>
      <c r="W1891" s="217">
        <f>--IFERROR(VLOOKUP(I1891,'统计（数据库导出）'!A:K,8,FALSE),0)</f>
        <v>1414.8</v>
      </c>
      <c r="X1891" s="217">
        <f>--IFERROR(VLOOKUP(I1891,'统计（数据库导出）'!A:K,9,FALSE),0)</f>
        <v>-286</v>
      </c>
      <c r="Y1891" s="217">
        <f>--IFERROR(VLOOKUP(I1891,'统计（数据库导出）'!A:K,10,FALSE),0)</f>
        <v>328.5903</v>
      </c>
      <c r="Z1891" s="217">
        <f>--IFERROR(VLOOKUP(I1891,'统计（数据库导出）'!A:K,11,FALSE),0)</f>
        <v>0</v>
      </c>
      <c r="AA1891" s="4">
        <v>1890</v>
      </c>
      <c r="AB1891" s="4"/>
      <c r="AC1891" s="1" t="e">
        <f>VLOOKUP(H1891,[1]Sheet1!$D:$D,1,FALSE)</f>
        <v>#N/A</v>
      </c>
    </row>
    <row r="1892" spans="1:29">
      <c r="A1892" s="4">
        <v>1654</v>
      </c>
      <c r="B1892" s="4" t="s">
        <v>4105</v>
      </c>
      <c r="C1892" s="4" t="s">
        <v>4216</v>
      </c>
      <c r="D1892" s="4" t="s">
        <v>30</v>
      </c>
      <c r="E1892" s="4" t="s">
        <v>4767</v>
      </c>
      <c r="F1892" s="4" t="s">
        <v>32</v>
      </c>
      <c r="G1892" s="4" t="s">
        <v>43</v>
      </c>
      <c r="H1892" s="4">
        <v>3353082</v>
      </c>
      <c r="I1892" s="4" t="s">
        <v>4771</v>
      </c>
      <c r="J1892" s="216">
        <v>900</v>
      </c>
      <c r="K1892" s="4">
        <v>15379891088</v>
      </c>
      <c r="L1892" s="4"/>
      <c r="M1892" s="4" t="s">
        <v>4772</v>
      </c>
      <c r="N1892" s="4" t="s">
        <v>4770</v>
      </c>
      <c r="O1892" s="4">
        <v>15379891088</v>
      </c>
      <c r="P1892" s="217">
        <f>--IFERROR(VLOOKUP(I1892,'统计（数据库导出）'!A:C,2,FALSE),0)</f>
        <v>0</v>
      </c>
      <c r="Q1892" s="217">
        <f>--IFERROR(VLOOKUP(I1892,'统计（数据库导出）'!A:C,3,FALSE),0)</f>
        <v>-16</v>
      </c>
      <c r="R1892" s="219">
        <f t="shared" si="29"/>
        <v>-0.0177777777777778</v>
      </c>
      <c r="S1892" s="217">
        <f>--IFERROR(VLOOKUP(I1892,'统计（数据库导出）'!A:K,4,FALSE),0)</f>
        <v>0</v>
      </c>
      <c r="T1892" s="217">
        <f>--IFERROR(VLOOKUP(I1892,'统计（数据库导出）'!A:K,5,FALSE),0)</f>
        <v>0</v>
      </c>
      <c r="U1892" s="217">
        <f>--IFERROR(VLOOKUP(I1892,'统计（数据库导出）'!A:K,6,FALSE),0)</f>
        <v>0</v>
      </c>
      <c r="V1892" s="217">
        <f>--IFERROR(VLOOKUP(I1892,'统计（数据库导出）'!A:K,7,FALSE),0)</f>
        <v>0</v>
      </c>
      <c r="W1892" s="217">
        <f>--IFERROR(VLOOKUP(I1892,'统计（数据库导出）'!A:K,8,FALSE),0)</f>
        <v>-16</v>
      </c>
      <c r="X1892" s="217">
        <f>--IFERROR(VLOOKUP(I1892,'统计（数据库导出）'!A:K,9,FALSE),0)</f>
        <v>-24</v>
      </c>
      <c r="Y1892" s="217">
        <f>--IFERROR(VLOOKUP(I1892,'统计（数据库导出）'!A:K,10,FALSE),0)</f>
        <v>0</v>
      </c>
      <c r="Z1892" s="217">
        <f>--IFERROR(VLOOKUP(I1892,'统计（数据库导出）'!A:K,11,FALSE),0)</f>
        <v>0</v>
      </c>
      <c r="AA1892" s="4">
        <v>1891</v>
      </c>
      <c r="AB1892" s="4"/>
      <c r="AC1892" s="1" t="e">
        <f>VLOOKUP(H1892,[1]Sheet1!$D:$D,1,FALSE)</f>
        <v>#N/A</v>
      </c>
    </row>
    <row r="1893" spans="1:29">
      <c r="A1893" s="4">
        <v>1656</v>
      </c>
      <c r="B1893" s="4" t="s">
        <v>4105</v>
      </c>
      <c r="C1893" s="4" t="s">
        <v>4216</v>
      </c>
      <c r="D1893" s="4" t="s">
        <v>30</v>
      </c>
      <c r="E1893" s="4" t="s">
        <v>4571</v>
      </c>
      <c r="F1893" s="4" t="s">
        <v>32</v>
      </c>
      <c r="G1893" s="4" t="s">
        <v>68</v>
      </c>
      <c r="H1893" s="4">
        <v>3353080</v>
      </c>
      <c r="I1893" s="4" t="s">
        <v>4773</v>
      </c>
      <c r="J1893" s="216">
        <v>900</v>
      </c>
      <c r="K1893" s="4">
        <v>15378822169</v>
      </c>
      <c r="L1893" s="4"/>
      <c r="M1893" s="4" t="s">
        <v>4774</v>
      </c>
      <c r="N1893" s="4" t="s">
        <v>4775</v>
      </c>
      <c r="O1893" s="4">
        <v>15378822169</v>
      </c>
      <c r="P1893" s="217">
        <f>--IFERROR(VLOOKUP(I1893,'统计（数据库导出）'!A:C,2,FALSE),0)</f>
        <v>0</v>
      </c>
      <c r="Q1893" s="217">
        <f>--IFERROR(VLOOKUP(I1893,'统计（数据库导出）'!A:C,3,FALSE),0)</f>
        <v>-45</v>
      </c>
      <c r="R1893" s="219">
        <f t="shared" si="29"/>
        <v>-0.05</v>
      </c>
      <c r="S1893" s="217">
        <f>--IFERROR(VLOOKUP(I1893,'统计（数据库导出）'!A:K,4,FALSE),0)</f>
        <v>0</v>
      </c>
      <c r="T1893" s="217">
        <f>--IFERROR(VLOOKUP(I1893,'统计（数据库导出）'!A:K,5,FALSE),0)</f>
        <v>0</v>
      </c>
      <c r="U1893" s="217">
        <f>--IFERROR(VLOOKUP(I1893,'统计（数据库导出）'!A:K,6,FALSE),0)</f>
        <v>0</v>
      </c>
      <c r="V1893" s="217">
        <f>--IFERROR(VLOOKUP(I1893,'统计（数据库导出）'!A:K,7,FALSE),0)</f>
        <v>0</v>
      </c>
      <c r="W1893" s="217">
        <f>--IFERROR(VLOOKUP(I1893,'统计（数据库导出）'!A:K,8,FALSE),0)</f>
        <v>-35</v>
      </c>
      <c r="X1893" s="217">
        <f>--IFERROR(VLOOKUP(I1893,'统计（数据库导出）'!A:K,9,FALSE),0)</f>
        <v>-35</v>
      </c>
      <c r="Y1893" s="217">
        <f>--IFERROR(VLOOKUP(I1893,'统计（数据库导出）'!A:K,10,FALSE),0)</f>
        <v>-10</v>
      </c>
      <c r="Z1893" s="217">
        <f>--IFERROR(VLOOKUP(I1893,'统计（数据库导出）'!A:K,11,FALSE),0)</f>
        <v>-10</v>
      </c>
      <c r="AA1893" s="4">
        <v>1892</v>
      </c>
      <c r="AB1893" s="4"/>
      <c r="AC1893" s="1" t="e">
        <f>VLOOKUP(H1893,[1]Sheet1!$D:$D,1,FALSE)</f>
        <v>#N/A</v>
      </c>
    </row>
    <row r="1894" spans="1:29">
      <c r="A1894" s="4">
        <v>1657</v>
      </c>
      <c r="B1894" s="4" t="s">
        <v>4105</v>
      </c>
      <c r="C1894" s="4" t="s">
        <v>4216</v>
      </c>
      <c r="D1894" s="4" t="s">
        <v>30</v>
      </c>
      <c r="E1894" s="4" t="s">
        <v>4767</v>
      </c>
      <c r="F1894" s="4" t="s">
        <v>32</v>
      </c>
      <c r="G1894" s="4" t="s">
        <v>102</v>
      </c>
      <c r="H1894" s="4">
        <v>3852307</v>
      </c>
      <c r="I1894" s="4" t="s">
        <v>4776</v>
      </c>
      <c r="J1894" s="216">
        <v>1700</v>
      </c>
      <c r="K1894" s="4">
        <v>18993811678</v>
      </c>
      <c r="L1894" s="4"/>
      <c r="M1894" s="4" t="s">
        <v>4777</v>
      </c>
      <c r="N1894" s="4" t="s">
        <v>4778</v>
      </c>
      <c r="O1894" s="4">
        <v>18993811678</v>
      </c>
      <c r="P1894" s="217">
        <f>--IFERROR(VLOOKUP(I1894,'统计（数据库导出）'!A:C,2,FALSE),0)</f>
        <v>5.6</v>
      </c>
      <c r="Q1894" s="217">
        <f>--IFERROR(VLOOKUP(I1894,'统计（数据库导出）'!A:C,3,FALSE),0)</f>
        <v>878</v>
      </c>
      <c r="R1894" s="219">
        <f t="shared" si="29"/>
        <v>0.516470588235294</v>
      </c>
      <c r="S1894" s="217">
        <f>--IFERROR(VLOOKUP(I1894,'统计（数据库导出）'!A:K,4,FALSE),0)</f>
        <v>-34</v>
      </c>
      <c r="T1894" s="217">
        <f>--IFERROR(VLOOKUP(I1894,'统计（数据库导出）'!A:K,5,FALSE),0)</f>
        <v>-169</v>
      </c>
      <c r="U1894" s="217">
        <f>--IFERROR(VLOOKUP(I1894,'统计（数据库导出）'!A:K,6,FALSE),0)</f>
        <v>39.6</v>
      </c>
      <c r="V1894" s="217">
        <f>--IFERROR(VLOOKUP(I1894,'统计（数据库导出）'!A:K,7,FALSE),0)</f>
        <v>0</v>
      </c>
      <c r="W1894" s="217">
        <f>--IFERROR(VLOOKUP(I1894,'统计（数据库导出）'!A:K,8,FALSE),0)</f>
        <v>-98</v>
      </c>
      <c r="X1894" s="217">
        <f>--IFERROR(VLOOKUP(I1894,'统计（数据库导出）'!A:K,9,FALSE),0)</f>
        <v>-1040.7</v>
      </c>
      <c r="Y1894" s="217">
        <f>--IFERROR(VLOOKUP(I1894,'统计（数据库导出）'!A:K,10,FALSE),0)</f>
        <v>976</v>
      </c>
      <c r="Z1894" s="217">
        <f>--IFERROR(VLOOKUP(I1894,'统计（数据库导出）'!A:K,11,FALSE),0)</f>
        <v>0</v>
      </c>
      <c r="AA1894" s="4">
        <v>1893</v>
      </c>
      <c r="AB1894" s="4"/>
      <c r="AC1894" s="1" t="e">
        <f>VLOOKUP(H1894,[1]Sheet1!$D:$D,1,FALSE)</f>
        <v>#N/A</v>
      </c>
    </row>
    <row r="1895" spans="1:29">
      <c r="A1895" s="4">
        <v>1658</v>
      </c>
      <c r="B1895" s="4" t="s">
        <v>4105</v>
      </c>
      <c r="C1895" s="4" t="s">
        <v>4216</v>
      </c>
      <c r="D1895" s="4" t="s">
        <v>30</v>
      </c>
      <c r="E1895" s="4" t="s">
        <v>4767</v>
      </c>
      <c r="F1895" s="4" t="s">
        <v>32</v>
      </c>
      <c r="G1895" s="4" t="s">
        <v>43</v>
      </c>
      <c r="H1895" s="4">
        <v>3852443</v>
      </c>
      <c r="I1895" s="4" t="s">
        <v>4779</v>
      </c>
      <c r="J1895" s="216">
        <v>900</v>
      </c>
      <c r="K1895" s="4">
        <v>19996038611</v>
      </c>
      <c r="L1895" s="4"/>
      <c r="M1895" s="4" t="s">
        <v>3412</v>
      </c>
      <c r="N1895" s="4" t="s">
        <v>4780</v>
      </c>
      <c r="O1895" s="4">
        <v>19996038611</v>
      </c>
      <c r="P1895" s="217">
        <f>--IFERROR(VLOOKUP(I1895,'统计（数据库导出）'!A:C,2,FALSE),0)</f>
        <v>0</v>
      </c>
      <c r="Q1895" s="217">
        <f>--IFERROR(VLOOKUP(I1895,'统计（数据库导出）'!A:C,3,FALSE),0)</f>
        <v>239.2</v>
      </c>
      <c r="R1895" s="219">
        <f t="shared" si="29"/>
        <v>0.265777777777778</v>
      </c>
      <c r="S1895" s="217">
        <f>--IFERROR(VLOOKUP(I1895,'统计（数据库导出）'!A:K,4,FALSE),0)</f>
        <v>0</v>
      </c>
      <c r="T1895" s="217">
        <f>--IFERROR(VLOOKUP(I1895,'统计（数据库导出）'!A:K,5,FALSE),0)</f>
        <v>0</v>
      </c>
      <c r="U1895" s="217">
        <f>--IFERROR(VLOOKUP(I1895,'统计（数据库导出）'!A:K,6,FALSE),0)</f>
        <v>0</v>
      </c>
      <c r="V1895" s="217">
        <f>--IFERROR(VLOOKUP(I1895,'统计（数据库导出）'!A:K,7,FALSE),0)</f>
        <v>0</v>
      </c>
      <c r="W1895" s="217">
        <f>--IFERROR(VLOOKUP(I1895,'统计（数据库导出）'!A:K,8,FALSE),0)</f>
        <v>145.9</v>
      </c>
      <c r="X1895" s="217">
        <f>--IFERROR(VLOOKUP(I1895,'统计（数据库导出）'!A:K,9,FALSE),0)</f>
        <v>-193</v>
      </c>
      <c r="Y1895" s="217">
        <f>--IFERROR(VLOOKUP(I1895,'统计（数据库导出）'!A:K,10,FALSE),0)</f>
        <v>93.3</v>
      </c>
      <c r="Z1895" s="217">
        <f>--IFERROR(VLOOKUP(I1895,'统计（数据库导出）'!A:K,11,FALSE),0)</f>
        <v>0</v>
      </c>
      <c r="AA1895" s="4">
        <v>1894</v>
      </c>
      <c r="AB1895" s="4"/>
      <c r="AC1895" s="1" t="e">
        <f>VLOOKUP(H1895,[1]Sheet1!$D:$D,1,FALSE)</f>
        <v>#N/A</v>
      </c>
    </row>
    <row r="1896" spans="1:29">
      <c r="A1896" s="4">
        <v>1660</v>
      </c>
      <c r="B1896" s="4" t="s">
        <v>4105</v>
      </c>
      <c r="C1896" s="4" t="s">
        <v>4216</v>
      </c>
      <c r="D1896" s="4" t="s">
        <v>30</v>
      </c>
      <c r="E1896" s="4" t="s">
        <v>4767</v>
      </c>
      <c r="F1896" s="4" t="s">
        <v>32</v>
      </c>
      <c r="G1896" s="4" t="s">
        <v>68</v>
      </c>
      <c r="H1896" s="4">
        <v>3353198</v>
      </c>
      <c r="I1896" s="4" t="s">
        <v>4781</v>
      </c>
      <c r="J1896" s="216">
        <v>900</v>
      </c>
      <c r="K1896" s="4">
        <v>18993810182</v>
      </c>
      <c r="L1896" s="4" t="s">
        <v>99</v>
      </c>
      <c r="M1896" s="4" t="s">
        <v>4782</v>
      </c>
      <c r="N1896" s="4" t="s">
        <v>4783</v>
      </c>
      <c r="O1896" s="4">
        <v>18993810182</v>
      </c>
      <c r="P1896" s="217">
        <f>--IFERROR(VLOOKUP(I1896,'统计（数据库导出）'!A:C,2,FALSE),0)</f>
        <v>100.65</v>
      </c>
      <c r="Q1896" s="217">
        <f>--IFERROR(VLOOKUP(I1896,'统计（数据库导出）'!A:C,3,FALSE),0)</f>
        <v>2093.59935</v>
      </c>
      <c r="R1896" s="219">
        <f t="shared" si="29"/>
        <v>2.3262215</v>
      </c>
      <c r="S1896" s="217">
        <f>--IFERROR(VLOOKUP(I1896,'统计（数据库导出）'!A:K,4,FALSE),0)</f>
        <v>84</v>
      </c>
      <c r="T1896" s="217">
        <f>--IFERROR(VLOOKUP(I1896,'统计（数据库导出）'!A:K,5,FALSE),0)</f>
        <v>0</v>
      </c>
      <c r="U1896" s="217">
        <f>--IFERROR(VLOOKUP(I1896,'统计（数据库导出）'!A:K,6,FALSE),0)</f>
        <v>16.65</v>
      </c>
      <c r="V1896" s="217">
        <f>--IFERROR(VLOOKUP(I1896,'统计（数据库导出）'!A:K,7,FALSE),0)</f>
        <v>0</v>
      </c>
      <c r="W1896" s="217">
        <f>--IFERROR(VLOOKUP(I1896,'统计（数据库导出）'!A:K,8,FALSE),0)</f>
        <v>1545.5</v>
      </c>
      <c r="X1896" s="217">
        <f>--IFERROR(VLOOKUP(I1896,'统计（数据库导出）'!A:K,9,FALSE),0)</f>
        <v>-138</v>
      </c>
      <c r="Y1896" s="217">
        <f>--IFERROR(VLOOKUP(I1896,'统计（数据库导出）'!A:K,10,FALSE),0)</f>
        <v>548.09935</v>
      </c>
      <c r="Z1896" s="217">
        <f>--IFERROR(VLOOKUP(I1896,'统计（数据库导出）'!A:K,11,FALSE),0)</f>
        <v>0</v>
      </c>
      <c r="AA1896" s="4">
        <v>1895</v>
      </c>
      <c r="AB1896" s="4"/>
      <c r="AC1896" s="1" t="e">
        <f>VLOOKUP(H1896,[1]Sheet1!$D:$D,1,FALSE)</f>
        <v>#N/A</v>
      </c>
    </row>
    <row r="1897" spans="1:29">
      <c r="A1897" s="4">
        <v>1661</v>
      </c>
      <c r="B1897" s="4" t="s">
        <v>4105</v>
      </c>
      <c r="C1897" s="4" t="s">
        <v>4216</v>
      </c>
      <c r="D1897" s="4" t="s">
        <v>30</v>
      </c>
      <c r="E1897" s="4" t="s">
        <v>4767</v>
      </c>
      <c r="F1897" s="4" t="s">
        <v>32</v>
      </c>
      <c r="G1897" s="4" t="s">
        <v>68</v>
      </c>
      <c r="H1897" s="4">
        <v>3353173</v>
      </c>
      <c r="I1897" s="4" t="s">
        <v>4784</v>
      </c>
      <c r="J1897" s="216">
        <v>900</v>
      </c>
      <c r="K1897" s="4">
        <v>15393076381</v>
      </c>
      <c r="L1897" s="4"/>
      <c r="M1897" s="4" t="s">
        <v>4785</v>
      </c>
      <c r="N1897" s="4" t="s">
        <v>4786</v>
      </c>
      <c r="O1897" s="4">
        <v>15393076381</v>
      </c>
      <c r="P1897" s="217">
        <f>--IFERROR(VLOOKUP(I1897,'统计（数据库导出）'!A:C,2,FALSE),0)</f>
        <v>0</v>
      </c>
      <c r="Q1897" s="217">
        <f>--IFERROR(VLOOKUP(I1897,'统计（数据库导出）'!A:C,3,FALSE),0)</f>
        <v>1211.47</v>
      </c>
      <c r="R1897" s="219">
        <f t="shared" si="29"/>
        <v>1.34607777777778</v>
      </c>
      <c r="S1897" s="217">
        <f>--IFERROR(VLOOKUP(I1897,'统计（数据库导出）'!A:K,4,FALSE),0)</f>
        <v>0</v>
      </c>
      <c r="T1897" s="217">
        <f>--IFERROR(VLOOKUP(I1897,'统计（数据库导出）'!A:K,5,FALSE),0)</f>
        <v>0</v>
      </c>
      <c r="U1897" s="217">
        <f>--IFERROR(VLOOKUP(I1897,'统计（数据库导出）'!A:K,6,FALSE),0)</f>
        <v>0</v>
      </c>
      <c r="V1897" s="217">
        <f>--IFERROR(VLOOKUP(I1897,'统计（数据库导出）'!A:K,7,FALSE),0)</f>
        <v>0</v>
      </c>
      <c r="W1897" s="217">
        <f>--IFERROR(VLOOKUP(I1897,'统计（数据库导出）'!A:K,8,FALSE),0)</f>
        <v>920.7</v>
      </c>
      <c r="X1897" s="217">
        <f>--IFERROR(VLOOKUP(I1897,'统计（数据库导出）'!A:K,9,FALSE),0)</f>
        <v>-515</v>
      </c>
      <c r="Y1897" s="217">
        <f>--IFERROR(VLOOKUP(I1897,'统计（数据库导出）'!A:K,10,FALSE),0)</f>
        <v>290.77</v>
      </c>
      <c r="Z1897" s="217">
        <f>--IFERROR(VLOOKUP(I1897,'统计（数据库导出）'!A:K,11,FALSE),0)</f>
        <v>0</v>
      </c>
      <c r="AA1897" s="4">
        <v>1896</v>
      </c>
      <c r="AB1897" s="4"/>
      <c r="AC1897" s="1" t="e">
        <f>VLOOKUP(H1897,[1]Sheet1!$D:$D,1,FALSE)</f>
        <v>#N/A</v>
      </c>
    </row>
    <row r="1898" spans="1:29">
      <c r="A1898" s="4">
        <v>1662</v>
      </c>
      <c r="B1898" s="4" t="s">
        <v>4105</v>
      </c>
      <c r="C1898" s="4" t="s">
        <v>4216</v>
      </c>
      <c r="D1898" s="4">
        <v>0</v>
      </c>
      <c r="E1898" s="4">
        <v>0</v>
      </c>
      <c r="F1898" s="4">
        <v>0</v>
      </c>
      <c r="G1898" s="4"/>
      <c r="H1898" s="4">
        <v>3353298</v>
      </c>
      <c r="I1898" s="4" t="s">
        <v>4787</v>
      </c>
      <c r="J1898" s="216">
        <v>200</v>
      </c>
      <c r="K1898" s="4">
        <v>18993821325</v>
      </c>
      <c r="L1898" s="4"/>
      <c r="M1898" s="4" t="s">
        <v>4788</v>
      </c>
      <c r="N1898" s="4" t="s">
        <v>4219</v>
      </c>
      <c r="O1898" s="4">
        <v>18993821325</v>
      </c>
      <c r="P1898" s="217">
        <f>--IFERROR(VLOOKUP(I1898,'统计（数据库导出）'!A:C,2,FALSE),0)</f>
        <v>0</v>
      </c>
      <c r="Q1898" s="217">
        <f>--IFERROR(VLOOKUP(I1898,'统计（数据库导出）'!A:C,3,FALSE),0)</f>
        <v>355.55</v>
      </c>
      <c r="R1898" s="219">
        <f t="shared" si="29"/>
        <v>1.77775</v>
      </c>
      <c r="S1898" s="217">
        <f>--IFERROR(VLOOKUP(I1898,'统计（数据库导出）'!A:K,4,FALSE),0)</f>
        <v>0</v>
      </c>
      <c r="T1898" s="217">
        <f>--IFERROR(VLOOKUP(I1898,'统计（数据库导出）'!A:K,5,FALSE),0)</f>
        <v>0</v>
      </c>
      <c r="U1898" s="217">
        <f>--IFERROR(VLOOKUP(I1898,'统计（数据库导出）'!A:K,6,FALSE),0)</f>
        <v>0</v>
      </c>
      <c r="V1898" s="217">
        <f>--IFERROR(VLOOKUP(I1898,'统计（数据库导出）'!A:K,7,FALSE),0)</f>
        <v>0</v>
      </c>
      <c r="W1898" s="217">
        <f>--IFERROR(VLOOKUP(I1898,'统计（数据库导出）'!A:K,8,FALSE),0)</f>
        <v>275.1</v>
      </c>
      <c r="X1898" s="217">
        <f>--IFERROR(VLOOKUP(I1898,'统计（数据库导出）'!A:K,9,FALSE),0)</f>
        <v>0</v>
      </c>
      <c r="Y1898" s="217">
        <f>--IFERROR(VLOOKUP(I1898,'统计（数据库导出）'!A:K,10,FALSE),0)</f>
        <v>80.45</v>
      </c>
      <c r="Z1898" s="217">
        <f>--IFERROR(VLOOKUP(I1898,'统计（数据库导出）'!A:K,11,FALSE),0)</f>
        <v>0</v>
      </c>
      <c r="AA1898" s="4">
        <v>1897</v>
      </c>
      <c r="AB1898" s="4"/>
      <c r="AC1898" s="1" t="e">
        <f>VLOOKUP(H1898,[1]Sheet1!$D:$D,1,FALSE)</f>
        <v>#N/A</v>
      </c>
    </row>
    <row r="1899" spans="1:29">
      <c r="A1899" s="4">
        <v>1665</v>
      </c>
      <c r="B1899" s="4" t="s">
        <v>4105</v>
      </c>
      <c r="C1899" s="4" t="s">
        <v>4516</v>
      </c>
      <c r="D1899" s="4" t="s">
        <v>30</v>
      </c>
      <c r="E1899" s="4" t="s">
        <v>4747</v>
      </c>
      <c r="F1899" s="4" t="s">
        <v>32</v>
      </c>
      <c r="G1899" s="4" t="s">
        <v>43</v>
      </c>
      <c r="H1899" s="4">
        <v>3852257</v>
      </c>
      <c r="I1899" s="4" t="s">
        <v>4789</v>
      </c>
      <c r="J1899" s="216">
        <v>900</v>
      </c>
      <c r="K1899" s="4">
        <v>19993873123</v>
      </c>
      <c r="L1899" s="4"/>
      <c r="M1899" s="4" t="s">
        <v>4790</v>
      </c>
      <c r="N1899" s="4" t="s">
        <v>4791</v>
      </c>
      <c r="O1899" s="4">
        <v>19993873123</v>
      </c>
      <c r="P1899" s="217">
        <f>--IFERROR(VLOOKUP(I1899,'统计（数据库导出）'!A:C,2,FALSE),0)</f>
        <v>102.55</v>
      </c>
      <c r="Q1899" s="217">
        <f>--IFERROR(VLOOKUP(I1899,'统计（数据库导出）'!A:C,3,FALSE),0)</f>
        <v>530.3</v>
      </c>
      <c r="R1899" s="219">
        <f t="shared" si="29"/>
        <v>0.589222222222222</v>
      </c>
      <c r="S1899" s="217">
        <f>--IFERROR(VLOOKUP(I1899,'统计（数据库导出）'!A:K,4,FALSE),0)</f>
        <v>96.9</v>
      </c>
      <c r="T1899" s="217">
        <f>--IFERROR(VLOOKUP(I1899,'统计（数据库导出）'!A:K,5,FALSE),0)</f>
        <v>0</v>
      </c>
      <c r="U1899" s="217">
        <f>--IFERROR(VLOOKUP(I1899,'统计（数据库导出）'!A:K,6,FALSE),0)</f>
        <v>5.65</v>
      </c>
      <c r="V1899" s="217">
        <f>--IFERROR(VLOOKUP(I1899,'统计（数据库导出）'!A:K,7,FALSE),0)</f>
        <v>0</v>
      </c>
      <c r="W1899" s="217">
        <f>--IFERROR(VLOOKUP(I1899,'统计（数据库导出）'!A:K,8,FALSE),0)</f>
        <v>407.7</v>
      </c>
      <c r="X1899" s="217">
        <f>--IFERROR(VLOOKUP(I1899,'统计（数据库导出）'!A:K,9,FALSE),0)</f>
        <v>-69</v>
      </c>
      <c r="Y1899" s="217">
        <f>--IFERROR(VLOOKUP(I1899,'统计（数据库导出）'!A:K,10,FALSE),0)</f>
        <v>122.6</v>
      </c>
      <c r="Z1899" s="217">
        <f>--IFERROR(VLOOKUP(I1899,'统计（数据库导出）'!A:K,11,FALSE),0)</f>
        <v>-5</v>
      </c>
      <c r="AA1899" s="4">
        <v>1898</v>
      </c>
      <c r="AB1899" s="4"/>
      <c r="AC1899" s="1" t="e">
        <f>VLOOKUP(H1899,[1]Sheet1!$D:$D,1,FALSE)</f>
        <v>#N/A</v>
      </c>
    </row>
    <row r="1900" spans="1:29">
      <c r="A1900" s="4">
        <v>1666</v>
      </c>
      <c r="B1900" s="4" t="s">
        <v>4105</v>
      </c>
      <c r="C1900" s="4" t="s">
        <v>4516</v>
      </c>
      <c r="D1900" s="4" t="s">
        <v>335</v>
      </c>
      <c r="E1900" s="4" t="s">
        <v>4747</v>
      </c>
      <c r="F1900" s="4" t="s">
        <v>32</v>
      </c>
      <c r="G1900" s="4"/>
      <c r="H1900" s="4">
        <v>3852519</v>
      </c>
      <c r="I1900" s="4" t="s">
        <v>4792</v>
      </c>
      <c r="J1900" s="216">
        <v>0</v>
      </c>
      <c r="K1900" s="4">
        <v>15378809320</v>
      </c>
      <c r="L1900" s="4"/>
      <c r="M1900" s="4" t="s">
        <v>3253</v>
      </c>
      <c r="N1900" s="4" t="s">
        <v>4793</v>
      </c>
      <c r="O1900" s="4">
        <v>15378809320</v>
      </c>
      <c r="P1900" s="217">
        <f>--IFERROR(VLOOKUP(I1900,'统计（数据库导出）'!A:C,2,FALSE),0)</f>
        <v>0</v>
      </c>
      <c r="Q1900" s="217">
        <f>--IFERROR(VLOOKUP(I1900,'统计（数据库导出）'!A:C,3,FALSE),0)</f>
        <v>-244.45</v>
      </c>
      <c r="R1900" s="219">
        <f t="shared" si="29"/>
        <v>0</v>
      </c>
      <c r="S1900" s="217">
        <f>--IFERROR(VLOOKUP(I1900,'统计（数据库导出）'!A:K,4,FALSE),0)</f>
        <v>0</v>
      </c>
      <c r="T1900" s="217">
        <f>--IFERROR(VLOOKUP(I1900,'统计（数据库导出）'!A:K,5,FALSE),0)</f>
        <v>0</v>
      </c>
      <c r="U1900" s="217">
        <f>--IFERROR(VLOOKUP(I1900,'统计（数据库导出）'!A:K,6,FALSE),0)</f>
        <v>0</v>
      </c>
      <c r="V1900" s="217">
        <f>--IFERROR(VLOOKUP(I1900,'统计（数据库导出）'!A:K,7,FALSE),0)</f>
        <v>0</v>
      </c>
      <c r="W1900" s="217">
        <f>--IFERROR(VLOOKUP(I1900,'统计（数据库导出）'!A:K,8,FALSE),0)</f>
        <v>-244.45</v>
      </c>
      <c r="X1900" s="217">
        <f>--IFERROR(VLOOKUP(I1900,'统计（数据库导出）'!A:K,9,FALSE),0)</f>
        <v>-308.65</v>
      </c>
      <c r="Y1900" s="217">
        <f>--IFERROR(VLOOKUP(I1900,'统计（数据库导出）'!A:K,10,FALSE),0)</f>
        <v>0</v>
      </c>
      <c r="Z1900" s="217">
        <f>--IFERROR(VLOOKUP(I1900,'统计（数据库导出）'!A:K,11,FALSE),0)</f>
        <v>0</v>
      </c>
      <c r="AA1900" s="4">
        <v>1899</v>
      </c>
      <c r="AB1900" s="4"/>
      <c r="AC1900" s="1" t="e">
        <f>VLOOKUP(H1900,[1]Sheet1!$D:$D,1,FALSE)</f>
        <v>#N/A</v>
      </c>
    </row>
    <row r="1901" spans="1:29">
      <c r="A1901" s="4">
        <v>1667</v>
      </c>
      <c r="B1901" s="4" t="s">
        <v>4105</v>
      </c>
      <c r="C1901" s="4" t="s">
        <v>4516</v>
      </c>
      <c r="D1901" s="4" t="s">
        <v>335</v>
      </c>
      <c r="E1901" s="4" t="s">
        <v>4747</v>
      </c>
      <c r="F1901" s="4" t="s">
        <v>32</v>
      </c>
      <c r="G1901" s="4" t="s">
        <v>33</v>
      </c>
      <c r="H1901" s="4">
        <v>3353197</v>
      </c>
      <c r="I1901" s="4" t="s">
        <v>4794</v>
      </c>
      <c r="J1901" s="216">
        <v>1000</v>
      </c>
      <c r="K1901" s="4">
        <v>18194405536</v>
      </c>
      <c r="L1901" s="4" t="s">
        <v>99</v>
      </c>
      <c r="M1901" s="4" t="s">
        <v>4795</v>
      </c>
      <c r="N1901" s="4" t="s">
        <v>4793</v>
      </c>
      <c r="O1901" s="4">
        <v>18194405536</v>
      </c>
      <c r="P1901" s="217">
        <f>--IFERROR(VLOOKUP(I1901,'统计（数据库导出）'!A:C,2,FALSE),0)</f>
        <v>174.3</v>
      </c>
      <c r="Q1901" s="217">
        <f>--IFERROR(VLOOKUP(I1901,'统计（数据库导出）'!A:C,3,FALSE),0)</f>
        <v>1780.56</v>
      </c>
      <c r="R1901" s="219">
        <f t="shared" si="29"/>
        <v>1.78056</v>
      </c>
      <c r="S1901" s="217">
        <f>--IFERROR(VLOOKUP(I1901,'统计（数据库导出）'!A:K,4,FALSE),0)</f>
        <v>174.3</v>
      </c>
      <c r="T1901" s="217">
        <f>--IFERROR(VLOOKUP(I1901,'统计（数据库导出）'!A:K,5,FALSE),0)</f>
        <v>0</v>
      </c>
      <c r="U1901" s="217">
        <f>--IFERROR(VLOOKUP(I1901,'统计（数据库导出）'!A:K,6,FALSE),0)</f>
        <v>0</v>
      </c>
      <c r="V1901" s="217">
        <f>--IFERROR(VLOOKUP(I1901,'统计（数据库导出）'!A:K,7,FALSE),0)</f>
        <v>0</v>
      </c>
      <c r="W1901" s="217">
        <f>--IFERROR(VLOOKUP(I1901,'统计（数据库导出）'!A:K,8,FALSE),0)</f>
        <v>1372.96</v>
      </c>
      <c r="X1901" s="217">
        <f>--IFERROR(VLOOKUP(I1901,'统计（数据库导出）'!A:K,9,FALSE),0)</f>
        <v>-812.7</v>
      </c>
      <c r="Y1901" s="217">
        <f>--IFERROR(VLOOKUP(I1901,'统计（数据库导出）'!A:K,10,FALSE),0)</f>
        <v>407.6</v>
      </c>
      <c r="Z1901" s="217">
        <f>--IFERROR(VLOOKUP(I1901,'统计（数据库导出）'!A:K,11,FALSE),0)</f>
        <v>0</v>
      </c>
      <c r="AA1901" s="4">
        <v>1900</v>
      </c>
      <c r="AB1901" s="4"/>
      <c r="AC1901" s="1" t="e">
        <f>VLOOKUP(H1901,[1]Sheet1!$D:$D,1,FALSE)</f>
        <v>#N/A</v>
      </c>
    </row>
    <row r="1902" spans="1:29">
      <c r="A1902" s="4">
        <v>1668</v>
      </c>
      <c r="B1902" s="4" t="s">
        <v>4105</v>
      </c>
      <c r="C1902" s="4" t="s">
        <v>4516</v>
      </c>
      <c r="D1902" s="4" t="s">
        <v>30</v>
      </c>
      <c r="E1902" s="4" t="s">
        <v>4747</v>
      </c>
      <c r="F1902" s="4" t="s">
        <v>32</v>
      </c>
      <c r="G1902" s="4" t="s">
        <v>68</v>
      </c>
      <c r="H1902" s="4">
        <v>3852535</v>
      </c>
      <c r="I1902" s="4" t="s">
        <v>4796</v>
      </c>
      <c r="J1902" s="216">
        <v>900</v>
      </c>
      <c r="K1902" s="4">
        <v>18993821259</v>
      </c>
      <c r="L1902" s="4" t="s">
        <v>99</v>
      </c>
      <c r="M1902" s="4" t="s">
        <v>4797</v>
      </c>
      <c r="N1902" s="4" t="s">
        <v>4798</v>
      </c>
      <c r="O1902" s="4">
        <v>18993821259</v>
      </c>
      <c r="P1902" s="217">
        <f>--IFERROR(VLOOKUP(I1902,'统计（数据库导出）'!A:C,2,FALSE),0)</f>
        <v>0</v>
      </c>
      <c r="Q1902" s="217">
        <f>--IFERROR(VLOOKUP(I1902,'统计（数据库导出）'!A:C,3,FALSE),0)</f>
        <v>-234</v>
      </c>
      <c r="R1902" s="219">
        <f t="shared" si="29"/>
        <v>-0.26</v>
      </c>
      <c r="S1902" s="217">
        <f>--IFERROR(VLOOKUP(I1902,'统计（数据库导出）'!A:K,4,FALSE),0)</f>
        <v>0</v>
      </c>
      <c r="T1902" s="217">
        <f>--IFERROR(VLOOKUP(I1902,'统计（数据库导出）'!A:K,5,FALSE),0)</f>
        <v>0</v>
      </c>
      <c r="U1902" s="217">
        <f>--IFERROR(VLOOKUP(I1902,'统计（数据库导出）'!A:K,6,FALSE),0)</f>
        <v>0</v>
      </c>
      <c r="V1902" s="217">
        <f>--IFERROR(VLOOKUP(I1902,'统计（数据库导出）'!A:K,7,FALSE),0)</f>
        <v>0</v>
      </c>
      <c r="W1902" s="217">
        <f>--IFERROR(VLOOKUP(I1902,'统计（数据库导出）'!A:K,8,FALSE),0)</f>
        <v>-284</v>
      </c>
      <c r="X1902" s="217">
        <f>--IFERROR(VLOOKUP(I1902,'统计（数据库导出）'!A:K,9,FALSE),0)</f>
        <v>-299</v>
      </c>
      <c r="Y1902" s="217">
        <f>--IFERROR(VLOOKUP(I1902,'统计（数据库导出）'!A:K,10,FALSE),0)</f>
        <v>50</v>
      </c>
      <c r="Z1902" s="217">
        <f>--IFERROR(VLOOKUP(I1902,'统计（数据库导出）'!A:K,11,FALSE),0)</f>
        <v>0</v>
      </c>
      <c r="AA1902" s="4">
        <v>1901</v>
      </c>
      <c r="AB1902" s="4"/>
      <c r="AC1902" s="1" t="e">
        <f>VLOOKUP(H1902,[1]Sheet1!$D:$D,1,FALSE)</f>
        <v>#N/A</v>
      </c>
    </row>
    <row r="1903" spans="1:29">
      <c r="A1903" s="4">
        <v>1669</v>
      </c>
      <c r="B1903" s="4" t="s">
        <v>4105</v>
      </c>
      <c r="C1903" s="4" t="s">
        <v>4516</v>
      </c>
      <c r="D1903" s="4" t="s">
        <v>30</v>
      </c>
      <c r="E1903" s="4" t="s">
        <v>4747</v>
      </c>
      <c r="F1903" s="4" t="s">
        <v>32</v>
      </c>
      <c r="G1903" s="4" t="s">
        <v>43</v>
      </c>
      <c r="H1903" s="4">
        <v>3852323</v>
      </c>
      <c r="I1903" s="4" t="s">
        <v>4799</v>
      </c>
      <c r="J1903" s="216">
        <v>900</v>
      </c>
      <c r="K1903" s="4">
        <v>15378869189</v>
      </c>
      <c r="L1903" s="4"/>
      <c r="M1903" s="4" t="s">
        <v>4800</v>
      </c>
      <c r="N1903" s="4" t="s">
        <v>4801</v>
      </c>
      <c r="O1903" s="4">
        <v>15378869189</v>
      </c>
      <c r="P1903" s="217">
        <f>--IFERROR(VLOOKUP(I1903,'统计（数据库导出）'!A:C,2,FALSE),0)</f>
        <v>95.9</v>
      </c>
      <c r="Q1903" s="217">
        <f>--IFERROR(VLOOKUP(I1903,'统计（数据库导出）'!A:C,3,FALSE),0)</f>
        <v>1012.9</v>
      </c>
      <c r="R1903" s="219">
        <f t="shared" si="29"/>
        <v>1.12544444444444</v>
      </c>
      <c r="S1903" s="217">
        <f>--IFERROR(VLOOKUP(I1903,'统计（数据库导出）'!A:K,4,FALSE),0)</f>
        <v>75.9</v>
      </c>
      <c r="T1903" s="217">
        <f>--IFERROR(VLOOKUP(I1903,'统计（数据库导出）'!A:K,5,FALSE),0)</f>
        <v>0</v>
      </c>
      <c r="U1903" s="217">
        <f>--IFERROR(VLOOKUP(I1903,'统计（数据库导出）'!A:K,6,FALSE),0)</f>
        <v>20</v>
      </c>
      <c r="V1903" s="217">
        <f>--IFERROR(VLOOKUP(I1903,'统计（数据库导出）'!A:K,7,FALSE),0)</f>
        <v>0</v>
      </c>
      <c r="W1903" s="217">
        <f>--IFERROR(VLOOKUP(I1903,'统计（数据库导出）'!A:K,8,FALSE),0)</f>
        <v>891.9</v>
      </c>
      <c r="X1903" s="217">
        <f>--IFERROR(VLOOKUP(I1903,'统计（数据库导出）'!A:K,9,FALSE),0)</f>
        <v>-700.9</v>
      </c>
      <c r="Y1903" s="217">
        <f>--IFERROR(VLOOKUP(I1903,'统计（数据库导出）'!A:K,10,FALSE),0)</f>
        <v>121</v>
      </c>
      <c r="Z1903" s="217">
        <f>--IFERROR(VLOOKUP(I1903,'统计（数据库导出）'!A:K,11,FALSE),0)</f>
        <v>0</v>
      </c>
      <c r="AA1903" s="4">
        <v>1902</v>
      </c>
      <c r="AB1903" s="4"/>
      <c r="AC1903" s="1" t="e">
        <f>VLOOKUP(H1903,[1]Sheet1!$D:$D,1,FALSE)</f>
        <v>#N/A</v>
      </c>
    </row>
    <row r="1904" spans="1:29">
      <c r="A1904" s="4">
        <v>1670</v>
      </c>
      <c r="B1904" s="4" t="s">
        <v>4105</v>
      </c>
      <c r="C1904" s="4" t="s">
        <v>4516</v>
      </c>
      <c r="D1904" s="4" t="s">
        <v>30</v>
      </c>
      <c r="E1904" s="4" t="s">
        <v>4747</v>
      </c>
      <c r="F1904" s="4" t="s">
        <v>32</v>
      </c>
      <c r="G1904" s="4" t="s">
        <v>33</v>
      </c>
      <c r="H1904" s="4">
        <v>3852770</v>
      </c>
      <c r="I1904" s="4" t="s">
        <v>4802</v>
      </c>
      <c r="J1904" s="216">
        <v>1000</v>
      </c>
      <c r="K1904" s="4">
        <v>19996074911</v>
      </c>
      <c r="L1904" s="4" t="s">
        <v>99</v>
      </c>
      <c r="M1904" s="4" t="s">
        <v>4803</v>
      </c>
      <c r="N1904" s="4" t="s">
        <v>4804</v>
      </c>
      <c r="O1904" s="4">
        <v>19996074911</v>
      </c>
      <c r="P1904" s="217">
        <f>--IFERROR(VLOOKUP(I1904,'统计（数据库导出）'!A:C,2,FALSE),0)</f>
        <v>270.8</v>
      </c>
      <c r="Q1904" s="217">
        <f>--IFERROR(VLOOKUP(I1904,'统计（数据库导出）'!A:C,3,FALSE),0)</f>
        <v>2846.72656666667</v>
      </c>
      <c r="R1904" s="219">
        <f t="shared" si="29"/>
        <v>2.84672656666667</v>
      </c>
      <c r="S1904" s="217">
        <f>--IFERROR(VLOOKUP(I1904,'统计（数据库导出）'!A:K,4,FALSE),0)</f>
        <v>194.8</v>
      </c>
      <c r="T1904" s="217">
        <f>--IFERROR(VLOOKUP(I1904,'统计（数据库导出）'!A:K,5,FALSE),0)</f>
        <v>-129</v>
      </c>
      <c r="U1904" s="217">
        <f>--IFERROR(VLOOKUP(I1904,'统计（数据库导出）'!A:K,6,FALSE),0)</f>
        <v>76</v>
      </c>
      <c r="V1904" s="217">
        <f>--IFERROR(VLOOKUP(I1904,'统计（数据库导出）'!A:K,7,FALSE),0)</f>
        <v>0</v>
      </c>
      <c r="W1904" s="217">
        <f>--IFERROR(VLOOKUP(I1904,'统计（数据库导出）'!A:K,8,FALSE),0)</f>
        <v>1098.01</v>
      </c>
      <c r="X1904" s="217">
        <f>--IFERROR(VLOOKUP(I1904,'统计（数据库导出）'!A:K,9,FALSE),0)</f>
        <v>-999.2</v>
      </c>
      <c r="Y1904" s="217">
        <f>--IFERROR(VLOOKUP(I1904,'统计（数据库导出）'!A:K,10,FALSE),0)</f>
        <v>1748.71656666667</v>
      </c>
      <c r="Z1904" s="217">
        <f>--IFERROR(VLOOKUP(I1904,'统计（数据库导出）'!A:K,11,FALSE),0)</f>
        <v>-17</v>
      </c>
      <c r="AA1904" s="4">
        <v>1903</v>
      </c>
      <c r="AB1904" s="4"/>
      <c r="AC1904" s="1" t="e">
        <f>VLOOKUP(H1904,[1]Sheet1!$D:$D,1,FALSE)</f>
        <v>#N/A</v>
      </c>
    </row>
    <row r="1905" spans="1:29">
      <c r="A1905" s="4">
        <v>1671</v>
      </c>
      <c r="B1905" s="4" t="s">
        <v>4105</v>
      </c>
      <c r="C1905" s="4" t="s">
        <v>4516</v>
      </c>
      <c r="D1905" s="4" t="s">
        <v>335</v>
      </c>
      <c r="E1905" s="4" t="s">
        <v>4747</v>
      </c>
      <c r="F1905" s="4" t="s">
        <v>32</v>
      </c>
      <c r="G1905" s="4" t="s">
        <v>33</v>
      </c>
      <c r="H1905" s="4">
        <v>3353154</v>
      </c>
      <c r="I1905" s="4" t="s">
        <v>4805</v>
      </c>
      <c r="J1905" s="216">
        <v>1000</v>
      </c>
      <c r="K1905" s="4">
        <v>15378837976</v>
      </c>
      <c r="L1905" s="4" t="s">
        <v>99</v>
      </c>
      <c r="M1905" s="4" t="s">
        <v>4806</v>
      </c>
      <c r="N1905" s="4" t="s">
        <v>4807</v>
      </c>
      <c r="O1905" s="4">
        <v>15379861282</v>
      </c>
      <c r="P1905" s="217">
        <f>--IFERROR(VLOOKUP(I1905,'统计（数据库导出）'!A:C,2,FALSE),0)</f>
        <v>228.95</v>
      </c>
      <c r="Q1905" s="217">
        <f>--IFERROR(VLOOKUP(I1905,'统计（数据库导出）'!A:C,3,FALSE),0)</f>
        <v>3472.81225</v>
      </c>
      <c r="R1905" s="219">
        <f t="shared" si="29"/>
        <v>3.47281225</v>
      </c>
      <c r="S1905" s="217">
        <f>--IFERROR(VLOOKUP(I1905,'统计（数据库导出）'!A:K,4,FALSE),0)</f>
        <v>207.3</v>
      </c>
      <c r="T1905" s="217">
        <f>--IFERROR(VLOOKUP(I1905,'统计（数据库导出）'!A:K,5,FALSE),0)</f>
        <v>0</v>
      </c>
      <c r="U1905" s="217">
        <f>--IFERROR(VLOOKUP(I1905,'统计（数据库导出）'!A:K,6,FALSE),0)</f>
        <v>21.65</v>
      </c>
      <c r="V1905" s="217">
        <f>--IFERROR(VLOOKUP(I1905,'统计（数据库导出）'!A:K,7,FALSE),0)</f>
        <v>0</v>
      </c>
      <c r="W1905" s="217">
        <f>--IFERROR(VLOOKUP(I1905,'统计（数据库导出）'!A:K,8,FALSE),0)</f>
        <v>1775.46</v>
      </c>
      <c r="X1905" s="217">
        <f>--IFERROR(VLOOKUP(I1905,'统计（数据库导出）'!A:K,9,FALSE),0)</f>
        <v>-938.8</v>
      </c>
      <c r="Y1905" s="217">
        <f>--IFERROR(VLOOKUP(I1905,'统计（数据库导出）'!A:K,10,FALSE),0)</f>
        <v>1697.35225</v>
      </c>
      <c r="Z1905" s="217">
        <f>--IFERROR(VLOOKUP(I1905,'统计（数据库导出）'!A:K,11,FALSE),0)</f>
        <v>-35</v>
      </c>
      <c r="AA1905" s="4">
        <v>1904</v>
      </c>
      <c r="AB1905" s="4"/>
      <c r="AC1905" s="1" t="e">
        <f>VLOOKUP(H1905,[1]Sheet1!$D:$D,1,FALSE)</f>
        <v>#N/A</v>
      </c>
    </row>
    <row r="1906" spans="1:29">
      <c r="A1906" s="4">
        <v>1672</v>
      </c>
      <c r="B1906" s="4" t="s">
        <v>4105</v>
      </c>
      <c r="C1906" s="4" t="s">
        <v>4516</v>
      </c>
      <c r="D1906" s="4" t="s">
        <v>335</v>
      </c>
      <c r="E1906" s="4" t="s">
        <v>4747</v>
      </c>
      <c r="F1906" s="4" t="s">
        <v>32</v>
      </c>
      <c r="G1906" s="4" t="s">
        <v>33</v>
      </c>
      <c r="H1906" s="4">
        <v>3353025</v>
      </c>
      <c r="I1906" s="4" t="s">
        <v>4808</v>
      </c>
      <c r="J1906" s="216">
        <v>1000</v>
      </c>
      <c r="K1906" s="4">
        <v>19993800003</v>
      </c>
      <c r="L1906" s="4" t="s">
        <v>99</v>
      </c>
      <c r="M1906" s="4" t="s">
        <v>4809</v>
      </c>
      <c r="N1906" s="4" t="s">
        <v>4810</v>
      </c>
      <c r="O1906" s="4">
        <v>19993800003</v>
      </c>
      <c r="P1906" s="217">
        <f>--IFERROR(VLOOKUP(I1906,'统计（数据库导出）'!A:C,2,FALSE),0)</f>
        <v>-38.7</v>
      </c>
      <c r="Q1906" s="217">
        <f>--IFERROR(VLOOKUP(I1906,'统计（数据库导出）'!A:C,3,FALSE),0)</f>
        <v>1916.51</v>
      </c>
      <c r="R1906" s="219">
        <f t="shared" si="29"/>
        <v>1.91651</v>
      </c>
      <c r="S1906" s="217">
        <f>--IFERROR(VLOOKUP(I1906,'统计（数据库导出）'!A:K,4,FALSE),0)</f>
        <v>-38.7</v>
      </c>
      <c r="T1906" s="217">
        <f>--IFERROR(VLOOKUP(I1906,'统计（数据库导出）'!A:K,5,FALSE),0)</f>
        <v>-167.7</v>
      </c>
      <c r="U1906" s="217">
        <f>--IFERROR(VLOOKUP(I1906,'统计（数据库导出）'!A:K,6,FALSE),0)</f>
        <v>0</v>
      </c>
      <c r="V1906" s="217">
        <f>--IFERROR(VLOOKUP(I1906,'统计（数据库导出）'!A:K,7,FALSE),0)</f>
        <v>0</v>
      </c>
      <c r="W1906" s="217">
        <f>--IFERROR(VLOOKUP(I1906,'统计（数据库导出）'!A:K,8,FALSE),0)</f>
        <v>1472.31</v>
      </c>
      <c r="X1906" s="217">
        <f>--IFERROR(VLOOKUP(I1906,'统计（数据库导出）'!A:K,9,FALSE),0)</f>
        <v>-1481.7</v>
      </c>
      <c r="Y1906" s="217">
        <f>--IFERROR(VLOOKUP(I1906,'统计（数据库导出）'!A:K,10,FALSE),0)</f>
        <v>444.2</v>
      </c>
      <c r="Z1906" s="217">
        <f>--IFERROR(VLOOKUP(I1906,'统计（数据库导出）'!A:K,11,FALSE),0)</f>
        <v>-13</v>
      </c>
      <c r="AA1906" s="4">
        <v>1905</v>
      </c>
      <c r="AB1906" s="4"/>
      <c r="AC1906" s="1" t="e">
        <f>VLOOKUP(H1906,[1]Sheet1!$D:$D,1,FALSE)</f>
        <v>#N/A</v>
      </c>
    </row>
    <row r="1907" spans="1:29">
      <c r="A1907" s="4">
        <v>1673</v>
      </c>
      <c r="B1907" s="4" t="s">
        <v>4105</v>
      </c>
      <c r="C1907" s="4" t="s">
        <v>4516</v>
      </c>
      <c r="D1907" s="4" t="s">
        <v>30</v>
      </c>
      <c r="E1907" s="4" t="s">
        <v>4747</v>
      </c>
      <c r="F1907" s="4" t="s">
        <v>32</v>
      </c>
      <c r="G1907" s="4" t="s">
        <v>33</v>
      </c>
      <c r="H1907" s="4">
        <v>3852715</v>
      </c>
      <c r="I1907" s="4" t="s">
        <v>4811</v>
      </c>
      <c r="J1907" s="216">
        <v>900</v>
      </c>
      <c r="K1907" s="4">
        <v>17393838519</v>
      </c>
      <c r="L1907" s="4"/>
      <c r="M1907" s="4" t="s">
        <v>4812</v>
      </c>
      <c r="N1907" s="4" t="s">
        <v>4813</v>
      </c>
      <c r="O1907" s="4">
        <v>17393838519</v>
      </c>
      <c r="P1907" s="217">
        <f>--IFERROR(VLOOKUP(I1907,'统计（数据库导出）'!A:C,2,FALSE),0)</f>
        <v>0</v>
      </c>
      <c r="Q1907" s="217">
        <f>--IFERROR(VLOOKUP(I1907,'统计（数据库导出）'!A:C,3,FALSE),0)</f>
        <v>-19</v>
      </c>
      <c r="R1907" s="219">
        <f t="shared" si="29"/>
        <v>-0.0211111111111111</v>
      </c>
      <c r="S1907" s="217">
        <f>--IFERROR(VLOOKUP(I1907,'统计（数据库导出）'!A:K,4,FALSE),0)</f>
        <v>0</v>
      </c>
      <c r="T1907" s="217">
        <f>--IFERROR(VLOOKUP(I1907,'统计（数据库导出）'!A:K,5,FALSE),0)</f>
        <v>0</v>
      </c>
      <c r="U1907" s="217">
        <f>--IFERROR(VLOOKUP(I1907,'统计（数据库导出）'!A:K,6,FALSE),0)</f>
        <v>0</v>
      </c>
      <c r="V1907" s="217">
        <f>--IFERROR(VLOOKUP(I1907,'统计（数据库导出）'!A:K,7,FALSE),0)</f>
        <v>0</v>
      </c>
      <c r="W1907" s="217">
        <f>--IFERROR(VLOOKUP(I1907,'统计（数据库导出）'!A:K,8,FALSE),0)</f>
        <v>-19</v>
      </c>
      <c r="X1907" s="217">
        <f>--IFERROR(VLOOKUP(I1907,'统计（数据库导出）'!A:K,9,FALSE),0)</f>
        <v>-19</v>
      </c>
      <c r="Y1907" s="217">
        <f>--IFERROR(VLOOKUP(I1907,'统计（数据库导出）'!A:K,10,FALSE),0)</f>
        <v>0</v>
      </c>
      <c r="Z1907" s="217">
        <f>--IFERROR(VLOOKUP(I1907,'统计（数据库导出）'!A:K,11,FALSE),0)</f>
        <v>0</v>
      </c>
      <c r="AA1907" s="4">
        <v>1906</v>
      </c>
      <c r="AB1907" s="4"/>
      <c r="AC1907" s="1" t="e">
        <f>VLOOKUP(H1907,[1]Sheet1!$D:$D,1,FALSE)</f>
        <v>#N/A</v>
      </c>
    </row>
    <row r="1908" spans="1:29">
      <c r="A1908" s="4">
        <v>1674</v>
      </c>
      <c r="B1908" s="4" t="s">
        <v>4105</v>
      </c>
      <c r="C1908" s="4" t="s">
        <v>4516</v>
      </c>
      <c r="D1908" s="4" t="s">
        <v>30</v>
      </c>
      <c r="E1908" s="4" t="s">
        <v>4747</v>
      </c>
      <c r="F1908" s="4" t="s">
        <v>32</v>
      </c>
      <c r="G1908" s="4" t="s">
        <v>43</v>
      </c>
      <c r="H1908" s="4">
        <v>3852716</v>
      </c>
      <c r="I1908" s="4" t="s">
        <v>4814</v>
      </c>
      <c r="J1908" s="216">
        <v>900</v>
      </c>
      <c r="K1908" s="4">
        <v>13389384651</v>
      </c>
      <c r="L1908" s="4"/>
      <c r="M1908" s="4" t="s">
        <v>4815</v>
      </c>
      <c r="N1908" s="4" t="s">
        <v>4798</v>
      </c>
      <c r="O1908" s="4">
        <v>13389384651</v>
      </c>
      <c r="P1908" s="217">
        <f>--IFERROR(VLOOKUP(I1908,'统计（数据库导出）'!A:C,2,FALSE),0)</f>
        <v>0</v>
      </c>
      <c r="Q1908" s="217">
        <f>--IFERROR(VLOOKUP(I1908,'统计（数据库导出）'!A:C,3,FALSE),0)</f>
        <v>-38</v>
      </c>
      <c r="R1908" s="219">
        <f t="shared" si="29"/>
        <v>-0.0422222222222222</v>
      </c>
      <c r="S1908" s="217">
        <f>--IFERROR(VLOOKUP(I1908,'统计（数据库导出）'!A:K,4,FALSE),0)</f>
        <v>0</v>
      </c>
      <c r="T1908" s="217">
        <f>--IFERROR(VLOOKUP(I1908,'统计（数据库导出）'!A:K,5,FALSE),0)</f>
        <v>0</v>
      </c>
      <c r="U1908" s="217">
        <f>--IFERROR(VLOOKUP(I1908,'统计（数据库导出）'!A:K,6,FALSE),0)</f>
        <v>0</v>
      </c>
      <c r="V1908" s="217">
        <f>--IFERROR(VLOOKUP(I1908,'统计（数据库导出）'!A:K,7,FALSE),0)</f>
        <v>0</v>
      </c>
      <c r="W1908" s="217">
        <f>--IFERROR(VLOOKUP(I1908,'统计（数据库导出）'!A:K,8,FALSE),0)</f>
        <v>-38</v>
      </c>
      <c r="X1908" s="217">
        <f>--IFERROR(VLOOKUP(I1908,'统计（数据库导出）'!A:K,9,FALSE),0)</f>
        <v>-38</v>
      </c>
      <c r="Y1908" s="217">
        <f>--IFERROR(VLOOKUP(I1908,'统计（数据库导出）'!A:K,10,FALSE),0)</f>
        <v>0</v>
      </c>
      <c r="Z1908" s="217">
        <f>--IFERROR(VLOOKUP(I1908,'统计（数据库导出）'!A:K,11,FALSE),0)</f>
        <v>0</v>
      </c>
      <c r="AA1908" s="4">
        <v>1907</v>
      </c>
      <c r="AB1908" s="4"/>
      <c r="AC1908" s="1" t="e">
        <f>VLOOKUP(H1908,[1]Sheet1!$D:$D,1,FALSE)</f>
        <v>#N/A</v>
      </c>
    </row>
    <row r="1909" spans="1:29">
      <c r="A1909" s="4">
        <v>1675</v>
      </c>
      <c r="B1909" s="4" t="s">
        <v>4105</v>
      </c>
      <c r="C1909" s="4" t="s">
        <v>4516</v>
      </c>
      <c r="D1909" s="4" t="s">
        <v>30</v>
      </c>
      <c r="E1909" s="4" t="s">
        <v>4747</v>
      </c>
      <c r="F1909" s="4" t="s">
        <v>32</v>
      </c>
      <c r="G1909" s="4" t="s">
        <v>33</v>
      </c>
      <c r="H1909" s="4">
        <v>3353200</v>
      </c>
      <c r="I1909" s="4" t="s">
        <v>4816</v>
      </c>
      <c r="J1909" s="216">
        <v>1000</v>
      </c>
      <c r="K1909" s="4">
        <v>17793835796</v>
      </c>
      <c r="L1909" s="4"/>
      <c r="M1909" s="4" t="s">
        <v>4817</v>
      </c>
      <c r="N1909" s="4" t="s">
        <v>4818</v>
      </c>
      <c r="O1909" s="4">
        <v>17793835796</v>
      </c>
      <c r="P1909" s="217">
        <f>--IFERROR(VLOOKUP(I1909,'统计（数据库导出）'!A:C,2,FALSE),0)</f>
        <v>0</v>
      </c>
      <c r="Q1909" s="217">
        <f>--IFERROR(VLOOKUP(I1909,'统计（数据库导出）'!A:C,3,FALSE),0)</f>
        <v>-5</v>
      </c>
      <c r="R1909" s="219">
        <f t="shared" si="29"/>
        <v>-0.005</v>
      </c>
      <c r="S1909" s="217">
        <f>--IFERROR(VLOOKUP(I1909,'统计（数据库导出）'!A:K,4,FALSE),0)</f>
        <v>0</v>
      </c>
      <c r="T1909" s="217">
        <f>--IFERROR(VLOOKUP(I1909,'统计（数据库导出）'!A:K,5,FALSE),0)</f>
        <v>0</v>
      </c>
      <c r="U1909" s="217">
        <f>--IFERROR(VLOOKUP(I1909,'统计（数据库导出）'!A:K,6,FALSE),0)</f>
        <v>0</v>
      </c>
      <c r="V1909" s="217">
        <f>--IFERROR(VLOOKUP(I1909,'统计（数据库导出）'!A:K,7,FALSE),0)</f>
        <v>0</v>
      </c>
      <c r="W1909" s="217">
        <f>--IFERROR(VLOOKUP(I1909,'统计（数据库导出）'!A:K,8,FALSE),0)</f>
        <v>-5</v>
      </c>
      <c r="X1909" s="217">
        <f>--IFERROR(VLOOKUP(I1909,'统计（数据库导出）'!A:K,9,FALSE),0)</f>
        <v>-5</v>
      </c>
      <c r="Y1909" s="217">
        <f>--IFERROR(VLOOKUP(I1909,'统计（数据库导出）'!A:K,10,FALSE),0)</f>
        <v>0</v>
      </c>
      <c r="Z1909" s="217">
        <f>--IFERROR(VLOOKUP(I1909,'统计（数据库导出）'!A:K,11,FALSE),0)</f>
        <v>0</v>
      </c>
      <c r="AA1909" s="4">
        <v>1908</v>
      </c>
      <c r="AB1909" s="4"/>
      <c r="AC1909" s="1" t="e">
        <f>VLOOKUP(H1909,[1]Sheet1!$D:$D,1,FALSE)</f>
        <v>#N/A</v>
      </c>
    </row>
    <row r="1910" spans="1:29">
      <c r="A1910" s="4">
        <v>1676</v>
      </c>
      <c r="B1910" s="4" t="s">
        <v>4105</v>
      </c>
      <c r="C1910" s="4" t="s">
        <v>4516</v>
      </c>
      <c r="D1910" s="4" t="s">
        <v>30</v>
      </c>
      <c r="E1910" s="4" t="s">
        <v>4324</v>
      </c>
      <c r="F1910" s="4" t="s">
        <v>32</v>
      </c>
      <c r="G1910" s="4" t="s">
        <v>102</v>
      </c>
      <c r="H1910" s="4">
        <v>3851514</v>
      </c>
      <c r="I1910" s="4" t="s">
        <v>4819</v>
      </c>
      <c r="J1910" s="216">
        <v>3400</v>
      </c>
      <c r="K1910" s="4">
        <v>18993821319</v>
      </c>
      <c r="L1910" s="4"/>
      <c r="M1910" s="4" t="s">
        <v>4820</v>
      </c>
      <c r="N1910" s="4" t="s">
        <v>4480</v>
      </c>
      <c r="O1910" s="4">
        <v>18993821319</v>
      </c>
      <c r="P1910" s="217">
        <f>--IFERROR(VLOOKUP(I1910,'统计（数据库导出）'!A:C,2,FALSE),0)</f>
        <v>0</v>
      </c>
      <c r="Q1910" s="217">
        <f>--IFERROR(VLOOKUP(I1910,'统计（数据库导出）'!A:C,3,FALSE),0)</f>
        <v>284</v>
      </c>
      <c r="R1910" s="219">
        <f t="shared" si="29"/>
        <v>0.0835294117647059</v>
      </c>
      <c r="S1910" s="217">
        <f>--IFERROR(VLOOKUP(I1910,'统计（数据库导出）'!A:K,4,FALSE),0)</f>
        <v>0</v>
      </c>
      <c r="T1910" s="217">
        <f>--IFERROR(VLOOKUP(I1910,'统计（数据库导出）'!A:K,5,FALSE),0)</f>
        <v>0</v>
      </c>
      <c r="U1910" s="217">
        <f>--IFERROR(VLOOKUP(I1910,'统计（数据库导出）'!A:K,6,FALSE),0)</f>
        <v>0</v>
      </c>
      <c r="V1910" s="217">
        <f>--IFERROR(VLOOKUP(I1910,'统计（数据库导出）'!A:K,7,FALSE),0)</f>
        <v>0</v>
      </c>
      <c r="W1910" s="217">
        <f>--IFERROR(VLOOKUP(I1910,'统计（数据库导出）'!A:K,8,FALSE),0)</f>
        <v>40</v>
      </c>
      <c r="X1910" s="217">
        <f>--IFERROR(VLOOKUP(I1910,'统计（数据库导出）'!A:K,9,FALSE),0)</f>
        <v>0</v>
      </c>
      <c r="Y1910" s="217">
        <f>--IFERROR(VLOOKUP(I1910,'统计（数据库导出）'!A:K,10,FALSE),0)</f>
        <v>244</v>
      </c>
      <c r="Z1910" s="217">
        <f>--IFERROR(VLOOKUP(I1910,'统计（数据库导出）'!A:K,11,FALSE),0)</f>
        <v>0</v>
      </c>
      <c r="AA1910" s="4">
        <v>1909</v>
      </c>
      <c r="AB1910" s="4"/>
      <c r="AC1910" s="1" t="e">
        <f>VLOOKUP(H1910,[1]Sheet1!$D:$D,1,FALSE)</f>
        <v>#N/A</v>
      </c>
    </row>
    <row r="1911" spans="1:29">
      <c r="A1911" s="4">
        <v>1678</v>
      </c>
      <c r="B1911" s="4" t="s">
        <v>4105</v>
      </c>
      <c r="C1911" s="4" t="s">
        <v>4516</v>
      </c>
      <c r="D1911" s="4" t="s">
        <v>335</v>
      </c>
      <c r="E1911" s="4" t="s">
        <v>4747</v>
      </c>
      <c r="F1911" s="4" t="s">
        <v>32</v>
      </c>
      <c r="G1911" s="4" t="s">
        <v>342</v>
      </c>
      <c r="H1911" s="4">
        <v>3353236</v>
      </c>
      <c r="I1911" s="4" t="s">
        <v>4821</v>
      </c>
      <c r="J1911" s="216">
        <v>1000</v>
      </c>
      <c r="K1911" s="4">
        <v>15379893971</v>
      </c>
      <c r="L1911" s="4"/>
      <c r="M1911" s="4" t="s">
        <v>4822</v>
      </c>
      <c r="N1911" s="4" t="e">
        <v>#N/A</v>
      </c>
      <c r="O1911" s="4">
        <v>18093835518</v>
      </c>
      <c r="P1911" s="217">
        <f>--IFERROR(VLOOKUP(I1911,'统计（数据库导出）'!A:C,2,FALSE),0)</f>
        <v>0</v>
      </c>
      <c r="Q1911" s="217">
        <f>--IFERROR(VLOOKUP(I1911,'统计（数据库导出）'!A:C,3,FALSE),0)</f>
        <v>0</v>
      </c>
      <c r="R1911" s="219">
        <f t="shared" si="29"/>
        <v>0</v>
      </c>
      <c r="S1911" s="217">
        <f>--IFERROR(VLOOKUP(I1911,'统计（数据库导出）'!A:K,4,FALSE),0)</f>
        <v>0</v>
      </c>
      <c r="T1911" s="217">
        <f>--IFERROR(VLOOKUP(I1911,'统计（数据库导出）'!A:K,5,FALSE),0)</f>
        <v>0</v>
      </c>
      <c r="U1911" s="217">
        <f>--IFERROR(VLOOKUP(I1911,'统计（数据库导出）'!A:K,6,FALSE),0)</f>
        <v>0</v>
      </c>
      <c r="V1911" s="217">
        <f>--IFERROR(VLOOKUP(I1911,'统计（数据库导出）'!A:K,7,FALSE),0)</f>
        <v>0</v>
      </c>
      <c r="W1911" s="217">
        <f>--IFERROR(VLOOKUP(I1911,'统计（数据库导出）'!A:K,8,FALSE),0)</f>
        <v>0</v>
      </c>
      <c r="X1911" s="217">
        <f>--IFERROR(VLOOKUP(I1911,'统计（数据库导出）'!A:K,9,FALSE),0)</f>
        <v>0</v>
      </c>
      <c r="Y1911" s="217">
        <f>--IFERROR(VLOOKUP(I1911,'统计（数据库导出）'!A:K,10,FALSE),0)</f>
        <v>0</v>
      </c>
      <c r="Z1911" s="217">
        <f>--IFERROR(VLOOKUP(I1911,'统计（数据库导出）'!A:K,11,FALSE),0)</f>
        <v>0</v>
      </c>
      <c r="AA1911" s="4">
        <v>1910</v>
      </c>
      <c r="AB1911" s="4"/>
      <c r="AC1911" s="1" t="e">
        <f>VLOOKUP(H1911,[1]Sheet1!$D:$D,1,FALSE)</f>
        <v>#N/A</v>
      </c>
    </row>
    <row r="1912" spans="1:29">
      <c r="A1912" s="4">
        <v>1679</v>
      </c>
      <c r="B1912" s="4" t="s">
        <v>4105</v>
      </c>
      <c r="C1912" s="4" t="s">
        <v>4516</v>
      </c>
      <c r="D1912" s="4" t="s">
        <v>30</v>
      </c>
      <c r="E1912" s="4" t="s">
        <v>4747</v>
      </c>
      <c r="F1912" s="4" t="s">
        <v>32</v>
      </c>
      <c r="G1912" s="4" t="s">
        <v>68</v>
      </c>
      <c r="H1912" s="4">
        <v>3353279</v>
      </c>
      <c r="I1912" s="4" t="s">
        <v>4823</v>
      </c>
      <c r="J1912" s="216">
        <v>900</v>
      </c>
      <c r="K1912" s="4">
        <v>18993821232</v>
      </c>
      <c r="L1912" s="4"/>
      <c r="M1912" s="4" t="s">
        <v>4824</v>
      </c>
      <c r="N1912" s="4" t="s">
        <v>4825</v>
      </c>
      <c r="O1912" s="4">
        <v>18993821232</v>
      </c>
      <c r="P1912" s="217">
        <f>--IFERROR(VLOOKUP(I1912,'统计（数据库导出）'!A:C,2,FALSE),0)</f>
        <v>10</v>
      </c>
      <c r="Q1912" s="217">
        <f>--IFERROR(VLOOKUP(I1912,'统计（数据库导出）'!A:C,3,FALSE),0)</f>
        <v>50</v>
      </c>
      <c r="R1912" s="219">
        <f t="shared" si="29"/>
        <v>0.0555555555555556</v>
      </c>
      <c r="S1912" s="217">
        <f>--IFERROR(VLOOKUP(I1912,'统计（数据库导出）'!A:K,4,FALSE),0)</f>
        <v>0</v>
      </c>
      <c r="T1912" s="217">
        <f>--IFERROR(VLOOKUP(I1912,'统计（数据库导出）'!A:K,5,FALSE),0)</f>
        <v>0</v>
      </c>
      <c r="U1912" s="217">
        <f>--IFERROR(VLOOKUP(I1912,'统计（数据库导出）'!A:K,6,FALSE),0)</f>
        <v>10</v>
      </c>
      <c r="V1912" s="217">
        <f>--IFERROR(VLOOKUP(I1912,'统计（数据库导出）'!A:K,7,FALSE),0)</f>
        <v>0</v>
      </c>
      <c r="W1912" s="217">
        <f>--IFERROR(VLOOKUP(I1912,'统计（数据库导出）'!A:K,8,FALSE),0)</f>
        <v>0</v>
      </c>
      <c r="X1912" s="217">
        <f>--IFERROR(VLOOKUP(I1912,'统计（数据库导出）'!A:K,9,FALSE),0)</f>
        <v>0</v>
      </c>
      <c r="Y1912" s="217">
        <f>--IFERROR(VLOOKUP(I1912,'统计（数据库导出）'!A:K,10,FALSE),0)</f>
        <v>50</v>
      </c>
      <c r="Z1912" s="217">
        <f>--IFERROR(VLOOKUP(I1912,'统计（数据库导出）'!A:K,11,FALSE),0)</f>
        <v>0</v>
      </c>
      <c r="AA1912" s="4">
        <v>1911</v>
      </c>
      <c r="AB1912" s="4"/>
      <c r="AC1912" s="1" t="e">
        <f>VLOOKUP(H1912,[1]Sheet1!$D:$D,1,FALSE)</f>
        <v>#N/A</v>
      </c>
    </row>
    <row r="1913" spans="1:29">
      <c r="A1913" s="4">
        <v>1680</v>
      </c>
      <c r="B1913" s="4" t="s">
        <v>4105</v>
      </c>
      <c r="C1913" s="4" t="s">
        <v>4516</v>
      </c>
      <c r="D1913" s="4">
        <v>0</v>
      </c>
      <c r="E1913" s="4">
        <v>0</v>
      </c>
      <c r="F1913" s="4">
        <v>0</v>
      </c>
      <c r="G1913" s="4"/>
      <c r="H1913" s="4">
        <v>3353300</v>
      </c>
      <c r="I1913" s="4" t="s">
        <v>4826</v>
      </c>
      <c r="J1913" s="216">
        <v>200</v>
      </c>
      <c r="K1913" s="4">
        <v>18993821162</v>
      </c>
      <c r="L1913" s="4"/>
      <c r="M1913" s="4" t="s">
        <v>4827</v>
      </c>
      <c r="N1913" s="4" t="s">
        <v>4825</v>
      </c>
      <c r="O1913" s="4">
        <v>18993821162</v>
      </c>
      <c r="P1913" s="217">
        <f>--IFERROR(VLOOKUP(I1913,'统计（数据库导出）'!A:C,2,FALSE),0)</f>
        <v>0</v>
      </c>
      <c r="Q1913" s="217">
        <f>--IFERROR(VLOOKUP(I1913,'统计（数据库导出）'!A:C,3,FALSE),0)</f>
        <v>50</v>
      </c>
      <c r="R1913" s="219">
        <f t="shared" si="29"/>
        <v>0.25</v>
      </c>
      <c r="S1913" s="217">
        <f>--IFERROR(VLOOKUP(I1913,'统计（数据库导出）'!A:K,4,FALSE),0)</f>
        <v>0</v>
      </c>
      <c r="T1913" s="217">
        <f>--IFERROR(VLOOKUP(I1913,'统计（数据库导出）'!A:K,5,FALSE),0)</f>
        <v>0</v>
      </c>
      <c r="U1913" s="217">
        <f>--IFERROR(VLOOKUP(I1913,'统计（数据库导出）'!A:K,6,FALSE),0)</f>
        <v>0</v>
      </c>
      <c r="V1913" s="217">
        <f>--IFERROR(VLOOKUP(I1913,'统计（数据库导出）'!A:K,7,FALSE),0)</f>
        <v>0</v>
      </c>
      <c r="W1913" s="217">
        <f>--IFERROR(VLOOKUP(I1913,'统计（数据库导出）'!A:K,8,FALSE),0)</f>
        <v>30</v>
      </c>
      <c r="X1913" s="217">
        <f>--IFERROR(VLOOKUP(I1913,'统计（数据库导出）'!A:K,9,FALSE),0)</f>
        <v>0</v>
      </c>
      <c r="Y1913" s="217">
        <f>--IFERROR(VLOOKUP(I1913,'统计（数据库导出）'!A:K,10,FALSE),0)</f>
        <v>20</v>
      </c>
      <c r="Z1913" s="217">
        <f>--IFERROR(VLOOKUP(I1913,'统计（数据库导出）'!A:K,11,FALSE),0)</f>
        <v>0</v>
      </c>
      <c r="AA1913" s="4">
        <v>1912</v>
      </c>
      <c r="AB1913" s="4"/>
      <c r="AC1913" s="1" t="e">
        <f>VLOOKUP(H1913,[1]Sheet1!$D:$D,1,FALSE)</f>
        <v>#N/A</v>
      </c>
    </row>
    <row r="1914" spans="1:29">
      <c r="A1914" s="4">
        <v>1706</v>
      </c>
      <c r="B1914" s="4" t="s">
        <v>4105</v>
      </c>
      <c r="C1914" s="4" t="s">
        <v>57</v>
      </c>
      <c r="D1914" s="4">
        <v>0</v>
      </c>
      <c r="E1914" s="4">
        <v>0</v>
      </c>
      <c r="F1914" s="4">
        <v>0</v>
      </c>
      <c r="G1914" s="4"/>
      <c r="H1914" s="4">
        <v>3353318</v>
      </c>
      <c r="I1914" s="4" t="s">
        <v>4828</v>
      </c>
      <c r="J1914" s="216">
        <v>200</v>
      </c>
      <c r="K1914" s="4">
        <v>15378880712</v>
      </c>
      <c r="L1914" s="4"/>
      <c r="M1914" s="4" t="s">
        <v>4829</v>
      </c>
      <c r="N1914" s="4" t="s">
        <v>4106</v>
      </c>
      <c r="O1914" s="4">
        <v>15378880712</v>
      </c>
      <c r="P1914" s="217">
        <f>--IFERROR(VLOOKUP(I1914,'统计（数据库导出）'!A:C,2,FALSE),0)</f>
        <v>0</v>
      </c>
      <c r="Q1914" s="217">
        <f>--IFERROR(VLOOKUP(I1914,'统计（数据库导出）'!A:C,3,FALSE),0)</f>
        <v>195.1</v>
      </c>
      <c r="R1914" s="219">
        <f t="shared" si="29"/>
        <v>0.9755</v>
      </c>
      <c r="S1914" s="217">
        <f>--IFERROR(VLOOKUP(I1914,'统计（数据库导出）'!A:K,4,FALSE),0)</f>
        <v>0</v>
      </c>
      <c r="T1914" s="217">
        <f>--IFERROR(VLOOKUP(I1914,'统计（数据库导出）'!A:K,5,FALSE),0)</f>
        <v>0</v>
      </c>
      <c r="U1914" s="217">
        <f>--IFERROR(VLOOKUP(I1914,'统计（数据库导出）'!A:K,6,FALSE),0)</f>
        <v>0</v>
      </c>
      <c r="V1914" s="217">
        <f>--IFERROR(VLOOKUP(I1914,'统计（数据库导出）'!A:K,7,FALSE),0)</f>
        <v>0</v>
      </c>
      <c r="W1914" s="217">
        <f>--IFERROR(VLOOKUP(I1914,'统计（数据库导出）'!A:K,8,FALSE),0)</f>
        <v>56.1</v>
      </c>
      <c r="X1914" s="217">
        <f>--IFERROR(VLOOKUP(I1914,'统计（数据库导出）'!A:K,9,FALSE),0)</f>
        <v>0</v>
      </c>
      <c r="Y1914" s="217">
        <f>--IFERROR(VLOOKUP(I1914,'统计（数据库导出）'!A:K,10,FALSE),0)</f>
        <v>139</v>
      </c>
      <c r="Z1914" s="217">
        <f>--IFERROR(VLOOKUP(I1914,'统计（数据库导出）'!A:K,11,FALSE),0)</f>
        <v>0</v>
      </c>
      <c r="AA1914" s="4">
        <v>1913</v>
      </c>
      <c r="AB1914" s="4"/>
      <c r="AC1914" s="1" t="e">
        <f>VLOOKUP(H1914,[1]Sheet1!$D:$D,1,FALSE)</f>
        <v>#N/A</v>
      </c>
    </row>
    <row r="1915" spans="1:29">
      <c r="A1915" s="4">
        <v>1707</v>
      </c>
      <c r="B1915" s="4" t="s">
        <v>4105</v>
      </c>
      <c r="C1915" s="4" t="s">
        <v>57</v>
      </c>
      <c r="D1915" s="4">
        <v>0</v>
      </c>
      <c r="E1915" s="4">
        <v>0</v>
      </c>
      <c r="F1915" s="4">
        <v>0</v>
      </c>
      <c r="G1915" s="4"/>
      <c r="H1915" s="4">
        <v>380926</v>
      </c>
      <c r="I1915" s="4" t="s">
        <v>4830</v>
      </c>
      <c r="J1915" s="216">
        <v>200</v>
      </c>
      <c r="K1915" s="4">
        <v>18093898182</v>
      </c>
      <c r="L1915" s="4"/>
      <c r="M1915" s="4" t="s">
        <v>4831</v>
      </c>
      <c r="N1915" s="4" t="s">
        <v>4106</v>
      </c>
      <c r="O1915" s="4">
        <v>18093898182</v>
      </c>
      <c r="P1915" s="217">
        <f>--IFERROR(VLOOKUP(I1915,'统计（数据库导出）'!A:C,2,FALSE),0)</f>
        <v>0</v>
      </c>
      <c r="Q1915" s="217">
        <f>--IFERROR(VLOOKUP(I1915,'统计（数据库导出）'!A:C,3,FALSE),0)</f>
        <v>98.73755</v>
      </c>
      <c r="R1915" s="219">
        <f t="shared" si="29"/>
        <v>0.49368775</v>
      </c>
      <c r="S1915" s="217">
        <f>--IFERROR(VLOOKUP(I1915,'统计（数据库导出）'!A:K,4,FALSE),0)</f>
        <v>0</v>
      </c>
      <c r="T1915" s="217">
        <f>--IFERROR(VLOOKUP(I1915,'统计（数据库导出）'!A:K,5,FALSE),0)</f>
        <v>0</v>
      </c>
      <c r="U1915" s="217">
        <f>--IFERROR(VLOOKUP(I1915,'统计（数据库导出）'!A:K,6,FALSE),0)</f>
        <v>0</v>
      </c>
      <c r="V1915" s="217">
        <f>--IFERROR(VLOOKUP(I1915,'统计（数据库导出）'!A:K,7,FALSE),0)</f>
        <v>0</v>
      </c>
      <c r="W1915" s="217">
        <f>--IFERROR(VLOOKUP(I1915,'统计（数据库导出）'!A:K,8,FALSE),0)</f>
        <v>10</v>
      </c>
      <c r="X1915" s="217">
        <f>--IFERROR(VLOOKUP(I1915,'统计（数据库导出）'!A:K,9,FALSE),0)</f>
        <v>0</v>
      </c>
      <c r="Y1915" s="217">
        <f>--IFERROR(VLOOKUP(I1915,'统计（数据库导出）'!A:K,10,FALSE),0)</f>
        <v>88.73755</v>
      </c>
      <c r="Z1915" s="217">
        <f>--IFERROR(VLOOKUP(I1915,'统计（数据库导出）'!A:K,11,FALSE),0)</f>
        <v>0</v>
      </c>
      <c r="AA1915" s="4">
        <v>1914</v>
      </c>
      <c r="AB1915" s="4"/>
      <c r="AC1915" s="1" t="e">
        <f>VLOOKUP(H1915,[1]Sheet1!$D:$D,1,FALSE)</f>
        <v>#N/A</v>
      </c>
    </row>
    <row r="1916" spans="1:29">
      <c r="A1916" s="4">
        <v>1708</v>
      </c>
      <c r="B1916" s="4" t="s">
        <v>4105</v>
      </c>
      <c r="C1916" s="4" t="s">
        <v>57</v>
      </c>
      <c r="D1916" s="4">
        <v>0</v>
      </c>
      <c r="E1916" s="4">
        <v>0</v>
      </c>
      <c r="F1916" s="4">
        <v>0</v>
      </c>
      <c r="G1916" s="4"/>
      <c r="H1916" s="4">
        <v>380252</v>
      </c>
      <c r="I1916" s="4" t="s">
        <v>4832</v>
      </c>
      <c r="J1916" s="216">
        <v>200</v>
      </c>
      <c r="K1916" s="4">
        <v>18993821819</v>
      </c>
      <c r="L1916" s="4"/>
      <c r="M1916" s="4" t="s">
        <v>4833</v>
      </c>
      <c r="N1916" s="4" t="s">
        <v>444</v>
      </c>
      <c r="O1916" s="4">
        <v>18993821819</v>
      </c>
      <c r="P1916" s="217">
        <f>--IFERROR(VLOOKUP(I1916,'统计（数据库导出）'!A:C,2,FALSE),0)</f>
        <v>0</v>
      </c>
      <c r="Q1916" s="217">
        <f>--IFERROR(VLOOKUP(I1916,'统计（数据库导出）'!A:C,3,FALSE),0)</f>
        <v>149.2</v>
      </c>
      <c r="R1916" s="219">
        <f t="shared" si="29"/>
        <v>0.746</v>
      </c>
      <c r="S1916" s="217">
        <f>--IFERROR(VLOOKUP(I1916,'统计（数据库导出）'!A:K,4,FALSE),0)</f>
        <v>0</v>
      </c>
      <c r="T1916" s="217">
        <f>--IFERROR(VLOOKUP(I1916,'统计（数据库导出）'!A:K,5,FALSE),0)</f>
        <v>0</v>
      </c>
      <c r="U1916" s="217">
        <f>--IFERROR(VLOOKUP(I1916,'统计（数据库导出）'!A:K,6,FALSE),0)</f>
        <v>0</v>
      </c>
      <c r="V1916" s="217">
        <f>--IFERROR(VLOOKUP(I1916,'统计（数据库导出）'!A:K,7,FALSE),0)</f>
        <v>0</v>
      </c>
      <c r="W1916" s="217">
        <f>--IFERROR(VLOOKUP(I1916,'统计（数据库导出）'!A:K,8,FALSE),0)</f>
        <v>0</v>
      </c>
      <c r="X1916" s="217">
        <f>--IFERROR(VLOOKUP(I1916,'统计（数据库导出）'!A:K,9,FALSE),0)</f>
        <v>0</v>
      </c>
      <c r="Y1916" s="217">
        <f>--IFERROR(VLOOKUP(I1916,'统计（数据库导出）'!A:K,10,FALSE),0)</f>
        <v>149.2</v>
      </c>
      <c r="Z1916" s="217">
        <f>--IFERROR(VLOOKUP(I1916,'统计（数据库导出）'!A:K,11,FALSE),0)</f>
        <v>0</v>
      </c>
      <c r="AA1916" s="4">
        <v>1915</v>
      </c>
      <c r="AB1916" s="4"/>
      <c r="AC1916" s="1" t="e">
        <f>VLOOKUP(H1916,[1]Sheet1!$D:$D,1,FALSE)</f>
        <v>#N/A</v>
      </c>
    </row>
    <row r="1917" spans="1:29">
      <c r="A1917" s="4">
        <v>1709</v>
      </c>
      <c r="B1917" s="4" t="s">
        <v>4105</v>
      </c>
      <c r="C1917" s="4" t="s">
        <v>57</v>
      </c>
      <c r="D1917" s="4">
        <v>0</v>
      </c>
      <c r="E1917" s="4">
        <v>0</v>
      </c>
      <c r="F1917" s="4">
        <v>0</v>
      </c>
      <c r="G1917" s="4"/>
      <c r="H1917" s="4">
        <v>380919</v>
      </c>
      <c r="I1917" s="4" t="s">
        <v>4834</v>
      </c>
      <c r="J1917" s="216">
        <v>200</v>
      </c>
      <c r="K1917" s="4">
        <v>15339785025</v>
      </c>
      <c r="L1917" s="4"/>
      <c r="M1917" s="4" t="s">
        <v>4835</v>
      </c>
      <c r="N1917" s="4" t="s">
        <v>3213</v>
      </c>
      <c r="O1917" s="4">
        <v>15339785025</v>
      </c>
      <c r="P1917" s="217">
        <f>--IFERROR(VLOOKUP(I1917,'统计（数据库导出）'!A:C,2,FALSE),0)</f>
        <v>0</v>
      </c>
      <c r="Q1917" s="217">
        <f>--IFERROR(VLOOKUP(I1917,'统计（数据库导出）'!A:C,3,FALSE),0)</f>
        <v>139.433333333333</v>
      </c>
      <c r="R1917" s="219">
        <f t="shared" si="29"/>
        <v>0.697166666666665</v>
      </c>
      <c r="S1917" s="217">
        <f>--IFERROR(VLOOKUP(I1917,'统计（数据库导出）'!A:K,4,FALSE),0)</f>
        <v>0</v>
      </c>
      <c r="T1917" s="217">
        <f>--IFERROR(VLOOKUP(I1917,'统计（数据库导出）'!A:K,5,FALSE),0)</f>
        <v>0</v>
      </c>
      <c r="U1917" s="217">
        <f>--IFERROR(VLOOKUP(I1917,'统计（数据库导出）'!A:K,6,FALSE),0)</f>
        <v>0</v>
      </c>
      <c r="V1917" s="217">
        <f>--IFERROR(VLOOKUP(I1917,'统计（数据库导出）'!A:K,7,FALSE),0)</f>
        <v>0</v>
      </c>
      <c r="W1917" s="217">
        <f>--IFERROR(VLOOKUP(I1917,'统计（数据库导出）'!A:K,8,FALSE),0)</f>
        <v>48</v>
      </c>
      <c r="X1917" s="217">
        <f>--IFERROR(VLOOKUP(I1917,'统计（数据库导出）'!A:K,9,FALSE),0)</f>
        <v>0</v>
      </c>
      <c r="Y1917" s="217">
        <f>--IFERROR(VLOOKUP(I1917,'统计（数据库导出）'!A:K,10,FALSE),0)</f>
        <v>91.4333333333334</v>
      </c>
      <c r="Z1917" s="217">
        <f>--IFERROR(VLOOKUP(I1917,'统计（数据库导出）'!A:K,11,FALSE),0)</f>
        <v>-29</v>
      </c>
      <c r="AA1917" s="4">
        <v>1916</v>
      </c>
      <c r="AB1917" s="4"/>
      <c r="AC1917" s="1" t="e">
        <f>VLOOKUP(H1917,[1]Sheet1!$D:$D,1,FALSE)</f>
        <v>#N/A</v>
      </c>
    </row>
    <row r="1918" spans="1:29">
      <c r="A1918" s="4">
        <v>1710</v>
      </c>
      <c r="B1918" s="4" t="s">
        <v>4105</v>
      </c>
      <c r="C1918" s="4">
        <v>0</v>
      </c>
      <c r="D1918" s="4" t="s">
        <v>30</v>
      </c>
      <c r="E1918" s="4" t="s">
        <v>4686</v>
      </c>
      <c r="F1918" s="4" t="s">
        <v>32</v>
      </c>
      <c r="G1918" s="4"/>
      <c r="H1918" s="4">
        <v>3828129</v>
      </c>
      <c r="I1918" s="4" t="s">
        <v>4836</v>
      </c>
      <c r="J1918" s="216">
        <v>900</v>
      </c>
      <c r="K1918" s="4">
        <v>18993821305</v>
      </c>
      <c r="L1918" s="4"/>
      <c r="M1918" s="4" t="s">
        <v>4837</v>
      </c>
      <c r="N1918" s="4" t="s">
        <v>4702</v>
      </c>
      <c r="O1918" s="4">
        <v>18993821305</v>
      </c>
      <c r="P1918" s="217">
        <f>--IFERROR(VLOOKUP(I1918,'统计（数据库导出）'!A:C,2,FALSE),0)</f>
        <v>0</v>
      </c>
      <c r="Q1918" s="217">
        <f>--IFERROR(VLOOKUP(I1918,'统计（数据库导出）'!A:C,3,FALSE),0)</f>
        <v>373.34</v>
      </c>
      <c r="R1918" s="219">
        <f t="shared" si="29"/>
        <v>0.414822222222222</v>
      </c>
      <c r="S1918" s="217">
        <f>--IFERROR(VLOOKUP(I1918,'统计（数据库导出）'!A:K,4,FALSE),0)</f>
        <v>0</v>
      </c>
      <c r="T1918" s="217">
        <f>--IFERROR(VLOOKUP(I1918,'统计（数据库导出）'!A:K,5,FALSE),0)</f>
        <v>0</v>
      </c>
      <c r="U1918" s="217">
        <f>--IFERROR(VLOOKUP(I1918,'统计（数据库导出）'!A:K,6,FALSE),0)</f>
        <v>0</v>
      </c>
      <c r="V1918" s="217">
        <f>--IFERROR(VLOOKUP(I1918,'统计（数据库导出）'!A:K,7,FALSE),0)</f>
        <v>0</v>
      </c>
      <c r="W1918" s="217">
        <f>--IFERROR(VLOOKUP(I1918,'统计（数据库导出）'!A:K,8,FALSE),0)</f>
        <v>233.69</v>
      </c>
      <c r="X1918" s="217">
        <f>--IFERROR(VLOOKUP(I1918,'统计（数据库导出）'!A:K,9,FALSE),0)</f>
        <v>0</v>
      </c>
      <c r="Y1918" s="217">
        <f>--IFERROR(VLOOKUP(I1918,'统计（数据库导出）'!A:K,10,FALSE),0)</f>
        <v>139.65</v>
      </c>
      <c r="Z1918" s="217">
        <f>--IFERROR(VLOOKUP(I1918,'统计（数据库导出）'!A:K,11,FALSE),0)</f>
        <v>0</v>
      </c>
      <c r="AA1918" s="4">
        <v>1917</v>
      </c>
      <c r="AB1918" s="4"/>
      <c r="AC1918" s="1" t="e">
        <f>VLOOKUP(H1918,[1]Sheet1!$D:$D,1,FALSE)</f>
        <v>#N/A</v>
      </c>
    </row>
    <row r="1919" spans="1:29">
      <c r="A1919" s="4">
        <v>1711</v>
      </c>
      <c r="B1919" s="4" t="s">
        <v>4105</v>
      </c>
      <c r="C1919" s="4" t="s">
        <v>457</v>
      </c>
      <c r="D1919" s="4">
        <v>0</v>
      </c>
      <c r="E1919" s="4">
        <v>0</v>
      </c>
      <c r="F1919" s="4">
        <v>0</v>
      </c>
      <c r="G1919" s="4"/>
      <c r="H1919" s="4">
        <v>380635</v>
      </c>
      <c r="I1919" s="4" t="s">
        <v>4198</v>
      </c>
      <c r="J1919" s="216">
        <v>200</v>
      </c>
      <c r="K1919" s="4">
        <v>18993821115</v>
      </c>
      <c r="L1919" s="4"/>
      <c r="M1919" s="4" t="s">
        <v>4199</v>
      </c>
      <c r="N1919" s="4" t="s">
        <v>4200</v>
      </c>
      <c r="O1919" s="4">
        <v>18993821115</v>
      </c>
      <c r="P1919" s="217">
        <f>--IFERROR(VLOOKUP(I1919,'统计（数据库导出）'!A:C,2,FALSE),0)</f>
        <v>0</v>
      </c>
      <c r="Q1919" s="217">
        <f>--IFERROR(VLOOKUP(I1919,'统计（数据库导出）'!A:C,3,FALSE),0)</f>
        <v>89.35</v>
      </c>
      <c r="R1919" s="219">
        <f t="shared" ref="R1919:R1947" si="30">IFERROR(Q1919/J1919,0)</f>
        <v>0.44675</v>
      </c>
      <c r="S1919" s="217">
        <f>--IFERROR(VLOOKUP(I1919,'统计（数据库导出）'!A:K,4,FALSE),0)</f>
        <v>0</v>
      </c>
      <c r="T1919" s="217">
        <f>--IFERROR(VLOOKUP(I1919,'统计（数据库导出）'!A:K,5,FALSE),0)</f>
        <v>0</v>
      </c>
      <c r="U1919" s="217">
        <f>--IFERROR(VLOOKUP(I1919,'统计（数据库导出）'!A:K,6,FALSE),0)</f>
        <v>0</v>
      </c>
      <c r="V1919" s="217">
        <f>--IFERROR(VLOOKUP(I1919,'统计（数据库导出）'!A:K,7,FALSE),0)</f>
        <v>0</v>
      </c>
      <c r="W1919" s="217">
        <f>--IFERROR(VLOOKUP(I1919,'统计（数据库导出）'!A:K,8,FALSE),0)</f>
        <v>0</v>
      </c>
      <c r="X1919" s="217">
        <f>--IFERROR(VLOOKUP(I1919,'统计（数据库导出）'!A:K,9,FALSE),0)</f>
        <v>0</v>
      </c>
      <c r="Y1919" s="217">
        <f>--IFERROR(VLOOKUP(I1919,'统计（数据库导出）'!A:K,10,FALSE),0)</f>
        <v>89.35</v>
      </c>
      <c r="Z1919" s="217">
        <f>--IFERROR(VLOOKUP(I1919,'统计（数据库导出）'!A:K,11,FALSE),0)</f>
        <v>0</v>
      </c>
      <c r="AA1919" s="4">
        <v>1918</v>
      </c>
      <c r="AB1919" s="4"/>
      <c r="AC1919" s="1" t="e">
        <f>VLOOKUP(H1919,[1]Sheet1!$D:$D,1,FALSE)</f>
        <v>#N/A</v>
      </c>
    </row>
    <row r="1920" spans="1:29">
      <c r="A1920" s="4">
        <v>1712</v>
      </c>
      <c r="B1920" s="4" t="s">
        <v>4105</v>
      </c>
      <c r="C1920" s="4" t="s">
        <v>4216</v>
      </c>
      <c r="D1920" s="4" t="s">
        <v>30</v>
      </c>
      <c r="E1920" s="4" t="s">
        <v>4564</v>
      </c>
      <c r="F1920" s="4" t="s">
        <v>32</v>
      </c>
      <c r="G1920" s="4"/>
      <c r="H1920" s="4">
        <v>380378</v>
      </c>
      <c r="I1920" s="4" t="s">
        <v>4838</v>
      </c>
      <c r="J1920" s="216">
        <v>900</v>
      </c>
      <c r="K1920" s="4">
        <v>18993821112</v>
      </c>
      <c r="L1920" s="4"/>
      <c r="M1920" s="4" t="s">
        <v>3384</v>
      </c>
      <c r="N1920" s="4" t="s">
        <v>4586</v>
      </c>
      <c r="O1920" s="4">
        <v>18993821112</v>
      </c>
      <c r="P1920" s="217">
        <f>--IFERROR(VLOOKUP(I1920,'统计（数据库导出）'!A:C,2,FALSE),0)</f>
        <v>0</v>
      </c>
      <c r="Q1920" s="217">
        <f>--IFERROR(VLOOKUP(I1920,'统计（数据库导出）'!A:C,3,FALSE),0)</f>
        <v>0</v>
      </c>
      <c r="R1920" s="219">
        <f t="shared" si="30"/>
        <v>0</v>
      </c>
      <c r="S1920" s="217">
        <f>--IFERROR(VLOOKUP(I1920,'统计（数据库导出）'!A:K,4,FALSE),0)</f>
        <v>0</v>
      </c>
      <c r="T1920" s="217">
        <f>--IFERROR(VLOOKUP(I1920,'统计（数据库导出）'!A:K,5,FALSE),0)</f>
        <v>0</v>
      </c>
      <c r="U1920" s="217">
        <f>--IFERROR(VLOOKUP(I1920,'统计（数据库导出）'!A:K,6,FALSE),0)</f>
        <v>0</v>
      </c>
      <c r="V1920" s="217">
        <f>--IFERROR(VLOOKUP(I1920,'统计（数据库导出）'!A:K,7,FALSE),0)</f>
        <v>0</v>
      </c>
      <c r="W1920" s="217">
        <f>--IFERROR(VLOOKUP(I1920,'统计（数据库导出）'!A:K,8,FALSE),0)</f>
        <v>0</v>
      </c>
      <c r="X1920" s="217">
        <f>--IFERROR(VLOOKUP(I1920,'统计（数据库导出）'!A:K,9,FALSE),0)</f>
        <v>0</v>
      </c>
      <c r="Y1920" s="217">
        <f>--IFERROR(VLOOKUP(I1920,'统计（数据库导出）'!A:K,10,FALSE),0)</f>
        <v>0</v>
      </c>
      <c r="Z1920" s="217">
        <f>--IFERROR(VLOOKUP(I1920,'统计（数据库导出）'!A:K,11,FALSE),0)</f>
        <v>0</v>
      </c>
      <c r="AA1920" s="4">
        <v>1919</v>
      </c>
      <c r="AB1920" s="4"/>
      <c r="AC1920" s="1" t="e">
        <f>VLOOKUP(H1920,[1]Sheet1!$D:$D,1,FALSE)</f>
        <v>#N/A</v>
      </c>
    </row>
    <row r="1921" spans="1:29">
      <c r="A1921" s="4">
        <v>1713</v>
      </c>
      <c r="B1921" s="4" t="s">
        <v>4105</v>
      </c>
      <c r="C1921" s="4">
        <v>0</v>
      </c>
      <c r="D1921" s="4" t="s">
        <v>30</v>
      </c>
      <c r="E1921" s="4" t="s">
        <v>4747</v>
      </c>
      <c r="F1921" s="4" t="s">
        <v>32</v>
      </c>
      <c r="G1921" s="4" t="s">
        <v>102</v>
      </c>
      <c r="H1921" s="4">
        <v>3353269</v>
      </c>
      <c r="I1921" s="4" t="s">
        <v>4839</v>
      </c>
      <c r="J1921" s="216">
        <v>2600</v>
      </c>
      <c r="K1921" s="4">
        <v>18993821953</v>
      </c>
      <c r="L1921" s="4"/>
      <c r="M1921" s="4" t="s">
        <v>4840</v>
      </c>
      <c r="N1921" s="4" t="s">
        <v>4825</v>
      </c>
      <c r="O1921" s="4">
        <v>18993821953</v>
      </c>
      <c r="P1921" s="217">
        <f>--IFERROR(VLOOKUP(I1921,'统计（数据库导出）'!A:C,2,FALSE),0)</f>
        <v>0</v>
      </c>
      <c r="Q1921" s="217">
        <f>--IFERROR(VLOOKUP(I1921,'统计（数据库导出）'!A:C,3,FALSE),0)</f>
        <v>36</v>
      </c>
      <c r="R1921" s="219">
        <f t="shared" si="30"/>
        <v>0.0138461538461538</v>
      </c>
      <c r="S1921" s="217">
        <f>--IFERROR(VLOOKUP(I1921,'统计（数据库导出）'!A:K,4,FALSE),0)</f>
        <v>0</v>
      </c>
      <c r="T1921" s="217">
        <f>--IFERROR(VLOOKUP(I1921,'统计（数据库导出）'!A:K,5,FALSE),0)</f>
        <v>0</v>
      </c>
      <c r="U1921" s="217">
        <f>--IFERROR(VLOOKUP(I1921,'统计（数据库导出）'!A:K,6,FALSE),0)</f>
        <v>0</v>
      </c>
      <c r="V1921" s="217">
        <f>--IFERROR(VLOOKUP(I1921,'统计（数据库导出）'!A:K,7,FALSE),0)</f>
        <v>0</v>
      </c>
      <c r="W1921" s="217">
        <f>--IFERROR(VLOOKUP(I1921,'统计（数据库导出）'!A:K,8,FALSE),0)</f>
        <v>0</v>
      </c>
      <c r="X1921" s="217">
        <f>--IFERROR(VLOOKUP(I1921,'统计（数据库导出）'!A:K,9,FALSE),0)</f>
        <v>0</v>
      </c>
      <c r="Y1921" s="217">
        <f>--IFERROR(VLOOKUP(I1921,'统计（数据库导出）'!A:K,10,FALSE),0)</f>
        <v>36</v>
      </c>
      <c r="Z1921" s="217">
        <f>--IFERROR(VLOOKUP(I1921,'统计（数据库导出）'!A:K,11,FALSE),0)</f>
        <v>0</v>
      </c>
      <c r="AA1921" s="4">
        <v>1920</v>
      </c>
      <c r="AB1921" s="4"/>
      <c r="AC1921" s="1" t="e">
        <f>VLOOKUP(H1921,[1]Sheet1!$D:$D,1,FALSE)</f>
        <v>#N/A</v>
      </c>
    </row>
    <row r="1922" spans="1:29">
      <c r="A1922" s="4">
        <v>1714</v>
      </c>
      <c r="B1922" s="4" t="s">
        <v>4105</v>
      </c>
      <c r="C1922" s="4" t="s">
        <v>457</v>
      </c>
      <c r="D1922" s="4">
        <v>0</v>
      </c>
      <c r="E1922" s="4">
        <v>0</v>
      </c>
      <c r="F1922" s="4">
        <v>0</v>
      </c>
      <c r="G1922" s="4"/>
      <c r="H1922" s="4">
        <v>3353320</v>
      </c>
      <c r="I1922" s="4" t="s">
        <v>4841</v>
      </c>
      <c r="J1922" s="216">
        <v>200</v>
      </c>
      <c r="K1922" s="4">
        <v>18993821181</v>
      </c>
      <c r="L1922" s="4"/>
      <c r="M1922" s="4" t="s">
        <v>4842</v>
      </c>
      <c r="N1922" s="4" t="s">
        <v>4193</v>
      </c>
      <c r="O1922" s="4">
        <v>18993821181</v>
      </c>
      <c r="P1922" s="217">
        <f>--IFERROR(VLOOKUP(I1922,'统计（数据库导出）'!A:C,2,FALSE),0)</f>
        <v>0</v>
      </c>
      <c r="Q1922" s="217">
        <f>--IFERROR(VLOOKUP(I1922,'统计（数据库导出）'!A:C,3,FALSE),0)</f>
        <v>0</v>
      </c>
      <c r="R1922" s="219">
        <f t="shared" si="30"/>
        <v>0</v>
      </c>
      <c r="S1922" s="217">
        <f>--IFERROR(VLOOKUP(I1922,'统计（数据库导出）'!A:K,4,FALSE),0)</f>
        <v>0</v>
      </c>
      <c r="T1922" s="217">
        <f>--IFERROR(VLOOKUP(I1922,'统计（数据库导出）'!A:K,5,FALSE),0)</f>
        <v>0</v>
      </c>
      <c r="U1922" s="217">
        <f>--IFERROR(VLOOKUP(I1922,'统计（数据库导出）'!A:K,6,FALSE),0)</f>
        <v>0</v>
      </c>
      <c r="V1922" s="217">
        <f>--IFERROR(VLOOKUP(I1922,'统计（数据库导出）'!A:K,7,FALSE),0)</f>
        <v>0</v>
      </c>
      <c r="W1922" s="217">
        <f>--IFERROR(VLOOKUP(I1922,'统计（数据库导出）'!A:K,8,FALSE),0)</f>
        <v>0</v>
      </c>
      <c r="X1922" s="217">
        <f>--IFERROR(VLOOKUP(I1922,'统计（数据库导出）'!A:K,9,FALSE),0)</f>
        <v>0</v>
      </c>
      <c r="Y1922" s="217">
        <f>--IFERROR(VLOOKUP(I1922,'统计（数据库导出）'!A:K,10,FALSE),0)</f>
        <v>0</v>
      </c>
      <c r="Z1922" s="217">
        <f>--IFERROR(VLOOKUP(I1922,'统计（数据库导出）'!A:K,11,FALSE),0)</f>
        <v>0</v>
      </c>
      <c r="AA1922" s="4">
        <v>1921</v>
      </c>
      <c r="AB1922" s="4"/>
      <c r="AC1922" s="1" t="e">
        <f>VLOOKUP(H1922,[1]Sheet1!$D:$D,1,FALSE)</f>
        <v>#N/A</v>
      </c>
    </row>
    <row r="1923" spans="1:29">
      <c r="A1923" s="4">
        <v>1715</v>
      </c>
      <c r="B1923" s="4" t="s">
        <v>4105</v>
      </c>
      <c r="C1923" s="4" t="s">
        <v>2060</v>
      </c>
      <c r="D1923" s="4">
        <v>0</v>
      </c>
      <c r="E1923" s="4">
        <v>0</v>
      </c>
      <c r="F1923" s="4">
        <v>0</v>
      </c>
      <c r="G1923" s="4"/>
      <c r="H1923" s="4">
        <v>380167</v>
      </c>
      <c r="I1923" s="4" t="s">
        <v>4843</v>
      </c>
      <c r="J1923" s="216">
        <v>200</v>
      </c>
      <c r="K1923" s="4">
        <v>18993821105</v>
      </c>
      <c r="L1923" s="4"/>
      <c r="M1923" s="4" t="s">
        <v>4844</v>
      </c>
      <c r="N1923" s="4" t="s">
        <v>4670</v>
      </c>
      <c r="O1923" s="4">
        <v>18993821105</v>
      </c>
      <c r="P1923" s="217">
        <f>--IFERROR(VLOOKUP(I1923,'统计（数据库导出）'!A:C,2,FALSE),0)</f>
        <v>0</v>
      </c>
      <c r="Q1923" s="217">
        <f>--IFERROR(VLOOKUP(I1923,'统计（数据库导出）'!A:C,3,FALSE),0)</f>
        <v>20</v>
      </c>
      <c r="R1923" s="219">
        <f t="shared" si="30"/>
        <v>0.1</v>
      </c>
      <c r="S1923" s="217">
        <f>--IFERROR(VLOOKUP(I1923,'统计（数据库导出）'!A:K,4,FALSE),0)</f>
        <v>0</v>
      </c>
      <c r="T1923" s="217">
        <f>--IFERROR(VLOOKUP(I1923,'统计（数据库导出）'!A:K,5,FALSE),0)</f>
        <v>0</v>
      </c>
      <c r="U1923" s="217">
        <f>--IFERROR(VLOOKUP(I1923,'统计（数据库导出）'!A:K,6,FALSE),0)</f>
        <v>0</v>
      </c>
      <c r="V1923" s="217">
        <f>--IFERROR(VLOOKUP(I1923,'统计（数据库导出）'!A:K,7,FALSE),0)</f>
        <v>0</v>
      </c>
      <c r="W1923" s="217">
        <f>--IFERROR(VLOOKUP(I1923,'统计（数据库导出）'!A:K,8,FALSE),0)</f>
        <v>0</v>
      </c>
      <c r="X1923" s="217">
        <f>--IFERROR(VLOOKUP(I1923,'统计（数据库导出）'!A:K,9,FALSE),0)</f>
        <v>0</v>
      </c>
      <c r="Y1923" s="217">
        <f>--IFERROR(VLOOKUP(I1923,'统计（数据库导出）'!A:K,10,FALSE),0)</f>
        <v>20</v>
      </c>
      <c r="Z1923" s="217">
        <f>--IFERROR(VLOOKUP(I1923,'统计（数据库导出）'!A:K,11,FALSE),0)</f>
        <v>0</v>
      </c>
      <c r="AA1923" s="4">
        <v>1922</v>
      </c>
      <c r="AB1923" s="4"/>
      <c r="AC1923" s="1" t="e">
        <f>VLOOKUP(H1923,[1]Sheet1!$D:$D,1,FALSE)</f>
        <v>#N/A</v>
      </c>
    </row>
    <row r="1924" spans="1:29">
      <c r="A1924" s="4">
        <v>1716</v>
      </c>
      <c r="B1924" s="4" t="s">
        <v>4105</v>
      </c>
      <c r="C1924" s="4" t="s">
        <v>357</v>
      </c>
      <c r="D1924" s="4">
        <v>0</v>
      </c>
      <c r="E1924" s="4">
        <v>0</v>
      </c>
      <c r="F1924" s="4">
        <v>0</v>
      </c>
      <c r="G1924" s="4"/>
      <c r="H1924" s="4">
        <v>3814432</v>
      </c>
      <c r="I1924" s="4" t="s">
        <v>4845</v>
      </c>
      <c r="J1924" s="216">
        <v>200</v>
      </c>
      <c r="K1924" s="4">
        <v>18993821185</v>
      </c>
      <c r="L1924" s="4"/>
      <c r="M1924" s="4" t="s">
        <v>4846</v>
      </c>
      <c r="N1924" s="4" t="s">
        <v>4670</v>
      </c>
      <c r="O1924" s="4">
        <v>18993821185</v>
      </c>
      <c r="P1924" s="217">
        <f>--IFERROR(VLOOKUP(I1924,'统计（数据库导出）'!A:C,2,FALSE),0)</f>
        <v>0</v>
      </c>
      <c r="Q1924" s="217">
        <f>--IFERROR(VLOOKUP(I1924,'统计（数据库导出）'!A:C,3,FALSE),0)</f>
        <v>251.9</v>
      </c>
      <c r="R1924" s="219">
        <f t="shared" si="30"/>
        <v>1.2595</v>
      </c>
      <c r="S1924" s="217">
        <f>--IFERROR(VLOOKUP(I1924,'统计（数据库导出）'!A:K,4,FALSE),0)</f>
        <v>0</v>
      </c>
      <c r="T1924" s="217">
        <f>--IFERROR(VLOOKUP(I1924,'统计（数据库导出）'!A:K,5,FALSE),0)</f>
        <v>0</v>
      </c>
      <c r="U1924" s="217">
        <f>--IFERROR(VLOOKUP(I1924,'统计（数据库导出）'!A:K,6,FALSE),0)</f>
        <v>0</v>
      </c>
      <c r="V1924" s="217">
        <f>--IFERROR(VLOOKUP(I1924,'统计（数据库导出）'!A:K,7,FALSE),0)</f>
        <v>0</v>
      </c>
      <c r="W1924" s="217">
        <f>--IFERROR(VLOOKUP(I1924,'统计（数据库导出）'!A:K,8,FALSE),0)</f>
        <v>211.9</v>
      </c>
      <c r="X1924" s="217">
        <f>--IFERROR(VLOOKUP(I1924,'统计（数据库导出）'!A:K,9,FALSE),0)</f>
        <v>-129</v>
      </c>
      <c r="Y1924" s="217">
        <f>--IFERROR(VLOOKUP(I1924,'统计（数据库导出）'!A:K,10,FALSE),0)</f>
        <v>40</v>
      </c>
      <c r="Z1924" s="217">
        <f>--IFERROR(VLOOKUP(I1924,'统计（数据库导出）'!A:K,11,FALSE),0)</f>
        <v>0</v>
      </c>
      <c r="AA1924" s="4">
        <v>1923</v>
      </c>
      <c r="AB1924" s="4"/>
      <c r="AC1924" s="1" t="e">
        <f>VLOOKUP(H1924,[1]Sheet1!$D:$D,1,FALSE)</f>
        <v>#N/A</v>
      </c>
    </row>
    <row r="1925" spans="1:29">
      <c r="A1925" s="4">
        <v>1717</v>
      </c>
      <c r="B1925" s="4" t="s">
        <v>4105</v>
      </c>
      <c r="C1925" s="4" t="s">
        <v>357</v>
      </c>
      <c r="D1925" s="4">
        <v>0</v>
      </c>
      <c r="E1925" s="4">
        <v>0</v>
      </c>
      <c r="F1925" s="4">
        <v>0</v>
      </c>
      <c r="G1925" s="4"/>
      <c r="H1925" s="4">
        <v>380156</v>
      </c>
      <c r="I1925" s="4" t="s">
        <v>4847</v>
      </c>
      <c r="J1925" s="216">
        <v>200</v>
      </c>
      <c r="K1925" s="4">
        <v>18993821293</v>
      </c>
      <c r="L1925" s="4"/>
      <c r="M1925" s="4" t="s">
        <v>3013</v>
      </c>
      <c r="N1925" s="4" t="s">
        <v>4670</v>
      </c>
      <c r="O1925" s="4">
        <v>18993821293</v>
      </c>
      <c r="P1925" s="217">
        <f>--IFERROR(VLOOKUP(I1925,'统计（数据库导出）'!A:C,2,FALSE),0)</f>
        <v>0</v>
      </c>
      <c r="Q1925" s="217">
        <f>--IFERROR(VLOOKUP(I1925,'统计（数据库导出）'!A:C,3,FALSE),0)</f>
        <v>6</v>
      </c>
      <c r="R1925" s="219">
        <f t="shared" si="30"/>
        <v>0.03</v>
      </c>
      <c r="S1925" s="217">
        <f>--IFERROR(VLOOKUP(I1925,'统计（数据库导出）'!A:K,4,FALSE),0)</f>
        <v>0</v>
      </c>
      <c r="T1925" s="217">
        <f>--IFERROR(VLOOKUP(I1925,'统计（数据库导出）'!A:K,5,FALSE),0)</f>
        <v>0</v>
      </c>
      <c r="U1925" s="217">
        <f>--IFERROR(VLOOKUP(I1925,'统计（数据库导出）'!A:K,6,FALSE),0)</f>
        <v>0</v>
      </c>
      <c r="V1925" s="217">
        <f>--IFERROR(VLOOKUP(I1925,'统计（数据库导出）'!A:K,7,FALSE),0)</f>
        <v>0</v>
      </c>
      <c r="W1925" s="217">
        <f>--IFERROR(VLOOKUP(I1925,'统计（数据库导出）'!A:K,8,FALSE),0)</f>
        <v>0</v>
      </c>
      <c r="X1925" s="217">
        <f>--IFERROR(VLOOKUP(I1925,'统计（数据库导出）'!A:K,9,FALSE),0)</f>
        <v>0</v>
      </c>
      <c r="Y1925" s="217">
        <f>--IFERROR(VLOOKUP(I1925,'统计（数据库导出）'!A:K,10,FALSE),0)</f>
        <v>6</v>
      </c>
      <c r="Z1925" s="217">
        <f>--IFERROR(VLOOKUP(I1925,'统计（数据库导出）'!A:K,11,FALSE),0)</f>
        <v>0</v>
      </c>
      <c r="AA1925" s="4">
        <v>1924</v>
      </c>
      <c r="AB1925" s="4"/>
      <c r="AC1925" s="1" t="e">
        <f>VLOOKUP(H1925,[1]Sheet1!$D:$D,1,FALSE)</f>
        <v>#N/A</v>
      </c>
    </row>
    <row r="1926" spans="1:29">
      <c r="A1926" s="4">
        <v>1718</v>
      </c>
      <c r="B1926" s="4" t="s">
        <v>4105</v>
      </c>
      <c r="C1926" s="4" t="s">
        <v>57</v>
      </c>
      <c r="D1926" s="4">
        <v>0</v>
      </c>
      <c r="E1926" s="4">
        <v>0</v>
      </c>
      <c r="F1926" s="4">
        <v>0</v>
      </c>
      <c r="G1926" s="4"/>
      <c r="H1926" s="4">
        <v>380860</v>
      </c>
      <c r="I1926" s="4" t="s">
        <v>4848</v>
      </c>
      <c r="J1926" s="216">
        <v>200</v>
      </c>
      <c r="K1926" s="4">
        <v>18993819968</v>
      </c>
      <c r="L1926" s="4"/>
      <c r="M1926" s="4" t="s">
        <v>4849</v>
      </c>
      <c r="N1926" s="4" t="s">
        <v>645</v>
      </c>
      <c r="O1926" s="4">
        <v>18993819968</v>
      </c>
      <c r="P1926" s="217">
        <f>--IFERROR(VLOOKUP(I1926,'统计（数据库导出）'!A:C,2,FALSE),0)</f>
        <v>0</v>
      </c>
      <c r="Q1926" s="217">
        <f>--IFERROR(VLOOKUP(I1926,'统计（数据库导出）'!A:C,3,FALSE),0)</f>
        <v>59</v>
      </c>
      <c r="R1926" s="219">
        <f t="shared" si="30"/>
        <v>0.295</v>
      </c>
      <c r="S1926" s="217">
        <f>--IFERROR(VLOOKUP(I1926,'统计（数据库导出）'!A:K,4,FALSE),0)</f>
        <v>0</v>
      </c>
      <c r="T1926" s="217">
        <f>--IFERROR(VLOOKUP(I1926,'统计（数据库导出）'!A:K,5,FALSE),0)</f>
        <v>0</v>
      </c>
      <c r="U1926" s="217">
        <f>--IFERROR(VLOOKUP(I1926,'统计（数据库导出）'!A:K,6,FALSE),0)</f>
        <v>0</v>
      </c>
      <c r="V1926" s="217">
        <f>--IFERROR(VLOOKUP(I1926,'统计（数据库导出）'!A:K,7,FALSE),0)</f>
        <v>0</v>
      </c>
      <c r="W1926" s="217">
        <f>--IFERROR(VLOOKUP(I1926,'统计（数据库导出）'!A:K,8,FALSE),0)</f>
        <v>0</v>
      </c>
      <c r="X1926" s="217">
        <f>--IFERROR(VLOOKUP(I1926,'统计（数据库导出）'!A:K,9,FALSE),0)</f>
        <v>0</v>
      </c>
      <c r="Y1926" s="217">
        <f>--IFERROR(VLOOKUP(I1926,'统计（数据库导出）'!A:K,10,FALSE),0)</f>
        <v>59</v>
      </c>
      <c r="Z1926" s="217">
        <f>--IFERROR(VLOOKUP(I1926,'统计（数据库导出）'!A:K,11,FALSE),0)</f>
        <v>0</v>
      </c>
      <c r="AA1926" s="4">
        <v>1925</v>
      </c>
      <c r="AB1926" s="4"/>
      <c r="AC1926" s="1" t="e">
        <f>VLOOKUP(H1926,[1]Sheet1!$D:$D,1,FALSE)</f>
        <v>#N/A</v>
      </c>
    </row>
    <row r="1927" spans="1:29">
      <c r="A1927" s="4">
        <v>1719</v>
      </c>
      <c r="B1927" s="4" t="s">
        <v>4105</v>
      </c>
      <c r="C1927" s="4" t="s">
        <v>457</v>
      </c>
      <c r="D1927" s="4">
        <v>0</v>
      </c>
      <c r="E1927" s="4">
        <v>0</v>
      </c>
      <c r="F1927" s="4">
        <v>0</v>
      </c>
      <c r="G1927" s="4"/>
      <c r="H1927" s="4">
        <v>381201</v>
      </c>
      <c r="I1927" s="4" t="s">
        <v>4850</v>
      </c>
      <c r="J1927" s="216">
        <v>200</v>
      </c>
      <c r="K1927" s="4">
        <v>18993821290</v>
      </c>
      <c r="L1927" s="4"/>
      <c r="M1927" s="4" t="s">
        <v>4851</v>
      </c>
      <c r="N1927" s="4" t="s">
        <v>4670</v>
      </c>
      <c r="O1927" s="4">
        <v>18993821290</v>
      </c>
      <c r="P1927" s="217">
        <f>--IFERROR(VLOOKUP(I1927,'统计（数据库导出）'!A:C,2,FALSE),0)</f>
        <v>50.8</v>
      </c>
      <c r="Q1927" s="217">
        <f>--IFERROR(VLOOKUP(I1927,'统计（数据库导出）'!A:C,3,FALSE),0)</f>
        <v>50.8</v>
      </c>
      <c r="R1927" s="219">
        <f t="shared" si="30"/>
        <v>0.254</v>
      </c>
      <c r="S1927" s="217">
        <f>--IFERROR(VLOOKUP(I1927,'统计（数据库导出）'!A:K,4,FALSE),0)</f>
        <v>48</v>
      </c>
      <c r="T1927" s="217">
        <f>--IFERROR(VLOOKUP(I1927,'统计（数据库导出）'!A:K,5,FALSE),0)</f>
        <v>0</v>
      </c>
      <c r="U1927" s="217">
        <f>--IFERROR(VLOOKUP(I1927,'统计（数据库导出）'!A:K,6,FALSE),0)</f>
        <v>2.8</v>
      </c>
      <c r="V1927" s="217">
        <f>--IFERROR(VLOOKUP(I1927,'统计（数据库导出）'!A:K,7,FALSE),0)</f>
        <v>0</v>
      </c>
      <c r="W1927" s="217">
        <f>--IFERROR(VLOOKUP(I1927,'统计（数据库导出）'!A:K,8,FALSE),0)</f>
        <v>48</v>
      </c>
      <c r="X1927" s="217">
        <f>--IFERROR(VLOOKUP(I1927,'统计（数据库导出）'!A:K,9,FALSE),0)</f>
        <v>0</v>
      </c>
      <c r="Y1927" s="217">
        <f>--IFERROR(VLOOKUP(I1927,'统计（数据库导出）'!A:K,10,FALSE),0)</f>
        <v>2.8</v>
      </c>
      <c r="Z1927" s="217">
        <f>--IFERROR(VLOOKUP(I1927,'统计（数据库导出）'!A:K,11,FALSE),0)</f>
        <v>0</v>
      </c>
      <c r="AA1927" s="4">
        <v>1926</v>
      </c>
      <c r="AB1927" s="4"/>
      <c r="AC1927" s="1" t="e">
        <f>VLOOKUP(H1927,[1]Sheet1!$D:$D,1,FALSE)</f>
        <v>#N/A</v>
      </c>
    </row>
    <row r="1928" spans="1:29">
      <c r="A1928" s="4">
        <v>1720</v>
      </c>
      <c r="B1928" s="4" t="s">
        <v>4105</v>
      </c>
      <c r="C1928" s="4" t="s">
        <v>457</v>
      </c>
      <c r="D1928" s="4">
        <v>0</v>
      </c>
      <c r="E1928" s="4">
        <v>0</v>
      </c>
      <c r="F1928" s="4">
        <v>0</v>
      </c>
      <c r="G1928" s="4"/>
      <c r="H1928" s="4">
        <v>3841230</v>
      </c>
      <c r="I1928" s="4" t="s">
        <v>4852</v>
      </c>
      <c r="J1928" s="216">
        <v>200</v>
      </c>
      <c r="K1928" s="4">
        <v>18919222929</v>
      </c>
      <c r="L1928" s="4"/>
      <c r="M1928" s="4" t="s">
        <v>4853</v>
      </c>
      <c r="N1928" s="4" t="s">
        <v>4685</v>
      </c>
      <c r="O1928" s="4">
        <v>18919222929</v>
      </c>
      <c r="P1928" s="217">
        <f>--IFERROR(VLOOKUP(I1928,'统计（数据库导出）'!A:C,2,FALSE),0)</f>
        <v>0</v>
      </c>
      <c r="Q1928" s="217">
        <f>--IFERROR(VLOOKUP(I1928,'统计（数据库导出）'!A:C,3,FALSE),0)</f>
        <v>0</v>
      </c>
      <c r="R1928" s="219">
        <f t="shared" si="30"/>
        <v>0</v>
      </c>
      <c r="S1928" s="217">
        <f>--IFERROR(VLOOKUP(I1928,'统计（数据库导出）'!A:K,4,FALSE),0)</f>
        <v>0</v>
      </c>
      <c r="T1928" s="217">
        <f>--IFERROR(VLOOKUP(I1928,'统计（数据库导出）'!A:K,5,FALSE),0)</f>
        <v>0</v>
      </c>
      <c r="U1928" s="217">
        <f>--IFERROR(VLOOKUP(I1928,'统计（数据库导出）'!A:K,6,FALSE),0)</f>
        <v>0</v>
      </c>
      <c r="V1928" s="217">
        <f>--IFERROR(VLOOKUP(I1928,'统计（数据库导出）'!A:K,7,FALSE),0)</f>
        <v>0</v>
      </c>
      <c r="W1928" s="217">
        <f>--IFERROR(VLOOKUP(I1928,'统计（数据库导出）'!A:K,8,FALSE),0)</f>
        <v>0</v>
      </c>
      <c r="X1928" s="217">
        <f>--IFERROR(VLOOKUP(I1928,'统计（数据库导出）'!A:K,9,FALSE),0)</f>
        <v>0</v>
      </c>
      <c r="Y1928" s="217">
        <f>--IFERROR(VLOOKUP(I1928,'统计（数据库导出）'!A:K,10,FALSE),0)</f>
        <v>0</v>
      </c>
      <c r="Z1928" s="217">
        <f>--IFERROR(VLOOKUP(I1928,'统计（数据库导出）'!A:K,11,FALSE),0)</f>
        <v>0</v>
      </c>
      <c r="AA1928" s="4">
        <v>1927</v>
      </c>
      <c r="AB1928" s="4"/>
      <c r="AC1928" s="1" t="e">
        <f>VLOOKUP(H1928,[1]Sheet1!$D:$D,1,FALSE)</f>
        <v>#N/A</v>
      </c>
    </row>
    <row r="1929" spans="1:29">
      <c r="A1929" s="4">
        <v>1721</v>
      </c>
      <c r="B1929" s="4" t="s">
        <v>4105</v>
      </c>
      <c r="C1929" s="4" t="s">
        <v>2060</v>
      </c>
      <c r="D1929" s="4">
        <v>0</v>
      </c>
      <c r="E1929" s="4">
        <v>0</v>
      </c>
      <c r="F1929" s="4">
        <v>0</v>
      </c>
      <c r="G1929" s="4"/>
      <c r="H1929" s="4">
        <v>380096</v>
      </c>
      <c r="I1929" s="4" t="s">
        <v>4854</v>
      </c>
      <c r="J1929" s="216">
        <v>200</v>
      </c>
      <c r="K1929" s="4">
        <v>18993820115</v>
      </c>
      <c r="L1929" s="4"/>
      <c r="M1929" s="4" t="s">
        <v>4855</v>
      </c>
      <c r="N1929" s="4" t="s">
        <v>4193</v>
      </c>
      <c r="O1929" s="4">
        <v>18993820115</v>
      </c>
      <c r="P1929" s="217">
        <f>--IFERROR(VLOOKUP(I1929,'统计（数据库导出）'!A:C,2,FALSE),0)</f>
        <v>0</v>
      </c>
      <c r="Q1929" s="217">
        <f>--IFERROR(VLOOKUP(I1929,'统计（数据库导出）'!A:C,3,FALSE),0)</f>
        <v>0</v>
      </c>
      <c r="R1929" s="219">
        <f t="shared" si="30"/>
        <v>0</v>
      </c>
      <c r="S1929" s="217">
        <f>--IFERROR(VLOOKUP(I1929,'统计（数据库导出）'!A:K,4,FALSE),0)</f>
        <v>0</v>
      </c>
      <c r="T1929" s="217">
        <f>--IFERROR(VLOOKUP(I1929,'统计（数据库导出）'!A:K,5,FALSE),0)</f>
        <v>0</v>
      </c>
      <c r="U1929" s="217">
        <f>--IFERROR(VLOOKUP(I1929,'统计（数据库导出）'!A:K,6,FALSE),0)</f>
        <v>0</v>
      </c>
      <c r="V1929" s="217">
        <f>--IFERROR(VLOOKUP(I1929,'统计（数据库导出）'!A:K,7,FALSE),0)</f>
        <v>0</v>
      </c>
      <c r="W1929" s="217">
        <f>--IFERROR(VLOOKUP(I1929,'统计（数据库导出）'!A:K,8,FALSE),0)</f>
        <v>0</v>
      </c>
      <c r="X1929" s="217">
        <f>--IFERROR(VLOOKUP(I1929,'统计（数据库导出）'!A:K,9,FALSE),0)</f>
        <v>0</v>
      </c>
      <c r="Y1929" s="217">
        <f>--IFERROR(VLOOKUP(I1929,'统计（数据库导出）'!A:K,10,FALSE),0)</f>
        <v>0</v>
      </c>
      <c r="Z1929" s="217">
        <f>--IFERROR(VLOOKUP(I1929,'统计（数据库导出）'!A:K,11,FALSE),0)</f>
        <v>0</v>
      </c>
      <c r="AA1929" s="4">
        <v>1928</v>
      </c>
      <c r="AB1929" s="4"/>
      <c r="AC1929" s="1" t="e">
        <f>VLOOKUP(H1929,[1]Sheet1!$D:$D,1,FALSE)</f>
        <v>#N/A</v>
      </c>
    </row>
    <row r="1930" spans="1:29">
      <c r="A1930" s="4">
        <v>1722</v>
      </c>
      <c r="B1930" s="4" t="s">
        <v>4105</v>
      </c>
      <c r="C1930" s="4" t="s">
        <v>2060</v>
      </c>
      <c r="D1930" s="4">
        <v>0</v>
      </c>
      <c r="E1930" s="4">
        <v>0</v>
      </c>
      <c r="F1930" s="4">
        <v>0</v>
      </c>
      <c r="G1930" s="4"/>
      <c r="H1930" s="4">
        <v>3851667</v>
      </c>
      <c r="I1930" s="4" t="s">
        <v>4856</v>
      </c>
      <c r="J1930" s="216">
        <v>200</v>
      </c>
      <c r="K1930" s="4">
        <v>18993823655</v>
      </c>
      <c r="L1930" s="4"/>
      <c r="M1930" s="4" t="s">
        <v>4857</v>
      </c>
      <c r="N1930" s="4" t="s">
        <v>4193</v>
      </c>
      <c r="O1930" s="4">
        <v>18993823655</v>
      </c>
      <c r="P1930" s="217">
        <f>--IFERROR(VLOOKUP(I1930,'统计（数据库导出）'!A:C,2,FALSE),0)</f>
        <v>0</v>
      </c>
      <c r="Q1930" s="217">
        <f>--IFERROR(VLOOKUP(I1930,'统计（数据库导出）'!A:C,3,FALSE),0)</f>
        <v>0</v>
      </c>
      <c r="R1930" s="219">
        <f t="shared" si="30"/>
        <v>0</v>
      </c>
      <c r="S1930" s="217">
        <f>--IFERROR(VLOOKUP(I1930,'统计（数据库导出）'!A:K,4,FALSE),0)</f>
        <v>0</v>
      </c>
      <c r="T1930" s="217">
        <f>--IFERROR(VLOOKUP(I1930,'统计（数据库导出）'!A:K,5,FALSE),0)</f>
        <v>0</v>
      </c>
      <c r="U1930" s="217">
        <f>--IFERROR(VLOOKUP(I1930,'统计（数据库导出）'!A:K,6,FALSE),0)</f>
        <v>0</v>
      </c>
      <c r="V1930" s="217">
        <f>--IFERROR(VLOOKUP(I1930,'统计（数据库导出）'!A:K,7,FALSE),0)</f>
        <v>0</v>
      </c>
      <c r="W1930" s="217">
        <f>--IFERROR(VLOOKUP(I1930,'统计（数据库导出）'!A:K,8,FALSE),0)</f>
        <v>0</v>
      </c>
      <c r="X1930" s="217">
        <f>--IFERROR(VLOOKUP(I1930,'统计（数据库导出）'!A:K,9,FALSE),0)</f>
        <v>0</v>
      </c>
      <c r="Y1930" s="217">
        <f>--IFERROR(VLOOKUP(I1930,'统计（数据库导出）'!A:K,10,FALSE),0)</f>
        <v>0</v>
      </c>
      <c r="Z1930" s="217">
        <f>--IFERROR(VLOOKUP(I1930,'统计（数据库导出）'!A:K,11,FALSE),0)</f>
        <v>0</v>
      </c>
      <c r="AA1930" s="4">
        <v>1929</v>
      </c>
      <c r="AB1930" s="4"/>
      <c r="AC1930" s="1" t="e">
        <f>VLOOKUP(H1930,[1]Sheet1!$D:$D,1,FALSE)</f>
        <v>#N/A</v>
      </c>
    </row>
    <row r="1931" spans="1:29">
      <c r="A1931" s="4">
        <v>1723</v>
      </c>
      <c r="B1931" s="4" t="s">
        <v>4105</v>
      </c>
      <c r="C1931" s="4" t="s">
        <v>57</v>
      </c>
      <c r="D1931" s="4">
        <v>0</v>
      </c>
      <c r="E1931" s="4">
        <v>0</v>
      </c>
      <c r="F1931" s="4">
        <v>0</v>
      </c>
      <c r="G1931" s="4"/>
      <c r="H1931" s="4">
        <v>3851539</v>
      </c>
      <c r="I1931" s="4" t="s">
        <v>4858</v>
      </c>
      <c r="J1931" s="216">
        <v>200</v>
      </c>
      <c r="K1931" s="4">
        <v>18919236300</v>
      </c>
      <c r="L1931" s="4"/>
      <c r="M1931" s="4" t="s">
        <v>4859</v>
      </c>
      <c r="N1931" s="4" t="s">
        <v>4189</v>
      </c>
      <c r="O1931" s="4">
        <v>18919236300</v>
      </c>
      <c r="P1931" s="217">
        <f>--IFERROR(VLOOKUP(I1931,'统计（数据库导出）'!A:C,2,FALSE),0)</f>
        <v>0</v>
      </c>
      <c r="Q1931" s="217">
        <f>--IFERROR(VLOOKUP(I1931,'统计（数据库导出）'!A:C,3,FALSE),0)</f>
        <v>0</v>
      </c>
      <c r="R1931" s="219">
        <f t="shared" si="30"/>
        <v>0</v>
      </c>
      <c r="S1931" s="217">
        <f>--IFERROR(VLOOKUP(I1931,'统计（数据库导出）'!A:K,4,FALSE),0)</f>
        <v>0</v>
      </c>
      <c r="T1931" s="217">
        <f>--IFERROR(VLOOKUP(I1931,'统计（数据库导出）'!A:K,5,FALSE),0)</f>
        <v>0</v>
      </c>
      <c r="U1931" s="217">
        <f>--IFERROR(VLOOKUP(I1931,'统计（数据库导出）'!A:K,6,FALSE),0)</f>
        <v>0</v>
      </c>
      <c r="V1931" s="217">
        <f>--IFERROR(VLOOKUP(I1931,'统计（数据库导出）'!A:K,7,FALSE),0)</f>
        <v>0</v>
      </c>
      <c r="W1931" s="217">
        <f>--IFERROR(VLOOKUP(I1931,'统计（数据库导出）'!A:K,8,FALSE),0)</f>
        <v>0</v>
      </c>
      <c r="X1931" s="217">
        <f>--IFERROR(VLOOKUP(I1931,'统计（数据库导出）'!A:K,9,FALSE),0)</f>
        <v>0</v>
      </c>
      <c r="Y1931" s="217">
        <f>--IFERROR(VLOOKUP(I1931,'统计（数据库导出）'!A:K,10,FALSE),0)</f>
        <v>0</v>
      </c>
      <c r="Z1931" s="217">
        <f>--IFERROR(VLOOKUP(I1931,'统计（数据库导出）'!A:K,11,FALSE),0)</f>
        <v>0</v>
      </c>
      <c r="AA1931" s="4">
        <v>1930</v>
      </c>
      <c r="AB1931" s="4"/>
      <c r="AC1931" s="1" t="e">
        <f>VLOOKUP(H1931,[1]Sheet1!$D:$D,1,FALSE)</f>
        <v>#N/A</v>
      </c>
    </row>
    <row r="1932" spans="1:29">
      <c r="A1932" s="4">
        <v>1724</v>
      </c>
      <c r="B1932" s="4" t="s">
        <v>4105</v>
      </c>
      <c r="C1932" s="4" t="s">
        <v>457</v>
      </c>
      <c r="D1932" s="4">
        <v>0</v>
      </c>
      <c r="E1932" s="4">
        <v>0</v>
      </c>
      <c r="F1932" s="4">
        <v>0</v>
      </c>
      <c r="G1932" s="4"/>
      <c r="H1932" s="4">
        <v>3811763</v>
      </c>
      <c r="I1932" s="4" t="s">
        <v>4860</v>
      </c>
      <c r="J1932" s="216">
        <v>200</v>
      </c>
      <c r="K1932" s="4">
        <v>15394059882</v>
      </c>
      <c r="L1932" s="4"/>
      <c r="M1932" s="4" t="s">
        <v>4861</v>
      </c>
      <c r="N1932" s="4" t="s">
        <v>4193</v>
      </c>
      <c r="O1932" s="4">
        <v>15394059882</v>
      </c>
      <c r="P1932" s="217">
        <f>--IFERROR(VLOOKUP(I1932,'统计（数据库导出）'!A:C,2,FALSE),0)</f>
        <v>0</v>
      </c>
      <c r="Q1932" s="217">
        <f>--IFERROR(VLOOKUP(I1932,'统计（数据库导出）'!A:C,3,FALSE),0)</f>
        <v>54.5</v>
      </c>
      <c r="R1932" s="219">
        <f t="shared" si="30"/>
        <v>0.2725</v>
      </c>
      <c r="S1932" s="217">
        <f>--IFERROR(VLOOKUP(I1932,'统计（数据库导出）'!A:K,4,FALSE),0)</f>
        <v>0</v>
      </c>
      <c r="T1932" s="217">
        <f>--IFERROR(VLOOKUP(I1932,'统计（数据库导出）'!A:K,5,FALSE),0)</f>
        <v>0</v>
      </c>
      <c r="U1932" s="217">
        <f>--IFERROR(VLOOKUP(I1932,'统计（数据库导出）'!A:K,6,FALSE),0)</f>
        <v>0</v>
      </c>
      <c r="V1932" s="217">
        <f>--IFERROR(VLOOKUP(I1932,'统计（数据库导出）'!A:K,7,FALSE),0)</f>
        <v>0</v>
      </c>
      <c r="W1932" s="217">
        <f>--IFERROR(VLOOKUP(I1932,'统计（数据库导出）'!A:K,8,FALSE),0)</f>
        <v>34.5</v>
      </c>
      <c r="X1932" s="217">
        <f>--IFERROR(VLOOKUP(I1932,'统计（数据库导出）'!A:K,9,FALSE),0)</f>
        <v>0</v>
      </c>
      <c r="Y1932" s="217">
        <f>--IFERROR(VLOOKUP(I1932,'统计（数据库导出）'!A:K,10,FALSE),0)</f>
        <v>20</v>
      </c>
      <c r="Z1932" s="217">
        <f>--IFERROR(VLOOKUP(I1932,'统计（数据库导出）'!A:K,11,FALSE),0)</f>
        <v>0</v>
      </c>
      <c r="AA1932" s="4">
        <v>1931</v>
      </c>
      <c r="AB1932" s="4"/>
      <c r="AC1932" s="1" t="e">
        <f>VLOOKUP(H1932,[1]Sheet1!$D:$D,1,FALSE)</f>
        <v>#N/A</v>
      </c>
    </row>
    <row r="1933" spans="1:29">
      <c r="A1933" s="4">
        <v>1725</v>
      </c>
      <c r="B1933" s="4" t="s">
        <v>4105</v>
      </c>
      <c r="C1933" s="4" t="s">
        <v>457</v>
      </c>
      <c r="D1933" s="4">
        <v>0</v>
      </c>
      <c r="E1933" s="4">
        <v>0</v>
      </c>
      <c r="F1933" s="4">
        <v>0</v>
      </c>
      <c r="G1933" s="4"/>
      <c r="H1933" s="4">
        <v>3811764</v>
      </c>
      <c r="I1933" s="4" t="s">
        <v>4862</v>
      </c>
      <c r="J1933" s="216">
        <v>200</v>
      </c>
      <c r="K1933" s="4">
        <v>15339785392</v>
      </c>
      <c r="L1933" s="4"/>
      <c r="M1933" s="4" t="s">
        <v>4863</v>
      </c>
      <c r="N1933" s="4" t="s">
        <v>4193</v>
      </c>
      <c r="O1933" s="4">
        <v>15339785392</v>
      </c>
      <c r="P1933" s="217">
        <f>--IFERROR(VLOOKUP(I1933,'统计（数据库导出）'!A:C,2,FALSE),0)</f>
        <v>0</v>
      </c>
      <c r="Q1933" s="217">
        <f>--IFERROR(VLOOKUP(I1933,'统计（数据库导出）'!A:C,3,FALSE),0)</f>
        <v>0</v>
      </c>
      <c r="R1933" s="219">
        <f t="shared" si="30"/>
        <v>0</v>
      </c>
      <c r="S1933" s="217">
        <f>--IFERROR(VLOOKUP(I1933,'统计（数据库导出）'!A:K,4,FALSE),0)</f>
        <v>0</v>
      </c>
      <c r="T1933" s="217">
        <f>--IFERROR(VLOOKUP(I1933,'统计（数据库导出）'!A:K,5,FALSE),0)</f>
        <v>0</v>
      </c>
      <c r="U1933" s="217">
        <f>--IFERROR(VLOOKUP(I1933,'统计（数据库导出）'!A:K,6,FALSE),0)</f>
        <v>0</v>
      </c>
      <c r="V1933" s="217">
        <f>--IFERROR(VLOOKUP(I1933,'统计（数据库导出）'!A:K,7,FALSE),0)</f>
        <v>0</v>
      </c>
      <c r="W1933" s="217">
        <f>--IFERROR(VLOOKUP(I1933,'统计（数据库导出）'!A:K,8,FALSE),0)</f>
        <v>0</v>
      </c>
      <c r="X1933" s="217">
        <f>--IFERROR(VLOOKUP(I1933,'统计（数据库导出）'!A:K,9,FALSE),0)</f>
        <v>0</v>
      </c>
      <c r="Y1933" s="217">
        <f>--IFERROR(VLOOKUP(I1933,'统计（数据库导出）'!A:K,10,FALSE),0)</f>
        <v>0</v>
      </c>
      <c r="Z1933" s="217">
        <f>--IFERROR(VLOOKUP(I1933,'统计（数据库导出）'!A:K,11,FALSE),0)</f>
        <v>0</v>
      </c>
      <c r="AA1933" s="4">
        <v>1932</v>
      </c>
      <c r="AB1933" s="4"/>
      <c r="AC1933" s="1" t="e">
        <f>VLOOKUP(H1933,[1]Sheet1!$D:$D,1,FALSE)</f>
        <v>#N/A</v>
      </c>
    </row>
    <row r="1934" spans="1:29">
      <c r="A1934" s="4">
        <v>1726</v>
      </c>
      <c r="B1934" s="4" t="s">
        <v>4105</v>
      </c>
      <c r="C1934" s="4" t="s">
        <v>457</v>
      </c>
      <c r="D1934" s="4">
        <v>0</v>
      </c>
      <c r="E1934" s="4">
        <v>0</v>
      </c>
      <c r="F1934" s="4">
        <v>0</v>
      </c>
      <c r="G1934" s="4"/>
      <c r="H1934" s="4">
        <v>3811754</v>
      </c>
      <c r="I1934" s="4" t="s">
        <v>4864</v>
      </c>
      <c r="J1934" s="216">
        <v>200</v>
      </c>
      <c r="K1934" s="4">
        <v>15337012422</v>
      </c>
      <c r="L1934" s="4"/>
      <c r="M1934" s="4" t="s">
        <v>4865</v>
      </c>
      <c r="N1934" s="4" t="s">
        <v>4685</v>
      </c>
      <c r="O1934" s="4">
        <v>15337012422</v>
      </c>
      <c r="P1934" s="217">
        <f>--IFERROR(VLOOKUP(I1934,'统计（数据库导出）'!A:C,2,FALSE),0)</f>
        <v>0</v>
      </c>
      <c r="Q1934" s="217">
        <f>--IFERROR(VLOOKUP(I1934,'统计（数据库导出）'!A:C,3,FALSE),0)</f>
        <v>0</v>
      </c>
      <c r="R1934" s="219">
        <f t="shared" si="30"/>
        <v>0</v>
      </c>
      <c r="S1934" s="217">
        <f>--IFERROR(VLOOKUP(I1934,'统计（数据库导出）'!A:K,4,FALSE),0)</f>
        <v>0</v>
      </c>
      <c r="T1934" s="217">
        <f>--IFERROR(VLOOKUP(I1934,'统计（数据库导出）'!A:K,5,FALSE),0)</f>
        <v>0</v>
      </c>
      <c r="U1934" s="217">
        <f>--IFERROR(VLOOKUP(I1934,'统计（数据库导出）'!A:K,6,FALSE),0)</f>
        <v>0</v>
      </c>
      <c r="V1934" s="217">
        <f>--IFERROR(VLOOKUP(I1934,'统计（数据库导出）'!A:K,7,FALSE),0)</f>
        <v>0</v>
      </c>
      <c r="W1934" s="217">
        <f>--IFERROR(VLOOKUP(I1934,'统计（数据库导出）'!A:K,8,FALSE),0)</f>
        <v>0</v>
      </c>
      <c r="X1934" s="217">
        <f>--IFERROR(VLOOKUP(I1934,'统计（数据库导出）'!A:K,9,FALSE),0)</f>
        <v>0</v>
      </c>
      <c r="Y1934" s="217">
        <f>--IFERROR(VLOOKUP(I1934,'统计（数据库导出）'!A:K,10,FALSE),0)</f>
        <v>0</v>
      </c>
      <c r="Z1934" s="217">
        <f>--IFERROR(VLOOKUP(I1934,'统计（数据库导出）'!A:K,11,FALSE),0)</f>
        <v>0</v>
      </c>
      <c r="AA1934" s="4">
        <v>1933</v>
      </c>
      <c r="AB1934" s="4"/>
      <c r="AC1934" s="1" t="e">
        <f>VLOOKUP(H1934,[1]Sheet1!$D:$D,1,FALSE)</f>
        <v>#N/A</v>
      </c>
    </row>
    <row r="1935" spans="1:29">
      <c r="A1935" s="4">
        <v>1955</v>
      </c>
      <c r="B1935" s="4" t="s">
        <v>4105</v>
      </c>
      <c r="C1935" s="4">
        <v>0</v>
      </c>
      <c r="D1935" s="4" t="s">
        <v>30</v>
      </c>
      <c r="E1935" s="4" t="s">
        <v>4571</v>
      </c>
      <c r="F1935" s="4" t="s">
        <v>32</v>
      </c>
      <c r="G1935" s="4" t="s">
        <v>33</v>
      </c>
      <c r="H1935" s="4">
        <v>3353327</v>
      </c>
      <c r="I1935" s="4" t="s">
        <v>4866</v>
      </c>
      <c r="J1935" s="216">
        <v>900</v>
      </c>
      <c r="K1935" s="4">
        <v>19996010454</v>
      </c>
      <c r="L1935" s="4"/>
      <c r="M1935" s="4" t="s">
        <v>4867</v>
      </c>
      <c r="N1935" s="4" t="s">
        <v>4577</v>
      </c>
      <c r="O1935" s="4">
        <v>19996010454</v>
      </c>
      <c r="P1935" s="217">
        <f>--IFERROR(VLOOKUP(I1935,'统计（数据库导出）'!A:C,2,FALSE),0)</f>
        <v>0</v>
      </c>
      <c r="Q1935" s="217">
        <f>--IFERROR(VLOOKUP(I1935,'统计（数据库导出）'!A:C,3,FALSE),0)</f>
        <v>251.75</v>
      </c>
      <c r="R1935" s="219">
        <f t="shared" si="30"/>
        <v>0.279722222222222</v>
      </c>
      <c r="S1935" s="217">
        <f>--IFERROR(VLOOKUP(I1935,'统计（数据库导出）'!A:K,4,FALSE),0)</f>
        <v>0</v>
      </c>
      <c r="T1935" s="217">
        <f>--IFERROR(VLOOKUP(I1935,'统计（数据库导出）'!A:K,5,FALSE),0)</f>
        <v>0</v>
      </c>
      <c r="U1935" s="217">
        <f>--IFERROR(VLOOKUP(I1935,'统计（数据库导出）'!A:K,6,FALSE),0)</f>
        <v>0</v>
      </c>
      <c r="V1935" s="217">
        <f>--IFERROR(VLOOKUP(I1935,'统计（数据库导出）'!A:K,7,FALSE),0)</f>
        <v>0</v>
      </c>
      <c r="W1935" s="217">
        <f>--IFERROR(VLOOKUP(I1935,'统计（数据库导出）'!A:K,8,FALSE),0)</f>
        <v>238.8</v>
      </c>
      <c r="X1935" s="217">
        <f>--IFERROR(VLOOKUP(I1935,'统计（数据库导出）'!A:K,9,FALSE),0)</f>
        <v>-129</v>
      </c>
      <c r="Y1935" s="217">
        <f>--IFERROR(VLOOKUP(I1935,'统计（数据库导出）'!A:K,10,FALSE),0)</f>
        <v>12.95</v>
      </c>
      <c r="Z1935" s="217">
        <f>--IFERROR(VLOOKUP(I1935,'统计（数据库导出）'!A:K,11,FALSE),0)</f>
        <v>0</v>
      </c>
      <c r="AA1935" s="4">
        <v>1934</v>
      </c>
      <c r="AB1935" s="4"/>
      <c r="AC1935" s="1" t="e">
        <f>VLOOKUP(H1935,[1]Sheet1!$D:$D,1,FALSE)</f>
        <v>#N/A</v>
      </c>
    </row>
    <row r="1936" spans="1:29">
      <c r="A1936" s="4">
        <v>1987</v>
      </c>
      <c r="B1936" s="4" t="s">
        <v>4105</v>
      </c>
      <c r="C1936" s="4">
        <v>0</v>
      </c>
      <c r="D1936" s="4" t="s">
        <v>30</v>
      </c>
      <c r="E1936" s="4" t="s">
        <v>4425</v>
      </c>
      <c r="F1936" s="4" t="s">
        <v>88</v>
      </c>
      <c r="G1936" s="4" t="s">
        <v>33</v>
      </c>
      <c r="H1936" s="4">
        <v>3353328</v>
      </c>
      <c r="I1936" s="4" t="s">
        <v>4868</v>
      </c>
      <c r="J1936" s="216">
        <v>1000</v>
      </c>
      <c r="K1936" s="4">
        <v>13399389006</v>
      </c>
      <c r="L1936" s="4"/>
      <c r="M1936" s="4" t="s">
        <v>4869</v>
      </c>
      <c r="N1936" s="4" t="s">
        <v>4367</v>
      </c>
      <c r="O1936" s="4">
        <v>13919659832</v>
      </c>
      <c r="P1936" s="217">
        <f>--IFERROR(VLOOKUP(I1936,'统计（数据库导出）'!A:C,2,FALSE),0)</f>
        <v>0</v>
      </c>
      <c r="Q1936" s="217">
        <f>--IFERROR(VLOOKUP(I1936,'统计（数据库导出）'!A:C,3,FALSE),0)</f>
        <v>1826.95</v>
      </c>
      <c r="R1936" s="219">
        <f t="shared" si="30"/>
        <v>1.82695</v>
      </c>
      <c r="S1936" s="217">
        <f>--IFERROR(VLOOKUP(I1936,'统计（数据库导出）'!A:K,4,FALSE),0)</f>
        <v>0</v>
      </c>
      <c r="T1936" s="217">
        <f>--IFERROR(VLOOKUP(I1936,'统计（数据库导出）'!A:K,5,FALSE),0)</f>
        <v>0</v>
      </c>
      <c r="U1936" s="217">
        <f>--IFERROR(VLOOKUP(I1936,'统计（数据库导出）'!A:K,6,FALSE),0)</f>
        <v>0</v>
      </c>
      <c r="V1936" s="217">
        <f>--IFERROR(VLOOKUP(I1936,'统计（数据库导出）'!A:K,7,FALSE),0)</f>
        <v>0</v>
      </c>
      <c r="W1936" s="217">
        <f>--IFERROR(VLOOKUP(I1936,'统计（数据库导出）'!A:K,8,FALSE),0)</f>
        <v>1324.4</v>
      </c>
      <c r="X1936" s="217">
        <f>--IFERROR(VLOOKUP(I1936,'统计（数据库导出）'!A:K,9,FALSE),0)</f>
        <v>-198</v>
      </c>
      <c r="Y1936" s="217">
        <f>--IFERROR(VLOOKUP(I1936,'统计（数据库导出）'!A:K,10,FALSE),0)</f>
        <v>502.55</v>
      </c>
      <c r="Z1936" s="217">
        <f>--IFERROR(VLOOKUP(I1936,'统计（数据库导出）'!A:K,11,FALSE),0)</f>
        <v>0</v>
      </c>
      <c r="AA1936" s="4">
        <v>1935</v>
      </c>
      <c r="AB1936" s="4"/>
      <c r="AC1936" s="1" t="e">
        <f>VLOOKUP(H1936,[1]Sheet1!$D:$D,1,FALSE)</f>
        <v>#N/A</v>
      </c>
    </row>
    <row r="1937" spans="1:29">
      <c r="A1937" s="4">
        <v>1641</v>
      </c>
      <c r="B1937" s="4" t="s">
        <v>4105</v>
      </c>
      <c r="C1937" s="4" t="s">
        <v>4516</v>
      </c>
      <c r="D1937" s="4" t="s">
        <v>30</v>
      </c>
      <c r="E1937" s="4" t="s">
        <v>4727</v>
      </c>
      <c r="F1937" s="4" t="s">
        <v>32</v>
      </c>
      <c r="G1937" s="4" t="s">
        <v>68</v>
      </c>
      <c r="H1937" s="4">
        <v>3353336</v>
      </c>
      <c r="I1937" s="4" t="s">
        <v>4741</v>
      </c>
      <c r="J1937" s="216">
        <v>900</v>
      </c>
      <c r="K1937" s="4">
        <v>15349383481</v>
      </c>
      <c r="L1937" s="4"/>
      <c r="M1937" s="4" t="s">
        <v>216</v>
      </c>
      <c r="N1937" s="4" t="s">
        <v>4740</v>
      </c>
      <c r="O1937" s="4">
        <v>15349383481</v>
      </c>
      <c r="P1937" s="217">
        <f>--IFERROR(VLOOKUP(I1937,'统计（数据库导出）'!A:C,2,FALSE),0)</f>
        <v>9</v>
      </c>
      <c r="Q1937" s="217">
        <f>--IFERROR(VLOOKUP(I1937,'统计（数据库导出）'!A:C,3,FALSE),0)</f>
        <v>1199.3</v>
      </c>
      <c r="R1937" s="219">
        <f t="shared" si="30"/>
        <v>1.33255555555556</v>
      </c>
      <c r="S1937" s="217">
        <f>--IFERROR(VLOOKUP(I1937,'统计（数据库导出）'!A:K,4,FALSE),0)</f>
        <v>9</v>
      </c>
      <c r="T1937" s="217">
        <f>--IFERROR(VLOOKUP(I1937,'统计（数据库导出）'!A:K,5,FALSE),0)</f>
        <v>0</v>
      </c>
      <c r="U1937" s="217">
        <f>--IFERROR(VLOOKUP(I1937,'统计（数据库导出）'!A:K,6,FALSE),0)</f>
        <v>0</v>
      </c>
      <c r="V1937" s="217">
        <f>--IFERROR(VLOOKUP(I1937,'统计（数据库导出）'!A:K,7,FALSE),0)</f>
        <v>0</v>
      </c>
      <c r="W1937" s="217">
        <f>--IFERROR(VLOOKUP(I1937,'统计（数据库导出）'!A:K,8,FALSE),0)</f>
        <v>1118.3</v>
      </c>
      <c r="X1937" s="217">
        <f>--IFERROR(VLOOKUP(I1937,'统计（数据库导出）'!A:K,9,FALSE),0)</f>
        <v>-88</v>
      </c>
      <c r="Y1937" s="217">
        <f>--IFERROR(VLOOKUP(I1937,'统计（数据库导出）'!A:K,10,FALSE),0)</f>
        <v>81</v>
      </c>
      <c r="Z1937" s="217">
        <f>--IFERROR(VLOOKUP(I1937,'统计（数据库导出）'!A:K,11,FALSE),0)</f>
        <v>0</v>
      </c>
      <c r="AA1937" s="4">
        <v>1936</v>
      </c>
      <c r="AB1937" s="4"/>
      <c r="AC1937" s="1" t="e">
        <f>VLOOKUP(H1937,[1]Sheet1!$D:$D,1,FALSE)</f>
        <v>#N/A</v>
      </c>
    </row>
    <row r="1938" spans="1:29">
      <c r="A1938" s="4">
        <v>1553</v>
      </c>
      <c r="B1938" s="4" t="s">
        <v>4105</v>
      </c>
      <c r="C1938" s="4">
        <v>0</v>
      </c>
      <c r="D1938" s="4" t="s">
        <v>30</v>
      </c>
      <c r="E1938" s="4" t="s">
        <v>4538</v>
      </c>
      <c r="F1938" s="4" t="s">
        <v>88</v>
      </c>
      <c r="G1938" s="4" t="s">
        <v>43</v>
      </c>
      <c r="H1938" s="4">
        <v>3353321</v>
      </c>
      <c r="I1938" s="4" t="s">
        <v>4870</v>
      </c>
      <c r="J1938" s="216">
        <v>900</v>
      </c>
      <c r="K1938" s="4">
        <v>15343682338</v>
      </c>
      <c r="L1938" s="4"/>
      <c r="M1938" s="4" t="s">
        <v>2127</v>
      </c>
      <c r="N1938" s="4" t="s">
        <v>4544</v>
      </c>
      <c r="O1938" s="4">
        <v>15343682338</v>
      </c>
      <c r="P1938" s="217">
        <f>--IFERROR(VLOOKUP(I1938,'统计（数据库导出）'!A:C,2,FALSE),0)</f>
        <v>0</v>
      </c>
      <c r="Q1938" s="217">
        <f>--IFERROR(VLOOKUP(I1938,'统计（数据库导出）'!A:C,3,FALSE),0)</f>
        <v>747.69</v>
      </c>
      <c r="R1938" s="219">
        <f t="shared" si="30"/>
        <v>0.830766666666667</v>
      </c>
      <c r="S1938" s="217">
        <f>--IFERROR(VLOOKUP(I1938,'统计（数据库导出）'!A:K,4,FALSE),0)</f>
        <v>0</v>
      </c>
      <c r="T1938" s="217">
        <f>--IFERROR(VLOOKUP(I1938,'统计（数据库导出）'!A:K,5,FALSE),0)</f>
        <v>0</v>
      </c>
      <c r="U1938" s="217">
        <f>--IFERROR(VLOOKUP(I1938,'统计（数据库导出）'!A:K,6,FALSE),0)</f>
        <v>0</v>
      </c>
      <c r="V1938" s="217">
        <f>--IFERROR(VLOOKUP(I1938,'统计（数据库导出）'!A:K,7,FALSE),0)</f>
        <v>0</v>
      </c>
      <c r="W1938" s="217">
        <f>--IFERROR(VLOOKUP(I1938,'统计（数据库导出）'!A:K,8,FALSE),0)</f>
        <v>683.09</v>
      </c>
      <c r="X1938" s="217">
        <f>--IFERROR(VLOOKUP(I1938,'统计（数据库导出）'!A:K,9,FALSE),0)</f>
        <v>-318</v>
      </c>
      <c r="Y1938" s="217">
        <f>--IFERROR(VLOOKUP(I1938,'统计（数据库导出）'!A:K,10,FALSE),0)</f>
        <v>64.6</v>
      </c>
      <c r="Z1938" s="217">
        <f>--IFERROR(VLOOKUP(I1938,'统计（数据库导出）'!A:K,11,FALSE),0)</f>
        <v>0</v>
      </c>
      <c r="AA1938" s="4">
        <v>1937</v>
      </c>
      <c r="AB1938" s="4"/>
      <c r="AC1938" s="1" t="e">
        <f>VLOOKUP(H1938,[1]Sheet1!$D:$D,1,FALSE)</f>
        <v>#N/A</v>
      </c>
    </row>
    <row r="1939" spans="1:29">
      <c r="A1939" s="4">
        <v>1401</v>
      </c>
      <c r="B1939" s="4" t="s">
        <v>4105</v>
      </c>
      <c r="C1939" s="4">
        <v>0</v>
      </c>
      <c r="D1939" s="4" t="s">
        <v>30</v>
      </c>
      <c r="E1939" s="4" t="s">
        <v>4250</v>
      </c>
      <c r="F1939" s="4" t="s">
        <v>88</v>
      </c>
      <c r="G1939" s="4" t="s">
        <v>43</v>
      </c>
      <c r="H1939" s="4">
        <v>3852726</v>
      </c>
      <c r="I1939" s="4" t="s">
        <v>4871</v>
      </c>
      <c r="J1939" s="216">
        <v>1000</v>
      </c>
      <c r="K1939" s="4">
        <v>15378819991</v>
      </c>
      <c r="L1939" s="4"/>
      <c r="M1939" s="4" t="s">
        <v>4872</v>
      </c>
      <c r="N1939" s="4" t="s">
        <v>4253</v>
      </c>
      <c r="O1939" s="4">
        <v>15378819991</v>
      </c>
      <c r="P1939" s="217">
        <f>--IFERROR(VLOOKUP(I1939,'统计（数据库导出）'!A:C,2,FALSE),0)</f>
        <v>209</v>
      </c>
      <c r="Q1939" s="217">
        <f>--IFERROR(VLOOKUP(I1939,'统计（数据库导出）'!A:C,3,FALSE),0)</f>
        <v>239</v>
      </c>
      <c r="R1939" s="219">
        <f t="shared" si="30"/>
        <v>0.239</v>
      </c>
      <c r="S1939" s="217">
        <f>--IFERROR(VLOOKUP(I1939,'统计（数据库导出）'!A:K,4,FALSE),0)</f>
        <v>169</v>
      </c>
      <c r="T1939" s="217">
        <f>--IFERROR(VLOOKUP(I1939,'统计（数据库导出）'!A:K,5,FALSE),0)</f>
        <v>0</v>
      </c>
      <c r="U1939" s="217">
        <f>--IFERROR(VLOOKUP(I1939,'统计（数据库导出）'!A:K,6,FALSE),0)</f>
        <v>40</v>
      </c>
      <c r="V1939" s="217">
        <f>--IFERROR(VLOOKUP(I1939,'统计（数据库导出）'!A:K,7,FALSE),0)</f>
        <v>0</v>
      </c>
      <c r="W1939" s="217">
        <f>--IFERROR(VLOOKUP(I1939,'统计（数据库导出）'!A:K,8,FALSE),0)</f>
        <v>199</v>
      </c>
      <c r="X1939" s="217">
        <f>--IFERROR(VLOOKUP(I1939,'统计（数据库导出）'!A:K,9,FALSE),0)</f>
        <v>0</v>
      </c>
      <c r="Y1939" s="217">
        <f>--IFERROR(VLOOKUP(I1939,'统计（数据库导出）'!A:K,10,FALSE),0)</f>
        <v>40</v>
      </c>
      <c r="Z1939" s="217">
        <f>--IFERROR(VLOOKUP(I1939,'统计（数据库导出）'!A:K,11,FALSE),0)</f>
        <v>0</v>
      </c>
      <c r="AA1939" s="4">
        <v>1938</v>
      </c>
      <c r="AB1939" s="4"/>
      <c r="AC1939" s="1" t="e">
        <f>VLOOKUP(H1939,[1]Sheet1!$D:$D,1,FALSE)</f>
        <v>#N/A</v>
      </c>
    </row>
    <row r="1940" spans="1:29">
      <c r="A1940" s="4">
        <v>1987</v>
      </c>
      <c r="B1940" s="4" t="s">
        <v>4105</v>
      </c>
      <c r="C1940" s="4">
        <v>0</v>
      </c>
      <c r="D1940" s="4" t="s">
        <v>30</v>
      </c>
      <c r="E1940" s="4" t="s">
        <v>4425</v>
      </c>
      <c r="F1940" s="4" t="s">
        <v>88</v>
      </c>
      <c r="G1940" s="4" t="s">
        <v>68</v>
      </c>
      <c r="H1940" s="4">
        <v>3353338</v>
      </c>
      <c r="I1940" s="4" t="s">
        <v>4873</v>
      </c>
      <c r="J1940" s="216">
        <v>1000</v>
      </c>
      <c r="K1940" s="4">
        <v>18993823015</v>
      </c>
      <c r="L1940" s="4"/>
      <c r="M1940" s="4" t="s">
        <v>4874</v>
      </c>
      <c r="N1940" s="4" t="s">
        <v>4367</v>
      </c>
      <c r="O1940" s="4">
        <v>18993823015</v>
      </c>
      <c r="P1940" s="217">
        <f>--IFERROR(VLOOKUP(I1940,'统计（数据库导出）'!A:C,2,FALSE),0)</f>
        <v>0</v>
      </c>
      <c r="Q1940" s="217">
        <f>--IFERROR(VLOOKUP(I1940,'统计（数据库导出）'!A:C,3,FALSE),0)</f>
        <v>0</v>
      </c>
      <c r="R1940" s="219">
        <f t="shared" si="30"/>
        <v>0</v>
      </c>
      <c r="S1940" s="217">
        <f>--IFERROR(VLOOKUP(I1940,'统计（数据库导出）'!A:K,4,FALSE),0)</f>
        <v>0</v>
      </c>
      <c r="T1940" s="217">
        <f>--IFERROR(VLOOKUP(I1940,'统计（数据库导出）'!A:K,5,FALSE),0)</f>
        <v>0</v>
      </c>
      <c r="U1940" s="217">
        <f>--IFERROR(VLOOKUP(I1940,'统计（数据库导出）'!A:K,6,FALSE),0)</f>
        <v>0</v>
      </c>
      <c r="V1940" s="217">
        <f>--IFERROR(VLOOKUP(I1940,'统计（数据库导出）'!A:K,7,FALSE),0)</f>
        <v>0</v>
      </c>
      <c r="W1940" s="217">
        <f>--IFERROR(VLOOKUP(I1940,'统计（数据库导出）'!A:K,8,FALSE),0)</f>
        <v>0</v>
      </c>
      <c r="X1940" s="217">
        <f>--IFERROR(VLOOKUP(I1940,'统计（数据库导出）'!A:K,9,FALSE),0)</f>
        <v>0</v>
      </c>
      <c r="Y1940" s="217">
        <f>--IFERROR(VLOOKUP(I1940,'统计（数据库导出）'!A:K,10,FALSE),0)</f>
        <v>0</v>
      </c>
      <c r="Z1940" s="217">
        <f>--IFERROR(VLOOKUP(I1940,'统计（数据库导出）'!A:K,11,FALSE),0)</f>
        <v>0</v>
      </c>
      <c r="AA1940" s="4">
        <v>1939</v>
      </c>
      <c r="AB1940" s="4"/>
      <c r="AC1940" s="1" t="e">
        <f>VLOOKUP(H1940,[1]Sheet1!$D:$D,1,FALSE)</f>
        <v>#N/A</v>
      </c>
    </row>
    <row r="1941" spans="1:29">
      <c r="A1941" s="4">
        <v>1390</v>
      </c>
      <c r="B1941" s="4" t="s">
        <v>4105</v>
      </c>
      <c r="C1941" s="4">
        <v>0</v>
      </c>
      <c r="D1941" s="4" t="s">
        <v>30</v>
      </c>
      <c r="E1941" s="4" t="s">
        <v>4220</v>
      </c>
      <c r="F1941" s="4" t="s">
        <v>88</v>
      </c>
      <c r="G1941" s="4" t="s">
        <v>43</v>
      </c>
      <c r="H1941" s="4">
        <v>3353331</v>
      </c>
      <c r="I1941" s="4" t="s">
        <v>4875</v>
      </c>
      <c r="J1941" s="216">
        <v>1000</v>
      </c>
      <c r="K1941" s="4">
        <v>19958666656</v>
      </c>
      <c r="L1941" s="4"/>
      <c r="M1941" s="4" t="s">
        <v>4876</v>
      </c>
      <c r="N1941" s="4" t="s">
        <v>4223</v>
      </c>
      <c r="O1941" s="4">
        <v>19958666656</v>
      </c>
      <c r="P1941" s="217">
        <f>--IFERROR(VLOOKUP(I1941,'统计（数据库导出）'!A:C,2,FALSE),0)</f>
        <v>294</v>
      </c>
      <c r="Q1941" s="217">
        <f>--IFERROR(VLOOKUP(I1941,'统计（数据库导出）'!A:C,3,FALSE),0)</f>
        <v>1612.9</v>
      </c>
      <c r="R1941" s="219">
        <f t="shared" si="30"/>
        <v>1.6129</v>
      </c>
      <c r="S1941" s="217">
        <f>--IFERROR(VLOOKUP(I1941,'统计（数据库导出）'!A:K,4,FALSE),0)</f>
        <v>274</v>
      </c>
      <c r="T1941" s="217">
        <f>--IFERROR(VLOOKUP(I1941,'统计（数据库导出）'!A:K,5,FALSE),0)</f>
        <v>0</v>
      </c>
      <c r="U1941" s="217">
        <f>--IFERROR(VLOOKUP(I1941,'统计（数据库导出）'!A:K,6,FALSE),0)</f>
        <v>20</v>
      </c>
      <c r="V1941" s="217">
        <f>--IFERROR(VLOOKUP(I1941,'统计（数据库导出）'!A:K,7,FALSE),0)</f>
        <v>0</v>
      </c>
      <c r="W1941" s="217">
        <f>--IFERROR(VLOOKUP(I1941,'统计（数据库导出）'!A:K,8,FALSE),0)</f>
        <v>1314.6</v>
      </c>
      <c r="X1941" s="217">
        <f>--IFERROR(VLOOKUP(I1941,'统计（数据库导出）'!A:K,9,FALSE),0)</f>
        <v>-169</v>
      </c>
      <c r="Y1941" s="217">
        <f>--IFERROR(VLOOKUP(I1941,'统计（数据库导出）'!A:K,10,FALSE),0)</f>
        <v>298.3</v>
      </c>
      <c r="Z1941" s="217">
        <f>--IFERROR(VLOOKUP(I1941,'统计（数据库导出）'!A:K,11,FALSE),0)</f>
        <v>0</v>
      </c>
      <c r="AA1941" s="4">
        <v>1940</v>
      </c>
      <c r="AB1941" s="4"/>
      <c r="AC1941" s="1" t="e">
        <f>VLOOKUP(H1941,[1]Sheet1!$D:$D,1,FALSE)</f>
        <v>#N/A</v>
      </c>
    </row>
    <row r="1942" spans="1:29">
      <c r="A1942" s="4">
        <v>1404</v>
      </c>
      <c r="B1942" s="4" t="s">
        <v>4105</v>
      </c>
      <c r="C1942" s="4">
        <v>0</v>
      </c>
      <c r="D1942" s="4" t="s">
        <v>30</v>
      </c>
      <c r="E1942" s="4" t="s">
        <v>4261</v>
      </c>
      <c r="F1942" s="4" t="s">
        <v>32</v>
      </c>
      <c r="G1942" s="4" t="s">
        <v>33</v>
      </c>
      <c r="H1942" s="4">
        <v>3353319</v>
      </c>
      <c r="I1942" s="4" t="s">
        <v>4877</v>
      </c>
      <c r="J1942" s="216">
        <v>1000</v>
      </c>
      <c r="K1942" s="4">
        <v>17339978567</v>
      </c>
      <c r="L1942" s="4"/>
      <c r="M1942" s="4" t="s">
        <v>4878</v>
      </c>
      <c r="N1942" s="4" t="s">
        <v>4269</v>
      </c>
      <c r="O1942" s="4">
        <v>17339978567</v>
      </c>
      <c r="P1942" s="217">
        <f>--IFERROR(VLOOKUP(I1942,'统计（数据库导出）'!A:C,2,FALSE),0)</f>
        <v>114.1</v>
      </c>
      <c r="Q1942" s="217">
        <f>--IFERROR(VLOOKUP(I1942,'统计（数据库导出）'!A:C,3,FALSE),0)</f>
        <v>344.51</v>
      </c>
      <c r="R1942" s="219">
        <f t="shared" si="30"/>
        <v>0.34451</v>
      </c>
      <c r="S1942" s="217">
        <f>--IFERROR(VLOOKUP(I1942,'统计（数据库导出）'!A:K,4,FALSE),0)</f>
        <v>74.1</v>
      </c>
      <c r="T1942" s="217">
        <f>--IFERROR(VLOOKUP(I1942,'统计（数据库导出）'!A:K,5,FALSE),0)</f>
        <v>0</v>
      </c>
      <c r="U1942" s="217">
        <f>--IFERROR(VLOOKUP(I1942,'统计（数据库导出）'!A:K,6,FALSE),0)</f>
        <v>40</v>
      </c>
      <c r="V1942" s="217">
        <f>--IFERROR(VLOOKUP(I1942,'统计（数据库导出）'!A:K,7,FALSE),0)</f>
        <v>0</v>
      </c>
      <c r="W1942" s="217">
        <f>--IFERROR(VLOOKUP(I1942,'统计（数据库导出）'!A:K,8,FALSE),0)</f>
        <v>304.51</v>
      </c>
      <c r="X1942" s="217">
        <f>--IFERROR(VLOOKUP(I1942,'统计（数据库导出）'!A:K,9,FALSE),0)</f>
        <v>0</v>
      </c>
      <c r="Y1942" s="217">
        <f>--IFERROR(VLOOKUP(I1942,'统计（数据库导出）'!A:K,10,FALSE),0)</f>
        <v>40</v>
      </c>
      <c r="Z1942" s="217">
        <f>--IFERROR(VLOOKUP(I1942,'统计（数据库导出）'!A:K,11,FALSE),0)</f>
        <v>0</v>
      </c>
      <c r="AA1942" s="4">
        <v>1941</v>
      </c>
      <c r="AB1942" s="4"/>
      <c r="AC1942" s="1" t="e">
        <f>VLOOKUP(H1942,[1]Sheet1!$D:$D,1,FALSE)</f>
        <v>#N/A</v>
      </c>
    </row>
    <row r="1943" spans="1:29">
      <c r="A1943" s="4">
        <v>1518</v>
      </c>
      <c r="B1943" s="4" t="s">
        <v>4105</v>
      </c>
      <c r="C1943" s="4">
        <v>0</v>
      </c>
      <c r="D1943" s="4" t="s">
        <v>335</v>
      </c>
      <c r="E1943" s="4" t="s">
        <v>4879</v>
      </c>
      <c r="F1943" s="4">
        <v>0</v>
      </c>
      <c r="G1943" s="4" t="s">
        <v>33</v>
      </c>
      <c r="H1943" s="4">
        <v>3353335</v>
      </c>
      <c r="I1943" s="4" t="s">
        <v>4880</v>
      </c>
      <c r="J1943" s="216">
        <v>1200</v>
      </c>
      <c r="K1943" s="4">
        <v>19996075083</v>
      </c>
      <c r="L1943" s="4"/>
      <c r="M1943" s="4" t="s">
        <v>4881</v>
      </c>
      <c r="N1943" s="4" t="s">
        <v>4123</v>
      </c>
      <c r="O1943" s="4">
        <v>19996075083</v>
      </c>
      <c r="P1943" s="217">
        <f>--IFERROR(VLOOKUP(I1943,'统计（数据库导出）'!A:C,2,FALSE),0)</f>
        <v>0</v>
      </c>
      <c r="Q1943" s="217">
        <f>--IFERROR(VLOOKUP(I1943,'统计（数据库导出）'!A:C,3,FALSE),0)</f>
        <v>950.3</v>
      </c>
      <c r="R1943" s="219">
        <f t="shared" si="30"/>
        <v>0.791916666666667</v>
      </c>
      <c r="S1943" s="217">
        <f>--IFERROR(VLOOKUP(I1943,'统计（数据库导出）'!A:K,4,FALSE),0)</f>
        <v>0</v>
      </c>
      <c r="T1943" s="217">
        <f>--IFERROR(VLOOKUP(I1943,'统计（数据库导出）'!A:K,5,FALSE),0)</f>
        <v>0</v>
      </c>
      <c r="U1943" s="217">
        <f>--IFERROR(VLOOKUP(I1943,'统计（数据库导出）'!A:K,6,FALSE),0)</f>
        <v>0</v>
      </c>
      <c r="V1943" s="217">
        <f>--IFERROR(VLOOKUP(I1943,'统计（数据库导出）'!A:K,7,FALSE),0)</f>
        <v>0</v>
      </c>
      <c r="W1943" s="217">
        <f>--IFERROR(VLOOKUP(I1943,'统计（数据库导出）'!A:K,8,FALSE),0)</f>
        <v>812</v>
      </c>
      <c r="X1943" s="217">
        <f>--IFERROR(VLOOKUP(I1943,'统计（数据库导出）'!A:K,9,FALSE),0)</f>
        <v>-69</v>
      </c>
      <c r="Y1943" s="217">
        <f>--IFERROR(VLOOKUP(I1943,'统计（数据库导出）'!A:K,10,FALSE),0)</f>
        <v>138.3</v>
      </c>
      <c r="Z1943" s="217">
        <f>--IFERROR(VLOOKUP(I1943,'统计（数据库导出）'!A:K,11,FALSE),0)</f>
        <v>0</v>
      </c>
      <c r="AA1943" s="4">
        <v>1942</v>
      </c>
      <c r="AB1943" s="4"/>
      <c r="AC1943" s="1" t="e">
        <f>VLOOKUP(H1943,[1]Sheet1!$D:$D,1,FALSE)</f>
        <v>#N/A</v>
      </c>
    </row>
    <row r="1944" spans="1:29">
      <c r="A1944" s="4">
        <v>1452</v>
      </c>
      <c r="B1944" s="4" t="s">
        <v>4105</v>
      </c>
      <c r="C1944" s="4">
        <v>0</v>
      </c>
      <c r="D1944" s="4" t="s">
        <v>335</v>
      </c>
      <c r="E1944" s="4" t="s">
        <v>4882</v>
      </c>
      <c r="F1944" s="4">
        <v>0</v>
      </c>
      <c r="G1944" s="4" t="s">
        <v>33</v>
      </c>
      <c r="H1944" s="4">
        <v>3353332</v>
      </c>
      <c r="I1944" s="4" t="s">
        <v>4883</v>
      </c>
      <c r="J1944" s="216">
        <v>1200</v>
      </c>
      <c r="K1944" s="4">
        <v>17393809752</v>
      </c>
      <c r="L1944" s="4"/>
      <c r="M1944" s="4" t="s">
        <v>4884</v>
      </c>
      <c r="N1944" s="4" t="s">
        <v>4108</v>
      </c>
      <c r="O1944" s="4">
        <v>17393809752</v>
      </c>
      <c r="P1944" s="217">
        <f>--IFERROR(VLOOKUP(I1944,'统计（数据库导出）'!A:C,2,FALSE),0)</f>
        <v>60</v>
      </c>
      <c r="Q1944" s="217">
        <f>--IFERROR(VLOOKUP(I1944,'统计（数据库导出）'!A:C,3,FALSE),0)</f>
        <v>472.95</v>
      </c>
      <c r="R1944" s="219">
        <f t="shared" si="30"/>
        <v>0.394125</v>
      </c>
      <c r="S1944" s="217">
        <f>--IFERROR(VLOOKUP(I1944,'统计（数据库导出）'!A:K,4,FALSE),0)</f>
        <v>60</v>
      </c>
      <c r="T1944" s="217">
        <f>--IFERROR(VLOOKUP(I1944,'统计（数据库导出）'!A:K,5,FALSE),0)</f>
        <v>-69</v>
      </c>
      <c r="U1944" s="217">
        <f>--IFERROR(VLOOKUP(I1944,'统计（数据库导出）'!A:K,6,FALSE),0)</f>
        <v>0</v>
      </c>
      <c r="V1944" s="217">
        <f>--IFERROR(VLOOKUP(I1944,'统计（数据库导出）'!A:K,7,FALSE),0)</f>
        <v>0</v>
      </c>
      <c r="W1944" s="217">
        <f>--IFERROR(VLOOKUP(I1944,'统计（数据库导出）'!A:K,8,FALSE),0)</f>
        <v>297.7</v>
      </c>
      <c r="X1944" s="217">
        <f>--IFERROR(VLOOKUP(I1944,'统计（数据库导出）'!A:K,9,FALSE),0)</f>
        <v>-69</v>
      </c>
      <c r="Y1944" s="217">
        <f>--IFERROR(VLOOKUP(I1944,'统计（数据库导出）'!A:K,10,FALSE),0)</f>
        <v>175.25</v>
      </c>
      <c r="Z1944" s="217">
        <f>--IFERROR(VLOOKUP(I1944,'统计（数据库导出）'!A:K,11,FALSE),0)</f>
        <v>0</v>
      </c>
      <c r="AA1944" s="4">
        <v>1943</v>
      </c>
      <c r="AB1944" s="4"/>
      <c r="AC1944" s="1" t="e">
        <f>VLOOKUP(H1944,[1]Sheet1!$D:$D,1,FALSE)</f>
        <v>#N/A</v>
      </c>
    </row>
    <row r="1945" s="1" customFormat="1" spans="1:29">
      <c r="A1945" s="4">
        <v>1452</v>
      </c>
      <c r="B1945" s="4" t="s">
        <v>4105</v>
      </c>
      <c r="C1945" s="4">
        <v>0</v>
      </c>
      <c r="D1945" s="4" t="s">
        <v>335</v>
      </c>
      <c r="E1945" s="4" t="s">
        <v>4882</v>
      </c>
      <c r="F1945" s="4">
        <v>0</v>
      </c>
      <c r="G1945" s="4" t="s">
        <v>33</v>
      </c>
      <c r="H1945" s="4">
        <v>3353333</v>
      </c>
      <c r="I1945" s="4" t="s">
        <v>4885</v>
      </c>
      <c r="J1945" s="216">
        <v>1200</v>
      </c>
      <c r="K1945" s="4">
        <v>17789403778</v>
      </c>
      <c r="L1945" s="4"/>
      <c r="M1945" s="4" t="s">
        <v>4886</v>
      </c>
      <c r="N1945" s="4" t="s">
        <v>4111</v>
      </c>
      <c r="O1945" s="4">
        <v>17789403778</v>
      </c>
      <c r="P1945" s="217">
        <f>--IFERROR(VLOOKUP(I1945,'统计（数据库导出）'!A:C,2,FALSE),0)</f>
        <v>0</v>
      </c>
      <c r="Q1945" s="217">
        <f>--IFERROR(VLOOKUP(I1945,'统计（数据库导出）'!A:C,3,FALSE),0)</f>
        <v>29.1</v>
      </c>
      <c r="R1945" s="219">
        <f t="shared" si="30"/>
        <v>0.02425</v>
      </c>
      <c r="S1945" s="217">
        <f>--IFERROR(VLOOKUP(I1945,'统计（数据库导出）'!A:K,4,FALSE),0)</f>
        <v>0</v>
      </c>
      <c r="T1945" s="217">
        <f>--IFERROR(VLOOKUP(I1945,'统计（数据库导出）'!A:K,5,FALSE),0)</f>
        <v>0</v>
      </c>
      <c r="U1945" s="217">
        <f>--IFERROR(VLOOKUP(I1945,'统计（数据库导出）'!A:K,6,FALSE),0)</f>
        <v>0</v>
      </c>
      <c r="V1945" s="217">
        <f>--IFERROR(VLOOKUP(I1945,'统计（数据库导出）'!A:K,7,FALSE),0)</f>
        <v>0</v>
      </c>
      <c r="W1945" s="217">
        <f>--IFERROR(VLOOKUP(I1945,'统计（数据库导出）'!A:K,8,FALSE),0)</f>
        <v>17.1</v>
      </c>
      <c r="X1945" s="217">
        <f>--IFERROR(VLOOKUP(I1945,'统计（数据库导出）'!A:K,9,FALSE),0)</f>
        <v>0</v>
      </c>
      <c r="Y1945" s="217">
        <f>--IFERROR(VLOOKUP(I1945,'统计（数据库导出）'!A:K,10,FALSE),0)</f>
        <v>12</v>
      </c>
      <c r="Z1945" s="217">
        <f>--IFERROR(VLOOKUP(I1945,'统计（数据库导出）'!A:K,11,FALSE),0)</f>
        <v>0</v>
      </c>
      <c r="AA1945" s="4">
        <v>1944</v>
      </c>
      <c r="AB1945" s="4"/>
      <c r="AC1945" s="1" t="e">
        <f>VLOOKUP(H1945,[1]Sheet1!$D:$D,1,FALSE)</f>
        <v>#N/A</v>
      </c>
    </row>
    <row r="1946" s="1" customFormat="1" spans="1:29">
      <c r="A1946" s="4">
        <v>1518</v>
      </c>
      <c r="B1946" s="4" t="s">
        <v>4105</v>
      </c>
      <c r="C1946" s="4">
        <v>0</v>
      </c>
      <c r="D1946" s="4" t="s">
        <v>335</v>
      </c>
      <c r="E1946" s="4" t="s">
        <v>4879</v>
      </c>
      <c r="F1946" s="4">
        <v>0</v>
      </c>
      <c r="G1946" s="4" t="s">
        <v>33</v>
      </c>
      <c r="H1946" s="4"/>
      <c r="I1946" s="214" t="e">
        <v>#N/A</v>
      </c>
      <c r="J1946" s="216">
        <v>0</v>
      </c>
      <c r="K1946" s="4"/>
      <c r="L1946" s="4"/>
      <c r="M1946" s="4" t="s">
        <v>4887</v>
      </c>
      <c r="N1946" s="4" t="e">
        <v>#N/A</v>
      </c>
      <c r="O1946" s="4"/>
      <c r="P1946" s="217">
        <f>--IFERROR(VLOOKUP(I1946,'统计（数据库导出）'!A:C,2,FALSE),0)</f>
        <v>0</v>
      </c>
      <c r="Q1946" s="217">
        <f>--IFERROR(VLOOKUP(I1946,'统计（数据库导出）'!A:C,3,FALSE),0)</f>
        <v>0</v>
      </c>
      <c r="R1946" s="219">
        <f t="shared" si="30"/>
        <v>0</v>
      </c>
      <c r="S1946" s="217">
        <f>--IFERROR(VLOOKUP(I1946,'统计（数据库导出）'!A:K,4,FALSE),0)</f>
        <v>0</v>
      </c>
      <c r="T1946" s="217">
        <f>--IFERROR(VLOOKUP(I1946,'统计（数据库导出）'!A:K,5,FALSE),0)</f>
        <v>0</v>
      </c>
      <c r="U1946" s="217">
        <f>--IFERROR(VLOOKUP(I1946,'统计（数据库导出）'!A:K,6,FALSE),0)</f>
        <v>0</v>
      </c>
      <c r="V1946" s="217">
        <f>--IFERROR(VLOOKUP(I1946,'统计（数据库导出）'!A:K,7,FALSE),0)</f>
        <v>0</v>
      </c>
      <c r="W1946" s="217">
        <f>--IFERROR(VLOOKUP(I1946,'统计（数据库导出）'!A:K,8,FALSE),0)</f>
        <v>0</v>
      </c>
      <c r="X1946" s="217">
        <f>--IFERROR(VLOOKUP(I1946,'统计（数据库导出）'!A:K,9,FALSE),0)</f>
        <v>0</v>
      </c>
      <c r="Y1946" s="217">
        <f>--IFERROR(VLOOKUP(I1946,'统计（数据库导出）'!A:K,10,FALSE),0)</f>
        <v>0</v>
      </c>
      <c r="Z1946" s="217">
        <f>--IFERROR(VLOOKUP(I1946,'统计（数据库导出）'!A:K,11,FALSE),0)</f>
        <v>0</v>
      </c>
      <c r="AA1946" s="4">
        <v>1945</v>
      </c>
      <c r="AB1946" s="4"/>
      <c r="AC1946" s="1" t="e">
        <f>VLOOKUP(H1946,[1]Sheet1!$D:$D,1,FALSE)</f>
        <v>#N/A</v>
      </c>
    </row>
    <row r="1947" s="1" customFormat="1" spans="1:29">
      <c r="A1947" s="4">
        <v>1626</v>
      </c>
      <c r="B1947" s="4" t="s">
        <v>4105</v>
      </c>
      <c r="C1947" s="4">
        <v>0</v>
      </c>
      <c r="D1947" s="4" t="s">
        <v>53</v>
      </c>
      <c r="E1947" s="4">
        <v>0</v>
      </c>
      <c r="F1947" s="4">
        <v>0</v>
      </c>
      <c r="G1947" s="4" t="s">
        <v>33</v>
      </c>
      <c r="H1947" s="4"/>
      <c r="I1947" s="214" t="e">
        <v>#N/A</v>
      </c>
      <c r="J1947" s="216">
        <v>1000</v>
      </c>
      <c r="K1947" s="4"/>
      <c r="L1947" s="4"/>
      <c r="M1947" s="4" t="s">
        <v>4888</v>
      </c>
      <c r="N1947" s="4" t="e">
        <v>#N/A</v>
      </c>
      <c r="O1947" s="4"/>
      <c r="P1947" s="217">
        <f>--IFERROR(VLOOKUP(I1947,'统计（数据库导出）'!A:C,2,FALSE),0)</f>
        <v>0</v>
      </c>
      <c r="Q1947" s="217">
        <f>--IFERROR(VLOOKUP(I1947,'统计（数据库导出）'!A:C,3,FALSE),0)</f>
        <v>0</v>
      </c>
      <c r="R1947" s="219">
        <f t="shared" si="30"/>
        <v>0</v>
      </c>
      <c r="S1947" s="217">
        <f>--IFERROR(VLOOKUP(I1947,'统计（数据库导出）'!A:K,4,FALSE),0)</f>
        <v>0</v>
      </c>
      <c r="T1947" s="217">
        <f>--IFERROR(VLOOKUP(I1947,'统计（数据库导出）'!A:K,5,FALSE),0)</f>
        <v>0</v>
      </c>
      <c r="U1947" s="217">
        <f>--IFERROR(VLOOKUP(I1947,'统计（数据库导出）'!A:K,6,FALSE),0)</f>
        <v>0</v>
      </c>
      <c r="V1947" s="217">
        <f>--IFERROR(VLOOKUP(I1947,'统计（数据库导出）'!A:K,7,FALSE),0)</f>
        <v>0</v>
      </c>
      <c r="W1947" s="217">
        <f>--IFERROR(VLOOKUP(I1947,'统计（数据库导出）'!A:K,8,FALSE),0)</f>
        <v>0</v>
      </c>
      <c r="X1947" s="217">
        <f>--IFERROR(VLOOKUP(I1947,'统计（数据库导出）'!A:K,9,FALSE),0)</f>
        <v>0</v>
      </c>
      <c r="Y1947" s="217">
        <f>--IFERROR(VLOOKUP(I1947,'统计（数据库导出）'!A:K,10,FALSE),0)</f>
        <v>0</v>
      </c>
      <c r="Z1947" s="217">
        <f>--IFERROR(VLOOKUP(I1947,'统计（数据库导出）'!A:K,11,FALSE),0)</f>
        <v>0</v>
      </c>
      <c r="AA1947" s="4">
        <v>1946</v>
      </c>
      <c r="AB1947" s="4"/>
      <c r="AC1947" s="1" t="e">
        <f>VLOOKUP(H1947,[1]Sheet1!$D:$D,1,FALSE)</f>
        <v>#N/A</v>
      </c>
    </row>
    <row r="1948" spans="1:28">
      <c r="A1948" s="4"/>
      <c r="B1948" s="4" t="s">
        <v>4889</v>
      </c>
      <c r="C1948" s="4"/>
      <c r="D1948" s="4"/>
      <c r="E1948" s="4"/>
      <c r="F1948" s="4"/>
      <c r="G1948" s="4"/>
      <c r="H1948" s="4">
        <v>3852294</v>
      </c>
      <c r="I1948" s="4" t="s">
        <v>4890</v>
      </c>
      <c r="J1948" s="216">
        <v>300</v>
      </c>
      <c r="K1948" s="4"/>
      <c r="L1948" s="4"/>
      <c r="M1948" s="4" t="s">
        <v>4891</v>
      </c>
      <c r="N1948" s="4"/>
      <c r="O1948" s="4">
        <v>18993820058</v>
      </c>
      <c r="P1948" s="217">
        <f>--IFERROR(VLOOKUP(I1948,'统计（数据库导出）'!A:C,2,FALSE),0)</f>
        <v>20</v>
      </c>
      <c r="Q1948" s="217">
        <f>--IFERROR(VLOOKUP(I1948,'统计（数据库导出）'!A:C,3,FALSE),0)</f>
        <v>250.65</v>
      </c>
      <c r="R1948" s="219">
        <f t="shared" ref="R1948:R1979" si="31">IFERROR(Q1948/J1948,0)</f>
        <v>0.8355</v>
      </c>
      <c r="S1948" s="217">
        <f>--IFERROR(VLOOKUP(I1948,'统计（数据库导出）'!A:K,4,FALSE),0)</f>
        <v>0</v>
      </c>
      <c r="T1948" s="217">
        <f>--IFERROR(VLOOKUP(I1948,'统计（数据库导出）'!A:K,5,FALSE),0)</f>
        <v>0</v>
      </c>
      <c r="U1948" s="217">
        <f>--IFERROR(VLOOKUP(I1948,'统计（数据库导出）'!A:K,6,FALSE),0)</f>
        <v>20</v>
      </c>
      <c r="V1948" s="217">
        <f>--IFERROR(VLOOKUP(I1948,'统计（数据库导出）'!A:K,7,FALSE),0)</f>
        <v>0</v>
      </c>
      <c r="W1948" s="217">
        <f>--IFERROR(VLOOKUP(I1948,'统计（数据库导出）'!A:K,8,FALSE),0)</f>
        <v>106.2</v>
      </c>
      <c r="X1948" s="217">
        <f>--IFERROR(VLOOKUP(I1948,'统计（数据库导出）'!A:K,9,FALSE),0)</f>
        <v>0</v>
      </c>
      <c r="Y1948" s="217">
        <f>--IFERROR(VLOOKUP(I1948,'统计（数据库导出）'!A:K,10,FALSE),0)</f>
        <v>144.45</v>
      </c>
      <c r="Z1948" s="217">
        <f>--IFERROR(VLOOKUP(I1948,'统计（数据库导出）'!A:K,11,FALSE),0)</f>
        <v>0</v>
      </c>
      <c r="AA1948" s="4">
        <v>1947</v>
      </c>
      <c r="AB1948" s="4"/>
    </row>
    <row r="1949" spans="1:28">
      <c r="A1949" s="4"/>
      <c r="B1949" s="4" t="s">
        <v>4889</v>
      </c>
      <c r="C1949" s="4"/>
      <c r="D1949" s="4"/>
      <c r="E1949" s="4"/>
      <c r="F1949" s="4"/>
      <c r="G1949" s="4"/>
      <c r="H1949" s="4">
        <v>3854029</v>
      </c>
      <c r="I1949" s="4" t="s">
        <v>4892</v>
      </c>
      <c r="J1949" s="216">
        <v>300</v>
      </c>
      <c r="K1949" s="4"/>
      <c r="L1949" s="4"/>
      <c r="M1949" s="4" t="s">
        <v>4893</v>
      </c>
      <c r="N1949" s="4"/>
      <c r="O1949" s="4">
        <v>18993830707</v>
      </c>
      <c r="P1949" s="217">
        <f>--IFERROR(VLOOKUP(I1949,'统计（数据库导出）'!A:C,2,FALSE),0)</f>
        <v>-59</v>
      </c>
      <c r="Q1949" s="217">
        <f>--IFERROR(VLOOKUP(I1949,'统计（数据库导出）'!A:C,3,FALSE),0)</f>
        <v>464</v>
      </c>
      <c r="R1949" s="219">
        <f t="shared" si="31"/>
        <v>1.54666666666667</v>
      </c>
      <c r="S1949" s="217">
        <f>--IFERROR(VLOOKUP(I1949,'统计（数据库导出）'!A:K,4,FALSE),0)</f>
        <v>0</v>
      </c>
      <c r="T1949" s="217">
        <f>--IFERROR(VLOOKUP(I1949,'统计（数据库导出）'!A:K,5,FALSE),0)</f>
        <v>0</v>
      </c>
      <c r="U1949" s="217">
        <f>--IFERROR(VLOOKUP(I1949,'统计（数据库导出）'!A:K,6,FALSE),0)</f>
        <v>-59</v>
      </c>
      <c r="V1949" s="217">
        <f>--IFERROR(VLOOKUP(I1949,'统计（数据库导出）'!A:K,7,FALSE),0)</f>
        <v>-59</v>
      </c>
      <c r="W1949" s="217">
        <f>--IFERROR(VLOOKUP(I1949,'统计（数据库导出）'!A:K,8,FALSE),0)</f>
        <v>0</v>
      </c>
      <c r="X1949" s="217">
        <f>--IFERROR(VLOOKUP(I1949,'统计（数据库导出）'!A:K,9,FALSE),0)</f>
        <v>0</v>
      </c>
      <c r="Y1949" s="217">
        <f>--IFERROR(VLOOKUP(I1949,'统计（数据库导出）'!A:K,10,FALSE),0)</f>
        <v>464</v>
      </c>
      <c r="Z1949" s="217">
        <f>--IFERROR(VLOOKUP(I1949,'统计（数据库导出）'!A:K,11,FALSE),0)</f>
        <v>-83</v>
      </c>
      <c r="AA1949" s="4">
        <v>1948</v>
      </c>
      <c r="AB1949" s="4"/>
    </row>
    <row r="1950" spans="1:28">
      <c r="A1950" s="4"/>
      <c r="B1950" s="4" t="s">
        <v>4889</v>
      </c>
      <c r="C1950" s="4"/>
      <c r="D1950" s="4"/>
      <c r="E1950" s="4"/>
      <c r="F1950" s="4"/>
      <c r="G1950" s="4"/>
      <c r="H1950" s="4">
        <v>3854060</v>
      </c>
      <c r="I1950" s="4" t="s">
        <v>4894</v>
      </c>
      <c r="J1950" s="216">
        <v>300</v>
      </c>
      <c r="K1950" s="4"/>
      <c r="L1950" s="4"/>
      <c r="M1950" s="4" t="s">
        <v>4895</v>
      </c>
      <c r="N1950" s="4"/>
      <c r="O1950" s="4">
        <v>18993820566</v>
      </c>
      <c r="P1950" s="217">
        <f>--IFERROR(VLOOKUP(I1950,'统计（数据库导出）'!A:C,2,FALSE),0)</f>
        <v>0</v>
      </c>
      <c r="Q1950" s="217">
        <f>--IFERROR(VLOOKUP(I1950,'统计（数据库导出）'!A:C,3,FALSE),0)</f>
        <v>465</v>
      </c>
      <c r="R1950" s="219">
        <f t="shared" si="31"/>
        <v>1.55</v>
      </c>
      <c r="S1950" s="217">
        <f>--IFERROR(VLOOKUP(I1950,'统计（数据库导出）'!A:K,4,FALSE),0)</f>
        <v>0</v>
      </c>
      <c r="T1950" s="217">
        <f>--IFERROR(VLOOKUP(I1950,'统计（数据库导出）'!A:K,5,FALSE),0)</f>
        <v>0</v>
      </c>
      <c r="U1950" s="217">
        <f>--IFERROR(VLOOKUP(I1950,'统计（数据库导出）'!A:K,6,FALSE),0)</f>
        <v>0</v>
      </c>
      <c r="V1950" s="217">
        <f>--IFERROR(VLOOKUP(I1950,'统计（数据库导出）'!A:K,7,FALSE),0)</f>
        <v>0</v>
      </c>
      <c r="W1950" s="217">
        <f>--IFERROR(VLOOKUP(I1950,'统计（数据库导出）'!A:K,8,FALSE),0)</f>
        <v>0</v>
      </c>
      <c r="X1950" s="217">
        <f>--IFERROR(VLOOKUP(I1950,'统计（数据库导出）'!A:K,9,FALSE),0)</f>
        <v>0</v>
      </c>
      <c r="Y1950" s="217">
        <f>--IFERROR(VLOOKUP(I1950,'统计（数据库导出）'!A:K,10,FALSE),0)</f>
        <v>465</v>
      </c>
      <c r="Z1950" s="217">
        <f>--IFERROR(VLOOKUP(I1950,'统计（数据库导出）'!A:K,11,FALSE),0)</f>
        <v>-29</v>
      </c>
      <c r="AA1950" s="4">
        <v>1949</v>
      </c>
      <c r="AB1950" s="4"/>
    </row>
    <row r="1951" spans="1:28">
      <c r="A1951" s="4"/>
      <c r="B1951" s="4" t="s">
        <v>4889</v>
      </c>
      <c r="C1951" s="4"/>
      <c r="D1951" s="4"/>
      <c r="E1951" s="4"/>
      <c r="F1951" s="4"/>
      <c r="G1951" s="4"/>
      <c r="H1951" s="4">
        <v>3854062</v>
      </c>
      <c r="I1951" s="4" t="s">
        <v>4896</v>
      </c>
      <c r="J1951" s="216">
        <v>300</v>
      </c>
      <c r="K1951" s="4"/>
      <c r="L1951" s="4"/>
      <c r="M1951" s="4" t="s">
        <v>4897</v>
      </c>
      <c r="N1951" s="4"/>
      <c r="O1951" s="4">
        <v>18993821518</v>
      </c>
      <c r="P1951" s="217">
        <f>--IFERROR(VLOOKUP(I1951,'统计（数据库导出）'!A:C,2,FALSE),0)</f>
        <v>-92</v>
      </c>
      <c r="Q1951" s="217">
        <f>--IFERROR(VLOOKUP(I1951,'统计（数据库导出）'!A:C,3,FALSE),0)</f>
        <v>791.1</v>
      </c>
      <c r="R1951" s="219">
        <f t="shared" si="31"/>
        <v>2.637</v>
      </c>
      <c r="S1951" s="217">
        <f>--IFERROR(VLOOKUP(I1951,'统计（数据库导出）'!A:K,4,FALSE),0)</f>
        <v>0</v>
      </c>
      <c r="T1951" s="217">
        <f>--IFERROR(VLOOKUP(I1951,'统计（数据库导出）'!A:K,5,FALSE),0)</f>
        <v>0</v>
      </c>
      <c r="U1951" s="217">
        <f>--IFERROR(VLOOKUP(I1951,'统计（数据库导出）'!A:K,6,FALSE),0)</f>
        <v>-92</v>
      </c>
      <c r="V1951" s="217">
        <f>--IFERROR(VLOOKUP(I1951,'统计（数据库导出）'!A:K,7,FALSE),0)</f>
        <v>-92</v>
      </c>
      <c r="W1951" s="217">
        <f>--IFERROR(VLOOKUP(I1951,'统计（数据库导出）'!A:K,8,FALSE),0)</f>
        <v>152.1</v>
      </c>
      <c r="X1951" s="217">
        <f>--IFERROR(VLOOKUP(I1951,'统计（数据库导出）'!A:K,9,FALSE),0)</f>
        <v>-219.7</v>
      </c>
      <c r="Y1951" s="217">
        <f>--IFERROR(VLOOKUP(I1951,'统计（数据库导出）'!A:K,10,FALSE),0)</f>
        <v>639</v>
      </c>
      <c r="Z1951" s="217">
        <f>--IFERROR(VLOOKUP(I1951,'统计（数据库导出）'!A:K,11,FALSE),0)</f>
        <v>-92</v>
      </c>
      <c r="AA1951" s="4">
        <v>1950</v>
      </c>
      <c r="AB1951" s="4"/>
    </row>
    <row r="1952" spans="1:28">
      <c r="A1952" s="4"/>
      <c r="B1952" s="4" t="s">
        <v>4898</v>
      </c>
      <c r="C1952" s="4" t="s">
        <v>4899</v>
      </c>
      <c r="D1952" s="4"/>
      <c r="E1952" s="4"/>
      <c r="F1952" s="4"/>
      <c r="G1952" s="4"/>
      <c r="H1952" s="4">
        <v>3853775</v>
      </c>
      <c r="I1952" s="4" t="s">
        <v>4900</v>
      </c>
      <c r="J1952" s="216">
        <v>300</v>
      </c>
      <c r="K1952" s="4"/>
      <c r="L1952" s="4"/>
      <c r="M1952" s="4" t="s">
        <v>4901</v>
      </c>
      <c r="N1952" s="4"/>
      <c r="O1952" s="4">
        <v>18919213232</v>
      </c>
      <c r="P1952" s="217">
        <f>--IFERROR(VLOOKUP(I1952,'统计（数据库导出）'!A:C,2,FALSE),0)</f>
        <v>0</v>
      </c>
      <c r="Q1952" s="217">
        <f>--IFERROR(VLOOKUP(I1952,'统计（数据库导出）'!A:C,3,FALSE),0)</f>
        <v>0</v>
      </c>
      <c r="R1952" s="219">
        <f t="shared" si="31"/>
        <v>0</v>
      </c>
      <c r="S1952" s="217">
        <f>--IFERROR(VLOOKUP(I1952,'统计（数据库导出）'!A:K,4,FALSE),0)</f>
        <v>0</v>
      </c>
      <c r="T1952" s="217">
        <f>--IFERROR(VLOOKUP(I1952,'统计（数据库导出）'!A:K,5,FALSE),0)</f>
        <v>0</v>
      </c>
      <c r="U1952" s="217">
        <f>--IFERROR(VLOOKUP(I1952,'统计（数据库导出）'!A:K,6,FALSE),0)</f>
        <v>0</v>
      </c>
      <c r="V1952" s="217">
        <f>--IFERROR(VLOOKUP(I1952,'统计（数据库导出）'!A:K,7,FALSE),0)</f>
        <v>0</v>
      </c>
      <c r="W1952" s="217">
        <f>--IFERROR(VLOOKUP(I1952,'统计（数据库导出）'!A:K,8,FALSE),0)</f>
        <v>0</v>
      </c>
      <c r="X1952" s="217">
        <f>--IFERROR(VLOOKUP(I1952,'统计（数据库导出）'!A:K,9,FALSE),0)</f>
        <v>0</v>
      </c>
      <c r="Y1952" s="217">
        <f>--IFERROR(VLOOKUP(I1952,'统计（数据库导出）'!A:K,10,FALSE),0)</f>
        <v>0</v>
      </c>
      <c r="Z1952" s="217">
        <f>--IFERROR(VLOOKUP(I1952,'统计（数据库导出）'!A:K,11,FALSE),0)</f>
        <v>0</v>
      </c>
      <c r="AA1952" s="4">
        <v>1951</v>
      </c>
      <c r="AB1952" s="4"/>
    </row>
    <row r="1953" spans="1:28">
      <c r="A1953" s="4"/>
      <c r="B1953" s="4" t="s">
        <v>4898</v>
      </c>
      <c r="C1953" s="4" t="s">
        <v>4899</v>
      </c>
      <c r="D1953" s="4"/>
      <c r="E1953" s="4"/>
      <c r="F1953" s="4"/>
      <c r="G1953" s="4"/>
      <c r="H1953" s="4">
        <v>3852639</v>
      </c>
      <c r="I1953" s="4" t="s">
        <v>4902</v>
      </c>
      <c r="J1953" s="216">
        <v>300</v>
      </c>
      <c r="K1953" s="4"/>
      <c r="L1953" s="4"/>
      <c r="M1953" s="4" t="s">
        <v>4903</v>
      </c>
      <c r="N1953" s="4"/>
      <c r="O1953" s="4">
        <v>19993835755</v>
      </c>
      <c r="P1953" s="217">
        <f>--IFERROR(VLOOKUP(I1953,'统计（数据库导出）'!A:C,2,FALSE),0)</f>
        <v>0</v>
      </c>
      <c r="Q1953" s="217">
        <f>--IFERROR(VLOOKUP(I1953,'统计（数据库导出）'!A:C,3,FALSE),0)</f>
        <v>0</v>
      </c>
      <c r="R1953" s="219">
        <f t="shared" si="31"/>
        <v>0</v>
      </c>
      <c r="S1953" s="217">
        <f>--IFERROR(VLOOKUP(I1953,'统计（数据库导出）'!A:K,4,FALSE),0)</f>
        <v>0</v>
      </c>
      <c r="T1953" s="217">
        <f>--IFERROR(VLOOKUP(I1953,'统计（数据库导出）'!A:K,5,FALSE),0)</f>
        <v>0</v>
      </c>
      <c r="U1953" s="217">
        <f>--IFERROR(VLOOKUP(I1953,'统计（数据库导出）'!A:K,6,FALSE),0)</f>
        <v>0</v>
      </c>
      <c r="V1953" s="217">
        <f>--IFERROR(VLOOKUP(I1953,'统计（数据库导出）'!A:K,7,FALSE),0)</f>
        <v>0</v>
      </c>
      <c r="W1953" s="217">
        <f>--IFERROR(VLOOKUP(I1953,'统计（数据库导出）'!A:K,8,FALSE),0)</f>
        <v>0</v>
      </c>
      <c r="X1953" s="217">
        <f>--IFERROR(VLOOKUP(I1953,'统计（数据库导出）'!A:K,9,FALSE),0)</f>
        <v>0</v>
      </c>
      <c r="Y1953" s="217">
        <f>--IFERROR(VLOOKUP(I1953,'统计（数据库导出）'!A:K,10,FALSE),0)</f>
        <v>0</v>
      </c>
      <c r="Z1953" s="217">
        <f>--IFERROR(VLOOKUP(I1953,'统计（数据库导出）'!A:K,11,FALSE),0)</f>
        <v>0</v>
      </c>
      <c r="AA1953" s="4">
        <v>1952</v>
      </c>
      <c r="AB1953" s="4"/>
    </row>
    <row r="1954" spans="1:28">
      <c r="A1954" s="4"/>
      <c r="B1954" s="4" t="s">
        <v>4898</v>
      </c>
      <c r="C1954" s="4" t="s">
        <v>4899</v>
      </c>
      <c r="D1954" s="4"/>
      <c r="E1954" s="4"/>
      <c r="F1954" s="4"/>
      <c r="G1954" s="4"/>
      <c r="H1954" s="4">
        <v>3853887</v>
      </c>
      <c r="I1954" s="4" t="s">
        <v>4904</v>
      </c>
      <c r="J1954" s="216">
        <v>300</v>
      </c>
      <c r="K1954" s="4"/>
      <c r="L1954" s="4"/>
      <c r="M1954" s="4" t="s">
        <v>4905</v>
      </c>
      <c r="N1954" s="4"/>
      <c r="O1954" s="4">
        <v>19996036652</v>
      </c>
      <c r="P1954" s="217">
        <f>--IFERROR(VLOOKUP(I1954,'统计（数据库导出）'!A:C,2,FALSE),0)</f>
        <v>0</v>
      </c>
      <c r="Q1954" s="217">
        <f>--IFERROR(VLOOKUP(I1954,'统计（数据库导出）'!A:C,3,FALSE),0)</f>
        <v>0</v>
      </c>
      <c r="R1954" s="219">
        <f t="shared" si="31"/>
        <v>0</v>
      </c>
      <c r="S1954" s="217">
        <f>--IFERROR(VLOOKUP(I1954,'统计（数据库导出）'!A:K,4,FALSE),0)</f>
        <v>0</v>
      </c>
      <c r="T1954" s="217">
        <f>--IFERROR(VLOOKUP(I1954,'统计（数据库导出）'!A:K,5,FALSE),0)</f>
        <v>0</v>
      </c>
      <c r="U1954" s="217">
        <f>--IFERROR(VLOOKUP(I1954,'统计（数据库导出）'!A:K,6,FALSE),0)</f>
        <v>0</v>
      </c>
      <c r="V1954" s="217">
        <f>--IFERROR(VLOOKUP(I1954,'统计（数据库导出）'!A:K,7,FALSE),0)</f>
        <v>0</v>
      </c>
      <c r="W1954" s="217">
        <f>--IFERROR(VLOOKUP(I1954,'统计（数据库导出）'!A:K,8,FALSE),0)</f>
        <v>0</v>
      </c>
      <c r="X1954" s="217">
        <f>--IFERROR(VLOOKUP(I1954,'统计（数据库导出）'!A:K,9,FALSE),0)</f>
        <v>0</v>
      </c>
      <c r="Y1954" s="217">
        <f>--IFERROR(VLOOKUP(I1954,'统计（数据库导出）'!A:K,10,FALSE),0)</f>
        <v>0</v>
      </c>
      <c r="Z1954" s="217">
        <f>--IFERROR(VLOOKUP(I1954,'统计（数据库导出）'!A:K,11,FALSE),0)</f>
        <v>0</v>
      </c>
      <c r="AA1954" s="4">
        <v>1953</v>
      </c>
      <c r="AB1954" s="4"/>
    </row>
    <row r="1955" spans="1:28">
      <c r="A1955" s="4"/>
      <c r="B1955" s="4" t="s">
        <v>4898</v>
      </c>
      <c r="C1955" s="4" t="s">
        <v>4906</v>
      </c>
      <c r="D1955" s="4"/>
      <c r="E1955" s="4"/>
      <c r="F1955" s="4"/>
      <c r="G1955" s="4"/>
      <c r="H1955" s="4">
        <v>380428</v>
      </c>
      <c r="I1955" s="4" t="s">
        <v>4907</v>
      </c>
      <c r="J1955" s="216">
        <v>300</v>
      </c>
      <c r="K1955" s="4"/>
      <c r="L1955" s="4"/>
      <c r="M1955" s="4" t="s">
        <v>4908</v>
      </c>
      <c r="N1955" s="4"/>
      <c r="O1955" s="4">
        <v>18919220169</v>
      </c>
      <c r="P1955" s="217">
        <f>--IFERROR(VLOOKUP(I1955,'统计（数据库导出）'!A:C,2,FALSE),0)</f>
        <v>-28.5</v>
      </c>
      <c r="Q1955" s="217">
        <f>--IFERROR(VLOOKUP(I1955,'统计（数据库导出）'!A:C,3,FALSE),0)</f>
        <v>753.5</v>
      </c>
      <c r="R1955" s="219">
        <f t="shared" si="31"/>
        <v>2.51166666666667</v>
      </c>
      <c r="S1955" s="217">
        <f>--IFERROR(VLOOKUP(I1955,'统计（数据库导出）'!A:K,4,FALSE),0)</f>
        <v>0</v>
      </c>
      <c r="T1955" s="217">
        <f>--IFERROR(VLOOKUP(I1955,'统计（数据库导出）'!A:K,5,FALSE),0)</f>
        <v>0</v>
      </c>
      <c r="U1955" s="217">
        <f>--IFERROR(VLOOKUP(I1955,'统计（数据库导出）'!A:K,6,FALSE),0)</f>
        <v>-28.5</v>
      </c>
      <c r="V1955" s="217">
        <f>--IFERROR(VLOOKUP(I1955,'统计（数据库导出）'!A:K,7,FALSE),0)</f>
        <v>-34.5</v>
      </c>
      <c r="W1955" s="217">
        <f>--IFERROR(VLOOKUP(I1955,'统计（数据库导出）'!A:K,8,FALSE),0)</f>
        <v>0</v>
      </c>
      <c r="X1955" s="217">
        <f>--IFERROR(VLOOKUP(I1955,'统计（数据库导出）'!A:K,9,FALSE),0)</f>
        <v>0</v>
      </c>
      <c r="Y1955" s="217">
        <f>--IFERROR(VLOOKUP(I1955,'统计（数据库导出）'!A:K,10,FALSE),0)</f>
        <v>753.5</v>
      </c>
      <c r="Z1955" s="217">
        <f>--IFERROR(VLOOKUP(I1955,'统计（数据库导出）'!A:K,11,FALSE),0)</f>
        <v>-280.5</v>
      </c>
      <c r="AA1955" s="4">
        <v>1954</v>
      </c>
      <c r="AB1955" s="4"/>
    </row>
    <row r="1956" spans="1:28">
      <c r="A1956" s="4"/>
      <c r="B1956" s="4" t="s">
        <v>4898</v>
      </c>
      <c r="C1956" s="4" t="s">
        <v>4909</v>
      </c>
      <c r="D1956" s="4"/>
      <c r="E1956" s="4"/>
      <c r="F1956" s="4"/>
      <c r="G1956" s="4"/>
      <c r="H1956" s="4">
        <v>380199</v>
      </c>
      <c r="I1956" s="4" t="s">
        <v>4910</v>
      </c>
      <c r="J1956" s="216">
        <v>300</v>
      </c>
      <c r="K1956" s="4"/>
      <c r="L1956" s="4"/>
      <c r="M1956" s="4" t="s">
        <v>4911</v>
      </c>
      <c r="N1956" s="4"/>
      <c r="O1956" s="4">
        <v>18993821152</v>
      </c>
      <c r="P1956" s="217">
        <f>--IFERROR(VLOOKUP(I1956,'统计（数据库导出）'!A:C,2,FALSE),0)</f>
        <v>0</v>
      </c>
      <c r="Q1956" s="217">
        <f>--IFERROR(VLOOKUP(I1956,'统计（数据库导出）'!A:C,3,FALSE),0)</f>
        <v>165</v>
      </c>
      <c r="R1956" s="219">
        <f t="shared" si="31"/>
        <v>0.55</v>
      </c>
      <c r="S1956" s="217">
        <f>--IFERROR(VLOOKUP(I1956,'统计（数据库导出）'!A:K,4,FALSE),0)</f>
        <v>0</v>
      </c>
      <c r="T1956" s="217">
        <f>--IFERROR(VLOOKUP(I1956,'统计（数据库导出）'!A:K,5,FALSE),0)</f>
        <v>0</v>
      </c>
      <c r="U1956" s="217">
        <f>--IFERROR(VLOOKUP(I1956,'统计（数据库导出）'!A:K,6,FALSE),0)</f>
        <v>0</v>
      </c>
      <c r="V1956" s="217">
        <f>--IFERROR(VLOOKUP(I1956,'统计（数据库导出）'!A:K,7,FALSE),0)</f>
        <v>0</v>
      </c>
      <c r="W1956" s="217">
        <f>--IFERROR(VLOOKUP(I1956,'统计（数据库导出）'!A:K,8,FALSE),0)</f>
        <v>0</v>
      </c>
      <c r="X1956" s="217">
        <f>--IFERROR(VLOOKUP(I1956,'统计（数据库导出）'!A:K,9,FALSE),0)</f>
        <v>0</v>
      </c>
      <c r="Y1956" s="217">
        <f>--IFERROR(VLOOKUP(I1956,'统计（数据库导出）'!A:K,10,FALSE),0)</f>
        <v>165</v>
      </c>
      <c r="Z1956" s="217">
        <f>--IFERROR(VLOOKUP(I1956,'统计（数据库导出）'!A:K,11,FALSE),0)</f>
        <v>0</v>
      </c>
      <c r="AA1956" s="4">
        <v>1955</v>
      </c>
      <c r="AB1956" s="4"/>
    </row>
    <row r="1957" spans="1:28">
      <c r="A1957" s="4"/>
      <c r="B1957" s="4" t="s">
        <v>4898</v>
      </c>
      <c r="C1957" s="4" t="s">
        <v>4909</v>
      </c>
      <c r="D1957" s="4"/>
      <c r="E1957" s="4"/>
      <c r="F1957" s="4"/>
      <c r="G1957" s="4"/>
      <c r="H1957" s="4">
        <v>380547</v>
      </c>
      <c r="I1957" s="4" t="s">
        <v>4912</v>
      </c>
      <c r="J1957" s="216">
        <v>300</v>
      </c>
      <c r="K1957" s="4"/>
      <c r="L1957" s="4"/>
      <c r="M1957" s="4" t="s">
        <v>4913</v>
      </c>
      <c r="N1957" s="4"/>
      <c r="O1957" s="4">
        <v>18993821881</v>
      </c>
      <c r="P1957" s="217">
        <f>--IFERROR(VLOOKUP(I1957,'统计（数据库导出）'!A:C,2,FALSE),0)</f>
        <v>0</v>
      </c>
      <c r="Q1957" s="217">
        <f>--IFERROR(VLOOKUP(I1957,'统计（数据库导出）'!A:C,3,FALSE),0)</f>
        <v>180.2</v>
      </c>
      <c r="R1957" s="219">
        <f t="shared" si="31"/>
        <v>0.600666666666667</v>
      </c>
      <c r="S1957" s="217">
        <f>--IFERROR(VLOOKUP(I1957,'统计（数据库导出）'!A:K,4,FALSE),0)</f>
        <v>0</v>
      </c>
      <c r="T1957" s="217">
        <f>--IFERROR(VLOOKUP(I1957,'统计（数据库导出）'!A:K,5,FALSE),0)</f>
        <v>0</v>
      </c>
      <c r="U1957" s="217">
        <f>--IFERROR(VLOOKUP(I1957,'统计（数据库导出）'!A:K,6,FALSE),0)</f>
        <v>0</v>
      </c>
      <c r="V1957" s="217">
        <f>--IFERROR(VLOOKUP(I1957,'统计（数据库导出）'!A:K,7,FALSE),0)</f>
        <v>0</v>
      </c>
      <c r="W1957" s="217">
        <f>--IFERROR(VLOOKUP(I1957,'统计（数据库导出）'!A:K,8,FALSE),0)</f>
        <v>142.2</v>
      </c>
      <c r="X1957" s="217">
        <f>--IFERROR(VLOOKUP(I1957,'统计（数据库导出）'!A:K,9,FALSE),0)</f>
        <v>-106.2</v>
      </c>
      <c r="Y1957" s="217">
        <f>--IFERROR(VLOOKUP(I1957,'统计（数据库导出）'!A:K,10,FALSE),0)</f>
        <v>38</v>
      </c>
      <c r="Z1957" s="217">
        <f>--IFERROR(VLOOKUP(I1957,'统计（数据库导出）'!A:K,11,FALSE),0)</f>
        <v>0</v>
      </c>
      <c r="AA1957" s="4">
        <v>1956</v>
      </c>
      <c r="AB1957" s="4"/>
    </row>
    <row r="1958" spans="1:28">
      <c r="A1958" s="4"/>
      <c r="B1958" s="4" t="s">
        <v>4898</v>
      </c>
      <c r="C1958" s="4" t="s">
        <v>4909</v>
      </c>
      <c r="D1958" s="4"/>
      <c r="E1958" s="4"/>
      <c r="F1958" s="4"/>
      <c r="G1958" s="4"/>
      <c r="H1958" s="4">
        <v>3852542</v>
      </c>
      <c r="I1958" s="4" t="s">
        <v>4914</v>
      </c>
      <c r="J1958" s="216">
        <v>300</v>
      </c>
      <c r="K1958" s="4"/>
      <c r="L1958" s="4"/>
      <c r="M1958" s="4" t="s">
        <v>3338</v>
      </c>
      <c r="N1958" s="4"/>
      <c r="O1958" s="4">
        <v>18993820112</v>
      </c>
      <c r="P1958" s="217">
        <f>--IFERROR(VLOOKUP(I1958,'统计（数据库导出）'!A:C,2,FALSE),0)</f>
        <v>0</v>
      </c>
      <c r="Q1958" s="217">
        <f>--IFERROR(VLOOKUP(I1958,'统计（数据库导出）'!A:C,3,FALSE),0)</f>
        <v>144</v>
      </c>
      <c r="R1958" s="219">
        <f t="shared" si="31"/>
        <v>0.48</v>
      </c>
      <c r="S1958" s="217">
        <f>--IFERROR(VLOOKUP(I1958,'统计（数据库导出）'!A:K,4,FALSE),0)</f>
        <v>0</v>
      </c>
      <c r="T1958" s="217">
        <f>--IFERROR(VLOOKUP(I1958,'统计（数据库导出）'!A:K,5,FALSE),0)</f>
        <v>0</v>
      </c>
      <c r="U1958" s="217">
        <f>--IFERROR(VLOOKUP(I1958,'统计（数据库导出）'!A:K,6,FALSE),0)</f>
        <v>0</v>
      </c>
      <c r="V1958" s="217">
        <f>--IFERROR(VLOOKUP(I1958,'统计（数据库导出）'!A:K,7,FALSE),0)</f>
        <v>0</v>
      </c>
      <c r="W1958" s="217">
        <f>--IFERROR(VLOOKUP(I1958,'统计（数据库导出）'!A:K,8,FALSE),0)</f>
        <v>144</v>
      </c>
      <c r="X1958" s="217">
        <f>--IFERROR(VLOOKUP(I1958,'统计（数据库导出）'!A:K,9,FALSE),0)</f>
        <v>-69</v>
      </c>
      <c r="Y1958" s="217">
        <f>--IFERROR(VLOOKUP(I1958,'统计（数据库导出）'!A:K,10,FALSE),0)</f>
        <v>0</v>
      </c>
      <c r="Z1958" s="217">
        <f>--IFERROR(VLOOKUP(I1958,'统计（数据库导出）'!A:K,11,FALSE),0)</f>
        <v>0</v>
      </c>
      <c r="AA1958" s="4">
        <v>1957</v>
      </c>
      <c r="AB1958" s="4"/>
    </row>
    <row r="1959" spans="1:28">
      <c r="A1959" s="4"/>
      <c r="B1959" s="4" t="s">
        <v>4898</v>
      </c>
      <c r="C1959" s="4" t="s">
        <v>4909</v>
      </c>
      <c r="D1959" s="4"/>
      <c r="E1959" s="4"/>
      <c r="F1959" s="4"/>
      <c r="G1959" s="4"/>
      <c r="H1959" s="4">
        <v>380094</v>
      </c>
      <c r="I1959" s="4" t="s">
        <v>4915</v>
      </c>
      <c r="J1959" s="216">
        <v>300</v>
      </c>
      <c r="K1959" s="4"/>
      <c r="L1959" s="4"/>
      <c r="M1959" s="4" t="s">
        <v>4916</v>
      </c>
      <c r="N1959" s="4"/>
      <c r="O1959" s="4">
        <v>15339780390</v>
      </c>
      <c r="P1959" s="217">
        <f>--IFERROR(VLOOKUP(I1959,'统计（数据库导出）'!A:C,2,FALSE),0)</f>
        <v>0</v>
      </c>
      <c r="Q1959" s="217">
        <f>--IFERROR(VLOOKUP(I1959,'统计（数据库导出）'!A:C,3,FALSE),0)</f>
        <v>0</v>
      </c>
      <c r="R1959" s="219">
        <f t="shared" si="31"/>
        <v>0</v>
      </c>
      <c r="S1959" s="217">
        <f>--IFERROR(VLOOKUP(I1959,'统计（数据库导出）'!A:K,4,FALSE),0)</f>
        <v>0</v>
      </c>
      <c r="T1959" s="217">
        <f>--IFERROR(VLOOKUP(I1959,'统计（数据库导出）'!A:K,5,FALSE),0)</f>
        <v>0</v>
      </c>
      <c r="U1959" s="217">
        <f>--IFERROR(VLOOKUP(I1959,'统计（数据库导出）'!A:K,6,FALSE),0)</f>
        <v>0</v>
      </c>
      <c r="V1959" s="217">
        <f>--IFERROR(VLOOKUP(I1959,'统计（数据库导出）'!A:K,7,FALSE),0)</f>
        <v>0</v>
      </c>
      <c r="W1959" s="217">
        <f>--IFERROR(VLOOKUP(I1959,'统计（数据库导出）'!A:K,8,FALSE),0)</f>
        <v>0</v>
      </c>
      <c r="X1959" s="217">
        <f>--IFERROR(VLOOKUP(I1959,'统计（数据库导出）'!A:K,9,FALSE),0)</f>
        <v>0</v>
      </c>
      <c r="Y1959" s="217">
        <f>--IFERROR(VLOOKUP(I1959,'统计（数据库导出）'!A:K,10,FALSE),0)</f>
        <v>0</v>
      </c>
      <c r="Z1959" s="217">
        <f>--IFERROR(VLOOKUP(I1959,'统计（数据库导出）'!A:K,11,FALSE),0)</f>
        <v>0</v>
      </c>
      <c r="AA1959" s="4">
        <v>1958</v>
      </c>
      <c r="AB1959" s="4"/>
    </row>
    <row r="1960" spans="1:28">
      <c r="A1960" s="4"/>
      <c r="B1960" s="4" t="s">
        <v>4898</v>
      </c>
      <c r="C1960" s="4" t="s">
        <v>4909</v>
      </c>
      <c r="D1960" s="4"/>
      <c r="E1960" s="4"/>
      <c r="F1960" s="4"/>
      <c r="G1960" s="4"/>
      <c r="H1960" s="4">
        <v>3832529</v>
      </c>
      <c r="I1960" s="4" t="s">
        <v>4917</v>
      </c>
      <c r="J1960" s="216">
        <v>300</v>
      </c>
      <c r="K1960" s="4"/>
      <c r="L1960" s="4"/>
      <c r="M1960" s="4" t="s">
        <v>4918</v>
      </c>
      <c r="N1960" s="4"/>
      <c r="O1960" s="4">
        <v>18993805188</v>
      </c>
      <c r="P1960" s="217">
        <f>--IFERROR(VLOOKUP(I1960,'统计（数据库导出）'!A:C,2,FALSE),0)</f>
        <v>0</v>
      </c>
      <c r="Q1960" s="217">
        <f>--IFERROR(VLOOKUP(I1960,'统计（数据库导出）'!A:C,3,FALSE),0)</f>
        <v>115.96</v>
      </c>
      <c r="R1960" s="219">
        <f t="shared" si="31"/>
        <v>0.386533333333333</v>
      </c>
      <c r="S1960" s="217">
        <f>--IFERROR(VLOOKUP(I1960,'统计（数据库导出）'!A:K,4,FALSE),0)</f>
        <v>0</v>
      </c>
      <c r="T1960" s="217">
        <f>--IFERROR(VLOOKUP(I1960,'统计（数据库导出）'!A:K,5,FALSE),0)</f>
        <v>0</v>
      </c>
      <c r="U1960" s="217">
        <f>--IFERROR(VLOOKUP(I1960,'统计（数据库导出）'!A:K,6,FALSE),0)</f>
        <v>0</v>
      </c>
      <c r="V1960" s="217">
        <f>--IFERROR(VLOOKUP(I1960,'统计（数据库导出）'!A:K,7,FALSE),0)</f>
        <v>0</v>
      </c>
      <c r="W1960" s="217">
        <f>--IFERROR(VLOOKUP(I1960,'统计（数据库导出）'!A:K,8,FALSE),0)</f>
        <v>105.96</v>
      </c>
      <c r="X1960" s="217">
        <f>--IFERROR(VLOOKUP(I1960,'统计（数据库导出）'!A:K,9,FALSE),0)</f>
        <v>0</v>
      </c>
      <c r="Y1960" s="217">
        <f>--IFERROR(VLOOKUP(I1960,'统计（数据库导出）'!A:K,10,FALSE),0)</f>
        <v>10</v>
      </c>
      <c r="Z1960" s="217">
        <f>--IFERROR(VLOOKUP(I1960,'统计（数据库导出）'!A:K,11,FALSE),0)</f>
        <v>0</v>
      </c>
      <c r="AA1960" s="4">
        <v>1959</v>
      </c>
      <c r="AB1960" s="4"/>
    </row>
    <row r="1961" spans="1:28">
      <c r="A1961" s="4"/>
      <c r="B1961" s="4" t="s">
        <v>4898</v>
      </c>
      <c r="C1961" s="4" t="s">
        <v>4909</v>
      </c>
      <c r="D1961" s="4"/>
      <c r="E1961" s="4"/>
      <c r="F1961" s="4"/>
      <c r="G1961" s="4"/>
      <c r="H1961" s="4">
        <v>3848129</v>
      </c>
      <c r="I1961" s="4" t="s">
        <v>4919</v>
      </c>
      <c r="J1961" s="216">
        <v>300</v>
      </c>
      <c r="K1961" s="4"/>
      <c r="L1961" s="4"/>
      <c r="M1961" s="4" t="s">
        <v>4920</v>
      </c>
      <c r="N1961" s="4"/>
      <c r="O1961" s="4">
        <v>13309383986</v>
      </c>
      <c r="P1961" s="217">
        <f>--IFERROR(VLOOKUP(I1961,'统计（数据库导出）'!A:C,2,FALSE),0)</f>
        <v>0</v>
      </c>
      <c r="Q1961" s="217">
        <f>--IFERROR(VLOOKUP(I1961,'统计（数据库导出）'!A:C,3,FALSE),0)</f>
        <v>-48</v>
      </c>
      <c r="R1961" s="219">
        <f t="shared" si="31"/>
        <v>-0.16</v>
      </c>
      <c r="S1961" s="217">
        <f>--IFERROR(VLOOKUP(I1961,'统计（数据库导出）'!A:K,4,FALSE),0)</f>
        <v>0</v>
      </c>
      <c r="T1961" s="217">
        <f>--IFERROR(VLOOKUP(I1961,'统计（数据库导出）'!A:K,5,FALSE),0)</f>
        <v>0</v>
      </c>
      <c r="U1961" s="217">
        <f>--IFERROR(VLOOKUP(I1961,'统计（数据库导出）'!A:K,6,FALSE),0)</f>
        <v>0</v>
      </c>
      <c r="V1961" s="217">
        <f>--IFERROR(VLOOKUP(I1961,'统计（数据库导出）'!A:K,7,FALSE),0)</f>
        <v>0</v>
      </c>
      <c r="W1961" s="217">
        <f>--IFERROR(VLOOKUP(I1961,'统计（数据库导出）'!A:K,8,FALSE),0)</f>
        <v>-48</v>
      </c>
      <c r="X1961" s="217">
        <f>--IFERROR(VLOOKUP(I1961,'统计（数据库导出）'!A:K,9,FALSE),0)</f>
        <v>-48</v>
      </c>
      <c r="Y1961" s="217">
        <f>--IFERROR(VLOOKUP(I1961,'统计（数据库导出）'!A:K,10,FALSE),0)</f>
        <v>0</v>
      </c>
      <c r="Z1961" s="217">
        <f>--IFERROR(VLOOKUP(I1961,'统计（数据库导出）'!A:K,11,FALSE),0)</f>
        <v>-10</v>
      </c>
      <c r="AA1961" s="4">
        <v>1960</v>
      </c>
      <c r="AB1961" s="4"/>
    </row>
    <row r="1962" spans="1:28">
      <c r="A1962" s="4"/>
      <c r="B1962" s="4" t="s">
        <v>4898</v>
      </c>
      <c r="C1962" s="4" t="s">
        <v>4909</v>
      </c>
      <c r="D1962" s="4"/>
      <c r="E1962" s="4"/>
      <c r="F1962" s="4"/>
      <c r="G1962" s="4"/>
      <c r="H1962" s="4">
        <v>3850557</v>
      </c>
      <c r="I1962" s="4" t="s">
        <v>4921</v>
      </c>
      <c r="J1962" s="216">
        <v>300</v>
      </c>
      <c r="K1962" s="4"/>
      <c r="L1962" s="4"/>
      <c r="M1962" s="4" t="s">
        <v>4922</v>
      </c>
      <c r="N1962" s="4"/>
      <c r="O1962" s="4">
        <v>18093889958</v>
      </c>
      <c r="P1962" s="217">
        <f>--IFERROR(VLOOKUP(I1962,'统计（数据库导出）'!A:C,2,FALSE),0)</f>
        <v>0</v>
      </c>
      <c r="Q1962" s="217">
        <f>--IFERROR(VLOOKUP(I1962,'统计（数据库导出）'!A:C,3,FALSE),0)</f>
        <v>0</v>
      </c>
      <c r="R1962" s="219">
        <f t="shared" si="31"/>
        <v>0</v>
      </c>
      <c r="S1962" s="217">
        <f>--IFERROR(VLOOKUP(I1962,'统计（数据库导出）'!A:K,4,FALSE),0)</f>
        <v>0</v>
      </c>
      <c r="T1962" s="217">
        <f>--IFERROR(VLOOKUP(I1962,'统计（数据库导出）'!A:K,5,FALSE),0)</f>
        <v>0</v>
      </c>
      <c r="U1962" s="217">
        <f>--IFERROR(VLOOKUP(I1962,'统计（数据库导出）'!A:K,6,FALSE),0)</f>
        <v>0</v>
      </c>
      <c r="V1962" s="217">
        <f>--IFERROR(VLOOKUP(I1962,'统计（数据库导出）'!A:K,7,FALSE),0)</f>
        <v>0</v>
      </c>
      <c r="W1962" s="217">
        <f>--IFERROR(VLOOKUP(I1962,'统计（数据库导出）'!A:K,8,FALSE),0)</f>
        <v>0</v>
      </c>
      <c r="X1962" s="217">
        <f>--IFERROR(VLOOKUP(I1962,'统计（数据库导出）'!A:K,9,FALSE),0)</f>
        <v>0</v>
      </c>
      <c r="Y1962" s="217">
        <f>--IFERROR(VLOOKUP(I1962,'统计（数据库导出）'!A:K,10,FALSE),0)</f>
        <v>0</v>
      </c>
      <c r="Z1962" s="217">
        <f>--IFERROR(VLOOKUP(I1962,'统计（数据库导出）'!A:K,11,FALSE),0)</f>
        <v>0</v>
      </c>
      <c r="AA1962" s="4">
        <v>1961</v>
      </c>
      <c r="AB1962" s="4"/>
    </row>
    <row r="1963" spans="1:28">
      <c r="A1963" s="4"/>
      <c r="B1963" s="4" t="s">
        <v>4898</v>
      </c>
      <c r="C1963" s="4" t="s">
        <v>4909</v>
      </c>
      <c r="D1963" s="4"/>
      <c r="E1963" s="4"/>
      <c r="F1963" s="4"/>
      <c r="G1963" s="4"/>
      <c r="H1963" s="4">
        <v>3836332</v>
      </c>
      <c r="I1963" s="4" t="s">
        <v>4923</v>
      </c>
      <c r="J1963" s="216">
        <v>300</v>
      </c>
      <c r="K1963" s="4"/>
      <c r="L1963" s="4"/>
      <c r="M1963" s="4" t="s">
        <v>4924</v>
      </c>
      <c r="N1963" s="4"/>
      <c r="O1963" s="4">
        <v>15339780691</v>
      </c>
      <c r="P1963" s="217">
        <f>--IFERROR(VLOOKUP(I1963,'统计（数据库导出）'!A:C,2,FALSE),0)</f>
        <v>0</v>
      </c>
      <c r="Q1963" s="217">
        <f>--IFERROR(VLOOKUP(I1963,'统计（数据库导出）'!A:C,3,FALSE),0)</f>
        <v>0</v>
      </c>
      <c r="R1963" s="219">
        <f t="shared" si="31"/>
        <v>0</v>
      </c>
      <c r="S1963" s="217">
        <f>--IFERROR(VLOOKUP(I1963,'统计（数据库导出）'!A:K,4,FALSE),0)</f>
        <v>0</v>
      </c>
      <c r="T1963" s="217">
        <f>--IFERROR(VLOOKUP(I1963,'统计（数据库导出）'!A:K,5,FALSE),0)</f>
        <v>0</v>
      </c>
      <c r="U1963" s="217">
        <f>--IFERROR(VLOOKUP(I1963,'统计（数据库导出）'!A:K,6,FALSE),0)</f>
        <v>0</v>
      </c>
      <c r="V1963" s="217">
        <f>--IFERROR(VLOOKUP(I1963,'统计（数据库导出）'!A:K,7,FALSE),0)</f>
        <v>0</v>
      </c>
      <c r="W1963" s="217">
        <f>--IFERROR(VLOOKUP(I1963,'统计（数据库导出）'!A:K,8,FALSE),0)</f>
        <v>0</v>
      </c>
      <c r="X1963" s="217">
        <f>--IFERROR(VLOOKUP(I1963,'统计（数据库导出）'!A:K,9,FALSE),0)</f>
        <v>0</v>
      </c>
      <c r="Y1963" s="217">
        <f>--IFERROR(VLOOKUP(I1963,'统计（数据库导出）'!A:K,10,FALSE),0)</f>
        <v>0</v>
      </c>
      <c r="Z1963" s="217">
        <f>--IFERROR(VLOOKUP(I1963,'统计（数据库导出）'!A:K,11,FALSE),0)</f>
        <v>0</v>
      </c>
      <c r="AA1963" s="4">
        <v>1962</v>
      </c>
      <c r="AB1963" s="4"/>
    </row>
    <row r="1964" spans="1:28">
      <c r="A1964" s="4"/>
      <c r="B1964" s="4" t="s">
        <v>4898</v>
      </c>
      <c r="C1964" s="4" t="s">
        <v>4925</v>
      </c>
      <c r="D1964" s="4"/>
      <c r="E1964" s="4"/>
      <c r="F1964" s="4"/>
      <c r="G1964" s="4"/>
      <c r="H1964" s="4">
        <v>380520</v>
      </c>
      <c r="I1964" s="4" t="s">
        <v>4926</v>
      </c>
      <c r="J1964" s="216">
        <v>300</v>
      </c>
      <c r="K1964" s="4"/>
      <c r="L1964" s="4"/>
      <c r="M1964" s="4" t="s">
        <v>4927</v>
      </c>
      <c r="N1964" s="4"/>
      <c r="O1964" s="4">
        <v>18993822082</v>
      </c>
      <c r="P1964" s="217">
        <f>--IFERROR(VLOOKUP(I1964,'统计（数据库导出）'!A:C,2,FALSE),0)</f>
        <v>0</v>
      </c>
      <c r="Q1964" s="217">
        <f>--IFERROR(VLOOKUP(I1964,'统计（数据库导出）'!A:C,3,FALSE),0)</f>
        <v>155</v>
      </c>
      <c r="R1964" s="219">
        <f t="shared" si="31"/>
        <v>0.516666666666667</v>
      </c>
      <c r="S1964" s="217">
        <f>--IFERROR(VLOOKUP(I1964,'统计（数据库导出）'!A:K,4,FALSE),0)</f>
        <v>0</v>
      </c>
      <c r="T1964" s="217">
        <f>--IFERROR(VLOOKUP(I1964,'统计（数据库导出）'!A:K,5,FALSE),0)</f>
        <v>0</v>
      </c>
      <c r="U1964" s="217">
        <f>--IFERROR(VLOOKUP(I1964,'统计（数据库导出）'!A:K,6,FALSE),0)</f>
        <v>0</v>
      </c>
      <c r="V1964" s="217">
        <f>--IFERROR(VLOOKUP(I1964,'统计（数据库导出）'!A:K,7,FALSE),0)</f>
        <v>0</v>
      </c>
      <c r="W1964" s="217">
        <f>--IFERROR(VLOOKUP(I1964,'统计（数据库导出）'!A:K,8,FALSE),0)</f>
        <v>0</v>
      </c>
      <c r="X1964" s="217">
        <f>--IFERROR(VLOOKUP(I1964,'统计（数据库导出）'!A:K,9,FALSE),0)</f>
        <v>0</v>
      </c>
      <c r="Y1964" s="217">
        <f>--IFERROR(VLOOKUP(I1964,'统计（数据库导出）'!A:K,10,FALSE),0)</f>
        <v>155</v>
      </c>
      <c r="Z1964" s="217">
        <f>--IFERROR(VLOOKUP(I1964,'统计（数据库导出）'!A:K,11,FALSE),0)</f>
        <v>0</v>
      </c>
      <c r="AA1964" s="4">
        <v>1963</v>
      </c>
      <c r="AB1964" s="4"/>
    </row>
    <row r="1965" spans="1:28">
      <c r="A1965" s="4"/>
      <c r="B1965" s="4" t="s">
        <v>4898</v>
      </c>
      <c r="C1965" s="4" t="s">
        <v>4925</v>
      </c>
      <c r="D1965" s="4"/>
      <c r="E1965" s="4"/>
      <c r="F1965" s="4"/>
      <c r="G1965" s="4"/>
      <c r="H1965" s="4">
        <v>3820957</v>
      </c>
      <c r="I1965" s="4" t="s">
        <v>4928</v>
      </c>
      <c r="J1965" s="216">
        <v>300</v>
      </c>
      <c r="K1965" s="4"/>
      <c r="L1965" s="4"/>
      <c r="M1965" s="4" t="s">
        <v>4929</v>
      </c>
      <c r="N1965" s="4"/>
      <c r="O1965" s="4">
        <v>18109385858</v>
      </c>
      <c r="P1965" s="217">
        <f>--IFERROR(VLOOKUP(I1965,'统计（数据库导出）'!A:C,2,FALSE),0)</f>
        <v>10</v>
      </c>
      <c r="Q1965" s="217">
        <f>--IFERROR(VLOOKUP(I1965,'统计（数据库导出）'!A:C,3,FALSE),0)</f>
        <v>-191</v>
      </c>
      <c r="R1965" s="219">
        <f t="shared" si="31"/>
        <v>-0.636666666666667</v>
      </c>
      <c r="S1965" s="217">
        <f>--IFERROR(VLOOKUP(I1965,'统计（数据库导出）'!A:K,4,FALSE),0)</f>
        <v>10</v>
      </c>
      <c r="T1965" s="217">
        <f>--IFERROR(VLOOKUP(I1965,'统计（数据库导出）'!A:K,5,FALSE),0)</f>
        <v>0</v>
      </c>
      <c r="U1965" s="217">
        <f>--IFERROR(VLOOKUP(I1965,'统计（数据库导出）'!A:K,6,FALSE),0)</f>
        <v>0</v>
      </c>
      <c r="V1965" s="217">
        <f>--IFERROR(VLOOKUP(I1965,'统计（数据库导出）'!A:K,7,FALSE),0)</f>
        <v>0</v>
      </c>
      <c r="W1965" s="217">
        <f>--IFERROR(VLOOKUP(I1965,'统计（数据库导出）'!A:K,8,FALSE),0)</f>
        <v>-251.2</v>
      </c>
      <c r="X1965" s="217">
        <f>--IFERROR(VLOOKUP(I1965,'统计（数据库导出）'!A:K,9,FALSE),0)</f>
        <v>-500</v>
      </c>
      <c r="Y1965" s="217">
        <f>--IFERROR(VLOOKUP(I1965,'统计（数据库导出）'!A:K,10,FALSE),0)</f>
        <v>60.2</v>
      </c>
      <c r="Z1965" s="217">
        <f>--IFERROR(VLOOKUP(I1965,'统计（数据库导出）'!A:K,11,FALSE),0)</f>
        <v>0</v>
      </c>
      <c r="AA1965" s="4">
        <v>1964</v>
      </c>
      <c r="AB1965" s="4"/>
    </row>
    <row r="1966" spans="1:28">
      <c r="A1966" s="4"/>
      <c r="B1966" s="4" t="s">
        <v>4898</v>
      </c>
      <c r="C1966" s="4" t="s">
        <v>4925</v>
      </c>
      <c r="D1966" s="4"/>
      <c r="E1966" s="4"/>
      <c r="F1966" s="4"/>
      <c r="G1966" s="4"/>
      <c r="H1966" s="4">
        <v>380825</v>
      </c>
      <c r="I1966" s="4" t="s">
        <v>4930</v>
      </c>
      <c r="J1966" s="216">
        <v>300</v>
      </c>
      <c r="K1966" s="4"/>
      <c r="L1966" s="4"/>
      <c r="M1966" s="4" t="s">
        <v>4931</v>
      </c>
      <c r="N1966" s="4"/>
      <c r="O1966" s="4">
        <v>18993820616</v>
      </c>
      <c r="P1966" s="217">
        <f>--IFERROR(VLOOKUP(I1966,'统计（数据库导出）'!A:C,2,FALSE),0)</f>
        <v>0</v>
      </c>
      <c r="Q1966" s="217">
        <f>--IFERROR(VLOOKUP(I1966,'统计（数据库导出）'!A:C,3,FALSE),0)</f>
        <v>0</v>
      </c>
      <c r="R1966" s="219">
        <f t="shared" si="31"/>
        <v>0</v>
      </c>
      <c r="S1966" s="217">
        <f>--IFERROR(VLOOKUP(I1966,'统计（数据库导出）'!A:K,4,FALSE),0)</f>
        <v>0</v>
      </c>
      <c r="T1966" s="217">
        <f>--IFERROR(VLOOKUP(I1966,'统计（数据库导出）'!A:K,5,FALSE),0)</f>
        <v>0</v>
      </c>
      <c r="U1966" s="217">
        <f>--IFERROR(VLOOKUP(I1966,'统计（数据库导出）'!A:K,6,FALSE),0)</f>
        <v>0</v>
      </c>
      <c r="V1966" s="217">
        <f>--IFERROR(VLOOKUP(I1966,'统计（数据库导出）'!A:K,7,FALSE),0)</f>
        <v>0</v>
      </c>
      <c r="W1966" s="217">
        <f>--IFERROR(VLOOKUP(I1966,'统计（数据库导出）'!A:K,8,FALSE),0)</f>
        <v>0</v>
      </c>
      <c r="X1966" s="217">
        <f>--IFERROR(VLOOKUP(I1966,'统计（数据库导出）'!A:K,9,FALSE),0)</f>
        <v>0</v>
      </c>
      <c r="Y1966" s="217">
        <f>--IFERROR(VLOOKUP(I1966,'统计（数据库导出）'!A:K,10,FALSE),0)</f>
        <v>0</v>
      </c>
      <c r="Z1966" s="217">
        <f>--IFERROR(VLOOKUP(I1966,'统计（数据库导出）'!A:K,11,FALSE),0)</f>
        <v>0</v>
      </c>
      <c r="AA1966" s="4">
        <v>1965</v>
      </c>
      <c r="AB1966" s="4"/>
    </row>
    <row r="1967" spans="1:28">
      <c r="A1967" s="4"/>
      <c r="B1967" s="4" t="s">
        <v>4898</v>
      </c>
      <c r="C1967" s="4" t="s">
        <v>4925</v>
      </c>
      <c r="D1967" s="4"/>
      <c r="E1967" s="4"/>
      <c r="F1967" s="4"/>
      <c r="G1967" s="4"/>
      <c r="H1967" s="4">
        <v>3853693</v>
      </c>
      <c r="I1967" s="4" t="s">
        <v>4932</v>
      </c>
      <c r="J1967" s="216">
        <v>300</v>
      </c>
      <c r="K1967" s="4"/>
      <c r="L1967" s="4"/>
      <c r="M1967" s="4" t="s">
        <v>4933</v>
      </c>
      <c r="N1967" s="4"/>
      <c r="O1967" s="4">
        <v>18993820286</v>
      </c>
      <c r="P1967" s="217">
        <f>--IFERROR(VLOOKUP(I1967,'统计（数据库导出）'!A:C,2,FALSE),0)</f>
        <v>0</v>
      </c>
      <c r="Q1967" s="217">
        <f>--IFERROR(VLOOKUP(I1967,'统计（数据库导出）'!A:C,3,FALSE),0)</f>
        <v>0</v>
      </c>
      <c r="R1967" s="219">
        <f t="shared" si="31"/>
        <v>0</v>
      </c>
      <c r="S1967" s="217">
        <f>--IFERROR(VLOOKUP(I1967,'统计（数据库导出）'!A:K,4,FALSE),0)</f>
        <v>0</v>
      </c>
      <c r="T1967" s="217">
        <f>--IFERROR(VLOOKUP(I1967,'统计（数据库导出）'!A:K,5,FALSE),0)</f>
        <v>0</v>
      </c>
      <c r="U1967" s="217">
        <f>--IFERROR(VLOOKUP(I1967,'统计（数据库导出）'!A:K,6,FALSE),0)</f>
        <v>0</v>
      </c>
      <c r="V1967" s="217">
        <f>--IFERROR(VLOOKUP(I1967,'统计（数据库导出）'!A:K,7,FALSE),0)</f>
        <v>0</v>
      </c>
      <c r="W1967" s="217">
        <f>--IFERROR(VLOOKUP(I1967,'统计（数据库导出）'!A:K,8,FALSE),0)</f>
        <v>0</v>
      </c>
      <c r="X1967" s="217">
        <f>--IFERROR(VLOOKUP(I1967,'统计（数据库导出）'!A:K,9,FALSE),0)</f>
        <v>0</v>
      </c>
      <c r="Y1967" s="217">
        <f>--IFERROR(VLOOKUP(I1967,'统计（数据库导出）'!A:K,10,FALSE),0)</f>
        <v>0</v>
      </c>
      <c r="Z1967" s="217">
        <f>--IFERROR(VLOOKUP(I1967,'统计（数据库导出）'!A:K,11,FALSE),0)</f>
        <v>0</v>
      </c>
      <c r="AA1967" s="4">
        <v>1966</v>
      </c>
      <c r="AB1967" s="4"/>
    </row>
    <row r="1968" spans="1:28">
      <c r="A1968" s="4"/>
      <c r="B1968" s="4" t="s">
        <v>4898</v>
      </c>
      <c r="C1968" s="4" t="s">
        <v>4925</v>
      </c>
      <c r="D1968" s="4"/>
      <c r="E1968" s="4"/>
      <c r="F1968" s="4"/>
      <c r="G1968" s="4"/>
      <c r="H1968" s="4">
        <v>3811129</v>
      </c>
      <c r="I1968" s="4" t="s">
        <v>4934</v>
      </c>
      <c r="J1968" s="216">
        <v>300</v>
      </c>
      <c r="K1968" s="4"/>
      <c r="L1968" s="4"/>
      <c r="M1968" s="4" t="s">
        <v>2279</v>
      </c>
      <c r="N1968" s="4"/>
      <c r="O1968" s="4">
        <v>18993820399</v>
      </c>
      <c r="P1968" s="217">
        <f>--IFERROR(VLOOKUP(I1968,'统计（数据库导出）'!A:C,2,FALSE),0)</f>
        <v>10</v>
      </c>
      <c r="Q1968" s="217">
        <f>--IFERROR(VLOOKUP(I1968,'统计（数据库导出）'!A:C,3,FALSE),0)</f>
        <v>-123.15</v>
      </c>
      <c r="R1968" s="219">
        <f t="shared" si="31"/>
        <v>-0.4105</v>
      </c>
      <c r="S1968" s="217">
        <f>--IFERROR(VLOOKUP(I1968,'统计（数据库导出）'!A:K,4,FALSE),0)</f>
        <v>0</v>
      </c>
      <c r="T1968" s="217">
        <f>--IFERROR(VLOOKUP(I1968,'统计（数据库导出）'!A:K,5,FALSE),0)</f>
        <v>0</v>
      </c>
      <c r="U1968" s="217">
        <f>--IFERROR(VLOOKUP(I1968,'统计（数据库导出）'!A:K,6,FALSE),0)</f>
        <v>10</v>
      </c>
      <c r="V1968" s="217">
        <f>--IFERROR(VLOOKUP(I1968,'统计（数据库导出）'!A:K,7,FALSE),0)</f>
        <v>0</v>
      </c>
      <c r="W1968" s="217">
        <f>--IFERROR(VLOOKUP(I1968,'统计（数据库导出）'!A:K,8,FALSE),0)</f>
        <v>-282.8</v>
      </c>
      <c r="X1968" s="217">
        <f>--IFERROR(VLOOKUP(I1968,'统计（数据库导出）'!A:K,9,FALSE),0)</f>
        <v>-500</v>
      </c>
      <c r="Y1968" s="217">
        <f>--IFERROR(VLOOKUP(I1968,'统计（数据库导出）'!A:K,10,FALSE),0)</f>
        <v>159.65</v>
      </c>
      <c r="Z1968" s="217">
        <f>--IFERROR(VLOOKUP(I1968,'统计（数据库导出）'!A:K,11,FALSE),0)</f>
        <v>0</v>
      </c>
      <c r="AA1968" s="4">
        <v>1967</v>
      </c>
      <c r="AB1968" s="4"/>
    </row>
    <row r="1969" spans="1:28">
      <c r="A1969" s="4"/>
      <c r="B1969" s="4" t="s">
        <v>4898</v>
      </c>
      <c r="C1969" s="4" t="s">
        <v>4925</v>
      </c>
      <c r="D1969" s="4"/>
      <c r="E1969" s="4"/>
      <c r="F1969" s="4"/>
      <c r="G1969" s="4"/>
      <c r="H1969" s="4">
        <v>3852620</v>
      </c>
      <c r="I1969" s="4" t="s">
        <v>4935</v>
      </c>
      <c r="J1969" s="216">
        <v>300</v>
      </c>
      <c r="K1969" s="4"/>
      <c r="L1969" s="4"/>
      <c r="M1969" s="4" t="s">
        <v>4936</v>
      </c>
      <c r="N1969" s="4"/>
      <c r="O1969" s="4">
        <v>18993889899</v>
      </c>
      <c r="P1969" s="217">
        <f>--IFERROR(VLOOKUP(I1969,'统计（数据库导出）'!A:C,2,FALSE),0)</f>
        <v>0</v>
      </c>
      <c r="Q1969" s="217">
        <f>--IFERROR(VLOOKUP(I1969,'统计（数据库导出）'!A:C,3,FALSE),0)</f>
        <v>0</v>
      </c>
      <c r="R1969" s="219">
        <f t="shared" si="31"/>
        <v>0</v>
      </c>
      <c r="S1969" s="217">
        <f>--IFERROR(VLOOKUP(I1969,'统计（数据库导出）'!A:K,4,FALSE),0)</f>
        <v>0</v>
      </c>
      <c r="T1969" s="217">
        <f>--IFERROR(VLOOKUP(I1969,'统计（数据库导出）'!A:K,5,FALSE),0)</f>
        <v>0</v>
      </c>
      <c r="U1969" s="217">
        <f>--IFERROR(VLOOKUP(I1969,'统计（数据库导出）'!A:K,6,FALSE),0)</f>
        <v>0</v>
      </c>
      <c r="V1969" s="217">
        <f>--IFERROR(VLOOKUP(I1969,'统计（数据库导出）'!A:K,7,FALSE),0)</f>
        <v>0</v>
      </c>
      <c r="W1969" s="217">
        <f>--IFERROR(VLOOKUP(I1969,'统计（数据库导出）'!A:K,8,FALSE),0)</f>
        <v>0</v>
      </c>
      <c r="X1969" s="217">
        <f>--IFERROR(VLOOKUP(I1969,'统计（数据库导出）'!A:K,9,FALSE),0)</f>
        <v>0</v>
      </c>
      <c r="Y1969" s="217">
        <f>--IFERROR(VLOOKUP(I1969,'统计（数据库导出）'!A:K,10,FALSE),0)</f>
        <v>0</v>
      </c>
      <c r="Z1969" s="217">
        <f>--IFERROR(VLOOKUP(I1969,'统计（数据库导出）'!A:K,11,FALSE),0)</f>
        <v>0</v>
      </c>
      <c r="AA1969" s="4">
        <v>1968</v>
      </c>
      <c r="AB1969" s="4"/>
    </row>
    <row r="1970" spans="1:28">
      <c r="A1970" s="4"/>
      <c r="B1970" s="4" t="s">
        <v>4898</v>
      </c>
      <c r="C1970" s="4" t="s">
        <v>4925</v>
      </c>
      <c r="D1970" s="4"/>
      <c r="E1970" s="4"/>
      <c r="F1970" s="4"/>
      <c r="G1970" s="4"/>
      <c r="H1970" s="4">
        <v>3853509</v>
      </c>
      <c r="I1970" s="4" t="s">
        <v>4937</v>
      </c>
      <c r="J1970" s="216">
        <v>300</v>
      </c>
      <c r="K1970" s="4"/>
      <c r="L1970" s="4"/>
      <c r="M1970" s="4" t="s">
        <v>4938</v>
      </c>
      <c r="N1970" s="4"/>
      <c r="O1970" s="4">
        <v>19996035852</v>
      </c>
      <c r="P1970" s="217">
        <f>--IFERROR(VLOOKUP(I1970,'统计（数据库导出）'!A:C,2,FALSE),0)</f>
        <v>0</v>
      </c>
      <c r="Q1970" s="217">
        <f>--IFERROR(VLOOKUP(I1970,'统计（数据库导出）'!A:C,3,FALSE),0)</f>
        <v>635</v>
      </c>
      <c r="R1970" s="219">
        <f t="shared" si="31"/>
        <v>2.11666666666667</v>
      </c>
      <c r="S1970" s="217">
        <f>--IFERROR(VLOOKUP(I1970,'统计（数据库导出）'!A:K,4,FALSE),0)</f>
        <v>0</v>
      </c>
      <c r="T1970" s="217">
        <f>--IFERROR(VLOOKUP(I1970,'统计（数据库导出）'!A:K,5,FALSE),0)</f>
        <v>0</v>
      </c>
      <c r="U1970" s="217">
        <f>--IFERROR(VLOOKUP(I1970,'统计（数据库导出）'!A:K,6,FALSE),0)</f>
        <v>0</v>
      </c>
      <c r="V1970" s="217">
        <f>--IFERROR(VLOOKUP(I1970,'统计（数据库导出）'!A:K,7,FALSE),0)</f>
        <v>0</v>
      </c>
      <c r="W1970" s="217">
        <f>--IFERROR(VLOOKUP(I1970,'统计（数据库导出）'!A:K,8,FALSE),0)</f>
        <v>0</v>
      </c>
      <c r="X1970" s="217">
        <f>--IFERROR(VLOOKUP(I1970,'统计（数据库导出）'!A:K,9,FALSE),0)</f>
        <v>-169.8</v>
      </c>
      <c r="Y1970" s="217">
        <f>--IFERROR(VLOOKUP(I1970,'统计（数据库导出）'!A:K,10,FALSE),0)</f>
        <v>635</v>
      </c>
      <c r="Z1970" s="217">
        <f>--IFERROR(VLOOKUP(I1970,'统计（数据库导出）'!A:K,11,FALSE),0)</f>
        <v>-10</v>
      </c>
      <c r="AA1970" s="4">
        <v>1969</v>
      </c>
      <c r="AB1970" s="4"/>
    </row>
    <row r="1971" spans="1:28">
      <c r="A1971" s="4"/>
      <c r="B1971" s="4" t="s">
        <v>4898</v>
      </c>
      <c r="C1971" s="4" t="s">
        <v>4925</v>
      </c>
      <c r="D1971" s="4"/>
      <c r="E1971" s="4"/>
      <c r="F1971" s="4"/>
      <c r="G1971" s="4"/>
      <c r="H1971" s="4">
        <v>3852939</v>
      </c>
      <c r="I1971" s="4" t="s">
        <v>4939</v>
      </c>
      <c r="J1971" s="216">
        <v>300</v>
      </c>
      <c r="K1971" s="4"/>
      <c r="L1971" s="4"/>
      <c r="M1971" s="4" t="s">
        <v>4940</v>
      </c>
      <c r="N1971" s="4"/>
      <c r="O1971" s="4">
        <v>19993833033</v>
      </c>
      <c r="P1971" s="217">
        <f>--IFERROR(VLOOKUP(I1971,'统计（数据库导出）'!A:C,2,FALSE),0)</f>
        <v>0</v>
      </c>
      <c r="Q1971" s="217">
        <f>--IFERROR(VLOOKUP(I1971,'统计（数据库导出）'!A:C,3,FALSE),0)</f>
        <v>0</v>
      </c>
      <c r="R1971" s="219">
        <f t="shared" si="31"/>
        <v>0</v>
      </c>
      <c r="S1971" s="217">
        <f>--IFERROR(VLOOKUP(I1971,'统计（数据库导出）'!A:K,4,FALSE),0)</f>
        <v>0</v>
      </c>
      <c r="T1971" s="217">
        <f>--IFERROR(VLOOKUP(I1971,'统计（数据库导出）'!A:K,5,FALSE),0)</f>
        <v>0</v>
      </c>
      <c r="U1971" s="217">
        <f>--IFERROR(VLOOKUP(I1971,'统计（数据库导出）'!A:K,6,FALSE),0)</f>
        <v>0</v>
      </c>
      <c r="V1971" s="217">
        <f>--IFERROR(VLOOKUP(I1971,'统计（数据库导出）'!A:K,7,FALSE),0)</f>
        <v>0</v>
      </c>
      <c r="W1971" s="217">
        <f>--IFERROR(VLOOKUP(I1971,'统计（数据库导出）'!A:K,8,FALSE),0)</f>
        <v>0</v>
      </c>
      <c r="X1971" s="217">
        <f>--IFERROR(VLOOKUP(I1971,'统计（数据库导出）'!A:K,9,FALSE),0)</f>
        <v>0</v>
      </c>
      <c r="Y1971" s="217">
        <f>--IFERROR(VLOOKUP(I1971,'统计（数据库导出）'!A:K,10,FALSE),0)</f>
        <v>0</v>
      </c>
      <c r="Z1971" s="217">
        <f>--IFERROR(VLOOKUP(I1971,'统计（数据库导出）'!A:K,11,FALSE),0)</f>
        <v>0</v>
      </c>
      <c r="AA1971" s="4">
        <v>1970</v>
      </c>
      <c r="AB1971" s="4"/>
    </row>
    <row r="1972" spans="1:28">
      <c r="A1972" s="4"/>
      <c r="B1972" s="4" t="s">
        <v>4898</v>
      </c>
      <c r="C1972" s="4" t="s">
        <v>4925</v>
      </c>
      <c r="D1972" s="4"/>
      <c r="E1972" s="4"/>
      <c r="F1972" s="4"/>
      <c r="G1972" s="4"/>
      <c r="H1972" s="4">
        <v>3851041</v>
      </c>
      <c r="I1972" s="4" t="s">
        <v>4941</v>
      </c>
      <c r="J1972" s="216">
        <v>300</v>
      </c>
      <c r="K1972" s="4"/>
      <c r="L1972" s="4"/>
      <c r="M1972" s="4" t="s">
        <v>4942</v>
      </c>
      <c r="N1972" s="4"/>
      <c r="O1972" s="4">
        <v>18193815662</v>
      </c>
      <c r="P1972" s="217">
        <f>--IFERROR(VLOOKUP(I1972,'统计（数据库导出）'!A:C,2,FALSE),0)</f>
        <v>0</v>
      </c>
      <c r="Q1972" s="217">
        <f>--IFERROR(VLOOKUP(I1972,'统计（数据库导出）'!A:C,3,FALSE),0)</f>
        <v>477.6</v>
      </c>
      <c r="R1972" s="219">
        <f t="shared" si="31"/>
        <v>1.592</v>
      </c>
      <c r="S1972" s="217">
        <f>--IFERROR(VLOOKUP(I1972,'统计（数据库导出）'!A:K,4,FALSE),0)</f>
        <v>0</v>
      </c>
      <c r="T1972" s="217">
        <f>--IFERROR(VLOOKUP(I1972,'统计（数据库导出）'!A:K,5,FALSE),0)</f>
        <v>0</v>
      </c>
      <c r="U1972" s="217">
        <f>--IFERROR(VLOOKUP(I1972,'统计（数据库导出）'!A:K,6,FALSE),0)</f>
        <v>0</v>
      </c>
      <c r="V1972" s="217">
        <f>--IFERROR(VLOOKUP(I1972,'统计（数据库导出）'!A:K,7,FALSE),0)</f>
        <v>0</v>
      </c>
      <c r="W1972" s="217">
        <f>--IFERROR(VLOOKUP(I1972,'统计（数据库导出）'!A:K,8,FALSE),0)</f>
        <v>477.6</v>
      </c>
      <c r="X1972" s="217">
        <f>--IFERROR(VLOOKUP(I1972,'统计（数据库导出）'!A:K,9,FALSE),0)</f>
        <v>0</v>
      </c>
      <c r="Y1972" s="217">
        <f>--IFERROR(VLOOKUP(I1972,'统计（数据库导出）'!A:K,10,FALSE),0)</f>
        <v>0</v>
      </c>
      <c r="Z1972" s="217">
        <f>--IFERROR(VLOOKUP(I1972,'统计（数据库导出）'!A:K,11,FALSE),0)</f>
        <v>0</v>
      </c>
      <c r="AA1972" s="4">
        <v>1971</v>
      </c>
      <c r="AB1972" s="4"/>
    </row>
    <row r="1973" spans="1:28">
      <c r="A1973" s="4"/>
      <c r="B1973" s="4" t="s">
        <v>4898</v>
      </c>
      <c r="C1973" s="4" t="s">
        <v>4925</v>
      </c>
      <c r="D1973" s="4"/>
      <c r="E1973" s="4"/>
      <c r="F1973" s="4"/>
      <c r="G1973" s="4"/>
      <c r="H1973" s="4">
        <v>380552</v>
      </c>
      <c r="I1973" s="4" t="s">
        <v>4943</v>
      </c>
      <c r="J1973" s="216">
        <v>300</v>
      </c>
      <c r="K1973" s="4"/>
      <c r="L1973" s="4"/>
      <c r="M1973" s="4" t="s">
        <v>4944</v>
      </c>
      <c r="N1973" s="4"/>
      <c r="O1973" s="4">
        <v>17793820682</v>
      </c>
      <c r="P1973" s="217">
        <f>--IFERROR(VLOOKUP(I1973,'统计（数据库导出）'!A:C,2,FALSE),0)</f>
        <v>0</v>
      </c>
      <c r="Q1973" s="217">
        <f>--IFERROR(VLOOKUP(I1973,'统计（数据库导出）'!A:C,3,FALSE),0)</f>
        <v>0</v>
      </c>
      <c r="R1973" s="219">
        <f t="shared" si="31"/>
        <v>0</v>
      </c>
      <c r="S1973" s="217">
        <f>--IFERROR(VLOOKUP(I1973,'统计（数据库导出）'!A:K,4,FALSE),0)</f>
        <v>0</v>
      </c>
      <c r="T1973" s="217">
        <f>--IFERROR(VLOOKUP(I1973,'统计（数据库导出）'!A:K,5,FALSE),0)</f>
        <v>0</v>
      </c>
      <c r="U1973" s="217">
        <f>--IFERROR(VLOOKUP(I1973,'统计（数据库导出）'!A:K,6,FALSE),0)</f>
        <v>0</v>
      </c>
      <c r="V1973" s="217">
        <f>--IFERROR(VLOOKUP(I1973,'统计（数据库导出）'!A:K,7,FALSE),0)</f>
        <v>0</v>
      </c>
      <c r="W1973" s="217">
        <f>--IFERROR(VLOOKUP(I1973,'统计（数据库导出）'!A:K,8,FALSE),0)</f>
        <v>0</v>
      </c>
      <c r="X1973" s="217">
        <f>--IFERROR(VLOOKUP(I1973,'统计（数据库导出）'!A:K,9,FALSE),0)</f>
        <v>0</v>
      </c>
      <c r="Y1973" s="217">
        <f>--IFERROR(VLOOKUP(I1973,'统计（数据库导出）'!A:K,10,FALSE),0)</f>
        <v>0</v>
      </c>
      <c r="Z1973" s="217">
        <f>--IFERROR(VLOOKUP(I1973,'统计（数据库导出）'!A:K,11,FALSE),0)</f>
        <v>0</v>
      </c>
      <c r="AA1973" s="4">
        <v>1972</v>
      </c>
      <c r="AB1973" s="4"/>
    </row>
    <row r="1974" spans="1:28">
      <c r="A1974" s="4"/>
      <c r="B1974" s="4" t="s">
        <v>4898</v>
      </c>
      <c r="C1974" s="4" t="s">
        <v>4925</v>
      </c>
      <c r="D1974" s="4"/>
      <c r="E1974" s="4"/>
      <c r="F1974" s="4"/>
      <c r="G1974" s="4"/>
      <c r="H1974" s="4">
        <v>380553</v>
      </c>
      <c r="I1974" s="4" t="s">
        <v>4945</v>
      </c>
      <c r="J1974" s="216">
        <v>300</v>
      </c>
      <c r="K1974" s="4"/>
      <c r="L1974" s="4"/>
      <c r="M1974" s="4" t="s">
        <v>4946</v>
      </c>
      <c r="N1974" s="4"/>
      <c r="O1974" s="4">
        <v>17793829006</v>
      </c>
      <c r="P1974" s="217">
        <f>--IFERROR(VLOOKUP(I1974,'统计（数据库导出）'!A:C,2,FALSE),0)</f>
        <v>68</v>
      </c>
      <c r="Q1974" s="217">
        <f>--IFERROR(VLOOKUP(I1974,'统计（数据库导出）'!A:C,3,FALSE),0)</f>
        <v>98</v>
      </c>
      <c r="R1974" s="219">
        <f t="shared" si="31"/>
        <v>0.326666666666667</v>
      </c>
      <c r="S1974" s="217">
        <f>--IFERROR(VLOOKUP(I1974,'统计（数据库导出）'!A:K,4,FALSE),0)</f>
        <v>0</v>
      </c>
      <c r="T1974" s="217">
        <f>--IFERROR(VLOOKUP(I1974,'统计（数据库导出）'!A:K,5,FALSE),0)</f>
        <v>0</v>
      </c>
      <c r="U1974" s="217">
        <f>--IFERROR(VLOOKUP(I1974,'统计（数据库导出）'!A:K,6,FALSE),0)</f>
        <v>68</v>
      </c>
      <c r="V1974" s="217">
        <f>--IFERROR(VLOOKUP(I1974,'统计（数据库导出）'!A:K,7,FALSE),0)</f>
        <v>0</v>
      </c>
      <c r="W1974" s="217">
        <f>--IFERROR(VLOOKUP(I1974,'统计（数据库导出）'!A:K,8,FALSE),0)</f>
        <v>0</v>
      </c>
      <c r="X1974" s="217">
        <f>--IFERROR(VLOOKUP(I1974,'统计（数据库导出）'!A:K,9,FALSE),0)</f>
        <v>0</v>
      </c>
      <c r="Y1974" s="217">
        <f>--IFERROR(VLOOKUP(I1974,'统计（数据库导出）'!A:K,10,FALSE),0)</f>
        <v>98</v>
      </c>
      <c r="Z1974" s="217">
        <f>--IFERROR(VLOOKUP(I1974,'统计（数据库导出）'!A:K,11,FALSE),0)</f>
        <v>0</v>
      </c>
      <c r="AA1974" s="4">
        <v>1973</v>
      </c>
      <c r="AB1974" s="4"/>
    </row>
    <row r="1975" spans="1:28">
      <c r="A1975" s="4"/>
      <c r="B1975" s="4" t="s">
        <v>4898</v>
      </c>
      <c r="C1975" s="4" t="s">
        <v>4925</v>
      </c>
      <c r="D1975" s="4"/>
      <c r="E1975" s="4"/>
      <c r="F1975" s="4"/>
      <c r="G1975" s="4"/>
      <c r="H1975" s="4">
        <v>380604</v>
      </c>
      <c r="I1975" s="4" t="s">
        <v>4947</v>
      </c>
      <c r="J1975" s="216">
        <v>300</v>
      </c>
      <c r="K1975" s="4"/>
      <c r="L1975" s="4"/>
      <c r="M1975" s="4" t="s">
        <v>1394</v>
      </c>
      <c r="N1975" s="4"/>
      <c r="O1975" s="4">
        <v>17793826686</v>
      </c>
      <c r="P1975" s="217">
        <f>--IFERROR(VLOOKUP(I1975,'统计（数据库导出）'!A:C,2,FALSE),0)</f>
        <v>0</v>
      </c>
      <c r="Q1975" s="217">
        <f>--IFERROR(VLOOKUP(I1975,'统计（数据库导出）'!A:C,3,FALSE),0)</f>
        <v>20</v>
      </c>
      <c r="R1975" s="219">
        <f t="shared" si="31"/>
        <v>0.0666666666666667</v>
      </c>
      <c r="S1975" s="217">
        <f>--IFERROR(VLOOKUP(I1975,'统计（数据库导出）'!A:K,4,FALSE),0)</f>
        <v>0</v>
      </c>
      <c r="T1975" s="217">
        <f>--IFERROR(VLOOKUP(I1975,'统计（数据库导出）'!A:K,5,FALSE),0)</f>
        <v>0</v>
      </c>
      <c r="U1975" s="217">
        <f>--IFERROR(VLOOKUP(I1975,'统计（数据库导出）'!A:K,6,FALSE),0)</f>
        <v>0</v>
      </c>
      <c r="V1975" s="217">
        <f>--IFERROR(VLOOKUP(I1975,'统计（数据库导出）'!A:K,7,FALSE),0)</f>
        <v>0</v>
      </c>
      <c r="W1975" s="217">
        <f>--IFERROR(VLOOKUP(I1975,'统计（数据库导出）'!A:K,8,FALSE),0)</f>
        <v>0</v>
      </c>
      <c r="X1975" s="217">
        <f>--IFERROR(VLOOKUP(I1975,'统计（数据库导出）'!A:K,9,FALSE),0)</f>
        <v>0</v>
      </c>
      <c r="Y1975" s="217">
        <f>--IFERROR(VLOOKUP(I1975,'统计（数据库导出）'!A:K,10,FALSE),0)</f>
        <v>20</v>
      </c>
      <c r="Z1975" s="217">
        <f>--IFERROR(VLOOKUP(I1975,'统计（数据库导出）'!A:K,11,FALSE),0)</f>
        <v>-10</v>
      </c>
      <c r="AA1975" s="4">
        <v>1974</v>
      </c>
      <c r="AB1975" s="4"/>
    </row>
    <row r="1976" spans="1:28">
      <c r="A1976" s="4"/>
      <c r="B1976" s="4" t="s">
        <v>4898</v>
      </c>
      <c r="C1976" s="4" t="s">
        <v>4925</v>
      </c>
      <c r="D1976" s="4"/>
      <c r="E1976" s="4"/>
      <c r="F1976" s="4"/>
      <c r="G1976" s="4"/>
      <c r="H1976" s="4">
        <v>381265</v>
      </c>
      <c r="I1976" s="4" t="s">
        <v>4948</v>
      </c>
      <c r="J1976" s="216">
        <v>300</v>
      </c>
      <c r="K1976" s="4"/>
      <c r="L1976" s="4"/>
      <c r="M1976" s="4" t="s">
        <v>4949</v>
      </c>
      <c r="N1976" s="4"/>
      <c r="O1976" s="4">
        <v>19993829903</v>
      </c>
      <c r="P1976" s="217">
        <f>--IFERROR(VLOOKUP(I1976,'统计（数据库导出）'!A:C,2,FALSE),0)</f>
        <v>19</v>
      </c>
      <c r="Q1976" s="217">
        <f>--IFERROR(VLOOKUP(I1976,'统计（数据库导出）'!A:C,3,FALSE),0)</f>
        <v>48.0033333333334</v>
      </c>
      <c r="R1976" s="219">
        <f t="shared" si="31"/>
        <v>0.160011111111111</v>
      </c>
      <c r="S1976" s="217">
        <f>--IFERROR(VLOOKUP(I1976,'统计（数据库导出）'!A:K,4,FALSE),0)</f>
        <v>0</v>
      </c>
      <c r="T1976" s="217">
        <f>--IFERROR(VLOOKUP(I1976,'统计（数据库导出）'!A:K,5,FALSE),0)</f>
        <v>0</v>
      </c>
      <c r="U1976" s="217">
        <f>--IFERROR(VLOOKUP(I1976,'统计（数据库导出）'!A:K,6,FALSE),0)</f>
        <v>19</v>
      </c>
      <c r="V1976" s="217">
        <f>--IFERROR(VLOOKUP(I1976,'统计（数据库导出）'!A:K,7,FALSE),0)</f>
        <v>0</v>
      </c>
      <c r="W1976" s="217">
        <f>--IFERROR(VLOOKUP(I1976,'统计（数据库导出）'!A:K,8,FALSE),0)</f>
        <v>-279</v>
      </c>
      <c r="X1976" s="217">
        <f>--IFERROR(VLOOKUP(I1976,'统计（数据库导出）'!A:K,9,FALSE),0)</f>
        <v>-279</v>
      </c>
      <c r="Y1976" s="217">
        <f>--IFERROR(VLOOKUP(I1976,'统计（数据库导出）'!A:K,10,FALSE),0)</f>
        <v>327.003333333333</v>
      </c>
      <c r="Z1976" s="217">
        <f>--IFERROR(VLOOKUP(I1976,'统计（数据库导出）'!A:K,11,FALSE),0)</f>
        <v>-10</v>
      </c>
      <c r="AA1976" s="4">
        <v>1975</v>
      </c>
      <c r="AB1976" s="4"/>
    </row>
    <row r="1977" spans="1:28">
      <c r="A1977" s="4"/>
      <c r="B1977" s="4" t="s">
        <v>4898</v>
      </c>
      <c r="C1977" s="4" t="s">
        <v>4925</v>
      </c>
      <c r="D1977" s="4"/>
      <c r="E1977" s="4"/>
      <c r="F1977" s="4"/>
      <c r="G1977" s="4"/>
      <c r="H1977" s="4">
        <v>3812743</v>
      </c>
      <c r="I1977" s="4" t="s">
        <v>4950</v>
      </c>
      <c r="J1977" s="216">
        <v>300</v>
      </c>
      <c r="K1977" s="4"/>
      <c r="L1977" s="4"/>
      <c r="M1977" s="4" t="s">
        <v>4951</v>
      </c>
      <c r="N1977" s="4"/>
      <c r="O1977" s="4">
        <v>17793825616</v>
      </c>
      <c r="P1977" s="217">
        <f>--IFERROR(VLOOKUP(I1977,'统计（数据库导出）'!A:C,2,FALSE),0)</f>
        <v>0</v>
      </c>
      <c r="Q1977" s="217">
        <f>--IFERROR(VLOOKUP(I1977,'统计（数据库导出）'!A:C,3,FALSE),0)</f>
        <v>4.33333333333334</v>
      </c>
      <c r="R1977" s="219">
        <f t="shared" si="31"/>
        <v>0.0144444444444445</v>
      </c>
      <c r="S1977" s="217">
        <f>--IFERROR(VLOOKUP(I1977,'统计（数据库导出）'!A:K,4,FALSE),0)</f>
        <v>0</v>
      </c>
      <c r="T1977" s="217">
        <f>--IFERROR(VLOOKUP(I1977,'统计（数据库导出）'!A:K,5,FALSE),0)</f>
        <v>0</v>
      </c>
      <c r="U1977" s="217">
        <f>--IFERROR(VLOOKUP(I1977,'统计（数据库导出）'!A:K,6,FALSE),0)</f>
        <v>0</v>
      </c>
      <c r="V1977" s="217">
        <f>--IFERROR(VLOOKUP(I1977,'统计（数据库导出）'!A:K,7,FALSE),0)</f>
        <v>0</v>
      </c>
      <c r="W1977" s="217">
        <f>--IFERROR(VLOOKUP(I1977,'统计（数据库导出）'!A:K,8,FALSE),0)</f>
        <v>0</v>
      </c>
      <c r="X1977" s="217">
        <f>--IFERROR(VLOOKUP(I1977,'统计（数据库导出）'!A:K,9,FALSE),0)</f>
        <v>0</v>
      </c>
      <c r="Y1977" s="217">
        <f>--IFERROR(VLOOKUP(I1977,'统计（数据库导出）'!A:K,10,FALSE),0)</f>
        <v>4.33333333333334</v>
      </c>
      <c r="Z1977" s="217">
        <f>--IFERROR(VLOOKUP(I1977,'统计（数据库导出）'!A:K,11,FALSE),0)</f>
        <v>-5.66666666666666</v>
      </c>
      <c r="AA1977" s="4">
        <v>1976</v>
      </c>
      <c r="AB1977" s="4"/>
    </row>
    <row r="1978" spans="1:28">
      <c r="A1978" s="4"/>
      <c r="B1978" s="4" t="s">
        <v>4898</v>
      </c>
      <c r="C1978" s="4" t="s">
        <v>4925</v>
      </c>
      <c r="D1978" s="4"/>
      <c r="E1978" s="4"/>
      <c r="F1978" s="4"/>
      <c r="G1978" s="4"/>
      <c r="H1978" s="4">
        <v>3812833</v>
      </c>
      <c r="I1978" s="4" t="s">
        <v>4952</v>
      </c>
      <c r="J1978" s="216">
        <v>300</v>
      </c>
      <c r="K1978" s="4"/>
      <c r="L1978" s="4"/>
      <c r="M1978" s="4" t="s">
        <v>4953</v>
      </c>
      <c r="N1978" s="4"/>
      <c r="O1978" s="4">
        <v>15309480593</v>
      </c>
      <c r="P1978" s="217">
        <f>--IFERROR(VLOOKUP(I1978,'统计（数据库导出）'!A:C,2,FALSE),0)</f>
        <v>0</v>
      </c>
      <c r="Q1978" s="217">
        <f>--IFERROR(VLOOKUP(I1978,'统计（数据库导出）'!A:C,3,FALSE),0)</f>
        <v>-199</v>
      </c>
      <c r="R1978" s="219">
        <f t="shared" si="31"/>
        <v>-0.663333333333333</v>
      </c>
      <c r="S1978" s="217">
        <f>--IFERROR(VLOOKUP(I1978,'统计（数据库导出）'!A:K,4,FALSE),0)</f>
        <v>0</v>
      </c>
      <c r="T1978" s="217">
        <f>--IFERROR(VLOOKUP(I1978,'统计（数据库导出）'!A:K,5,FALSE),0)</f>
        <v>0</v>
      </c>
      <c r="U1978" s="217">
        <f>--IFERROR(VLOOKUP(I1978,'统计（数据库导出）'!A:K,6,FALSE),0)</f>
        <v>0</v>
      </c>
      <c r="V1978" s="217">
        <f>--IFERROR(VLOOKUP(I1978,'统计（数据库导出）'!A:K,7,FALSE),0)</f>
        <v>0</v>
      </c>
      <c r="W1978" s="217">
        <f>--IFERROR(VLOOKUP(I1978,'统计（数据库导出）'!A:K,8,FALSE),0)</f>
        <v>-199</v>
      </c>
      <c r="X1978" s="217">
        <f>--IFERROR(VLOOKUP(I1978,'统计（数据库导出）'!A:K,9,FALSE),0)</f>
        <v>-199</v>
      </c>
      <c r="Y1978" s="217">
        <f>--IFERROR(VLOOKUP(I1978,'统计（数据库导出）'!A:K,10,FALSE),0)</f>
        <v>0</v>
      </c>
      <c r="Z1978" s="217">
        <f>--IFERROR(VLOOKUP(I1978,'统计（数据库导出）'!A:K,11,FALSE),0)</f>
        <v>0</v>
      </c>
      <c r="AA1978" s="4">
        <v>1977</v>
      </c>
      <c r="AB1978" s="4"/>
    </row>
    <row r="1979" spans="1:28">
      <c r="A1979" s="4"/>
      <c r="B1979" s="4" t="s">
        <v>4898</v>
      </c>
      <c r="C1979" s="4" t="s">
        <v>4925</v>
      </c>
      <c r="D1979" s="4"/>
      <c r="E1979" s="4"/>
      <c r="F1979" s="4"/>
      <c r="G1979" s="4"/>
      <c r="H1979" s="4">
        <v>3836330</v>
      </c>
      <c r="I1979" s="4" t="s">
        <v>4954</v>
      </c>
      <c r="J1979" s="216">
        <v>300</v>
      </c>
      <c r="K1979" s="4"/>
      <c r="L1979" s="4"/>
      <c r="M1979" s="4" t="s">
        <v>4955</v>
      </c>
      <c r="N1979" s="4"/>
      <c r="O1979" s="4">
        <v>19993822206</v>
      </c>
      <c r="P1979" s="217">
        <f>--IFERROR(VLOOKUP(I1979,'统计（数据库导出）'!A:C,2,FALSE),0)</f>
        <v>0</v>
      </c>
      <c r="Q1979" s="217">
        <f>--IFERROR(VLOOKUP(I1979,'统计（数据库导出）'!A:C,3,FALSE),0)</f>
        <v>65</v>
      </c>
      <c r="R1979" s="219">
        <f t="shared" si="31"/>
        <v>0.216666666666667</v>
      </c>
      <c r="S1979" s="217">
        <f>--IFERROR(VLOOKUP(I1979,'统计（数据库导出）'!A:K,4,FALSE),0)</f>
        <v>0</v>
      </c>
      <c r="T1979" s="217">
        <f>--IFERROR(VLOOKUP(I1979,'统计（数据库导出）'!A:K,5,FALSE),0)</f>
        <v>0</v>
      </c>
      <c r="U1979" s="217">
        <f>--IFERROR(VLOOKUP(I1979,'统计（数据库导出）'!A:K,6,FALSE),0)</f>
        <v>0</v>
      </c>
      <c r="V1979" s="217">
        <f>--IFERROR(VLOOKUP(I1979,'统计（数据库导出）'!A:K,7,FALSE),0)</f>
        <v>0</v>
      </c>
      <c r="W1979" s="217">
        <f>--IFERROR(VLOOKUP(I1979,'统计（数据库导出）'!A:K,8,FALSE),0)</f>
        <v>0</v>
      </c>
      <c r="X1979" s="217">
        <f>--IFERROR(VLOOKUP(I1979,'统计（数据库导出）'!A:K,9,FALSE),0)</f>
        <v>0</v>
      </c>
      <c r="Y1979" s="217">
        <f>--IFERROR(VLOOKUP(I1979,'统计（数据库导出）'!A:K,10,FALSE),0)</f>
        <v>65</v>
      </c>
      <c r="Z1979" s="217">
        <f>--IFERROR(VLOOKUP(I1979,'统计（数据库导出）'!A:K,11,FALSE),0)</f>
        <v>0</v>
      </c>
      <c r="AA1979" s="4">
        <v>1978</v>
      </c>
      <c r="AB1979" s="4"/>
    </row>
    <row r="1980" spans="1:28">
      <c r="A1980" s="4"/>
      <c r="B1980" s="4" t="s">
        <v>4898</v>
      </c>
      <c r="C1980" s="4" t="s">
        <v>4956</v>
      </c>
      <c r="D1980" s="4"/>
      <c r="E1980" s="4"/>
      <c r="F1980" s="4"/>
      <c r="G1980" s="4"/>
      <c r="H1980" s="4">
        <v>3851406</v>
      </c>
      <c r="I1980" s="4" t="s">
        <v>4957</v>
      </c>
      <c r="J1980" s="216">
        <v>300</v>
      </c>
      <c r="K1980" s="4"/>
      <c r="L1980" s="4"/>
      <c r="M1980" s="4" t="s">
        <v>2330</v>
      </c>
      <c r="N1980" s="4"/>
      <c r="O1980" s="4">
        <v>15339780505</v>
      </c>
      <c r="P1980" s="217">
        <f>--IFERROR(VLOOKUP(I1980,'统计（数据库导出）'!A:C,2,FALSE),0)</f>
        <v>30</v>
      </c>
      <c r="Q1980" s="217">
        <f>--IFERROR(VLOOKUP(I1980,'统计（数据库导出）'!A:C,3,FALSE),0)</f>
        <v>218.6</v>
      </c>
      <c r="R1980" s="219">
        <f t="shared" ref="R1980:R2011" si="32">IFERROR(Q1980/J1980,0)</f>
        <v>0.728666666666667</v>
      </c>
      <c r="S1980" s="217">
        <f>--IFERROR(VLOOKUP(I1980,'统计（数据库导出）'!A:K,4,FALSE),0)</f>
        <v>0</v>
      </c>
      <c r="T1980" s="217">
        <f>--IFERROR(VLOOKUP(I1980,'统计（数据库导出）'!A:K,5,FALSE),0)</f>
        <v>0</v>
      </c>
      <c r="U1980" s="217">
        <f>--IFERROR(VLOOKUP(I1980,'统计（数据库导出）'!A:K,6,FALSE),0)</f>
        <v>30</v>
      </c>
      <c r="V1980" s="217">
        <f>--IFERROR(VLOOKUP(I1980,'统计（数据库导出）'!A:K,7,FALSE),0)</f>
        <v>0</v>
      </c>
      <c r="W1980" s="217">
        <f>--IFERROR(VLOOKUP(I1980,'统计（数据库导出）'!A:K,8,FALSE),0)</f>
        <v>0</v>
      </c>
      <c r="X1980" s="217">
        <f>--IFERROR(VLOOKUP(I1980,'统计（数据库导出）'!A:K,9,FALSE),0)</f>
        <v>0</v>
      </c>
      <c r="Y1980" s="217">
        <f>--IFERROR(VLOOKUP(I1980,'统计（数据库导出）'!A:K,10,FALSE),0)</f>
        <v>218.6</v>
      </c>
      <c r="Z1980" s="217">
        <f>--IFERROR(VLOOKUP(I1980,'统计（数据库导出）'!A:K,11,FALSE),0)</f>
        <v>0</v>
      </c>
      <c r="AA1980" s="4">
        <v>1979</v>
      </c>
      <c r="AB1980" s="4"/>
    </row>
    <row r="1981" spans="1:28">
      <c r="A1981" s="4"/>
      <c r="B1981" s="4" t="s">
        <v>4898</v>
      </c>
      <c r="C1981" s="4" t="s">
        <v>4958</v>
      </c>
      <c r="D1981" s="4"/>
      <c r="E1981" s="4"/>
      <c r="F1981" s="4"/>
      <c r="G1981" s="4"/>
      <c r="H1981" s="4">
        <v>380833</v>
      </c>
      <c r="I1981" s="4" t="s">
        <v>4959</v>
      </c>
      <c r="J1981" s="216">
        <v>300</v>
      </c>
      <c r="K1981" s="4"/>
      <c r="L1981" s="4"/>
      <c r="M1981" s="4" t="s">
        <v>4960</v>
      </c>
      <c r="N1981" s="4"/>
      <c r="O1981" s="4">
        <v>18993820605</v>
      </c>
      <c r="P1981" s="217">
        <f>--IFERROR(VLOOKUP(I1981,'统计（数据库导出）'!A:C,2,FALSE),0)</f>
        <v>0</v>
      </c>
      <c r="Q1981" s="217">
        <f>--IFERROR(VLOOKUP(I1981,'统计（数据库导出）'!A:C,3,FALSE),0)</f>
        <v>0</v>
      </c>
      <c r="R1981" s="219">
        <f t="shared" si="32"/>
        <v>0</v>
      </c>
      <c r="S1981" s="217">
        <f>--IFERROR(VLOOKUP(I1981,'统计（数据库导出）'!A:K,4,FALSE),0)</f>
        <v>0</v>
      </c>
      <c r="T1981" s="217">
        <f>--IFERROR(VLOOKUP(I1981,'统计（数据库导出）'!A:K,5,FALSE),0)</f>
        <v>0</v>
      </c>
      <c r="U1981" s="217">
        <f>--IFERROR(VLOOKUP(I1981,'统计（数据库导出）'!A:K,6,FALSE),0)</f>
        <v>0</v>
      </c>
      <c r="V1981" s="217">
        <f>--IFERROR(VLOOKUP(I1981,'统计（数据库导出）'!A:K,7,FALSE),0)</f>
        <v>0</v>
      </c>
      <c r="W1981" s="217">
        <f>--IFERROR(VLOOKUP(I1981,'统计（数据库导出）'!A:K,8,FALSE),0)</f>
        <v>0</v>
      </c>
      <c r="X1981" s="217">
        <f>--IFERROR(VLOOKUP(I1981,'统计（数据库导出）'!A:K,9,FALSE),0)</f>
        <v>0</v>
      </c>
      <c r="Y1981" s="217">
        <f>--IFERROR(VLOOKUP(I1981,'统计（数据库导出）'!A:K,10,FALSE),0)</f>
        <v>0</v>
      </c>
      <c r="Z1981" s="217">
        <f>--IFERROR(VLOOKUP(I1981,'统计（数据库导出）'!A:K,11,FALSE),0)</f>
        <v>0</v>
      </c>
      <c r="AA1981" s="4">
        <v>1980</v>
      </c>
      <c r="AB1981" s="4"/>
    </row>
    <row r="1982" spans="1:28">
      <c r="A1982" s="4"/>
      <c r="B1982" s="4" t="s">
        <v>4898</v>
      </c>
      <c r="C1982" s="4"/>
      <c r="D1982" s="4"/>
      <c r="E1982" s="4"/>
      <c r="F1982" s="4"/>
      <c r="G1982" s="4"/>
      <c r="H1982" s="4">
        <v>3854030</v>
      </c>
      <c r="I1982" s="4" t="s">
        <v>4961</v>
      </c>
      <c r="J1982" s="216">
        <v>300</v>
      </c>
      <c r="K1982" s="4"/>
      <c r="L1982" s="4"/>
      <c r="M1982" s="4" t="s">
        <v>4962</v>
      </c>
      <c r="N1982" s="4"/>
      <c r="O1982" s="4">
        <v>18993820025</v>
      </c>
      <c r="P1982" s="217">
        <f>--IFERROR(VLOOKUP(I1982,'统计（数据库导出）'!A:C,2,FALSE),0)</f>
        <v>0</v>
      </c>
      <c r="Q1982" s="217">
        <f>--IFERROR(VLOOKUP(I1982,'统计（数据库导出）'!A:C,3,FALSE),0)</f>
        <v>22.1</v>
      </c>
      <c r="R1982" s="219">
        <f t="shared" si="32"/>
        <v>0.0736666666666667</v>
      </c>
      <c r="S1982" s="217">
        <f>--IFERROR(VLOOKUP(I1982,'统计（数据库导出）'!A:K,4,FALSE),0)</f>
        <v>0</v>
      </c>
      <c r="T1982" s="217">
        <f>--IFERROR(VLOOKUP(I1982,'统计（数据库导出）'!A:K,5,FALSE),0)</f>
        <v>0</v>
      </c>
      <c r="U1982" s="217">
        <f>--IFERROR(VLOOKUP(I1982,'统计（数据库导出）'!A:K,6,FALSE),0)</f>
        <v>0</v>
      </c>
      <c r="V1982" s="217">
        <f>--IFERROR(VLOOKUP(I1982,'统计（数据库导出）'!A:K,7,FALSE),0)</f>
        <v>0</v>
      </c>
      <c r="W1982" s="217">
        <f>--IFERROR(VLOOKUP(I1982,'统计（数据库导出）'!A:K,8,FALSE),0)</f>
        <v>17.1</v>
      </c>
      <c r="X1982" s="217">
        <f>--IFERROR(VLOOKUP(I1982,'统计（数据库导出）'!A:K,9,FALSE),0)</f>
        <v>0</v>
      </c>
      <c r="Y1982" s="217">
        <f>--IFERROR(VLOOKUP(I1982,'统计（数据库导出）'!A:K,10,FALSE),0)</f>
        <v>5</v>
      </c>
      <c r="Z1982" s="217">
        <f>--IFERROR(VLOOKUP(I1982,'统计（数据库导出）'!A:K,11,FALSE),0)</f>
        <v>0</v>
      </c>
      <c r="AA1982" s="4">
        <v>1981</v>
      </c>
      <c r="AB1982" s="4"/>
    </row>
    <row r="1983" spans="1:28">
      <c r="A1983" s="4"/>
      <c r="B1983" s="4" t="s">
        <v>4898</v>
      </c>
      <c r="C1983" s="4"/>
      <c r="D1983" s="4"/>
      <c r="E1983" s="4"/>
      <c r="F1983" s="4"/>
      <c r="G1983" s="4"/>
      <c r="H1983" s="4">
        <v>3850727</v>
      </c>
      <c r="I1983" s="4" t="s">
        <v>4963</v>
      </c>
      <c r="J1983" s="216">
        <v>300</v>
      </c>
      <c r="K1983" s="4"/>
      <c r="L1983" s="4"/>
      <c r="M1983" s="4" t="s">
        <v>4964</v>
      </c>
      <c r="N1983" s="4"/>
      <c r="O1983" s="4">
        <v>18993802316</v>
      </c>
      <c r="P1983" s="217">
        <f>--IFERROR(VLOOKUP(I1983,'统计（数据库导出）'!A:C,2,FALSE),0)</f>
        <v>100</v>
      </c>
      <c r="Q1983" s="217">
        <f>--IFERROR(VLOOKUP(I1983,'统计（数据库导出）'!A:C,3,FALSE),0)</f>
        <v>100</v>
      </c>
      <c r="R1983" s="219">
        <f t="shared" si="32"/>
        <v>0.333333333333333</v>
      </c>
      <c r="S1983" s="217">
        <f>--IFERROR(VLOOKUP(I1983,'统计（数据库导出）'!A:K,4,FALSE),0)</f>
        <v>0</v>
      </c>
      <c r="T1983" s="217">
        <f>--IFERROR(VLOOKUP(I1983,'统计（数据库导出）'!A:K,5,FALSE),0)</f>
        <v>0</v>
      </c>
      <c r="U1983" s="217">
        <f>--IFERROR(VLOOKUP(I1983,'统计（数据库导出）'!A:K,6,FALSE),0)</f>
        <v>100</v>
      </c>
      <c r="V1983" s="217">
        <f>--IFERROR(VLOOKUP(I1983,'统计（数据库导出）'!A:K,7,FALSE),0)</f>
        <v>0</v>
      </c>
      <c r="W1983" s="217">
        <f>--IFERROR(VLOOKUP(I1983,'统计（数据库导出）'!A:K,8,FALSE),0)</f>
        <v>0</v>
      </c>
      <c r="X1983" s="217">
        <f>--IFERROR(VLOOKUP(I1983,'统计（数据库导出）'!A:K,9,FALSE),0)</f>
        <v>0</v>
      </c>
      <c r="Y1983" s="217">
        <f>--IFERROR(VLOOKUP(I1983,'统计（数据库导出）'!A:K,10,FALSE),0)</f>
        <v>100</v>
      </c>
      <c r="Z1983" s="217">
        <f>--IFERROR(VLOOKUP(I1983,'统计（数据库导出）'!A:K,11,FALSE),0)</f>
        <v>0</v>
      </c>
      <c r="AA1983" s="4">
        <v>1982</v>
      </c>
      <c r="AB1983" s="4"/>
    </row>
    <row r="1984" spans="1:28">
      <c r="A1984" s="4"/>
      <c r="B1984" s="4" t="s">
        <v>4898</v>
      </c>
      <c r="C1984" s="4"/>
      <c r="D1984" s="4"/>
      <c r="E1984" s="4"/>
      <c r="F1984" s="4"/>
      <c r="G1984" s="4"/>
      <c r="H1984" s="4">
        <v>3852249</v>
      </c>
      <c r="I1984" s="4" t="s">
        <v>4965</v>
      </c>
      <c r="J1984" s="216">
        <v>300</v>
      </c>
      <c r="K1984" s="4"/>
      <c r="L1984" s="4"/>
      <c r="M1984" s="4" t="s">
        <v>4966</v>
      </c>
      <c r="N1984" s="4"/>
      <c r="O1984" s="4">
        <v>19909380363</v>
      </c>
      <c r="P1984" s="217">
        <f>--IFERROR(VLOOKUP(I1984,'统计（数据库导出）'!A:C,2,FALSE),0)</f>
        <v>0</v>
      </c>
      <c r="Q1984" s="217">
        <f>--IFERROR(VLOOKUP(I1984,'统计（数据库导出）'!A:C,3,FALSE),0)</f>
        <v>0</v>
      </c>
      <c r="R1984" s="219">
        <f t="shared" si="32"/>
        <v>0</v>
      </c>
      <c r="S1984" s="217">
        <f>--IFERROR(VLOOKUP(I1984,'统计（数据库导出）'!A:K,4,FALSE),0)</f>
        <v>0</v>
      </c>
      <c r="T1984" s="217">
        <f>--IFERROR(VLOOKUP(I1984,'统计（数据库导出）'!A:K,5,FALSE),0)</f>
        <v>0</v>
      </c>
      <c r="U1984" s="217">
        <f>--IFERROR(VLOOKUP(I1984,'统计（数据库导出）'!A:K,6,FALSE),0)</f>
        <v>0</v>
      </c>
      <c r="V1984" s="217">
        <f>--IFERROR(VLOOKUP(I1984,'统计（数据库导出）'!A:K,7,FALSE),0)</f>
        <v>0</v>
      </c>
      <c r="W1984" s="217">
        <f>--IFERROR(VLOOKUP(I1984,'统计（数据库导出）'!A:K,8,FALSE),0)</f>
        <v>0</v>
      </c>
      <c r="X1984" s="217">
        <f>--IFERROR(VLOOKUP(I1984,'统计（数据库导出）'!A:K,9,FALSE),0)</f>
        <v>0</v>
      </c>
      <c r="Y1984" s="217">
        <f>--IFERROR(VLOOKUP(I1984,'统计（数据库导出）'!A:K,10,FALSE),0)</f>
        <v>0</v>
      </c>
      <c r="Z1984" s="217">
        <f>--IFERROR(VLOOKUP(I1984,'统计（数据库导出）'!A:K,11,FALSE),0)</f>
        <v>0</v>
      </c>
      <c r="AA1984" s="4">
        <v>1983</v>
      </c>
      <c r="AB1984" s="4"/>
    </row>
    <row r="1985" spans="1:28">
      <c r="A1985" s="4"/>
      <c r="B1985" s="4" t="s">
        <v>4898</v>
      </c>
      <c r="C1985" s="4"/>
      <c r="D1985" s="4"/>
      <c r="E1985" s="4"/>
      <c r="F1985" s="4"/>
      <c r="G1985" s="4"/>
      <c r="H1985" s="4">
        <v>3854066</v>
      </c>
      <c r="I1985" s="4" t="s">
        <v>4967</v>
      </c>
      <c r="J1985" s="216">
        <v>300</v>
      </c>
      <c r="K1985" s="4"/>
      <c r="L1985" s="4"/>
      <c r="M1985" s="4" t="s">
        <v>4968</v>
      </c>
      <c r="N1985" s="4"/>
      <c r="O1985" s="4">
        <v>19993835211</v>
      </c>
      <c r="P1985" s="217">
        <f>--IFERROR(VLOOKUP(I1985,'统计（数据库导出）'!A:C,2,FALSE),0)</f>
        <v>0</v>
      </c>
      <c r="Q1985" s="217">
        <f>--IFERROR(VLOOKUP(I1985,'统计（数据库导出）'!A:C,3,FALSE),0)</f>
        <v>243.3</v>
      </c>
      <c r="R1985" s="219">
        <f t="shared" si="32"/>
        <v>0.811</v>
      </c>
      <c r="S1985" s="217">
        <f>--IFERROR(VLOOKUP(I1985,'统计（数据库导出）'!A:K,4,FALSE),0)</f>
        <v>0</v>
      </c>
      <c r="T1985" s="217">
        <f>--IFERROR(VLOOKUP(I1985,'统计（数据库导出）'!A:K,5,FALSE),0)</f>
        <v>0</v>
      </c>
      <c r="U1985" s="217">
        <f>--IFERROR(VLOOKUP(I1985,'统计（数据库导出）'!A:K,6,FALSE),0)</f>
        <v>0</v>
      </c>
      <c r="V1985" s="217">
        <f>--IFERROR(VLOOKUP(I1985,'统计（数据库导出）'!A:K,7,FALSE),0)</f>
        <v>0</v>
      </c>
      <c r="W1985" s="217">
        <f>--IFERROR(VLOOKUP(I1985,'统计（数据库导出）'!A:K,8,FALSE),0)</f>
        <v>243.3</v>
      </c>
      <c r="X1985" s="217">
        <f>--IFERROR(VLOOKUP(I1985,'统计（数据库导出）'!A:K,9,FALSE),0)</f>
        <v>0</v>
      </c>
      <c r="Y1985" s="217">
        <f>--IFERROR(VLOOKUP(I1985,'统计（数据库导出）'!A:K,10,FALSE),0)</f>
        <v>0</v>
      </c>
      <c r="Z1985" s="217">
        <f>--IFERROR(VLOOKUP(I1985,'统计（数据库导出）'!A:K,11,FALSE),0)</f>
        <v>0</v>
      </c>
      <c r="AA1985" s="4">
        <v>1984</v>
      </c>
      <c r="AB1985" s="4"/>
    </row>
    <row r="1986" spans="1:28">
      <c r="A1986" s="4"/>
      <c r="B1986" s="4" t="s">
        <v>4898</v>
      </c>
      <c r="C1986" s="4"/>
      <c r="D1986" s="4"/>
      <c r="E1986" s="4"/>
      <c r="F1986" s="4"/>
      <c r="G1986" s="4"/>
      <c r="H1986" s="4">
        <v>3853571</v>
      </c>
      <c r="I1986" s="4" t="s">
        <v>4969</v>
      </c>
      <c r="J1986" s="216">
        <v>300</v>
      </c>
      <c r="K1986" s="4"/>
      <c r="L1986" s="4"/>
      <c r="M1986" s="4" t="s">
        <v>4970</v>
      </c>
      <c r="N1986" s="4"/>
      <c r="O1986" s="4">
        <v>15379866616</v>
      </c>
      <c r="P1986" s="217">
        <f>--IFERROR(VLOOKUP(I1986,'统计（数据库导出）'!A:C,2,FALSE),0)</f>
        <v>0</v>
      </c>
      <c r="Q1986" s="217">
        <f>--IFERROR(VLOOKUP(I1986,'统计（数据库导出）'!A:C,3,FALSE),0)</f>
        <v>0</v>
      </c>
      <c r="R1986" s="219">
        <f t="shared" si="32"/>
        <v>0</v>
      </c>
      <c r="S1986" s="217">
        <f>--IFERROR(VLOOKUP(I1986,'统计（数据库导出）'!A:K,4,FALSE),0)</f>
        <v>0</v>
      </c>
      <c r="T1986" s="217">
        <f>--IFERROR(VLOOKUP(I1986,'统计（数据库导出）'!A:K,5,FALSE),0)</f>
        <v>0</v>
      </c>
      <c r="U1986" s="217">
        <f>--IFERROR(VLOOKUP(I1986,'统计（数据库导出）'!A:K,6,FALSE),0)</f>
        <v>0</v>
      </c>
      <c r="V1986" s="217">
        <f>--IFERROR(VLOOKUP(I1986,'统计（数据库导出）'!A:K,7,FALSE),0)</f>
        <v>0</v>
      </c>
      <c r="W1986" s="217">
        <f>--IFERROR(VLOOKUP(I1986,'统计（数据库导出）'!A:K,8,FALSE),0)</f>
        <v>0</v>
      </c>
      <c r="X1986" s="217">
        <f>--IFERROR(VLOOKUP(I1986,'统计（数据库导出）'!A:K,9,FALSE),0)</f>
        <v>0</v>
      </c>
      <c r="Y1986" s="217">
        <f>--IFERROR(VLOOKUP(I1986,'统计（数据库导出）'!A:K,10,FALSE),0)</f>
        <v>0</v>
      </c>
      <c r="Z1986" s="217">
        <f>--IFERROR(VLOOKUP(I1986,'统计（数据库导出）'!A:K,11,FALSE),0)</f>
        <v>0</v>
      </c>
      <c r="AA1986" s="4">
        <v>1985</v>
      </c>
      <c r="AB1986" s="4"/>
    </row>
    <row r="1987" spans="1:28">
      <c r="A1987" s="4"/>
      <c r="B1987" s="4" t="s">
        <v>4971</v>
      </c>
      <c r="C1987" s="4" t="s">
        <v>4972</v>
      </c>
      <c r="D1987" s="4"/>
      <c r="E1987" s="4"/>
      <c r="F1987" s="4"/>
      <c r="G1987" s="4"/>
      <c r="H1987" s="4">
        <v>3852608</v>
      </c>
      <c r="I1987" s="4" t="s">
        <v>4973</v>
      </c>
      <c r="J1987" s="216">
        <v>300</v>
      </c>
      <c r="K1987" s="4"/>
      <c r="L1987" s="4"/>
      <c r="M1987" s="4" t="s">
        <v>4974</v>
      </c>
      <c r="N1987" s="4"/>
      <c r="O1987" s="4">
        <v>18993822076</v>
      </c>
      <c r="P1987" s="217">
        <f>--IFERROR(VLOOKUP(I1987,'统计（数据库导出）'!A:C,2,FALSE),0)</f>
        <v>0</v>
      </c>
      <c r="Q1987" s="217">
        <f>--IFERROR(VLOOKUP(I1987,'统计（数据库导出）'!A:C,3,FALSE),0)</f>
        <v>0</v>
      </c>
      <c r="R1987" s="219">
        <f t="shared" si="32"/>
        <v>0</v>
      </c>
      <c r="S1987" s="217">
        <f>--IFERROR(VLOOKUP(I1987,'统计（数据库导出）'!A:K,4,FALSE),0)</f>
        <v>0</v>
      </c>
      <c r="T1987" s="217">
        <f>--IFERROR(VLOOKUP(I1987,'统计（数据库导出）'!A:K,5,FALSE),0)</f>
        <v>0</v>
      </c>
      <c r="U1987" s="217">
        <f>--IFERROR(VLOOKUP(I1987,'统计（数据库导出）'!A:K,6,FALSE),0)</f>
        <v>0</v>
      </c>
      <c r="V1987" s="217">
        <f>--IFERROR(VLOOKUP(I1987,'统计（数据库导出）'!A:K,7,FALSE),0)</f>
        <v>0</v>
      </c>
      <c r="W1987" s="217">
        <f>--IFERROR(VLOOKUP(I1987,'统计（数据库导出）'!A:K,8,FALSE),0)</f>
        <v>0</v>
      </c>
      <c r="X1987" s="217">
        <f>--IFERROR(VLOOKUP(I1987,'统计（数据库导出）'!A:K,9,FALSE),0)</f>
        <v>0</v>
      </c>
      <c r="Y1987" s="217">
        <f>--IFERROR(VLOOKUP(I1987,'统计（数据库导出）'!A:K,10,FALSE),0)</f>
        <v>0</v>
      </c>
      <c r="Z1987" s="217">
        <f>--IFERROR(VLOOKUP(I1987,'统计（数据库导出）'!A:K,11,FALSE),0)</f>
        <v>0</v>
      </c>
      <c r="AA1987" s="4">
        <v>1986</v>
      </c>
      <c r="AB1987" s="4"/>
    </row>
    <row r="1988" spans="1:28">
      <c r="A1988" s="4"/>
      <c r="B1988" s="4" t="s">
        <v>4971</v>
      </c>
      <c r="C1988" s="4" t="s">
        <v>4972</v>
      </c>
      <c r="D1988" s="4"/>
      <c r="E1988" s="4"/>
      <c r="F1988" s="4"/>
      <c r="G1988" s="4"/>
      <c r="H1988" s="4">
        <v>3353124</v>
      </c>
      <c r="I1988" s="4" t="s">
        <v>4975</v>
      </c>
      <c r="J1988" s="216">
        <v>300</v>
      </c>
      <c r="K1988" s="4"/>
      <c r="L1988" s="4"/>
      <c r="M1988" s="4" t="s">
        <v>4976</v>
      </c>
      <c r="N1988" s="4"/>
      <c r="O1988" s="4">
        <v>18993860534</v>
      </c>
      <c r="P1988" s="217">
        <f>--IFERROR(VLOOKUP(I1988,'统计（数据库导出）'!A:C,2,FALSE),0)</f>
        <v>0</v>
      </c>
      <c r="Q1988" s="217">
        <f>--IFERROR(VLOOKUP(I1988,'统计（数据库导出）'!A:C,3,FALSE),0)</f>
        <v>6</v>
      </c>
      <c r="R1988" s="219">
        <f t="shared" si="32"/>
        <v>0.02</v>
      </c>
      <c r="S1988" s="217">
        <f>--IFERROR(VLOOKUP(I1988,'统计（数据库导出）'!A:K,4,FALSE),0)</f>
        <v>0</v>
      </c>
      <c r="T1988" s="217">
        <f>--IFERROR(VLOOKUP(I1988,'统计（数据库导出）'!A:K,5,FALSE),0)</f>
        <v>0</v>
      </c>
      <c r="U1988" s="217">
        <f>--IFERROR(VLOOKUP(I1988,'统计（数据库导出）'!A:K,6,FALSE),0)</f>
        <v>0</v>
      </c>
      <c r="V1988" s="217">
        <f>--IFERROR(VLOOKUP(I1988,'统计（数据库导出）'!A:K,7,FALSE),0)</f>
        <v>0</v>
      </c>
      <c r="W1988" s="217">
        <f>--IFERROR(VLOOKUP(I1988,'统计（数据库导出）'!A:K,8,FALSE),0)</f>
        <v>0</v>
      </c>
      <c r="X1988" s="217">
        <f>--IFERROR(VLOOKUP(I1988,'统计（数据库导出）'!A:K,9,FALSE),0)</f>
        <v>0</v>
      </c>
      <c r="Y1988" s="217">
        <f>--IFERROR(VLOOKUP(I1988,'统计（数据库导出）'!A:K,10,FALSE),0)</f>
        <v>6</v>
      </c>
      <c r="Z1988" s="217">
        <f>--IFERROR(VLOOKUP(I1988,'统计（数据库导出）'!A:K,11,FALSE),0)</f>
        <v>0</v>
      </c>
      <c r="AA1988" s="4">
        <v>1987</v>
      </c>
      <c r="AB1988" s="4"/>
    </row>
    <row r="1989" spans="1:28">
      <c r="A1989" s="4"/>
      <c r="B1989" s="4" t="s">
        <v>4971</v>
      </c>
      <c r="C1989" s="4" t="s">
        <v>4972</v>
      </c>
      <c r="D1989" s="4"/>
      <c r="E1989" s="4"/>
      <c r="F1989" s="4"/>
      <c r="G1989" s="4"/>
      <c r="H1989" s="4">
        <v>3853541</v>
      </c>
      <c r="I1989" s="4" t="s">
        <v>4977</v>
      </c>
      <c r="J1989" s="216">
        <v>300</v>
      </c>
      <c r="K1989" s="4"/>
      <c r="L1989" s="4"/>
      <c r="M1989" s="4" t="s">
        <v>4978</v>
      </c>
      <c r="N1989" s="4"/>
      <c r="O1989" s="4">
        <v>19996038993</v>
      </c>
      <c r="P1989" s="217">
        <f>--IFERROR(VLOOKUP(I1989,'统计（数据库导出）'!A:C,2,FALSE),0)</f>
        <v>0</v>
      </c>
      <c r="Q1989" s="217">
        <f>--IFERROR(VLOOKUP(I1989,'统计（数据库导出）'!A:C,3,FALSE),0)</f>
        <v>0</v>
      </c>
      <c r="R1989" s="219">
        <f t="shared" si="32"/>
        <v>0</v>
      </c>
      <c r="S1989" s="217">
        <f>--IFERROR(VLOOKUP(I1989,'统计（数据库导出）'!A:K,4,FALSE),0)</f>
        <v>0</v>
      </c>
      <c r="T1989" s="217">
        <f>--IFERROR(VLOOKUP(I1989,'统计（数据库导出）'!A:K,5,FALSE),0)</f>
        <v>0</v>
      </c>
      <c r="U1989" s="217">
        <f>--IFERROR(VLOOKUP(I1989,'统计（数据库导出）'!A:K,6,FALSE),0)</f>
        <v>0</v>
      </c>
      <c r="V1989" s="217">
        <f>--IFERROR(VLOOKUP(I1989,'统计（数据库导出）'!A:K,7,FALSE),0)</f>
        <v>0</v>
      </c>
      <c r="W1989" s="217">
        <f>--IFERROR(VLOOKUP(I1989,'统计（数据库导出）'!A:K,8,FALSE),0)</f>
        <v>0</v>
      </c>
      <c r="X1989" s="217">
        <f>--IFERROR(VLOOKUP(I1989,'统计（数据库导出）'!A:K,9,FALSE),0)</f>
        <v>0</v>
      </c>
      <c r="Y1989" s="217">
        <f>--IFERROR(VLOOKUP(I1989,'统计（数据库导出）'!A:K,10,FALSE),0)</f>
        <v>0</v>
      </c>
      <c r="Z1989" s="217">
        <f>--IFERROR(VLOOKUP(I1989,'统计（数据库导出）'!A:K,11,FALSE),0)</f>
        <v>0</v>
      </c>
      <c r="AA1989" s="4">
        <v>1988</v>
      </c>
      <c r="AB1989" s="4"/>
    </row>
    <row r="1990" spans="1:28">
      <c r="A1990" s="4"/>
      <c r="B1990" s="4" t="s">
        <v>4971</v>
      </c>
      <c r="C1990" s="4" t="s">
        <v>4979</v>
      </c>
      <c r="D1990" s="4"/>
      <c r="E1990" s="4"/>
      <c r="F1990" s="4"/>
      <c r="G1990" s="4"/>
      <c r="H1990" s="4">
        <v>380875</v>
      </c>
      <c r="I1990" s="4" t="s">
        <v>4980</v>
      </c>
      <c r="J1990" s="216">
        <v>300</v>
      </c>
      <c r="K1990" s="4"/>
      <c r="L1990" s="4"/>
      <c r="M1990" s="4" t="s">
        <v>4981</v>
      </c>
      <c r="N1990" s="4"/>
      <c r="O1990" s="4">
        <v>18993820205</v>
      </c>
      <c r="P1990" s="217">
        <f>--IFERROR(VLOOKUP(I1990,'统计（数据库导出）'!A:C,2,FALSE),0)</f>
        <v>6</v>
      </c>
      <c r="Q1990" s="217">
        <f>--IFERROR(VLOOKUP(I1990,'统计（数据库导出）'!A:C,3,FALSE),0)</f>
        <v>140.79</v>
      </c>
      <c r="R1990" s="219">
        <f t="shared" si="32"/>
        <v>0.4693</v>
      </c>
      <c r="S1990" s="217">
        <f>--IFERROR(VLOOKUP(I1990,'统计（数据库导出）'!A:K,4,FALSE),0)</f>
        <v>0</v>
      </c>
      <c r="T1990" s="217">
        <f>--IFERROR(VLOOKUP(I1990,'统计（数据库导出）'!A:K,5,FALSE),0)</f>
        <v>0</v>
      </c>
      <c r="U1990" s="217">
        <f>--IFERROR(VLOOKUP(I1990,'统计（数据库导出）'!A:K,6,FALSE),0)</f>
        <v>6</v>
      </c>
      <c r="V1990" s="217">
        <f>--IFERROR(VLOOKUP(I1990,'统计（数据库导出）'!A:K,7,FALSE),0)</f>
        <v>0</v>
      </c>
      <c r="W1990" s="217">
        <f>--IFERROR(VLOOKUP(I1990,'统计（数据库导出）'!A:K,8,FALSE),0)</f>
        <v>129.79</v>
      </c>
      <c r="X1990" s="217">
        <f>--IFERROR(VLOOKUP(I1990,'统计（数据库导出）'!A:K,9,FALSE),0)</f>
        <v>0</v>
      </c>
      <c r="Y1990" s="217">
        <f>--IFERROR(VLOOKUP(I1990,'统计（数据库导出）'!A:K,10,FALSE),0)</f>
        <v>11</v>
      </c>
      <c r="Z1990" s="217">
        <f>--IFERROR(VLOOKUP(I1990,'统计（数据库导出）'!A:K,11,FALSE),0)</f>
        <v>0</v>
      </c>
      <c r="AA1990" s="4">
        <v>1989</v>
      </c>
      <c r="AB1990" s="4"/>
    </row>
    <row r="1991" spans="1:28">
      <c r="A1991" s="4"/>
      <c r="B1991" s="4" t="s">
        <v>4971</v>
      </c>
      <c r="C1991" s="4" t="s">
        <v>4979</v>
      </c>
      <c r="D1991" s="4"/>
      <c r="E1991" s="4"/>
      <c r="F1991" s="4"/>
      <c r="G1991" s="4"/>
      <c r="H1991" s="4">
        <v>3851527</v>
      </c>
      <c r="I1991" s="4" t="s">
        <v>670</v>
      </c>
      <c r="J1991" s="216">
        <v>300</v>
      </c>
      <c r="K1991" s="4"/>
      <c r="L1991" s="4"/>
      <c r="M1991" s="4" t="s">
        <v>671</v>
      </c>
      <c r="N1991" s="4"/>
      <c r="O1991" s="4">
        <v>17793828109</v>
      </c>
      <c r="P1991" s="217">
        <f>--IFERROR(VLOOKUP(I1991,'统计（数据库导出）'!A:C,2,FALSE),0)</f>
        <v>0</v>
      </c>
      <c r="Q1991" s="217">
        <f>--IFERROR(VLOOKUP(I1991,'统计（数据库导出）'!A:C,3,FALSE),0)</f>
        <v>0</v>
      </c>
      <c r="R1991" s="219">
        <f t="shared" si="32"/>
        <v>0</v>
      </c>
      <c r="S1991" s="217">
        <f>--IFERROR(VLOOKUP(I1991,'统计（数据库导出）'!A:K,4,FALSE),0)</f>
        <v>0</v>
      </c>
      <c r="T1991" s="217">
        <f>--IFERROR(VLOOKUP(I1991,'统计（数据库导出）'!A:K,5,FALSE),0)</f>
        <v>0</v>
      </c>
      <c r="U1991" s="217">
        <f>--IFERROR(VLOOKUP(I1991,'统计（数据库导出）'!A:K,6,FALSE),0)</f>
        <v>0</v>
      </c>
      <c r="V1991" s="217">
        <f>--IFERROR(VLOOKUP(I1991,'统计（数据库导出）'!A:K,7,FALSE),0)</f>
        <v>0</v>
      </c>
      <c r="W1991" s="217">
        <f>--IFERROR(VLOOKUP(I1991,'统计（数据库导出）'!A:K,8,FALSE),0)</f>
        <v>0</v>
      </c>
      <c r="X1991" s="217">
        <f>--IFERROR(VLOOKUP(I1991,'统计（数据库导出）'!A:K,9,FALSE),0)</f>
        <v>0</v>
      </c>
      <c r="Y1991" s="217">
        <f>--IFERROR(VLOOKUP(I1991,'统计（数据库导出）'!A:K,10,FALSE),0)</f>
        <v>0</v>
      </c>
      <c r="Z1991" s="217">
        <f>--IFERROR(VLOOKUP(I1991,'统计（数据库导出）'!A:K,11,FALSE),0)</f>
        <v>0</v>
      </c>
      <c r="AA1991" s="4">
        <v>1990</v>
      </c>
      <c r="AB1991" s="4"/>
    </row>
    <row r="1992" spans="1:28">
      <c r="A1992" s="4"/>
      <c r="B1992" s="4" t="s">
        <v>4971</v>
      </c>
      <c r="C1992" s="4" t="s">
        <v>4982</v>
      </c>
      <c r="D1992" s="4"/>
      <c r="E1992" s="4"/>
      <c r="F1992" s="4"/>
      <c r="G1992" s="4"/>
      <c r="H1992" s="4">
        <v>3852469</v>
      </c>
      <c r="I1992" s="4" t="s">
        <v>4983</v>
      </c>
      <c r="J1992" s="216">
        <v>300</v>
      </c>
      <c r="K1992" s="4"/>
      <c r="L1992" s="4"/>
      <c r="M1992" s="4" t="s">
        <v>4984</v>
      </c>
      <c r="N1992" s="4"/>
      <c r="O1992" s="4">
        <v>18993820096</v>
      </c>
      <c r="P1992" s="217">
        <f>--IFERROR(VLOOKUP(I1992,'统计（数据库导出）'!A:C,2,FALSE),0)</f>
        <v>3</v>
      </c>
      <c r="Q1992" s="217">
        <f>--IFERROR(VLOOKUP(I1992,'统计（数据库导出）'!A:C,3,FALSE),0)</f>
        <v>117.1</v>
      </c>
      <c r="R1992" s="219">
        <f t="shared" si="32"/>
        <v>0.390333333333333</v>
      </c>
      <c r="S1992" s="217">
        <f>--IFERROR(VLOOKUP(I1992,'统计（数据库导出）'!A:K,4,FALSE),0)</f>
        <v>3</v>
      </c>
      <c r="T1992" s="217">
        <f>--IFERROR(VLOOKUP(I1992,'统计（数据库导出）'!A:K,5,FALSE),0)</f>
        <v>0</v>
      </c>
      <c r="U1992" s="217">
        <f>--IFERROR(VLOOKUP(I1992,'统计（数据库导出）'!A:K,6,FALSE),0)</f>
        <v>0</v>
      </c>
      <c r="V1992" s="217">
        <f>--IFERROR(VLOOKUP(I1992,'统计（数据库导出）'!A:K,7,FALSE),0)</f>
        <v>0</v>
      </c>
      <c r="W1992" s="217">
        <f>--IFERROR(VLOOKUP(I1992,'统计（数据库导出）'!A:K,8,FALSE),0)</f>
        <v>92.1</v>
      </c>
      <c r="X1992" s="217">
        <f>--IFERROR(VLOOKUP(I1992,'统计（数据库导出）'!A:K,9,FALSE),0)</f>
        <v>0</v>
      </c>
      <c r="Y1992" s="217">
        <f>--IFERROR(VLOOKUP(I1992,'统计（数据库导出）'!A:K,10,FALSE),0)</f>
        <v>25</v>
      </c>
      <c r="Z1992" s="217">
        <f>--IFERROR(VLOOKUP(I1992,'统计（数据库导出）'!A:K,11,FALSE),0)</f>
        <v>0</v>
      </c>
      <c r="AA1992" s="4">
        <v>1991</v>
      </c>
      <c r="AB1992" s="4"/>
    </row>
    <row r="1993" spans="1:28">
      <c r="A1993" s="4"/>
      <c r="B1993" s="4" t="s">
        <v>4971</v>
      </c>
      <c r="C1993" s="4" t="s">
        <v>4982</v>
      </c>
      <c r="D1993" s="4"/>
      <c r="E1993" s="4"/>
      <c r="F1993" s="4"/>
      <c r="G1993" s="4"/>
      <c r="H1993" s="4">
        <v>3808929</v>
      </c>
      <c r="I1993" s="4" t="s">
        <v>4985</v>
      </c>
      <c r="J1993" s="216">
        <v>300</v>
      </c>
      <c r="K1993" s="4"/>
      <c r="L1993" s="4"/>
      <c r="M1993" s="4" t="s">
        <v>4986</v>
      </c>
      <c r="N1993" s="4"/>
      <c r="O1993" s="4">
        <v>18993822261</v>
      </c>
      <c r="P1993" s="217">
        <f>--IFERROR(VLOOKUP(I1993,'统计（数据库导出）'!A:C,2,FALSE),0)</f>
        <v>0</v>
      </c>
      <c r="Q1993" s="217">
        <f>--IFERROR(VLOOKUP(I1993,'统计（数据库导出）'!A:C,3,FALSE),0)</f>
        <v>46.8</v>
      </c>
      <c r="R1993" s="219">
        <f t="shared" si="32"/>
        <v>0.156</v>
      </c>
      <c r="S1993" s="217">
        <f>--IFERROR(VLOOKUP(I1993,'统计（数据库导出）'!A:K,4,FALSE),0)</f>
        <v>0</v>
      </c>
      <c r="T1993" s="217">
        <f>--IFERROR(VLOOKUP(I1993,'统计（数据库导出）'!A:K,5,FALSE),0)</f>
        <v>0</v>
      </c>
      <c r="U1993" s="217">
        <f>--IFERROR(VLOOKUP(I1993,'统计（数据库导出）'!A:K,6,FALSE),0)</f>
        <v>0</v>
      </c>
      <c r="V1993" s="217">
        <f>--IFERROR(VLOOKUP(I1993,'统计（数据库导出）'!A:K,7,FALSE),0)</f>
        <v>0</v>
      </c>
      <c r="W1993" s="217">
        <f>--IFERROR(VLOOKUP(I1993,'统计（数据库导出）'!A:K,8,FALSE),0)</f>
        <v>41.8</v>
      </c>
      <c r="X1993" s="217">
        <f>--IFERROR(VLOOKUP(I1993,'统计（数据库导出）'!A:K,9,FALSE),0)</f>
        <v>-169</v>
      </c>
      <c r="Y1993" s="217">
        <f>--IFERROR(VLOOKUP(I1993,'统计（数据库导出）'!A:K,10,FALSE),0)</f>
        <v>5</v>
      </c>
      <c r="Z1993" s="217">
        <f>--IFERROR(VLOOKUP(I1993,'统计（数据库导出）'!A:K,11,FALSE),0)</f>
        <v>0</v>
      </c>
      <c r="AA1993" s="4">
        <v>1992</v>
      </c>
      <c r="AB1993" s="4"/>
    </row>
    <row r="1994" spans="1:28">
      <c r="A1994" s="4"/>
      <c r="B1994" s="4" t="s">
        <v>4971</v>
      </c>
      <c r="C1994" s="4" t="s">
        <v>4987</v>
      </c>
      <c r="D1994" s="4"/>
      <c r="E1994" s="4"/>
      <c r="F1994" s="4"/>
      <c r="G1994" s="4"/>
      <c r="H1994" s="4">
        <v>3851598</v>
      </c>
      <c r="I1994" s="4" t="s">
        <v>4988</v>
      </c>
      <c r="J1994" s="216">
        <v>300</v>
      </c>
      <c r="K1994" s="4"/>
      <c r="L1994" s="4"/>
      <c r="M1994" s="4" t="s">
        <v>1006</v>
      </c>
      <c r="N1994" s="4"/>
      <c r="O1994" s="4">
        <v>18093872068</v>
      </c>
      <c r="P1994" s="217">
        <f>--IFERROR(VLOOKUP(I1994,'统计（数据库导出）'!A:C,2,FALSE),0)</f>
        <v>0</v>
      </c>
      <c r="Q1994" s="217">
        <f>--IFERROR(VLOOKUP(I1994,'统计（数据库导出）'!A:C,3,FALSE),0)</f>
        <v>5</v>
      </c>
      <c r="R1994" s="219">
        <f t="shared" si="32"/>
        <v>0.0166666666666667</v>
      </c>
      <c r="S1994" s="217">
        <f>--IFERROR(VLOOKUP(I1994,'统计（数据库导出）'!A:K,4,FALSE),0)</f>
        <v>0</v>
      </c>
      <c r="T1994" s="217">
        <f>--IFERROR(VLOOKUP(I1994,'统计（数据库导出）'!A:K,5,FALSE),0)</f>
        <v>0</v>
      </c>
      <c r="U1994" s="217">
        <f>--IFERROR(VLOOKUP(I1994,'统计（数据库导出）'!A:K,6,FALSE),0)</f>
        <v>0</v>
      </c>
      <c r="V1994" s="217">
        <f>--IFERROR(VLOOKUP(I1994,'统计（数据库导出）'!A:K,7,FALSE),0)</f>
        <v>0</v>
      </c>
      <c r="W1994" s="217">
        <f>--IFERROR(VLOOKUP(I1994,'统计（数据库导出）'!A:K,8,FALSE),0)</f>
        <v>0</v>
      </c>
      <c r="X1994" s="217">
        <f>--IFERROR(VLOOKUP(I1994,'统计（数据库导出）'!A:K,9,FALSE),0)</f>
        <v>0</v>
      </c>
      <c r="Y1994" s="217">
        <f>--IFERROR(VLOOKUP(I1994,'统计（数据库导出）'!A:K,10,FALSE),0)</f>
        <v>5</v>
      </c>
      <c r="Z1994" s="217">
        <f>--IFERROR(VLOOKUP(I1994,'统计（数据库导出）'!A:K,11,FALSE),0)</f>
        <v>0</v>
      </c>
      <c r="AA1994" s="4">
        <v>1993</v>
      </c>
      <c r="AB1994" s="4"/>
    </row>
    <row r="1995" spans="1:28">
      <c r="A1995" s="4"/>
      <c r="B1995" s="4" t="s">
        <v>4971</v>
      </c>
      <c r="C1995" s="4" t="s">
        <v>4987</v>
      </c>
      <c r="D1995" s="4"/>
      <c r="E1995" s="4"/>
      <c r="F1995" s="4"/>
      <c r="G1995" s="4"/>
      <c r="H1995" s="4">
        <v>380638</v>
      </c>
      <c r="I1995" s="4" t="s">
        <v>4989</v>
      </c>
      <c r="J1995" s="216">
        <v>300</v>
      </c>
      <c r="K1995" s="4"/>
      <c r="L1995" s="4"/>
      <c r="M1995" s="4" t="s">
        <v>4990</v>
      </c>
      <c r="N1995" s="4"/>
      <c r="O1995" s="4">
        <v>18993820292</v>
      </c>
      <c r="P1995" s="217">
        <f>--IFERROR(VLOOKUP(I1995,'统计（数据库导出）'!A:C,2,FALSE),0)</f>
        <v>227.7</v>
      </c>
      <c r="Q1995" s="217">
        <f>--IFERROR(VLOOKUP(I1995,'统计（数据库导出）'!A:C,3,FALSE),0)</f>
        <v>398.14</v>
      </c>
      <c r="R1995" s="219">
        <f t="shared" si="32"/>
        <v>1.32713333333333</v>
      </c>
      <c r="S1995" s="217">
        <f>--IFERROR(VLOOKUP(I1995,'统计（数据库导出）'!A:K,4,FALSE),0)</f>
        <v>222.7</v>
      </c>
      <c r="T1995" s="217">
        <f>--IFERROR(VLOOKUP(I1995,'统计（数据库导出）'!A:K,5,FALSE),0)</f>
        <v>0</v>
      </c>
      <c r="U1995" s="217">
        <f>--IFERROR(VLOOKUP(I1995,'统计（数据库导出）'!A:K,6,FALSE),0)</f>
        <v>5</v>
      </c>
      <c r="V1995" s="217">
        <f>--IFERROR(VLOOKUP(I1995,'统计（数据库导出）'!A:K,7,FALSE),0)</f>
        <v>0</v>
      </c>
      <c r="W1995" s="217">
        <f>--IFERROR(VLOOKUP(I1995,'统计（数据库导出）'!A:K,8,FALSE),0)</f>
        <v>343.49</v>
      </c>
      <c r="X1995" s="217">
        <f>--IFERROR(VLOOKUP(I1995,'统计（数据库导出）'!A:K,9,FALSE),0)</f>
        <v>0</v>
      </c>
      <c r="Y1995" s="217">
        <f>--IFERROR(VLOOKUP(I1995,'统计（数据库导出）'!A:K,10,FALSE),0)</f>
        <v>54.65</v>
      </c>
      <c r="Z1995" s="217">
        <f>--IFERROR(VLOOKUP(I1995,'统计（数据库导出）'!A:K,11,FALSE),0)</f>
        <v>0</v>
      </c>
      <c r="AA1995" s="4">
        <v>1994</v>
      </c>
      <c r="AB1995" s="4"/>
    </row>
    <row r="1996" spans="1:28">
      <c r="A1996" s="4"/>
      <c r="B1996" s="4" t="s">
        <v>4971</v>
      </c>
      <c r="C1996" s="4" t="s">
        <v>4991</v>
      </c>
      <c r="D1996" s="4"/>
      <c r="E1996" s="4"/>
      <c r="F1996" s="4"/>
      <c r="G1996" s="4"/>
      <c r="H1996" s="4">
        <v>3850122</v>
      </c>
      <c r="I1996" s="4" t="s">
        <v>4992</v>
      </c>
      <c r="J1996" s="216">
        <v>300</v>
      </c>
      <c r="K1996" s="4"/>
      <c r="L1996" s="4"/>
      <c r="M1996" s="4" t="s">
        <v>4993</v>
      </c>
      <c r="N1996" s="4"/>
      <c r="O1996" s="4">
        <v>13321386688</v>
      </c>
      <c r="P1996" s="217">
        <f>--IFERROR(VLOOKUP(I1996,'统计（数据库导出）'!A:C,2,FALSE),0)</f>
        <v>0</v>
      </c>
      <c r="Q1996" s="217">
        <f>--IFERROR(VLOOKUP(I1996,'统计（数据库导出）'!A:C,3,FALSE),0)</f>
        <v>123.9</v>
      </c>
      <c r="R1996" s="219">
        <f t="shared" si="32"/>
        <v>0.413</v>
      </c>
      <c r="S1996" s="217">
        <f>--IFERROR(VLOOKUP(I1996,'统计（数据库导出）'!A:K,4,FALSE),0)</f>
        <v>0</v>
      </c>
      <c r="T1996" s="217">
        <f>--IFERROR(VLOOKUP(I1996,'统计（数据库导出）'!A:K,5,FALSE),0)</f>
        <v>0</v>
      </c>
      <c r="U1996" s="217">
        <f>--IFERROR(VLOOKUP(I1996,'统计（数据库导出）'!A:K,6,FALSE),0)</f>
        <v>0</v>
      </c>
      <c r="V1996" s="217">
        <f>--IFERROR(VLOOKUP(I1996,'统计（数据库导出）'!A:K,7,FALSE),0)</f>
        <v>0</v>
      </c>
      <c r="W1996" s="217">
        <f>--IFERROR(VLOOKUP(I1996,'统计（数据库导出）'!A:K,8,FALSE),0)</f>
        <v>56</v>
      </c>
      <c r="X1996" s="217">
        <f>--IFERROR(VLOOKUP(I1996,'统计（数据库导出）'!A:K,9,FALSE),0)</f>
        <v>0</v>
      </c>
      <c r="Y1996" s="217">
        <f>--IFERROR(VLOOKUP(I1996,'统计（数据库导出）'!A:K,10,FALSE),0)</f>
        <v>67.9</v>
      </c>
      <c r="Z1996" s="217">
        <f>--IFERROR(VLOOKUP(I1996,'统计（数据库导出）'!A:K,11,FALSE),0)</f>
        <v>0</v>
      </c>
      <c r="AA1996" s="4">
        <v>1995</v>
      </c>
      <c r="AB1996" s="4"/>
    </row>
    <row r="1997" spans="1:28">
      <c r="A1997" s="4"/>
      <c r="B1997" s="4" t="s">
        <v>4971</v>
      </c>
      <c r="C1997" s="4"/>
      <c r="D1997" s="4"/>
      <c r="E1997" s="4"/>
      <c r="F1997" s="4"/>
      <c r="G1997" s="4"/>
      <c r="H1997" s="4">
        <v>3853586</v>
      </c>
      <c r="I1997" s="4" t="s">
        <v>4994</v>
      </c>
      <c r="J1997" s="216">
        <v>300</v>
      </c>
      <c r="K1997" s="4"/>
      <c r="L1997" s="4"/>
      <c r="M1997" s="4" t="s">
        <v>4995</v>
      </c>
      <c r="N1997" s="4"/>
      <c r="O1997" s="4">
        <v>18993820018</v>
      </c>
      <c r="P1997" s="217">
        <f>--IFERROR(VLOOKUP(I1997,'统计（数据库导出）'!A:C,2,FALSE),0)</f>
        <v>0</v>
      </c>
      <c r="Q1997" s="217">
        <f>--IFERROR(VLOOKUP(I1997,'统计（数据库导出）'!A:C,3,FALSE),0)</f>
        <v>0</v>
      </c>
      <c r="R1997" s="219">
        <f t="shared" si="32"/>
        <v>0</v>
      </c>
      <c r="S1997" s="217">
        <f>--IFERROR(VLOOKUP(I1997,'统计（数据库导出）'!A:K,4,FALSE),0)</f>
        <v>0</v>
      </c>
      <c r="T1997" s="217">
        <f>--IFERROR(VLOOKUP(I1997,'统计（数据库导出）'!A:K,5,FALSE),0)</f>
        <v>0</v>
      </c>
      <c r="U1997" s="217">
        <f>--IFERROR(VLOOKUP(I1997,'统计（数据库导出）'!A:K,6,FALSE),0)</f>
        <v>0</v>
      </c>
      <c r="V1997" s="217">
        <f>--IFERROR(VLOOKUP(I1997,'统计（数据库导出）'!A:K,7,FALSE),0)</f>
        <v>0</v>
      </c>
      <c r="W1997" s="217">
        <f>--IFERROR(VLOOKUP(I1997,'统计（数据库导出）'!A:K,8,FALSE),0)</f>
        <v>0</v>
      </c>
      <c r="X1997" s="217">
        <f>--IFERROR(VLOOKUP(I1997,'统计（数据库导出）'!A:K,9,FALSE),0)</f>
        <v>0</v>
      </c>
      <c r="Y1997" s="217">
        <f>--IFERROR(VLOOKUP(I1997,'统计（数据库导出）'!A:K,10,FALSE),0)</f>
        <v>0</v>
      </c>
      <c r="Z1997" s="217">
        <f>--IFERROR(VLOOKUP(I1997,'统计（数据库导出）'!A:K,11,FALSE),0)</f>
        <v>0</v>
      </c>
      <c r="AA1997" s="4">
        <v>1996</v>
      </c>
      <c r="AB1997" s="4"/>
    </row>
    <row r="1998" spans="1:28">
      <c r="A1998" s="4"/>
      <c r="B1998" s="4" t="s">
        <v>4971</v>
      </c>
      <c r="C1998" s="4"/>
      <c r="D1998" s="4"/>
      <c r="E1998" s="4"/>
      <c r="F1998" s="4"/>
      <c r="G1998" s="4"/>
      <c r="H1998" s="4">
        <v>380922</v>
      </c>
      <c r="I1998" s="4" t="s">
        <v>4996</v>
      </c>
      <c r="J1998" s="216">
        <v>300</v>
      </c>
      <c r="K1998" s="4"/>
      <c r="L1998" s="4"/>
      <c r="M1998" s="4" t="s">
        <v>4997</v>
      </c>
      <c r="N1998" s="4"/>
      <c r="O1998" s="4">
        <v>17793821556</v>
      </c>
      <c r="P1998" s="217">
        <f>--IFERROR(VLOOKUP(I1998,'统计（数据库导出）'!A:C,2,FALSE),0)</f>
        <v>0</v>
      </c>
      <c r="Q1998" s="217">
        <f>--IFERROR(VLOOKUP(I1998,'统计（数据库导出）'!A:C,3,FALSE),0)</f>
        <v>299</v>
      </c>
      <c r="R1998" s="219">
        <f t="shared" si="32"/>
        <v>0.996666666666667</v>
      </c>
      <c r="S1998" s="217">
        <f>--IFERROR(VLOOKUP(I1998,'统计（数据库导出）'!A:K,4,FALSE),0)</f>
        <v>0</v>
      </c>
      <c r="T1998" s="217">
        <f>--IFERROR(VLOOKUP(I1998,'统计（数据库导出）'!A:K,5,FALSE),0)</f>
        <v>0</v>
      </c>
      <c r="U1998" s="217">
        <f>--IFERROR(VLOOKUP(I1998,'统计（数据库导出）'!A:K,6,FALSE),0)</f>
        <v>0</v>
      </c>
      <c r="V1998" s="217">
        <f>--IFERROR(VLOOKUP(I1998,'统计（数据库导出）'!A:K,7,FALSE),0)</f>
        <v>0</v>
      </c>
      <c r="W1998" s="217">
        <f>--IFERROR(VLOOKUP(I1998,'统计（数据库导出）'!A:K,8,FALSE),0)</f>
        <v>0</v>
      </c>
      <c r="X1998" s="217">
        <f>--IFERROR(VLOOKUP(I1998,'统计（数据库导出）'!A:K,9,FALSE),0)</f>
        <v>0</v>
      </c>
      <c r="Y1998" s="217">
        <f>--IFERROR(VLOOKUP(I1998,'统计（数据库导出）'!A:K,10,FALSE),0)</f>
        <v>299</v>
      </c>
      <c r="Z1998" s="217">
        <f>--IFERROR(VLOOKUP(I1998,'统计（数据库导出）'!A:K,11,FALSE),0)</f>
        <v>-19</v>
      </c>
      <c r="AA1998" s="4">
        <v>1997</v>
      </c>
      <c r="AB1998" s="4"/>
    </row>
    <row r="1999" spans="1:28">
      <c r="A1999" s="4"/>
      <c r="B1999" s="4" t="s">
        <v>4998</v>
      </c>
      <c r="C1999" s="4"/>
      <c r="D1999" s="4"/>
      <c r="E1999" s="4"/>
      <c r="F1999" s="4"/>
      <c r="G1999" s="4"/>
      <c r="H1999" s="4">
        <v>3853711</v>
      </c>
      <c r="I1999" s="4" t="s">
        <v>4999</v>
      </c>
      <c r="J1999" s="216">
        <v>200</v>
      </c>
      <c r="K1999" s="4"/>
      <c r="L1999" s="4"/>
      <c r="M1999" s="4" t="s">
        <v>5000</v>
      </c>
      <c r="N1999" s="4"/>
      <c r="O1999" s="4">
        <v>18993820031</v>
      </c>
      <c r="P1999" s="217">
        <f>--IFERROR(VLOOKUP(I1999,'统计（数据库导出）'!A:C,2,FALSE),0)</f>
        <v>0</v>
      </c>
      <c r="Q1999" s="217">
        <f>--IFERROR(VLOOKUP(I1999,'统计（数据库导出）'!A:C,3,FALSE),0)</f>
        <v>0</v>
      </c>
      <c r="R1999" s="219">
        <f t="shared" si="32"/>
        <v>0</v>
      </c>
      <c r="S1999" s="217">
        <f>--IFERROR(VLOOKUP(I1999,'统计（数据库导出）'!A:K,4,FALSE),0)</f>
        <v>0</v>
      </c>
      <c r="T1999" s="217">
        <f>--IFERROR(VLOOKUP(I1999,'统计（数据库导出）'!A:K,5,FALSE),0)</f>
        <v>0</v>
      </c>
      <c r="U1999" s="217">
        <f>--IFERROR(VLOOKUP(I1999,'统计（数据库导出）'!A:K,6,FALSE),0)</f>
        <v>0</v>
      </c>
      <c r="V1999" s="217">
        <f>--IFERROR(VLOOKUP(I1999,'统计（数据库导出）'!A:K,7,FALSE),0)</f>
        <v>0</v>
      </c>
      <c r="W1999" s="217">
        <f>--IFERROR(VLOOKUP(I1999,'统计（数据库导出）'!A:K,8,FALSE),0)</f>
        <v>0</v>
      </c>
      <c r="X1999" s="217">
        <f>--IFERROR(VLOOKUP(I1999,'统计（数据库导出）'!A:K,9,FALSE),0)</f>
        <v>0</v>
      </c>
      <c r="Y1999" s="217">
        <f>--IFERROR(VLOOKUP(I1999,'统计（数据库导出）'!A:K,10,FALSE),0)</f>
        <v>0</v>
      </c>
      <c r="Z1999" s="217">
        <f>--IFERROR(VLOOKUP(I1999,'统计（数据库导出）'!A:K,11,FALSE),0)</f>
        <v>0</v>
      </c>
      <c r="AA1999" s="4">
        <v>1998</v>
      </c>
      <c r="AB1999" s="4"/>
    </row>
    <row r="2000" spans="1:28">
      <c r="A2000" s="4"/>
      <c r="B2000" s="4" t="s">
        <v>4998</v>
      </c>
      <c r="C2000" s="4"/>
      <c r="D2000" s="4"/>
      <c r="E2000" s="4"/>
      <c r="F2000" s="4"/>
      <c r="G2000" s="4"/>
      <c r="H2000" s="4">
        <v>3854136</v>
      </c>
      <c r="I2000" s="4" t="s">
        <v>5001</v>
      </c>
      <c r="J2000" s="216">
        <v>200</v>
      </c>
      <c r="K2000" s="4"/>
      <c r="L2000" s="4"/>
      <c r="M2000" s="4" t="s">
        <v>5002</v>
      </c>
      <c r="N2000" s="4"/>
      <c r="O2000" s="4">
        <v>18993825068</v>
      </c>
      <c r="P2000" s="217">
        <f>--IFERROR(VLOOKUP(I2000,'统计（数据库导出）'!A:C,2,FALSE),0)</f>
        <v>0</v>
      </c>
      <c r="Q2000" s="217">
        <f>--IFERROR(VLOOKUP(I2000,'统计（数据库导出）'!A:C,3,FALSE),0)</f>
        <v>0</v>
      </c>
      <c r="R2000" s="219">
        <f t="shared" si="32"/>
        <v>0</v>
      </c>
      <c r="S2000" s="217">
        <f>--IFERROR(VLOOKUP(I2000,'统计（数据库导出）'!A:K,4,FALSE),0)</f>
        <v>0</v>
      </c>
      <c r="T2000" s="217">
        <f>--IFERROR(VLOOKUP(I2000,'统计（数据库导出）'!A:K,5,FALSE),0)</f>
        <v>0</v>
      </c>
      <c r="U2000" s="217">
        <f>--IFERROR(VLOOKUP(I2000,'统计（数据库导出）'!A:K,6,FALSE),0)</f>
        <v>0</v>
      </c>
      <c r="V2000" s="217">
        <f>--IFERROR(VLOOKUP(I2000,'统计（数据库导出）'!A:K,7,FALSE),0)</f>
        <v>0</v>
      </c>
      <c r="W2000" s="217">
        <f>--IFERROR(VLOOKUP(I2000,'统计（数据库导出）'!A:K,8,FALSE),0)</f>
        <v>0</v>
      </c>
      <c r="X2000" s="217">
        <f>--IFERROR(VLOOKUP(I2000,'统计（数据库导出）'!A:K,9,FALSE),0)</f>
        <v>0</v>
      </c>
      <c r="Y2000" s="217">
        <f>--IFERROR(VLOOKUP(I2000,'统计（数据库导出）'!A:K,10,FALSE),0)</f>
        <v>0</v>
      </c>
      <c r="Z2000" s="217">
        <f>--IFERROR(VLOOKUP(I2000,'统计（数据库导出）'!A:K,11,FALSE),0)</f>
        <v>0</v>
      </c>
      <c r="AA2000" s="4">
        <v>1999</v>
      </c>
      <c r="AB2000" s="4"/>
    </row>
    <row r="2001" spans="1:28">
      <c r="A2001" s="4"/>
      <c r="B2001" s="4" t="s">
        <v>5003</v>
      </c>
      <c r="C2001" s="4"/>
      <c r="D2001" s="4"/>
      <c r="E2001" s="4"/>
      <c r="F2001" s="4"/>
      <c r="G2001" s="4"/>
      <c r="H2001" s="4">
        <v>3854036</v>
      </c>
      <c r="I2001" s="4" t="s">
        <v>5004</v>
      </c>
      <c r="J2001" s="216">
        <v>200</v>
      </c>
      <c r="K2001" s="4"/>
      <c r="L2001" s="4"/>
      <c r="M2001" s="4" t="s">
        <v>5005</v>
      </c>
      <c r="N2001" s="4"/>
      <c r="O2001" s="4">
        <v>18993820023</v>
      </c>
      <c r="P2001" s="217">
        <f>--IFERROR(VLOOKUP(I2001,'统计（数据库导出）'!A:C,2,FALSE),0)</f>
        <v>0</v>
      </c>
      <c r="Q2001" s="217">
        <f>--IFERROR(VLOOKUP(I2001,'统计（数据库导出）'!A:C,3,FALSE),0)</f>
        <v>111.55</v>
      </c>
      <c r="R2001" s="219">
        <f t="shared" si="32"/>
        <v>0.55775</v>
      </c>
      <c r="S2001" s="217">
        <f>--IFERROR(VLOOKUP(I2001,'统计（数据库导出）'!A:K,4,FALSE),0)</f>
        <v>0</v>
      </c>
      <c r="T2001" s="217">
        <f>--IFERROR(VLOOKUP(I2001,'统计（数据库导出）'!A:K,5,FALSE),0)</f>
        <v>0</v>
      </c>
      <c r="U2001" s="217">
        <f>--IFERROR(VLOOKUP(I2001,'统计（数据库导出）'!A:K,6,FALSE),0)</f>
        <v>0</v>
      </c>
      <c r="V2001" s="217">
        <f>--IFERROR(VLOOKUP(I2001,'统计（数据库导出）'!A:K,7,FALSE),0)</f>
        <v>0</v>
      </c>
      <c r="W2001" s="217">
        <f>--IFERROR(VLOOKUP(I2001,'统计（数据库导出）'!A:K,8,FALSE),0)</f>
        <v>105.9</v>
      </c>
      <c r="X2001" s="217">
        <f>--IFERROR(VLOOKUP(I2001,'统计（数据库导出）'!A:K,9,FALSE),0)</f>
        <v>0</v>
      </c>
      <c r="Y2001" s="217">
        <f>--IFERROR(VLOOKUP(I2001,'统计（数据库导出）'!A:K,10,FALSE),0)</f>
        <v>5.65</v>
      </c>
      <c r="Z2001" s="217">
        <f>--IFERROR(VLOOKUP(I2001,'统计（数据库导出）'!A:K,11,FALSE),0)</f>
        <v>0</v>
      </c>
      <c r="AA2001" s="4">
        <v>2000</v>
      </c>
      <c r="AB2001" s="4"/>
    </row>
    <row r="2002" spans="1:28">
      <c r="A2002" s="4"/>
      <c r="B2002" s="4" t="s">
        <v>5003</v>
      </c>
      <c r="C2002" s="4"/>
      <c r="D2002" s="4"/>
      <c r="E2002" s="4"/>
      <c r="F2002" s="4"/>
      <c r="G2002" s="4"/>
      <c r="H2002" s="4">
        <v>3853750</v>
      </c>
      <c r="I2002" s="4" t="s">
        <v>5006</v>
      </c>
      <c r="J2002" s="216">
        <v>200</v>
      </c>
      <c r="K2002" s="4"/>
      <c r="L2002" s="4"/>
      <c r="M2002" s="4" t="s">
        <v>5007</v>
      </c>
      <c r="N2002" s="4"/>
      <c r="O2002" s="4">
        <v>18993827266</v>
      </c>
      <c r="P2002" s="217">
        <f>--IFERROR(VLOOKUP(I2002,'统计（数据库导出）'!A:C,2,FALSE),0)</f>
        <v>0</v>
      </c>
      <c r="Q2002" s="217">
        <f>--IFERROR(VLOOKUP(I2002,'统计（数据库导出）'!A:C,3,FALSE),0)</f>
        <v>210</v>
      </c>
      <c r="R2002" s="219">
        <f t="shared" si="32"/>
        <v>1.05</v>
      </c>
      <c r="S2002" s="217">
        <f>--IFERROR(VLOOKUP(I2002,'统计（数据库导出）'!A:K,4,FALSE),0)</f>
        <v>0</v>
      </c>
      <c r="T2002" s="217">
        <f>--IFERROR(VLOOKUP(I2002,'统计（数据库导出）'!A:K,5,FALSE),0)</f>
        <v>0</v>
      </c>
      <c r="U2002" s="217">
        <f>--IFERROR(VLOOKUP(I2002,'统计（数据库导出）'!A:K,6,FALSE),0)</f>
        <v>0</v>
      </c>
      <c r="V2002" s="217">
        <f>--IFERROR(VLOOKUP(I2002,'统计（数据库导出）'!A:K,7,FALSE),0)</f>
        <v>0</v>
      </c>
      <c r="W2002" s="217">
        <f>--IFERROR(VLOOKUP(I2002,'统计（数据库导出）'!A:K,8,FALSE),0)</f>
        <v>0</v>
      </c>
      <c r="X2002" s="217">
        <f>--IFERROR(VLOOKUP(I2002,'统计（数据库导出）'!A:K,9,FALSE),0)</f>
        <v>0</v>
      </c>
      <c r="Y2002" s="217">
        <f>--IFERROR(VLOOKUP(I2002,'统计（数据库导出）'!A:K,10,FALSE),0)</f>
        <v>210</v>
      </c>
      <c r="Z2002" s="217">
        <f>--IFERROR(VLOOKUP(I2002,'统计（数据库导出）'!A:K,11,FALSE),0)</f>
        <v>0</v>
      </c>
      <c r="AA2002" s="4">
        <v>2001</v>
      </c>
      <c r="AB2002" s="4"/>
    </row>
    <row r="2003" spans="1:28">
      <c r="A2003" s="4"/>
      <c r="B2003" s="4" t="s">
        <v>5003</v>
      </c>
      <c r="C2003" s="4"/>
      <c r="D2003" s="4"/>
      <c r="E2003" s="4"/>
      <c r="F2003" s="4"/>
      <c r="G2003" s="4"/>
      <c r="H2003" s="4">
        <v>3853796</v>
      </c>
      <c r="I2003" s="4" t="s">
        <v>5008</v>
      </c>
      <c r="J2003" s="216">
        <v>200</v>
      </c>
      <c r="K2003" s="4"/>
      <c r="L2003" s="4"/>
      <c r="M2003" s="4" t="s">
        <v>5009</v>
      </c>
      <c r="N2003" s="4"/>
      <c r="O2003" s="4">
        <v>18993820080</v>
      </c>
      <c r="P2003" s="217">
        <f>--IFERROR(VLOOKUP(I2003,'统计（数据库导出）'!A:C,2,FALSE),0)</f>
        <v>0</v>
      </c>
      <c r="Q2003" s="217">
        <f>--IFERROR(VLOOKUP(I2003,'统计（数据库导出）'!A:C,3,FALSE),0)</f>
        <v>17</v>
      </c>
      <c r="R2003" s="219">
        <f t="shared" si="32"/>
        <v>0.085</v>
      </c>
      <c r="S2003" s="217">
        <f>--IFERROR(VLOOKUP(I2003,'统计（数据库导出）'!A:K,4,FALSE),0)</f>
        <v>0</v>
      </c>
      <c r="T2003" s="217">
        <f>--IFERROR(VLOOKUP(I2003,'统计（数据库导出）'!A:K,5,FALSE),0)</f>
        <v>0</v>
      </c>
      <c r="U2003" s="217">
        <f>--IFERROR(VLOOKUP(I2003,'统计（数据库导出）'!A:K,6,FALSE),0)</f>
        <v>0</v>
      </c>
      <c r="V2003" s="217">
        <f>--IFERROR(VLOOKUP(I2003,'统计（数据库导出）'!A:K,7,FALSE),0)</f>
        <v>0</v>
      </c>
      <c r="W2003" s="217">
        <f>--IFERROR(VLOOKUP(I2003,'统计（数据库导出）'!A:K,8,FALSE),0)</f>
        <v>0</v>
      </c>
      <c r="X2003" s="217">
        <f>--IFERROR(VLOOKUP(I2003,'统计（数据库导出）'!A:K,9,FALSE),0)</f>
        <v>0</v>
      </c>
      <c r="Y2003" s="217">
        <f>--IFERROR(VLOOKUP(I2003,'统计（数据库导出）'!A:K,10,FALSE),0)</f>
        <v>17</v>
      </c>
      <c r="Z2003" s="217">
        <f>--IFERROR(VLOOKUP(I2003,'统计（数据库导出）'!A:K,11,FALSE),0)</f>
        <v>0</v>
      </c>
      <c r="AA2003" s="4">
        <v>2002</v>
      </c>
      <c r="AB2003" s="4"/>
    </row>
    <row r="2004" spans="1:28">
      <c r="A2004" s="4"/>
      <c r="B2004" s="4" t="s">
        <v>5003</v>
      </c>
      <c r="C2004" s="4" t="s">
        <v>5010</v>
      </c>
      <c r="D2004" s="4"/>
      <c r="E2004" s="4"/>
      <c r="F2004" s="4"/>
      <c r="G2004" s="4"/>
      <c r="H2004" s="4">
        <v>3822829</v>
      </c>
      <c r="I2004" s="4" t="s">
        <v>5011</v>
      </c>
      <c r="J2004" s="216">
        <v>200</v>
      </c>
      <c r="K2004" s="4"/>
      <c r="L2004" s="4"/>
      <c r="M2004" s="4" t="s">
        <v>5012</v>
      </c>
      <c r="N2004" s="4"/>
      <c r="O2004" s="4">
        <v>18993820268</v>
      </c>
      <c r="P2004" s="217">
        <f>--IFERROR(VLOOKUP(I2004,'统计（数据库导出）'!A:C,2,FALSE),0)</f>
        <v>0</v>
      </c>
      <c r="Q2004" s="217">
        <f>--IFERROR(VLOOKUP(I2004,'统计（数据库导出）'!A:C,3,FALSE),0)</f>
        <v>312.6</v>
      </c>
      <c r="R2004" s="219">
        <f t="shared" si="32"/>
        <v>1.563</v>
      </c>
      <c r="S2004" s="217">
        <f>--IFERROR(VLOOKUP(I2004,'统计（数据库导出）'!A:K,4,FALSE),0)</f>
        <v>0</v>
      </c>
      <c r="T2004" s="217">
        <f>--IFERROR(VLOOKUP(I2004,'统计（数据库导出）'!A:K,5,FALSE),0)</f>
        <v>0</v>
      </c>
      <c r="U2004" s="217">
        <f>--IFERROR(VLOOKUP(I2004,'统计（数据库导出）'!A:K,6,FALSE),0)</f>
        <v>0</v>
      </c>
      <c r="V2004" s="217">
        <f>--IFERROR(VLOOKUP(I2004,'统计（数据库导出）'!A:K,7,FALSE),0)</f>
        <v>0</v>
      </c>
      <c r="W2004" s="217">
        <f>--IFERROR(VLOOKUP(I2004,'统计（数据库导出）'!A:K,8,FALSE),0)</f>
        <v>0</v>
      </c>
      <c r="X2004" s="217">
        <f>--IFERROR(VLOOKUP(I2004,'统计（数据库导出）'!A:K,9,FALSE),0)</f>
        <v>0</v>
      </c>
      <c r="Y2004" s="217">
        <f>--IFERROR(VLOOKUP(I2004,'统计（数据库导出）'!A:K,10,FALSE),0)</f>
        <v>312.6</v>
      </c>
      <c r="Z2004" s="217">
        <f>--IFERROR(VLOOKUP(I2004,'统计（数据库导出）'!A:K,11,FALSE),0)</f>
        <v>-29</v>
      </c>
      <c r="AA2004" s="4">
        <v>2003</v>
      </c>
      <c r="AB2004" s="4"/>
    </row>
    <row r="2005" spans="1:28">
      <c r="A2005" s="4"/>
      <c r="B2005" s="4" t="s">
        <v>5003</v>
      </c>
      <c r="C2005" s="4" t="s">
        <v>5010</v>
      </c>
      <c r="D2005" s="4"/>
      <c r="E2005" s="4"/>
      <c r="F2005" s="4"/>
      <c r="G2005" s="4"/>
      <c r="H2005" s="4">
        <v>380831</v>
      </c>
      <c r="I2005" s="4" t="s">
        <v>5013</v>
      </c>
      <c r="J2005" s="216">
        <v>200</v>
      </c>
      <c r="K2005" s="4"/>
      <c r="L2005" s="4"/>
      <c r="M2005" s="4" t="s">
        <v>5014</v>
      </c>
      <c r="N2005" s="4"/>
      <c r="O2005" s="4">
        <v>18993820699</v>
      </c>
      <c r="P2005" s="217">
        <f>--IFERROR(VLOOKUP(I2005,'统计（数据库导出）'!A:C,2,FALSE),0)</f>
        <v>0</v>
      </c>
      <c r="Q2005" s="217">
        <f>--IFERROR(VLOOKUP(I2005,'统计（数据库导出）'!A:C,3,FALSE),0)</f>
        <v>99</v>
      </c>
      <c r="R2005" s="219">
        <f t="shared" si="32"/>
        <v>0.495</v>
      </c>
      <c r="S2005" s="217">
        <f>--IFERROR(VLOOKUP(I2005,'统计（数据库导出）'!A:K,4,FALSE),0)</f>
        <v>0</v>
      </c>
      <c r="T2005" s="217">
        <f>--IFERROR(VLOOKUP(I2005,'统计（数据库导出）'!A:K,5,FALSE),0)</f>
        <v>0</v>
      </c>
      <c r="U2005" s="217">
        <f>--IFERROR(VLOOKUP(I2005,'统计（数据库导出）'!A:K,6,FALSE),0)</f>
        <v>0</v>
      </c>
      <c r="V2005" s="217">
        <f>--IFERROR(VLOOKUP(I2005,'统计（数据库导出）'!A:K,7,FALSE),0)</f>
        <v>0</v>
      </c>
      <c r="W2005" s="217">
        <f>--IFERROR(VLOOKUP(I2005,'统计（数据库导出）'!A:K,8,FALSE),0)</f>
        <v>0</v>
      </c>
      <c r="X2005" s="217">
        <f>--IFERROR(VLOOKUP(I2005,'统计（数据库导出）'!A:K,9,FALSE),0)</f>
        <v>0</v>
      </c>
      <c r="Y2005" s="217">
        <f>--IFERROR(VLOOKUP(I2005,'统计（数据库导出）'!A:K,10,FALSE),0)</f>
        <v>99</v>
      </c>
      <c r="Z2005" s="217">
        <f>--IFERROR(VLOOKUP(I2005,'统计（数据库导出）'!A:K,11,FALSE),0)</f>
        <v>0</v>
      </c>
      <c r="AA2005" s="4">
        <v>2004</v>
      </c>
      <c r="AB2005" s="4"/>
    </row>
    <row r="2006" spans="1:28">
      <c r="A2006" s="4"/>
      <c r="B2006" s="4" t="s">
        <v>5003</v>
      </c>
      <c r="C2006" s="4" t="s">
        <v>5010</v>
      </c>
      <c r="D2006" s="4"/>
      <c r="E2006" s="4"/>
      <c r="F2006" s="4"/>
      <c r="G2006" s="4"/>
      <c r="H2006" s="4">
        <v>3853668</v>
      </c>
      <c r="I2006" s="4" t="s">
        <v>5015</v>
      </c>
      <c r="J2006" s="216">
        <v>200</v>
      </c>
      <c r="K2006" s="4"/>
      <c r="L2006" s="4"/>
      <c r="M2006" s="4" t="s">
        <v>5016</v>
      </c>
      <c r="N2006" s="4"/>
      <c r="O2006" s="4">
        <v>18093852836</v>
      </c>
      <c r="P2006" s="217">
        <f>--IFERROR(VLOOKUP(I2006,'统计（数据库导出）'!A:C,2,FALSE),0)</f>
        <v>0</v>
      </c>
      <c r="Q2006" s="217">
        <f>--IFERROR(VLOOKUP(I2006,'统计（数据库导出）'!A:C,3,FALSE),0)</f>
        <v>5</v>
      </c>
      <c r="R2006" s="219">
        <f t="shared" si="32"/>
        <v>0.025</v>
      </c>
      <c r="S2006" s="217">
        <f>--IFERROR(VLOOKUP(I2006,'统计（数据库导出）'!A:K,4,FALSE),0)</f>
        <v>0</v>
      </c>
      <c r="T2006" s="217">
        <f>--IFERROR(VLOOKUP(I2006,'统计（数据库导出）'!A:K,5,FALSE),0)</f>
        <v>0</v>
      </c>
      <c r="U2006" s="217">
        <f>--IFERROR(VLOOKUP(I2006,'统计（数据库导出）'!A:K,6,FALSE),0)</f>
        <v>0</v>
      </c>
      <c r="V2006" s="217">
        <f>--IFERROR(VLOOKUP(I2006,'统计（数据库导出）'!A:K,7,FALSE),0)</f>
        <v>0</v>
      </c>
      <c r="W2006" s="217">
        <f>--IFERROR(VLOOKUP(I2006,'统计（数据库导出）'!A:K,8,FALSE),0)</f>
        <v>0</v>
      </c>
      <c r="X2006" s="217">
        <f>--IFERROR(VLOOKUP(I2006,'统计（数据库导出）'!A:K,9,FALSE),0)</f>
        <v>0</v>
      </c>
      <c r="Y2006" s="217">
        <f>--IFERROR(VLOOKUP(I2006,'统计（数据库导出）'!A:K,10,FALSE),0)</f>
        <v>5</v>
      </c>
      <c r="Z2006" s="217">
        <f>--IFERROR(VLOOKUP(I2006,'统计（数据库导出）'!A:K,11,FALSE),0)</f>
        <v>0</v>
      </c>
      <c r="AA2006" s="4">
        <v>2005</v>
      </c>
      <c r="AB2006" s="4"/>
    </row>
    <row r="2007" spans="1:28">
      <c r="A2007" s="4"/>
      <c r="B2007" s="4" t="s">
        <v>5003</v>
      </c>
      <c r="C2007" s="4" t="s">
        <v>5010</v>
      </c>
      <c r="D2007" s="4"/>
      <c r="E2007" s="4"/>
      <c r="F2007" s="4"/>
      <c r="G2007" s="4"/>
      <c r="H2007" s="4">
        <v>380987</v>
      </c>
      <c r="I2007" s="4" t="s">
        <v>5017</v>
      </c>
      <c r="J2007" s="216">
        <v>200</v>
      </c>
      <c r="K2007" s="4"/>
      <c r="L2007" s="4"/>
      <c r="M2007" s="4" t="s">
        <v>5018</v>
      </c>
      <c r="N2007" s="4"/>
      <c r="O2007" s="4">
        <v>18993820586</v>
      </c>
      <c r="P2007" s="217">
        <f>--IFERROR(VLOOKUP(I2007,'统计（数据库导出）'!A:C,2,FALSE),0)</f>
        <v>10</v>
      </c>
      <c r="Q2007" s="217">
        <f>--IFERROR(VLOOKUP(I2007,'统计（数据库导出）'!A:C,3,FALSE),0)</f>
        <v>30</v>
      </c>
      <c r="R2007" s="219">
        <f t="shared" si="32"/>
        <v>0.15</v>
      </c>
      <c r="S2007" s="217">
        <f>--IFERROR(VLOOKUP(I2007,'统计（数据库导出）'!A:K,4,FALSE),0)</f>
        <v>0</v>
      </c>
      <c r="T2007" s="217">
        <f>--IFERROR(VLOOKUP(I2007,'统计（数据库导出）'!A:K,5,FALSE),0)</f>
        <v>0</v>
      </c>
      <c r="U2007" s="217">
        <f>--IFERROR(VLOOKUP(I2007,'统计（数据库导出）'!A:K,6,FALSE),0)</f>
        <v>10</v>
      </c>
      <c r="V2007" s="217">
        <f>--IFERROR(VLOOKUP(I2007,'统计（数据库导出）'!A:K,7,FALSE),0)</f>
        <v>0</v>
      </c>
      <c r="W2007" s="217">
        <f>--IFERROR(VLOOKUP(I2007,'统计（数据库导出）'!A:K,8,FALSE),0)</f>
        <v>0</v>
      </c>
      <c r="X2007" s="217">
        <f>--IFERROR(VLOOKUP(I2007,'统计（数据库导出）'!A:K,9,FALSE),0)</f>
        <v>0</v>
      </c>
      <c r="Y2007" s="217">
        <f>--IFERROR(VLOOKUP(I2007,'统计（数据库导出）'!A:K,10,FALSE),0)</f>
        <v>30</v>
      </c>
      <c r="Z2007" s="217">
        <f>--IFERROR(VLOOKUP(I2007,'统计（数据库导出）'!A:K,11,FALSE),0)</f>
        <v>0</v>
      </c>
      <c r="AA2007" s="4">
        <v>2006</v>
      </c>
      <c r="AB2007" s="4"/>
    </row>
    <row r="2008" spans="1:28">
      <c r="A2008" s="4"/>
      <c r="B2008" s="4" t="s">
        <v>5019</v>
      </c>
      <c r="C2008" s="4"/>
      <c r="D2008" s="4"/>
      <c r="E2008" s="4"/>
      <c r="F2008" s="4"/>
      <c r="G2008" s="4"/>
      <c r="H2008" s="4">
        <v>3854028</v>
      </c>
      <c r="I2008" s="4" t="s">
        <v>5020</v>
      </c>
      <c r="J2008" s="216">
        <v>300</v>
      </c>
      <c r="K2008" s="4"/>
      <c r="L2008" s="4"/>
      <c r="M2008" s="4" t="s">
        <v>5021</v>
      </c>
      <c r="N2008" s="4"/>
      <c r="O2008" s="4">
        <v>18993826166</v>
      </c>
      <c r="P2008" s="217">
        <f>--IFERROR(VLOOKUP(I2008,'统计（数据库导出）'!A:C,2,FALSE),0)</f>
        <v>0</v>
      </c>
      <c r="Q2008" s="217">
        <f>--IFERROR(VLOOKUP(I2008,'统计（数据库导出）'!A:C,3,FALSE),0)</f>
        <v>627</v>
      </c>
      <c r="R2008" s="219">
        <f t="shared" si="32"/>
        <v>2.09</v>
      </c>
      <c r="S2008" s="217">
        <f>--IFERROR(VLOOKUP(I2008,'统计（数据库导出）'!A:K,4,FALSE),0)</f>
        <v>0</v>
      </c>
      <c r="T2008" s="217">
        <f>--IFERROR(VLOOKUP(I2008,'统计（数据库导出）'!A:K,5,FALSE),0)</f>
        <v>0</v>
      </c>
      <c r="U2008" s="217">
        <f>--IFERROR(VLOOKUP(I2008,'统计（数据库导出）'!A:K,6,FALSE),0)</f>
        <v>0</v>
      </c>
      <c r="V2008" s="217">
        <f>--IFERROR(VLOOKUP(I2008,'统计（数据库导出）'!A:K,7,FALSE),0)</f>
        <v>0</v>
      </c>
      <c r="W2008" s="217">
        <f>--IFERROR(VLOOKUP(I2008,'统计（数据库导出）'!A:K,8,FALSE),0)</f>
        <v>0</v>
      </c>
      <c r="X2008" s="217">
        <f>--IFERROR(VLOOKUP(I2008,'统计（数据库导出）'!A:K,9,FALSE),0)</f>
        <v>0</v>
      </c>
      <c r="Y2008" s="217">
        <f>--IFERROR(VLOOKUP(I2008,'统计（数据库导出）'!A:K,10,FALSE),0)</f>
        <v>627</v>
      </c>
      <c r="Z2008" s="217">
        <f>--IFERROR(VLOOKUP(I2008,'统计（数据库导出）'!A:K,11,FALSE),0)</f>
        <v>-68</v>
      </c>
      <c r="AA2008" s="4">
        <v>2007</v>
      </c>
      <c r="AB2008" s="4"/>
    </row>
    <row r="2009" spans="1:28">
      <c r="A2009" s="4"/>
      <c r="B2009" s="4" t="s">
        <v>5019</v>
      </c>
      <c r="C2009" s="4"/>
      <c r="D2009" s="4"/>
      <c r="E2009" s="4"/>
      <c r="F2009" s="4"/>
      <c r="G2009" s="4"/>
      <c r="H2009" s="4">
        <v>3853587</v>
      </c>
      <c r="I2009" s="4" t="s">
        <v>5022</v>
      </c>
      <c r="J2009" s="216">
        <v>300</v>
      </c>
      <c r="K2009" s="4"/>
      <c r="L2009" s="4"/>
      <c r="M2009" s="4" t="s">
        <v>5023</v>
      </c>
      <c r="N2009" s="4"/>
      <c r="O2009" s="4">
        <v>18993825038</v>
      </c>
      <c r="P2009" s="217">
        <f>--IFERROR(VLOOKUP(I2009,'统计（数据库导出）'!A:C,2,FALSE),0)</f>
        <v>0</v>
      </c>
      <c r="Q2009" s="217">
        <f>--IFERROR(VLOOKUP(I2009,'统计（数据库导出）'!A:C,3,FALSE),0)</f>
        <v>309</v>
      </c>
      <c r="R2009" s="219">
        <f t="shared" si="32"/>
        <v>1.03</v>
      </c>
      <c r="S2009" s="217">
        <f>--IFERROR(VLOOKUP(I2009,'统计（数据库导出）'!A:K,4,FALSE),0)</f>
        <v>0</v>
      </c>
      <c r="T2009" s="217">
        <f>--IFERROR(VLOOKUP(I2009,'统计（数据库导出）'!A:K,5,FALSE),0)</f>
        <v>0</v>
      </c>
      <c r="U2009" s="217">
        <f>--IFERROR(VLOOKUP(I2009,'统计（数据库导出）'!A:K,6,FALSE),0)</f>
        <v>0</v>
      </c>
      <c r="V2009" s="217">
        <f>--IFERROR(VLOOKUP(I2009,'统计（数据库导出）'!A:K,7,FALSE),0)</f>
        <v>0</v>
      </c>
      <c r="W2009" s="217">
        <f>--IFERROR(VLOOKUP(I2009,'统计（数据库导出）'!A:K,8,FALSE),0)</f>
        <v>0</v>
      </c>
      <c r="X2009" s="217">
        <f>--IFERROR(VLOOKUP(I2009,'统计（数据库导出）'!A:K,9,FALSE),0)</f>
        <v>0</v>
      </c>
      <c r="Y2009" s="217">
        <f>--IFERROR(VLOOKUP(I2009,'统计（数据库导出）'!A:K,10,FALSE),0)</f>
        <v>309</v>
      </c>
      <c r="Z2009" s="217">
        <f>--IFERROR(VLOOKUP(I2009,'统计（数据库导出）'!A:K,11,FALSE),0)</f>
        <v>0</v>
      </c>
      <c r="AA2009" s="4">
        <v>2008</v>
      </c>
      <c r="AB2009" s="4"/>
    </row>
    <row r="2010" spans="1:28">
      <c r="A2010" s="4"/>
      <c r="B2010" s="4" t="s">
        <v>5019</v>
      </c>
      <c r="C2010" s="4"/>
      <c r="D2010" s="4"/>
      <c r="E2010" s="4"/>
      <c r="F2010" s="4"/>
      <c r="G2010" s="4"/>
      <c r="H2010" s="4">
        <v>3853988</v>
      </c>
      <c r="I2010" s="4" t="s">
        <v>5024</v>
      </c>
      <c r="J2010" s="216">
        <v>300</v>
      </c>
      <c r="K2010" s="4"/>
      <c r="L2010" s="4"/>
      <c r="M2010" s="4" t="s">
        <v>1077</v>
      </c>
      <c r="N2010" s="4"/>
      <c r="O2010" s="4">
        <v>17793826189</v>
      </c>
      <c r="P2010" s="217">
        <f>--IFERROR(VLOOKUP(I2010,'统计（数据库导出）'!A:C,2,FALSE),0)</f>
        <v>0</v>
      </c>
      <c r="Q2010" s="217">
        <f>--IFERROR(VLOOKUP(I2010,'统计（数据库导出）'!A:C,3,FALSE),0)</f>
        <v>221</v>
      </c>
      <c r="R2010" s="219">
        <f t="shared" si="32"/>
        <v>0.736666666666667</v>
      </c>
      <c r="S2010" s="217">
        <f>--IFERROR(VLOOKUP(I2010,'统计（数据库导出）'!A:K,4,FALSE),0)</f>
        <v>0</v>
      </c>
      <c r="T2010" s="217">
        <f>--IFERROR(VLOOKUP(I2010,'统计（数据库导出）'!A:K,5,FALSE),0)</f>
        <v>0</v>
      </c>
      <c r="U2010" s="217">
        <f>--IFERROR(VLOOKUP(I2010,'统计（数据库导出）'!A:K,6,FALSE),0)</f>
        <v>0</v>
      </c>
      <c r="V2010" s="217">
        <f>--IFERROR(VLOOKUP(I2010,'统计（数据库导出）'!A:K,7,FALSE),0)</f>
        <v>0</v>
      </c>
      <c r="W2010" s="217">
        <f>--IFERROR(VLOOKUP(I2010,'统计（数据库导出）'!A:K,8,FALSE),0)</f>
        <v>0</v>
      </c>
      <c r="X2010" s="217">
        <f>--IFERROR(VLOOKUP(I2010,'统计（数据库导出）'!A:K,9,FALSE),0)</f>
        <v>0</v>
      </c>
      <c r="Y2010" s="217">
        <f>--IFERROR(VLOOKUP(I2010,'统计（数据库导出）'!A:K,10,FALSE),0)</f>
        <v>221</v>
      </c>
      <c r="Z2010" s="217">
        <f>--IFERROR(VLOOKUP(I2010,'统计（数据库导出）'!A:K,11,FALSE),0)</f>
        <v>-101</v>
      </c>
      <c r="AA2010" s="4">
        <v>2009</v>
      </c>
      <c r="AB2010" s="4"/>
    </row>
    <row r="2011" spans="1:28">
      <c r="A2011" s="4"/>
      <c r="B2011" s="4" t="s">
        <v>5019</v>
      </c>
      <c r="C2011" s="4"/>
      <c r="D2011" s="4"/>
      <c r="E2011" s="4"/>
      <c r="F2011" s="4"/>
      <c r="G2011" s="4"/>
      <c r="H2011" s="4">
        <v>3850572</v>
      </c>
      <c r="I2011" s="4" t="s">
        <v>5025</v>
      </c>
      <c r="J2011" s="216">
        <v>300</v>
      </c>
      <c r="K2011" s="4"/>
      <c r="L2011" s="4"/>
      <c r="M2011" s="4" t="s">
        <v>5026</v>
      </c>
      <c r="N2011" s="4"/>
      <c r="O2011" s="4">
        <v>18993820126</v>
      </c>
      <c r="P2011" s="217">
        <f>--IFERROR(VLOOKUP(I2011,'统计（数据库导出）'!A:C,2,FALSE),0)</f>
        <v>10</v>
      </c>
      <c r="Q2011" s="217">
        <f>--IFERROR(VLOOKUP(I2011,'统计（数据库导出）'!A:C,3,FALSE),0)</f>
        <v>418</v>
      </c>
      <c r="R2011" s="219">
        <f t="shared" si="32"/>
        <v>1.39333333333333</v>
      </c>
      <c r="S2011" s="217">
        <f>--IFERROR(VLOOKUP(I2011,'统计（数据库导出）'!A:K,4,FALSE),0)</f>
        <v>0</v>
      </c>
      <c r="T2011" s="217">
        <f>--IFERROR(VLOOKUP(I2011,'统计（数据库导出）'!A:K,5,FALSE),0)</f>
        <v>0</v>
      </c>
      <c r="U2011" s="217">
        <f>--IFERROR(VLOOKUP(I2011,'统计（数据库导出）'!A:K,6,FALSE),0)</f>
        <v>10</v>
      </c>
      <c r="V2011" s="217">
        <f>--IFERROR(VLOOKUP(I2011,'统计（数据库导出）'!A:K,7,FALSE),0)</f>
        <v>-24</v>
      </c>
      <c r="W2011" s="217">
        <f>--IFERROR(VLOOKUP(I2011,'统计（数据库导出）'!A:K,8,FALSE),0)</f>
        <v>0</v>
      </c>
      <c r="X2011" s="217">
        <f>--IFERROR(VLOOKUP(I2011,'统计（数据库导出）'!A:K,9,FALSE),0)</f>
        <v>0</v>
      </c>
      <c r="Y2011" s="217">
        <f>--IFERROR(VLOOKUP(I2011,'统计（数据库导出）'!A:K,10,FALSE),0)</f>
        <v>418</v>
      </c>
      <c r="Z2011" s="217">
        <f>--IFERROR(VLOOKUP(I2011,'统计（数据库导出）'!A:K,11,FALSE),0)</f>
        <v>-24</v>
      </c>
      <c r="AA2011" s="4">
        <v>2010</v>
      </c>
      <c r="AB2011" s="4"/>
    </row>
    <row r="2012" spans="1:28">
      <c r="A2012" s="4"/>
      <c r="B2012" s="4" t="s">
        <v>457</v>
      </c>
      <c r="C2012" s="4"/>
      <c r="D2012" s="4"/>
      <c r="E2012" s="4"/>
      <c r="F2012" s="4"/>
      <c r="G2012" s="4"/>
      <c r="H2012" s="4">
        <v>3853766</v>
      </c>
      <c r="I2012" s="4" t="s">
        <v>884</v>
      </c>
      <c r="J2012" s="216">
        <v>200</v>
      </c>
      <c r="K2012" s="4"/>
      <c r="L2012" s="4"/>
      <c r="M2012" s="4" t="s">
        <v>5027</v>
      </c>
      <c r="N2012" s="4"/>
      <c r="O2012" s="4">
        <v>15339787561</v>
      </c>
      <c r="P2012" s="217">
        <f>--IFERROR(VLOOKUP(I2012,'统计（数据库导出）'!A:C,2,FALSE),0)</f>
        <v>0</v>
      </c>
      <c r="Q2012" s="217">
        <f>--IFERROR(VLOOKUP(I2012,'统计（数据库导出）'!A:C,3,FALSE),0)</f>
        <v>629.37</v>
      </c>
      <c r="R2012" s="219">
        <f t="shared" ref="R2012:R2043" si="33">IFERROR(Q2012/J2012,0)</f>
        <v>3.14685</v>
      </c>
      <c r="S2012" s="217">
        <f>--IFERROR(VLOOKUP(I2012,'统计（数据库导出）'!A:K,4,FALSE),0)</f>
        <v>0</v>
      </c>
      <c r="T2012" s="217">
        <f>--IFERROR(VLOOKUP(I2012,'统计（数据库导出）'!A:K,5,FALSE),0)</f>
        <v>0</v>
      </c>
      <c r="U2012" s="217">
        <f>--IFERROR(VLOOKUP(I2012,'统计（数据库导出）'!A:K,6,FALSE),0)</f>
        <v>0</v>
      </c>
      <c r="V2012" s="217">
        <f>--IFERROR(VLOOKUP(I2012,'统计（数据库导出）'!A:K,7,FALSE),0)</f>
        <v>0</v>
      </c>
      <c r="W2012" s="217">
        <f>--IFERROR(VLOOKUP(I2012,'统计（数据库导出）'!A:K,8,FALSE),0)</f>
        <v>515.37</v>
      </c>
      <c r="X2012" s="217">
        <f>--IFERROR(VLOOKUP(I2012,'统计（数据库导出）'!A:K,9,FALSE),0)</f>
        <v>0</v>
      </c>
      <c r="Y2012" s="217">
        <f>--IFERROR(VLOOKUP(I2012,'统计（数据库导出）'!A:K,10,FALSE),0)</f>
        <v>114</v>
      </c>
      <c r="Z2012" s="217">
        <f>--IFERROR(VLOOKUP(I2012,'统计（数据库导出）'!A:K,11,FALSE),0)</f>
        <v>0</v>
      </c>
      <c r="AA2012" s="4">
        <v>2011</v>
      </c>
      <c r="AB2012" s="4"/>
    </row>
    <row r="2013" spans="1:28">
      <c r="A2013" s="4"/>
      <c r="B2013" s="4" t="s">
        <v>457</v>
      </c>
      <c r="C2013" s="4"/>
      <c r="D2013" s="4"/>
      <c r="E2013" s="4"/>
      <c r="F2013" s="4"/>
      <c r="G2013" s="4"/>
      <c r="H2013" s="4">
        <v>3853580</v>
      </c>
      <c r="I2013" s="4" t="s">
        <v>5028</v>
      </c>
      <c r="J2013" s="216">
        <v>200</v>
      </c>
      <c r="K2013" s="4"/>
      <c r="L2013" s="4"/>
      <c r="M2013" s="4" t="s">
        <v>5029</v>
      </c>
      <c r="N2013" s="4"/>
      <c r="O2013" s="4">
        <v>18993822090</v>
      </c>
      <c r="P2013" s="217">
        <f>--IFERROR(VLOOKUP(I2013,'统计（数据库导出）'!A:C,2,FALSE),0)</f>
        <v>0</v>
      </c>
      <c r="Q2013" s="217">
        <f>--IFERROR(VLOOKUP(I2013,'统计（数据库导出）'!A:C,3,FALSE),0)</f>
        <v>0</v>
      </c>
      <c r="R2013" s="219">
        <f t="shared" si="33"/>
        <v>0</v>
      </c>
      <c r="S2013" s="217">
        <f>--IFERROR(VLOOKUP(I2013,'统计（数据库导出）'!A:K,4,FALSE),0)</f>
        <v>0</v>
      </c>
      <c r="T2013" s="217">
        <f>--IFERROR(VLOOKUP(I2013,'统计（数据库导出）'!A:K,5,FALSE),0)</f>
        <v>0</v>
      </c>
      <c r="U2013" s="217">
        <f>--IFERROR(VLOOKUP(I2013,'统计（数据库导出）'!A:K,6,FALSE),0)</f>
        <v>0</v>
      </c>
      <c r="V2013" s="217">
        <f>--IFERROR(VLOOKUP(I2013,'统计（数据库导出）'!A:K,7,FALSE),0)</f>
        <v>0</v>
      </c>
      <c r="W2013" s="217">
        <f>--IFERROR(VLOOKUP(I2013,'统计（数据库导出）'!A:K,8,FALSE),0)</f>
        <v>0</v>
      </c>
      <c r="X2013" s="217">
        <f>--IFERROR(VLOOKUP(I2013,'统计（数据库导出）'!A:K,9,FALSE),0)</f>
        <v>0</v>
      </c>
      <c r="Y2013" s="217">
        <f>--IFERROR(VLOOKUP(I2013,'统计（数据库导出）'!A:K,10,FALSE),0)</f>
        <v>0</v>
      </c>
      <c r="Z2013" s="217">
        <f>--IFERROR(VLOOKUP(I2013,'统计（数据库导出）'!A:K,11,FALSE),0)</f>
        <v>0</v>
      </c>
      <c r="AA2013" s="4">
        <v>2012</v>
      </c>
      <c r="AB2013" s="4"/>
    </row>
    <row r="2014" spans="1:28">
      <c r="A2014" s="4"/>
      <c r="B2014" s="4" t="s">
        <v>457</v>
      </c>
      <c r="C2014" s="4"/>
      <c r="D2014" s="4"/>
      <c r="E2014" s="4"/>
      <c r="F2014" s="4"/>
      <c r="G2014" s="4"/>
      <c r="H2014" s="4">
        <v>3853751</v>
      </c>
      <c r="I2014" s="4" t="s">
        <v>5030</v>
      </c>
      <c r="J2014" s="216">
        <v>200</v>
      </c>
      <c r="K2014" s="4"/>
      <c r="L2014" s="4"/>
      <c r="M2014" s="4" t="s">
        <v>5031</v>
      </c>
      <c r="N2014" s="4"/>
      <c r="O2014" s="4">
        <v>18093892661</v>
      </c>
      <c r="P2014" s="217">
        <f>--IFERROR(VLOOKUP(I2014,'统计（数据库导出）'!A:C,2,FALSE),0)</f>
        <v>0</v>
      </c>
      <c r="Q2014" s="217">
        <f>--IFERROR(VLOOKUP(I2014,'统计（数据库导出）'!A:C,3,FALSE),0)</f>
        <v>178.35</v>
      </c>
      <c r="R2014" s="219">
        <f t="shared" si="33"/>
        <v>0.89175</v>
      </c>
      <c r="S2014" s="217">
        <f>--IFERROR(VLOOKUP(I2014,'统计（数据库导出）'!A:K,4,FALSE),0)</f>
        <v>0</v>
      </c>
      <c r="T2014" s="217">
        <f>--IFERROR(VLOOKUP(I2014,'统计（数据库导出）'!A:K,5,FALSE),0)</f>
        <v>0</v>
      </c>
      <c r="U2014" s="217">
        <f>--IFERROR(VLOOKUP(I2014,'统计（数据库导出）'!A:K,6,FALSE),0)</f>
        <v>0</v>
      </c>
      <c r="V2014" s="217">
        <f>--IFERROR(VLOOKUP(I2014,'统计（数据库导出）'!A:K,7,FALSE),0)</f>
        <v>0</v>
      </c>
      <c r="W2014" s="217">
        <f>--IFERROR(VLOOKUP(I2014,'统计（数据库导出）'!A:K,8,FALSE),0)</f>
        <v>167.7</v>
      </c>
      <c r="X2014" s="217">
        <f>--IFERROR(VLOOKUP(I2014,'统计（数据库导出）'!A:K,9,FALSE),0)</f>
        <v>0</v>
      </c>
      <c r="Y2014" s="217">
        <f>--IFERROR(VLOOKUP(I2014,'统计（数据库导出）'!A:K,10,FALSE),0)</f>
        <v>10.65</v>
      </c>
      <c r="Z2014" s="217">
        <f>--IFERROR(VLOOKUP(I2014,'统计（数据库导出）'!A:K,11,FALSE),0)</f>
        <v>0</v>
      </c>
      <c r="AA2014" s="4">
        <v>2013</v>
      </c>
      <c r="AB2014" s="4"/>
    </row>
    <row r="2015" spans="1:28">
      <c r="A2015" s="4"/>
      <c r="B2015" s="4" t="s">
        <v>457</v>
      </c>
      <c r="C2015" s="4"/>
      <c r="D2015" s="4"/>
      <c r="E2015" s="4"/>
      <c r="F2015" s="4"/>
      <c r="G2015" s="4"/>
      <c r="H2015" s="4">
        <v>3853625</v>
      </c>
      <c r="I2015" s="4" t="s">
        <v>5032</v>
      </c>
      <c r="J2015" s="216">
        <v>200</v>
      </c>
      <c r="K2015" s="4"/>
      <c r="L2015" s="4"/>
      <c r="M2015" s="4" t="s">
        <v>5033</v>
      </c>
      <c r="N2015" s="4"/>
      <c r="O2015" s="4">
        <v>18993820260</v>
      </c>
      <c r="P2015" s="217">
        <f>--IFERROR(VLOOKUP(I2015,'统计（数据库导出）'!A:C,2,FALSE),0)</f>
        <v>0</v>
      </c>
      <c r="Q2015" s="217">
        <f>--IFERROR(VLOOKUP(I2015,'统计（数据库导出）'!A:C,3,FALSE),0)</f>
        <v>0</v>
      </c>
      <c r="R2015" s="219">
        <f t="shared" si="33"/>
        <v>0</v>
      </c>
      <c r="S2015" s="217">
        <f>--IFERROR(VLOOKUP(I2015,'统计（数据库导出）'!A:K,4,FALSE),0)</f>
        <v>0</v>
      </c>
      <c r="T2015" s="217">
        <f>--IFERROR(VLOOKUP(I2015,'统计（数据库导出）'!A:K,5,FALSE),0)</f>
        <v>0</v>
      </c>
      <c r="U2015" s="217">
        <f>--IFERROR(VLOOKUP(I2015,'统计（数据库导出）'!A:K,6,FALSE),0)</f>
        <v>0</v>
      </c>
      <c r="V2015" s="217">
        <f>--IFERROR(VLOOKUP(I2015,'统计（数据库导出）'!A:K,7,FALSE),0)</f>
        <v>0</v>
      </c>
      <c r="W2015" s="217">
        <f>--IFERROR(VLOOKUP(I2015,'统计（数据库导出）'!A:K,8,FALSE),0)</f>
        <v>0</v>
      </c>
      <c r="X2015" s="217">
        <f>--IFERROR(VLOOKUP(I2015,'统计（数据库导出）'!A:K,9,FALSE),0)</f>
        <v>0</v>
      </c>
      <c r="Y2015" s="217">
        <f>--IFERROR(VLOOKUP(I2015,'统计（数据库导出）'!A:K,10,FALSE),0)</f>
        <v>0</v>
      </c>
      <c r="Z2015" s="217">
        <f>--IFERROR(VLOOKUP(I2015,'统计（数据库导出）'!A:K,11,FALSE),0)</f>
        <v>0</v>
      </c>
      <c r="AA2015" s="4">
        <v>2014</v>
      </c>
      <c r="AB2015" s="4"/>
    </row>
    <row r="2016" spans="1:28">
      <c r="A2016" s="4"/>
      <c r="B2016" s="4" t="s">
        <v>457</v>
      </c>
      <c r="C2016" s="4"/>
      <c r="D2016" s="4"/>
      <c r="E2016" s="4"/>
      <c r="F2016" s="4"/>
      <c r="G2016" s="4"/>
      <c r="H2016" s="4">
        <v>3800237</v>
      </c>
      <c r="I2016" s="4" t="s">
        <v>5034</v>
      </c>
      <c r="J2016" s="216">
        <v>200</v>
      </c>
      <c r="K2016" s="4"/>
      <c r="L2016" s="4"/>
      <c r="M2016" s="4" t="s">
        <v>5035</v>
      </c>
      <c r="N2016" s="4"/>
      <c r="O2016" s="4">
        <v>18993821668</v>
      </c>
      <c r="P2016" s="217">
        <f>--IFERROR(VLOOKUP(I2016,'统计（数据库导出）'!A:C,2,FALSE),0)</f>
        <v>0</v>
      </c>
      <c r="Q2016" s="217">
        <f>--IFERROR(VLOOKUP(I2016,'统计（数据库导出）'!A:C,3,FALSE),0)</f>
        <v>24</v>
      </c>
      <c r="R2016" s="219">
        <f t="shared" si="33"/>
        <v>0.12</v>
      </c>
      <c r="S2016" s="217">
        <f>--IFERROR(VLOOKUP(I2016,'统计（数据库导出）'!A:K,4,FALSE),0)</f>
        <v>0</v>
      </c>
      <c r="T2016" s="217">
        <f>--IFERROR(VLOOKUP(I2016,'统计（数据库导出）'!A:K,5,FALSE),0)</f>
        <v>0</v>
      </c>
      <c r="U2016" s="217">
        <f>--IFERROR(VLOOKUP(I2016,'统计（数据库导出）'!A:K,6,FALSE),0)</f>
        <v>0</v>
      </c>
      <c r="V2016" s="217">
        <f>--IFERROR(VLOOKUP(I2016,'统计（数据库导出）'!A:K,7,FALSE),0)</f>
        <v>0</v>
      </c>
      <c r="W2016" s="217">
        <f>--IFERROR(VLOOKUP(I2016,'统计（数据库导出）'!A:K,8,FALSE),0)</f>
        <v>0</v>
      </c>
      <c r="X2016" s="217">
        <f>--IFERROR(VLOOKUP(I2016,'统计（数据库导出）'!A:K,9,FALSE),0)</f>
        <v>0</v>
      </c>
      <c r="Y2016" s="217">
        <f>--IFERROR(VLOOKUP(I2016,'统计（数据库导出）'!A:K,10,FALSE),0)</f>
        <v>24</v>
      </c>
      <c r="Z2016" s="217">
        <f>--IFERROR(VLOOKUP(I2016,'统计（数据库导出）'!A:K,11,FALSE),0)</f>
        <v>0</v>
      </c>
      <c r="AA2016" s="4">
        <v>2015</v>
      </c>
      <c r="AB2016" s="4"/>
    </row>
    <row r="2017" spans="1:28">
      <c r="A2017" s="4"/>
      <c r="B2017" s="4" t="s">
        <v>457</v>
      </c>
      <c r="C2017" s="4"/>
      <c r="D2017" s="4"/>
      <c r="E2017" s="4"/>
      <c r="F2017" s="4"/>
      <c r="G2017" s="4"/>
      <c r="H2017" s="4">
        <v>3853692</v>
      </c>
      <c r="I2017" s="4" t="s">
        <v>3938</v>
      </c>
      <c r="J2017" s="216">
        <v>200</v>
      </c>
      <c r="K2017" s="4"/>
      <c r="L2017" s="4"/>
      <c r="M2017" s="4" t="s">
        <v>3939</v>
      </c>
      <c r="N2017" s="4"/>
      <c r="O2017" s="4">
        <v>18993820120</v>
      </c>
      <c r="P2017" s="217">
        <f>--IFERROR(VLOOKUP(I2017,'统计（数据库导出）'!A:C,2,FALSE),0)</f>
        <v>0</v>
      </c>
      <c r="Q2017" s="217">
        <f>--IFERROR(VLOOKUP(I2017,'统计（数据库导出）'!A:C,3,FALSE),0)</f>
        <v>129</v>
      </c>
      <c r="R2017" s="219">
        <f t="shared" si="33"/>
        <v>0.645</v>
      </c>
      <c r="S2017" s="217">
        <f>--IFERROR(VLOOKUP(I2017,'统计（数据库导出）'!A:K,4,FALSE),0)</f>
        <v>0</v>
      </c>
      <c r="T2017" s="217">
        <f>--IFERROR(VLOOKUP(I2017,'统计（数据库导出）'!A:K,5,FALSE),0)</f>
        <v>0</v>
      </c>
      <c r="U2017" s="217">
        <f>--IFERROR(VLOOKUP(I2017,'统计（数据库导出）'!A:K,6,FALSE),0)</f>
        <v>0</v>
      </c>
      <c r="V2017" s="217">
        <f>--IFERROR(VLOOKUP(I2017,'统计（数据库导出）'!A:K,7,FALSE),0)</f>
        <v>0</v>
      </c>
      <c r="W2017" s="217">
        <f>--IFERROR(VLOOKUP(I2017,'统计（数据库导出）'!A:K,8,FALSE),0)</f>
        <v>129</v>
      </c>
      <c r="X2017" s="217">
        <f>--IFERROR(VLOOKUP(I2017,'统计（数据库导出）'!A:K,9,FALSE),0)</f>
        <v>0</v>
      </c>
      <c r="Y2017" s="217">
        <f>--IFERROR(VLOOKUP(I2017,'统计（数据库导出）'!A:K,10,FALSE),0)</f>
        <v>0</v>
      </c>
      <c r="Z2017" s="217">
        <f>--IFERROR(VLOOKUP(I2017,'统计（数据库导出）'!A:K,11,FALSE),0)</f>
        <v>0</v>
      </c>
      <c r="AA2017" s="4">
        <v>2016</v>
      </c>
      <c r="AB2017" s="4"/>
    </row>
    <row r="2018" spans="1:28">
      <c r="A2018" s="4"/>
      <c r="B2018" s="4" t="s">
        <v>457</v>
      </c>
      <c r="C2018" s="4"/>
      <c r="D2018" s="4"/>
      <c r="E2018" s="4"/>
      <c r="F2018" s="4"/>
      <c r="G2018" s="4"/>
      <c r="H2018" s="4">
        <v>3853628</v>
      </c>
      <c r="I2018" s="4" t="s">
        <v>5036</v>
      </c>
      <c r="J2018" s="216">
        <v>200</v>
      </c>
      <c r="K2018" s="4"/>
      <c r="L2018" s="4"/>
      <c r="M2018" s="4" t="s">
        <v>5037</v>
      </c>
      <c r="N2018" s="4"/>
      <c r="O2018" s="4">
        <v>18919209366</v>
      </c>
      <c r="P2018" s="217">
        <f>--IFERROR(VLOOKUP(I2018,'统计（数据库导出）'!A:C,2,FALSE),0)</f>
        <v>0</v>
      </c>
      <c r="Q2018" s="217">
        <f>--IFERROR(VLOOKUP(I2018,'统计（数据库导出）'!A:C,3,FALSE),0)</f>
        <v>0</v>
      </c>
      <c r="R2018" s="219">
        <f t="shared" si="33"/>
        <v>0</v>
      </c>
      <c r="S2018" s="217">
        <f>--IFERROR(VLOOKUP(I2018,'统计（数据库导出）'!A:K,4,FALSE),0)</f>
        <v>0</v>
      </c>
      <c r="T2018" s="217">
        <f>--IFERROR(VLOOKUP(I2018,'统计（数据库导出）'!A:K,5,FALSE),0)</f>
        <v>0</v>
      </c>
      <c r="U2018" s="217">
        <f>--IFERROR(VLOOKUP(I2018,'统计（数据库导出）'!A:K,6,FALSE),0)</f>
        <v>0</v>
      </c>
      <c r="V2018" s="217">
        <f>--IFERROR(VLOOKUP(I2018,'统计（数据库导出）'!A:K,7,FALSE),0)</f>
        <v>0</v>
      </c>
      <c r="W2018" s="217">
        <f>--IFERROR(VLOOKUP(I2018,'统计（数据库导出）'!A:K,8,FALSE),0)</f>
        <v>0</v>
      </c>
      <c r="X2018" s="217">
        <f>--IFERROR(VLOOKUP(I2018,'统计（数据库导出）'!A:K,9,FALSE),0)</f>
        <v>0</v>
      </c>
      <c r="Y2018" s="217">
        <f>--IFERROR(VLOOKUP(I2018,'统计（数据库导出）'!A:K,10,FALSE),0)</f>
        <v>0</v>
      </c>
      <c r="Z2018" s="217">
        <f>--IFERROR(VLOOKUP(I2018,'统计（数据库导出）'!A:K,11,FALSE),0)</f>
        <v>0</v>
      </c>
      <c r="AA2018" s="4">
        <v>2017</v>
      </c>
      <c r="AB2018" s="4"/>
    </row>
    <row r="2019" spans="1:28">
      <c r="A2019" s="4"/>
      <c r="B2019" s="4" t="s">
        <v>457</v>
      </c>
      <c r="C2019" s="4"/>
      <c r="D2019" s="4"/>
      <c r="E2019" s="4"/>
      <c r="F2019" s="4"/>
      <c r="G2019" s="4"/>
      <c r="H2019" s="4">
        <v>3853629</v>
      </c>
      <c r="I2019" s="4" t="s">
        <v>5038</v>
      </c>
      <c r="J2019" s="216">
        <v>200</v>
      </c>
      <c r="K2019" s="4"/>
      <c r="L2019" s="4"/>
      <c r="M2019" s="4" t="s">
        <v>429</v>
      </c>
      <c r="N2019" s="4"/>
      <c r="O2019" s="4">
        <v>18993802199</v>
      </c>
      <c r="P2019" s="217">
        <f>--IFERROR(VLOOKUP(I2019,'统计（数据库导出）'!A:C,2,FALSE),0)</f>
        <v>0</v>
      </c>
      <c r="Q2019" s="217">
        <f>--IFERROR(VLOOKUP(I2019,'统计（数据库导出）'!A:C,3,FALSE),0)</f>
        <v>0</v>
      </c>
      <c r="R2019" s="219">
        <f t="shared" si="33"/>
        <v>0</v>
      </c>
      <c r="S2019" s="217">
        <f>--IFERROR(VLOOKUP(I2019,'统计（数据库导出）'!A:K,4,FALSE),0)</f>
        <v>0</v>
      </c>
      <c r="T2019" s="217">
        <f>--IFERROR(VLOOKUP(I2019,'统计（数据库导出）'!A:K,5,FALSE),0)</f>
        <v>0</v>
      </c>
      <c r="U2019" s="217">
        <f>--IFERROR(VLOOKUP(I2019,'统计（数据库导出）'!A:K,6,FALSE),0)</f>
        <v>0</v>
      </c>
      <c r="V2019" s="217">
        <f>--IFERROR(VLOOKUP(I2019,'统计（数据库导出）'!A:K,7,FALSE),0)</f>
        <v>0</v>
      </c>
      <c r="W2019" s="217">
        <f>--IFERROR(VLOOKUP(I2019,'统计（数据库导出）'!A:K,8,FALSE),0)</f>
        <v>0</v>
      </c>
      <c r="X2019" s="217">
        <f>--IFERROR(VLOOKUP(I2019,'统计（数据库导出）'!A:K,9,FALSE),0)</f>
        <v>0</v>
      </c>
      <c r="Y2019" s="217">
        <f>--IFERROR(VLOOKUP(I2019,'统计（数据库导出）'!A:K,10,FALSE),0)</f>
        <v>0</v>
      </c>
      <c r="Z2019" s="217">
        <f>--IFERROR(VLOOKUP(I2019,'统计（数据库导出）'!A:K,11,FALSE),0)</f>
        <v>0</v>
      </c>
      <c r="AA2019" s="4">
        <v>2018</v>
      </c>
      <c r="AB2019" s="4"/>
    </row>
    <row r="2020" spans="1:28">
      <c r="A2020" s="4"/>
      <c r="B2020" s="4" t="s">
        <v>457</v>
      </c>
      <c r="C2020" s="4"/>
      <c r="D2020" s="4"/>
      <c r="E2020" s="4"/>
      <c r="F2020" s="4"/>
      <c r="G2020" s="4"/>
      <c r="H2020" s="4">
        <v>3854138</v>
      </c>
      <c r="I2020" s="4" t="s">
        <v>5039</v>
      </c>
      <c r="J2020" s="216">
        <v>200</v>
      </c>
      <c r="K2020" s="4"/>
      <c r="L2020" s="4"/>
      <c r="M2020" s="4" t="s">
        <v>5040</v>
      </c>
      <c r="N2020" s="4"/>
      <c r="O2020" s="4">
        <v>18193870016</v>
      </c>
      <c r="P2020" s="217">
        <f>--IFERROR(VLOOKUP(I2020,'统计（数据库导出）'!A:C,2,FALSE),0)</f>
        <v>0</v>
      </c>
      <c r="Q2020" s="217">
        <f>--IFERROR(VLOOKUP(I2020,'统计（数据库导出）'!A:C,3,FALSE),0)</f>
        <v>0</v>
      </c>
      <c r="R2020" s="219">
        <f t="shared" si="33"/>
        <v>0</v>
      </c>
      <c r="S2020" s="217">
        <f>--IFERROR(VLOOKUP(I2020,'统计（数据库导出）'!A:K,4,FALSE),0)</f>
        <v>0</v>
      </c>
      <c r="T2020" s="217">
        <f>--IFERROR(VLOOKUP(I2020,'统计（数据库导出）'!A:K,5,FALSE),0)</f>
        <v>0</v>
      </c>
      <c r="U2020" s="217">
        <f>--IFERROR(VLOOKUP(I2020,'统计（数据库导出）'!A:K,6,FALSE),0)</f>
        <v>0</v>
      </c>
      <c r="V2020" s="217">
        <f>--IFERROR(VLOOKUP(I2020,'统计（数据库导出）'!A:K,7,FALSE),0)</f>
        <v>0</v>
      </c>
      <c r="W2020" s="217">
        <f>--IFERROR(VLOOKUP(I2020,'统计（数据库导出）'!A:K,8,FALSE),0)</f>
        <v>0</v>
      </c>
      <c r="X2020" s="217">
        <f>--IFERROR(VLOOKUP(I2020,'统计（数据库导出）'!A:K,9,FALSE),0)</f>
        <v>0</v>
      </c>
      <c r="Y2020" s="217">
        <f>--IFERROR(VLOOKUP(I2020,'统计（数据库导出）'!A:K,10,FALSE),0)</f>
        <v>0</v>
      </c>
      <c r="Z2020" s="217">
        <f>--IFERROR(VLOOKUP(I2020,'统计（数据库导出）'!A:K,11,FALSE),0)</f>
        <v>0</v>
      </c>
      <c r="AA2020" s="4">
        <v>2019</v>
      </c>
      <c r="AB2020" s="4"/>
    </row>
    <row r="2021" spans="1:28">
      <c r="A2021" s="4"/>
      <c r="B2021" s="4" t="s">
        <v>457</v>
      </c>
      <c r="C2021" s="4"/>
      <c r="D2021" s="4"/>
      <c r="E2021" s="4"/>
      <c r="F2021" s="4"/>
      <c r="G2021" s="4"/>
      <c r="H2021" s="4">
        <v>3854026</v>
      </c>
      <c r="I2021" s="4" t="s">
        <v>5041</v>
      </c>
      <c r="J2021" s="216">
        <v>200</v>
      </c>
      <c r="K2021" s="4"/>
      <c r="L2021" s="4"/>
      <c r="M2021" s="4" t="s">
        <v>5042</v>
      </c>
      <c r="N2021" s="4"/>
      <c r="O2021" s="4">
        <v>18993820196</v>
      </c>
      <c r="P2021" s="217">
        <f>--IFERROR(VLOOKUP(I2021,'统计（数据库导出）'!A:C,2,FALSE),0)</f>
        <v>0</v>
      </c>
      <c r="Q2021" s="217">
        <f>--IFERROR(VLOOKUP(I2021,'统计（数据库导出）'!A:C,3,FALSE),0)</f>
        <v>200</v>
      </c>
      <c r="R2021" s="219">
        <f t="shared" si="33"/>
        <v>1</v>
      </c>
      <c r="S2021" s="217">
        <f>--IFERROR(VLOOKUP(I2021,'统计（数据库导出）'!A:K,4,FALSE),0)</f>
        <v>0</v>
      </c>
      <c r="T2021" s="217">
        <f>--IFERROR(VLOOKUP(I2021,'统计（数据库导出）'!A:K,5,FALSE),0)</f>
        <v>0</v>
      </c>
      <c r="U2021" s="217">
        <f>--IFERROR(VLOOKUP(I2021,'统计（数据库导出）'!A:K,6,FALSE),0)</f>
        <v>0</v>
      </c>
      <c r="V2021" s="217">
        <f>--IFERROR(VLOOKUP(I2021,'统计（数据库导出）'!A:K,7,FALSE),0)</f>
        <v>0</v>
      </c>
      <c r="W2021" s="217">
        <f>--IFERROR(VLOOKUP(I2021,'统计（数据库导出）'!A:K,8,FALSE),0)</f>
        <v>200</v>
      </c>
      <c r="X2021" s="217">
        <f>--IFERROR(VLOOKUP(I2021,'统计（数据库导出）'!A:K,9,FALSE),0)</f>
        <v>0</v>
      </c>
      <c r="Y2021" s="217">
        <f>--IFERROR(VLOOKUP(I2021,'统计（数据库导出）'!A:K,10,FALSE),0)</f>
        <v>0</v>
      </c>
      <c r="Z2021" s="217">
        <f>--IFERROR(VLOOKUP(I2021,'统计（数据库导出）'!A:K,11,FALSE),0)</f>
        <v>0</v>
      </c>
      <c r="AA2021" s="4">
        <v>2020</v>
      </c>
      <c r="AB2021" s="4"/>
    </row>
    <row r="2022" spans="1:28">
      <c r="A2022" s="4"/>
      <c r="B2022" s="4" t="s">
        <v>457</v>
      </c>
      <c r="C2022" s="4"/>
      <c r="D2022" s="4"/>
      <c r="E2022" s="4"/>
      <c r="F2022" s="4"/>
      <c r="G2022" s="4"/>
      <c r="H2022" s="4">
        <v>3853676</v>
      </c>
      <c r="I2022" s="4" t="s">
        <v>5043</v>
      </c>
      <c r="J2022" s="216">
        <v>200</v>
      </c>
      <c r="K2022" s="4"/>
      <c r="L2022" s="4"/>
      <c r="M2022" s="4" t="s">
        <v>5044</v>
      </c>
      <c r="N2022" s="4"/>
      <c r="O2022" s="4">
        <v>18993820066</v>
      </c>
      <c r="P2022" s="217">
        <f>--IFERROR(VLOOKUP(I2022,'统计（数据库导出）'!A:C,2,FALSE),0)</f>
        <v>0</v>
      </c>
      <c r="Q2022" s="217">
        <f>--IFERROR(VLOOKUP(I2022,'统计（数据库导出）'!A:C,3,FALSE),0)</f>
        <v>0</v>
      </c>
      <c r="R2022" s="219">
        <f t="shared" si="33"/>
        <v>0</v>
      </c>
      <c r="S2022" s="217">
        <f>--IFERROR(VLOOKUP(I2022,'统计（数据库导出）'!A:K,4,FALSE),0)</f>
        <v>0</v>
      </c>
      <c r="T2022" s="217">
        <f>--IFERROR(VLOOKUP(I2022,'统计（数据库导出）'!A:K,5,FALSE),0)</f>
        <v>0</v>
      </c>
      <c r="U2022" s="217">
        <f>--IFERROR(VLOOKUP(I2022,'统计（数据库导出）'!A:K,6,FALSE),0)</f>
        <v>0</v>
      </c>
      <c r="V2022" s="217">
        <f>--IFERROR(VLOOKUP(I2022,'统计（数据库导出）'!A:K,7,FALSE),0)</f>
        <v>0</v>
      </c>
      <c r="W2022" s="217">
        <f>--IFERROR(VLOOKUP(I2022,'统计（数据库导出）'!A:K,8,FALSE),0)</f>
        <v>0</v>
      </c>
      <c r="X2022" s="217">
        <f>--IFERROR(VLOOKUP(I2022,'统计（数据库导出）'!A:K,9,FALSE),0)</f>
        <v>0</v>
      </c>
      <c r="Y2022" s="217">
        <f>--IFERROR(VLOOKUP(I2022,'统计（数据库导出）'!A:K,10,FALSE),0)</f>
        <v>0</v>
      </c>
      <c r="Z2022" s="217">
        <f>--IFERROR(VLOOKUP(I2022,'统计（数据库导出）'!A:K,11,FALSE),0)</f>
        <v>0</v>
      </c>
      <c r="AA2022" s="4">
        <v>2021</v>
      </c>
      <c r="AB2022" s="4"/>
    </row>
    <row r="2023" spans="1:28">
      <c r="A2023" s="4"/>
      <c r="B2023" s="4" t="s">
        <v>457</v>
      </c>
      <c r="C2023" s="4" t="s">
        <v>5045</v>
      </c>
      <c r="D2023" s="4"/>
      <c r="E2023" s="4"/>
      <c r="F2023" s="4"/>
      <c r="G2023" s="4"/>
      <c r="H2023" s="4">
        <v>3833629</v>
      </c>
      <c r="I2023" s="4" t="s">
        <v>5046</v>
      </c>
      <c r="J2023" s="216">
        <v>200</v>
      </c>
      <c r="K2023" s="4"/>
      <c r="L2023" s="4"/>
      <c r="M2023" s="4" t="s">
        <v>3894</v>
      </c>
      <c r="N2023" s="4"/>
      <c r="O2023" s="4">
        <v>18993820606</v>
      </c>
      <c r="P2023" s="217">
        <f>--IFERROR(VLOOKUP(I2023,'统计（数据库导出）'!A:C,2,FALSE),0)</f>
        <v>0</v>
      </c>
      <c r="Q2023" s="217">
        <f>--IFERROR(VLOOKUP(I2023,'统计（数据库导出）'!A:C,3,FALSE),0)</f>
        <v>0</v>
      </c>
      <c r="R2023" s="219">
        <f t="shared" si="33"/>
        <v>0</v>
      </c>
      <c r="S2023" s="217">
        <f>--IFERROR(VLOOKUP(I2023,'统计（数据库导出）'!A:K,4,FALSE),0)</f>
        <v>0</v>
      </c>
      <c r="T2023" s="217">
        <f>--IFERROR(VLOOKUP(I2023,'统计（数据库导出）'!A:K,5,FALSE),0)</f>
        <v>0</v>
      </c>
      <c r="U2023" s="217">
        <f>--IFERROR(VLOOKUP(I2023,'统计（数据库导出）'!A:K,6,FALSE),0)</f>
        <v>0</v>
      </c>
      <c r="V2023" s="217">
        <f>--IFERROR(VLOOKUP(I2023,'统计（数据库导出）'!A:K,7,FALSE),0)</f>
        <v>0</v>
      </c>
      <c r="W2023" s="217">
        <f>--IFERROR(VLOOKUP(I2023,'统计（数据库导出）'!A:K,8,FALSE),0)</f>
        <v>0</v>
      </c>
      <c r="X2023" s="217">
        <f>--IFERROR(VLOOKUP(I2023,'统计（数据库导出）'!A:K,9,FALSE),0)</f>
        <v>0</v>
      </c>
      <c r="Y2023" s="217">
        <f>--IFERROR(VLOOKUP(I2023,'统计（数据库导出）'!A:K,10,FALSE),0)</f>
        <v>0</v>
      </c>
      <c r="Z2023" s="217">
        <f>--IFERROR(VLOOKUP(I2023,'统计（数据库导出）'!A:K,11,FALSE),0)</f>
        <v>0</v>
      </c>
      <c r="AA2023" s="4">
        <v>2022</v>
      </c>
      <c r="AB2023" s="4"/>
    </row>
    <row r="2024" spans="1:28">
      <c r="A2024" s="4"/>
      <c r="B2024" s="4" t="s">
        <v>457</v>
      </c>
      <c r="C2024" s="4" t="s">
        <v>5045</v>
      </c>
      <c r="D2024" s="4"/>
      <c r="E2024" s="4"/>
      <c r="F2024" s="4"/>
      <c r="G2024" s="4"/>
      <c r="H2024" s="4">
        <v>3853465</v>
      </c>
      <c r="I2024" s="4" t="s">
        <v>5047</v>
      </c>
      <c r="J2024" s="216">
        <v>200</v>
      </c>
      <c r="K2024" s="4"/>
      <c r="L2024" s="4"/>
      <c r="M2024" s="4" t="s">
        <v>5048</v>
      </c>
      <c r="N2024" s="4"/>
      <c r="O2024" s="4">
        <v>18993820016</v>
      </c>
      <c r="P2024" s="217">
        <f>--IFERROR(VLOOKUP(I2024,'统计（数据库导出）'!A:C,2,FALSE),0)</f>
        <v>0</v>
      </c>
      <c r="Q2024" s="217">
        <f>--IFERROR(VLOOKUP(I2024,'统计（数据库导出）'!A:C,3,FALSE),0)</f>
        <v>0</v>
      </c>
      <c r="R2024" s="219">
        <f t="shared" si="33"/>
        <v>0</v>
      </c>
      <c r="S2024" s="217">
        <f>--IFERROR(VLOOKUP(I2024,'统计（数据库导出）'!A:K,4,FALSE),0)</f>
        <v>0</v>
      </c>
      <c r="T2024" s="217">
        <f>--IFERROR(VLOOKUP(I2024,'统计（数据库导出）'!A:K,5,FALSE),0)</f>
        <v>0</v>
      </c>
      <c r="U2024" s="217">
        <f>--IFERROR(VLOOKUP(I2024,'统计（数据库导出）'!A:K,6,FALSE),0)</f>
        <v>0</v>
      </c>
      <c r="V2024" s="217">
        <f>--IFERROR(VLOOKUP(I2024,'统计（数据库导出）'!A:K,7,FALSE),0)</f>
        <v>0</v>
      </c>
      <c r="W2024" s="217">
        <f>--IFERROR(VLOOKUP(I2024,'统计（数据库导出）'!A:K,8,FALSE),0)</f>
        <v>0</v>
      </c>
      <c r="X2024" s="217">
        <f>--IFERROR(VLOOKUP(I2024,'统计（数据库导出）'!A:K,9,FALSE),0)</f>
        <v>0</v>
      </c>
      <c r="Y2024" s="217">
        <f>--IFERROR(VLOOKUP(I2024,'统计（数据库导出）'!A:K,10,FALSE),0)</f>
        <v>0</v>
      </c>
      <c r="Z2024" s="217">
        <f>--IFERROR(VLOOKUP(I2024,'统计（数据库导出）'!A:K,11,FALSE),0)</f>
        <v>0</v>
      </c>
      <c r="AA2024" s="4">
        <v>2023</v>
      </c>
      <c r="AB2024" s="4"/>
    </row>
    <row r="2025" spans="1:28">
      <c r="A2025" s="4"/>
      <c r="B2025" s="4" t="s">
        <v>457</v>
      </c>
      <c r="C2025" s="4" t="s">
        <v>5045</v>
      </c>
      <c r="D2025" s="4"/>
      <c r="E2025" s="4"/>
      <c r="F2025" s="4"/>
      <c r="G2025" s="4"/>
      <c r="H2025" s="4">
        <v>3852245</v>
      </c>
      <c r="I2025" s="4" t="s">
        <v>5049</v>
      </c>
      <c r="J2025" s="216">
        <v>200</v>
      </c>
      <c r="K2025" s="4"/>
      <c r="L2025" s="4"/>
      <c r="M2025" s="4" t="s">
        <v>5050</v>
      </c>
      <c r="N2025" s="4"/>
      <c r="O2025" s="4">
        <v>18993820281</v>
      </c>
      <c r="P2025" s="217">
        <f>--IFERROR(VLOOKUP(I2025,'统计（数据库导出）'!A:C,2,FALSE),0)</f>
        <v>0</v>
      </c>
      <c r="Q2025" s="217">
        <f>--IFERROR(VLOOKUP(I2025,'统计（数据库导出）'!A:C,3,FALSE),0)</f>
        <v>26</v>
      </c>
      <c r="R2025" s="219">
        <f t="shared" si="33"/>
        <v>0.13</v>
      </c>
      <c r="S2025" s="217">
        <f>--IFERROR(VLOOKUP(I2025,'统计（数据库导出）'!A:K,4,FALSE),0)</f>
        <v>0</v>
      </c>
      <c r="T2025" s="217">
        <f>--IFERROR(VLOOKUP(I2025,'统计（数据库导出）'!A:K,5,FALSE),0)</f>
        <v>0</v>
      </c>
      <c r="U2025" s="217">
        <f>--IFERROR(VLOOKUP(I2025,'统计（数据库导出）'!A:K,6,FALSE),0)</f>
        <v>0</v>
      </c>
      <c r="V2025" s="217">
        <f>--IFERROR(VLOOKUP(I2025,'统计（数据库导出）'!A:K,7,FALSE),0)</f>
        <v>0</v>
      </c>
      <c r="W2025" s="217">
        <f>--IFERROR(VLOOKUP(I2025,'统计（数据库导出）'!A:K,8,FALSE),0)</f>
        <v>0</v>
      </c>
      <c r="X2025" s="217">
        <f>--IFERROR(VLOOKUP(I2025,'统计（数据库导出）'!A:K,9,FALSE),0)</f>
        <v>0</v>
      </c>
      <c r="Y2025" s="217">
        <f>--IFERROR(VLOOKUP(I2025,'统计（数据库导出）'!A:K,10,FALSE),0)</f>
        <v>26</v>
      </c>
      <c r="Z2025" s="217">
        <f>--IFERROR(VLOOKUP(I2025,'统计（数据库导出）'!A:K,11,FALSE),0)</f>
        <v>0</v>
      </c>
      <c r="AA2025" s="4">
        <v>2024</v>
      </c>
      <c r="AB2025" s="4"/>
    </row>
    <row r="2026" spans="1:28">
      <c r="A2026" s="4"/>
      <c r="B2026" s="4" t="s">
        <v>457</v>
      </c>
      <c r="C2026" s="4" t="s">
        <v>5045</v>
      </c>
      <c r="D2026" s="4"/>
      <c r="E2026" s="4"/>
      <c r="F2026" s="4"/>
      <c r="G2026" s="4"/>
      <c r="H2026" s="4">
        <v>3853359</v>
      </c>
      <c r="I2026" s="4" t="s">
        <v>5051</v>
      </c>
      <c r="J2026" s="216">
        <v>200</v>
      </c>
      <c r="K2026" s="4"/>
      <c r="L2026" s="4"/>
      <c r="M2026" s="4" t="s">
        <v>5052</v>
      </c>
      <c r="N2026" s="4"/>
      <c r="O2026" s="4">
        <v>18919385159</v>
      </c>
      <c r="P2026" s="217">
        <f>--IFERROR(VLOOKUP(I2026,'统计（数据库导出）'!A:C,2,FALSE),0)</f>
        <v>0</v>
      </c>
      <c r="Q2026" s="217">
        <f>--IFERROR(VLOOKUP(I2026,'统计（数据库导出）'!A:C,3,FALSE),0)</f>
        <v>0</v>
      </c>
      <c r="R2026" s="219">
        <f t="shared" si="33"/>
        <v>0</v>
      </c>
      <c r="S2026" s="217">
        <f>--IFERROR(VLOOKUP(I2026,'统计（数据库导出）'!A:K,4,FALSE),0)</f>
        <v>0</v>
      </c>
      <c r="T2026" s="217">
        <f>--IFERROR(VLOOKUP(I2026,'统计（数据库导出）'!A:K,5,FALSE),0)</f>
        <v>0</v>
      </c>
      <c r="U2026" s="217">
        <f>--IFERROR(VLOOKUP(I2026,'统计（数据库导出）'!A:K,6,FALSE),0)</f>
        <v>0</v>
      </c>
      <c r="V2026" s="217">
        <f>--IFERROR(VLOOKUP(I2026,'统计（数据库导出）'!A:K,7,FALSE),0)</f>
        <v>0</v>
      </c>
      <c r="W2026" s="217">
        <f>--IFERROR(VLOOKUP(I2026,'统计（数据库导出）'!A:K,8,FALSE),0)</f>
        <v>0</v>
      </c>
      <c r="X2026" s="217">
        <f>--IFERROR(VLOOKUP(I2026,'统计（数据库导出）'!A:K,9,FALSE),0)</f>
        <v>0</v>
      </c>
      <c r="Y2026" s="217">
        <f>--IFERROR(VLOOKUP(I2026,'统计（数据库导出）'!A:K,10,FALSE),0)</f>
        <v>0</v>
      </c>
      <c r="Z2026" s="217">
        <f>--IFERROR(VLOOKUP(I2026,'统计（数据库导出）'!A:K,11,FALSE),0)</f>
        <v>0</v>
      </c>
      <c r="AA2026" s="4">
        <v>2025</v>
      </c>
      <c r="AB2026" s="4"/>
    </row>
    <row r="2027" spans="1:28">
      <c r="A2027" s="4"/>
      <c r="B2027" s="4" t="s">
        <v>457</v>
      </c>
      <c r="C2027" s="4" t="s">
        <v>5045</v>
      </c>
      <c r="D2027" s="4"/>
      <c r="E2027" s="4"/>
      <c r="F2027" s="4"/>
      <c r="G2027" s="4"/>
      <c r="H2027" s="4">
        <v>3852999</v>
      </c>
      <c r="I2027" s="4" t="s">
        <v>5053</v>
      </c>
      <c r="J2027" s="216">
        <v>200</v>
      </c>
      <c r="K2027" s="4"/>
      <c r="L2027" s="4"/>
      <c r="M2027" s="4" t="s">
        <v>5054</v>
      </c>
      <c r="N2027" s="4"/>
      <c r="O2027" s="4">
        <v>18993820109</v>
      </c>
      <c r="P2027" s="217">
        <f>--IFERROR(VLOOKUP(I2027,'统计（数据库导出）'!A:C,2,FALSE),0)</f>
        <v>0</v>
      </c>
      <c r="Q2027" s="217">
        <f>--IFERROR(VLOOKUP(I2027,'统计（数据库导出）'!A:C,3,FALSE),0)</f>
        <v>59.8</v>
      </c>
      <c r="R2027" s="219">
        <f t="shared" si="33"/>
        <v>0.299</v>
      </c>
      <c r="S2027" s="217">
        <f>--IFERROR(VLOOKUP(I2027,'统计（数据库导出）'!A:K,4,FALSE),0)</f>
        <v>0</v>
      </c>
      <c r="T2027" s="217">
        <f>--IFERROR(VLOOKUP(I2027,'统计（数据库导出）'!A:K,5,FALSE),0)</f>
        <v>0</v>
      </c>
      <c r="U2027" s="217">
        <f>--IFERROR(VLOOKUP(I2027,'统计（数据库导出）'!A:K,6,FALSE),0)</f>
        <v>0</v>
      </c>
      <c r="V2027" s="217">
        <f>--IFERROR(VLOOKUP(I2027,'统计（数据库导出）'!A:K,7,FALSE),0)</f>
        <v>0</v>
      </c>
      <c r="W2027" s="217">
        <f>--IFERROR(VLOOKUP(I2027,'统计（数据库导出）'!A:K,8,FALSE),0)</f>
        <v>0</v>
      </c>
      <c r="X2027" s="217">
        <f>--IFERROR(VLOOKUP(I2027,'统计（数据库导出）'!A:K,9,FALSE),0)</f>
        <v>0</v>
      </c>
      <c r="Y2027" s="217">
        <f>--IFERROR(VLOOKUP(I2027,'统计（数据库导出）'!A:K,10,FALSE),0)</f>
        <v>59.8</v>
      </c>
      <c r="Z2027" s="217">
        <f>--IFERROR(VLOOKUP(I2027,'统计（数据库导出）'!A:K,11,FALSE),0)</f>
        <v>0</v>
      </c>
      <c r="AA2027" s="4">
        <v>2026</v>
      </c>
      <c r="AB2027" s="4"/>
    </row>
    <row r="2028" spans="1:28">
      <c r="A2028" s="4"/>
      <c r="B2028" s="4" t="s">
        <v>457</v>
      </c>
      <c r="C2028" s="4" t="s">
        <v>5045</v>
      </c>
      <c r="D2028" s="4"/>
      <c r="E2028" s="4"/>
      <c r="F2028" s="4"/>
      <c r="G2028" s="4"/>
      <c r="H2028" s="4">
        <v>3853549</v>
      </c>
      <c r="I2028" s="4" t="s">
        <v>5055</v>
      </c>
      <c r="J2028" s="216">
        <v>200</v>
      </c>
      <c r="K2028" s="4"/>
      <c r="L2028" s="4"/>
      <c r="M2028" s="4" t="s">
        <v>5056</v>
      </c>
      <c r="N2028" s="4"/>
      <c r="O2028" s="4">
        <v>18993820236</v>
      </c>
      <c r="P2028" s="217">
        <f>--IFERROR(VLOOKUP(I2028,'统计（数据库导出）'!A:C,2,FALSE),0)</f>
        <v>0</v>
      </c>
      <c r="Q2028" s="217">
        <f>--IFERROR(VLOOKUP(I2028,'统计（数据库导出）'!A:C,3,FALSE),0)</f>
        <v>0</v>
      </c>
      <c r="R2028" s="219">
        <f t="shared" si="33"/>
        <v>0</v>
      </c>
      <c r="S2028" s="217">
        <f>--IFERROR(VLOOKUP(I2028,'统计（数据库导出）'!A:K,4,FALSE),0)</f>
        <v>0</v>
      </c>
      <c r="T2028" s="217">
        <f>--IFERROR(VLOOKUP(I2028,'统计（数据库导出）'!A:K,5,FALSE),0)</f>
        <v>0</v>
      </c>
      <c r="U2028" s="217">
        <f>--IFERROR(VLOOKUP(I2028,'统计（数据库导出）'!A:K,6,FALSE),0)</f>
        <v>0</v>
      </c>
      <c r="V2028" s="217">
        <f>--IFERROR(VLOOKUP(I2028,'统计（数据库导出）'!A:K,7,FALSE),0)</f>
        <v>0</v>
      </c>
      <c r="W2028" s="217">
        <f>--IFERROR(VLOOKUP(I2028,'统计（数据库导出）'!A:K,8,FALSE),0)</f>
        <v>0</v>
      </c>
      <c r="X2028" s="217">
        <f>--IFERROR(VLOOKUP(I2028,'统计（数据库导出）'!A:K,9,FALSE),0)</f>
        <v>0</v>
      </c>
      <c r="Y2028" s="217">
        <f>--IFERROR(VLOOKUP(I2028,'统计（数据库导出）'!A:K,10,FALSE),0)</f>
        <v>0</v>
      </c>
      <c r="Z2028" s="217">
        <f>--IFERROR(VLOOKUP(I2028,'统计（数据库导出）'!A:K,11,FALSE),0)</f>
        <v>0</v>
      </c>
      <c r="AA2028" s="4">
        <v>2027</v>
      </c>
      <c r="AB2028" s="4"/>
    </row>
    <row r="2029" spans="1:28">
      <c r="A2029" s="4"/>
      <c r="B2029" s="4" t="s">
        <v>457</v>
      </c>
      <c r="C2029" s="4" t="s">
        <v>5045</v>
      </c>
      <c r="D2029" s="4"/>
      <c r="E2029" s="4"/>
      <c r="F2029" s="4"/>
      <c r="G2029" s="4"/>
      <c r="H2029" s="4">
        <v>3851083</v>
      </c>
      <c r="I2029" s="4" t="s">
        <v>5057</v>
      </c>
      <c r="J2029" s="216">
        <v>200</v>
      </c>
      <c r="K2029" s="4"/>
      <c r="L2029" s="4"/>
      <c r="M2029" s="4" t="s">
        <v>5058</v>
      </c>
      <c r="N2029" s="4"/>
      <c r="O2029" s="4">
        <v>18993820310</v>
      </c>
      <c r="P2029" s="217">
        <f>--IFERROR(VLOOKUP(I2029,'统计（数据库导出）'!A:C,2,FALSE),0)</f>
        <v>0</v>
      </c>
      <c r="Q2029" s="217">
        <f>--IFERROR(VLOOKUP(I2029,'统计（数据库导出）'!A:C,3,FALSE),0)</f>
        <v>0</v>
      </c>
      <c r="R2029" s="219">
        <f t="shared" si="33"/>
        <v>0</v>
      </c>
      <c r="S2029" s="217">
        <f>--IFERROR(VLOOKUP(I2029,'统计（数据库导出）'!A:K,4,FALSE),0)</f>
        <v>0</v>
      </c>
      <c r="T2029" s="217">
        <f>--IFERROR(VLOOKUP(I2029,'统计（数据库导出）'!A:K,5,FALSE),0)</f>
        <v>0</v>
      </c>
      <c r="U2029" s="217">
        <f>--IFERROR(VLOOKUP(I2029,'统计（数据库导出）'!A:K,6,FALSE),0)</f>
        <v>0</v>
      </c>
      <c r="V2029" s="217">
        <f>--IFERROR(VLOOKUP(I2029,'统计（数据库导出）'!A:K,7,FALSE),0)</f>
        <v>0</v>
      </c>
      <c r="W2029" s="217">
        <f>--IFERROR(VLOOKUP(I2029,'统计（数据库导出）'!A:K,8,FALSE),0)</f>
        <v>0</v>
      </c>
      <c r="X2029" s="217">
        <f>--IFERROR(VLOOKUP(I2029,'统计（数据库导出）'!A:K,9,FALSE),0)</f>
        <v>0</v>
      </c>
      <c r="Y2029" s="217">
        <f>--IFERROR(VLOOKUP(I2029,'统计（数据库导出）'!A:K,10,FALSE),0)</f>
        <v>0</v>
      </c>
      <c r="Z2029" s="217">
        <f>--IFERROR(VLOOKUP(I2029,'统计（数据库导出）'!A:K,11,FALSE),0)</f>
        <v>0</v>
      </c>
      <c r="AA2029" s="4">
        <v>2028</v>
      </c>
      <c r="AB2029" s="4"/>
    </row>
    <row r="2030" spans="1:28">
      <c r="A2030" s="4"/>
      <c r="B2030" s="4" t="s">
        <v>457</v>
      </c>
      <c r="C2030" s="4" t="s">
        <v>5045</v>
      </c>
      <c r="D2030" s="4"/>
      <c r="E2030" s="4"/>
      <c r="F2030" s="4"/>
      <c r="G2030" s="4"/>
      <c r="H2030" s="4">
        <v>3853450</v>
      </c>
      <c r="I2030" s="4" t="s">
        <v>5059</v>
      </c>
      <c r="J2030" s="216">
        <v>200</v>
      </c>
      <c r="K2030" s="4"/>
      <c r="L2030" s="4"/>
      <c r="M2030" s="4" t="s">
        <v>5060</v>
      </c>
      <c r="N2030" s="4"/>
      <c r="O2030" s="4">
        <v>18993820266</v>
      </c>
      <c r="P2030" s="217">
        <f>--IFERROR(VLOOKUP(I2030,'统计（数据库导出）'!A:C,2,FALSE),0)</f>
        <v>0</v>
      </c>
      <c r="Q2030" s="217">
        <f>--IFERROR(VLOOKUP(I2030,'统计（数据库导出）'!A:C,3,FALSE),0)</f>
        <v>0</v>
      </c>
      <c r="R2030" s="219">
        <f t="shared" si="33"/>
        <v>0</v>
      </c>
      <c r="S2030" s="217">
        <f>--IFERROR(VLOOKUP(I2030,'统计（数据库导出）'!A:K,4,FALSE),0)</f>
        <v>0</v>
      </c>
      <c r="T2030" s="217">
        <f>--IFERROR(VLOOKUP(I2030,'统计（数据库导出）'!A:K,5,FALSE),0)</f>
        <v>0</v>
      </c>
      <c r="U2030" s="217">
        <f>--IFERROR(VLOOKUP(I2030,'统计（数据库导出）'!A:K,6,FALSE),0)</f>
        <v>0</v>
      </c>
      <c r="V2030" s="217">
        <f>--IFERROR(VLOOKUP(I2030,'统计（数据库导出）'!A:K,7,FALSE),0)</f>
        <v>0</v>
      </c>
      <c r="W2030" s="217">
        <f>--IFERROR(VLOOKUP(I2030,'统计（数据库导出）'!A:K,8,FALSE),0)</f>
        <v>0</v>
      </c>
      <c r="X2030" s="217">
        <f>--IFERROR(VLOOKUP(I2030,'统计（数据库导出）'!A:K,9,FALSE),0)</f>
        <v>0</v>
      </c>
      <c r="Y2030" s="217">
        <f>--IFERROR(VLOOKUP(I2030,'统计（数据库导出）'!A:K,10,FALSE),0)</f>
        <v>0</v>
      </c>
      <c r="Z2030" s="217">
        <f>--IFERROR(VLOOKUP(I2030,'统计（数据库导出）'!A:K,11,FALSE),0)</f>
        <v>0</v>
      </c>
      <c r="AA2030" s="4">
        <v>2029</v>
      </c>
      <c r="AB2030" s="4"/>
    </row>
    <row r="2031" spans="1:28">
      <c r="A2031" s="4"/>
      <c r="B2031" s="4" t="s">
        <v>457</v>
      </c>
      <c r="C2031" s="4" t="s">
        <v>5045</v>
      </c>
      <c r="D2031" s="4"/>
      <c r="E2031" s="4"/>
      <c r="F2031" s="4"/>
      <c r="G2031" s="4"/>
      <c r="H2031" s="4">
        <v>3853770</v>
      </c>
      <c r="I2031" s="4" t="s">
        <v>5061</v>
      </c>
      <c r="J2031" s="216">
        <v>200</v>
      </c>
      <c r="K2031" s="4"/>
      <c r="L2031" s="4"/>
      <c r="M2031" s="4" t="s">
        <v>5062</v>
      </c>
      <c r="N2031" s="4"/>
      <c r="O2031" s="4">
        <v>18993820136</v>
      </c>
      <c r="P2031" s="217">
        <f>--IFERROR(VLOOKUP(I2031,'统计（数据库导出）'!A:C,2,FALSE),0)</f>
        <v>0</v>
      </c>
      <c r="Q2031" s="217">
        <f>--IFERROR(VLOOKUP(I2031,'统计（数据库导出）'!A:C,3,FALSE),0)</f>
        <v>0</v>
      </c>
      <c r="R2031" s="219">
        <f t="shared" si="33"/>
        <v>0</v>
      </c>
      <c r="S2031" s="217">
        <f>--IFERROR(VLOOKUP(I2031,'统计（数据库导出）'!A:K,4,FALSE),0)</f>
        <v>0</v>
      </c>
      <c r="T2031" s="217">
        <f>--IFERROR(VLOOKUP(I2031,'统计（数据库导出）'!A:K,5,FALSE),0)</f>
        <v>0</v>
      </c>
      <c r="U2031" s="217">
        <f>--IFERROR(VLOOKUP(I2031,'统计（数据库导出）'!A:K,6,FALSE),0)</f>
        <v>0</v>
      </c>
      <c r="V2031" s="217">
        <f>--IFERROR(VLOOKUP(I2031,'统计（数据库导出）'!A:K,7,FALSE),0)</f>
        <v>0</v>
      </c>
      <c r="W2031" s="217">
        <f>--IFERROR(VLOOKUP(I2031,'统计（数据库导出）'!A:K,8,FALSE),0)</f>
        <v>0</v>
      </c>
      <c r="X2031" s="217">
        <f>--IFERROR(VLOOKUP(I2031,'统计（数据库导出）'!A:K,9,FALSE),0)</f>
        <v>0</v>
      </c>
      <c r="Y2031" s="217">
        <f>--IFERROR(VLOOKUP(I2031,'统计（数据库导出）'!A:K,10,FALSE),0)</f>
        <v>0</v>
      </c>
      <c r="Z2031" s="217">
        <f>--IFERROR(VLOOKUP(I2031,'统计（数据库导出）'!A:K,11,FALSE),0)</f>
        <v>0</v>
      </c>
      <c r="AA2031" s="4">
        <v>2030</v>
      </c>
      <c r="AB2031" s="4"/>
    </row>
    <row r="2032" spans="1:28">
      <c r="A2032" s="4"/>
      <c r="B2032" s="4" t="s">
        <v>457</v>
      </c>
      <c r="C2032" s="4" t="s">
        <v>5045</v>
      </c>
      <c r="D2032" s="4"/>
      <c r="E2032" s="4"/>
      <c r="F2032" s="4"/>
      <c r="G2032" s="4"/>
      <c r="H2032" s="4">
        <v>3853570</v>
      </c>
      <c r="I2032" s="4" t="s">
        <v>5063</v>
      </c>
      <c r="J2032" s="216">
        <v>200</v>
      </c>
      <c r="K2032" s="4"/>
      <c r="L2032" s="4"/>
      <c r="M2032" s="4" t="s">
        <v>5064</v>
      </c>
      <c r="N2032" s="4"/>
      <c r="O2032" s="4">
        <v>18993820569</v>
      </c>
      <c r="P2032" s="217">
        <f>--IFERROR(VLOOKUP(I2032,'统计（数据库导出）'!A:C,2,FALSE),0)</f>
        <v>0</v>
      </c>
      <c r="Q2032" s="217">
        <f>--IFERROR(VLOOKUP(I2032,'统计（数据库导出）'!A:C,3,FALSE),0)</f>
        <v>6</v>
      </c>
      <c r="R2032" s="219">
        <f t="shared" si="33"/>
        <v>0.03</v>
      </c>
      <c r="S2032" s="217">
        <f>--IFERROR(VLOOKUP(I2032,'统计（数据库导出）'!A:K,4,FALSE),0)</f>
        <v>0</v>
      </c>
      <c r="T2032" s="217">
        <f>--IFERROR(VLOOKUP(I2032,'统计（数据库导出）'!A:K,5,FALSE),0)</f>
        <v>0</v>
      </c>
      <c r="U2032" s="217">
        <f>--IFERROR(VLOOKUP(I2032,'统计（数据库导出）'!A:K,6,FALSE),0)</f>
        <v>0</v>
      </c>
      <c r="V2032" s="217">
        <f>--IFERROR(VLOOKUP(I2032,'统计（数据库导出）'!A:K,7,FALSE),0)</f>
        <v>0</v>
      </c>
      <c r="W2032" s="217">
        <f>--IFERROR(VLOOKUP(I2032,'统计（数据库导出）'!A:K,8,FALSE),0)</f>
        <v>0</v>
      </c>
      <c r="X2032" s="217">
        <f>--IFERROR(VLOOKUP(I2032,'统计（数据库导出）'!A:K,9,FALSE),0)</f>
        <v>0</v>
      </c>
      <c r="Y2032" s="217">
        <f>--IFERROR(VLOOKUP(I2032,'统计（数据库导出）'!A:K,10,FALSE),0)</f>
        <v>6</v>
      </c>
      <c r="Z2032" s="217">
        <f>--IFERROR(VLOOKUP(I2032,'统计（数据库导出）'!A:K,11,FALSE),0)</f>
        <v>0</v>
      </c>
      <c r="AA2032" s="4">
        <v>2031</v>
      </c>
      <c r="AB2032" s="4"/>
    </row>
    <row r="2033" spans="1:28">
      <c r="A2033" s="4"/>
      <c r="B2033" s="4" t="s">
        <v>457</v>
      </c>
      <c r="C2033" s="4" t="s">
        <v>5045</v>
      </c>
      <c r="D2033" s="4"/>
      <c r="E2033" s="4"/>
      <c r="F2033" s="4"/>
      <c r="G2033" s="4"/>
      <c r="H2033" s="4">
        <v>3851148</v>
      </c>
      <c r="I2033" s="4" t="s">
        <v>5065</v>
      </c>
      <c r="J2033" s="216">
        <v>200</v>
      </c>
      <c r="K2033" s="4"/>
      <c r="L2033" s="4"/>
      <c r="M2033" s="4" t="s">
        <v>5066</v>
      </c>
      <c r="N2033" s="4"/>
      <c r="O2033" s="4">
        <v>18993820261</v>
      </c>
      <c r="P2033" s="217">
        <f>--IFERROR(VLOOKUP(I2033,'统计（数据库导出）'!A:C,2,FALSE),0)</f>
        <v>0</v>
      </c>
      <c r="Q2033" s="217">
        <f>--IFERROR(VLOOKUP(I2033,'统计（数据库导出）'!A:C,3,FALSE),0)</f>
        <v>155.80565</v>
      </c>
      <c r="R2033" s="219">
        <f t="shared" si="33"/>
        <v>0.77902825</v>
      </c>
      <c r="S2033" s="217">
        <f>--IFERROR(VLOOKUP(I2033,'统计（数据库导出）'!A:K,4,FALSE),0)</f>
        <v>0</v>
      </c>
      <c r="T2033" s="217">
        <f>--IFERROR(VLOOKUP(I2033,'统计（数据库导出）'!A:K,5,FALSE),0)</f>
        <v>0</v>
      </c>
      <c r="U2033" s="217">
        <f>--IFERROR(VLOOKUP(I2033,'统计（数据库导出）'!A:K,6,FALSE),0)</f>
        <v>0</v>
      </c>
      <c r="V2033" s="217">
        <f>--IFERROR(VLOOKUP(I2033,'统计（数据库导出）'!A:K,7,FALSE),0)</f>
        <v>0</v>
      </c>
      <c r="W2033" s="217">
        <f>--IFERROR(VLOOKUP(I2033,'统计（数据库导出）'!A:K,8,FALSE),0)</f>
        <v>122.7</v>
      </c>
      <c r="X2033" s="217">
        <f>--IFERROR(VLOOKUP(I2033,'统计（数据库导出）'!A:K,9,FALSE),0)</f>
        <v>-60</v>
      </c>
      <c r="Y2033" s="217">
        <f>--IFERROR(VLOOKUP(I2033,'统计（数据库导出）'!A:K,10,FALSE),0)</f>
        <v>33.10565</v>
      </c>
      <c r="Z2033" s="217">
        <f>--IFERROR(VLOOKUP(I2033,'统计（数据库导出）'!A:K,11,FALSE),0)</f>
        <v>0</v>
      </c>
      <c r="AA2033" s="4">
        <v>2032</v>
      </c>
      <c r="AB2033" s="4"/>
    </row>
    <row r="2034" spans="1:28">
      <c r="A2034" s="4"/>
      <c r="B2034" s="4" t="s">
        <v>457</v>
      </c>
      <c r="C2034" s="4" t="s">
        <v>5045</v>
      </c>
      <c r="D2034" s="4"/>
      <c r="E2034" s="4"/>
      <c r="F2034" s="4"/>
      <c r="G2034" s="4"/>
      <c r="H2034" s="4">
        <v>3853453</v>
      </c>
      <c r="I2034" s="4" t="s">
        <v>5067</v>
      </c>
      <c r="J2034" s="216">
        <v>200</v>
      </c>
      <c r="K2034" s="4"/>
      <c r="L2034" s="4"/>
      <c r="M2034" s="4" t="s">
        <v>5068</v>
      </c>
      <c r="N2034" s="4"/>
      <c r="O2034" s="4">
        <v>18993820280</v>
      </c>
      <c r="P2034" s="217">
        <f>--IFERROR(VLOOKUP(I2034,'统计（数据库导出）'!A:C,2,FALSE),0)</f>
        <v>0</v>
      </c>
      <c r="Q2034" s="217">
        <f>--IFERROR(VLOOKUP(I2034,'统计（数据库导出）'!A:C,3,FALSE),0)</f>
        <v>0</v>
      </c>
      <c r="R2034" s="219">
        <f t="shared" si="33"/>
        <v>0</v>
      </c>
      <c r="S2034" s="217">
        <f>--IFERROR(VLOOKUP(I2034,'统计（数据库导出）'!A:K,4,FALSE),0)</f>
        <v>0</v>
      </c>
      <c r="T2034" s="217">
        <f>--IFERROR(VLOOKUP(I2034,'统计（数据库导出）'!A:K,5,FALSE),0)</f>
        <v>0</v>
      </c>
      <c r="U2034" s="217">
        <f>--IFERROR(VLOOKUP(I2034,'统计（数据库导出）'!A:K,6,FALSE),0)</f>
        <v>0</v>
      </c>
      <c r="V2034" s="217">
        <f>--IFERROR(VLOOKUP(I2034,'统计（数据库导出）'!A:K,7,FALSE),0)</f>
        <v>0</v>
      </c>
      <c r="W2034" s="217">
        <f>--IFERROR(VLOOKUP(I2034,'统计（数据库导出）'!A:K,8,FALSE),0)</f>
        <v>0</v>
      </c>
      <c r="X2034" s="217">
        <f>--IFERROR(VLOOKUP(I2034,'统计（数据库导出）'!A:K,9,FALSE),0)</f>
        <v>0</v>
      </c>
      <c r="Y2034" s="217">
        <f>--IFERROR(VLOOKUP(I2034,'统计（数据库导出）'!A:K,10,FALSE),0)</f>
        <v>0</v>
      </c>
      <c r="Z2034" s="217">
        <f>--IFERROR(VLOOKUP(I2034,'统计（数据库导出）'!A:K,11,FALSE),0)</f>
        <v>0</v>
      </c>
      <c r="AA2034" s="4">
        <v>2033</v>
      </c>
      <c r="AB2034" s="4"/>
    </row>
    <row r="2035" spans="1:28">
      <c r="A2035" s="4"/>
      <c r="B2035" s="4" t="s">
        <v>457</v>
      </c>
      <c r="C2035" s="4" t="s">
        <v>5045</v>
      </c>
      <c r="D2035" s="4"/>
      <c r="E2035" s="4"/>
      <c r="F2035" s="4"/>
      <c r="G2035" s="4"/>
      <c r="H2035" s="4">
        <v>3853516</v>
      </c>
      <c r="I2035" s="4" t="s">
        <v>5069</v>
      </c>
      <c r="J2035" s="216">
        <v>200</v>
      </c>
      <c r="K2035" s="4"/>
      <c r="L2035" s="4"/>
      <c r="M2035" s="4" t="s">
        <v>5070</v>
      </c>
      <c r="N2035" s="4"/>
      <c r="O2035" s="4">
        <v>17793820285</v>
      </c>
      <c r="P2035" s="217">
        <f>--IFERROR(VLOOKUP(I2035,'统计（数据库导出）'!A:C,2,FALSE),0)</f>
        <v>0</v>
      </c>
      <c r="Q2035" s="217">
        <f>--IFERROR(VLOOKUP(I2035,'统计（数据库导出）'!A:C,3,FALSE),0)</f>
        <v>0</v>
      </c>
      <c r="R2035" s="219">
        <f t="shared" si="33"/>
        <v>0</v>
      </c>
      <c r="S2035" s="217">
        <f>--IFERROR(VLOOKUP(I2035,'统计（数据库导出）'!A:K,4,FALSE),0)</f>
        <v>0</v>
      </c>
      <c r="T2035" s="217">
        <f>--IFERROR(VLOOKUP(I2035,'统计（数据库导出）'!A:K,5,FALSE),0)</f>
        <v>0</v>
      </c>
      <c r="U2035" s="217">
        <f>--IFERROR(VLOOKUP(I2035,'统计（数据库导出）'!A:K,6,FALSE),0)</f>
        <v>0</v>
      </c>
      <c r="V2035" s="217">
        <f>--IFERROR(VLOOKUP(I2035,'统计（数据库导出）'!A:K,7,FALSE),0)</f>
        <v>0</v>
      </c>
      <c r="W2035" s="217">
        <f>--IFERROR(VLOOKUP(I2035,'统计（数据库导出）'!A:K,8,FALSE),0)</f>
        <v>0</v>
      </c>
      <c r="X2035" s="217">
        <f>--IFERROR(VLOOKUP(I2035,'统计（数据库导出）'!A:K,9,FALSE),0)</f>
        <v>0</v>
      </c>
      <c r="Y2035" s="217">
        <f>--IFERROR(VLOOKUP(I2035,'统计（数据库导出）'!A:K,10,FALSE),0)</f>
        <v>0</v>
      </c>
      <c r="Z2035" s="217">
        <f>--IFERROR(VLOOKUP(I2035,'统计（数据库导出）'!A:K,11,FALSE),0)</f>
        <v>0</v>
      </c>
      <c r="AA2035" s="4">
        <v>2034</v>
      </c>
      <c r="AB2035" s="4"/>
    </row>
    <row r="2036" spans="1:28">
      <c r="A2036" s="4"/>
      <c r="B2036" s="4" t="s">
        <v>457</v>
      </c>
      <c r="C2036" s="4" t="s">
        <v>5045</v>
      </c>
      <c r="D2036" s="4"/>
      <c r="E2036" s="4"/>
      <c r="F2036" s="4"/>
      <c r="G2036" s="4"/>
      <c r="H2036" s="4">
        <v>3852638</v>
      </c>
      <c r="I2036" s="4" t="s">
        <v>5071</v>
      </c>
      <c r="J2036" s="216">
        <v>200</v>
      </c>
      <c r="K2036" s="4"/>
      <c r="L2036" s="4"/>
      <c r="M2036" s="4" t="s">
        <v>5072</v>
      </c>
      <c r="N2036" s="4"/>
      <c r="O2036" s="4">
        <v>18993820305</v>
      </c>
      <c r="P2036" s="217">
        <f>--IFERROR(VLOOKUP(I2036,'统计（数据库导出）'!A:C,2,FALSE),0)</f>
        <v>0</v>
      </c>
      <c r="Q2036" s="217">
        <f>--IFERROR(VLOOKUP(I2036,'统计（数据库导出）'!A:C,3,FALSE),0)</f>
        <v>0</v>
      </c>
      <c r="R2036" s="219">
        <f t="shared" si="33"/>
        <v>0</v>
      </c>
      <c r="S2036" s="217">
        <f>--IFERROR(VLOOKUP(I2036,'统计（数据库导出）'!A:K,4,FALSE),0)</f>
        <v>0</v>
      </c>
      <c r="T2036" s="217">
        <f>--IFERROR(VLOOKUP(I2036,'统计（数据库导出）'!A:K,5,FALSE),0)</f>
        <v>0</v>
      </c>
      <c r="U2036" s="217">
        <f>--IFERROR(VLOOKUP(I2036,'统计（数据库导出）'!A:K,6,FALSE),0)</f>
        <v>0</v>
      </c>
      <c r="V2036" s="217">
        <f>--IFERROR(VLOOKUP(I2036,'统计（数据库导出）'!A:K,7,FALSE),0)</f>
        <v>0</v>
      </c>
      <c r="W2036" s="217">
        <f>--IFERROR(VLOOKUP(I2036,'统计（数据库导出）'!A:K,8,FALSE),0)</f>
        <v>0</v>
      </c>
      <c r="X2036" s="217">
        <f>--IFERROR(VLOOKUP(I2036,'统计（数据库导出）'!A:K,9,FALSE),0)</f>
        <v>0</v>
      </c>
      <c r="Y2036" s="217">
        <f>--IFERROR(VLOOKUP(I2036,'统计（数据库导出）'!A:K,10,FALSE),0)</f>
        <v>0</v>
      </c>
      <c r="Z2036" s="217">
        <f>--IFERROR(VLOOKUP(I2036,'统计（数据库导出）'!A:K,11,FALSE),0)</f>
        <v>0</v>
      </c>
      <c r="AA2036" s="4">
        <v>2035</v>
      </c>
      <c r="AB2036" s="4"/>
    </row>
    <row r="2037" spans="1:28">
      <c r="A2037" s="4"/>
      <c r="B2037" s="4" t="s">
        <v>457</v>
      </c>
      <c r="C2037" s="4" t="s">
        <v>5045</v>
      </c>
      <c r="D2037" s="4"/>
      <c r="E2037" s="4"/>
      <c r="F2037" s="4"/>
      <c r="G2037" s="4"/>
      <c r="H2037" s="4">
        <v>3853452</v>
      </c>
      <c r="I2037" s="4" t="s">
        <v>5073</v>
      </c>
      <c r="J2037" s="216">
        <v>200</v>
      </c>
      <c r="K2037" s="4"/>
      <c r="L2037" s="4"/>
      <c r="M2037" s="4" t="s">
        <v>5074</v>
      </c>
      <c r="N2037" s="4"/>
      <c r="O2037" s="4">
        <v>18993820500</v>
      </c>
      <c r="P2037" s="217">
        <f>--IFERROR(VLOOKUP(I2037,'统计（数据库导出）'!A:C,2,FALSE),0)</f>
        <v>0</v>
      </c>
      <c r="Q2037" s="217">
        <f>--IFERROR(VLOOKUP(I2037,'统计（数据库导出）'!A:C,3,FALSE),0)</f>
        <v>0</v>
      </c>
      <c r="R2037" s="219">
        <f t="shared" si="33"/>
        <v>0</v>
      </c>
      <c r="S2037" s="217">
        <f>--IFERROR(VLOOKUP(I2037,'统计（数据库导出）'!A:K,4,FALSE),0)</f>
        <v>0</v>
      </c>
      <c r="T2037" s="217">
        <f>--IFERROR(VLOOKUP(I2037,'统计（数据库导出）'!A:K,5,FALSE),0)</f>
        <v>0</v>
      </c>
      <c r="U2037" s="217">
        <f>--IFERROR(VLOOKUP(I2037,'统计（数据库导出）'!A:K,6,FALSE),0)</f>
        <v>0</v>
      </c>
      <c r="V2037" s="217">
        <f>--IFERROR(VLOOKUP(I2037,'统计（数据库导出）'!A:K,7,FALSE),0)</f>
        <v>0</v>
      </c>
      <c r="W2037" s="217">
        <f>--IFERROR(VLOOKUP(I2037,'统计（数据库导出）'!A:K,8,FALSE),0)</f>
        <v>0</v>
      </c>
      <c r="X2037" s="217">
        <f>--IFERROR(VLOOKUP(I2037,'统计（数据库导出）'!A:K,9,FALSE),0)</f>
        <v>0</v>
      </c>
      <c r="Y2037" s="217">
        <f>--IFERROR(VLOOKUP(I2037,'统计（数据库导出）'!A:K,10,FALSE),0)</f>
        <v>0</v>
      </c>
      <c r="Z2037" s="217">
        <f>--IFERROR(VLOOKUP(I2037,'统计（数据库导出）'!A:K,11,FALSE),0)</f>
        <v>0</v>
      </c>
      <c r="AA2037" s="4">
        <v>2036</v>
      </c>
      <c r="AB2037" s="4"/>
    </row>
    <row r="2038" spans="1:28">
      <c r="A2038" s="4"/>
      <c r="B2038" s="4" t="s">
        <v>457</v>
      </c>
      <c r="C2038" s="4" t="s">
        <v>5045</v>
      </c>
      <c r="D2038" s="4"/>
      <c r="E2038" s="4"/>
      <c r="F2038" s="4"/>
      <c r="G2038" s="4"/>
      <c r="H2038" s="4">
        <v>3853535</v>
      </c>
      <c r="I2038" s="4" t="s">
        <v>5075</v>
      </c>
      <c r="J2038" s="216">
        <v>200</v>
      </c>
      <c r="K2038" s="4"/>
      <c r="L2038" s="4"/>
      <c r="M2038" s="4" t="s">
        <v>4026</v>
      </c>
      <c r="N2038" s="4"/>
      <c r="O2038" s="4">
        <v>15309389808</v>
      </c>
      <c r="P2038" s="217">
        <f>--IFERROR(VLOOKUP(I2038,'统计（数据库导出）'!A:C,2,FALSE),0)</f>
        <v>0</v>
      </c>
      <c r="Q2038" s="217">
        <f>--IFERROR(VLOOKUP(I2038,'统计（数据库导出）'!A:C,3,FALSE),0)</f>
        <v>0</v>
      </c>
      <c r="R2038" s="219">
        <f t="shared" si="33"/>
        <v>0</v>
      </c>
      <c r="S2038" s="217">
        <f>--IFERROR(VLOOKUP(I2038,'统计（数据库导出）'!A:K,4,FALSE),0)</f>
        <v>0</v>
      </c>
      <c r="T2038" s="217">
        <f>--IFERROR(VLOOKUP(I2038,'统计（数据库导出）'!A:K,5,FALSE),0)</f>
        <v>0</v>
      </c>
      <c r="U2038" s="217">
        <f>--IFERROR(VLOOKUP(I2038,'统计（数据库导出）'!A:K,6,FALSE),0)</f>
        <v>0</v>
      </c>
      <c r="V2038" s="217">
        <f>--IFERROR(VLOOKUP(I2038,'统计（数据库导出）'!A:K,7,FALSE),0)</f>
        <v>0</v>
      </c>
      <c r="W2038" s="217">
        <f>--IFERROR(VLOOKUP(I2038,'统计（数据库导出）'!A:K,8,FALSE),0)</f>
        <v>0</v>
      </c>
      <c r="X2038" s="217">
        <f>--IFERROR(VLOOKUP(I2038,'统计（数据库导出）'!A:K,9,FALSE),0)</f>
        <v>0</v>
      </c>
      <c r="Y2038" s="217">
        <f>--IFERROR(VLOOKUP(I2038,'统计（数据库导出）'!A:K,10,FALSE),0)</f>
        <v>0</v>
      </c>
      <c r="Z2038" s="217">
        <f>--IFERROR(VLOOKUP(I2038,'统计（数据库导出）'!A:K,11,FALSE),0)</f>
        <v>0</v>
      </c>
      <c r="AA2038" s="4">
        <v>2037</v>
      </c>
      <c r="AB2038" s="4"/>
    </row>
    <row r="2039" spans="1:28">
      <c r="A2039" s="4"/>
      <c r="B2039" s="4" t="s">
        <v>457</v>
      </c>
      <c r="C2039" s="4" t="s">
        <v>5045</v>
      </c>
      <c r="D2039" s="4"/>
      <c r="E2039" s="4"/>
      <c r="F2039" s="4"/>
      <c r="G2039" s="4"/>
      <c r="H2039" s="4">
        <v>3853451</v>
      </c>
      <c r="I2039" s="4" t="s">
        <v>5076</v>
      </c>
      <c r="J2039" s="216">
        <v>200</v>
      </c>
      <c r="K2039" s="4"/>
      <c r="L2039" s="4"/>
      <c r="M2039" s="4" t="s">
        <v>4633</v>
      </c>
      <c r="N2039" s="4"/>
      <c r="O2039" s="4">
        <v>19993800332</v>
      </c>
      <c r="P2039" s="217">
        <f>--IFERROR(VLOOKUP(I2039,'统计（数据库导出）'!A:C,2,FALSE),0)</f>
        <v>0</v>
      </c>
      <c r="Q2039" s="217">
        <f>--IFERROR(VLOOKUP(I2039,'统计（数据库导出）'!A:C,3,FALSE),0)</f>
        <v>75</v>
      </c>
      <c r="R2039" s="219">
        <f t="shared" si="33"/>
        <v>0.375</v>
      </c>
      <c r="S2039" s="217">
        <f>--IFERROR(VLOOKUP(I2039,'统计（数据库导出）'!A:K,4,FALSE),0)</f>
        <v>0</v>
      </c>
      <c r="T2039" s="217">
        <f>--IFERROR(VLOOKUP(I2039,'统计（数据库导出）'!A:K,5,FALSE),0)</f>
        <v>0</v>
      </c>
      <c r="U2039" s="217">
        <f>--IFERROR(VLOOKUP(I2039,'统计（数据库导出）'!A:K,6,FALSE),0)</f>
        <v>0</v>
      </c>
      <c r="V2039" s="217">
        <f>--IFERROR(VLOOKUP(I2039,'统计（数据库导出）'!A:K,7,FALSE),0)</f>
        <v>0</v>
      </c>
      <c r="W2039" s="217">
        <f>--IFERROR(VLOOKUP(I2039,'统计（数据库导出）'!A:K,8,FALSE),0)</f>
        <v>0</v>
      </c>
      <c r="X2039" s="217">
        <f>--IFERROR(VLOOKUP(I2039,'统计（数据库导出）'!A:K,9,FALSE),0)</f>
        <v>0</v>
      </c>
      <c r="Y2039" s="217">
        <f>--IFERROR(VLOOKUP(I2039,'统计（数据库导出）'!A:K,10,FALSE),0)</f>
        <v>75</v>
      </c>
      <c r="Z2039" s="217">
        <f>--IFERROR(VLOOKUP(I2039,'统计（数据库导出）'!A:K,11,FALSE),0)</f>
        <v>0</v>
      </c>
      <c r="AA2039" s="4">
        <v>2038</v>
      </c>
      <c r="AB2039" s="4"/>
    </row>
    <row r="2040" spans="1:28">
      <c r="A2040" s="4"/>
      <c r="B2040" s="4" t="s">
        <v>457</v>
      </c>
      <c r="C2040" s="4" t="s">
        <v>5045</v>
      </c>
      <c r="D2040" s="4"/>
      <c r="E2040" s="4"/>
      <c r="F2040" s="4"/>
      <c r="G2040" s="4"/>
      <c r="H2040" s="4">
        <v>3844030</v>
      </c>
      <c r="I2040" s="4" t="s">
        <v>5077</v>
      </c>
      <c r="J2040" s="216">
        <v>200</v>
      </c>
      <c r="K2040" s="4"/>
      <c r="L2040" s="4"/>
      <c r="M2040" s="4" t="s">
        <v>5078</v>
      </c>
      <c r="N2040" s="4"/>
      <c r="O2040" s="4">
        <v>18919231134</v>
      </c>
      <c r="P2040" s="217">
        <f>--IFERROR(VLOOKUP(I2040,'统计（数据库导出）'!A:C,2,FALSE),0)</f>
        <v>0</v>
      </c>
      <c r="Q2040" s="217">
        <f>--IFERROR(VLOOKUP(I2040,'统计（数据库导出）'!A:C,3,FALSE),0)</f>
        <v>0</v>
      </c>
      <c r="R2040" s="219">
        <f t="shared" si="33"/>
        <v>0</v>
      </c>
      <c r="S2040" s="217">
        <f>--IFERROR(VLOOKUP(I2040,'统计（数据库导出）'!A:K,4,FALSE),0)</f>
        <v>0</v>
      </c>
      <c r="T2040" s="217">
        <f>--IFERROR(VLOOKUP(I2040,'统计（数据库导出）'!A:K,5,FALSE),0)</f>
        <v>0</v>
      </c>
      <c r="U2040" s="217">
        <f>--IFERROR(VLOOKUP(I2040,'统计（数据库导出）'!A:K,6,FALSE),0)</f>
        <v>0</v>
      </c>
      <c r="V2040" s="217">
        <f>--IFERROR(VLOOKUP(I2040,'统计（数据库导出）'!A:K,7,FALSE),0)</f>
        <v>0</v>
      </c>
      <c r="W2040" s="217">
        <f>--IFERROR(VLOOKUP(I2040,'统计（数据库导出）'!A:K,8,FALSE),0)</f>
        <v>0</v>
      </c>
      <c r="X2040" s="217">
        <f>--IFERROR(VLOOKUP(I2040,'统计（数据库导出）'!A:K,9,FALSE),0)</f>
        <v>0</v>
      </c>
      <c r="Y2040" s="217">
        <f>--IFERROR(VLOOKUP(I2040,'统计（数据库导出）'!A:K,10,FALSE),0)</f>
        <v>0</v>
      </c>
      <c r="Z2040" s="217">
        <f>--IFERROR(VLOOKUP(I2040,'统计（数据库导出）'!A:K,11,FALSE),0)</f>
        <v>0</v>
      </c>
      <c r="AA2040" s="4">
        <v>2039</v>
      </c>
      <c r="AB2040" s="4"/>
    </row>
    <row r="2041" spans="1:28">
      <c r="A2041" s="4"/>
      <c r="B2041" s="4" t="s">
        <v>457</v>
      </c>
      <c r="C2041" s="4" t="s">
        <v>5045</v>
      </c>
      <c r="D2041" s="4"/>
      <c r="E2041" s="4"/>
      <c r="F2041" s="4"/>
      <c r="G2041" s="4"/>
      <c r="H2041" s="4">
        <v>3853532</v>
      </c>
      <c r="I2041" s="4" t="s">
        <v>5079</v>
      </c>
      <c r="J2041" s="216">
        <v>200</v>
      </c>
      <c r="K2041" s="4"/>
      <c r="L2041" s="4"/>
      <c r="M2041" s="4" t="s">
        <v>780</v>
      </c>
      <c r="N2041" s="4"/>
      <c r="O2041" s="4">
        <v>18993880366</v>
      </c>
      <c r="P2041" s="217">
        <f>--IFERROR(VLOOKUP(I2041,'统计（数据库导出）'!A:C,2,FALSE),0)</f>
        <v>0</v>
      </c>
      <c r="Q2041" s="217">
        <f>--IFERROR(VLOOKUP(I2041,'统计（数据库导出）'!A:C,3,FALSE),0)</f>
        <v>0</v>
      </c>
      <c r="R2041" s="219">
        <f t="shared" si="33"/>
        <v>0</v>
      </c>
      <c r="S2041" s="217">
        <f>--IFERROR(VLOOKUP(I2041,'统计（数据库导出）'!A:K,4,FALSE),0)</f>
        <v>0</v>
      </c>
      <c r="T2041" s="217">
        <f>--IFERROR(VLOOKUP(I2041,'统计（数据库导出）'!A:K,5,FALSE),0)</f>
        <v>0</v>
      </c>
      <c r="U2041" s="217">
        <f>--IFERROR(VLOOKUP(I2041,'统计（数据库导出）'!A:K,6,FALSE),0)</f>
        <v>0</v>
      </c>
      <c r="V2041" s="217">
        <f>--IFERROR(VLOOKUP(I2041,'统计（数据库导出）'!A:K,7,FALSE),0)</f>
        <v>0</v>
      </c>
      <c r="W2041" s="217">
        <f>--IFERROR(VLOOKUP(I2041,'统计（数据库导出）'!A:K,8,FALSE),0)</f>
        <v>0</v>
      </c>
      <c r="X2041" s="217">
        <f>--IFERROR(VLOOKUP(I2041,'统计（数据库导出）'!A:K,9,FALSE),0)</f>
        <v>0</v>
      </c>
      <c r="Y2041" s="217">
        <f>--IFERROR(VLOOKUP(I2041,'统计（数据库导出）'!A:K,10,FALSE),0)</f>
        <v>0</v>
      </c>
      <c r="Z2041" s="217">
        <f>--IFERROR(VLOOKUP(I2041,'统计（数据库导出）'!A:K,11,FALSE),0)</f>
        <v>0</v>
      </c>
      <c r="AA2041" s="4">
        <v>2040</v>
      </c>
      <c r="AB2041" s="4"/>
    </row>
    <row r="2042" spans="1:28">
      <c r="A2042" s="4"/>
      <c r="B2042" s="4" t="s">
        <v>457</v>
      </c>
      <c r="C2042" s="4" t="s">
        <v>5080</v>
      </c>
      <c r="D2042" s="4"/>
      <c r="E2042" s="4"/>
      <c r="F2042" s="4"/>
      <c r="G2042" s="4"/>
      <c r="H2042" s="4">
        <v>3853603</v>
      </c>
      <c r="I2042" s="4" t="s">
        <v>5081</v>
      </c>
      <c r="J2042" s="216">
        <v>200</v>
      </c>
      <c r="K2042" s="4"/>
      <c r="L2042" s="4"/>
      <c r="M2042" s="4" t="s">
        <v>5082</v>
      </c>
      <c r="N2042" s="4"/>
      <c r="O2042" s="4">
        <v>18093825236</v>
      </c>
      <c r="P2042" s="217">
        <f>--IFERROR(VLOOKUP(I2042,'统计（数据库导出）'!A:C,2,FALSE),0)</f>
        <v>0</v>
      </c>
      <c r="Q2042" s="217">
        <f>--IFERROR(VLOOKUP(I2042,'统计（数据库导出）'!A:C,3,FALSE),0)</f>
        <v>238.8</v>
      </c>
      <c r="R2042" s="219">
        <f t="shared" si="33"/>
        <v>1.194</v>
      </c>
      <c r="S2042" s="217">
        <f>--IFERROR(VLOOKUP(I2042,'统计（数据库导出）'!A:K,4,FALSE),0)</f>
        <v>0</v>
      </c>
      <c r="T2042" s="217">
        <f>--IFERROR(VLOOKUP(I2042,'统计（数据库导出）'!A:K,5,FALSE),0)</f>
        <v>0</v>
      </c>
      <c r="U2042" s="217">
        <f>--IFERROR(VLOOKUP(I2042,'统计（数据库导出）'!A:K,6,FALSE),0)</f>
        <v>0</v>
      </c>
      <c r="V2042" s="217">
        <f>--IFERROR(VLOOKUP(I2042,'统计（数据库导出）'!A:K,7,FALSE),0)</f>
        <v>0</v>
      </c>
      <c r="W2042" s="217">
        <f>--IFERROR(VLOOKUP(I2042,'统计（数据库导出）'!A:K,8,FALSE),0)</f>
        <v>238.8</v>
      </c>
      <c r="X2042" s="217">
        <f>--IFERROR(VLOOKUP(I2042,'统计（数据库导出）'!A:K,9,FALSE),0)</f>
        <v>0</v>
      </c>
      <c r="Y2042" s="217">
        <f>--IFERROR(VLOOKUP(I2042,'统计（数据库导出）'!A:K,10,FALSE),0)</f>
        <v>0</v>
      </c>
      <c r="Z2042" s="217">
        <f>--IFERROR(VLOOKUP(I2042,'统计（数据库导出）'!A:K,11,FALSE),0)</f>
        <v>0</v>
      </c>
      <c r="AA2042" s="4">
        <v>2041</v>
      </c>
      <c r="AB2042" s="4"/>
    </row>
    <row r="2043" spans="1:28">
      <c r="A2043" s="4"/>
      <c r="B2043" s="4" t="s">
        <v>457</v>
      </c>
      <c r="C2043" s="4" t="s">
        <v>5080</v>
      </c>
      <c r="D2043" s="4"/>
      <c r="E2043" s="4"/>
      <c r="F2043" s="4"/>
      <c r="G2043" s="4"/>
      <c r="H2043" s="4">
        <v>3853455</v>
      </c>
      <c r="I2043" s="4" t="s">
        <v>5083</v>
      </c>
      <c r="J2043" s="216">
        <v>200</v>
      </c>
      <c r="K2043" s="4"/>
      <c r="L2043" s="4"/>
      <c r="M2043" s="4" t="s">
        <v>705</v>
      </c>
      <c r="N2043" s="4"/>
      <c r="O2043" s="4">
        <v>18919385195</v>
      </c>
      <c r="P2043" s="217">
        <f>--IFERROR(VLOOKUP(I2043,'统计（数据库导出）'!A:C,2,FALSE),0)</f>
        <v>0</v>
      </c>
      <c r="Q2043" s="217">
        <f>--IFERROR(VLOOKUP(I2043,'统计（数据库导出）'!A:C,3,FALSE),0)</f>
        <v>217.8</v>
      </c>
      <c r="R2043" s="219">
        <f t="shared" si="33"/>
        <v>1.089</v>
      </c>
      <c r="S2043" s="217">
        <f>--IFERROR(VLOOKUP(I2043,'统计（数据库导出）'!A:K,4,FALSE),0)</f>
        <v>0</v>
      </c>
      <c r="T2043" s="217">
        <f>--IFERROR(VLOOKUP(I2043,'统计（数据库导出）'!A:K,5,FALSE),0)</f>
        <v>0</v>
      </c>
      <c r="U2043" s="217">
        <f>--IFERROR(VLOOKUP(I2043,'统计（数据库导出）'!A:K,6,FALSE),0)</f>
        <v>0</v>
      </c>
      <c r="V2043" s="217">
        <f>--IFERROR(VLOOKUP(I2043,'统计（数据库导出）'!A:K,7,FALSE),0)</f>
        <v>0</v>
      </c>
      <c r="W2043" s="217">
        <f>--IFERROR(VLOOKUP(I2043,'统计（数据库导出）'!A:K,8,FALSE),0)</f>
        <v>217.8</v>
      </c>
      <c r="X2043" s="217">
        <f>--IFERROR(VLOOKUP(I2043,'统计（数据库导出）'!A:K,9,FALSE),0)</f>
        <v>-169</v>
      </c>
      <c r="Y2043" s="217">
        <f>--IFERROR(VLOOKUP(I2043,'统计（数据库导出）'!A:K,10,FALSE),0)</f>
        <v>0</v>
      </c>
      <c r="Z2043" s="217">
        <f>--IFERROR(VLOOKUP(I2043,'统计（数据库导出）'!A:K,11,FALSE),0)</f>
        <v>0</v>
      </c>
      <c r="AA2043" s="4">
        <v>2042</v>
      </c>
      <c r="AB2043" s="4"/>
    </row>
    <row r="2044" spans="1:28">
      <c r="A2044" s="4"/>
      <c r="B2044" s="4" t="s">
        <v>457</v>
      </c>
      <c r="C2044" s="4" t="s">
        <v>5080</v>
      </c>
      <c r="D2044" s="4"/>
      <c r="E2044" s="4"/>
      <c r="F2044" s="4"/>
      <c r="G2044" s="4"/>
      <c r="H2044" s="4">
        <v>3853604</v>
      </c>
      <c r="I2044" s="4" t="s">
        <v>5084</v>
      </c>
      <c r="J2044" s="216">
        <v>200</v>
      </c>
      <c r="K2044" s="4"/>
      <c r="L2044" s="4"/>
      <c r="M2044" s="4" t="s">
        <v>5085</v>
      </c>
      <c r="N2044" s="4"/>
      <c r="O2044" s="4">
        <v>13359380001</v>
      </c>
      <c r="P2044" s="217">
        <f>--IFERROR(VLOOKUP(I2044,'统计（数据库导出）'!A:C,2,FALSE),0)</f>
        <v>0</v>
      </c>
      <c r="Q2044" s="217">
        <f>--IFERROR(VLOOKUP(I2044,'统计（数据库导出）'!A:C,3,FALSE),0)</f>
        <v>199</v>
      </c>
      <c r="R2044" s="219">
        <f t="shared" ref="R2044:R2075" si="34">IFERROR(Q2044/J2044,0)</f>
        <v>0.995</v>
      </c>
      <c r="S2044" s="217">
        <f>--IFERROR(VLOOKUP(I2044,'统计（数据库导出）'!A:K,4,FALSE),0)</f>
        <v>0</v>
      </c>
      <c r="T2044" s="217">
        <f>--IFERROR(VLOOKUP(I2044,'统计（数据库导出）'!A:K,5,FALSE),0)</f>
        <v>0</v>
      </c>
      <c r="U2044" s="217">
        <f>--IFERROR(VLOOKUP(I2044,'统计（数据库导出）'!A:K,6,FALSE),0)</f>
        <v>0</v>
      </c>
      <c r="V2044" s="217">
        <f>--IFERROR(VLOOKUP(I2044,'统计（数据库导出）'!A:K,7,FALSE),0)</f>
        <v>0</v>
      </c>
      <c r="W2044" s="217">
        <f>--IFERROR(VLOOKUP(I2044,'统计（数据库导出）'!A:K,8,FALSE),0)</f>
        <v>199</v>
      </c>
      <c r="X2044" s="217">
        <f>--IFERROR(VLOOKUP(I2044,'统计（数据库导出）'!A:K,9,FALSE),0)</f>
        <v>0</v>
      </c>
      <c r="Y2044" s="217">
        <f>--IFERROR(VLOOKUP(I2044,'统计（数据库导出）'!A:K,10,FALSE),0)</f>
        <v>0</v>
      </c>
      <c r="Z2044" s="217">
        <f>--IFERROR(VLOOKUP(I2044,'统计（数据库导出）'!A:K,11,FALSE),0)</f>
        <v>0</v>
      </c>
      <c r="AA2044" s="4">
        <v>2043</v>
      </c>
      <c r="AB2044" s="4"/>
    </row>
    <row r="2045" spans="1:28">
      <c r="A2045" s="4"/>
      <c r="B2045" s="4" t="s">
        <v>457</v>
      </c>
      <c r="C2045" s="4" t="s">
        <v>5080</v>
      </c>
      <c r="D2045" s="4"/>
      <c r="E2045" s="4"/>
      <c r="F2045" s="4"/>
      <c r="G2045" s="4"/>
      <c r="H2045" s="4">
        <v>3853517</v>
      </c>
      <c r="I2045" s="4" t="s">
        <v>5086</v>
      </c>
      <c r="J2045" s="216">
        <v>200</v>
      </c>
      <c r="K2045" s="4"/>
      <c r="L2045" s="4"/>
      <c r="M2045" s="4" t="s">
        <v>5087</v>
      </c>
      <c r="N2045" s="4"/>
      <c r="O2045" s="4">
        <v>18993820255</v>
      </c>
      <c r="P2045" s="217">
        <f>--IFERROR(VLOOKUP(I2045,'统计（数据库导出）'!A:C,2,FALSE),0)</f>
        <v>0</v>
      </c>
      <c r="Q2045" s="217">
        <f>--IFERROR(VLOOKUP(I2045,'统计（数据库导出）'!A:C,3,FALSE),0)</f>
        <v>0</v>
      </c>
      <c r="R2045" s="219">
        <f t="shared" si="34"/>
        <v>0</v>
      </c>
      <c r="S2045" s="217">
        <f>--IFERROR(VLOOKUP(I2045,'统计（数据库导出）'!A:K,4,FALSE),0)</f>
        <v>0</v>
      </c>
      <c r="T2045" s="217">
        <f>--IFERROR(VLOOKUP(I2045,'统计（数据库导出）'!A:K,5,FALSE),0)</f>
        <v>0</v>
      </c>
      <c r="U2045" s="217">
        <f>--IFERROR(VLOOKUP(I2045,'统计（数据库导出）'!A:K,6,FALSE),0)</f>
        <v>0</v>
      </c>
      <c r="V2045" s="217">
        <f>--IFERROR(VLOOKUP(I2045,'统计（数据库导出）'!A:K,7,FALSE),0)</f>
        <v>0</v>
      </c>
      <c r="W2045" s="217">
        <f>--IFERROR(VLOOKUP(I2045,'统计（数据库导出）'!A:K,8,FALSE),0)</f>
        <v>0</v>
      </c>
      <c r="X2045" s="217">
        <f>--IFERROR(VLOOKUP(I2045,'统计（数据库导出）'!A:K,9,FALSE),0)</f>
        <v>0</v>
      </c>
      <c r="Y2045" s="217">
        <f>--IFERROR(VLOOKUP(I2045,'统计（数据库导出）'!A:K,10,FALSE),0)</f>
        <v>0</v>
      </c>
      <c r="Z2045" s="217">
        <f>--IFERROR(VLOOKUP(I2045,'统计（数据库导出）'!A:K,11,FALSE),0)</f>
        <v>0</v>
      </c>
      <c r="AA2045" s="4">
        <v>2044</v>
      </c>
      <c r="AB2045" s="4"/>
    </row>
    <row r="2046" spans="1:28">
      <c r="A2046" s="4"/>
      <c r="B2046" s="4" t="s">
        <v>457</v>
      </c>
      <c r="C2046" s="4" t="s">
        <v>5080</v>
      </c>
      <c r="D2046" s="4"/>
      <c r="E2046" s="4"/>
      <c r="F2046" s="4"/>
      <c r="G2046" s="4"/>
      <c r="H2046" s="4">
        <v>3853520</v>
      </c>
      <c r="I2046" s="4" t="s">
        <v>5088</v>
      </c>
      <c r="J2046" s="216">
        <v>200</v>
      </c>
      <c r="K2046" s="4"/>
      <c r="L2046" s="4"/>
      <c r="M2046" s="4" t="s">
        <v>5089</v>
      </c>
      <c r="N2046" s="4"/>
      <c r="O2046" s="4">
        <v>18993820262</v>
      </c>
      <c r="P2046" s="217">
        <f>--IFERROR(VLOOKUP(I2046,'统计（数据库导出）'!A:C,2,FALSE),0)</f>
        <v>0</v>
      </c>
      <c r="Q2046" s="217">
        <f>--IFERROR(VLOOKUP(I2046,'统计（数据库导出）'!A:C,3,FALSE),0)</f>
        <v>287.76</v>
      </c>
      <c r="R2046" s="219">
        <f t="shared" si="34"/>
        <v>1.4388</v>
      </c>
      <c r="S2046" s="217">
        <f>--IFERROR(VLOOKUP(I2046,'统计（数据库导出）'!A:K,4,FALSE),0)</f>
        <v>0</v>
      </c>
      <c r="T2046" s="217">
        <f>--IFERROR(VLOOKUP(I2046,'统计（数据库导出）'!A:K,5,FALSE),0)</f>
        <v>0</v>
      </c>
      <c r="U2046" s="217">
        <f>--IFERROR(VLOOKUP(I2046,'统计（数据库导出）'!A:K,6,FALSE),0)</f>
        <v>0</v>
      </c>
      <c r="V2046" s="217">
        <f>--IFERROR(VLOOKUP(I2046,'统计（数据库导出）'!A:K,7,FALSE),0)</f>
        <v>0</v>
      </c>
      <c r="W2046" s="217">
        <f>--IFERROR(VLOOKUP(I2046,'统计（数据库导出）'!A:K,8,FALSE),0)</f>
        <v>257.76</v>
      </c>
      <c r="X2046" s="217">
        <f>--IFERROR(VLOOKUP(I2046,'统计（数据库导出）'!A:K,9,FALSE),0)</f>
        <v>-88.3</v>
      </c>
      <c r="Y2046" s="217">
        <f>--IFERROR(VLOOKUP(I2046,'统计（数据库导出）'!A:K,10,FALSE),0)</f>
        <v>30</v>
      </c>
      <c r="Z2046" s="217">
        <f>--IFERROR(VLOOKUP(I2046,'统计（数据库导出）'!A:K,11,FALSE),0)</f>
        <v>0</v>
      </c>
      <c r="AA2046" s="4">
        <v>2045</v>
      </c>
      <c r="AB2046" s="4"/>
    </row>
    <row r="2047" spans="1:28">
      <c r="A2047" s="4"/>
      <c r="B2047" s="4" t="s">
        <v>457</v>
      </c>
      <c r="C2047" s="4" t="s">
        <v>5080</v>
      </c>
      <c r="D2047" s="4"/>
      <c r="E2047" s="4"/>
      <c r="F2047" s="4"/>
      <c r="G2047" s="4"/>
      <c r="H2047" s="4">
        <v>3814435</v>
      </c>
      <c r="I2047" s="4" t="s">
        <v>5090</v>
      </c>
      <c r="J2047" s="216">
        <v>200</v>
      </c>
      <c r="K2047" s="4"/>
      <c r="L2047" s="4"/>
      <c r="M2047" s="4" t="s">
        <v>5091</v>
      </c>
      <c r="N2047" s="4"/>
      <c r="O2047" s="4">
        <v>18919385189</v>
      </c>
      <c r="P2047" s="217">
        <f>--IFERROR(VLOOKUP(I2047,'统计（数据库导出）'!A:C,2,FALSE),0)</f>
        <v>0</v>
      </c>
      <c r="Q2047" s="217">
        <f>--IFERROR(VLOOKUP(I2047,'统计（数据库导出）'!A:C,3,FALSE),0)</f>
        <v>0</v>
      </c>
      <c r="R2047" s="219">
        <f t="shared" si="34"/>
        <v>0</v>
      </c>
      <c r="S2047" s="217">
        <f>--IFERROR(VLOOKUP(I2047,'统计（数据库导出）'!A:K,4,FALSE),0)</f>
        <v>0</v>
      </c>
      <c r="T2047" s="217">
        <f>--IFERROR(VLOOKUP(I2047,'统计（数据库导出）'!A:K,5,FALSE),0)</f>
        <v>0</v>
      </c>
      <c r="U2047" s="217">
        <f>--IFERROR(VLOOKUP(I2047,'统计（数据库导出）'!A:K,6,FALSE),0)</f>
        <v>0</v>
      </c>
      <c r="V2047" s="217">
        <f>--IFERROR(VLOOKUP(I2047,'统计（数据库导出）'!A:K,7,FALSE),0)</f>
        <v>0</v>
      </c>
      <c r="W2047" s="217">
        <f>--IFERROR(VLOOKUP(I2047,'统计（数据库导出）'!A:K,8,FALSE),0)</f>
        <v>0</v>
      </c>
      <c r="X2047" s="217">
        <f>--IFERROR(VLOOKUP(I2047,'统计（数据库导出）'!A:K,9,FALSE),0)</f>
        <v>0</v>
      </c>
      <c r="Y2047" s="217">
        <f>--IFERROR(VLOOKUP(I2047,'统计（数据库导出）'!A:K,10,FALSE),0)</f>
        <v>0</v>
      </c>
      <c r="Z2047" s="217">
        <f>--IFERROR(VLOOKUP(I2047,'统计（数据库导出）'!A:K,11,FALSE),0)</f>
        <v>0</v>
      </c>
      <c r="AA2047" s="4">
        <v>2046</v>
      </c>
      <c r="AB2047" s="4"/>
    </row>
    <row r="2048" spans="1:28">
      <c r="A2048" s="4"/>
      <c r="B2048" s="4" t="s">
        <v>457</v>
      </c>
      <c r="C2048" s="4" t="s">
        <v>5080</v>
      </c>
      <c r="D2048" s="4"/>
      <c r="E2048" s="4"/>
      <c r="F2048" s="4"/>
      <c r="G2048" s="4"/>
      <c r="H2048" s="4">
        <v>3853547</v>
      </c>
      <c r="I2048" s="4" t="s">
        <v>5092</v>
      </c>
      <c r="J2048" s="216">
        <v>200</v>
      </c>
      <c r="K2048" s="4"/>
      <c r="L2048" s="4"/>
      <c r="M2048" s="4" t="s">
        <v>5093</v>
      </c>
      <c r="N2048" s="4"/>
      <c r="O2048" s="4">
        <v>17793820269</v>
      </c>
      <c r="P2048" s="217">
        <f>--IFERROR(VLOOKUP(I2048,'统计（数据库导出）'!A:C,2,FALSE),0)</f>
        <v>0</v>
      </c>
      <c r="Q2048" s="217">
        <f>--IFERROR(VLOOKUP(I2048,'统计（数据库导出）'!A:C,3,FALSE),0)</f>
        <v>0</v>
      </c>
      <c r="R2048" s="219">
        <f t="shared" si="34"/>
        <v>0</v>
      </c>
      <c r="S2048" s="217">
        <f>--IFERROR(VLOOKUP(I2048,'统计（数据库导出）'!A:K,4,FALSE),0)</f>
        <v>0</v>
      </c>
      <c r="T2048" s="217">
        <f>--IFERROR(VLOOKUP(I2048,'统计（数据库导出）'!A:K,5,FALSE),0)</f>
        <v>0</v>
      </c>
      <c r="U2048" s="217">
        <f>--IFERROR(VLOOKUP(I2048,'统计（数据库导出）'!A:K,6,FALSE),0)</f>
        <v>0</v>
      </c>
      <c r="V2048" s="217">
        <f>--IFERROR(VLOOKUP(I2048,'统计（数据库导出）'!A:K,7,FALSE),0)</f>
        <v>0</v>
      </c>
      <c r="W2048" s="217">
        <f>--IFERROR(VLOOKUP(I2048,'统计（数据库导出）'!A:K,8,FALSE),0)</f>
        <v>0</v>
      </c>
      <c r="X2048" s="217">
        <f>--IFERROR(VLOOKUP(I2048,'统计（数据库导出）'!A:K,9,FALSE),0)</f>
        <v>0</v>
      </c>
      <c r="Y2048" s="217">
        <f>--IFERROR(VLOOKUP(I2048,'统计（数据库导出）'!A:K,10,FALSE),0)</f>
        <v>0</v>
      </c>
      <c r="Z2048" s="217">
        <f>--IFERROR(VLOOKUP(I2048,'统计（数据库导出）'!A:K,11,FALSE),0)</f>
        <v>0</v>
      </c>
      <c r="AA2048" s="4">
        <v>2047</v>
      </c>
      <c r="AB2048" s="4"/>
    </row>
    <row r="2049" spans="1:28">
      <c r="A2049" s="4"/>
      <c r="B2049" s="4" t="s">
        <v>457</v>
      </c>
      <c r="C2049" s="4" t="s">
        <v>5080</v>
      </c>
      <c r="D2049" s="4"/>
      <c r="E2049" s="4"/>
      <c r="F2049" s="4"/>
      <c r="G2049" s="4"/>
      <c r="H2049" s="4">
        <v>3852445</v>
      </c>
      <c r="I2049" s="4" t="s">
        <v>5094</v>
      </c>
      <c r="J2049" s="216">
        <v>200</v>
      </c>
      <c r="K2049" s="4"/>
      <c r="L2049" s="4"/>
      <c r="M2049" s="4" t="s">
        <v>5095</v>
      </c>
      <c r="N2049" s="4"/>
      <c r="O2049" s="4">
        <v>18993820103</v>
      </c>
      <c r="P2049" s="217">
        <f>--IFERROR(VLOOKUP(I2049,'统计（数据库导出）'!A:C,2,FALSE),0)</f>
        <v>0</v>
      </c>
      <c r="Q2049" s="217">
        <f>--IFERROR(VLOOKUP(I2049,'统计（数据库导出）'!A:C,3,FALSE),0)</f>
        <v>0</v>
      </c>
      <c r="R2049" s="219">
        <f t="shared" si="34"/>
        <v>0</v>
      </c>
      <c r="S2049" s="217">
        <f>--IFERROR(VLOOKUP(I2049,'统计（数据库导出）'!A:K,4,FALSE),0)</f>
        <v>0</v>
      </c>
      <c r="T2049" s="217">
        <f>--IFERROR(VLOOKUP(I2049,'统计（数据库导出）'!A:K,5,FALSE),0)</f>
        <v>0</v>
      </c>
      <c r="U2049" s="217">
        <f>--IFERROR(VLOOKUP(I2049,'统计（数据库导出）'!A:K,6,FALSE),0)</f>
        <v>0</v>
      </c>
      <c r="V2049" s="217">
        <f>--IFERROR(VLOOKUP(I2049,'统计（数据库导出）'!A:K,7,FALSE),0)</f>
        <v>0</v>
      </c>
      <c r="W2049" s="217">
        <f>--IFERROR(VLOOKUP(I2049,'统计（数据库导出）'!A:K,8,FALSE),0)</f>
        <v>0</v>
      </c>
      <c r="X2049" s="217">
        <f>--IFERROR(VLOOKUP(I2049,'统计（数据库导出）'!A:K,9,FALSE),0)</f>
        <v>0</v>
      </c>
      <c r="Y2049" s="217">
        <f>--IFERROR(VLOOKUP(I2049,'统计（数据库导出）'!A:K,10,FALSE),0)</f>
        <v>0</v>
      </c>
      <c r="Z2049" s="217">
        <f>--IFERROR(VLOOKUP(I2049,'统计（数据库导出）'!A:K,11,FALSE),0)</f>
        <v>0</v>
      </c>
      <c r="AA2049" s="4">
        <v>2048</v>
      </c>
      <c r="AB2049" s="4"/>
    </row>
    <row r="2050" spans="1:28">
      <c r="A2050" s="4"/>
      <c r="B2050" s="4" t="s">
        <v>457</v>
      </c>
      <c r="C2050" s="4" t="s">
        <v>5080</v>
      </c>
      <c r="D2050" s="4"/>
      <c r="E2050" s="4"/>
      <c r="F2050" s="4"/>
      <c r="G2050" s="4"/>
      <c r="H2050" s="4">
        <v>3853602</v>
      </c>
      <c r="I2050" s="4" t="s">
        <v>5096</v>
      </c>
      <c r="J2050" s="216">
        <v>200</v>
      </c>
      <c r="K2050" s="4"/>
      <c r="L2050" s="4"/>
      <c r="M2050" s="4" t="s">
        <v>5097</v>
      </c>
      <c r="N2050" s="4"/>
      <c r="O2050" s="4">
        <v>18993821285</v>
      </c>
      <c r="P2050" s="217">
        <f>--IFERROR(VLOOKUP(I2050,'统计（数据库导出）'!A:C,2,FALSE),0)</f>
        <v>0</v>
      </c>
      <c r="Q2050" s="217">
        <f>--IFERROR(VLOOKUP(I2050,'统计（数据库导出）'!A:C,3,FALSE),0)</f>
        <v>10</v>
      </c>
      <c r="R2050" s="219">
        <f t="shared" si="34"/>
        <v>0.05</v>
      </c>
      <c r="S2050" s="217">
        <f>--IFERROR(VLOOKUP(I2050,'统计（数据库导出）'!A:K,4,FALSE),0)</f>
        <v>0</v>
      </c>
      <c r="T2050" s="217">
        <f>--IFERROR(VLOOKUP(I2050,'统计（数据库导出）'!A:K,5,FALSE),0)</f>
        <v>0</v>
      </c>
      <c r="U2050" s="217">
        <f>--IFERROR(VLOOKUP(I2050,'统计（数据库导出）'!A:K,6,FALSE),0)</f>
        <v>0</v>
      </c>
      <c r="V2050" s="217">
        <f>--IFERROR(VLOOKUP(I2050,'统计（数据库导出）'!A:K,7,FALSE),0)</f>
        <v>0</v>
      </c>
      <c r="W2050" s="217">
        <f>--IFERROR(VLOOKUP(I2050,'统计（数据库导出）'!A:K,8,FALSE),0)</f>
        <v>0</v>
      </c>
      <c r="X2050" s="217">
        <f>--IFERROR(VLOOKUP(I2050,'统计（数据库导出）'!A:K,9,FALSE),0)</f>
        <v>0</v>
      </c>
      <c r="Y2050" s="217">
        <f>--IFERROR(VLOOKUP(I2050,'统计（数据库导出）'!A:K,10,FALSE),0)</f>
        <v>10</v>
      </c>
      <c r="Z2050" s="217">
        <f>--IFERROR(VLOOKUP(I2050,'统计（数据库导出）'!A:K,11,FALSE),0)</f>
        <v>0</v>
      </c>
      <c r="AA2050" s="4">
        <v>2049</v>
      </c>
      <c r="AB2050" s="4"/>
    </row>
    <row r="2051" spans="1:28">
      <c r="A2051" s="4"/>
      <c r="B2051" s="4" t="s">
        <v>457</v>
      </c>
      <c r="C2051" s="4" t="s">
        <v>5080</v>
      </c>
      <c r="D2051" s="4"/>
      <c r="E2051" s="4"/>
      <c r="F2051" s="4"/>
      <c r="G2051" s="4"/>
      <c r="H2051" s="4">
        <v>3851090</v>
      </c>
      <c r="I2051" s="4" t="s">
        <v>5098</v>
      </c>
      <c r="J2051" s="216">
        <v>200</v>
      </c>
      <c r="K2051" s="4"/>
      <c r="L2051" s="4"/>
      <c r="M2051" s="4" t="s">
        <v>5099</v>
      </c>
      <c r="N2051" s="4"/>
      <c r="O2051" s="4">
        <v>18993820311</v>
      </c>
      <c r="P2051" s="217">
        <f>--IFERROR(VLOOKUP(I2051,'统计（数据库导出）'!A:C,2,FALSE),0)</f>
        <v>0</v>
      </c>
      <c r="Q2051" s="217">
        <f>--IFERROR(VLOOKUP(I2051,'统计（数据库导出）'!A:C,3,FALSE),0)</f>
        <v>0</v>
      </c>
      <c r="R2051" s="219">
        <f t="shared" si="34"/>
        <v>0</v>
      </c>
      <c r="S2051" s="217">
        <f>--IFERROR(VLOOKUP(I2051,'统计（数据库导出）'!A:K,4,FALSE),0)</f>
        <v>0</v>
      </c>
      <c r="T2051" s="217">
        <f>--IFERROR(VLOOKUP(I2051,'统计（数据库导出）'!A:K,5,FALSE),0)</f>
        <v>0</v>
      </c>
      <c r="U2051" s="217">
        <f>--IFERROR(VLOOKUP(I2051,'统计（数据库导出）'!A:K,6,FALSE),0)</f>
        <v>0</v>
      </c>
      <c r="V2051" s="217">
        <f>--IFERROR(VLOOKUP(I2051,'统计（数据库导出）'!A:K,7,FALSE),0)</f>
        <v>0</v>
      </c>
      <c r="W2051" s="217">
        <f>--IFERROR(VLOOKUP(I2051,'统计（数据库导出）'!A:K,8,FALSE),0)</f>
        <v>0</v>
      </c>
      <c r="X2051" s="217">
        <f>--IFERROR(VLOOKUP(I2051,'统计（数据库导出）'!A:K,9,FALSE),0)</f>
        <v>0</v>
      </c>
      <c r="Y2051" s="217">
        <f>--IFERROR(VLOOKUP(I2051,'统计（数据库导出）'!A:K,10,FALSE),0)</f>
        <v>0</v>
      </c>
      <c r="Z2051" s="217">
        <f>--IFERROR(VLOOKUP(I2051,'统计（数据库导出）'!A:K,11,FALSE),0)</f>
        <v>0</v>
      </c>
      <c r="AA2051" s="4">
        <v>2050</v>
      </c>
      <c r="AB2051" s="4"/>
    </row>
    <row r="2052" spans="1:28">
      <c r="A2052" s="4"/>
      <c r="B2052" s="4" t="s">
        <v>457</v>
      </c>
      <c r="C2052" s="4" t="s">
        <v>5080</v>
      </c>
      <c r="D2052" s="4"/>
      <c r="E2052" s="4"/>
      <c r="F2052" s="4"/>
      <c r="G2052" s="4"/>
      <c r="H2052" s="4">
        <v>3853609</v>
      </c>
      <c r="I2052" s="4" t="s">
        <v>5100</v>
      </c>
      <c r="J2052" s="216">
        <v>200</v>
      </c>
      <c r="K2052" s="4"/>
      <c r="L2052" s="4"/>
      <c r="M2052" s="4" t="s">
        <v>5101</v>
      </c>
      <c r="N2052" s="4"/>
      <c r="O2052" s="4">
        <v>13369381361</v>
      </c>
      <c r="P2052" s="217">
        <f>--IFERROR(VLOOKUP(I2052,'统计（数据库导出）'!A:C,2,FALSE),0)</f>
        <v>0</v>
      </c>
      <c r="Q2052" s="217">
        <f>--IFERROR(VLOOKUP(I2052,'统计（数据库导出）'!A:C,3,FALSE),0)</f>
        <v>0</v>
      </c>
      <c r="R2052" s="219">
        <f t="shared" si="34"/>
        <v>0</v>
      </c>
      <c r="S2052" s="217">
        <f>--IFERROR(VLOOKUP(I2052,'统计（数据库导出）'!A:K,4,FALSE),0)</f>
        <v>0</v>
      </c>
      <c r="T2052" s="217">
        <f>--IFERROR(VLOOKUP(I2052,'统计（数据库导出）'!A:K,5,FALSE),0)</f>
        <v>0</v>
      </c>
      <c r="U2052" s="217">
        <f>--IFERROR(VLOOKUP(I2052,'统计（数据库导出）'!A:K,6,FALSE),0)</f>
        <v>0</v>
      </c>
      <c r="V2052" s="217">
        <f>--IFERROR(VLOOKUP(I2052,'统计（数据库导出）'!A:K,7,FALSE),0)</f>
        <v>0</v>
      </c>
      <c r="W2052" s="217">
        <f>--IFERROR(VLOOKUP(I2052,'统计（数据库导出）'!A:K,8,FALSE),0)</f>
        <v>0</v>
      </c>
      <c r="X2052" s="217">
        <f>--IFERROR(VLOOKUP(I2052,'统计（数据库导出）'!A:K,9,FALSE),0)</f>
        <v>0</v>
      </c>
      <c r="Y2052" s="217">
        <f>--IFERROR(VLOOKUP(I2052,'统计（数据库导出）'!A:K,10,FALSE),0)</f>
        <v>0</v>
      </c>
      <c r="Z2052" s="217">
        <f>--IFERROR(VLOOKUP(I2052,'统计（数据库导出）'!A:K,11,FALSE),0)</f>
        <v>0</v>
      </c>
      <c r="AA2052" s="4">
        <v>2051</v>
      </c>
      <c r="AB2052" s="4"/>
    </row>
    <row r="2053" spans="1:28">
      <c r="A2053" s="4"/>
      <c r="B2053" s="4" t="s">
        <v>457</v>
      </c>
      <c r="C2053" s="4" t="s">
        <v>5080</v>
      </c>
      <c r="D2053" s="4"/>
      <c r="E2053" s="4"/>
      <c r="F2053" s="4"/>
      <c r="G2053" s="4"/>
      <c r="H2053" s="4">
        <v>3853607</v>
      </c>
      <c r="I2053" s="4" t="s">
        <v>5102</v>
      </c>
      <c r="J2053" s="216">
        <v>200</v>
      </c>
      <c r="K2053" s="4"/>
      <c r="L2053" s="4"/>
      <c r="M2053" s="4" t="s">
        <v>5103</v>
      </c>
      <c r="N2053" s="4"/>
      <c r="O2053" s="4">
        <v>13399387734</v>
      </c>
      <c r="P2053" s="217">
        <f>--IFERROR(VLOOKUP(I2053,'统计（数据库导出）'!A:C,2,FALSE),0)</f>
        <v>0</v>
      </c>
      <c r="Q2053" s="217">
        <f>--IFERROR(VLOOKUP(I2053,'统计（数据库导出）'!A:C,3,FALSE),0)</f>
        <v>0</v>
      </c>
      <c r="R2053" s="219">
        <f t="shared" si="34"/>
        <v>0</v>
      </c>
      <c r="S2053" s="217">
        <f>--IFERROR(VLOOKUP(I2053,'统计（数据库导出）'!A:K,4,FALSE),0)</f>
        <v>0</v>
      </c>
      <c r="T2053" s="217">
        <f>--IFERROR(VLOOKUP(I2053,'统计（数据库导出）'!A:K,5,FALSE),0)</f>
        <v>0</v>
      </c>
      <c r="U2053" s="217">
        <f>--IFERROR(VLOOKUP(I2053,'统计（数据库导出）'!A:K,6,FALSE),0)</f>
        <v>0</v>
      </c>
      <c r="V2053" s="217">
        <f>--IFERROR(VLOOKUP(I2053,'统计（数据库导出）'!A:K,7,FALSE),0)</f>
        <v>0</v>
      </c>
      <c r="W2053" s="217">
        <f>--IFERROR(VLOOKUP(I2053,'统计（数据库导出）'!A:K,8,FALSE),0)</f>
        <v>0</v>
      </c>
      <c r="X2053" s="217">
        <f>--IFERROR(VLOOKUP(I2053,'统计（数据库导出）'!A:K,9,FALSE),0)</f>
        <v>0</v>
      </c>
      <c r="Y2053" s="217">
        <f>--IFERROR(VLOOKUP(I2053,'统计（数据库导出）'!A:K,10,FALSE),0)</f>
        <v>0</v>
      </c>
      <c r="Z2053" s="217">
        <f>--IFERROR(VLOOKUP(I2053,'统计（数据库导出）'!A:K,11,FALSE),0)</f>
        <v>0</v>
      </c>
      <c r="AA2053" s="4">
        <v>2052</v>
      </c>
      <c r="AB2053" s="4"/>
    </row>
    <row r="2054" spans="1:28">
      <c r="A2054" s="4"/>
      <c r="B2054" s="4" t="s">
        <v>457</v>
      </c>
      <c r="C2054" s="4" t="s">
        <v>5080</v>
      </c>
      <c r="D2054" s="4"/>
      <c r="E2054" s="4"/>
      <c r="F2054" s="4"/>
      <c r="G2054" s="4"/>
      <c r="H2054" s="4">
        <v>3853606</v>
      </c>
      <c r="I2054" s="4" t="s">
        <v>5104</v>
      </c>
      <c r="J2054" s="216">
        <v>200</v>
      </c>
      <c r="K2054" s="4"/>
      <c r="L2054" s="4"/>
      <c r="M2054" s="4" t="s">
        <v>5105</v>
      </c>
      <c r="N2054" s="4"/>
      <c r="O2054" s="4">
        <v>18193839909</v>
      </c>
      <c r="P2054" s="217">
        <f>--IFERROR(VLOOKUP(I2054,'统计（数据库导出）'!A:C,2,FALSE),0)</f>
        <v>0</v>
      </c>
      <c r="Q2054" s="217">
        <f>--IFERROR(VLOOKUP(I2054,'统计（数据库导出）'!A:C,3,FALSE),0)</f>
        <v>0</v>
      </c>
      <c r="R2054" s="219">
        <f t="shared" si="34"/>
        <v>0</v>
      </c>
      <c r="S2054" s="217">
        <f>--IFERROR(VLOOKUP(I2054,'统计（数据库导出）'!A:K,4,FALSE),0)</f>
        <v>0</v>
      </c>
      <c r="T2054" s="217">
        <f>--IFERROR(VLOOKUP(I2054,'统计（数据库导出）'!A:K,5,FALSE),0)</f>
        <v>0</v>
      </c>
      <c r="U2054" s="217">
        <f>--IFERROR(VLOOKUP(I2054,'统计（数据库导出）'!A:K,6,FALSE),0)</f>
        <v>0</v>
      </c>
      <c r="V2054" s="217">
        <f>--IFERROR(VLOOKUP(I2054,'统计（数据库导出）'!A:K,7,FALSE),0)</f>
        <v>0</v>
      </c>
      <c r="W2054" s="217">
        <f>--IFERROR(VLOOKUP(I2054,'统计（数据库导出）'!A:K,8,FALSE),0)</f>
        <v>0</v>
      </c>
      <c r="X2054" s="217">
        <f>--IFERROR(VLOOKUP(I2054,'统计（数据库导出）'!A:K,9,FALSE),0)</f>
        <v>0</v>
      </c>
      <c r="Y2054" s="217">
        <f>--IFERROR(VLOOKUP(I2054,'统计（数据库导出）'!A:K,10,FALSE),0)</f>
        <v>0</v>
      </c>
      <c r="Z2054" s="217">
        <f>--IFERROR(VLOOKUP(I2054,'统计（数据库导出）'!A:K,11,FALSE),0)</f>
        <v>0</v>
      </c>
      <c r="AA2054" s="4">
        <v>2053</v>
      </c>
      <c r="AB2054" s="4"/>
    </row>
    <row r="2055" spans="1:28">
      <c r="A2055" s="4"/>
      <c r="B2055" s="4" t="s">
        <v>457</v>
      </c>
      <c r="C2055" s="4" t="s">
        <v>5080</v>
      </c>
      <c r="D2055" s="4"/>
      <c r="E2055" s="4"/>
      <c r="F2055" s="4"/>
      <c r="G2055" s="4"/>
      <c r="H2055" s="4">
        <v>3853523</v>
      </c>
      <c r="I2055" s="4" t="s">
        <v>5106</v>
      </c>
      <c r="J2055" s="216">
        <v>200</v>
      </c>
      <c r="K2055" s="4"/>
      <c r="L2055" s="4"/>
      <c r="M2055" s="4" t="s">
        <v>5107</v>
      </c>
      <c r="N2055" s="4"/>
      <c r="O2055" s="4">
        <v>18919231127</v>
      </c>
      <c r="P2055" s="217">
        <f>--IFERROR(VLOOKUP(I2055,'统计（数据库导出）'!A:C,2,FALSE),0)</f>
        <v>0</v>
      </c>
      <c r="Q2055" s="217">
        <f>--IFERROR(VLOOKUP(I2055,'统计（数据库导出）'!A:C,3,FALSE),0)</f>
        <v>0</v>
      </c>
      <c r="R2055" s="219">
        <f t="shared" si="34"/>
        <v>0</v>
      </c>
      <c r="S2055" s="217">
        <f>--IFERROR(VLOOKUP(I2055,'统计（数据库导出）'!A:K,4,FALSE),0)</f>
        <v>0</v>
      </c>
      <c r="T2055" s="217">
        <f>--IFERROR(VLOOKUP(I2055,'统计（数据库导出）'!A:K,5,FALSE),0)</f>
        <v>0</v>
      </c>
      <c r="U2055" s="217">
        <f>--IFERROR(VLOOKUP(I2055,'统计（数据库导出）'!A:K,6,FALSE),0)</f>
        <v>0</v>
      </c>
      <c r="V2055" s="217">
        <f>--IFERROR(VLOOKUP(I2055,'统计（数据库导出）'!A:K,7,FALSE),0)</f>
        <v>0</v>
      </c>
      <c r="W2055" s="217">
        <f>--IFERROR(VLOOKUP(I2055,'统计（数据库导出）'!A:K,8,FALSE),0)</f>
        <v>0</v>
      </c>
      <c r="X2055" s="217">
        <f>--IFERROR(VLOOKUP(I2055,'统计（数据库导出）'!A:K,9,FALSE),0)</f>
        <v>0</v>
      </c>
      <c r="Y2055" s="217">
        <f>--IFERROR(VLOOKUP(I2055,'统计（数据库导出）'!A:K,10,FALSE),0)</f>
        <v>0</v>
      </c>
      <c r="Z2055" s="217">
        <f>--IFERROR(VLOOKUP(I2055,'统计（数据库导出）'!A:K,11,FALSE),0)</f>
        <v>0</v>
      </c>
      <c r="AA2055" s="4">
        <v>2054</v>
      </c>
      <c r="AB2055" s="4"/>
    </row>
    <row r="2056" spans="1:28">
      <c r="A2056" s="4"/>
      <c r="B2056" s="4" t="s">
        <v>457</v>
      </c>
      <c r="C2056" s="4" t="s">
        <v>5080</v>
      </c>
      <c r="D2056" s="4"/>
      <c r="E2056" s="4"/>
      <c r="F2056" s="4"/>
      <c r="G2056" s="4"/>
      <c r="H2056" s="4" t="s">
        <v>5108</v>
      </c>
      <c r="I2056" s="4" t="e">
        <v>#N/A</v>
      </c>
      <c r="J2056" s="216">
        <v>200</v>
      </c>
      <c r="K2056" s="4"/>
      <c r="L2056" s="4"/>
      <c r="M2056" s="4" t="s">
        <v>5109</v>
      </c>
      <c r="N2056" s="4"/>
      <c r="O2056" s="4" t="e">
        <v>#N/A</v>
      </c>
      <c r="P2056" s="217">
        <f>--IFERROR(VLOOKUP(I2056,'统计（数据库导出）'!A:C,2,FALSE),0)</f>
        <v>0</v>
      </c>
      <c r="Q2056" s="217">
        <f>--IFERROR(VLOOKUP(I2056,'统计（数据库导出）'!A:C,3,FALSE),0)</f>
        <v>0</v>
      </c>
      <c r="R2056" s="219">
        <f t="shared" si="34"/>
        <v>0</v>
      </c>
      <c r="S2056" s="217">
        <f>--IFERROR(VLOOKUP(I2056,'统计（数据库导出）'!A:K,4,FALSE),0)</f>
        <v>0</v>
      </c>
      <c r="T2056" s="217">
        <f>--IFERROR(VLOOKUP(I2056,'统计（数据库导出）'!A:K,5,FALSE),0)</f>
        <v>0</v>
      </c>
      <c r="U2056" s="217">
        <f>--IFERROR(VLOOKUP(I2056,'统计（数据库导出）'!A:K,6,FALSE),0)</f>
        <v>0</v>
      </c>
      <c r="V2056" s="217">
        <f>--IFERROR(VLOOKUP(I2056,'统计（数据库导出）'!A:K,7,FALSE),0)</f>
        <v>0</v>
      </c>
      <c r="W2056" s="217">
        <f>--IFERROR(VLOOKUP(I2056,'统计（数据库导出）'!A:K,8,FALSE),0)</f>
        <v>0</v>
      </c>
      <c r="X2056" s="217">
        <f>--IFERROR(VLOOKUP(I2056,'统计（数据库导出）'!A:K,9,FALSE),0)</f>
        <v>0</v>
      </c>
      <c r="Y2056" s="217">
        <f>--IFERROR(VLOOKUP(I2056,'统计（数据库导出）'!A:K,10,FALSE),0)</f>
        <v>0</v>
      </c>
      <c r="Z2056" s="217">
        <f>--IFERROR(VLOOKUP(I2056,'统计（数据库导出）'!A:K,11,FALSE),0)</f>
        <v>0</v>
      </c>
      <c r="AA2056" s="4">
        <v>2055</v>
      </c>
      <c r="AB2056" s="4"/>
    </row>
    <row r="2057" spans="1:28">
      <c r="A2057" s="4"/>
      <c r="B2057" s="4" t="s">
        <v>457</v>
      </c>
      <c r="C2057" s="4" t="s">
        <v>5080</v>
      </c>
      <c r="D2057" s="4"/>
      <c r="E2057" s="4"/>
      <c r="F2057" s="4"/>
      <c r="G2057" s="4"/>
      <c r="H2057" s="4">
        <v>3853525</v>
      </c>
      <c r="I2057" s="4" t="s">
        <v>5110</v>
      </c>
      <c r="J2057" s="216">
        <v>200</v>
      </c>
      <c r="K2057" s="4"/>
      <c r="L2057" s="4"/>
      <c r="M2057" s="4" t="s">
        <v>5111</v>
      </c>
      <c r="N2057" s="4"/>
      <c r="O2057" s="4">
        <v>19996036395</v>
      </c>
      <c r="P2057" s="217">
        <f>--IFERROR(VLOOKUP(I2057,'统计（数据库导出）'!A:C,2,FALSE),0)</f>
        <v>0</v>
      </c>
      <c r="Q2057" s="217">
        <f>--IFERROR(VLOOKUP(I2057,'统计（数据库导出）'!A:C,3,FALSE),0)</f>
        <v>0</v>
      </c>
      <c r="R2057" s="219">
        <f t="shared" si="34"/>
        <v>0</v>
      </c>
      <c r="S2057" s="217">
        <f>--IFERROR(VLOOKUP(I2057,'统计（数据库导出）'!A:K,4,FALSE),0)</f>
        <v>0</v>
      </c>
      <c r="T2057" s="217">
        <f>--IFERROR(VLOOKUP(I2057,'统计（数据库导出）'!A:K,5,FALSE),0)</f>
        <v>0</v>
      </c>
      <c r="U2057" s="217">
        <f>--IFERROR(VLOOKUP(I2057,'统计（数据库导出）'!A:K,6,FALSE),0)</f>
        <v>0</v>
      </c>
      <c r="V2057" s="217">
        <f>--IFERROR(VLOOKUP(I2057,'统计（数据库导出）'!A:K,7,FALSE),0)</f>
        <v>0</v>
      </c>
      <c r="W2057" s="217">
        <f>--IFERROR(VLOOKUP(I2057,'统计（数据库导出）'!A:K,8,FALSE),0)</f>
        <v>0</v>
      </c>
      <c r="X2057" s="217">
        <f>--IFERROR(VLOOKUP(I2057,'统计（数据库导出）'!A:K,9,FALSE),0)</f>
        <v>0</v>
      </c>
      <c r="Y2057" s="217">
        <f>--IFERROR(VLOOKUP(I2057,'统计（数据库导出）'!A:K,10,FALSE),0)</f>
        <v>0</v>
      </c>
      <c r="Z2057" s="217">
        <f>--IFERROR(VLOOKUP(I2057,'统计（数据库导出）'!A:K,11,FALSE),0)</f>
        <v>0</v>
      </c>
      <c r="AA2057" s="4">
        <v>2056</v>
      </c>
      <c r="AB2057" s="4"/>
    </row>
    <row r="2058" spans="1:28">
      <c r="A2058" s="4"/>
      <c r="B2058" s="4" t="s">
        <v>457</v>
      </c>
      <c r="C2058" s="4" t="s">
        <v>5080</v>
      </c>
      <c r="D2058" s="4"/>
      <c r="E2058" s="4"/>
      <c r="F2058" s="4"/>
      <c r="G2058" s="4"/>
      <c r="H2058" s="4">
        <v>3853521</v>
      </c>
      <c r="I2058" s="4" t="s">
        <v>5112</v>
      </c>
      <c r="J2058" s="216">
        <v>200</v>
      </c>
      <c r="K2058" s="4"/>
      <c r="L2058" s="4"/>
      <c r="M2058" s="4" t="s">
        <v>5113</v>
      </c>
      <c r="N2058" s="4"/>
      <c r="O2058" s="4">
        <v>19996035109</v>
      </c>
      <c r="P2058" s="217">
        <f>--IFERROR(VLOOKUP(I2058,'统计（数据库导出）'!A:C,2,FALSE),0)</f>
        <v>0</v>
      </c>
      <c r="Q2058" s="217">
        <f>--IFERROR(VLOOKUP(I2058,'统计（数据库导出）'!A:C,3,FALSE),0)</f>
        <v>0</v>
      </c>
      <c r="R2058" s="219">
        <f t="shared" si="34"/>
        <v>0</v>
      </c>
      <c r="S2058" s="217">
        <f>--IFERROR(VLOOKUP(I2058,'统计（数据库导出）'!A:K,4,FALSE),0)</f>
        <v>0</v>
      </c>
      <c r="T2058" s="217">
        <f>--IFERROR(VLOOKUP(I2058,'统计（数据库导出）'!A:K,5,FALSE),0)</f>
        <v>0</v>
      </c>
      <c r="U2058" s="217">
        <f>--IFERROR(VLOOKUP(I2058,'统计（数据库导出）'!A:K,6,FALSE),0)</f>
        <v>0</v>
      </c>
      <c r="V2058" s="217">
        <f>--IFERROR(VLOOKUP(I2058,'统计（数据库导出）'!A:K,7,FALSE),0)</f>
        <v>0</v>
      </c>
      <c r="W2058" s="217">
        <f>--IFERROR(VLOOKUP(I2058,'统计（数据库导出）'!A:K,8,FALSE),0)</f>
        <v>0</v>
      </c>
      <c r="X2058" s="217">
        <f>--IFERROR(VLOOKUP(I2058,'统计（数据库导出）'!A:K,9,FALSE),0)</f>
        <v>0</v>
      </c>
      <c r="Y2058" s="217">
        <f>--IFERROR(VLOOKUP(I2058,'统计（数据库导出）'!A:K,10,FALSE),0)</f>
        <v>0</v>
      </c>
      <c r="Z2058" s="217">
        <f>--IFERROR(VLOOKUP(I2058,'统计（数据库导出）'!A:K,11,FALSE),0)</f>
        <v>0</v>
      </c>
      <c r="AA2058" s="4">
        <v>2057</v>
      </c>
      <c r="AB2058" s="4"/>
    </row>
    <row r="2059" spans="1:28">
      <c r="A2059" s="4"/>
      <c r="B2059" s="4" t="s">
        <v>457</v>
      </c>
      <c r="C2059" s="4" t="s">
        <v>5114</v>
      </c>
      <c r="D2059" s="4"/>
      <c r="E2059" s="4"/>
      <c r="F2059" s="4"/>
      <c r="G2059" s="4"/>
      <c r="H2059" s="4">
        <v>3853426</v>
      </c>
      <c r="I2059" s="4" t="s">
        <v>5115</v>
      </c>
      <c r="J2059" s="216">
        <v>200</v>
      </c>
      <c r="K2059" s="4"/>
      <c r="L2059" s="4"/>
      <c r="M2059" s="4" t="s">
        <v>5116</v>
      </c>
      <c r="N2059" s="4"/>
      <c r="O2059" s="4">
        <v>18093899850</v>
      </c>
      <c r="P2059" s="217">
        <f>--IFERROR(VLOOKUP(I2059,'统计（数据库导出）'!A:C,2,FALSE),0)</f>
        <v>0</v>
      </c>
      <c r="Q2059" s="217">
        <f>--IFERROR(VLOOKUP(I2059,'统计（数据库导出）'!A:C,3,FALSE),0)</f>
        <v>0</v>
      </c>
      <c r="R2059" s="219">
        <f t="shared" si="34"/>
        <v>0</v>
      </c>
      <c r="S2059" s="217">
        <f>--IFERROR(VLOOKUP(I2059,'统计（数据库导出）'!A:K,4,FALSE),0)</f>
        <v>0</v>
      </c>
      <c r="T2059" s="217">
        <f>--IFERROR(VLOOKUP(I2059,'统计（数据库导出）'!A:K,5,FALSE),0)</f>
        <v>0</v>
      </c>
      <c r="U2059" s="217">
        <f>--IFERROR(VLOOKUP(I2059,'统计（数据库导出）'!A:K,6,FALSE),0)</f>
        <v>0</v>
      </c>
      <c r="V2059" s="217">
        <f>--IFERROR(VLOOKUP(I2059,'统计（数据库导出）'!A:K,7,FALSE),0)</f>
        <v>0</v>
      </c>
      <c r="W2059" s="217">
        <f>--IFERROR(VLOOKUP(I2059,'统计（数据库导出）'!A:K,8,FALSE),0)</f>
        <v>0</v>
      </c>
      <c r="X2059" s="217">
        <f>--IFERROR(VLOOKUP(I2059,'统计（数据库导出）'!A:K,9,FALSE),0)</f>
        <v>0</v>
      </c>
      <c r="Y2059" s="217">
        <f>--IFERROR(VLOOKUP(I2059,'统计（数据库导出）'!A:K,10,FALSE),0)</f>
        <v>0</v>
      </c>
      <c r="Z2059" s="217">
        <f>--IFERROR(VLOOKUP(I2059,'统计（数据库导出）'!A:K,11,FALSE),0)</f>
        <v>0</v>
      </c>
      <c r="AA2059" s="4">
        <v>2058</v>
      </c>
      <c r="AB2059" s="4"/>
    </row>
    <row r="2060" spans="1:28">
      <c r="A2060" s="4"/>
      <c r="B2060" s="4" t="s">
        <v>457</v>
      </c>
      <c r="C2060" s="4" t="s">
        <v>5114</v>
      </c>
      <c r="D2060" s="4"/>
      <c r="E2060" s="4"/>
      <c r="F2060" s="4"/>
      <c r="G2060" s="4"/>
      <c r="H2060" s="4">
        <v>3853615</v>
      </c>
      <c r="I2060" s="4" t="s">
        <v>5117</v>
      </c>
      <c r="J2060" s="216">
        <v>200</v>
      </c>
      <c r="K2060" s="4"/>
      <c r="L2060" s="4"/>
      <c r="M2060" s="4" t="s">
        <v>5118</v>
      </c>
      <c r="N2060" s="4"/>
      <c r="O2060" s="4">
        <v>18919380162</v>
      </c>
      <c r="P2060" s="217">
        <f>--IFERROR(VLOOKUP(I2060,'统计（数据库导出）'!A:C,2,FALSE),0)</f>
        <v>0</v>
      </c>
      <c r="Q2060" s="217">
        <f>--IFERROR(VLOOKUP(I2060,'统计（数据库导出）'!A:C,3,FALSE),0)</f>
        <v>0</v>
      </c>
      <c r="R2060" s="219">
        <f t="shared" si="34"/>
        <v>0</v>
      </c>
      <c r="S2060" s="217">
        <f>--IFERROR(VLOOKUP(I2060,'统计（数据库导出）'!A:K,4,FALSE),0)</f>
        <v>0</v>
      </c>
      <c r="T2060" s="217">
        <f>--IFERROR(VLOOKUP(I2060,'统计（数据库导出）'!A:K,5,FALSE),0)</f>
        <v>0</v>
      </c>
      <c r="U2060" s="217">
        <f>--IFERROR(VLOOKUP(I2060,'统计（数据库导出）'!A:K,6,FALSE),0)</f>
        <v>0</v>
      </c>
      <c r="V2060" s="217">
        <f>--IFERROR(VLOOKUP(I2060,'统计（数据库导出）'!A:K,7,FALSE),0)</f>
        <v>0</v>
      </c>
      <c r="W2060" s="217">
        <f>--IFERROR(VLOOKUP(I2060,'统计（数据库导出）'!A:K,8,FALSE),0)</f>
        <v>0</v>
      </c>
      <c r="X2060" s="217">
        <f>--IFERROR(VLOOKUP(I2060,'统计（数据库导出）'!A:K,9,FALSE),0)</f>
        <v>0</v>
      </c>
      <c r="Y2060" s="217">
        <f>--IFERROR(VLOOKUP(I2060,'统计（数据库导出）'!A:K,10,FALSE),0)</f>
        <v>0</v>
      </c>
      <c r="Z2060" s="217">
        <f>--IFERROR(VLOOKUP(I2060,'统计（数据库导出）'!A:K,11,FALSE),0)</f>
        <v>0</v>
      </c>
      <c r="AA2060" s="4">
        <v>2059</v>
      </c>
      <c r="AB2060" s="4"/>
    </row>
    <row r="2061" spans="1:28">
      <c r="A2061" s="4"/>
      <c r="B2061" s="4" t="s">
        <v>457</v>
      </c>
      <c r="C2061" s="4" t="s">
        <v>5114</v>
      </c>
      <c r="D2061" s="4"/>
      <c r="E2061" s="4"/>
      <c r="F2061" s="4"/>
      <c r="G2061" s="4"/>
      <c r="H2061" s="4">
        <v>3805437</v>
      </c>
      <c r="I2061" s="4" t="s">
        <v>5119</v>
      </c>
      <c r="J2061" s="216">
        <v>200</v>
      </c>
      <c r="K2061" s="4"/>
      <c r="L2061" s="4"/>
      <c r="M2061" s="4" t="s">
        <v>5120</v>
      </c>
      <c r="N2061" s="4"/>
      <c r="O2061" s="4">
        <v>18993820135</v>
      </c>
      <c r="P2061" s="217">
        <f>--IFERROR(VLOOKUP(I2061,'统计（数据库导出）'!A:C,2,FALSE),0)</f>
        <v>0</v>
      </c>
      <c r="Q2061" s="217">
        <f>--IFERROR(VLOOKUP(I2061,'统计（数据库导出）'!A:C,3,FALSE),0)</f>
        <v>0</v>
      </c>
      <c r="R2061" s="219">
        <f t="shared" si="34"/>
        <v>0</v>
      </c>
      <c r="S2061" s="217">
        <f>--IFERROR(VLOOKUP(I2061,'统计（数据库导出）'!A:K,4,FALSE),0)</f>
        <v>0</v>
      </c>
      <c r="T2061" s="217">
        <f>--IFERROR(VLOOKUP(I2061,'统计（数据库导出）'!A:K,5,FALSE),0)</f>
        <v>0</v>
      </c>
      <c r="U2061" s="217">
        <f>--IFERROR(VLOOKUP(I2061,'统计（数据库导出）'!A:K,6,FALSE),0)</f>
        <v>0</v>
      </c>
      <c r="V2061" s="217">
        <f>--IFERROR(VLOOKUP(I2061,'统计（数据库导出）'!A:K,7,FALSE),0)</f>
        <v>0</v>
      </c>
      <c r="W2061" s="217">
        <f>--IFERROR(VLOOKUP(I2061,'统计（数据库导出）'!A:K,8,FALSE),0)</f>
        <v>0</v>
      </c>
      <c r="X2061" s="217">
        <f>--IFERROR(VLOOKUP(I2061,'统计（数据库导出）'!A:K,9,FALSE),0)</f>
        <v>0</v>
      </c>
      <c r="Y2061" s="217">
        <f>--IFERROR(VLOOKUP(I2061,'统计（数据库导出）'!A:K,10,FALSE),0)</f>
        <v>0</v>
      </c>
      <c r="Z2061" s="217">
        <f>--IFERROR(VLOOKUP(I2061,'统计（数据库导出）'!A:K,11,FALSE),0)</f>
        <v>0</v>
      </c>
      <c r="AA2061" s="4">
        <v>2060</v>
      </c>
      <c r="AB2061" s="4"/>
    </row>
    <row r="2062" spans="1:28">
      <c r="A2062" s="4"/>
      <c r="B2062" s="4" t="s">
        <v>457</v>
      </c>
      <c r="C2062" s="4" t="s">
        <v>5114</v>
      </c>
      <c r="D2062" s="4"/>
      <c r="E2062" s="4"/>
      <c r="F2062" s="4"/>
      <c r="G2062" s="4"/>
      <c r="H2062" s="4">
        <v>3853613</v>
      </c>
      <c r="I2062" s="4" t="s">
        <v>5121</v>
      </c>
      <c r="J2062" s="216">
        <v>200</v>
      </c>
      <c r="K2062" s="4"/>
      <c r="L2062" s="4"/>
      <c r="M2062" s="4" t="s">
        <v>1222</v>
      </c>
      <c r="N2062" s="4"/>
      <c r="O2062" s="4">
        <v>17793820189</v>
      </c>
      <c r="P2062" s="217">
        <f>--IFERROR(VLOOKUP(I2062,'统计（数据库导出）'!A:C,2,FALSE),0)</f>
        <v>0</v>
      </c>
      <c r="Q2062" s="217">
        <f>--IFERROR(VLOOKUP(I2062,'统计（数据库导出）'!A:C,3,FALSE),0)</f>
        <v>3</v>
      </c>
      <c r="R2062" s="219">
        <f t="shared" si="34"/>
        <v>0.015</v>
      </c>
      <c r="S2062" s="217">
        <f>--IFERROR(VLOOKUP(I2062,'统计（数据库导出）'!A:K,4,FALSE),0)</f>
        <v>0</v>
      </c>
      <c r="T2062" s="217">
        <f>--IFERROR(VLOOKUP(I2062,'统计（数据库导出）'!A:K,5,FALSE),0)</f>
        <v>0</v>
      </c>
      <c r="U2062" s="217">
        <f>--IFERROR(VLOOKUP(I2062,'统计（数据库导出）'!A:K,6,FALSE),0)</f>
        <v>0</v>
      </c>
      <c r="V2062" s="217">
        <f>--IFERROR(VLOOKUP(I2062,'统计（数据库导出）'!A:K,7,FALSE),0)</f>
        <v>0</v>
      </c>
      <c r="W2062" s="217">
        <f>--IFERROR(VLOOKUP(I2062,'统计（数据库导出）'!A:K,8,FALSE),0)</f>
        <v>3</v>
      </c>
      <c r="X2062" s="217">
        <f>--IFERROR(VLOOKUP(I2062,'统计（数据库导出）'!A:K,9,FALSE),0)</f>
        <v>0</v>
      </c>
      <c r="Y2062" s="217">
        <f>--IFERROR(VLOOKUP(I2062,'统计（数据库导出）'!A:K,10,FALSE),0)</f>
        <v>0</v>
      </c>
      <c r="Z2062" s="217">
        <f>--IFERROR(VLOOKUP(I2062,'统计（数据库导出）'!A:K,11,FALSE),0)</f>
        <v>0</v>
      </c>
      <c r="AA2062" s="4">
        <v>2061</v>
      </c>
      <c r="AB2062" s="4"/>
    </row>
    <row r="2063" spans="1:28">
      <c r="A2063" s="4"/>
      <c r="B2063" s="4" t="s">
        <v>457</v>
      </c>
      <c r="C2063" s="4" t="s">
        <v>5114</v>
      </c>
      <c r="D2063" s="4"/>
      <c r="E2063" s="4"/>
      <c r="F2063" s="4"/>
      <c r="G2063" s="4"/>
      <c r="H2063" s="4">
        <v>3853721</v>
      </c>
      <c r="I2063" s="4" t="s">
        <v>5122</v>
      </c>
      <c r="J2063" s="216">
        <v>200</v>
      </c>
      <c r="K2063" s="4"/>
      <c r="L2063" s="4"/>
      <c r="M2063" s="4" t="s">
        <v>5123</v>
      </c>
      <c r="N2063" s="4"/>
      <c r="O2063" s="4">
        <v>18993820233</v>
      </c>
      <c r="P2063" s="217">
        <f>--IFERROR(VLOOKUP(I2063,'统计（数据库导出）'!A:C,2,FALSE),0)</f>
        <v>0</v>
      </c>
      <c r="Q2063" s="217">
        <f>--IFERROR(VLOOKUP(I2063,'统计（数据库导出）'!A:C,3,FALSE),0)</f>
        <v>0</v>
      </c>
      <c r="R2063" s="219">
        <f t="shared" si="34"/>
        <v>0</v>
      </c>
      <c r="S2063" s="217">
        <f>--IFERROR(VLOOKUP(I2063,'统计（数据库导出）'!A:K,4,FALSE),0)</f>
        <v>0</v>
      </c>
      <c r="T2063" s="217">
        <f>--IFERROR(VLOOKUP(I2063,'统计（数据库导出）'!A:K,5,FALSE),0)</f>
        <v>0</v>
      </c>
      <c r="U2063" s="217">
        <f>--IFERROR(VLOOKUP(I2063,'统计（数据库导出）'!A:K,6,FALSE),0)</f>
        <v>0</v>
      </c>
      <c r="V2063" s="217">
        <f>--IFERROR(VLOOKUP(I2063,'统计（数据库导出）'!A:K,7,FALSE),0)</f>
        <v>0</v>
      </c>
      <c r="W2063" s="217">
        <f>--IFERROR(VLOOKUP(I2063,'统计（数据库导出）'!A:K,8,FALSE),0)</f>
        <v>0</v>
      </c>
      <c r="X2063" s="217">
        <f>--IFERROR(VLOOKUP(I2063,'统计（数据库导出）'!A:K,9,FALSE),0)</f>
        <v>0</v>
      </c>
      <c r="Y2063" s="217">
        <f>--IFERROR(VLOOKUP(I2063,'统计（数据库导出）'!A:K,10,FALSE),0)</f>
        <v>0</v>
      </c>
      <c r="Z2063" s="217">
        <f>--IFERROR(VLOOKUP(I2063,'统计（数据库导出）'!A:K,11,FALSE),0)</f>
        <v>0</v>
      </c>
      <c r="AA2063" s="4">
        <v>2062</v>
      </c>
      <c r="AB2063" s="4"/>
    </row>
    <row r="2064" spans="1:28">
      <c r="A2064" s="4"/>
      <c r="B2064" s="4" t="s">
        <v>457</v>
      </c>
      <c r="C2064" s="4" t="s">
        <v>5114</v>
      </c>
      <c r="D2064" s="4"/>
      <c r="E2064" s="4"/>
      <c r="F2064" s="4"/>
      <c r="G2064" s="4"/>
      <c r="H2064" s="4">
        <v>3853425</v>
      </c>
      <c r="I2064" s="4" t="s">
        <v>5124</v>
      </c>
      <c r="J2064" s="216">
        <v>200</v>
      </c>
      <c r="K2064" s="4"/>
      <c r="L2064" s="4"/>
      <c r="M2064" s="4" t="s">
        <v>5125</v>
      </c>
      <c r="N2064" s="4"/>
      <c r="O2064" s="4">
        <v>18993820289</v>
      </c>
      <c r="P2064" s="217">
        <f>--IFERROR(VLOOKUP(I2064,'统计（数据库导出）'!A:C,2,FALSE),0)</f>
        <v>6</v>
      </c>
      <c r="Q2064" s="217">
        <f>--IFERROR(VLOOKUP(I2064,'统计（数据库导出）'!A:C,3,FALSE),0)</f>
        <v>12</v>
      </c>
      <c r="R2064" s="219">
        <f t="shared" si="34"/>
        <v>0.06</v>
      </c>
      <c r="S2064" s="217">
        <f>--IFERROR(VLOOKUP(I2064,'统计（数据库导出）'!A:K,4,FALSE),0)</f>
        <v>0</v>
      </c>
      <c r="T2064" s="217">
        <f>--IFERROR(VLOOKUP(I2064,'统计（数据库导出）'!A:K,5,FALSE),0)</f>
        <v>0</v>
      </c>
      <c r="U2064" s="217">
        <f>--IFERROR(VLOOKUP(I2064,'统计（数据库导出）'!A:K,6,FALSE),0)</f>
        <v>6</v>
      </c>
      <c r="V2064" s="217">
        <f>--IFERROR(VLOOKUP(I2064,'统计（数据库导出）'!A:K,7,FALSE),0)</f>
        <v>0</v>
      </c>
      <c r="W2064" s="217">
        <f>--IFERROR(VLOOKUP(I2064,'统计（数据库导出）'!A:K,8,FALSE),0)</f>
        <v>0</v>
      </c>
      <c r="X2064" s="217">
        <f>--IFERROR(VLOOKUP(I2064,'统计（数据库导出）'!A:K,9,FALSE),0)</f>
        <v>0</v>
      </c>
      <c r="Y2064" s="217">
        <f>--IFERROR(VLOOKUP(I2064,'统计（数据库导出）'!A:K,10,FALSE),0)</f>
        <v>12</v>
      </c>
      <c r="Z2064" s="217">
        <f>--IFERROR(VLOOKUP(I2064,'统计（数据库导出）'!A:K,11,FALSE),0)</f>
        <v>0</v>
      </c>
      <c r="AA2064" s="4">
        <v>2063</v>
      </c>
      <c r="AB2064" s="4"/>
    </row>
    <row r="2065" spans="1:28">
      <c r="A2065" s="4"/>
      <c r="B2065" s="4" t="s">
        <v>457</v>
      </c>
      <c r="C2065" s="4" t="s">
        <v>5114</v>
      </c>
      <c r="D2065" s="4"/>
      <c r="E2065" s="4"/>
      <c r="F2065" s="4"/>
      <c r="G2065" s="4"/>
      <c r="H2065" s="4">
        <v>3853612</v>
      </c>
      <c r="I2065" s="4" t="s">
        <v>5126</v>
      </c>
      <c r="J2065" s="216">
        <v>200</v>
      </c>
      <c r="K2065" s="4"/>
      <c r="L2065" s="4"/>
      <c r="M2065" s="4" t="s">
        <v>5127</v>
      </c>
      <c r="N2065" s="4"/>
      <c r="O2065" s="4">
        <v>15352219499</v>
      </c>
      <c r="P2065" s="217">
        <f>--IFERROR(VLOOKUP(I2065,'统计（数据库导出）'!A:C,2,FALSE),0)</f>
        <v>0</v>
      </c>
      <c r="Q2065" s="217">
        <f>--IFERROR(VLOOKUP(I2065,'统计（数据库导出）'!A:C,3,FALSE),0)</f>
        <v>0</v>
      </c>
      <c r="R2065" s="219">
        <f t="shared" si="34"/>
        <v>0</v>
      </c>
      <c r="S2065" s="217">
        <f>--IFERROR(VLOOKUP(I2065,'统计（数据库导出）'!A:K,4,FALSE),0)</f>
        <v>0</v>
      </c>
      <c r="T2065" s="217">
        <f>--IFERROR(VLOOKUP(I2065,'统计（数据库导出）'!A:K,5,FALSE),0)</f>
        <v>0</v>
      </c>
      <c r="U2065" s="217">
        <f>--IFERROR(VLOOKUP(I2065,'统计（数据库导出）'!A:K,6,FALSE),0)</f>
        <v>0</v>
      </c>
      <c r="V2065" s="217">
        <f>--IFERROR(VLOOKUP(I2065,'统计（数据库导出）'!A:K,7,FALSE),0)</f>
        <v>0</v>
      </c>
      <c r="W2065" s="217">
        <f>--IFERROR(VLOOKUP(I2065,'统计（数据库导出）'!A:K,8,FALSE),0)</f>
        <v>0</v>
      </c>
      <c r="X2065" s="217">
        <f>--IFERROR(VLOOKUP(I2065,'统计（数据库导出）'!A:K,9,FALSE),0)</f>
        <v>0</v>
      </c>
      <c r="Y2065" s="217">
        <f>--IFERROR(VLOOKUP(I2065,'统计（数据库导出）'!A:K,10,FALSE),0)</f>
        <v>0</v>
      </c>
      <c r="Z2065" s="217">
        <f>--IFERROR(VLOOKUP(I2065,'统计（数据库导出）'!A:K,11,FALSE),0)</f>
        <v>0</v>
      </c>
      <c r="AA2065" s="4">
        <v>2064</v>
      </c>
      <c r="AB2065" s="4"/>
    </row>
    <row r="2066" spans="1:28">
      <c r="A2066" s="4"/>
      <c r="B2066" s="4" t="s">
        <v>457</v>
      </c>
      <c r="C2066" s="4" t="s">
        <v>5114</v>
      </c>
      <c r="D2066" s="4"/>
      <c r="E2066" s="4"/>
      <c r="F2066" s="4"/>
      <c r="G2066" s="4"/>
      <c r="H2066" s="4">
        <v>3853617</v>
      </c>
      <c r="I2066" s="4" t="s">
        <v>5128</v>
      </c>
      <c r="J2066" s="216">
        <v>200</v>
      </c>
      <c r="K2066" s="4"/>
      <c r="L2066" s="4"/>
      <c r="M2066" s="4" t="s">
        <v>5129</v>
      </c>
      <c r="N2066" s="4"/>
      <c r="O2066" s="4">
        <v>18919382528</v>
      </c>
      <c r="P2066" s="217">
        <f>--IFERROR(VLOOKUP(I2066,'统计（数据库导出）'!A:C,2,FALSE),0)</f>
        <v>0</v>
      </c>
      <c r="Q2066" s="217">
        <f>--IFERROR(VLOOKUP(I2066,'统计（数据库导出）'!A:C,3,FALSE),0)</f>
        <v>0</v>
      </c>
      <c r="R2066" s="219">
        <f t="shared" si="34"/>
        <v>0</v>
      </c>
      <c r="S2066" s="217">
        <f>--IFERROR(VLOOKUP(I2066,'统计（数据库导出）'!A:K,4,FALSE),0)</f>
        <v>0</v>
      </c>
      <c r="T2066" s="217">
        <f>--IFERROR(VLOOKUP(I2066,'统计（数据库导出）'!A:K,5,FALSE),0)</f>
        <v>0</v>
      </c>
      <c r="U2066" s="217">
        <f>--IFERROR(VLOOKUP(I2066,'统计（数据库导出）'!A:K,6,FALSE),0)</f>
        <v>0</v>
      </c>
      <c r="V2066" s="217">
        <f>--IFERROR(VLOOKUP(I2066,'统计（数据库导出）'!A:K,7,FALSE),0)</f>
        <v>0</v>
      </c>
      <c r="W2066" s="217">
        <f>--IFERROR(VLOOKUP(I2066,'统计（数据库导出）'!A:K,8,FALSE),0)</f>
        <v>0</v>
      </c>
      <c r="X2066" s="217">
        <f>--IFERROR(VLOOKUP(I2066,'统计（数据库导出）'!A:K,9,FALSE),0)</f>
        <v>0</v>
      </c>
      <c r="Y2066" s="217">
        <f>--IFERROR(VLOOKUP(I2066,'统计（数据库导出）'!A:K,10,FALSE),0)</f>
        <v>0</v>
      </c>
      <c r="Z2066" s="217">
        <f>--IFERROR(VLOOKUP(I2066,'统计（数据库导出）'!A:K,11,FALSE),0)</f>
        <v>0</v>
      </c>
      <c r="AA2066" s="4">
        <v>2065</v>
      </c>
      <c r="AB2066" s="4"/>
    </row>
    <row r="2067" spans="1:28">
      <c r="A2067" s="4"/>
      <c r="B2067" s="4" t="s">
        <v>457</v>
      </c>
      <c r="C2067" s="4" t="s">
        <v>5114</v>
      </c>
      <c r="D2067" s="4"/>
      <c r="E2067" s="4"/>
      <c r="F2067" s="4"/>
      <c r="G2067" s="4"/>
      <c r="H2067" s="4">
        <v>3823614</v>
      </c>
      <c r="I2067" s="4" t="s">
        <v>5130</v>
      </c>
      <c r="J2067" s="216">
        <v>200</v>
      </c>
      <c r="K2067" s="4"/>
      <c r="L2067" s="4"/>
      <c r="M2067" s="4" t="s">
        <v>5131</v>
      </c>
      <c r="N2067" s="4"/>
      <c r="O2067" s="4">
        <v>18993801880</v>
      </c>
      <c r="P2067" s="217">
        <f>--IFERROR(VLOOKUP(I2067,'统计（数据库导出）'!A:C,2,FALSE),0)</f>
        <v>0</v>
      </c>
      <c r="Q2067" s="217">
        <f>--IFERROR(VLOOKUP(I2067,'统计（数据库导出）'!A:C,3,FALSE),0)</f>
        <v>0</v>
      </c>
      <c r="R2067" s="219">
        <f t="shared" si="34"/>
        <v>0</v>
      </c>
      <c r="S2067" s="217">
        <f>--IFERROR(VLOOKUP(I2067,'统计（数据库导出）'!A:K,4,FALSE),0)</f>
        <v>0</v>
      </c>
      <c r="T2067" s="217">
        <f>--IFERROR(VLOOKUP(I2067,'统计（数据库导出）'!A:K,5,FALSE),0)</f>
        <v>0</v>
      </c>
      <c r="U2067" s="217">
        <f>--IFERROR(VLOOKUP(I2067,'统计（数据库导出）'!A:K,6,FALSE),0)</f>
        <v>0</v>
      </c>
      <c r="V2067" s="217">
        <f>--IFERROR(VLOOKUP(I2067,'统计（数据库导出）'!A:K,7,FALSE),0)</f>
        <v>0</v>
      </c>
      <c r="W2067" s="217">
        <f>--IFERROR(VLOOKUP(I2067,'统计（数据库导出）'!A:K,8,FALSE),0)</f>
        <v>0</v>
      </c>
      <c r="X2067" s="217">
        <f>--IFERROR(VLOOKUP(I2067,'统计（数据库导出）'!A:K,9,FALSE),0)</f>
        <v>0</v>
      </c>
      <c r="Y2067" s="217">
        <f>--IFERROR(VLOOKUP(I2067,'统计（数据库导出）'!A:K,10,FALSE),0)</f>
        <v>0</v>
      </c>
      <c r="Z2067" s="217">
        <f>--IFERROR(VLOOKUP(I2067,'统计（数据库导出）'!A:K,11,FALSE),0)</f>
        <v>0</v>
      </c>
      <c r="AA2067" s="4">
        <v>2066</v>
      </c>
      <c r="AB2067" s="4"/>
    </row>
    <row r="2068" spans="1:28">
      <c r="A2068" s="4"/>
      <c r="B2068" s="4" t="s">
        <v>457</v>
      </c>
      <c r="C2068" s="4" t="s">
        <v>5132</v>
      </c>
      <c r="D2068" s="4"/>
      <c r="E2068" s="4"/>
      <c r="F2068" s="4"/>
      <c r="G2068" s="4"/>
      <c r="H2068" s="4">
        <v>3853760</v>
      </c>
      <c r="I2068" s="4" t="s">
        <v>5133</v>
      </c>
      <c r="J2068" s="216">
        <v>200</v>
      </c>
      <c r="K2068" s="4"/>
      <c r="L2068" s="4"/>
      <c r="M2068" s="4" t="s">
        <v>5134</v>
      </c>
      <c r="N2068" s="4"/>
      <c r="O2068" s="4">
        <v>18993820077</v>
      </c>
      <c r="P2068" s="217">
        <f>--IFERROR(VLOOKUP(I2068,'统计（数据库导出）'!A:C,2,FALSE),0)</f>
        <v>0</v>
      </c>
      <c r="Q2068" s="217">
        <f>--IFERROR(VLOOKUP(I2068,'统计（数据库导出）'!A:C,3,FALSE),0)</f>
        <v>0</v>
      </c>
      <c r="R2068" s="219">
        <f t="shared" si="34"/>
        <v>0</v>
      </c>
      <c r="S2068" s="217">
        <f>--IFERROR(VLOOKUP(I2068,'统计（数据库导出）'!A:K,4,FALSE),0)</f>
        <v>0</v>
      </c>
      <c r="T2068" s="217">
        <f>--IFERROR(VLOOKUP(I2068,'统计（数据库导出）'!A:K,5,FALSE),0)</f>
        <v>0</v>
      </c>
      <c r="U2068" s="217">
        <f>--IFERROR(VLOOKUP(I2068,'统计（数据库导出）'!A:K,6,FALSE),0)</f>
        <v>0</v>
      </c>
      <c r="V2068" s="217">
        <f>--IFERROR(VLOOKUP(I2068,'统计（数据库导出）'!A:K,7,FALSE),0)</f>
        <v>0</v>
      </c>
      <c r="W2068" s="217">
        <f>--IFERROR(VLOOKUP(I2068,'统计（数据库导出）'!A:K,8,FALSE),0)</f>
        <v>0</v>
      </c>
      <c r="X2068" s="217">
        <f>--IFERROR(VLOOKUP(I2068,'统计（数据库导出）'!A:K,9,FALSE),0)</f>
        <v>0</v>
      </c>
      <c r="Y2068" s="217">
        <f>--IFERROR(VLOOKUP(I2068,'统计（数据库导出）'!A:K,10,FALSE),0)</f>
        <v>0</v>
      </c>
      <c r="Z2068" s="217">
        <f>--IFERROR(VLOOKUP(I2068,'统计（数据库导出）'!A:K,11,FALSE),0)</f>
        <v>0</v>
      </c>
      <c r="AA2068" s="4">
        <v>2067</v>
      </c>
      <c r="AB2068" s="4"/>
    </row>
    <row r="2069" spans="1:28">
      <c r="A2069" s="4"/>
      <c r="B2069" s="4" t="s">
        <v>457</v>
      </c>
      <c r="C2069" s="4" t="s">
        <v>5132</v>
      </c>
      <c r="D2069" s="4"/>
      <c r="E2069" s="4"/>
      <c r="F2069" s="4"/>
      <c r="G2069" s="4"/>
      <c r="H2069" s="4">
        <v>3851088</v>
      </c>
      <c r="I2069" s="4" t="s">
        <v>5135</v>
      </c>
      <c r="J2069" s="216">
        <v>200</v>
      </c>
      <c r="K2069" s="4"/>
      <c r="L2069" s="4"/>
      <c r="M2069" s="4" t="s">
        <v>5136</v>
      </c>
      <c r="N2069" s="4"/>
      <c r="O2069" s="4">
        <v>19996039162</v>
      </c>
      <c r="P2069" s="217">
        <f>--IFERROR(VLOOKUP(I2069,'统计（数据库导出）'!A:C,2,FALSE),0)</f>
        <v>0</v>
      </c>
      <c r="Q2069" s="217">
        <f>--IFERROR(VLOOKUP(I2069,'统计（数据库导出）'!A:C,3,FALSE),0)</f>
        <v>0</v>
      </c>
      <c r="R2069" s="219">
        <f t="shared" si="34"/>
        <v>0</v>
      </c>
      <c r="S2069" s="217">
        <f>--IFERROR(VLOOKUP(I2069,'统计（数据库导出）'!A:K,4,FALSE),0)</f>
        <v>0</v>
      </c>
      <c r="T2069" s="217">
        <f>--IFERROR(VLOOKUP(I2069,'统计（数据库导出）'!A:K,5,FALSE),0)</f>
        <v>0</v>
      </c>
      <c r="U2069" s="217">
        <f>--IFERROR(VLOOKUP(I2069,'统计（数据库导出）'!A:K,6,FALSE),0)</f>
        <v>0</v>
      </c>
      <c r="V2069" s="217">
        <f>--IFERROR(VLOOKUP(I2069,'统计（数据库导出）'!A:K,7,FALSE),0)</f>
        <v>0</v>
      </c>
      <c r="W2069" s="217">
        <f>--IFERROR(VLOOKUP(I2069,'统计（数据库导出）'!A:K,8,FALSE),0)</f>
        <v>0</v>
      </c>
      <c r="X2069" s="217">
        <f>--IFERROR(VLOOKUP(I2069,'统计（数据库导出）'!A:K,9,FALSE),0)</f>
        <v>0</v>
      </c>
      <c r="Y2069" s="217">
        <f>--IFERROR(VLOOKUP(I2069,'统计（数据库导出）'!A:K,10,FALSE),0)</f>
        <v>0</v>
      </c>
      <c r="Z2069" s="217">
        <f>--IFERROR(VLOOKUP(I2069,'统计（数据库导出）'!A:K,11,FALSE),0)</f>
        <v>0</v>
      </c>
      <c r="AA2069" s="4">
        <v>2068</v>
      </c>
      <c r="AB2069" s="4"/>
    </row>
    <row r="2070" spans="1:28">
      <c r="A2070" s="4"/>
      <c r="B2070" s="4" t="s">
        <v>457</v>
      </c>
      <c r="C2070" s="4" t="s">
        <v>5132</v>
      </c>
      <c r="D2070" s="4"/>
      <c r="E2070" s="4"/>
      <c r="F2070" s="4"/>
      <c r="G2070" s="4"/>
      <c r="H2070" s="4">
        <v>3853556</v>
      </c>
      <c r="I2070" s="4" t="s">
        <v>5137</v>
      </c>
      <c r="J2070" s="216">
        <v>200</v>
      </c>
      <c r="K2070" s="4"/>
      <c r="L2070" s="4"/>
      <c r="M2070" s="4" t="s">
        <v>5138</v>
      </c>
      <c r="N2070" s="4"/>
      <c r="O2070" s="4">
        <v>18993820156</v>
      </c>
      <c r="P2070" s="217">
        <f>--IFERROR(VLOOKUP(I2070,'统计（数据库导出）'!A:C,2,FALSE),0)</f>
        <v>0</v>
      </c>
      <c r="Q2070" s="217">
        <f>--IFERROR(VLOOKUP(I2070,'统计（数据库导出）'!A:C,3,FALSE),0)</f>
        <v>0</v>
      </c>
      <c r="R2070" s="219">
        <f t="shared" si="34"/>
        <v>0</v>
      </c>
      <c r="S2070" s="217">
        <f>--IFERROR(VLOOKUP(I2070,'统计（数据库导出）'!A:K,4,FALSE),0)</f>
        <v>0</v>
      </c>
      <c r="T2070" s="217">
        <f>--IFERROR(VLOOKUP(I2070,'统计（数据库导出）'!A:K,5,FALSE),0)</f>
        <v>0</v>
      </c>
      <c r="U2070" s="217">
        <f>--IFERROR(VLOOKUP(I2070,'统计（数据库导出）'!A:K,6,FALSE),0)</f>
        <v>0</v>
      </c>
      <c r="V2070" s="217">
        <f>--IFERROR(VLOOKUP(I2070,'统计（数据库导出）'!A:K,7,FALSE),0)</f>
        <v>0</v>
      </c>
      <c r="W2070" s="217">
        <f>--IFERROR(VLOOKUP(I2070,'统计（数据库导出）'!A:K,8,FALSE),0)</f>
        <v>0</v>
      </c>
      <c r="X2070" s="217">
        <f>--IFERROR(VLOOKUP(I2070,'统计（数据库导出）'!A:K,9,FALSE),0)</f>
        <v>0</v>
      </c>
      <c r="Y2070" s="217">
        <f>--IFERROR(VLOOKUP(I2070,'统计（数据库导出）'!A:K,10,FALSE),0)</f>
        <v>0</v>
      </c>
      <c r="Z2070" s="217">
        <f>--IFERROR(VLOOKUP(I2070,'统计（数据库导出）'!A:K,11,FALSE),0)</f>
        <v>0</v>
      </c>
      <c r="AA2070" s="4">
        <v>2069</v>
      </c>
      <c r="AB2070" s="4"/>
    </row>
    <row r="2071" spans="1:28">
      <c r="A2071" s="4"/>
      <c r="B2071" s="4" t="s">
        <v>457</v>
      </c>
      <c r="C2071" s="4" t="s">
        <v>5132</v>
      </c>
      <c r="D2071" s="4"/>
      <c r="E2071" s="4"/>
      <c r="F2071" s="4"/>
      <c r="G2071" s="4"/>
      <c r="H2071" s="4">
        <v>3844029</v>
      </c>
      <c r="I2071" s="4" t="s">
        <v>5139</v>
      </c>
      <c r="J2071" s="216">
        <v>200</v>
      </c>
      <c r="K2071" s="4"/>
      <c r="L2071" s="4"/>
      <c r="M2071" s="4" t="s">
        <v>5140</v>
      </c>
      <c r="N2071" s="4"/>
      <c r="O2071" s="4">
        <v>18993858805</v>
      </c>
      <c r="P2071" s="217">
        <f>--IFERROR(VLOOKUP(I2071,'统计（数据库导出）'!A:C,2,FALSE),0)</f>
        <v>0</v>
      </c>
      <c r="Q2071" s="217">
        <f>--IFERROR(VLOOKUP(I2071,'统计（数据库导出）'!A:C,3,FALSE),0)</f>
        <v>33.8</v>
      </c>
      <c r="R2071" s="219">
        <f t="shared" si="34"/>
        <v>0.169</v>
      </c>
      <c r="S2071" s="217">
        <f>--IFERROR(VLOOKUP(I2071,'统计（数据库导出）'!A:K,4,FALSE),0)</f>
        <v>0</v>
      </c>
      <c r="T2071" s="217">
        <f>--IFERROR(VLOOKUP(I2071,'统计（数据库导出）'!A:K,5,FALSE),0)</f>
        <v>0</v>
      </c>
      <c r="U2071" s="217">
        <f>--IFERROR(VLOOKUP(I2071,'统计（数据库导出）'!A:K,6,FALSE),0)</f>
        <v>0</v>
      </c>
      <c r="V2071" s="217">
        <f>--IFERROR(VLOOKUP(I2071,'统计（数据库导出）'!A:K,7,FALSE),0)</f>
        <v>0</v>
      </c>
      <c r="W2071" s="217">
        <f>--IFERROR(VLOOKUP(I2071,'统计（数据库导出）'!A:K,8,FALSE),0)</f>
        <v>33.8</v>
      </c>
      <c r="X2071" s="217">
        <f>--IFERROR(VLOOKUP(I2071,'统计（数据库导出）'!A:K,9,FALSE),0)</f>
        <v>-169</v>
      </c>
      <c r="Y2071" s="217">
        <f>--IFERROR(VLOOKUP(I2071,'统计（数据库导出）'!A:K,10,FALSE),0)</f>
        <v>0</v>
      </c>
      <c r="Z2071" s="217">
        <f>--IFERROR(VLOOKUP(I2071,'统计（数据库导出）'!A:K,11,FALSE),0)</f>
        <v>0</v>
      </c>
      <c r="AA2071" s="4">
        <v>2070</v>
      </c>
      <c r="AB2071" s="4"/>
    </row>
    <row r="2072" spans="1:28">
      <c r="A2072" s="4"/>
      <c r="B2072" s="4" t="s">
        <v>457</v>
      </c>
      <c r="C2072" s="4" t="s">
        <v>5132</v>
      </c>
      <c r="D2072" s="4"/>
      <c r="E2072" s="4"/>
      <c r="F2072" s="4"/>
      <c r="G2072" s="4"/>
      <c r="H2072" s="4">
        <v>3851087</v>
      </c>
      <c r="I2072" s="4" t="s">
        <v>5141</v>
      </c>
      <c r="J2072" s="216">
        <v>200</v>
      </c>
      <c r="K2072" s="4"/>
      <c r="L2072" s="4"/>
      <c r="M2072" s="4" t="s">
        <v>5142</v>
      </c>
      <c r="N2072" s="4"/>
      <c r="O2072" s="4">
        <v>18993820332</v>
      </c>
      <c r="P2072" s="217">
        <f>--IFERROR(VLOOKUP(I2072,'统计（数据库导出）'!A:C,2,FALSE),0)</f>
        <v>0</v>
      </c>
      <c r="Q2072" s="217">
        <f>--IFERROR(VLOOKUP(I2072,'统计（数据库导出）'!A:C,3,FALSE),0)</f>
        <v>0</v>
      </c>
      <c r="R2072" s="219">
        <f t="shared" si="34"/>
        <v>0</v>
      </c>
      <c r="S2072" s="217">
        <f>--IFERROR(VLOOKUP(I2072,'统计（数据库导出）'!A:K,4,FALSE),0)</f>
        <v>0</v>
      </c>
      <c r="T2072" s="217">
        <f>--IFERROR(VLOOKUP(I2072,'统计（数据库导出）'!A:K,5,FALSE),0)</f>
        <v>0</v>
      </c>
      <c r="U2072" s="217">
        <f>--IFERROR(VLOOKUP(I2072,'统计（数据库导出）'!A:K,6,FALSE),0)</f>
        <v>0</v>
      </c>
      <c r="V2072" s="217">
        <f>--IFERROR(VLOOKUP(I2072,'统计（数据库导出）'!A:K,7,FALSE),0)</f>
        <v>0</v>
      </c>
      <c r="W2072" s="217">
        <f>--IFERROR(VLOOKUP(I2072,'统计（数据库导出）'!A:K,8,FALSE),0)</f>
        <v>0</v>
      </c>
      <c r="X2072" s="217">
        <f>--IFERROR(VLOOKUP(I2072,'统计（数据库导出）'!A:K,9,FALSE),0)</f>
        <v>0</v>
      </c>
      <c r="Y2072" s="217">
        <f>--IFERROR(VLOOKUP(I2072,'统计（数据库导出）'!A:K,10,FALSE),0)</f>
        <v>0</v>
      </c>
      <c r="Z2072" s="217">
        <f>--IFERROR(VLOOKUP(I2072,'统计（数据库导出）'!A:K,11,FALSE),0)</f>
        <v>0</v>
      </c>
      <c r="AA2072" s="4">
        <v>2071</v>
      </c>
      <c r="AB2072" s="4"/>
    </row>
    <row r="2073" spans="1:28">
      <c r="A2073" s="4"/>
      <c r="B2073" s="4" t="s">
        <v>457</v>
      </c>
      <c r="C2073" s="4" t="s">
        <v>5132</v>
      </c>
      <c r="D2073" s="4"/>
      <c r="E2073" s="4"/>
      <c r="F2073" s="4"/>
      <c r="G2073" s="4"/>
      <c r="H2073" s="4">
        <v>3853530</v>
      </c>
      <c r="I2073" s="4" t="s">
        <v>5143</v>
      </c>
      <c r="J2073" s="216">
        <v>200</v>
      </c>
      <c r="K2073" s="4"/>
      <c r="L2073" s="4"/>
      <c r="M2073" s="4" t="s">
        <v>5144</v>
      </c>
      <c r="N2073" s="4"/>
      <c r="O2073" s="4">
        <v>18093895062</v>
      </c>
      <c r="P2073" s="217">
        <f>--IFERROR(VLOOKUP(I2073,'统计（数据库导出）'!A:C,2,FALSE),0)</f>
        <v>0</v>
      </c>
      <c r="Q2073" s="217">
        <f>--IFERROR(VLOOKUP(I2073,'统计（数据库导出）'!A:C,3,FALSE),0)</f>
        <v>17.1</v>
      </c>
      <c r="R2073" s="219">
        <f t="shared" si="34"/>
        <v>0.0855</v>
      </c>
      <c r="S2073" s="217">
        <f>--IFERROR(VLOOKUP(I2073,'统计（数据库导出）'!A:K,4,FALSE),0)</f>
        <v>0</v>
      </c>
      <c r="T2073" s="217">
        <f>--IFERROR(VLOOKUP(I2073,'统计（数据库导出）'!A:K,5,FALSE),0)</f>
        <v>0</v>
      </c>
      <c r="U2073" s="217">
        <f>--IFERROR(VLOOKUP(I2073,'统计（数据库导出）'!A:K,6,FALSE),0)</f>
        <v>0</v>
      </c>
      <c r="V2073" s="217">
        <f>--IFERROR(VLOOKUP(I2073,'统计（数据库导出）'!A:K,7,FALSE),0)</f>
        <v>0</v>
      </c>
      <c r="W2073" s="217">
        <f>--IFERROR(VLOOKUP(I2073,'统计（数据库导出）'!A:K,8,FALSE),0)</f>
        <v>17.1</v>
      </c>
      <c r="X2073" s="217">
        <f>--IFERROR(VLOOKUP(I2073,'统计（数据库导出）'!A:K,9,FALSE),0)</f>
        <v>0</v>
      </c>
      <c r="Y2073" s="217">
        <f>--IFERROR(VLOOKUP(I2073,'统计（数据库导出）'!A:K,10,FALSE),0)</f>
        <v>0</v>
      </c>
      <c r="Z2073" s="217">
        <f>--IFERROR(VLOOKUP(I2073,'统计（数据库导出）'!A:K,11,FALSE),0)</f>
        <v>0</v>
      </c>
      <c r="AA2073" s="4">
        <v>2072</v>
      </c>
      <c r="AB2073" s="4"/>
    </row>
    <row r="2074" spans="1:28">
      <c r="A2074" s="4"/>
      <c r="B2074" s="4" t="s">
        <v>457</v>
      </c>
      <c r="C2074" s="4" t="s">
        <v>5132</v>
      </c>
      <c r="D2074" s="4"/>
      <c r="E2074" s="4"/>
      <c r="F2074" s="4"/>
      <c r="G2074" s="4"/>
      <c r="H2074" s="4">
        <v>3851098</v>
      </c>
      <c r="I2074" s="4" t="s">
        <v>5145</v>
      </c>
      <c r="J2074" s="216">
        <v>200</v>
      </c>
      <c r="K2074" s="4"/>
      <c r="L2074" s="4"/>
      <c r="M2074" s="4" t="s">
        <v>5146</v>
      </c>
      <c r="N2074" s="4"/>
      <c r="O2074" s="4">
        <v>13309382711</v>
      </c>
      <c r="P2074" s="217">
        <f>--IFERROR(VLOOKUP(I2074,'统计（数据库导出）'!A:C,2,FALSE),0)</f>
        <v>0</v>
      </c>
      <c r="Q2074" s="217">
        <f>--IFERROR(VLOOKUP(I2074,'统计（数据库导出）'!A:C,3,FALSE),0)</f>
        <v>0</v>
      </c>
      <c r="R2074" s="219">
        <f t="shared" si="34"/>
        <v>0</v>
      </c>
      <c r="S2074" s="217">
        <f>--IFERROR(VLOOKUP(I2074,'统计（数据库导出）'!A:K,4,FALSE),0)</f>
        <v>0</v>
      </c>
      <c r="T2074" s="217">
        <f>--IFERROR(VLOOKUP(I2074,'统计（数据库导出）'!A:K,5,FALSE),0)</f>
        <v>0</v>
      </c>
      <c r="U2074" s="217">
        <f>--IFERROR(VLOOKUP(I2074,'统计（数据库导出）'!A:K,6,FALSE),0)</f>
        <v>0</v>
      </c>
      <c r="V2074" s="217">
        <f>--IFERROR(VLOOKUP(I2074,'统计（数据库导出）'!A:K,7,FALSE),0)</f>
        <v>0</v>
      </c>
      <c r="W2074" s="217">
        <f>--IFERROR(VLOOKUP(I2074,'统计（数据库导出）'!A:K,8,FALSE),0)</f>
        <v>0</v>
      </c>
      <c r="X2074" s="217">
        <f>--IFERROR(VLOOKUP(I2074,'统计（数据库导出）'!A:K,9,FALSE),0)</f>
        <v>0</v>
      </c>
      <c r="Y2074" s="217">
        <f>--IFERROR(VLOOKUP(I2074,'统计（数据库导出）'!A:K,10,FALSE),0)</f>
        <v>0</v>
      </c>
      <c r="Z2074" s="217">
        <f>--IFERROR(VLOOKUP(I2074,'统计（数据库导出）'!A:K,11,FALSE),0)</f>
        <v>0</v>
      </c>
      <c r="AA2074" s="4">
        <v>2073</v>
      </c>
      <c r="AB2074" s="4"/>
    </row>
    <row r="2075" spans="1:28">
      <c r="A2075" s="4"/>
      <c r="B2075" s="4" t="s">
        <v>457</v>
      </c>
      <c r="C2075" s="4" t="s">
        <v>5147</v>
      </c>
      <c r="D2075" s="4"/>
      <c r="E2075" s="4"/>
      <c r="F2075" s="4"/>
      <c r="G2075" s="4"/>
      <c r="H2075" s="4">
        <v>3851097</v>
      </c>
      <c r="I2075" s="4" t="s">
        <v>5148</v>
      </c>
      <c r="J2075" s="216">
        <v>200</v>
      </c>
      <c r="K2075" s="4"/>
      <c r="L2075" s="4"/>
      <c r="M2075" s="4" t="s">
        <v>5149</v>
      </c>
      <c r="N2075" s="4"/>
      <c r="O2075" s="4">
        <v>18993821295</v>
      </c>
      <c r="P2075" s="217">
        <f>--IFERROR(VLOOKUP(I2075,'统计（数据库导出）'!A:C,2,FALSE),0)</f>
        <v>0</v>
      </c>
      <c r="Q2075" s="217">
        <f>--IFERROR(VLOOKUP(I2075,'统计（数据库导出）'!A:C,3,FALSE),0)</f>
        <v>189</v>
      </c>
      <c r="R2075" s="219">
        <f t="shared" si="34"/>
        <v>0.945</v>
      </c>
      <c r="S2075" s="217">
        <f>--IFERROR(VLOOKUP(I2075,'统计（数据库导出）'!A:K,4,FALSE),0)</f>
        <v>0</v>
      </c>
      <c r="T2075" s="217">
        <f>--IFERROR(VLOOKUP(I2075,'统计（数据库导出）'!A:K,5,FALSE),0)</f>
        <v>0</v>
      </c>
      <c r="U2075" s="217">
        <f>--IFERROR(VLOOKUP(I2075,'统计（数据库导出）'!A:K,6,FALSE),0)</f>
        <v>0</v>
      </c>
      <c r="V2075" s="217">
        <f>--IFERROR(VLOOKUP(I2075,'统计（数据库导出）'!A:K,7,FALSE),0)</f>
        <v>0</v>
      </c>
      <c r="W2075" s="217">
        <f>--IFERROR(VLOOKUP(I2075,'统计（数据库导出）'!A:K,8,FALSE),0)</f>
        <v>169</v>
      </c>
      <c r="X2075" s="217">
        <f>--IFERROR(VLOOKUP(I2075,'统计（数据库导出）'!A:K,9,FALSE),0)</f>
        <v>0</v>
      </c>
      <c r="Y2075" s="217">
        <f>--IFERROR(VLOOKUP(I2075,'统计（数据库导出）'!A:K,10,FALSE),0)</f>
        <v>20</v>
      </c>
      <c r="Z2075" s="217">
        <f>--IFERROR(VLOOKUP(I2075,'统计（数据库导出）'!A:K,11,FALSE),0)</f>
        <v>0</v>
      </c>
      <c r="AA2075" s="4">
        <v>2074</v>
      </c>
      <c r="AB2075" s="4"/>
    </row>
    <row r="2076" spans="1:28">
      <c r="A2076" s="4"/>
      <c r="B2076" s="4" t="s">
        <v>457</v>
      </c>
      <c r="C2076" s="4" t="s">
        <v>5147</v>
      </c>
      <c r="D2076" s="4"/>
      <c r="E2076" s="4"/>
      <c r="F2076" s="4"/>
      <c r="G2076" s="4"/>
      <c r="H2076" s="4">
        <v>3853428</v>
      </c>
      <c r="I2076" s="4" t="s">
        <v>5150</v>
      </c>
      <c r="J2076" s="216">
        <v>200</v>
      </c>
      <c r="K2076" s="4"/>
      <c r="L2076" s="4"/>
      <c r="M2076" s="4" t="s">
        <v>5151</v>
      </c>
      <c r="N2076" s="4"/>
      <c r="O2076" s="4">
        <v>15339780528</v>
      </c>
      <c r="P2076" s="217">
        <f>--IFERROR(VLOOKUP(I2076,'统计（数据库导出）'!A:C,2,FALSE),0)</f>
        <v>135</v>
      </c>
      <c r="Q2076" s="217">
        <f>--IFERROR(VLOOKUP(I2076,'统计（数据库导出）'!A:C,3,FALSE),0)</f>
        <v>158</v>
      </c>
      <c r="R2076" s="219">
        <f t="shared" ref="R2076:R2114" si="35">IFERROR(Q2076/J2076,0)</f>
        <v>0.79</v>
      </c>
      <c r="S2076" s="217">
        <f>--IFERROR(VLOOKUP(I2076,'统计（数据库导出）'!A:K,4,FALSE),0)</f>
        <v>129</v>
      </c>
      <c r="T2076" s="217">
        <f>--IFERROR(VLOOKUP(I2076,'统计（数据库导出）'!A:K,5,FALSE),0)</f>
        <v>0</v>
      </c>
      <c r="U2076" s="217">
        <f>--IFERROR(VLOOKUP(I2076,'统计（数据库导出）'!A:K,6,FALSE),0)</f>
        <v>6</v>
      </c>
      <c r="V2076" s="217">
        <f>--IFERROR(VLOOKUP(I2076,'统计（数据库导出）'!A:K,7,FALSE),0)</f>
        <v>0</v>
      </c>
      <c r="W2076" s="217">
        <f>--IFERROR(VLOOKUP(I2076,'统计（数据库导出）'!A:K,8,FALSE),0)</f>
        <v>129</v>
      </c>
      <c r="X2076" s="217">
        <f>--IFERROR(VLOOKUP(I2076,'统计（数据库导出）'!A:K,9,FALSE),0)</f>
        <v>0</v>
      </c>
      <c r="Y2076" s="217">
        <f>--IFERROR(VLOOKUP(I2076,'统计（数据库导出）'!A:K,10,FALSE),0)</f>
        <v>29</v>
      </c>
      <c r="Z2076" s="217">
        <f>--IFERROR(VLOOKUP(I2076,'统计（数据库导出）'!A:K,11,FALSE),0)</f>
        <v>0</v>
      </c>
      <c r="AA2076" s="4">
        <v>2075</v>
      </c>
      <c r="AB2076" s="4"/>
    </row>
    <row r="2077" spans="1:28">
      <c r="A2077" s="4"/>
      <c r="B2077" s="4" t="s">
        <v>457</v>
      </c>
      <c r="C2077" s="4" t="s">
        <v>5147</v>
      </c>
      <c r="D2077" s="4"/>
      <c r="E2077" s="4"/>
      <c r="F2077" s="4"/>
      <c r="G2077" s="4"/>
      <c r="H2077" s="4">
        <v>3853543</v>
      </c>
      <c r="I2077" s="4" t="s">
        <v>5152</v>
      </c>
      <c r="J2077" s="216">
        <v>200</v>
      </c>
      <c r="K2077" s="4"/>
      <c r="L2077" s="4"/>
      <c r="M2077" s="4" t="s">
        <v>5153</v>
      </c>
      <c r="N2077" s="4"/>
      <c r="O2077" s="4">
        <v>18093862480</v>
      </c>
      <c r="P2077" s="217">
        <f>--IFERROR(VLOOKUP(I2077,'统计（数据库导出）'!A:C,2,FALSE),0)</f>
        <v>0</v>
      </c>
      <c r="Q2077" s="217">
        <f>--IFERROR(VLOOKUP(I2077,'统计（数据库导出）'!A:C,3,FALSE),0)</f>
        <v>98.9</v>
      </c>
      <c r="R2077" s="219">
        <f t="shared" si="35"/>
        <v>0.4945</v>
      </c>
      <c r="S2077" s="217">
        <f>--IFERROR(VLOOKUP(I2077,'统计（数据库导出）'!A:K,4,FALSE),0)</f>
        <v>0</v>
      </c>
      <c r="T2077" s="217">
        <f>--IFERROR(VLOOKUP(I2077,'统计（数据库导出）'!A:K,5,FALSE),0)</f>
        <v>0</v>
      </c>
      <c r="U2077" s="217">
        <f>--IFERROR(VLOOKUP(I2077,'统计（数据库导出）'!A:K,6,FALSE),0)</f>
        <v>0</v>
      </c>
      <c r="V2077" s="217">
        <f>--IFERROR(VLOOKUP(I2077,'统计（数据库导出）'!A:K,7,FALSE),0)</f>
        <v>0</v>
      </c>
      <c r="W2077" s="217">
        <f>--IFERROR(VLOOKUP(I2077,'统计（数据库导出）'!A:K,8,FALSE),0)</f>
        <v>83.9</v>
      </c>
      <c r="X2077" s="217">
        <f>--IFERROR(VLOOKUP(I2077,'统计（数据库导出）'!A:K,9,FALSE),0)</f>
        <v>0</v>
      </c>
      <c r="Y2077" s="217">
        <f>--IFERROR(VLOOKUP(I2077,'统计（数据库导出）'!A:K,10,FALSE),0)</f>
        <v>15</v>
      </c>
      <c r="Z2077" s="217">
        <f>--IFERROR(VLOOKUP(I2077,'统计（数据库导出）'!A:K,11,FALSE),0)</f>
        <v>0</v>
      </c>
      <c r="AA2077" s="4">
        <v>2076</v>
      </c>
      <c r="AB2077" s="4"/>
    </row>
    <row r="2078" spans="1:28">
      <c r="A2078" s="4"/>
      <c r="B2078" s="4" t="s">
        <v>457</v>
      </c>
      <c r="C2078" s="4" t="s">
        <v>5147</v>
      </c>
      <c r="D2078" s="4"/>
      <c r="E2078" s="4"/>
      <c r="F2078" s="4"/>
      <c r="G2078" s="4"/>
      <c r="H2078" s="4">
        <v>3853546</v>
      </c>
      <c r="I2078" s="4" t="s">
        <v>5154</v>
      </c>
      <c r="J2078" s="216">
        <v>200</v>
      </c>
      <c r="K2078" s="4"/>
      <c r="L2078" s="4"/>
      <c r="M2078" s="4" t="s">
        <v>5155</v>
      </c>
      <c r="N2078" s="4"/>
      <c r="O2078" s="4">
        <v>18919248917</v>
      </c>
      <c r="P2078" s="217">
        <f>--IFERROR(VLOOKUP(I2078,'统计（数据库导出）'!A:C,2,FALSE),0)</f>
        <v>0</v>
      </c>
      <c r="Q2078" s="217">
        <f>--IFERROR(VLOOKUP(I2078,'统计（数据库导出）'!A:C,3,FALSE),0)</f>
        <v>0</v>
      </c>
      <c r="R2078" s="219">
        <f t="shared" si="35"/>
        <v>0</v>
      </c>
      <c r="S2078" s="217">
        <f>--IFERROR(VLOOKUP(I2078,'统计（数据库导出）'!A:K,4,FALSE),0)</f>
        <v>0</v>
      </c>
      <c r="T2078" s="217">
        <f>--IFERROR(VLOOKUP(I2078,'统计（数据库导出）'!A:K,5,FALSE),0)</f>
        <v>0</v>
      </c>
      <c r="U2078" s="217">
        <f>--IFERROR(VLOOKUP(I2078,'统计（数据库导出）'!A:K,6,FALSE),0)</f>
        <v>0</v>
      </c>
      <c r="V2078" s="217">
        <f>--IFERROR(VLOOKUP(I2078,'统计（数据库导出）'!A:K,7,FALSE),0)</f>
        <v>0</v>
      </c>
      <c r="W2078" s="217">
        <f>--IFERROR(VLOOKUP(I2078,'统计（数据库导出）'!A:K,8,FALSE),0)</f>
        <v>0</v>
      </c>
      <c r="X2078" s="217">
        <f>--IFERROR(VLOOKUP(I2078,'统计（数据库导出）'!A:K,9,FALSE),0)</f>
        <v>0</v>
      </c>
      <c r="Y2078" s="217">
        <f>--IFERROR(VLOOKUP(I2078,'统计（数据库导出）'!A:K,10,FALSE),0)</f>
        <v>0</v>
      </c>
      <c r="Z2078" s="217">
        <f>--IFERROR(VLOOKUP(I2078,'统计（数据库导出）'!A:K,11,FALSE),0)</f>
        <v>0</v>
      </c>
      <c r="AA2078" s="4">
        <v>2077</v>
      </c>
      <c r="AB2078" s="4"/>
    </row>
    <row r="2079" spans="1:28">
      <c r="A2079" s="4"/>
      <c r="B2079" s="4" t="s">
        <v>457</v>
      </c>
      <c r="C2079" s="4" t="s">
        <v>5147</v>
      </c>
      <c r="D2079" s="4"/>
      <c r="E2079" s="4"/>
      <c r="F2079" s="4"/>
      <c r="G2079" s="4"/>
      <c r="H2079" s="4">
        <v>3853430</v>
      </c>
      <c r="I2079" s="4" t="s">
        <v>3940</v>
      </c>
      <c r="J2079" s="216">
        <v>200</v>
      </c>
      <c r="K2079" s="4"/>
      <c r="L2079" s="4"/>
      <c r="M2079" s="4" t="s">
        <v>3941</v>
      </c>
      <c r="N2079" s="4"/>
      <c r="O2079" s="4">
        <v>18919210523</v>
      </c>
      <c r="P2079" s="217">
        <f>--IFERROR(VLOOKUP(I2079,'统计（数据库导出）'!A:C,2,FALSE),0)</f>
        <v>17.1</v>
      </c>
      <c r="Q2079" s="217">
        <f>--IFERROR(VLOOKUP(I2079,'统计（数据库导出）'!A:C,3,FALSE),0)</f>
        <v>47.1</v>
      </c>
      <c r="R2079" s="219">
        <f t="shared" si="35"/>
        <v>0.2355</v>
      </c>
      <c r="S2079" s="217">
        <f>--IFERROR(VLOOKUP(I2079,'统计（数据库导出）'!A:K,4,FALSE),0)</f>
        <v>17.1</v>
      </c>
      <c r="T2079" s="217">
        <f>--IFERROR(VLOOKUP(I2079,'统计（数据库导出）'!A:K,5,FALSE),0)</f>
        <v>0</v>
      </c>
      <c r="U2079" s="217">
        <f>--IFERROR(VLOOKUP(I2079,'统计（数据库导出）'!A:K,6,FALSE),0)</f>
        <v>0</v>
      </c>
      <c r="V2079" s="217">
        <f>--IFERROR(VLOOKUP(I2079,'统计（数据库导出）'!A:K,7,FALSE),0)</f>
        <v>0</v>
      </c>
      <c r="W2079" s="217">
        <f>--IFERROR(VLOOKUP(I2079,'统计（数据库导出）'!A:K,8,FALSE),0)</f>
        <v>17.1</v>
      </c>
      <c r="X2079" s="217">
        <f>--IFERROR(VLOOKUP(I2079,'统计（数据库导出）'!A:K,9,FALSE),0)</f>
        <v>0</v>
      </c>
      <c r="Y2079" s="217">
        <f>--IFERROR(VLOOKUP(I2079,'统计（数据库导出）'!A:K,10,FALSE),0)</f>
        <v>30</v>
      </c>
      <c r="Z2079" s="217">
        <f>--IFERROR(VLOOKUP(I2079,'统计（数据库导出）'!A:K,11,FALSE),0)</f>
        <v>0</v>
      </c>
      <c r="AA2079" s="4">
        <v>2078</v>
      </c>
      <c r="AB2079" s="4"/>
    </row>
    <row r="2080" spans="1:28">
      <c r="A2080" s="4"/>
      <c r="B2080" s="4" t="s">
        <v>457</v>
      </c>
      <c r="C2080" s="4" t="s">
        <v>5147</v>
      </c>
      <c r="D2080" s="4"/>
      <c r="E2080" s="4"/>
      <c r="F2080" s="4"/>
      <c r="G2080" s="4"/>
      <c r="H2080" s="4">
        <v>3811737</v>
      </c>
      <c r="I2080" s="4" t="s">
        <v>5156</v>
      </c>
      <c r="J2080" s="216">
        <v>200</v>
      </c>
      <c r="K2080" s="4"/>
      <c r="L2080" s="4"/>
      <c r="M2080" s="4" t="s">
        <v>5157</v>
      </c>
      <c r="N2080" s="4"/>
      <c r="O2080" s="4">
        <v>18919387499</v>
      </c>
      <c r="P2080" s="217">
        <f>--IFERROR(VLOOKUP(I2080,'统计（数据库导出）'!A:C,2,FALSE),0)</f>
        <v>0</v>
      </c>
      <c r="Q2080" s="217">
        <f>--IFERROR(VLOOKUP(I2080,'统计（数据库导出）'!A:C,3,FALSE),0)</f>
        <v>0</v>
      </c>
      <c r="R2080" s="219">
        <f t="shared" si="35"/>
        <v>0</v>
      </c>
      <c r="S2080" s="217">
        <f>--IFERROR(VLOOKUP(I2080,'统计（数据库导出）'!A:K,4,FALSE),0)</f>
        <v>0</v>
      </c>
      <c r="T2080" s="217">
        <f>--IFERROR(VLOOKUP(I2080,'统计（数据库导出）'!A:K,5,FALSE),0)</f>
        <v>0</v>
      </c>
      <c r="U2080" s="217">
        <f>--IFERROR(VLOOKUP(I2080,'统计（数据库导出）'!A:K,6,FALSE),0)</f>
        <v>0</v>
      </c>
      <c r="V2080" s="217">
        <f>--IFERROR(VLOOKUP(I2080,'统计（数据库导出）'!A:K,7,FALSE),0)</f>
        <v>0</v>
      </c>
      <c r="W2080" s="217">
        <f>--IFERROR(VLOOKUP(I2080,'统计（数据库导出）'!A:K,8,FALSE),0)</f>
        <v>0</v>
      </c>
      <c r="X2080" s="217">
        <f>--IFERROR(VLOOKUP(I2080,'统计（数据库导出）'!A:K,9,FALSE),0)</f>
        <v>0</v>
      </c>
      <c r="Y2080" s="217">
        <f>--IFERROR(VLOOKUP(I2080,'统计（数据库导出）'!A:K,10,FALSE),0)</f>
        <v>0</v>
      </c>
      <c r="Z2080" s="217">
        <f>--IFERROR(VLOOKUP(I2080,'统计（数据库导出）'!A:K,11,FALSE),0)</f>
        <v>0</v>
      </c>
      <c r="AA2080" s="4">
        <v>2079</v>
      </c>
      <c r="AB2080" s="4"/>
    </row>
    <row r="2081" spans="1:28">
      <c r="A2081" s="4"/>
      <c r="B2081" s="4" t="s">
        <v>457</v>
      </c>
      <c r="C2081" s="4" t="s">
        <v>5147</v>
      </c>
      <c r="D2081" s="4"/>
      <c r="E2081" s="4"/>
      <c r="F2081" s="4"/>
      <c r="G2081" s="4"/>
      <c r="H2081" s="4">
        <v>3853545</v>
      </c>
      <c r="I2081" s="4" t="s">
        <v>5158</v>
      </c>
      <c r="J2081" s="216">
        <v>200</v>
      </c>
      <c r="K2081" s="4"/>
      <c r="L2081" s="4"/>
      <c r="M2081" s="4" t="s">
        <v>5159</v>
      </c>
      <c r="N2081" s="4"/>
      <c r="O2081" s="4">
        <v>18909383074</v>
      </c>
      <c r="P2081" s="217">
        <f>--IFERROR(VLOOKUP(I2081,'统计（数据库导出）'!A:C,2,FALSE),0)</f>
        <v>0</v>
      </c>
      <c r="Q2081" s="217">
        <f>--IFERROR(VLOOKUP(I2081,'统计（数据库导出）'!A:C,3,FALSE),0)</f>
        <v>0</v>
      </c>
      <c r="R2081" s="219">
        <f t="shared" si="35"/>
        <v>0</v>
      </c>
      <c r="S2081" s="217">
        <f>--IFERROR(VLOOKUP(I2081,'统计（数据库导出）'!A:K,4,FALSE),0)</f>
        <v>0</v>
      </c>
      <c r="T2081" s="217">
        <f>--IFERROR(VLOOKUP(I2081,'统计（数据库导出）'!A:K,5,FALSE),0)</f>
        <v>0</v>
      </c>
      <c r="U2081" s="217">
        <f>--IFERROR(VLOOKUP(I2081,'统计（数据库导出）'!A:K,6,FALSE),0)</f>
        <v>0</v>
      </c>
      <c r="V2081" s="217">
        <f>--IFERROR(VLOOKUP(I2081,'统计（数据库导出）'!A:K,7,FALSE),0)</f>
        <v>0</v>
      </c>
      <c r="W2081" s="217">
        <f>--IFERROR(VLOOKUP(I2081,'统计（数据库导出）'!A:K,8,FALSE),0)</f>
        <v>0</v>
      </c>
      <c r="X2081" s="217">
        <f>--IFERROR(VLOOKUP(I2081,'统计（数据库导出）'!A:K,9,FALSE),0)</f>
        <v>0</v>
      </c>
      <c r="Y2081" s="217">
        <f>--IFERROR(VLOOKUP(I2081,'统计（数据库导出）'!A:K,10,FALSE),0)</f>
        <v>0</v>
      </c>
      <c r="Z2081" s="217">
        <f>--IFERROR(VLOOKUP(I2081,'统计（数据库导出）'!A:K,11,FALSE),0)</f>
        <v>0</v>
      </c>
      <c r="AA2081" s="4">
        <v>2080</v>
      </c>
      <c r="AB2081" s="4"/>
    </row>
    <row r="2082" spans="1:28">
      <c r="A2082" s="4"/>
      <c r="B2082" s="4" t="s">
        <v>457</v>
      </c>
      <c r="C2082" s="4" t="s">
        <v>5160</v>
      </c>
      <c r="D2082" s="4"/>
      <c r="E2082" s="4"/>
      <c r="F2082" s="4"/>
      <c r="G2082" s="4"/>
      <c r="H2082" s="4">
        <v>3853490</v>
      </c>
      <c r="I2082" s="4" t="s">
        <v>5161</v>
      </c>
      <c r="J2082" s="216">
        <v>200</v>
      </c>
      <c r="K2082" s="4"/>
      <c r="L2082" s="4"/>
      <c r="M2082" s="4" t="s">
        <v>5162</v>
      </c>
      <c r="N2082" s="4"/>
      <c r="O2082" s="4">
        <v>19193861860</v>
      </c>
      <c r="P2082" s="217">
        <f>--IFERROR(VLOOKUP(I2082,'统计（数据库导出）'!A:C,2,FALSE),0)</f>
        <v>0</v>
      </c>
      <c r="Q2082" s="217">
        <f>--IFERROR(VLOOKUP(I2082,'统计（数据库导出）'!A:C,3,FALSE),0)</f>
        <v>0</v>
      </c>
      <c r="R2082" s="219">
        <f t="shared" si="35"/>
        <v>0</v>
      </c>
      <c r="S2082" s="217">
        <f>--IFERROR(VLOOKUP(I2082,'统计（数据库导出）'!A:K,4,FALSE),0)</f>
        <v>0</v>
      </c>
      <c r="T2082" s="217">
        <f>--IFERROR(VLOOKUP(I2082,'统计（数据库导出）'!A:K,5,FALSE),0)</f>
        <v>0</v>
      </c>
      <c r="U2082" s="217">
        <f>--IFERROR(VLOOKUP(I2082,'统计（数据库导出）'!A:K,6,FALSE),0)</f>
        <v>0</v>
      </c>
      <c r="V2082" s="217">
        <f>--IFERROR(VLOOKUP(I2082,'统计（数据库导出）'!A:K,7,FALSE),0)</f>
        <v>0</v>
      </c>
      <c r="W2082" s="217">
        <f>--IFERROR(VLOOKUP(I2082,'统计（数据库导出）'!A:K,8,FALSE),0)</f>
        <v>0</v>
      </c>
      <c r="X2082" s="217">
        <f>--IFERROR(VLOOKUP(I2082,'统计（数据库导出）'!A:K,9,FALSE),0)</f>
        <v>0</v>
      </c>
      <c r="Y2082" s="217">
        <f>--IFERROR(VLOOKUP(I2082,'统计（数据库导出）'!A:K,10,FALSE),0)</f>
        <v>0</v>
      </c>
      <c r="Z2082" s="217">
        <f>--IFERROR(VLOOKUP(I2082,'统计（数据库导出）'!A:K,11,FALSE),0)</f>
        <v>0</v>
      </c>
      <c r="AA2082" s="4">
        <v>2081</v>
      </c>
      <c r="AB2082" s="4"/>
    </row>
    <row r="2083" spans="1:28">
      <c r="A2083" s="4"/>
      <c r="B2083" s="4" t="s">
        <v>457</v>
      </c>
      <c r="C2083" s="4" t="s">
        <v>5160</v>
      </c>
      <c r="D2083" s="4"/>
      <c r="E2083" s="4"/>
      <c r="F2083" s="4"/>
      <c r="G2083" s="4"/>
      <c r="H2083" s="4">
        <v>3853485</v>
      </c>
      <c r="I2083" s="4" t="s">
        <v>5163</v>
      </c>
      <c r="J2083" s="216">
        <v>200</v>
      </c>
      <c r="K2083" s="4"/>
      <c r="L2083" s="4"/>
      <c r="M2083" s="4" t="s">
        <v>5164</v>
      </c>
      <c r="N2083" s="4"/>
      <c r="O2083" s="4">
        <v>18919232119</v>
      </c>
      <c r="P2083" s="217">
        <f>--IFERROR(VLOOKUP(I2083,'统计（数据库导出）'!A:C,2,FALSE),0)</f>
        <v>0</v>
      </c>
      <c r="Q2083" s="217">
        <f>--IFERROR(VLOOKUP(I2083,'统计（数据库导出）'!A:C,3,FALSE),0)</f>
        <v>0</v>
      </c>
      <c r="R2083" s="219">
        <f t="shared" si="35"/>
        <v>0</v>
      </c>
      <c r="S2083" s="217">
        <f>--IFERROR(VLOOKUP(I2083,'统计（数据库导出）'!A:K,4,FALSE),0)</f>
        <v>0</v>
      </c>
      <c r="T2083" s="217">
        <f>--IFERROR(VLOOKUP(I2083,'统计（数据库导出）'!A:K,5,FALSE),0)</f>
        <v>0</v>
      </c>
      <c r="U2083" s="217">
        <f>--IFERROR(VLOOKUP(I2083,'统计（数据库导出）'!A:K,6,FALSE),0)</f>
        <v>0</v>
      </c>
      <c r="V2083" s="217">
        <f>--IFERROR(VLOOKUP(I2083,'统计（数据库导出）'!A:K,7,FALSE),0)</f>
        <v>0</v>
      </c>
      <c r="W2083" s="217">
        <f>--IFERROR(VLOOKUP(I2083,'统计（数据库导出）'!A:K,8,FALSE),0)</f>
        <v>0</v>
      </c>
      <c r="X2083" s="217">
        <f>--IFERROR(VLOOKUP(I2083,'统计（数据库导出）'!A:K,9,FALSE),0)</f>
        <v>0</v>
      </c>
      <c r="Y2083" s="217">
        <f>--IFERROR(VLOOKUP(I2083,'统计（数据库导出）'!A:K,10,FALSE),0)</f>
        <v>0</v>
      </c>
      <c r="Z2083" s="217">
        <f>--IFERROR(VLOOKUP(I2083,'统计（数据库导出）'!A:K,11,FALSE),0)</f>
        <v>0</v>
      </c>
      <c r="AA2083" s="4">
        <v>2082</v>
      </c>
      <c r="AB2083" s="4"/>
    </row>
    <row r="2084" spans="1:28">
      <c r="A2084" s="4"/>
      <c r="B2084" s="4" t="s">
        <v>457</v>
      </c>
      <c r="C2084" s="4" t="s">
        <v>5160</v>
      </c>
      <c r="D2084" s="4"/>
      <c r="E2084" s="4"/>
      <c r="F2084" s="4"/>
      <c r="G2084" s="4"/>
      <c r="H2084" s="4">
        <v>3853641</v>
      </c>
      <c r="I2084" s="4" t="s">
        <v>5165</v>
      </c>
      <c r="J2084" s="216">
        <v>200</v>
      </c>
      <c r="K2084" s="4"/>
      <c r="L2084" s="4"/>
      <c r="M2084" s="4" t="s">
        <v>5166</v>
      </c>
      <c r="N2084" s="4"/>
      <c r="O2084" s="4">
        <v>17793829609</v>
      </c>
      <c r="P2084" s="217">
        <f>--IFERROR(VLOOKUP(I2084,'统计（数据库导出）'!A:C,2,FALSE),0)</f>
        <v>0</v>
      </c>
      <c r="Q2084" s="217">
        <f>--IFERROR(VLOOKUP(I2084,'统计（数据库导出）'!A:C,3,FALSE),0)</f>
        <v>0</v>
      </c>
      <c r="R2084" s="219">
        <f t="shared" si="35"/>
        <v>0</v>
      </c>
      <c r="S2084" s="217">
        <f>--IFERROR(VLOOKUP(I2084,'统计（数据库导出）'!A:K,4,FALSE),0)</f>
        <v>0</v>
      </c>
      <c r="T2084" s="217">
        <f>--IFERROR(VLOOKUP(I2084,'统计（数据库导出）'!A:K,5,FALSE),0)</f>
        <v>0</v>
      </c>
      <c r="U2084" s="217">
        <f>--IFERROR(VLOOKUP(I2084,'统计（数据库导出）'!A:K,6,FALSE),0)</f>
        <v>0</v>
      </c>
      <c r="V2084" s="217">
        <f>--IFERROR(VLOOKUP(I2084,'统计（数据库导出）'!A:K,7,FALSE),0)</f>
        <v>0</v>
      </c>
      <c r="W2084" s="217">
        <f>--IFERROR(VLOOKUP(I2084,'统计（数据库导出）'!A:K,8,FALSE),0)</f>
        <v>0</v>
      </c>
      <c r="X2084" s="217">
        <f>--IFERROR(VLOOKUP(I2084,'统计（数据库导出）'!A:K,9,FALSE),0)</f>
        <v>0</v>
      </c>
      <c r="Y2084" s="217">
        <f>--IFERROR(VLOOKUP(I2084,'统计（数据库导出）'!A:K,10,FALSE),0)</f>
        <v>0</v>
      </c>
      <c r="Z2084" s="217">
        <f>--IFERROR(VLOOKUP(I2084,'统计（数据库导出）'!A:K,11,FALSE),0)</f>
        <v>0</v>
      </c>
      <c r="AA2084" s="4">
        <v>2083</v>
      </c>
      <c r="AB2084" s="4"/>
    </row>
    <row r="2085" spans="1:28">
      <c r="A2085" s="4"/>
      <c r="B2085" s="4" t="s">
        <v>457</v>
      </c>
      <c r="C2085" s="4" t="s">
        <v>5160</v>
      </c>
      <c r="D2085" s="4"/>
      <c r="E2085" s="4"/>
      <c r="F2085" s="4"/>
      <c r="G2085" s="4"/>
      <c r="H2085" s="4">
        <v>3853710</v>
      </c>
      <c r="I2085" s="4" t="s">
        <v>5167</v>
      </c>
      <c r="J2085" s="216">
        <v>200</v>
      </c>
      <c r="K2085" s="4"/>
      <c r="L2085" s="4"/>
      <c r="M2085" s="4" t="s">
        <v>5168</v>
      </c>
      <c r="N2085" s="4"/>
      <c r="O2085" s="4">
        <v>15346780265</v>
      </c>
      <c r="P2085" s="217">
        <f>--IFERROR(VLOOKUP(I2085,'统计（数据库导出）'!A:C,2,FALSE),0)</f>
        <v>0</v>
      </c>
      <c r="Q2085" s="217">
        <f>--IFERROR(VLOOKUP(I2085,'统计（数据库导出）'!A:C,3,FALSE),0)</f>
        <v>0</v>
      </c>
      <c r="R2085" s="219">
        <f t="shared" si="35"/>
        <v>0</v>
      </c>
      <c r="S2085" s="217">
        <f>--IFERROR(VLOOKUP(I2085,'统计（数据库导出）'!A:K,4,FALSE),0)</f>
        <v>0</v>
      </c>
      <c r="T2085" s="217">
        <f>--IFERROR(VLOOKUP(I2085,'统计（数据库导出）'!A:K,5,FALSE),0)</f>
        <v>0</v>
      </c>
      <c r="U2085" s="217">
        <f>--IFERROR(VLOOKUP(I2085,'统计（数据库导出）'!A:K,6,FALSE),0)</f>
        <v>0</v>
      </c>
      <c r="V2085" s="217">
        <f>--IFERROR(VLOOKUP(I2085,'统计（数据库导出）'!A:K,7,FALSE),0)</f>
        <v>0</v>
      </c>
      <c r="W2085" s="217">
        <f>--IFERROR(VLOOKUP(I2085,'统计（数据库导出）'!A:K,8,FALSE),0)</f>
        <v>0</v>
      </c>
      <c r="X2085" s="217">
        <f>--IFERROR(VLOOKUP(I2085,'统计（数据库导出）'!A:K,9,FALSE),0)</f>
        <v>0</v>
      </c>
      <c r="Y2085" s="217">
        <f>--IFERROR(VLOOKUP(I2085,'统计（数据库导出）'!A:K,10,FALSE),0)</f>
        <v>0</v>
      </c>
      <c r="Z2085" s="217">
        <f>--IFERROR(VLOOKUP(I2085,'统计（数据库导出）'!A:K,11,FALSE),0)</f>
        <v>0</v>
      </c>
      <c r="AA2085" s="4">
        <v>2084</v>
      </c>
      <c r="AB2085" s="4"/>
    </row>
    <row r="2086" spans="1:28">
      <c r="A2086" s="4"/>
      <c r="B2086" s="4" t="s">
        <v>457</v>
      </c>
      <c r="C2086" s="4" t="s">
        <v>5160</v>
      </c>
      <c r="D2086" s="4"/>
      <c r="E2086" s="4"/>
      <c r="F2086" s="4"/>
      <c r="G2086" s="4"/>
      <c r="H2086" s="4">
        <v>3853640</v>
      </c>
      <c r="I2086" s="4" t="s">
        <v>5169</v>
      </c>
      <c r="J2086" s="216">
        <v>200</v>
      </c>
      <c r="K2086" s="4"/>
      <c r="L2086" s="4"/>
      <c r="M2086" s="4" t="s">
        <v>5170</v>
      </c>
      <c r="N2086" s="4"/>
      <c r="O2086" s="4">
        <v>15349386089</v>
      </c>
      <c r="P2086" s="217">
        <f>--IFERROR(VLOOKUP(I2086,'统计（数据库导出）'!A:C,2,FALSE),0)</f>
        <v>0</v>
      </c>
      <c r="Q2086" s="217">
        <f>--IFERROR(VLOOKUP(I2086,'统计（数据库导出）'!A:C,3,FALSE),0)</f>
        <v>0</v>
      </c>
      <c r="R2086" s="219">
        <f t="shared" si="35"/>
        <v>0</v>
      </c>
      <c r="S2086" s="217">
        <f>--IFERROR(VLOOKUP(I2086,'统计（数据库导出）'!A:K,4,FALSE),0)</f>
        <v>0</v>
      </c>
      <c r="T2086" s="217">
        <f>--IFERROR(VLOOKUP(I2086,'统计（数据库导出）'!A:K,5,FALSE),0)</f>
        <v>0</v>
      </c>
      <c r="U2086" s="217">
        <f>--IFERROR(VLOOKUP(I2086,'统计（数据库导出）'!A:K,6,FALSE),0)</f>
        <v>0</v>
      </c>
      <c r="V2086" s="217">
        <f>--IFERROR(VLOOKUP(I2086,'统计（数据库导出）'!A:K,7,FALSE),0)</f>
        <v>0</v>
      </c>
      <c r="W2086" s="217">
        <f>--IFERROR(VLOOKUP(I2086,'统计（数据库导出）'!A:K,8,FALSE),0)</f>
        <v>0</v>
      </c>
      <c r="X2086" s="217">
        <f>--IFERROR(VLOOKUP(I2086,'统计（数据库导出）'!A:K,9,FALSE),0)</f>
        <v>0</v>
      </c>
      <c r="Y2086" s="217">
        <f>--IFERROR(VLOOKUP(I2086,'统计（数据库导出）'!A:K,10,FALSE),0)</f>
        <v>0</v>
      </c>
      <c r="Z2086" s="217">
        <f>--IFERROR(VLOOKUP(I2086,'统计（数据库导出）'!A:K,11,FALSE),0)</f>
        <v>0</v>
      </c>
      <c r="AA2086" s="4">
        <v>2085</v>
      </c>
      <c r="AB2086" s="4"/>
    </row>
    <row r="2087" spans="1:28">
      <c r="A2087" s="4"/>
      <c r="B2087" s="4" t="s">
        <v>457</v>
      </c>
      <c r="C2087" s="4" t="s">
        <v>5160</v>
      </c>
      <c r="D2087" s="4"/>
      <c r="E2087" s="4"/>
      <c r="F2087" s="4"/>
      <c r="G2087" s="4"/>
      <c r="H2087" s="4">
        <v>3853598</v>
      </c>
      <c r="I2087" s="4" t="s">
        <v>5171</v>
      </c>
      <c r="J2087" s="216">
        <v>200</v>
      </c>
      <c r="K2087" s="4"/>
      <c r="L2087" s="4"/>
      <c r="M2087" s="4" t="s">
        <v>5172</v>
      </c>
      <c r="N2087" s="4"/>
      <c r="O2087" s="4">
        <v>18993823988</v>
      </c>
      <c r="P2087" s="217">
        <f>--IFERROR(VLOOKUP(I2087,'统计（数据库导出）'!A:C,2,FALSE),0)</f>
        <v>0</v>
      </c>
      <c r="Q2087" s="217">
        <f>--IFERROR(VLOOKUP(I2087,'统计（数据库导出）'!A:C,3,FALSE),0)</f>
        <v>391</v>
      </c>
      <c r="R2087" s="219">
        <f t="shared" si="35"/>
        <v>1.955</v>
      </c>
      <c r="S2087" s="217">
        <f>--IFERROR(VLOOKUP(I2087,'统计（数据库导出）'!A:K,4,FALSE),0)</f>
        <v>0</v>
      </c>
      <c r="T2087" s="217">
        <f>--IFERROR(VLOOKUP(I2087,'统计（数据库导出）'!A:K,5,FALSE),0)</f>
        <v>0</v>
      </c>
      <c r="U2087" s="217">
        <f>--IFERROR(VLOOKUP(I2087,'统计（数据库导出）'!A:K,6,FALSE),0)</f>
        <v>0</v>
      </c>
      <c r="V2087" s="217">
        <f>--IFERROR(VLOOKUP(I2087,'统计（数据库导出）'!A:K,7,FALSE),0)</f>
        <v>0</v>
      </c>
      <c r="W2087" s="217">
        <f>--IFERROR(VLOOKUP(I2087,'统计（数据库导出）'!A:K,8,FALSE),0)</f>
        <v>15</v>
      </c>
      <c r="X2087" s="217">
        <f>--IFERROR(VLOOKUP(I2087,'统计（数据库导出）'!A:K,9,FALSE),0)</f>
        <v>-69</v>
      </c>
      <c r="Y2087" s="217">
        <f>--IFERROR(VLOOKUP(I2087,'统计（数据库导出）'!A:K,10,FALSE),0)</f>
        <v>376</v>
      </c>
      <c r="Z2087" s="217">
        <f>--IFERROR(VLOOKUP(I2087,'统计（数据库导出）'!A:K,11,FALSE),0)</f>
        <v>0</v>
      </c>
      <c r="AA2087" s="4">
        <v>2086</v>
      </c>
      <c r="AB2087" s="4"/>
    </row>
    <row r="2088" spans="1:28">
      <c r="A2088" s="4"/>
      <c r="B2088" s="4" t="s">
        <v>457</v>
      </c>
      <c r="C2088" s="4" t="s">
        <v>5160</v>
      </c>
      <c r="D2088" s="4"/>
      <c r="E2088" s="4"/>
      <c r="F2088" s="4"/>
      <c r="G2088" s="4"/>
      <c r="H2088" s="4">
        <v>3853536</v>
      </c>
      <c r="I2088" s="4" t="s">
        <v>5173</v>
      </c>
      <c r="J2088" s="216">
        <v>200</v>
      </c>
      <c r="K2088" s="4"/>
      <c r="L2088" s="4"/>
      <c r="M2088" s="4" t="s">
        <v>5174</v>
      </c>
      <c r="N2088" s="4"/>
      <c r="O2088" s="4">
        <v>18909380189</v>
      </c>
      <c r="P2088" s="217">
        <f>--IFERROR(VLOOKUP(I2088,'统计（数据库导出）'!A:C,2,FALSE),0)</f>
        <v>0</v>
      </c>
      <c r="Q2088" s="217">
        <f>--IFERROR(VLOOKUP(I2088,'统计（数据库导出）'!A:C,3,FALSE),0)</f>
        <v>10</v>
      </c>
      <c r="R2088" s="219">
        <f t="shared" si="35"/>
        <v>0.05</v>
      </c>
      <c r="S2088" s="217">
        <f>--IFERROR(VLOOKUP(I2088,'统计（数据库导出）'!A:K,4,FALSE),0)</f>
        <v>0</v>
      </c>
      <c r="T2088" s="217">
        <f>--IFERROR(VLOOKUP(I2088,'统计（数据库导出）'!A:K,5,FALSE),0)</f>
        <v>0</v>
      </c>
      <c r="U2088" s="217">
        <f>--IFERROR(VLOOKUP(I2088,'统计（数据库导出）'!A:K,6,FALSE),0)</f>
        <v>0</v>
      </c>
      <c r="V2088" s="217">
        <f>--IFERROR(VLOOKUP(I2088,'统计（数据库导出）'!A:K,7,FALSE),0)</f>
        <v>0</v>
      </c>
      <c r="W2088" s="217">
        <f>--IFERROR(VLOOKUP(I2088,'统计（数据库导出）'!A:K,8,FALSE),0)</f>
        <v>10</v>
      </c>
      <c r="X2088" s="217">
        <f>--IFERROR(VLOOKUP(I2088,'统计（数据库导出）'!A:K,9,FALSE),0)</f>
        <v>0</v>
      </c>
      <c r="Y2088" s="217">
        <f>--IFERROR(VLOOKUP(I2088,'统计（数据库导出）'!A:K,10,FALSE),0)</f>
        <v>0</v>
      </c>
      <c r="Z2088" s="217">
        <f>--IFERROR(VLOOKUP(I2088,'统计（数据库导出）'!A:K,11,FALSE),0)</f>
        <v>0</v>
      </c>
      <c r="AA2088" s="4">
        <v>2087</v>
      </c>
      <c r="AB2088" s="4"/>
    </row>
    <row r="2089" spans="1:28">
      <c r="A2089" s="4"/>
      <c r="B2089" s="4" t="s">
        <v>457</v>
      </c>
      <c r="C2089" s="4" t="s">
        <v>5160</v>
      </c>
      <c r="D2089" s="4"/>
      <c r="E2089" s="4"/>
      <c r="F2089" s="4"/>
      <c r="G2089" s="4"/>
      <c r="H2089" s="4">
        <v>3853709</v>
      </c>
      <c r="I2089" s="4" t="s">
        <v>5175</v>
      </c>
      <c r="J2089" s="216">
        <v>200</v>
      </c>
      <c r="K2089" s="4"/>
      <c r="L2089" s="4"/>
      <c r="M2089" s="4" t="s">
        <v>5176</v>
      </c>
      <c r="N2089" s="4"/>
      <c r="O2089" s="4">
        <v>18909380186</v>
      </c>
      <c r="P2089" s="217">
        <f>--IFERROR(VLOOKUP(I2089,'统计（数据库导出）'!A:C,2,FALSE),0)</f>
        <v>0</v>
      </c>
      <c r="Q2089" s="217">
        <f>--IFERROR(VLOOKUP(I2089,'统计（数据库导出）'!A:C,3,FALSE),0)</f>
        <v>0</v>
      </c>
      <c r="R2089" s="219">
        <f t="shared" si="35"/>
        <v>0</v>
      </c>
      <c r="S2089" s="217">
        <f>--IFERROR(VLOOKUP(I2089,'统计（数据库导出）'!A:K,4,FALSE),0)</f>
        <v>0</v>
      </c>
      <c r="T2089" s="217">
        <f>--IFERROR(VLOOKUP(I2089,'统计（数据库导出）'!A:K,5,FALSE),0)</f>
        <v>0</v>
      </c>
      <c r="U2089" s="217">
        <f>--IFERROR(VLOOKUP(I2089,'统计（数据库导出）'!A:K,6,FALSE),0)</f>
        <v>0</v>
      </c>
      <c r="V2089" s="217">
        <f>--IFERROR(VLOOKUP(I2089,'统计（数据库导出）'!A:K,7,FALSE),0)</f>
        <v>0</v>
      </c>
      <c r="W2089" s="217">
        <f>--IFERROR(VLOOKUP(I2089,'统计（数据库导出）'!A:K,8,FALSE),0)</f>
        <v>0</v>
      </c>
      <c r="X2089" s="217">
        <f>--IFERROR(VLOOKUP(I2089,'统计（数据库导出）'!A:K,9,FALSE),0)</f>
        <v>0</v>
      </c>
      <c r="Y2089" s="217">
        <f>--IFERROR(VLOOKUP(I2089,'统计（数据库导出）'!A:K,10,FALSE),0)</f>
        <v>0</v>
      </c>
      <c r="Z2089" s="217">
        <f>--IFERROR(VLOOKUP(I2089,'统计（数据库导出）'!A:K,11,FALSE),0)</f>
        <v>0</v>
      </c>
      <c r="AA2089" s="4">
        <v>2088</v>
      </c>
      <c r="AB2089" s="4"/>
    </row>
    <row r="2090" spans="1:28">
      <c r="A2090" s="4"/>
      <c r="B2090" s="4" t="s">
        <v>457</v>
      </c>
      <c r="C2090" s="4" t="s">
        <v>5160</v>
      </c>
      <c r="D2090" s="4"/>
      <c r="E2090" s="4"/>
      <c r="F2090" s="4"/>
      <c r="G2090" s="4"/>
      <c r="H2090" s="4">
        <v>3851095</v>
      </c>
      <c r="I2090" s="4" t="s">
        <v>5177</v>
      </c>
      <c r="J2090" s="216">
        <v>200</v>
      </c>
      <c r="K2090" s="4"/>
      <c r="L2090" s="4"/>
      <c r="M2090" s="4" t="s">
        <v>5178</v>
      </c>
      <c r="N2090" s="4"/>
      <c r="O2090" s="4">
        <v>13359380000</v>
      </c>
      <c r="P2090" s="217">
        <f>--IFERROR(VLOOKUP(I2090,'统计（数据库导出）'!A:C,2,FALSE),0)</f>
        <v>0</v>
      </c>
      <c r="Q2090" s="217">
        <f>--IFERROR(VLOOKUP(I2090,'统计（数据库导出）'!A:C,3,FALSE),0)</f>
        <v>0</v>
      </c>
      <c r="R2090" s="219">
        <f t="shared" si="35"/>
        <v>0</v>
      </c>
      <c r="S2090" s="217">
        <f>--IFERROR(VLOOKUP(I2090,'统计（数据库导出）'!A:K,4,FALSE),0)</f>
        <v>0</v>
      </c>
      <c r="T2090" s="217">
        <f>--IFERROR(VLOOKUP(I2090,'统计（数据库导出）'!A:K,5,FALSE),0)</f>
        <v>0</v>
      </c>
      <c r="U2090" s="217">
        <f>--IFERROR(VLOOKUP(I2090,'统计（数据库导出）'!A:K,6,FALSE),0)</f>
        <v>0</v>
      </c>
      <c r="V2090" s="217">
        <f>--IFERROR(VLOOKUP(I2090,'统计（数据库导出）'!A:K,7,FALSE),0)</f>
        <v>0</v>
      </c>
      <c r="W2090" s="217">
        <f>--IFERROR(VLOOKUP(I2090,'统计（数据库导出）'!A:K,8,FALSE),0)</f>
        <v>0</v>
      </c>
      <c r="X2090" s="217">
        <f>--IFERROR(VLOOKUP(I2090,'统计（数据库导出）'!A:K,9,FALSE),0)</f>
        <v>0</v>
      </c>
      <c r="Y2090" s="217">
        <f>--IFERROR(VLOOKUP(I2090,'统计（数据库导出）'!A:K,10,FALSE),0)</f>
        <v>0</v>
      </c>
      <c r="Z2090" s="217">
        <f>--IFERROR(VLOOKUP(I2090,'统计（数据库导出）'!A:K,11,FALSE),0)</f>
        <v>0</v>
      </c>
      <c r="AA2090" s="4">
        <v>2089</v>
      </c>
      <c r="AB2090" s="4"/>
    </row>
    <row r="2091" spans="1:28">
      <c r="A2091" s="4"/>
      <c r="B2091" s="4" t="s">
        <v>457</v>
      </c>
      <c r="C2091" s="4" t="s">
        <v>5160</v>
      </c>
      <c r="D2091" s="4"/>
      <c r="E2091" s="4"/>
      <c r="F2091" s="4"/>
      <c r="G2091" s="4"/>
      <c r="H2091" s="4">
        <v>3853859</v>
      </c>
      <c r="I2091" s="4" t="s">
        <v>5179</v>
      </c>
      <c r="J2091" s="216">
        <v>200</v>
      </c>
      <c r="K2091" s="4"/>
      <c r="L2091" s="4"/>
      <c r="M2091" s="4" t="s">
        <v>5180</v>
      </c>
      <c r="N2091" s="4"/>
      <c r="O2091" s="4">
        <v>18993828838</v>
      </c>
      <c r="P2091" s="217">
        <f>--IFERROR(VLOOKUP(I2091,'统计（数据库导出）'!A:C,2,FALSE),0)</f>
        <v>0</v>
      </c>
      <c r="Q2091" s="217">
        <f>--IFERROR(VLOOKUP(I2091,'统计（数据库导出）'!A:C,3,FALSE),0)</f>
        <v>76.55</v>
      </c>
      <c r="R2091" s="219">
        <f t="shared" si="35"/>
        <v>0.38275</v>
      </c>
      <c r="S2091" s="217">
        <f>--IFERROR(VLOOKUP(I2091,'统计（数据库导出）'!A:K,4,FALSE),0)</f>
        <v>0</v>
      </c>
      <c r="T2091" s="217">
        <f>--IFERROR(VLOOKUP(I2091,'统计（数据库导出）'!A:K,5,FALSE),0)</f>
        <v>0</v>
      </c>
      <c r="U2091" s="217">
        <f>--IFERROR(VLOOKUP(I2091,'统计（数据库导出）'!A:K,6,FALSE),0)</f>
        <v>0</v>
      </c>
      <c r="V2091" s="217">
        <f>--IFERROR(VLOOKUP(I2091,'统计（数据库导出）'!A:K,7,FALSE),0)</f>
        <v>0</v>
      </c>
      <c r="W2091" s="217">
        <f>--IFERROR(VLOOKUP(I2091,'统计（数据库导出）'!A:K,8,FALSE),0)</f>
        <v>75.9</v>
      </c>
      <c r="X2091" s="217">
        <f>--IFERROR(VLOOKUP(I2091,'统计（数据库导出）'!A:K,9,FALSE),0)</f>
        <v>0</v>
      </c>
      <c r="Y2091" s="217">
        <f>--IFERROR(VLOOKUP(I2091,'统计（数据库导出）'!A:K,10,FALSE),0)</f>
        <v>0.65</v>
      </c>
      <c r="Z2091" s="217">
        <f>--IFERROR(VLOOKUP(I2091,'统计（数据库导出）'!A:K,11,FALSE),0)</f>
        <v>0</v>
      </c>
      <c r="AA2091" s="4">
        <v>2090</v>
      </c>
      <c r="AB2091" s="4"/>
    </row>
    <row r="2092" spans="1:28">
      <c r="A2092" s="4"/>
      <c r="B2092" s="4" t="s">
        <v>457</v>
      </c>
      <c r="C2092" s="4" t="s">
        <v>5160</v>
      </c>
      <c r="D2092" s="4"/>
      <c r="E2092" s="4"/>
      <c r="F2092" s="4"/>
      <c r="G2092" s="4"/>
      <c r="H2092" s="4">
        <v>3853630</v>
      </c>
      <c r="I2092" s="4" t="s">
        <v>5181</v>
      </c>
      <c r="J2092" s="216">
        <v>200</v>
      </c>
      <c r="K2092" s="4"/>
      <c r="L2092" s="4"/>
      <c r="M2092" s="4" t="s">
        <v>5182</v>
      </c>
      <c r="N2092" s="4"/>
      <c r="O2092" s="4">
        <v>18909380188</v>
      </c>
      <c r="P2092" s="217">
        <f>--IFERROR(VLOOKUP(I2092,'统计（数据库导出）'!A:C,2,FALSE),0)</f>
        <v>0</v>
      </c>
      <c r="Q2092" s="217">
        <f>--IFERROR(VLOOKUP(I2092,'统计（数据库导出）'!A:C,3,FALSE),0)</f>
        <v>0</v>
      </c>
      <c r="R2092" s="219">
        <f t="shared" si="35"/>
        <v>0</v>
      </c>
      <c r="S2092" s="217">
        <f>--IFERROR(VLOOKUP(I2092,'统计（数据库导出）'!A:K,4,FALSE),0)</f>
        <v>0</v>
      </c>
      <c r="T2092" s="217">
        <f>--IFERROR(VLOOKUP(I2092,'统计（数据库导出）'!A:K,5,FALSE),0)</f>
        <v>0</v>
      </c>
      <c r="U2092" s="217">
        <f>--IFERROR(VLOOKUP(I2092,'统计（数据库导出）'!A:K,6,FALSE),0)</f>
        <v>0</v>
      </c>
      <c r="V2092" s="217">
        <f>--IFERROR(VLOOKUP(I2092,'统计（数据库导出）'!A:K,7,FALSE),0)</f>
        <v>0</v>
      </c>
      <c r="W2092" s="217">
        <f>--IFERROR(VLOOKUP(I2092,'统计（数据库导出）'!A:K,8,FALSE),0)</f>
        <v>0</v>
      </c>
      <c r="X2092" s="217">
        <f>--IFERROR(VLOOKUP(I2092,'统计（数据库导出）'!A:K,9,FALSE),0)</f>
        <v>0</v>
      </c>
      <c r="Y2092" s="217">
        <f>--IFERROR(VLOOKUP(I2092,'统计（数据库导出）'!A:K,10,FALSE),0)</f>
        <v>0</v>
      </c>
      <c r="Z2092" s="217">
        <f>--IFERROR(VLOOKUP(I2092,'统计（数据库导出）'!A:K,11,FALSE),0)</f>
        <v>0</v>
      </c>
      <c r="AA2092" s="4">
        <v>2091</v>
      </c>
      <c r="AB2092" s="4"/>
    </row>
    <row r="2093" spans="1:28">
      <c r="A2093" s="4"/>
      <c r="B2093" s="4" t="s">
        <v>457</v>
      </c>
      <c r="C2093" s="4" t="s">
        <v>5160</v>
      </c>
      <c r="D2093" s="4"/>
      <c r="E2093" s="4"/>
      <c r="F2093" s="4"/>
      <c r="G2093" s="4"/>
      <c r="H2093" s="4">
        <v>3853475</v>
      </c>
      <c r="I2093" s="4" t="s">
        <v>5183</v>
      </c>
      <c r="J2093" s="216">
        <v>200</v>
      </c>
      <c r="K2093" s="4"/>
      <c r="L2093" s="4"/>
      <c r="M2093" s="4" t="s">
        <v>5184</v>
      </c>
      <c r="N2093" s="4"/>
      <c r="O2093" s="4">
        <v>18993820060</v>
      </c>
      <c r="P2093" s="217">
        <f>--IFERROR(VLOOKUP(I2093,'统计（数据库导出）'!A:C,2,FALSE),0)</f>
        <v>0</v>
      </c>
      <c r="Q2093" s="217">
        <f>--IFERROR(VLOOKUP(I2093,'统计（数据库导出）'!A:C,3,FALSE),0)</f>
        <v>0</v>
      </c>
      <c r="R2093" s="219">
        <f t="shared" si="35"/>
        <v>0</v>
      </c>
      <c r="S2093" s="217">
        <f>--IFERROR(VLOOKUP(I2093,'统计（数据库导出）'!A:K,4,FALSE),0)</f>
        <v>0</v>
      </c>
      <c r="T2093" s="217">
        <f>--IFERROR(VLOOKUP(I2093,'统计（数据库导出）'!A:K,5,FALSE),0)</f>
        <v>0</v>
      </c>
      <c r="U2093" s="217">
        <f>--IFERROR(VLOOKUP(I2093,'统计（数据库导出）'!A:K,6,FALSE),0)</f>
        <v>0</v>
      </c>
      <c r="V2093" s="217">
        <f>--IFERROR(VLOOKUP(I2093,'统计（数据库导出）'!A:K,7,FALSE),0)</f>
        <v>0</v>
      </c>
      <c r="W2093" s="217">
        <f>--IFERROR(VLOOKUP(I2093,'统计（数据库导出）'!A:K,8,FALSE),0)</f>
        <v>0</v>
      </c>
      <c r="X2093" s="217">
        <f>--IFERROR(VLOOKUP(I2093,'统计（数据库导出）'!A:K,9,FALSE),0)</f>
        <v>0</v>
      </c>
      <c r="Y2093" s="217">
        <f>--IFERROR(VLOOKUP(I2093,'统计（数据库导出）'!A:K,10,FALSE),0)</f>
        <v>0</v>
      </c>
      <c r="Z2093" s="217">
        <f>--IFERROR(VLOOKUP(I2093,'统计（数据库导出）'!A:K,11,FALSE),0)</f>
        <v>0</v>
      </c>
      <c r="AA2093" s="4">
        <v>2092</v>
      </c>
      <c r="AB2093" s="4"/>
    </row>
    <row r="2094" spans="1:28">
      <c r="A2094" s="4"/>
      <c r="B2094" s="4" t="s">
        <v>457</v>
      </c>
      <c r="C2094" s="4" t="s">
        <v>5160</v>
      </c>
      <c r="D2094" s="4"/>
      <c r="E2094" s="4"/>
      <c r="F2094" s="4"/>
      <c r="G2094" s="4"/>
      <c r="H2094" s="4">
        <v>3852643</v>
      </c>
      <c r="I2094" s="4" t="s">
        <v>5185</v>
      </c>
      <c r="J2094" s="216">
        <v>200</v>
      </c>
      <c r="K2094" s="4"/>
      <c r="L2094" s="4"/>
      <c r="M2094" s="4" t="s">
        <v>5186</v>
      </c>
      <c r="N2094" s="4"/>
      <c r="O2094" s="4">
        <v>18993820099</v>
      </c>
      <c r="P2094" s="217">
        <f>--IFERROR(VLOOKUP(I2094,'统计（数据库导出）'!A:C,2,FALSE),0)</f>
        <v>0</v>
      </c>
      <c r="Q2094" s="217">
        <f>--IFERROR(VLOOKUP(I2094,'统计（数据库导出）'!A:C,3,FALSE),0)</f>
        <v>242.56</v>
      </c>
      <c r="R2094" s="219">
        <f t="shared" si="35"/>
        <v>1.2128</v>
      </c>
      <c r="S2094" s="217">
        <f>--IFERROR(VLOOKUP(I2094,'统计（数据库导出）'!A:K,4,FALSE),0)</f>
        <v>0</v>
      </c>
      <c r="T2094" s="217">
        <f>--IFERROR(VLOOKUP(I2094,'统计（数据库导出）'!A:K,5,FALSE),0)</f>
        <v>0</v>
      </c>
      <c r="U2094" s="217">
        <f>--IFERROR(VLOOKUP(I2094,'统计（数据库导出）'!A:K,6,FALSE),0)</f>
        <v>0</v>
      </c>
      <c r="V2094" s="217">
        <f>--IFERROR(VLOOKUP(I2094,'统计（数据库导出）'!A:K,7,FALSE),0)</f>
        <v>0</v>
      </c>
      <c r="W2094" s="217">
        <f>--IFERROR(VLOOKUP(I2094,'统计（数据库导出）'!A:K,8,FALSE),0)</f>
        <v>232.56</v>
      </c>
      <c r="X2094" s="217">
        <f>--IFERROR(VLOOKUP(I2094,'统计（数据库导出）'!A:K,9,FALSE),0)</f>
        <v>-88.3</v>
      </c>
      <c r="Y2094" s="217">
        <f>--IFERROR(VLOOKUP(I2094,'统计（数据库导出）'!A:K,10,FALSE),0)</f>
        <v>10</v>
      </c>
      <c r="Z2094" s="217">
        <f>--IFERROR(VLOOKUP(I2094,'统计（数据库导出）'!A:K,11,FALSE),0)</f>
        <v>0</v>
      </c>
      <c r="AA2094" s="4">
        <v>2093</v>
      </c>
      <c r="AB2094" s="4"/>
    </row>
    <row r="2095" spans="1:28">
      <c r="A2095" s="4"/>
      <c r="B2095" s="4" t="s">
        <v>457</v>
      </c>
      <c r="C2095" s="4" t="s">
        <v>5160</v>
      </c>
      <c r="D2095" s="4"/>
      <c r="E2095" s="4"/>
      <c r="F2095" s="4"/>
      <c r="G2095" s="4"/>
      <c r="H2095" s="4">
        <v>3851513</v>
      </c>
      <c r="I2095" s="4" t="s">
        <v>5187</v>
      </c>
      <c r="J2095" s="216">
        <v>200</v>
      </c>
      <c r="K2095" s="4"/>
      <c r="L2095" s="4"/>
      <c r="M2095" s="4" t="s">
        <v>5188</v>
      </c>
      <c r="N2095" s="4"/>
      <c r="O2095" s="4">
        <v>18919386686</v>
      </c>
      <c r="P2095" s="217">
        <f>--IFERROR(VLOOKUP(I2095,'统计（数据库导出）'!A:C,2,FALSE),0)</f>
        <v>0</v>
      </c>
      <c r="Q2095" s="217">
        <f>--IFERROR(VLOOKUP(I2095,'统计（数据库导出）'!A:C,3,FALSE),0)</f>
        <v>0</v>
      </c>
      <c r="R2095" s="219">
        <f t="shared" si="35"/>
        <v>0</v>
      </c>
      <c r="S2095" s="217">
        <f>--IFERROR(VLOOKUP(I2095,'统计（数据库导出）'!A:K,4,FALSE),0)</f>
        <v>0</v>
      </c>
      <c r="T2095" s="217">
        <f>--IFERROR(VLOOKUP(I2095,'统计（数据库导出）'!A:K,5,FALSE),0)</f>
        <v>0</v>
      </c>
      <c r="U2095" s="217">
        <f>--IFERROR(VLOOKUP(I2095,'统计（数据库导出）'!A:K,6,FALSE),0)</f>
        <v>0</v>
      </c>
      <c r="V2095" s="217">
        <f>--IFERROR(VLOOKUP(I2095,'统计（数据库导出）'!A:K,7,FALSE),0)</f>
        <v>0</v>
      </c>
      <c r="W2095" s="217">
        <f>--IFERROR(VLOOKUP(I2095,'统计（数据库导出）'!A:K,8,FALSE),0)</f>
        <v>0</v>
      </c>
      <c r="X2095" s="217">
        <f>--IFERROR(VLOOKUP(I2095,'统计（数据库导出）'!A:K,9,FALSE),0)</f>
        <v>0</v>
      </c>
      <c r="Y2095" s="217">
        <f>--IFERROR(VLOOKUP(I2095,'统计（数据库导出）'!A:K,10,FALSE),0)</f>
        <v>0</v>
      </c>
      <c r="Z2095" s="217">
        <f>--IFERROR(VLOOKUP(I2095,'统计（数据库导出）'!A:K,11,FALSE),0)</f>
        <v>0</v>
      </c>
      <c r="AA2095" s="4">
        <v>2094</v>
      </c>
      <c r="AB2095" s="4"/>
    </row>
    <row r="2096" spans="1:28">
      <c r="A2096" s="4"/>
      <c r="B2096" s="4" t="s">
        <v>457</v>
      </c>
      <c r="C2096" s="4" t="s">
        <v>5160</v>
      </c>
      <c r="D2096" s="4"/>
      <c r="E2096" s="4"/>
      <c r="F2096" s="4"/>
      <c r="G2096" s="4"/>
      <c r="H2096" s="4">
        <v>3853457</v>
      </c>
      <c r="I2096" s="4" t="s">
        <v>5189</v>
      </c>
      <c r="J2096" s="216">
        <v>200</v>
      </c>
      <c r="K2096" s="4"/>
      <c r="L2096" s="4"/>
      <c r="M2096" s="4" t="s">
        <v>5190</v>
      </c>
      <c r="N2096" s="4"/>
      <c r="O2096" s="4">
        <v>18919385190</v>
      </c>
      <c r="P2096" s="217">
        <f>--IFERROR(VLOOKUP(I2096,'统计（数据库导出）'!A:C,2,FALSE),0)</f>
        <v>0</v>
      </c>
      <c r="Q2096" s="217">
        <f>--IFERROR(VLOOKUP(I2096,'统计（数据库导出）'!A:C,3,FALSE),0)</f>
        <v>0</v>
      </c>
      <c r="R2096" s="219">
        <f t="shared" si="35"/>
        <v>0</v>
      </c>
      <c r="S2096" s="217">
        <f>--IFERROR(VLOOKUP(I2096,'统计（数据库导出）'!A:K,4,FALSE),0)</f>
        <v>0</v>
      </c>
      <c r="T2096" s="217">
        <f>--IFERROR(VLOOKUP(I2096,'统计（数据库导出）'!A:K,5,FALSE),0)</f>
        <v>0</v>
      </c>
      <c r="U2096" s="217">
        <f>--IFERROR(VLOOKUP(I2096,'统计（数据库导出）'!A:K,6,FALSE),0)</f>
        <v>0</v>
      </c>
      <c r="V2096" s="217">
        <f>--IFERROR(VLOOKUP(I2096,'统计（数据库导出）'!A:K,7,FALSE),0)</f>
        <v>0</v>
      </c>
      <c r="W2096" s="217">
        <f>--IFERROR(VLOOKUP(I2096,'统计（数据库导出）'!A:K,8,FALSE),0)</f>
        <v>0</v>
      </c>
      <c r="X2096" s="217">
        <f>--IFERROR(VLOOKUP(I2096,'统计（数据库导出）'!A:K,9,FALSE),0)</f>
        <v>0</v>
      </c>
      <c r="Y2096" s="217">
        <f>--IFERROR(VLOOKUP(I2096,'统计（数据库导出）'!A:K,10,FALSE),0)</f>
        <v>0</v>
      </c>
      <c r="Z2096" s="217">
        <f>--IFERROR(VLOOKUP(I2096,'统计（数据库导出）'!A:K,11,FALSE),0)</f>
        <v>0</v>
      </c>
      <c r="AA2096" s="4">
        <v>2095</v>
      </c>
      <c r="AB2096" s="4"/>
    </row>
    <row r="2097" spans="1:28">
      <c r="A2097" s="4"/>
      <c r="B2097" s="4" t="s">
        <v>457</v>
      </c>
      <c r="C2097" s="4" t="s">
        <v>5160</v>
      </c>
      <c r="D2097" s="4"/>
      <c r="E2097" s="4"/>
      <c r="F2097" s="4"/>
      <c r="G2097" s="4"/>
      <c r="H2097" s="4">
        <v>3853529</v>
      </c>
      <c r="I2097" s="4" t="s">
        <v>5191</v>
      </c>
      <c r="J2097" s="216">
        <v>200</v>
      </c>
      <c r="K2097" s="4"/>
      <c r="L2097" s="4"/>
      <c r="M2097" s="4" t="s">
        <v>5192</v>
      </c>
      <c r="N2097" s="4"/>
      <c r="O2097" s="4">
        <v>18919385183</v>
      </c>
      <c r="P2097" s="217">
        <f>--IFERROR(VLOOKUP(I2097,'统计（数据库导出）'!A:C,2,FALSE),0)</f>
        <v>0</v>
      </c>
      <c r="Q2097" s="217">
        <f>--IFERROR(VLOOKUP(I2097,'统计（数据库导出）'!A:C,3,FALSE),0)</f>
        <v>0</v>
      </c>
      <c r="R2097" s="219">
        <f t="shared" si="35"/>
        <v>0</v>
      </c>
      <c r="S2097" s="217">
        <f>--IFERROR(VLOOKUP(I2097,'统计（数据库导出）'!A:K,4,FALSE),0)</f>
        <v>0</v>
      </c>
      <c r="T2097" s="217">
        <f>--IFERROR(VLOOKUP(I2097,'统计（数据库导出）'!A:K,5,FALSE),0)</f>
        <v>0</v>
      </c>
      <c r="U2097" s="217">
        <f>--IFERROR(VLOOKUP(I2097,'统计（数据库导出）'!A:K,6,FALSE),0)</f>
        <v>0</v>
      </c>
      <c r="V2097" s="217">
        <f>--IFERROR(VLOOKUP(I2097,'统计（数据库导出）'!A:K,7,FALSE),0)</f>
        <v>0</v>
      </c>
      <c r="W2097" s="217">
        <f>--IFERROR(VLOOKUP(I2097,'统计（数据库导出）'!A:K,8,FALSE),0)</f>
        <v>0</v>
      </c>
      <c r="X2097" s="217">
        <f>--IFERROR(VLOOKUP(I2097,'统计（数据库导出）'!A:K,9,FALSE),0)</f>
        <v>0</v>
      </c>
      <c r="Y2097" s="217">
        <f>--IFERROR(VLOOKUP(I2097,'统计（数据库导出）'!A:K,10,FALSE),0)</f>
        <v>0</v>
      </c>
      <c r="Z2097" s="217">
        <f>--IFERROR(VLOOKUP(I2097,'统计（数据库导出）'!A:K,11,FALSE),0)</f>
        <v>0</v>
      </c>
      <c r="AA2097" s="4">
        <v>2096</v>
      </c>
      <c r="AB2097" s="4"/>
    </row>
    <row r="2098" spans="1:28">
      <c r="A2098" s="4"/>
      <c r="B2098" s="4" t="s">
        <v>457</v>
      </c>
      <c r="C2098" s="4" t="s">
        <v>5160</v>
      </c>
      <c r="D2098" s="4"/>
      <c r="E2098" s="4"/>
      <c r="F2098" s="4"/>
      <c r="G2098" s="4"/>
      <c r="H2098" s="4">
        <v>3853528</v>
      </c>
      <c r="I2098" s="4" t="s">
        <v>5193</v>
      </c>
      <c r="J2098" s="216">
        <v>200</v>
      </c>
      <c r="K2098" s="4"/>
      <c r="L2098" s="4"/>
      <c r="M2098" s="4" t="s">
        <v>5194</v>
      </c>
      <c r="N2098" s="4"/>
      <c r="O2098" s="4">
        <v>18993815688</v>
      </c>
      <c r="P2098" s="217">
        <f>--IFERROR(VLOOKUP(I2098,'统计（数据库导出）'!A:C,2,FALSE),0)</f>
        <v>0</v>
      </c>
      <c r="Q2098" s="217">
        <f>--IFERROR(VLOOKUP(I2098,'统计（数据库导出）'!A:C,3,FALSE),0)</f>
        <v>0</v>
      </c>
      <c r="R2098" s="219">
        <f t="shared" si="35"/>
        <v>0</v>
      </c>
      <c r="S2098" s="217">
        <f>--IFERROR(VLOOKUP(I2098,'统计（数据库导出）'!A:K,4,FALSE),0)</f>
        <v>0</v>
      </c>
      <c r="T2098" s="217">
        <f>--IFERROR(VLOOKUP(I2098,'统计（数据库导出）'!A:K,5,FALSE),0)</f>
        <v>0</v>
      </c>
      <c r="U2098" s="217">
        <f>--IFERROR(VLOOKUP(I2098,'统计（数据库导出）'!A:K,6,FALSE),0)</f>
        <v>0</v>
      </c>
      <c r="V2098" s="217">
        <f>--IFERROR(VLOOKUP(I2098,'统计（数据库导出）'!A:K,7,FALSE),0)</f>
        <v>0</v>
      </c>
      <c r="W2098" s="217">
        <f>--IFERROR(VLOOKUP(I2098,'统计（数据库导出）'!A:K,8,FALSE),0)</f>
        <v>0</v>
      </c>
      <c r="X2098" s="217">
        <f>--IFERROR(VLOOKUP(I2098,'统计（数据库导出）'!A:K,9,FALSE),0)</f>
        <v>0</v>
      </c>
      <c r="Y2098" s="217">
        <f>--IFERROR(VLOOKUP(I2098,'统计（数据库导出）'!A:K,10,FALSE),0)</f>
        <v>0</v>
      </c>
      <c r="Z2098" s="217">
        <f>--IFERROR(VLOOKUP(I2098,'统计（数据库导出）'!A:K,11,FALSE),0)</f>
        <v>0</v>
      </c>
      <c r="AA2098" s="4">
        <v>2097</v>
      </c>
      <c r="AB2098" s="4"/>
    </row>
    <row r="2099" spans="1:28">
      <c r="A2099" s="4"/>
      <c r="B2099" s="4" t="s">
        <v>457</v>
      </c>
      <c r="C2099" s="4" t="s">
        <v>5160</v>
      </c>
      <c r="D2099" s="4"/>
      <c r="E2099" s="4"/>
      <c r="F2099" s="4"/>
      <c r="G2099" s="4"/>
      <c r="H2099" s="4">
        <v>3853596</v>
      </c>
      <c r="I2099" s="4" t="s">
        <v>5195</v>
      </c>
      <c r="J2099" s="216">
        <v>200</v>
      </c>
      <c r="K2099" s="4"/>
      <c r="L2099" s="4"/>
      <c r="M2099" s="4" t="s">
        <v>5196</v>
      </c>
      <c r="N2099" s="4"/>
      <c r="O2099" s="4">
        <v>18993820536</v>
      </c>
      <c r="P2099" s="217">
        <f>--IFERROR(VLOOKUP(I2099,'统计（数据库导出）'!A:C,2,FALSE),0)</f>
        <v>169</v>
      </c>
      <c r="Q2099" s="217">
        <f>--IFERROR(VLOOKUP(I2099,'统计（数据库导出）'!A:C,3,FALSE),0)</f>
        <v>320.96</v>
      </c>
      <c r="R2099" s="219">
        <f t="shared" si="35"/>
        <v>1.6048</v>
      </c>
      <c r="S2099" s="217">
        <f>--IFERROR(VLOOKUP(I2099,'统计（数据库导出）'!A:K,4,FALSE),0)</f>
        <v>169</v>
      </c>
      <c r="T2099" s="217">
        <f>--IFERROR(VLOOKUP(I2099,'统计（数据库导出）'!A:K,5,FALSE),0)</f>
        <v>0</v>
      </c>
      <c r="U2099" s="217">
        <f>--IFERROR(VLOOKUP(I2099,'统计（数据库导出）'!A:K,6,FALSE),0)</f>
        <v>0</v>
      </c>
      <c r="V2099" s="217">
        <f>--IFERROR(VLOOKUP(I2099,'统计（数据库导出）'!A:K,7,FALSE),0)</f>
        <v>0</v>
      </c>
      <c r="W2099" s="217">
        <f>--IFERROR(VLOOKUP(I2099,'统计（数据库导出）'!A:K,8,FALSE),0)</f>
        <v>274.96</v>
      </c>
      <c r="X2099" s="217">
        <f>--IFERROR(VLOOKUP(I2099,'统计（数据库导出）'!A:K,9,FALSE),0)</f>
        <v>0</v>
      </c>
      <c r="Y2099" s="217">
        <f>--IFERROR(VLOOKUP(I2099,'统计（数据库导出）'!A:K,10,FALSE),0)</f>
        <v>46</v>
      </c>
      <c r="Z2099" s="217">
        <f>--IFERROR(VLOOKUP(I2099,'统计（数据库导出）'!A:K,11,FALSE),0)</f>
        <v>0</v>
      </c>
      <c r="AA2099" s="4">
        <v>2098</v>
      </c>
      <c r="AB2099" s="4"/>
    </row>
    <row r="2100" spans="1:28">
      <c r="A2100" s="4"/>
      <c r="B2100" s="4" t="s">
        <v>457</v>
      </c>
      <c r="C2100" s="4" t="s">
        <v>5160</v>
      </c>
      <c r="D2100" s="4"/>
      <c r="E2100" s="4"/>
      <c r="F2100" s="4"/>
      <c r="G2100" s="4"/>
      <c r="H2100" s="4">
        <v>3853540</v>
      </c>
      <c r="I2100" s="4" t="s">
        <v>5197</v>
      </c>
      <c r="J2100" s="216">
        <v>200</v>
      </c>
      <c r="K2100" s="4"/>
      <c r="L2100" s="4"/>
      <c r="M2100" s="4" t="s">
        <v>5198</v>
      </c>
      <c r="N2100" s="4"/>
      <c r="O2100" s="4">
        <v>18919385160</v>
      </c>
      <c r="P2100" s="217">
        <f>--IFERROR(VLOOKUP(I2100,'统计（数据库导出）'!A:C,2,FALSE),0)</f>
        <v>0</v>
      </c>
      <c r="Q2100" s="217">
        <f>--IFERROR(VLOOKUP(I2100,'统计（数据库导出）'!A:C,3,FALSE),0)</f>
        <v>0</v>
      </c>
      <c r="R2100" s="219">
        <f t="shared" si="35"/>
        <v>0</v>
      </c>
      <c r="S2100" s="217">
        <f>--IFERROR(VLOOKUP(I2100,'统计（数据库导出）'!A:K,4,FALSE),0)</f>
        <v>0</v>
      </c>
      <c r="T2100" s="217">
        <f>--IFERROR(VLOOKUP(I2100,'统计（数据库导出）'!A:K,5,FALSE),0)</f>
        <v>0</v>
      </c>
      <c r="U2100" s="217">
        <f>--IFERROR(VLOOKUP(I2100,'统计（数据库导出）'!A:K,6,FALSE),0)</f>
        <v>0</v>
      </c>
      <c r="V2100" s="217">
        <f>--IFERROR(VLOOKUP(I2100,'统计（数据库导出）'!A:K,7,FALSE),0)</f>
        <v>0</v>
      </c>
      <c r="W2100" s="217">
        <f>--IFERROR(VLOOKUP(I2100,'统计（数据库导出）'!A:K,8,FALSE),0)</f>
        <v>0</v>
      </c>
      <c r="X2100" s="217">
        <f>--IFERROR(VLOOKUP(I2100,'统计（数据库导出）'!A:K,9,FALSE),0)</f>
        <v>0</v>
      </c>
      <c r="Y2100" s="217">
        <f>--IFERROR(VLOOKUP(I2100,'统计（数据库导出）'!A:K,10,FALSE),0)</f>
        <v>0</v>
      </c>
      <c r="Z2100" s="217">
        <f>--IFERROR(VLOOKUP(I2100,'统计（数据库导出）'!A:K,11,FALSE),0)</f>
        <v>0</v>
      </c>
      <c r="AA2100" s="4">
        <v>2099</v>
      </c>
      <c r="AB2100" s="4"/>
    </row>
    <row r="2101" spans="1:28">
      <c r="A2101" s="4"/>
      <c r="B2101" s="4" t="s">
        <v>457</v>
      </c>
      <c r="C2101" s="4" t="s">
        <v>5160</v>
      </c>
      <c r="D2101" s="4"/>
      <c r="E2101" s="4"/>
      <c r="F2101" s="4"/>
      <c r="G2101" s="4"/>
      <c r="H2101" s="4">
        <v>3853526</v>
      </c>
      <c r="I2101" s="4" t="s">
        <v>5199</v>
      </c>
      <c r="J2101" s="216">
        <v>200</v>
      </c>
      <c r="K2101" s="4"/>
      <c r="L2101" s="4"/>
      <c r="M2101" s="4" t="s">
        <v>5200</v>
      </c>
      <c r="N2101" s="4"/>
      <c r="O2101" s="4">
        <v>18919385165</v>
      </c>
      <c r="P2101" s="217">
        <f>--IFERROR(VLOOKUP(I2101,'统计（数据库导出）'!A:C,2,FALSE),0)</f>
        <v>0</v>
      </c>
      <c r="Q2101" s="217">
        <f>--IFERROR(VLOOKUP(I2101,'统计（数据库导出）'!A:C,3,FALSE),0)</f>
        <v>0</v>
      </c>
      <c r="R2101" s="219">
        <f t="shared" si="35"/>
        <v>0</v>
      </c>
      <c r="S2101" s="217">
        <f>--IFERROR(VLOOKUP(I2101,'统计（数据库导出）'!A:K,4,FALSE),0)</f>
        <v>0</v>
      </c>
      <c r="T2101" s="217">
        <f>--IFERROR(VLOOKUP(I2101,'统计（数据库导出）'!A:K,5,FALSE),0)</f>
        <v>0</v>
      </c>
      <c r="U2101" s="217">
        <f>--IFERROR(VLOOKUP(I2101,'统计（数据库导出）'!A:K,6,FALSE),0)</f>
        <v>0</v>
      </c>
      <c r="V2101" s="217">
        <f>--IFERROR(VLOOKUP(I2101,'统计（数据库导出）'!A:K,7,FALSE),0)</f>
        <v>0</v>
      </c>
      <c r="W2101" s="217">
        <f>--IFERROR(VLOOKUP(I2101,'统计（数据库导出）'!A:K,8,FALSE),0)</f>
        <v>0</v>
      </c>
      <c r="X2101" s="217">
        <f>--IFERROR(VLOOKUP(I2101,'统计（数据库导出）'!A:K,9,FALSE),0)</f>
        <v>0</v>
      </c>
      <c r="Y2101" s="217">
        <f>--IFERROR(VLOOKUP(I2101,'统计（数据库导出）'!A:K,10,FALSE),0)</f>
        <v>0</v>
      </c>
      <c r="Z2101" s="217">
        <f>--IFERROR(VLOOKUP(I2101,'统计（数据库导出）'!A:K,11,FALSE),0)</f>
        <v>0</v>
      </c>
      <c r="AA2101" s="4">
        <v>2100</v>
      </c>
      <c r="AB2101" s="4"/>
    </row>
    <row r="2102" spans="1:28">
      <c r="A2102" s="4"/>
      <c r="B2102" s="4" t="s">
        <v>457</v>
      </c>
      <c r="C2102" s="4" t="s">
        <v>5160</v>
      </c>
      <c r="D2102" s="4"/>
      <c r="E2102" s="4"/>
      <c r="F2102" s="4"/>
      <c r="G2102" s="4"/>
      <c r="H2102" s="4">
        <v>3853592</v>
      </c>
      <c r="I2102" s="4" t="s">
        <v>5201</v>
      </c>
      <c r="J2102" s="216">
        <v>200</v>
      </c>
      <c r="K2102" s="4"/>
      <c r="L2102" s="4"/>
      <c r="M2102" s="4" t="s">
        <v>5202</v>
      </c>
      <c r="N2102" s="4"/>
      <c r="O2102" s="4">
        <v>18919385197</v>
      </c>
      <c r="P2102" s="217">
        <f>--IFERROR(VLOOKUP(I2102,'统计（数据库导出）'!A:C,2,FALSE),0)</f>
        <v>0</v>
      </c>
      <c r="Q2102" s="217">
        <f>--IFERROR(VLOOKUP(I2102,'统计（数据库导出）'!A:C,3,FALSE),0)</f>
        <v>0</v>
      </c>
      <c r="R2102" s="219">
        <f t="shared" si="35"/>
        <v>0</v>
      </c>
      <c r="S2102" s="217">
        <f>--IFERROR(VLOOKUP(I2102,'统计（数据库导出）'!A:K,4,FALSE),0)</f>
        <v>0</v>
      </c>
      <c r="T2102" s="217">
        <f>--IFERROR(VLOOKUP(I2102,'统计（数据库导出）'!A:K,5,FALSE),0)</f>
        <v>0</v>
      </c>
      <c r="U2102" s="217">
        <f>--IFERROR(VLOOKUP(I2102,'统计（数据库导出）'!A:K,6,FALSE),0)</f>
        <v>0</v>
      </c>
      <c r="V2102" s="217">
        <f>--IFERROR(VLOOKUP(I2102,'统计（数据库导出）'!A:K,7,FALSE),0)</f>
        <v>0</v>
      </c>
      <c r="W2102" s="217">
        <f>--IFERROR(VLOOKUP(I2102,'统计（数据库导出）'!A:K,8,FALSE),0)</f>
        <v>0</v>
      </c>
      <c r="X2102" s="217">
        <f>--IFERROR(VLOOKUP(I2102,'统计（数据库导出）'!A:K,9,FALSE),0)</f>
        <v>0</v>
      </c>
      <c r="Y2102" s="217">
        <f>--IFERROR(VLOOKUP(I2102,'统计（数据库导出）'!A:K,10,FALSE),0)</f>
        <v>0</v>
      </c>
      <c r="Z2102" s="217">
        <f>--IFERROR(VLOOKUP(I2102,'统计（数据库导出）'!A:K,11,FALSE),0)</f>
        <v>0</v>
      </c>
      <c r="AA2102" s="4">
        <v>2101</v>
      </c>
      <c r="AB2102" s="4"/>
    </row>
    <row r="2103" spans="1:28">
      <c r="A2103" s="4"/>
      <c r="B2103" s="4" t="s">
        <v>457</v>
      </c>
      <c r="C2103" s="4" t="s">
        <v>5160</v>
      </c>
      <c r="D2103" s="4"/>
      <c r="E2103" s="4"/>
      <c r="F2103" s="4"/>
      <c r="G2103" s="4"/>
      <c r="H2103" s="4">
        <v>3853527</v>
      </c>
      <c r="I2103" s="4" t="s">
        <v>5203</v>
      </c>
      <c r="J2103" s="216">
        <v>200</v>
      </c>
      <c r="K2103" s="4"/>
      <c r="L2103" s="4"/>
      <c r="M2103" s="4" t="s">
        <v>5204</v>
      </c>
      <c r="N2103" s="4"/>
      <c r="O2103" s="4">
        <v>18919385210</v>
      </c>
      <c r="P2103" s="217">
        <f>--IFERROR(VLOOKUP(I2103,'统计（数据库导出）'!A:C,2,FALSE),0)</f>
        <v>0</v>
      </c>
      <c r="Q2103" s="217">
        <f>--IFERROR(VLOOKUP(I2103,'统计（数据库导出）'!A:C,3,FALSE),0)</f>
        <v>0</v>
      </c>
      <c r="R2103" s="219">
        <f t="shared" si="35"/>
        <v>0</v>
      </c>
      <c r="S2103" s="217">
        <f>--IFERROR(VLOOKUP(I2103,'统计（数据库导出）'!A:K,4,FALSE),0)</f>
        <v>0</v>
      </c>
      <c r="T2103" s="217">
        <f>--IFERROR(VLOOKUP(I2103,'统计（数据库导出）'!A:K,5,FALSE),0)</f>
        <v>0</v>
      </c>
      <c r="U2103" s="217">
        <f>--IFERROR(VLOOKUP(I2103,'统计（数据库导出）'!A:K,6,FALSE),0)</f>
        <v>0</v>
      </c>
      <c r="V2103" s="217">
        <f>--IFERROR(VLOOKUP(I2103,'统计（数据库导出）'!A:K,7,FALSE),0)</f>
        <v>0</v>
      </c>
      <c r="W2103" s="217">
        <f>--IFERROR(VLOOKUP(I2103,'统计（数据库导出）'!A:K,8,FALSE),0)</f>
        <v>0</v>
      </c>
      <c r="X2103" s="217">
        <f>--IFERROR(VLOOKUP(I2103,'统计（数据库导出）'!A:K,9,FALSE),0)</f>
        <v>0</v>
      </c>
      <c r="Y2103" s="217">
        <f>--IFERROR(VLOOKUP(I2103,'统计（数据库导出）'!A:K,10,FALSE),0)</f>
        <v>0</v>
      </c>
      <c r="Z2103" s="217">
        <f>--IFERROR(VLOOKUP(I2103,'统计（数据库导出）'!A:K,11,FALSE),0)</f>
        <v>0</v>
      </c>
      <c r="AA2103" s="4">
        <v>2102</v>
      </c>
      <c r="AB2103" s="4"/>
    </row>
    <row r="2104" spans="1:28">
      <c r="A2104" s="4"/>
      <c r="B2104" s="4" t="s">
        <v>457</v>
      </c>
      <c r="C2104" s="4" t="s">
        <v>5160</v>
      </c>
      <c r="D2104" s="4"/>
      <c r="E2104" s="4"/>
      <c r="F2104" s="4"/>
      <c r="G2104" s="4"/>
      <c r="H2104" s="4">
        <v>3853472</v>
      </c>
      <c r="I2104" s="4" t="s">
        <v>5205</v>
      </c>
      <c r="J2104" s="216">
        <v>200</v>
      </c>
      <c r="K2104" s="4"/>
      <c r="L2104" s="4"/>
      <c r="M2104" s="4" t="s">
        <v>5206</v>
      </c>
      <c r="N2104" s="4"/>
      <c r="O2104" s="4">
        <v>18919385167</v>
      </c>
      <c r="P2104" s="217">
        <f>--IFERROR(VLOOKUP(I2104,'统计（数据库导出）'!A:C,2,FALSE),0)</f>
        <v>0</v>
      </c>
      <c r="Q2104" s="217">
        <f>--IFERROR(VLOOKUP(I2104,'统计（数据库导出）'!A:C,3,FALSE),0)</f>
        <v>0</v>
      </c>
      <c r="R2104" s="219">
        <f t="shared" si="35"/>
        <v>0</v>
      </c>
      <c r="S2104" s="217">
        <f>--IFERROR(VLOOKUP(I2104,'统计（数据库导出）'!A:K,4,FALSE),0)</f>
        <v>0</v>
      </c>
      <c r="T2104" s="217">
        <f>--IFERROR(VLOOKUP(I2104,'统计（数据库导出）'!A:K,5,FALSE),0)</f>
        <v>0</v>
      </c>
      <c r="U2104" s="217">
        <f>--IFERROR(VLOOKUP(I2104,'统计（数据库导出）'!A:K,6,FALSE),0)</f>
        <v>0</v>
      </c>
      <c r="V2104" s="217">
        <f>--IFERROR(VLOOKUP(I2104,'统计（数据库导出）'!A:K,7,FALSE),0)</f>
        <v>0</v>
      </c>
      <c r="W2104" s="217">
        <f>--IFERROR(VLOOKUP(I2104,'统计（数据库导出）'!A:K,8,FALSE),0)</f>
        <v>0</v>
      </c>
      <c r="X2104" s="217">
        <f>--IFERROR(VLOOKUP(I2104,'统计（数据库导出）'!A:K,9,FALSE),0)</f>
        <v>0</v>
      </c>
      <c r="Y2104" s="217">
        <f>--IFERROR(VLOOKUP(I2104,'统计（数据库导出）'!A:K,10,FALSE),0)</f>
        <v>0</v>
      </c>
      <c r="Z2104" s="217">
        <f>--IFERROR(VLOOKUP(I2104,'统计（数据库导出）'!A:K,11,FALSE),0)</f>
        <v>0</v>
      </c>
      <c r="AA2104" s="4">
        <v>2103</v>
      </c>
      <c r="AB2104" s="4"/>
    </row>
    <row r="2105" spans="1:28">
      <c r="A2105" s="4"/>
      <c r="B2105" s="4" t="s">
        <v>457</v>
      </c>
      <c r="C2105" s="4" t="s">
        <v>5160</v>
      </c>
      <c r="D2105" s="4"/>
      <c r="E2105" s="4"/>
      <c r="F2105" s="4"/>
      <c r="G2105" s="4"/>
      <c r="H2105" s="4">
        <v>3853542</v>
      </c>
      <c r="I2105" s="4" t="s">
        <v>5207</v>
      </c>
      <c r="J2105" s="216">
        <v>200</v>
      </c>
      <c r="K2105" s="4"/>
      <c r="L2105" s="4"/>
      <c r="M2105" s="4" t="s">
        <v>5208</v>
      </c>
      <c r="N2105" s="4"/>
      <c r="O2105" s="4">
        <v>18919385137</v>
      </c>
      <c r="P2105" s="217">
        <f>--IFERROR(VLOOKUP(I2105,'统计（数据库导出）'!A:C,2,FALSE),0)</f>
        <v>0</v>
      </c>
      <c r="Q2105" s="217">
        <f>--IFERROR(VLOOKUP(I2105,'统计（数据库导出）'!A:C,3,FALSE),0)</f>
        <v>0</v>
      </c>
      <c r="R2105" s="219">
        <f t="shared" si="35"/>
        <v>0</v>
      </c>
      <c r="S2105" s="217">
        <f>--IFERROR(VLOOKUP(I2105,'统计（数据库导出）'!A:K,4,FALSE),0)</f>
        <v>0</v>
      </c>
      <c r="T2105" s="217">
        <f>--IFERROR(VLOOKUP(I2105,'统计（数据库导出）'!A:K,5,FALSE),0)</f>
        <v>0</v>
      </c>
      <c r="U2105" s="217">
        <f>--IFERROR(VLOOKUP(I2105,'统计（数据库导出）'!A:K,6,FALSE),0)</f>
        <v>0</v>
      </c>
      <c r="V2105" s="217">
        <f>--IFERROR(VLOOKUP(I2105,'统计（数据库导出）'!A:K,7,FALSE),0)</f>
        <v>0</v>
      </c>
      <c r="W2105" s="217">
        <f>--IFERROR(VLOOKUP(I2105,'统计（数据库导出）'!A:K,8,FALSE),0)</f>
        <v>0</v>
      </c>
      <c r="X2105" s="217">
        <f>--IFERROR(VLOOKUP(I2105,'统计（数据库导出）'!A:K,9,FALSE),0)</f>
        <v>0</v>
      </c>
      <c r="Y2105" s="217">
        <f>--IFERROR(VLOOKUP(I2105,'统计（数据库导出）'!A:K,10,FALSE),0)</f>
        <v>0</v>
      </c>
      <c r="Z2105" s="217">
        <f>--IFERROR(VLOOKUP(I2105,'统计（数据库导出）'!A:K,11,FALSE),0)</f>
        <v>0</v>
      </c>
      <c r="AA2105" s="4">
        <v>2104</v>
      </c>
      <c r="AB2105" s="4"/>
    </row>
    <row r="2106" spans="1:28">
      <c r="A2106" s="4"/>
      <c r="B2106" s="4" t="s">
        <v>457</v>
      </c>
      <c r="C2106" s="4" t="s">
        <v>5160</v>
      </c>
      <c r="D2106" s="4"/>
      <c r="E2106" s="4"/>
      <c r="F2106" s="4"/>
      <c r="G2106" s="4"/>
      <c r="H2106" s="4">
        <v>3853761</v>
      </c>
      <c r="I2106" s="4" t="s">
        <v>5209</v>
      </c>
      <c r="J2106" s="216">
        <v>200</v>
      </c>
      <c r="K2106" s="4"/>
      <c r="L2106" s="4"/>
      <c r="M2106" s="4" t="s">
        <v>5210</v>
      </c>
      <c r="N2106" s="4"/>
      <c r="O2106" s="4">
        <v>18993820686</v>
      </c>
      <c r="P2106" s="217">
        <f>--IFERROR(VLOOKUP(I2106,'统计（数据库导出）'!A:C,2,FALSE),0)</f>
        <v>0</v>
      </c>
      <c r="Q2106" s="217">
        <f>--IFERROR(VLOOKUP(I2106,'统计（数据库导出）'!A:C,3,FALSE),0)</f>
        <v>0</v>
      </c>
      <c r="R2106" s="219">
        <f t="shared" si="35"/>
        <v>0</v>
      </c>
      <c r="S2106" s="217">
        <f>--IFERROR(VLOOKUP(I2106,'统计（数据库导出）'!A:K,4,FALSE),0)</f>
        <v>0</v>
      </c>
      <c r="T2106" s="217">
        <f>--IFERROR(VLOOKUP(I2106,'统计（数据库导出）'!A:K,5,FALSE),0)</f>
        <v>0</v>
      </c>
      <c r="U2106" s="217">
        <f>--IFERROR(VLOOKUP(I2106,'统计（数据库导出）'!A:K,6,FALSE),0)</f>
        <v>0</v>
      </c>
      <c r="V2106" s="217">
        <f>--IFERROR(VLOOKUP(I2106,'统计（数据库导出）'!A:K,7,FALSE),0)</f>
        <v>0</v>
      </c>
      <c r="W2106" s="217">
        <f>--IFERROR(VLOOKUP(I2106,'统计（数据库导出）'!A:K,8,FALSE),0)</f>
        <v>0</v>
      </c>
      <c r="X2106" s="217">
        <f>--IFERROR(VLOOKUP(I2106,'统计（数据库导出）'!A:K,9,FALSE),0)</f>
        <v>0</v>
      </c>
      <c r="Y2106" s="217">
        <f>--IFERROR(VLOOKUP(I2106,'统计（数据库导出）'!A:K,10,FALSE),0)</f>
        <v>0</v>
      </c>
      <c r="Z2106" s="217">
        <f>--IFERROR(VLOOKUP(I2106,'统计（数据库导出）'!A:K,11,FALSE),0)</f>
        <v>0</v>
      </c>
      <c r="AA2106" s="4">
        <v>2105</v>
      </c>
      <c r="AB2106" s="4"/>
    </row>
    <row r="2107" spans="1:28">
      <c r="A2107" s="4"/>
      <c r="B2107" s="4" t="s">
        <v>457</v>
      </c>
      <c r="C2107" s="4" t="s">
        <v>5160</v>
      </c>
      <c r="D2107" s="4"/>
      <c r="E2107" s="4"/>
      <c r="F2107" s="4"/>
      <c r="G2107" s="4"/>
      <c r="H2107" s="4">
        <v>3854122</v>
      </c>
      <c r="I2107" s="4" t="s">
        <v>5211</v>
      </c>
      <c r="J2107" s="216">
        <v>200</v>
      </c>
      <c r="K2107" s="4"/>
      <c r="L2107" s="4"/>
      <c r="M2107" s="4" t="s">
        <v>5212</v>
      </c>
      <c r="N2107" s="4"/>
      <c r="O2107" s="4">
        <v>18919385132</v>
      </c>
      <c r="P2107" s="217">
        <f>--IFERROR(VLOOKUP(I2107,'统计（数据库导出）'!A:C,2,FALSE),0)</f>
        <v>0</v>
      </c>
      <c r="Q2107" s="217">
        <f>--IFERROR(VLOOKUP(I2107,'统计（数据库导出）'!A:C,3,FALSE),0)</f>
        <v>0</v>
      </c>
      <c r="R2107" s="219">
        <f t="shared" si="35"/>
        <v>0</v>
      </c>
      <c r="S2107" s="217">
        <f>--IFERROR(VLOOKUP(I2107,'统计（数据库导出）'!A:K,4,FALSE),0)</f>
        <v>0</v>
      </c>
      <c r="T2107" s="217">
        <f>--IFERROR(VLOOKUP(I2107,'统计（数据库导出）'!A:K,5,FALSE),0)</f>
        <v>0</v>
      </c>
      <c r="U2107" s="217">
        <f>--IFERROR(VLOOKUP(I2107,'统计（数据库导出）'!A:K,6,FALSE),0)</f>
        <v>0</v>
      </c>
      <c r="V2107" s="217">
        <f>--IFERROR(VLOOKUP(I2107,'统计（数据库导出）'!A:K,7,FALSE),0)</f>
        <v>0</v>
      </c>
      <c r="W2107" s="217">
        <f>--IFERROR(VLOOKUP(I2107,'统计（数据库导出）'!A:K,8,FALSE),0)</f>
        <v>0</v>
      </c>
      <c r="X2107" s="217">
        <f>--IFERROR(VLOOKUP(I2107,'统计（数据库导出）'!A:K,9,FALSE),0)</f>
        <v>0</v>
      </c>
      <c r="Y2107" s="217">
        <f>--IFERROR(VLOOKUP(I2107,'统计（数据库导出）'!A:K,10,FALSE),0)</f>
        <v>0</v>
      </c>
      <c r="Z2107" s="217">
        <f>--IFERROR(VLOOKUP(I2107,'统计（数据库导出）'!A:K,11,FALSE),0)</f>
        <v>0</v>
      </c>
      <c r="AA2107" s="4">
        <v>2106</v>
      </c>
      <c r="AB2107" s="4"/>
    </row>
    <row r="2108" spans="1:28">
      <c r="A2108" s="4"/>
      <c r="B2108" s="4" t="s">
        <v>457</v>
      </c>
      <c r="C2108" s="4" t="s">
        <v>5213</v>
      </c>
      <c r="D2108" s="4"/>
      <c r="E2108" s="4"/>
      <c r="F2108" s="4"/>
      <c r="G2108" s="4"/>
      <c r="H2108" s="4">
        <v>3850527</v>
      </c>
      <c r="I2108" s="4" t="s">
        <v>5214</v>
      </c>
      <c r="J2108" s="216">
        <v>200</v>
      </c>
      <c r="K2108" s="4"/>
      <c r="L2108" s="4"/>
      <c r="M2108" s="4" t="s">
        <v>5215</v>
      </c>
      <c r="N2108" s="4"/>
      <c r="O2108" s="4">
        <v>18993820656</v>
      </c>
      <c r="P2108" s="217">
        <f>--IFERROR(VLOOKUP(I2108,'统计（数据库导出）'!A:C,2,FALSE),0)</f>
        <v>0</v>
      </c>
      <c r="Q2108" s="217">
        <f>--IFERROR(VLOOKUP(I2108,'统计（数据库导出）'!A:C,3,FALSE),0)</f>
        <v>0</v>
      </c>
      <c r="R2108" s="219">
        <f t="shared" si="35"/>
        <v>0</v>
      </c>
      <c r="S2108" s="217">
        <f>--IFERROR(VLOOKUP(I2108,'统计（数据库导出）'!A:K,4,FALSE),0)</f>
        <v>0</v>
      </c>
      <c r="T2108" s="217">
        <f>--IFERROR(VLOOKUP(I2108,'统计（数据库导出）'!A:K,5,FALSE),0)</f>
        <v>0</v>
      </c>
      <c r="U2108" s="217">
        <f>--IFERROR(VLOOKUP(I2108,'统计（数据库导出）'!A:K,6,FALSE),0)</f>
        <v>0</v>
      </c>
      <c r="V2108" s="217">
        <f>--IFERROR(VLOOKUP(I2108,'统计（数据库导出）'!A:K,7,FALSE),0)</f>
        <v>0</v>
      </c>
      <c r="W2108" s="217">
        <f>--IFERROR(VLOOKUP(I2108,'统计（数据库导出）'!A:K,8,FALSE),0)</f>
        <v>0</v>
      </c>
      <c r="X2108" s="217">
        <f>--IFERROR(VLOOKUP(I2108,'统计（数据库导出）'!A:K,9,FALSE),0)</f>
        <v>0</v>
      </c>
      <c r="Y2108" s="217">
        <f>--IFERROR(VLOOKUP(I2108,'统计（数据库导出）'!A:K,10,FALSE),0)</f>
        <v>0</v>
      </c>
      <c r="Z2108" s="217">
        <f>--IFERROR(VLOOKUP(I2108,'统计（数据库导出）'!A:K,11,FALSE),0)</f>
        <v>0</v>
      </c>
      <c r="AA2108" s="4">
        <v>2107</v>
      </c>
      <c r="AB2108" s="4"/>
    </row>
    <row r="2109" spans="1:28">
      <c r="A2109" s="4"/>
      <c r="B2109" s="4" t="s">
        <v>457</v>
      </c>
      <c r="C2109" s="4" t="s">
        <v>5213</v>
      </c>
      <c r="D2109" s="4"/>
      <c r="E2109" s="4"/>
      <c r="F2109" s="4"/>
      <c r="G2109" s="4"/>
      <c r="H2109" s="4">
        <v>3853538</v>
      </c>
      <c r="I2109" s="4" t="s">
        <v>5216</v>
      </c>
      <c r="J2109" s="216">
        <v>200</v>
      </c>
      <c r="K2109" s="4"/>
      <c r="L2109" s="4"/>
      <c r="M2109" s="4" t="s">
        <v>5217</v>
      </c>
      <c r="N2109" s="4"/>
      <c r="O2109" s="4">
        <v>17704440690</v>
      </c>
      <c r="P2109" s="217">
        <f>--IFERROR(VLOOKUP(I2109,'统计（数据库导出）'!A:C,2,FALSE),0)</f>
        <v>0</v>
      </c>
      <c r="Q2109" s="217">
        <f>--IFERROR(VLOOKUP(I2109,'统计（数据库导出）'!A:C,3,FALSE),0)</f>
        <v>0</v>
      </c>
      <c r="R2109" s="219">
        <f t="shared" si="35"/>
        <v>0</v>
      </c>
      <c r="S2109" s="217">
        <f>--IFERROR(VLOOKUP(I2109,'统计（数据库导出）'!A:K,4,FALSE),0)</f>
        <v>0</v>
      </c>
      <c r="T2109" s="217">
        <f>--IFERROR(VLOOKUP(I2109,'统计（数据库导出）'!A:K,5,FALSE),0)</f>
        <v>0</v>
      </c>
      <c r="U2109" s="217">
        <f>--IFERROR(VLOOKUP(I2109,'统计（数据库导出）'!A:K,6,FALSE),0)</f>
        <v>0</v>
      </c>
      <c r="V2109" s="217">
        <f>--IFERROR(VLOOKUP(I2109,'统计（数据库导出）'!A:K,7,FALSE),0)</f>
        <v>0</v>
      </c>
      <c r="W2109" s="217">
        <f>--IFERROR(VLOOKUP(I2109,'统计（数据库导出）'!A:K,8,FALSE),0)</f>
        <v>0</v>
      </c>
      <c r="X2109" s="217">
        <f>--IFERROR(VLOOKUP(I2109,'统计（数据库导出）'!A:K,9,FALSE),0)</f>
        <v>0</v>
      </c>
      <c r="Y2109" s="217">
        <f>--IFERROR(VLOOKUP(I2109,'统计（数据库导出）'!A:K,10,FALSE),0)</f>
        <v>0</v>
      </c>
      <c r="Z2109" s="217">
        <f>--IFERROR(VLOOKUP(I2109,'统计（数据库导出）'!A:K,11,FALSE),0)</f>
        <v>0</v>
      </c>
      <c r="AA2109" s="4">
        <v>2108</v>
      </c>
      <c r="AB2109" s="4"/>
    </row>
    <row r="2110" spans="1:28">
      <c r="A2110" s="4"/>
      <c r="B2110" s="4" t="s">
        <v>457</v>
      </c>
      <c r="C2110" s="4" t="s">
        <v>5213</v>
      </c>
      <c r="D2110" s="4"/>
      <c r="E2110" s="4"/>
      <c r="F2110" s="4"/>
      <c r="G2110" s="4"/>
      <c r="H2110" s="4">
        <v>3853427</v>
      </c>
      <c r="I2110" s="4" t="s">
        <v>5218</v>
      </c>
      <c r="J2110" s="216">
        <v>200</v>
      </c>
      <c r="K2110" s="4"/>
      <c r="L2110" s="4"/>
      <c r="M2110" s="4" t="s">
        <v>5219</v>
      </c>
      <c r="N2110" s="4"/>
      <c r="O2110" s="4">
        <v>18919385116</v>
      </c>
      <c r="P2110" s="217">
        <f>--IFERROR(VLOOKUP(I2110,'统计（数据库导出）'!A:C,2,FALSE),0)</f>
        <v>0</v>
      </c>
      <c r="Q2110" s="217">
        <f>--IFERROR(VLOOKUP(I2110,'统计（数据库导出）'!A:C,3,FALSE),0)</f>
        <v>5</v>
      </c>
      <c r="R2110" s="219">
        <f t="shared" si="35"/>
        <v>0.025</v>
      </c>
      <c r="S2110" s="217">
        <f>--IFERROR(VLOOKUP(I2110,'统计（数据库导出）'!A:K,4,FALSE),0)</f>
        <v>0</v>
      </c>
      <c r="T2110" s="217">
        <f>--IFERROR(VLOOKUP(I2110,'统计（数据库导出）'!A:K,5,FALSE),0)</f>
        <v>0</v>
      </c>
      <c r="U2110" s="217">
        <f>--IFERROR(VLOOKUP(I2110,'统计（数据库导出）'!A:K,6,FALSE),0)</f>
        <v>0</v>
      </c>
      <c r="V2110" s="217">
        <f>--IFERROR(VLOOKUP(I2110,'统计（数据库导出）'!A:K,7,FALSE),0)</f>
        <v>0</v>
      </c>
      <c r="W2110" s="217">
        <f>--IFERROR(VLOOKUP(I2110,'统计（数据库导出）'!A:K,8,FALSE),0)</f>
        <v>0</v>
      </c>
      <c r="X2110" s="217">
        <f>--IFERROR(VLOOKUP(I2110,'统计（数据库导出）'!A:K,9,FALSE),0)</f>
        <v>0</v>
      </c>
      <c r="Y2110" s="217">
        <f>--IFERROR(VLOOKUP(I2110,'统计（数据库导出）'!A:K,10,FALSE),0)</f>
        <v>5</v>
      </c>
      <c r="Z2110" s="217">
        <f>--IFERROR(VLOOKUP(I2110,'统计（数据库导出）'!A:K,11,FALSE),0)</f>
        <v>0</v>
      </c>
      <c r="AA2110" s="4">
        <v>2109</v>
      </c>
      <c r="AB2110" s="4"/>
    </row>
    <row r="2111" spans="1:28">
      <c r="A2111" s="4"/>
      <c r="B2111" s="4" t="s">
        <v>457</v>
      </c>
      <c r="C2111" s="4" t="s">
        <v>5213</v>
      </c>
      <c r="D2111" s="4"/>
      <c r="E2111" s="4"/>
      <c r="F2111" s="4"/>
      <c r="G2111" s="4"/>
      <c r="H2111" s="4">
        <v>3853550</v>
      </c>
      <c r="I2111" s="4" t="s">
        <v>5220</v>
      </c>
      <c r="J2111" s="216">
        <v>200</v>
      </c>
      <c r="K2111" s="4"/>
      <c r="L2111" s="4"/>
      <c r="M2111" s="4" t="s">
        <v>5221</v>
      </c>
      <c r="N2111" s="4"/>
      <c r="O2111" s="4">
        <v>19909388516</v>
      </c>
      <c r="P2111" s="217">
        <f>--IFERROR(VLOOKUP(I2111,'统计（数据库导出）'!A:C,2,FALSE),0)</f>
        <v>0</v>
      </c>
      <c r="Q2111" s="217">
        <f>--IFERROR(VLOOKUP(I2111,'统计（数据库导出）'!A:C,3,FALSE),0)</f>
        <v>0</v>
      </c>
      <c r="R2111" s="219">
        <f t="shared" si="35"/>
        <v>0</v>
      </c>
      <c r="S2111" s="217">
        <f>--IFERROR(VLOOKUP(I2111,'统计（数据库导出）'!A:K,4,FALSE),0)</f>
        <v>0</v>
      </c>
      <c r="T2111" s="217">
        <f>--IFERROR(VLOOKUP(I2111,'统计（数据库导出）'!A:K,5,FALSE),0)</f>
        <v>0</v>
      </c>
      <c r="U2111" s="217">
        <f>--IFERROR(VLOOKUP(I2111,'统计（数据库导出）'!A:K,6,FALSE),0)</f>
        <v>0</v>
      </c>
      <c r="V2111" s="217">
        <f>--IFERROR(VLOOKUP(I2111,'统计（数据库导出）'!A:K,7,FALSE),0)</f>
        <v>0</v>
      </c>
      <c r="W2111" s="217">
        <f>--IFERROR(VLOOKUP(I2111,'统计（数据库导出）'!A:K,8,FALSE),0)</f>
        <v>0</v>
      </c>
      <c r="X2111" s="217">
        <f>--IFERROR(VLOOKUP(I2111,'统计（数据库导出）'!A:K,9,FALSE),0)</f>
        <v>0</v>
      </c>
      <c r="Y2111" s="217">
        <f>--IFERROR(VLOOKUP(I2111,'统计（数据库导出）'!A:K,10,FALSE),0)</f>
        <v>0</v>
      </c>
      <c r="Z2111" s="217">
        <f>--IFERROR(VLOOKUP(I2111,'统计（数据库导出）'!A:K,11,FALSE),0)</f>
        <v>0</v>
      </c>
      <c r="AA2111" s="4">
        <v>2110</v>
      </c>
      <c r="AB2111" s="4"/>
    </row>
    <row r="2112" spans="1:28">
      <c r="A2112" s="4"/>
      <c r="B2112" s="4" t="s">
        <v>457</v>
      </c>
      <c r="C2112" s="4" t="s">
        <v>5213</v>
      </c>
      <c r="D2112" s="4"/>
      <c r="E2112" s="4"/>
      <c r="F2112" s="4"/>
      <c r="G2112" s="4"/>
      <c r="H2112" s="4">
        <v>3853531</v>
      </c>
      <c r="I2112" s="4" t="s">
        <v>5222</v>
      </c>
      <c r="J2112" s="216">
        <v>200</v>
      </c>
      <c r="K2112" s="4"/>
      <c r="L2112" s="4"/>
      <c r="M2112" s="4" t="s">
        <v>5223</v>
      </c>
      <c r="N2112" s="4"/>
      <c r="O2112" s="4">
        <v>15378868965</v>
      </c>
      <c r="P2112" s="217">
        <f>--IFERROR(VLOOKUP(I2112,'统计（数据库导出）'!A:C,2,FALSE),0)</f>
        <v>0</v>
      </c>
      <c r="Q2112" s="217">
        <f>--IFERROR(VLOOKUP(I2112,'统计（数据库导出）'!A:C,3,FALSE),0)</f>
        <v>347</v>
      </c>
      <c r="R2112" s="219">
        <f t="shared" si="35"/>
        <v>1.735</v>
      </c>
      <c r="S2112" s="217">
        <f>--IFERROR(VLOOKUP(I2112,'统计（数据库导出）'!A:K,4,FALSE),0)</f>
        <v>0</v>
      </c>
      <c r="T2112" s="217">
        <f>--IFERROR(VLOOKUP(I2112,'统计（数据库导出）'!A:K,5,FALSE),0)</f>
        <v>0</v>
      </c>
      <c r="U2112" s="217">
        <f>--IFERROR(VLOOKUP(I2112,'统计（数据库导出）'!A:K,6,FALSE),0)</f>
        <v>0</v>
      </c>
      <c r="V2112" s="217">
        <f>--IFERROR(VLOOKUP(I2112,'统计（数据库导出）'!A:K,7,FALSE),0)</f>
        <v>0</v>
      </c>
      <c r="W2112" s="217">
        <f>--IFERROR(VLOOKUP(I2112,'统计（数据库导出）'!A:K,8,FALSE),0)</f>
        <v>0</v>
      </c>
      <c r="X2112" s="217">
        <f>--IFERROR(VLOOKUP(I2112,'统计（数据库导出）'!A:K,9,FALSE),0)</f>
        <v>0</v>
      </c>
      <c r="Y2112" s="217">
        <f>--IFERROR(VLOOKUP(I2112,'统计（数据库导出）'!A:K,10,FALSE),0)</f>
        <v>347</v>
      </c>
      <c r="Z2112" s="217">
        <f>--IFERROR(VLOOKUP(I2112,'统计（数据库导出）'!A:K,11,FALSE),0)</f>
        <v>-6</v>
      </c>
      <c r="AA2112" s="4">
        <v>2111</v>
      </c>
      <c r="AB2112" s="4"/>
    </row>
    <row r="2113" spans="1:28">
      <c r="A2113" s="4"/>
      <c r="B2113" s="4" t="s">
        <v>457</v>
      </c>
      <c r="C2113" s="4" t="s">
        <v>5224</v>
      </c>
      <c r="D2113" s="4"/>
      <c r="E2113" s="4"/>
      <c r="F2113" s="4"/>
      <c r="G2113" s="4"/>
      <c r="H2113" s="4">
        <v>3853560</v>
      </c>
      <c r="I2113" s="4" t="s">
        <v>5225</v>
      </c>
      <c r="J2113" s="216">
        <v>200</v>
      </c>
      <c r="K2113" s="4"/>
      <c r="L2113" s="4"/>
      <c r="M2113" s="4" t="s">
        <v>5226</v>
      </c>
      <c r="N2113" s="4"/>
      <c r="O2113" s="4">
        <v>18993820026</v>
      </c>
      <c r="P2113" s="217">
        <f>--IFERROR(VLOOKUP(I2113,'统计（数据库导出）'!A:C,2,FALSE),0)</f>
        <v>0</v>
      </c>
      <c r="Q2113" s="217">
        <f>--IFERROR(VLOOKUP(I2113,'统计（数据库导出）'!A:C,3,FALSE),0)</f>
        <v>0</v>
      </c>
      <c r="R2113" s="219">
        <f t="shared" si="35"/>
        <v>0</v>
      </c>
      <c r="S2113" s="217">
        <f>--IFERROR(VLOOKUP(I2113,'统计（数据库导出）'!A:K,4,FALSE),0)</f>
        <v>0</v>
      </c>
      <c r="T2113" s="217">
        <f>--IFERROR(VLOOKUP(I2113,'统计（数据库导出）'!A:K,5,FALSE),0)</f>
        <v>0</v>
      </c>
      <c r="U2113" s="217">
        <f>--IFERROR(VLOOKUP(I2113,'统计（数据库导出）'!A:K,6,FALSE),0)</f>
        <v>0</v>
      </c>
      <c r="V2113" s="217">
        <f>--IFERROR(VLOOKUP(I2113,'统计（数据库导出）'!A:K,7,FALSE),0)</f>
        <v>0</v>
      </c>
      <c r="W2113" s="217">
        <f>--IFERROR(VLOOKUP(I2113,'统计（数据库导出）'!A:K,8,FALSE),0)</f>
        <v>0</v>
      </c>
      <c r="X2113" s="217">
        <f>--IFERROR(VLOOKUP(I2113,'统计（数据库导出）'!A:K,9,FALSE),0)</f>
        <v>0</v>
      </c>
      <c r="Y2113" s="217">
        <f>--IFERROR(VLOOKUP(I2113,'统计（数据库导出）'!A:K,10,FALSE),0)</f>
        <v>0</v>
      </c>
      <c r="Z2113" s="217">
        <f>--IFERROR(VLOOKUP(I2113,'统计（数据库导出）'!A:K,11,FALSE),0)</f>
        <v>0</v>
      </c>
      <c r="AA2113" s="4">
        <v>2112</v>
      </c>
      <c r="AB2113" s="4"/>
    </row>
    <row r="2114" spans="1:28">
      <c r="A2114" s="4"/>
      <c r="B2114" s="4" t="s">
        <v>457</v>
      </c>
      <c r="C2114" s="4" t="s">
        <v>5224</v>
      </c>
      <c r="D2114" s="4"/>
      <c r="E2114" s="4"/>
      <c r="F2114" s="4"/>
      <c r="G2114" s="4"/>
      <c r="H2114" s="4">
        <v>3852640</v>
      </c>
      <c r="I2114" s="4" t="s">
        <v>5227</v>
      </c>
      <c r="J2114" s="216">
        <v>200</v>
      </c>
      <c r="K2114" s="4"/>
      <c r="L2114" s="4"/>
      <c r="M2114" s="4" t="s">
        <v>5228</v>
      </c>
      <c r="N2114" s="4"/>
      <c r="O2114" s="4">
        <v>18093873708</v>
      </c>
      <c r="P2114" s="217">
        <f>--IFERROR(VLOOKUP(I2114,'统计（数据库导出）'!A:C,2,FALSE),0)</f>
        <v>0</v>
      </c>
      <c r="Q2114" s="217">
        <f>--IFERROR(VLOOKUP(I2114,'统计（数据库导出）'!A:C,3,FALSE),0)</f>
        <v>0</v>
      </c>
      <c r="R2114" s="219">
        <f t="shared" si="35"/>
        <v>0</v>
      </c>
      <c r="S2114" s="217">
        <f>--IFERROR(VLOOKUP(I2114,'统计（数据库导出）'!A:K,4,FALSE),0)</f>
        <v>0</v>
      </c>
      <c r="T2114" s="217">
        <f>--IFERROR(VLOOKUP(I2114,'统计（数据库导出）'!A:K,5,FALSE),0)</f>
        <v>0</v>
      </c>
      <c r="U2114" s="217">
        <f>--IFERROR(VLOOKUP(I2114,'统计（数据库导出）'!A:K,6,FALSE),0)</f>
        <v>0</v>
      </c>
      <c r="V2114" s="217">
        <f>--IFERROR(VLOOKUP(I2114,'统计（数据库导出）'!A:K,7,FALSE),0)</f>
        <v>0</v>
      </c>
      <c r="W2114" s="217">
        <f>--IFERROR(VLOOKUP(I2114,'统计（数据库导出）'!A:K,8,FALSE),0)</f>
        <v>0</v>
      </c>
      <c r="X2114" s="217">
        <f>--IFERROR(VLOOKUP(I2114,'统计（数据库导出）'!A:K,9,FALSE),0)</f>
        <v>0</v>
      </c>
      <c r="Y2114" s="217">
        <f>--IFERROR(VLOOKUP(I2114,'统计（数据库导出）'!A:K,10,FALSE),0)</f>
        <v>0</v>
      </c>
      <c r="Z2114" s="217">
        <f>--IFERROR(VLOOKUP(I2114,'统计（数据库导出）'!A:K,11,FALSE),0)</f>
        <v>0</v>
      </c>
      <c r="AA2114" s="4">
        <v>2113</v>
      </c>
      <c r="AB2114" s="4"/>
    </row>
    <row r="2115" spans="1:28">
      <c r="A2115" s="4"/>
      <c r="B2115" s="4" t="s">
        <v>357</v>
      </c>
      <c r="C2115" s="4"/>
      <c r="D2115" s="4"/>
      <c r="E2115" s="4"/>
      <c r="F2115" s="4"/>
      <c r="G2115" s="4"/>
      <c r="H2115" s="4">
        <v>3853795</v>
      </c>
      <c r="I2115" s="4" t="s">
        <v>5229</v>
      </c>
      <c r="J2115" s="216">
        <v>200</v>
      </c>
      <c r="K2115" s="4"/>
      <c r="L2115" s="4"/>
      <c r="M2115" s="4" t="s">
        <v>5230</v>
      </c>
      <c r="N2115" s="4"/>
      <c r="O2115" s="4">
        <v>18193830001</v>
      </c>
      <c r="P2115" s="217">
        <f>--IFERROR(VLOOKUP(I2115,'统计（数据库导出）'!A:C,2,FALSE),0)</f>
        <v>0</v>
      </c>
      <c r="Q2115" s="217">
        <f>--IFERROR(VLOOKUP(I2115,'统计（数据库导出）'!A:C,3,FALSE),0)</f>
        <v>0</v>
      </c>
      <c r="R2115" s="219">
        <f t="shared" ref="R2115:R2141" si="36">IFERROR(Q2115/J2115,0)</f>
        <v>0</v>
      </c>
      <c r="S2115" s="217">
        <f>--IFERROR(VLOOKUP(I2115,'统计（数据库导出）'!A:K,4,FALSE),0)</f>
        <v>0</v>
      </c>
      <c r="T2115" s="217">
        <f>--IFERROR(VLOOKUP(I2115,'统计（数据库导出）'!A:K,5,FALSE),0)</f>
        <v>0</v>
      </c>
      <c r="U2115" s="217">
        <f>--IFERROR(VLOOKUP(I2115,'统计（数据库导出）'!A:K,6,FALSE),0)</f>
        <v>0</v>
      </c>
      <c r="V2115" s="217">
        <f>--IFERROR(VLOOKUP(I2115,'统计（数据库导出）'!A:K,7,FALSE),0)</f>
        <v>0</v>
      </c>
      <c r="W2115" s="217">
        <f>--IFERROR(VLOOKUP(I2115,'统计（数据库导出）'!A:K,8,FALSE),0)</f>
        <v>0</v>
      </c>
      <c r="X2115" s="217">
        <f>--IFERROR(VLOOKUP(I2115,'统计（数据库导出）'!A:K,9,FALSE),0)</f>
        <v>0</v>
      </c>
      <c r="Y2115" s="217">
        <f>--IFERROR(VLOOKUP(I2115,'统计（数据库导出）'!A:K,10,FALSE),0)</f>
        <v>0</v>
      </c>
      <c r="Z2115" s="217">
        <f>--IFERROR(VLOOKUP(I2115,'统计（数据库导出）'!A:K,11,FALSE),0)</f>
        <v>0</v>
      </c>
      <c r="AA2115" s="4">
        <v>2114</v>
      </c>
      <c r="AB2115" s="4"/>
    </row>
    <row r="2116" spans="1:28">
      <c r="A2116" s="4"/>
      <c r="B2116" s="4" t="s">
        <v>357</v>
      </c>
      <c r="C2116" s="4"/>
      <c r="D2116" s="4"/>
      <c r="E2116" s="4"/>
      <c r="F2116" s="4"/>
      <c r="G2116" s="4"/>
      <c r="H2116" s="4">
        <v>3853637</v>
      </c>
      <c r="I2116" s="4" t="s">
        <v>5231</v>
      </c>
      <c r="J2116" s="216">
        <v>200</v>
      </c>
      <c r="K2116" s="4"/>
      <c r="L2116" s="4"/>
      <c r="M2116" s="4" t="s">
        <v>5232</v>
      </c>
      <c r="N2116" s="4"/>
      <c r="O2116" s="4">
        <v>18993820515</v>
      </c>
      <c r="P2116" s="217">
        <f>--IFERROR(VLOOKUP(I2116,'统计（数据库导出）'!A:C,2,FALSE),0)</f>
        <v>0</v>
      </c>
      <c r="Q2116" s="217">
        <f>--IFERROR(VLOOKUP(I2116,'统计（数据库导出）'!A:C,3,FALSE),0)</f>
        <v>0</v>
      </c>
      <c r="R2116" s="219">
        <f t="shared" si="36"/>
        <v>0</v>
      </c>
      <c r="S2116" s="217">
        <f>--IFERROR(VLOOKUP(I2116,'统计（数据库导出）'!A:K,4,FALSE),0)</f>
        <v>0</v>
      </c>
      <c r="T2116" s="217">
        <f>--IFERROR(VLOOKUP(I2116,'统计（数据库导出）'!A:K,5,FALSE),0)</f>
        <v>0</v>
      </c>
      <c r="U2116" s="217">
        <f>--IFERROR(VLOOKUP(I2116,'统计（数据库导出）'!A:K,6,FALSE),0)</f>
        <v>0</v>
      </c>
      <c r="V2116" s="217">
        <f>--IFERROR(VLOOKUP(I2116,'统计（数据库导出）'!A:K,7,FALSE),0)</f>
        <v>0</v>
      </c>
      <c r="W2116" s="217">
        <f>--IFERROR(VLOOKUP(I2116,'统计（数据库导出）'!A:K,8,FALSE),0)</f>
        <v>0</v>
      </c>
      <c r="X2116" s="217">
        <f>--IFERROR(VLOOKUP(I2116,'统计（数据库导出）'!A:K,9,FALSE),0)</f>
        <v>0</v>
      </c>
      <c r="Y2116" s="217">
        <f>--IFERROR(VLOOKUP(I2116,'统计（数据库导出）'!A:K,10,FALSE),0)</f>
        <v>0</v>
      </c>
      <c r="Z2116" s="217">
        <f>--IFERROR(VLOOKUP(I2116,'统计（数据库导出）'!A:K,11,FALSE),0)</f>
        <v>0</v>
      </c>
      <c r="AA2116" s="4">
        <v>2115</v>
      </c>
      <c r="AB2116" s="4"/>
    </row>
    <row r="2117" spans="1:28">
      <c r="A2117" s="4"/>
      <c r="B2117" s="4" t="s">
        <v>357</v>
      </c>
      <c r="C2117" s="4"/>
      <c r="D2117" s="4"/>
      <c r="E2117" s="4"/>
      <c r="F2117" s="4"/>
      <c r="G2117" s="4"/>
      <c r="H2117" s="4">
        <v>381272</v>
      </c>
      <c r="I2117" s="4" t="s">
        <v>5233</v>
      </c>
      <c r="J2117" s="216">
        <v>200</v>
      </c>
      <c r="K2117" s="4"/>
      <c r="L2117" s="4"/>
      <c r="M2117" s="4" t="s">
        <v>5234</v>
      </c>
      <c r="N2117" s="4"/>
      <c r="O2117" s="4">
        <v>18993820669</v>
      </c>
      <c r="P2117" s="217">
        <f>--IFERROR(VLOOKUP(I2117,'统计（数据库导出）'!A:C,2,FALSE),0)</f>
        <v>0</v>
      </c>
      <c r="Q2117" s="217">
        <f>--IFERROR(VLOOKUP(I2117,'统计（数据库导出）'!A:C,3,FALSE),0)</f>
        <v>0</v>
      </c>
      <c r="R2117" s="219">
        <f t="shared" si="36"/>
        <v>0</v>
      </c>
      <c r="S2117" s="217">
        <f>--IFERROR(VLOOKUP(I2117,'统计（数据库导出）'!A:K,4,FALSE),0)</f>
        <v>0</v>
      </c>
      <c r="T2117" s="217">
        <f>--IFERROR(VLOOKUP(I2117,'统计（数据库导出）'!A:K,5,FALSE),0)</f>
        <v>0</v>
      </c>
      <c r="U2117" s="217">
        <f>--IFERROR(VLOOKUP(I2117,'统计（数据库导出）'!A:K,6,FALSE),0)</f>
        <v>0</v>
      </c>
      <c r="V2117" s="217">
        <f>--IFERROR(VLOOKUP(I2117,'统计（数据库导出）'!A:K,7,FALSE),0)</f>
        <v>0</v>
      </c>
      <c r="W2117" s="217">
        <f>--IFERROR(VLOOKUP(I2117,'统计（数据库导出）'!A:K,8,FALSE),0)</f>
        <v>0</v>
      </c>
      <c r="X2117" s="217">
        <f>--IFERROR(VLOOKUP(I2117,'统计（数据库导出）'!A:K,9,FALSE),0)</f>
        <v>0</v>
      </c>
      <c r="Y2117" s="217">
        <f>--IFERROR(VLOOKUP(I2117,'统计（数据库导出）'!A:K,10,FALSE),0)</f>
        <v>0</v>
      </c>
      <c r="Z2117" s="217">
        <f>--IFERROR(VLOOKUP(I2117,'统计（数据库导出）'!A:K,11,FALSE),0)</f>
        <v>0</v>
      </c>
      <c r="AA2117" s="4">
        <v>2116</v>
      </c>
      <c r="AB2117" s="4"/>
    </row>
    <row r="2118" spans="1:28">
      <c r="A2118" s="4"/>
      <c r="B2118" s="4" t="s">
        <v>357</v>
      </c>
      <c r="C2118" s="4"/>
      <c r="D2118" s="4"/>
      <c r="E2118" s="4"/>
      <c r="F2118" s="4"/>
      <c r="G2118" s="4"/>
      <c r="H2118" s="4">
        <v>3854031</v>
      </c>
      <c r="I2118" s="4" t="s">
        <v>5235</v>
      </c>
      <c r="J2118" s="216">
        <v>200</v>
      </c>
      <c r="K2118" s="4"/>
      <c r="L2118" s="4"/>
      <c r="M2118" s="4" t="s">
        <v>5236</v>
      </c>
      <c r="N2118" s="4"/>
      <c r="O2118" s="4">
        <v>18909381566</v>
      </c>
      <c r="P2118" s="217">
        <f>--IFERROR(VLOOKUP(I2118,'统计（数据库导出）'!A:C,2,FALSE),0)</f>
        <v>0</v>
      </c>
      <c r="Q2118" s="217">
        <f>--IFERROR(VLOOKUP(I2118,'统计（数据库导出）'!A:C,3,FALSE),0)</f>
        <v>0</v>
      </c>
      <c r="R2118" s="219">
        <f t="shared" si="36"/>
        <v>0</v>
      </c>
      <c r="S2118" s="217">
        <f>--IFERROR(VLOOKUP(I2118,'统计（数据库导出）'!A:K,4,FALSE),0)</f>
        <v>0</v>
      </c>
      <c r="T2118" s="217">
        <f>--IFERROR(VLOOKUP(I2118,'统计（数据库导出）'!A:K,5,FALSE),0)</f>
        <v>0</v>
      </c>
      <c r="U2118" s="217">
        <f>--IFERROR(VLOOKUP(I2118,'统计（数据库导出）'!A:K,6,FALSE),0)</f>
        <v>0</v>
      </c>
      <c r="V2118" s="217">
        <f>--IFERROR(VLOOKUP(I2118,'统计（数据库导出）'!A:K,7,FALSE),0)</f>
        <v>0</v>
      </c>
      <c r="W2118" s="217">
        <f>--IFERROR(VLOOKUP(I2118,'统计（数据库导出）'!A:K,8,FALSE),0)</f>
        <v>0</v>
      </c>
      <c r="X2118" s="217">
        <f>--IFERROR(VLOOKUP(I2118,'统计（数据库导出）'!A:K,9,FALSE),0)</f>
        <v>0</v>
      </c>
      <c r="Y2118" s="217">
        <f>--IFERROR(VLOOKUP(I2118,'统计（数据库导出）'!A:K,10,FALSE),0)</f>
        <v>0</v>
      </c>
      <c r="Z2118" s="217">
        <f>--IFERROR(VLOOKUP(I2118,'统计（数据库导出）'!A:K,11,FALSE),0)</f>
        <v>0</v>
      </c>
      <c r="AA2118" s="4">
        <v>2117</v>
      </c>
      <c r="AB2118" s="4"/>
    </row>
    <row r="2119" spans="1:28">
      <c r="A2119" s="4"/>
      <c r="B2119" s="4" t="s">
        <v>357</v>
      </c>
      <c r="C2119" s="4"/>
      <c r="D2119" s="4"/>
      <c r="E2119" s="4"/>
      <c r="F2119" s="4"/>
      <c r="G2119" s="4"/>
      <c r="H2119" s="4">
        <v>3853798</v>
      </c>
      <c r="I2119" s="4" t="s">
        <v>5237</v>
      </c>
      <c r="J2119" s="216">
        <v>200</v>
      </c>
      <c r="K2119" s="4"/>
      <c r="L2119" s="4"/>
      <c r="M2119" s="4" t="s">
        <v>5238</v>
      </c>
      <c r="N2119" s="4"/>
      <c r="O2119" s="4">
        <v>18993820333</v>
      </c>
      <c r="P2119" s="217">
        <f>--IFERROR(VLOOKUP(I2119,'统计（数据库导出）'!A:C,2,FALSE),0)</f>
        <v>0</v>
      </c>
      <c r="Q2119" s="217">
        <f>--IFERROR(VLOOKUP(I2119,'统计（数据库导出）'!A:C,3,FALSE),0)</f>
        <v>214</v>
      </c>
      <c r="R2119" s="219">
        <f t="shared" si="36"/>
        <v>1.07</v>
      </c>
      <c r="S2119" s="217">
        <f>--IFERROR(VLOOKUP(I2119,'统计（数据库导出）'!A:K,4,FALSE),0)</f>
        <v>0</v>
      </c>
      <c r="T2119" s="217">
        <f>--IFERROR(VLOOKUP(I2119,'统计（数据库导出）'!A:K,5,FALSE),0)</f>
        <v>0</v>
      </c>
      <c r="U2119" s="217">
        <f>--IFERROR(VLOOKUP(I2119,'统计（数据库导出）'!A:K,6,FALSE),0)</f>
        <v>0</v>
      </c>
      <c r="V2119" s="217">
        <f>--IFERROR(VLOOKUP(I2119,'统计（数据库导出）'!A:K,7,FALSE),0)</f>
        <v>0</v>
      </c>
      <c r="W2119" s="217">
        <f>--IFERROR(VLOOKUP(I2119,'统计（数据库导出）'!A:K,8,FALSE),0)</f>
        <v>169</v>
      </c>
      <c r="X2119" s="217">
        <f>--IFERROR(VLOOKUP(I2119,'统计（数据库导出）'!A:K,9,FALSE),0)</f>
        <v>0</v>
      </c>
      <c r="Y2119" s="217">
        <f>--IFERROR(VLOOKUP(I2119,'统计（数据库导出）'!A:K,10,FALSE),0)</f>
        <v>45</v>
      </c>
      <c r="Z2119" s="217">
        <f>--IFERROR(VLOOKUP(I2119,'统计（数据库导出）'!A:K,11,FALSE),0)</f>
        <v>-19</v>
      </c>
      <c r="AA2119" s="4">
        <v>2118</v>
      </c>
      <c r="AB2119" s="4"/>
    </row>
    <row r="2120" spans="1:28">
      <c r="A2120" s="4"/>
      <c r="B2120" s="4" t="s">
        <v>357</v>
      </c>
      <c r="C2120" s="4"/>
      <c r="D2120" s="4"/>
      <c r="E2120" s="4"/>
      <c r="F2120" s="4"/>
      <c r="G2120" s="4"/>
      <c r="H2120" s="4">
        <v>3851418</v>
      </c>
      <c r="I2120" s="4" t="s">
        <v>5239</v>
      </c>
      <c r="J2120" s="216">
        <v>200</v>
      </c>
      <c r="K2120" s="4"/>
      <c r="L2120" s="4"/>
      <c r="M2120" s="4" t="s">
        <v>5240</v>
      </c>
      <c r="N2120" s="4"/>
      <c r="O2120" s="4">
        <v>15309381152</v>
      </c>
      <c r="P2120" s="217">
        <f>--IFERROR(VLOOKUP(I2120,'统计（数据库导出）'!A:C,2,FALSE),0)</f>
        <v>0</v>
      </c>
      <c r="Q2120" s="217">
        <f>--IFERROR(VLOOKUP(I2120,'统计（数据库导出）'!A:C,3,FALSE),0)</f>
        <v>0</v>
      </c>
      <c r="R2120" s="219">
        <f t="shared" si="36"/>
        <v>0</v>
      </c>
      <c r="S2120" s="217">
        <f>--IFERROR(VLOOKUP(I2120,'统计（数据库导出）'!A:K,4,FALSE),0)</f>
        <v>0</v>
      </c>
      <c r="T2120" s="217">
        <f>--IFERROR(VLOOKUP(I2120,'统计（数据库导出）'!A:K,5,FALSE),0)</f>
        <v>0</v>
      </c>
      <c r="U2120" s="217">
        <f>--IFERROR(VLOOKUP(I2120,'统计（数据库导出）'!A:K,6,FALSE),0)</f>
        <v>0</v>
      </c>
      <c r="V2120" s="217">
        <f>--IFERROR(VLOOKUP(I2120,'统计（数据库导出）'!A:K,7,FALSE),0)</f>
        <v>0</v>
      </c>
      <c r="W2120" s="217">
        <f>--IFERROR(VLOOKUP(I2120,'统计（数据库导出）'!A:K,8,FALSE),0)</f>
        <v>0</v>
      </c>
      <c r="X2120" s="217">
        <f>--IFERROR(VLOOKUP(I2120,'统计（数据库导出）'!A:K,9,FALSE),0)</f>
        <v>0</v>
      </c>
      <c r="Y2120" s="217">
        <f>--IFERROR(VLOOKUP(I2120,'统计（数据库导出）'!A:K,10,FALSE),0)</f>
        <v>0</v>
      </c>
      <c r="Z2120" s="217">
        <f>--IFERROR(VLOOKUP(I2120,'统计（数据库导出）'!A:K,11,FALSE),0)</f>
        <v>0</v>
      </c>
      <c r="AA2120" s="4">
        <v>2119</v>
      </c>
      <c r="AB2120" s="4"/>
    </row>
    <row r="2121" spans="1:28">
      <c r="A2121" s="4"/>
      <c r="B2121" s="4" t="s">
        <v>357</v>
      </c>
      <c r="C2121" s="4"/>
      <c r="D2121" s="4"/>
      <c r="E2121" s="4"/>
      <c r="F2121" s="4"/>
      <c r="G2121" s="4"/>
      <c r="H2121" s="4">
        <v>3854065</v>
      </c>
      <c r="I2121" s="4" t="s">
        <v>5241</v>
      </c>
      <c r="J2121" s="216">
        <v>200</v>
      </c>
      <c r="K2121" s="4"/>
      <c r="L2121" s="4"/>
      <c r="M2121" s="4" t="s">
        <v>5242</v>
      </c>
      <c r="N2121" s="4"/>
      <c r="O2121" s="4">
        <v>17752249334</v>
      </c>
      <c r="P2121" s="217">
        <f>--IFERROR(VLOOKUP(I2121,'统计（数据库导出）'!A:C,2,FALSE),0)</f>
        <v>0</v>
      </c>
      <c r="Q2121" s="217">
        <f>--IFERROR(VLOOKUP(I2121,'统计（数据库导出）'!A:C,3,FALSE),0)</f>
        <v>0</v>
      </c>
      <c r="R2121" s="219">
        <f t="shared" si="36"/>
        <v>0</v>
      </c>
      <c r="S2121" s="217">
        <f>--IFERROR(VLOOKUP(I2121,'统计（数据库导出）'!A:K,4,FALSE),0)</f>
        <v>0</v>
      </c>
      <c r="T2121" s="217">
        <f>--IFERROR(VLOOKUP(I2121,'统计（数据库导出）'!A:K,5,FALSE),0)</f>
        <v>0</v>
      </c>
      <c r="U2121" s="217">
        <f>--IFERROR(VLOOKUP(I2121,'统计（数据库导出）'!A:K,6,FALSE),0)</f>
        <v>0</v>
      </c>
      <c r="V2121" s="217">
        <f>--IFERROR(VLOOKUP(I2121,'统计（数据库导出）'!A:K,7,FALSE),0)</f>
        <v>0</v>
      </c>
      <c r="W2121" s="217">
        <f>--IFERROR(VLOOKUP(I2121,'统计（数据库导出）'!A:K,8,FALSE),0)</f>
        <v>0</v>
      </c>
      <c r="X2121" s="217">
        <f>--IFERROR(VLOOKUP(I2121,'统计（数据库导出）'!A:K,9,FALSE),0)</f>
        <v>0</v>
      </c>
      <c r="Y2121" s="217">
        <f>--IFERROR(VLOOKUP(I2121,'统计（数据库导出）'!A:K,10,FALSE),0)</f>
        <v>0</v>
      </c>
      <c r="Z2121" s="217">
        <f>--IFERROR(VLOOKUP(I2121,'统计（数据库导出）'!A:K,11,FALSE),0)</f>
        <v>0</v>
      </c>
      <c r="AA2121" s="4">
        <v>2120</v>
      </c>
      <c r="AB2121" s="4"/>
    </row>
    <row r="2122" spans="1:28">
      <c r="A2122" s="4"/>
      <c r="B2122" s="4" t="s">
        <v>5243</v>
      </c>
      <c r="C2122" s="4"/>
      <c r="D2122" s="4"/>
      <c r="E2122" s="4"/>
      <c r="F2122" s="4"/>
      <c r="G2122" s="4"/>
      <c r="H2122" s="4">
        <v>3852931</v>
      </c>
      <c r="I2122" s="4" t="s">
        <v>5244</v>
      </c>
      <c r="J2122" s="216">
        <v>200</v>
      </c>
      <c r="K2122" s="4"/>
      <c r="L2122" s="4"/>
      <c r="M2122" s="4" t="s">
        <v>5245</v>
      </c>
      <c r="N2122" s="4"/>
      <c r="O2122" s="4">
        <v>18993820015</v>
      </c>
      <c r="P2122" s="217">
        <f>--IFERROR(VLOOKUP(I2122,'统计（数据库导出）'!A:C,2,FALSE),0)</f>
        <v>35</v>
      </c>
      <c r="Q2122" s="217">
        <f>--IFERROR(VLOOKUP(I2122,'统计（数据库导出）'!A:C,3,FALSE),0)</f>
        <v>107</v>
      </c>
      <c r="R2122" s="219">
        <f t="shared" si="36"/>
        <v>0.535</v>
      </c>
      <c r="S2122" s="217">
        <f>--IFERROR(VLOOKUP(I2122,'统计（数据库导出）'!A:K,4,FALSE),0)</f>
        <v>0</v>
      </c>
      <c r="T2122" s="217">
        <f>--IFERROR(VLOOKUP(I2122,'统计（数据库导出）'!A:K,5,FALSE),0)</f>
        <v>0</v>
      </c>
      <c r="U2122" s="217">
        <f>--IFERROR(VLOOKUP(I2122,'统计（数据库导出）'!A:K,6,FALSE),0)</f>
        <v>35</v>
      </c>
      <c r="V2122" s="217">
        <f>--IFERROR(VLOOKUP(I2122,'统计（数据库导出）'!A:K,7,FALSE),0)</f>
        <v>0</v>
      </c>
      <c r="W2122" s="217">
        <f>--IFERROR(VLOOKUP(I2122,'统计（数据库导出）'!A:K,8,FALSE),0)</f>
        <v>0</v>
      </c>
      <c r="X2122" s="217">
        <f>--IFERROR(VLOOKUP(I2122,'统计（数据库导出）'!A:K,9,FALSE),0)</f>
        <v>0</v>
      </c>
      <c r="Y2122" s="217">
        <f>--IFERROR(VLOOKUP(I2122,'统计（数据库导出）'!A:K,10,FALSE),0)</f>
        <v>107</v>
      </c>
      <c r="Z2122" s="217">
        <f>--IFERROR(VLOOKUP(I2122,'统计（数据库导出）'!A:K,11,FALSE),0)</f>
        <v>0</v>
      </c>
      <c r="AA2122" s="4">
        <v>2121</v>
      </c>
      <c r="AB2122" s="4"/>
    </row>
    <row r="2123" spans="1:28">
      <c r="A2123" s="4"/>
      <c r="B2123" s="4" t="s">
        <v>5243</v>
      </c>
      <c r="C2123" s="4"/>
      <c r="D2123" s="4"/>
      <c r="E2123" s="4"/>
      <c r="F2123" s="4"/>
      <c r="G2123" s="4"/>
      <c r="H2123" s="4">
        <v>3853611</v>
      </c>
      <c r="I2123" s="4" t="s">
        <v>5246</v>
      </c>
      <c r="J2123" s="216">
        <v>200</v>
      </c>
      <c r="K2123" s="4"/>
      <c r="L2123" s="4"/>
      <c r="M2123" s="4" t="s">
        <v>5247</v>
      </c>
      <c r="N2123" s="4"/>
      <c r="O2123" s="4">
        <v>18993820032</v>
      </c>
      <c r="P2123" s="217">
        <f>--IFERROR(VLOOKUP(I2123,'统计（数据库导出）'!A:C,2,FALSE),0)</f>
        <v>0</v>
      </c>
      <c r="Q2123" s="217">
        <f>--IFERROR(VLOOKUP(I2123,'统计（数据库导出）'!A:C,3,FALSE),0)</f>
        <v>6</v>
      </c>
      <c r="R2123" s="219">
        <f t="shared" si="36"/>
        <v>0.03</v>
      </c>
      <c r="S2123" s="217">
        <f>--IFERROR(VLOOKUP(I2123,'统计（数据库导出）'!A:K,4,FALSE),0)</f>
        <v>0</v>
      </c>
      <c r="T2123" s="217">
        <f>--IFERROR(VLOOKUP(I2123,'统计（数据库导出）'!A:K,5,FALSE),0)</f>
        <v>0</v>
      </c>
      <c r="U2123" s="217">
        <f>--IFERROR(VLOOKUP(I2123,'统计（数据库导出）'!A:K,6,FALSE),0)</f>
        <v>0</v>
      </c>
      <c r="V2123" s="217">
        <f>--IFERROR(VLOOKUP(I2123,'统计（数据库导出）'!A:K,7,FALSE),0)</f>
        <v>0</v>
      </c>
      <c r="W2123" s="217">
        <f>--IFERROR(VLOOKUP(I2123,'统计（数据库导出）'!A:K,8,FALSE),0)</f>
        <v>0</v>
      </c>
      <c r="X2123" s="217">
        <f>--IFERROR(VLOOKUP(I2123,'统计（数据库导出）'!A:K,9,FALSE),0)</f>
        <v>0</v>
      </c>
      <c r="Y2123" s="217">
        <f>--IFERROR(VLOOKUP(I2123,'统计（数据库导出）'!A:K,10,FALSE),0)</f>
        <v>6</v>
      </c>
      <c r="Z2123" s="217">
        <f>--IFERROR(VLOOKUP(I2123,'统计（数据库导出）'!A:K,11,FALSE),0)</f>
        <v>0</v>
      </c>
      <c r="AA2123" s="4">
        <v>2122</v>
      </c>
      <c r="AB2123" s="4"/>
    </row>
    <row r="2124" spans="1:28">
      <c r="A2124" s="4"/>
      <c r="B2124" s="4" t="s">
        <v>5243</v>
      </c>
      <c r="C2124" s="4"/>
      <c r="D2124" s="4"/>
      <c r="E2124" s="4"/>
      <c r="F2124" s="4"/>
      <c r="G2124" s="4"/>
      <c r="H2124" s="4">
        <v>3852526</v>
      </c>
      <c r="I2124" s="4" t="s">
        <v>5248</v>
      </c>
      <c r="J2124" s="216">
        <v>200</v>
      </c>
      <c r="K2124" s="4"/>
      <c r="L2124" s="4"/>
      <c r="M2124" s="4" t="s">
        <v>5249</v>
      </c>
      <c r="N2124" s="4"/>
      <c r="O2124" s="4">
        <v>18993820259</v>
      </c>
      <c r="P2124" s="217">
        <f>--IFERROR(VLOOKUP(I2124,'统计（数据库导出）'!A:C,2,FALSE),0)</f>
        <v>0</v>
      </c>
      <c r="Q2124" s="217">
        <f>--IFERROR(VLOOKUP(I2124,'统计（数据库导出）'!A:C,3,FALSE),0)</f>
        <v>282</v>
      </c>
      <c r="R2124" s="219">
        <f t="shared" si="36"/>
        <v>1.41</v>
      </c>
      <c r="S2124" s="217">
        <f>--IFERROR(VLOOKUP(I2124,'统计（数据库导出）'!A:K,4,FALSE),0)</f>
        <v>0</v>
      </c>
      <c r="T2124" s="217">
        <f>--IFERROR(VLOOKUP(I2124,'统计（数据库导出）'!A:K,5,FALSE),0)</f>
        <v>0</v>
      </c>
      <c r="U2124" s="217">
        <f>--IFERROR(VLOOKUP(I2124,'统计（数据库导出）'!A:K,6,FALSE),0)</f>
        <v>0</v>
      </c>
      <c r="V2124" s="217">
        <f>--IFERROR(VLOOKUP(I2124,'统计（数据库导出）'!A:K,7,FALSE),0)</f>
        <v>0</v>
      </c>
      <c r="W2124" s="217">
        <f>--IFERROR(VLOOKUP(I2124,'统计（数据库导出）'!A:K,8,FALSE),0)</f>
        <v>0</v>
      </c>
      <c r="X2124" s="217">
        <f>--IFERROR(VLOOKUP(I2124,'统计（数据库导出）'!A:K,9,FALSE),0)</f>
        <v>0</v>
      </c>
      <c r="Y2124" s="217">
        <f>--IFERROR(VLOOKUP(I2124,'统计（数据库导出）'!A:K,10,FALSE),0)</f>
        <v>282</v>
      </c>
      <c r="Z2124" s="217">
        <f>--IFERROR(VLOOKUP(I2124,'统计（数据库导出）'!A:K,11,FALSE),0)</f>
        <v>0</v>
      </c>
      <c r="AA2124" s="4">
        <v>2123</v>
      </c>
      <c r="AB2124" s="4"/>
    </row>
    <row r="2125" spans="1:28">
      <c r="A2125" s="4"/>
      <c r="B2125" s="4" t="s">
        <v>5243</v>
      </c>
      <c r="C2125" s="4"/>
      <c r="D2125" s="4"/>
      <c r="E2125" s="4"/>
      <c r="F2125" s="4"/>
      <c r="G2125" s="4"/>
      <c r="H2125" s="4">
        <v>3805438</v>
      </c>
      <c r="I2125" s="4" t="s">
        <v>4024</v>
      </c>
      <c r="J2125" s="216">
        <v>200</v>
      </c>
      <c r="K2125" s="4"/>
      <c r="L2125" s="4"/>
      <c r="M2125" s="4" t="s">
        <v>4026</v>
      </c>
      <c r="N2125" s="4"/>
      <c r="O2125" s="4">
        <v>18993820318</v>
      </c>
      <c r="P2125" s="217">
        <f>--IFERROR(VLOOKUP(I2125,'统计（数据库导出）'!A:C,2,FALSE),0)</f>
        <v>0</v>
      </c>
      <c r="Q2125" s="217">
        <f>--IFERROR(VLOOKUP(I2125,'统计（数据库导出）'!A:C,3,FALSE),0)</f>
        <v>133.425</v>
      </c>
      <c r="R2125" s="219">
        <f t="shared" si="36"/>
        <v>0.667125</v>
      </c>
      <c r="S2125" s="217">
        <f>--IFERROR(VLOOKUP(I2125,'统计（数据库导出）'!A:K,4,FALSE),0)</f>
        <v>0</v>
      </c>
      <c r="T2125" s="217">
        <f>--IFERROR(VLOOKUP(I2125,'统计（数据库导出）'!A:K,5,FALSE),0)</f>
        <v>0</v>
      </c>
      <c r="U2125" s="217">
        <f>--IFERROR(VLOOKUP(I2125,'统计（数据库导出）'!A:K,6,FALSE),0)</f>
        <v>0</v>
      </c>
      <c r="V2125" s="217">
        <f>--IFERROR(VLOOKUP(I2125,'统计（数据库导出）'!A:K,7,FALSE),0)</f>
        <v>0</v>
      </c>
      <c r="W2125" s="217">
        <f>--IFERROR(VLOOKUP(I2125,'统计（数据库导出）'!A:K,8,FALSE),0)</f>
        <v>0</v>
      </c>
      <c r="X2125" s="217">
        <f>--IFERROR(VLOOKUP(I2125,'统计（数据库导出）'!A:K,9,FALSE),0)</f>
        <v>0</v>
      </c>
      <c r="Y2125" s="217">
        <f>--IFERROR(VLOOKUP(I2125,'统计（数据库导出）'!A:K,10,FALSE),0)</f>
        <v>133.425</v>
      </c>
      <c r="Z2125" s="217">
        <f>--IFERROR(VLOOKUP(I2125,'统计（数据库导出）'!A:K,11,FALSE),0)</f>
        <v>0</v>
      </c>
      <c r="AA2125" s="4">
        <v>2124</v>
      </c>
      <c r="AB2125" s="4"/>
    </row>
    <row r="2126" spans="1:28">
      <c r="A2126" s="4"/>
      <c r="B2126" s="4" t="s">
        <v>5243</v>
      </c>
      <c r="C2126" s="4"/>
      <c r="D2126" s="4"/>
      <c r="E2126" s="4"/>
      <c r="F2126" s="4"/>
      <c r="G2126" s="4"/>
      <c r="H2126" s="4">
        <v>3852779</v>
      </c>
      <c r="I2126" s="4" t="s">
        <v>5250</v>
      </c>
      <c r="J2126" s="216">
        <v>200</v>
      </c>
      <c r="K2126" s="4"/>
      <c r="L2126" s="4"/>
      <c r="M2126" s="4" t="s">
        <v>5251</v>
      </c>
      <c r="N2126" s="4"/>
      <c r="O2126" s="4">
        <v>18993820110</v>
      </c>
      <c r="P2126" s="217">
        <f>--IFERROR(VLOOKUP(I2126,'统计（数据库导出）'!A:C,2,FALSE),0)</f>
        <v>0</v>
      </c>
      <c r="Q2126" s="217">
        <f>--IFERROR(VLOOKUP(I2126,'统计（数据库导出）'!A:C,3,FALSE),0)</f>
        <v>253.18</v>
      </c>
      <c r="R2126" s="219">
        <f t="shared" si="36"/>
        <v>1.2659</v>
      </c>
      <c r="S2126" s="217">
        <f>--IFERROR(VLOOKUP(I2126,'统计（数据库导出）'!A:K,4,FALSE),0)</f>
        <v>0</v>
      </c>
      <c r="T2126" s="217">
        <f>--IFERROR(VLOOKUP(I2126,'统计（数据库导出）'!A:K,5,FALSE),0)</f>
        <v>0</v>
      </c>
      <c r="U2126" s="217">
        <f>--IFERROR(VLOOKUP(I2126,'统计（数据库导出）'!A:K,6,FALSE),0)</f>
        <v>0</v>
      </c>
      <c r="V2126" s="217">
        <f>--IFERROR(VLOOKUP(I2126,'统计（数据库导出）'!A:K,7,FALSE),0)</f>
        <v>0</v>
      </c>
      <c r="W2126" s="217">
        <f>--IFERROR(VLOOKUP(I2126,'统计（数据库导出）'!A:K,8,FALSE),0)</f>
        <v>0</v>
      </c>
      <c r="X2126" s="217">
        <f>--IFERROR(VLOOKUP(I2126,'统计（数据库导出）'!A:K,9,FALSE),0)</f>
        <v>0</v>
      </c>
      <c r="Y2126" s="217">
        <f>--IFERROR(VLOOKUP(I2126,'统计（数据库导出）'!A:K,10,FALSE),0)</f>
        <v>253.18</v>
      </c>
      <c r="Z2126" s="217">
        <f>--IFERROR(VLOOKUP(I2126,'统计（数据库导出）'!A:K,11,FALSE),0)</f>
        <v>0</v>
      </c>
      <c r="AA2126" s="4">
        <v>2125</v>
      </c>
      <c r="AB2126" s="4"/>
    </row>
    <row r="2127" spans="1:28">
      <c r="A2127" s="4"/>
      <c r="B2127" s="4" t="s">
        <v>5243</v>
      </c>
      <c r="C2127" s="4"/>
      <c r="D2127" s="4"/>
      <c r="E2127" s="4"/>
      <c r="F2127" s="4"/>
      <c r="G2127" s="4"/>
      <c r="H2127" s="4">
        <v>381379</v>
      </c>
      <c r="I2127" s="4" t="s">
        <v>5252</v>
      </c>
      <c r="J2127" s="216">
        <v>200</v>
      </c>
      <c r="K2127" s="4"/>
      <c r="L2127" s="4"/>
      <c r="M2127" s="4" t="s">
        <v>5253</v>
      </c>
      <c r="N2127" s="4"/>
      <c r="O2127" s="4">
        <v>18993820213</v>
      </c>
      <c r="P2127" s="217">
        <f>--IFERROR(VLOOKUP(I2127,'统计（数据库导出）'!A:C,2,FALSE),0)</f>
        <v>0</v>
      </c>
      <c r="Q2127" s="217">
        <f>--IFERROR(VLOOKUP(I2127,'统计（数据库导出）'!A:C,3,FALSE),0)</f>
        <v>311.7</v>
      </c>
      <c r="R2127" s="219">
        <f t="shared" si="36"/>
        <v>1.5585</v>
      </c>
      <c r="S2127" s="217">
        <f>--IFERROR(VLOOKUP(I2127,'统计（数据库导出）'!A:K,4,FALSE),0)</f>
        <v>0</v>
      </c>
      <c r="T2127" s="217">
        <f>--IFERROR(VLOOKUP(I2127,'统计（数据库导出）'!A:K,5,FALSE),0)</f>
        <v>0</v>
      </c>
      <c r="U2127" s="217">
        <f>--IFERROR(VLOOKUP(I2127,'统计（数据库导出）'!A:K,6,FALSE),0)</f>
        <v>0</v>
      </c>
      <c r="V2127" s="217">
        <f>--IFERROR(VLOOKUP(I2127,'统计（数据库导出）'!A:K,7,FALSE),0)</f>
        <v>0</v>
      </c>
      <c r="W2127" s="217">
        <f>--IFERROR(VLOOKUP(I2127,'统计（数据库导出）'!A:K,8,FALSE),0)</f>
        <v>0</v>
      </c>
      <c r="X2127" s="217">
        <f>--IFERROR(VLOOKUP(I2127,'统计（数据库导出）'!A:K,9,FALSE),0)</f>
        <v>0</v>
      </c>
      <c r="Y2127" s="217">
        <f>--IFERROR(VLOOKUP(I2127,'统计（数据库导出）'!A:K,10,FALSE),0)</f>
        <v>311.7</v>
      </c>
      <c r="Z2127" s="217">
        <f>--IFERROR(VLOOKUP(I2127,'统计（数据库导出）'!A:K,11,FALSE),0)</f>
        <v>0</v>
      </c>
      <c r="AA2127" s="4">
        <v>2126</v>
      </c>
      <c r="AB2127" s="4"/>
    </row>
    <row r="2128" spans="1:28">
      <c r="A2128" s="4"/>
      <c r="B2128" s="4" t="s">
        <v>5243</v>
      </c>
      <c r="C2128" s="4"/>
      <c r="D2128" s="4"/>
      <c r="E2128" s="4"/>
      <c r="F2128" s="4"/>
      <c r="G2128" s="4"/>
      <c r="H2128" s="4">
        <v>3852523</v>
      </c>
      <c r="I2128" s="4" t="s">
        <v>5254</v>
      </c>
      <c r="J2128" s="216">
        <v>200</v>
      </c>
      <c r="K2128" s="4"/>
      <c r="L2128" s="4"/>
      <c r="M2128" s="4" t="s">
        <v>5255</v>
      </c>
      <c r="N2128" s="4"/>
      <c r="O2128" s="4">
        <v>18993820608</v>
      </c>
      <c r="P2128" s="217">
        <f>--IFERROR(VLOOKUP(I2128,'统计（数据库导出）'!A:C,2,FALSE),0)</f>
        <v>-24</v>
      </c>
      <c r="Q2128" s="217">
        <f>--IFERROR(VLOOKUP(I2128,'统计（数据库导出）'!A:C,3,FALSE),0)</f>
        <v>664</v>
      </c>
      <c r="R2128" s="219">
        <f t="shared" si="36"/>
        <v>3.32</v>
      </c>
      <c r="S2128" s="217">
        <f>--IFERROR(VLOOKUP(I2128,'统计（数据库导出）'!A:K,4,FALSE),0)</f>
        <v>0</v>
      </c>
      <c r="T2128" s="217">
        <f>--IFERROR(VLOOKUP(I2128,'统计（数据库导出）'!A:K,5,FALSE),0)</f>
        <v>0</v>
      </c>
      <c r="U2128" s="217">
        <f>--IFERROR(VLOOKUP(I2128,'统计（数据库导出）'!A:K,6,FALSE),0)</f>
        <v>-24</v>
      </c>
      <c r="V2128" s="217">
        <f>--IFERROR(VLOOKUP(I2128,'统计（数据库导出）'!A:K,7,FALSE),0)</f>
        <v>-24</v>
      </c>
      <c r="W2128" s="217">
        <f>--IFERROR(VLOOKUP(I2128,'统计（数据库导出）'!A:K,8,FALSE),0)</f>
        <v>0</v>
      </c>
      <c r="X2128" s="217">
        <f>--IFERROR(VLOOKUP(I2128,'统计（数据库导出）'!A:K,9,FALSE),0)</f>
        <v>0</v>
      </c>
      <c r="Y2128" s="217">
        <f>--IFERROR(VLOOKUP(I2128,'统计（数据库导出）'!A:K,10,FALSE),0)</f>
        <v>664</v>
      </c>
      <c r="Z2128" s="217">
        <f>--IFERROR(VLOOKUP(I2128,'统计（数据库导出）'!A:K,11,FALSE),0)</f>
        <v>-24</v>
      </c>
      <c r="AA2128" s="4">
        <v>2127</v>
      </c>
      <c r="AB2128" s="4"/>
    </row>
    <row r="2129" spans="1:28">
      <c r="A2129" s="4"/>
      <c r="B2129" s="4" t="s">
        <v>5243</v>
      </c>
      <c r="C2129" s="4"/>
      <c r="D2129" s="4"/>
      <c r="E2129" s="4"/>
      <c r="F2129" s="4"/>
      <c r="G2129" s="4"/>
      <c r="H2129" s="4">
        <v>381628</v>
      </c>
      <c r="I2129" s="4" t="s">
        <v>5256</v>
      </c>
      <c r="J2129" s="216">
        <v>200</v>
      </c>
      <c r="K2129" s="4"/>
      <c r="L2129" s="4"/>
      <c r="M2129" s="4" t="s">
        <v>5257</v>
      </c>
      <c r="N2129" s="4"/>
      <c r="O2129" s="4">
        <v>15309388899</v>
      </c>
      <c r="P2129" s="217">
        <f>--IFERROR(VLOOKUP(I2129,'统计（数据库导出）'!A:C,2,FALSE),0)</f>
        <v>0</v>
      </c>
      <c r="Q2129" s="217">
        <f>--IFERROR(VLOOKUP(I2129,'统计（数据库导出）'!A:C,3,FALSE),0)</f>
        <v>623.1002</v>
      </c>
      <c r="R2129" s="219">
        <f t="shared" si="36"/>
        <v>3.115501</v>
      </c>
      <c r="S2129" s="217">
        <f>--IFERROR(VLOOKUP(I2129,'统计（数据库导出）'!A:K,4,FALSE),0)</f>
        <v>0</v>
      </c>
      <c r="T2129" s="217">
        <f>--IFERROR(VLOOKUP(I2129,'统计（数据库导出）'!A:K,5,FALSE),0)</f>
        <v>0</v>
      </c>
      <c r="U2129" s="217">
        <f>--IFERROR(VLOOKUP(I2129,'统计（数据库导出）'!A:K,6,FALSE),0)</f>
        <v>0</v>
      </c>
      <c r="V2129" s="217">
        <f>--IFERROR(VLOOKUP(I2129,'统计（数据库导出）'!A:K,7,FALSE),0)</f>
        <v>0</v>
      </c>
      <c r="W2129" s="217">
        <f>--IFERROR(VLOOKUP(I2129,'统计（数据库导出）'!A:K,8,FALSE),0)</f>
        <v>0</v>
      </c>
      <c r="X2129" s="217">
        <f>--IFERROR(VLOOKUP(I2129,'统计（数据库导出）'!A:K,9,FALSE),0)</f>
        <v>0</v>
      </c>
      <c r="Y2129" s="217">
        <f>--IFERROR(VLOOKUP(I2129,'统计（数据库导出）'!A:K,10,FALSE),0)</f>
        <v>623.1002</v>
      </c>
      <c r="Z2129" s="217">
        <f>--IFERROR(VLOOKUP(I2129,'统计（数据库导出）'!A:K,11,FALSE),0)</f>
        <v>-12</v>
      </c>
      <c r="AA2129" s="4">
        <v>2128</v>
      </c>
      <c r="AB2129" s="4"/>
    </row>
    <row r="2130" spans="1:28">
      <c r="A2130" s="4"/>
      <c r="B2130" s="4" t="s">
        <v>5243</v>
      </c>
      <c r="C2130" s="4"/>
      <c r="D2130" s="4"/>
      <c r="E2130" s="4"/>
      <c r="F2130" s="4"/>
      <c r="G2130" s="4"/>
      <c r="H2130" s="4">
        <v>3815631</v>
      </c>
      <c r="I2130" s="4" t="s">
        <v>5258</v>
      </c>
      <c r="J2130" s="216">
        <v>200</v>
      </c>
      <c r="K2130" s="4"/>
      <c r="L2130" s="4"/>
      <c r="M2130" s="4" t="s">
        <v>5259</v>
      </c>
      <c r="N2130" s="4"/>
      <c r="O2130" s="4">
        <v>15339785566</v>
      </c>
      <c r="P2130" s="217">
        <f>--IFERROR(VLOOKUP(I2130,'统计（数据库导出）'!A:C,2,FALSE),0)</f>
        <v>0</v>
      </c>
      <c r="Q2130" s="217">
        <f>--IFERROR(VLOOKUP(I2130,'统计（数据库导出）'!A:C,3,FALSE),0)</f>
        <v>247.4</v>
      </c>
      <c r="R2130" s="219">
        <f t="shared" si="36"/>
        <v>1.237</v>
      </c>
      <c r="S2130" s="217">
        <f>--IFERROR(VLOOKUP(I2130,'统计（数据库导出）'!A:K,4,FALSE),0)</f>
        <v>0</v>
      </c>
      <c r="T2130" s="217">
        <f>--IFERROR(VLOOKUP(I2130,'统计（数据库导出）'!A:K,5,FALSE),0)</f>
        <v>0</v>
      </c>
      <c r="U2130" s="217">
        <f>--IFERROR(VLOOKUP(I2130,'统计（数据库导出）'!A:K,6,FALSE),0)</f>
        <v>0</v>
      </c>
      <c r="V2130" s="217">
        <f>--IFERROR(VLOOKUP(I2130,'统计（数据库导出）'!A:K,7,FALSE),0)</f>
        <v>0</v>
      </c>
      <c r="W2130" s="217">
        <f>--IFERROR(VLOOKUP(I2130,'统计（数据库导出）'!A:K,8,FALSE),0)</f>
        <v>0</v>
      </c>
      <c r="X2130" s="217">
        <f>--IFERROR(VLOOKUP(I2130,'统计（数据库导出）'!A:K,9,FALSE),0)</f>
        <v>0</v>
      </c>
      <c r="Y2130" s="217">
        <f>--IFERROR(VLOOKUP(I2130,'统计（数据库导出）'!A:K,10,FALSE),0)</f>
        <v>247.4</v>
      </c>
      <c r="Z2130" s="217">
        <f>--IFERROR(VLOOKUP(I2130,'统计（数据库导出）'!A:K,11,FALSE),0)</f>
        <v>0</v>
      </c>
      <c r="AA2130" s="4">
        <v>2129</v>
      </c>
      <c r="AB2130" s="4"/>
    </row>
    <row r="2131" spans="1:28">
      <c r="A2131" s="4"/>
      <c r="B2131" s="4" t="s">
        <v>5243</v>
      </c>
      <c r="C2131" s="4"/>
      <c r="D2131" s="4"/>
      <c r="E2131" s="4"/>
      <c r="F2131" s="4"/>
      <c r="G2131" s="4"/>
      <c r="H2131" s="4">
        <v>3822031</v>
      </c>
      <c r="I2131" s="4" t="s">
        <v>5260</v>
      </c>
      <c r="J2131" s="216">
        <v>200</v>
      </c>
      <c r="K2131" s="4"/>
      <c r="L2131" s="4"/>
      <c r="M2131" s="4" t="s">
        <v>5261</v>
      </c>
      <c r="N2131" s="4"/>
      <c r="O2131" s="4">
        <v>18993800520</v>
      </c>
      <c r="P2131" s="217">
        <f>--IFERROR(VLOOKUP(I2131,'统计（数据库导出）'!A:C,2,FALSE),0)</f>
        <v>0</v>
      </c>
      <c r="Q2131" s="217">
        <f>--IFERROR(VLOOKUP(I2131,'统计（数据库导出）'!A:C,3,FALSE),0)</f>
        <v>442</v>
      </c>
      <c r="R2131" s="219">
        <f t="shared" si="36"/>
        <v>2.21</v>
      </c>
      <c r="S2131" s="217">
        <f>--IFERROR(VLOOKUP(I2131,'统计（数据库导出）'!A:K,4,FALSE),0)</f>
        <v>0</v>
      </c>
      <c r="T2131" s="217">
        <f>--IFERROR(VLOOKUP(I2131,'统计（数据库导出）'!A:K,5,FALSE),0)</f>
        <v>0</v>
      </c>
      <c r="U2131" s="217">
        <f>--IFERROR(VLOOKUP(I2131,'统计（数据库导出）'!A:K,6,FALSE),0)</f>
        <v>0</v>
      </c>
      <c r="V2131" s="217">
        <f>--IFERROR(VLOOKUP(I2131,'统计（数据库导出）'!A:K,7,FALSE),0)</f>
        <v>0</v>
      </c>
      <c r="W2131" s="217">
        <f>--IFERROR(VLOOKUP(I2131,'统计（数据库导出）'!A:K,8,FALSE),0)</f>
        <v>0</v>
      </c>
      <c r="X2131" s="217">
        <f>--IFERROR(VLOOKUP(I2131,'统计（数据库导出）'!A:K,9,FALSE),0)</f>
        <v>0</v>
      </c>
      <c r="Y2131" s="217">
        <f>--IFERROR(VLOOKUP(I2131,'统计（数据库导出）'!A:K,10,FALSE),0)</f>
        <v>442</v>
      </c>
      <c r="Z2131" s="217">
        <f>--IFERROR(VLOOKUP(I2131,'统计（数据库导出）'!A:K,11,FALSE),0)</f>
        <v>0</v>
      </c>
      <c r="AA2131" s="4">
        <v>2130</v>
      </c>
      <c r="AB2131" s="4"/>
    </row>
    <row r="2132" spans="1:28">
      <c r="A2132" s="4"/>
      <c r="B2132" s="4" t="s">
        <v>5243</v>
      </c>
      <c r="C2132" s="4"/>
      <c r="D2132" s="4"/>
      <c r="E2132" s="4"/>
      <c r="F2132" s="4"/>
      <c r="G2132" s="4"/>
      <c r="H2132" s="4">
        <v>3852522</v>
      </c>
      <c r="I2132" s="4" t="s">
        <v>5262</v>
      </c>
      <c r="J2132" s="216">
        <v>200</v>
      </c>
      <c r="K2132" s="4"/>
      <c r="L2132" s="4"/>
      <c r="M2132" s="4" t="s">
        <v>5263</v>
      </c>
      <c r="N2132" s="4"/>
      <c r="O2132" s="4">
        <v>15378883888</v>
      </c>
      <c r="P2132" s="217">
        <f>--IFERROR(VLOOKUP(I2132,'统计（数据库导出）'!A:C,2,FALSE),0)</f>
        <v>10</v>
      </c>
      <c r="Q2132" s="217">
        <f>--IFERROR(VLOOKUP(I2132,'统计（数据库导出）'!A:C,3,FALSE),0)</f>
        <v>370</v>
      </c>
      <c r="R2132" s="219">
        <f t="shared" si="36"/>
        <v>1.85</v>
      </c>
      <c r="S2132" s="217">
        <f>--IFERROR(VLOOKUP(I2132,'统计（数据库导出）'!A:K,4,FALSE),0)</f>
        <v>0</v>
      </c>
      <c r="T2132" s="217">
        <f>--IFERROR(VLOOKUP(I2132,'统计（数据库导出）'!A:K,5,FALSE),0)</f>
        <v>0</v>
      </c>
      <c r="U2132" s="217">
        <f>--IFERROR(VLOOKUP(I2132,'统计（数据库导出）'!A:K,6,FALSE),0)</f>
        <v>10</v>
      </c>
      <c r="V2132" s="217">
        <f>--IFERROR(VLOOKUP(I2132,'统计（数据库导出）'!A:K,7,FALSE),0)</f>
        <v>0</v>
      </c>
      <c r="W2132" s="217">
        <f>--IFERROR(VLOOKUP(I2132,'统计（数据库导出）'!A:K,8,FALSE),0)</f>
        <v>0</v>
      </c>
      <c r="X2132" s="217">
        <f>--IFERROR(VLOOKUP(I2132,'统计（数据库导出）'!A:K,9,FALSE),0)</f>
        <v>0</v>
      </c>
      <c r="Y2132" s="217">
        <f>--IFERROR(VLOOKUP(I2132,'统计（数据库导出）'!A:K,10,FALSE),0)</f>
        <v>370</v>
      </c>
      <c r="Z2132" s="217">
        <f>--IFERROR(VLOOKUP(I2132,'统计（数据库导出）'!A:K,11,FALSE),0)</f>
        <v>0</v>
      </c>
      <c r="AA2132" s="4">
        <v>2131</v>
      </c>
      <c r="AB2132" s="4"/>
    </row>
    <row r="2133" spans="1:28">
      <c r="A2133" s="4"/>
      <c r="B2133" s="4" t="s">
        <v>5243</v>
      </c>
      <c r="C2133" s="4"/>
      <c r="D2133" s="4"/>
      <c r="E2133" s="4"/>
      <c r="F2133" s="4"/>
      <c r="G2133" s="4"/>
      <c r="H2133" s="4">
        <v>3822029</v>
      </c>
      <c r="I2133" s="4" t="s">
        <v>5264</v>
      </c>
      <c r="J2133" s="216">
        <v>200</v>
      </c>
      <c r="K2133" s="4"/>
      <c r="L2133" s="4"/>
      <c r="M2133" s="4" t="s">
        <v>5265</v>
      </c>
      <c r="N2133" s="4"/>
      <c r="O2133" s="4">
        <v>18993879025</v>
      </c>
      <c r="P2133" s="217">
        <f>--IFERROR(VLOOKUP(I2133,'统计（数据库导出）'!A:C,2,FALSE),0)</f>
        <v>0</v>
      </c>
      <c r="Q2133" s="217">
        <f>--IFERROR(VLOOKUP(I2133,'统计（数据库导出）'!A:C,3,FALSE),0)</f>
        <v>342.4429</v>
      </c>
      <c r="R2133" s="219">
        <f t="shared" si="36"/>
        <v>1.7122145</v>
      </c>
      <c r="S2133" s="217">
        <f>--IFERROR(VLOOKUP(I2133,'统计（数据库导出）'!A:K,4,FALSE),0)</f>
        <v>0</v>
      </c>
      <c r="T2133" s="217">
        <f>--IFERROR(VLOOKUP(I2133,'统计（数据库导出）'!A:K,5,FALSE),0)</f>
        <v>0</v>
      </c>
      <c r="U2133" s="217">
        <f>--IFERROR(VLOOKUP(I2133,'统计（数据库导出）'!A:K,6,FALSE),0)</f>
        <v>0</v>
      </c>
      <c r="V2133" s="217">
        <f>--IFERROR(VLOOKUP(I2133,'统计（数据库导出）'!A:K,7,FALSE),0)</f>
        <v>0</v>
      </c>
      <c r="W2133" s="217">
        <f>--IFERROR(VLOOKUP(I2133,'统计（数据库导出）'!A:K,8,FALSE),0)</f>
        <v>0</v>
      </c>
      <c r="X2133" s="217">
        <f>--IFERROR(VLOOKUP(I2133,'统计（数据库导出）'!A:K,9,FALSE),0)</f>
        <v>0</v>
      </c>
      <c r="Y2133" s="217">
        <f>--IFERROR(VLOOKUP(I2133,'统计（数据库导出）'!A:K,10,FALSE),0)</f>
        <v>342.4429</v>
      </c>
      <c r="Z2133" s="217">
        <f>--IFERROR(VLOOKUP(I2133,'统计（数据库导出）'!A:K,11,FALSE),0)</f>
        <v>0</v>
      </c>
      <c r="AA2133" s="4">
        <v>2132</v>
      </c>
      <c r="AB2133" s="4"/>
    </row>
    <row r="2134" spans="1:28">
      <c r="A2134" s="4"/>
      <c r="B2134" s="4" t="s">
        <v>5243</v>
      </c>
      <c r="C2134" s="4"/>
      <c r="D2134" s="4"/>
      <c r="E2134" s="4"/>
      <c r="F2134" s="4"/>
      <c r="G2134" s="4"/>
      <c r="H2134" s="4">
        <v>3852773</v>
      </c>
      <c r="I2134" s="4" t="s">
        <v>5266</v>
      </c>
      <c r="J2134" s="216">
        <v>200</v>
      </c>
      <c r="K2134" s="4"/>
      <c r="L2134" s="4"/>
      <c r="M2134" s="4" t="s">
        <v>5267</v>
      </c>
      <c r="N2134" s="4"/>
      <c r="O2134" s="4">
        <v>17393882166</v>
      </c>
      <c r="P2134" s="217">
        <f>--IFERROR(VLOOKUP(I2134,'统计（数据库导出）'!A:C,2,FALSE),0)</f>
        <v>0</v>
      </c>
      <c r="Q2134" s="217">
        <f>--IFERROR(VLOOKUP(I2134,'统计（数据库导出）'!A:C,3,FALSE),0)</f>
        <v>183.3869</v>
      </c>
      <c r="R2134" s="219">
        <f t="shared" si="36"/>
        <v>0.9169345</v>
      </c>
      <c r="S2134" s="217">
        <f>--IFERROR(VLOOKUP(I2134,'统计（数据库导出）'!A:K,4,FALSE),0)</f>
        <v>0</v>
      </c>
      <c r="T2134" s="217">
        <f>--IFERROR(VLOOKUP(I2134,'统计（数据库导出）'!A:K,5,FALSE),0)</f>
        <v>0</v>
      </c>
      <c r="U2134" s="217">
        <f>--IFERROR(VLOOKUP(I2134,'统计（数据库导出）'!A:K,6,FALSE),0)</f>
        <v>0</v>
      </c>
      <c r="V2134" s="217">
        <f>--IFERROR(VLOOKUP(I2134,'统计（数据库导出）'!A:K,7,FALSE),0)</f>
        <v>0</v>
      </c>
      <c r="W2134" s="217">
        <f>--IFERROR(VLOOKUP(I2134,'统计（数据库导出）'!A:K,8,FALSE),0)</f>
        <v>0</v>
      </c>
      <c r="X2134" s="217">
        <f>--IFERROR(VLOOKUP(I2134,'统计（数据库导出）'!A:K,9,FALSE),0)</f>
        <v>0</v>
      </c>
      <c r="Y2134" s="217">
        <f>--IFERROR(VLOOKUP(I2134,'统计（数据库导出）'!A:K,10,FALSE),0)</f>
        <v>183.3869</v>
      </c>
      <c r="Z2134" s="217">
        <f>--IFERROR(VLOOKUP(I2134,'统计（数据库导出）'!A:K,11,FALSE),0)</f>
        <v>-24</v>
      </c>
      <c r="AA2134" s="4">
        <v>2133</v>
      </c>
      <c r="AB2134" s="4"/>
    </row>
    <row r="2135" spans="1:28">
      <c r="A2135" s="4"/>
      <c r="B2135" s="4" t="s">
        <v>5268</v>
      </c>
      <c r="C2135" s="4"/>
      <c r="D2135" s="4"/>
      <c r="E2135" s="4"/>
      <c r="F2135" s="4"/>
      <c r="G2135" s="4"/>
      <c r="H2135" s="4">
        <v>3853790</v>
      </c>
      <c r="I2135" s="4" t="s">
        <v>5269</v>
      </c>
      <c r="J2135" s="216">
        <v>200</v>
      </c>
      <c r="K2135" s="4"/>
      <c r="L2135" s="4"/>
      <c r="M2135" s="4" t="s">
        <v>5270</v>
      </c>
      <c r="N2135" s="4"/>
      <c r="O2135" s="4">
        <v>18919383366</v>
      </c>
      <c r="P2135" s="217">
        <f>--IFERROR(VLOOKUP(I2135,'统计（数据库导出）'!A:C,2,FALSE),0)</f>
        <v>198</v>
      </c>
      <c r="Q2135" s="217">
        <f>--IFERROR(VLOOKUP(I2135,'统计（数据库导出）'!A:C,3,FALSE),0)</f>
        <v>198</v>
      </c>
      <c r="R2135" s="219">
        <f t="shared" si="36"/>
        <v>0.99</v>
      </c>
      <c r="S2135" s="217">
        <f>--IFERROR(VLOOKUP(I2135,'统计（数据库导出）'!A:K,4,FALSE),0)</f>
        <v>198</v>
      </c>
      <c r="T2135" s="217">
        <f>--IFERROR(VLOOKUP(I2135,'统计（数据库导出）'!A:K,5,FALSE),0)</f>
        <v>0</v>
      </c>
      <c r="U2135" s="217">
        <f>--IFERROR(VLOOKUP(I2135,'统计（数据库导出）'!A:K,6,FALSE),0)</f>
        <v>0</v>
      </c>
      <c r="V2135" s="217">
        <f>--IFERROR(VLOOKUP(I2135,'统计（数据库导出）'!A:K,7,FALSE),0)</f>
        <v>0</v>
      </c>
      <c r="W2135" s="217">
        <f>--IFERROR(VLOOKUP(I2135,'统计（数据库导出）'!A:K,8,FALSE),0)</f>
        <v>198</v>
      </c>
      <c r="X2135" s="217">
        <f>--IFERROR(VLOOKUP(I2135,'统计（数据库导出）'!A:K,9,FALSE),0)</f>
        <v>0</v>
      </c>
      <c r="Y2135" s="217">
        <f>--IFERROR(VLOOKUP(I2135,'统计（数据库导出）'!A:K,10,FALSE),0)</f>
        <v>0</v>
      </c>
      <c r="Z2135" s="217">
        <f>--IFERROR(VLOOKUP(I2135,'统计（数据库导出）'!A:K,11,FALSE),0)</f>
        <v>0</v>
      </c>
      <c r="AA2135" s="4">
        <v>2134</v>
      </c>
      <c r="AB2135" s="4"/>
    </row>
    <row r="2136" spans="1:28">
      <c r="A2136" s="4"/>
      <c r="B2136" s="4" t="s">
        <v>5268</v>
      </c>
      <c r="C2136" s="4"/>
      <c r="D2136" s="4"/>
      <c r="E2136" s="4"/>
      <c r="F2136" s="4"/>
      <c r="G2136" s="4"/>
      <c r="H2136" s="4">
        <v>380523</v>
      </c>
      <c r="I2136" s="4" t="s">
        <v>5271</v>
      </c>
      <c r="J2136" s="216">
        <v>200</v>
      </c>
      <c r="K2136" s="4"/>
      <c r="L2136" s="4"/>
      <c r="M2136" s="4" t="s">
        <v>5272</v>
      </c>
      <c r="N2136" s="4"/>
      <c r="O2136" s="4">
        <v>18993821191</v>
      </c>
      <c r="P2136" s="217">
        <f>--IFERROR(VLOOKUP(I2136,'统计（数据库导出）'!A:C,2,FALSE),0)</f>
        <v>113.96</v>
      </c>
      <c r="Q2136" s="217">
        <f>--IFERROR(VLOOKUP(I2136,'统计（数据库导出）'!A:C,3,FALSE),0)</f>
        <v>113.96</v>
      </c>
      <c r="R2136" s="219">
        <f t="shared" si="36"/>
        <v>0.5698</v>
      </c>
      <c r="S2136" s="217">
        <f>--IFERROR(VLOOKUP(I2136,'统计（数据库导出）'!A:K,4,FALSE),0)</f>
        <v>113.96</v>
      </c>
      <c r="T2136" s="217">
        <f>--IFERROR(VLOOKUP(I2136,'统计（数据库导出）'!A:K,5,FALSE),0)</f>
        <v>0</v>
      </c>
      <c r="U2136" s="217">
        <f>--IFERROR(VLOOKUP(I2136,'统计（数据库导出）'!A:K,6,FALSE),0)</f>
        <v>0</v>
      </c>
      <c r="V2136" s="217">
        <f>--IFERROR(VLOOKUP(I2136,'统计（数据库导出）'!A:K,7,FALSE),0)</f>
        <v>0</v>
      </c>
      <c r="W2136" s="217">
        <f>--IFERROR(VLOOKUP(I2136,'统计（数据库导出）'!A:K,8,FALSE),0)</f>
        <v>113.96</v>
      </c>
      <c r="X2136" s="217">
        <f>--IFERROR(VLOOKUP(I2136,'统计（数据库导出）'!A:K,9,FALSE),0)</f>
        <v>0</v>
      </c>
      <c r="Y2136" s="217">
        <f>--IFERROR(VLOOKUP(I2136,'统计（数据库导出）'!A:K,10,FALSE),0)</f>
        <v>0</v>
      </c>
      <c r="Z2136" s="217">
        <f>--IFERROR(VLOOKUP(I2136,'统计（数据库导出）'!A:K,11,FALSE),0)</f>
        <v>0</v>
      </c>
      <c r="AA2136" s="4">
        <v>2135</v>
      </c>
      <c r="AB2136" s="4"/>
    </row>
    <row r="2137" spans="1:28">
      <c r="A2137" s="4"/>
      <c r="B2137" s="4" t="s">
        <v>5268</v>
      </c>
      <c r="C2137" s="4"/>
      <c r="D2137" s="4"/>
      <c r="E2137" s="4"/>
      <c r="F2137" s="4"/>
      <c r="G2137" s="4"/>
      <c r="H2137" s="4">
        <v>3853730</v>
      </c>
      <c r="I2137" s="4" t="s">
        <v>5273</v>
      </c>
      <c r="J2137" s="216">
        <v>200</v>
      </c>
      <c r="K2137" s="4"/>
      <c r="L2137" s="4"/>
      <c r="M2137" s="4" t="s">
        <v>5274</v>
      </c>
      <c r="N2137" s="4"/>
      <c r="O2137" s="4">
        <v>18993828868</v>
      </c>
      <c r="P2137" s="217">
        <f>--IFERROR(VLOOKUP(I2137,'统计（数据库导出）'!A:C,2,FALSE),0)</f>
        <v>0</v>
      </c>
      <c r="Q2137" s="217">
        <f>--IFERROR(VLOOKUP(I2137,'统计（数据库导出）'!A:C,3,FALSE),0)</f>
        <v>216</v>
      </c>
      <c r="R2137" s="219">
        <f t="shared" si="36"/>
        <v>1.08</v>
      </c>
      <c r="S2137" s="217">
        <f>--IFERROR(VLOOKUP(I2137,'统计（数据库导出）'!A:K,4,FALSE),0)</f>
        <v>0</v>
      </c>
      <c r="T2137" s="217">
        <f>--IFERROR(VLOOKUP(I2137,'统计（数据库导出）'!A:K,5,FALSE),0)</f>
        <v>0</v>
      </c>
      <c r="U2137" s="217">
        <f>--IFERROR(VLOOKUP(I2137,'统计（数据库导出）'!A:K,6,FALSE),0)</f>
        <v>0</v>
      </c>
      <c r="V2137" s="217">
        <f>--IFERROR(VLOOKUP(I2137,'统计（数据库导出）'!A:K,7,FALSE),0)</f>
        <v>0</v>
      </c>
      <c r="W2137" s="217">
        <f>--IFERROR(VLOOKUP(I2137,'统计（数据库导出）'!A:K,8,FALSE),0)</f>
        <v>0</v>
      </c>
      <c r="X2137" s="217">
        <f>--IFERROR(VLOOKUP(I2137,'统计（数据库导出）'!A:K,9,FALSE),0)</f>
        <v>0</v>
      </c>
      <c r="Y2137" s="217">
        <f>--IFERROR(VLOOKUP(I2137,'统计（数据库导出）'!A:K,10,FALSE),0)</f>
        <v>216</v>
      </c>
      <c r="Z2137" s="217">
        <f>--IFERROR(VLOOKUP(I2137,'统计（数据库导出）'!A:K,11,FALSE),0)</f>
        <v>0</v>
      </c>
      <c r="AA2137" s="4">
        <v>2136</v>
      </c>
      <c r="AB2137" s="4"/>
    </row>
    <row r="2138" spans="1:28">
      <c r="A2138" s="4"/>
      <c r="B2138" s="4" t="s">
        <v>5268</v>
      </c>
      <c r="C2138" s="4"/>
      <c r="D2138" s="4"/>
      <c r="E2138" s="4"/>
      <c r="F2138" s="4"/>
      <c r="G2138" s="4"/>
      <c r="H2138" s="4">
        <v>3352233</v>
      </c>
      <c r="I2138" s="4" t="s">
        <v>5275</v>
      </c>
      <c r="J2138" s="216">
        <v>200</v>
      </c>
      <c r="K2138" s="4"/>
      <c r="L2138" s="4"/>
      <c r="M2138" s="4" t="s">
        <v>5276</v>
      </c>
      <c r="N2138" s="4"/>
      <c r="O2138" s="4">
        <v>18993823866</v>
      </c>
      <c r="P2138" s="217">
        <f>--IFERROR(VLOOKUP(I2138,'统计（数据库导出）'!A:C,2,FALSE),0)</f>
        <v>6</v>
      </c>
      <c r="Q2138" s="217">
        <f>--IFERROR(VLOOKUP(I2138,'统计（数据库导出）'!A:C,3,FALSE),0)</f>
        <v>6</v>
      </c>
      <c r="R2138" s="219">
        <f t="shared" si="36"/>
        <v>0.03</v>
      </c>
      <c r="S2138" s="217">
        <f>--IFERROR(VLOOKUP(I2138,'统计（数据库导出）'!A:K,4,FALSE),0)</f>
        <v>0</v>
      </c>
      <c r="T2138" s="217">
        <f>--IFERROR(VLOOKUP(I2138,'统计（数据库导出）'!A:K,5,FALSE),0)</f>
        <v>0</v>
      </c>
      <c r="U2138" s="217">
        <f>--IFERROR(VLOOKUP(I2138,'统计（数据库导出）'!A:K,6,FALSE),0)</f>
        <v>6</v>
      </c>
      <c r="V2138" s="217">
        <f>--IFERROR(VLOOKUP(I2138,'统计（数据库导出）'!A:K,7,FALSE),0)</f>
        <v>0</v>
      </c>
      <c r="W2138" s="217">
        <f>--IFERROR(VLOOKUP(I2138,'统计（数据库导出）'!A:K,8,FALSE),0)</f>
        <v>0</v>
      </c>
      <c r="X2138" s="217">
        <f>--IFERROR(VLOOKUP(I2138,'统计（数据库导出）'!A:K,9,FALSE),0)</f>
        <v>0</v>
      </c>
      <c r="Y2138" s="217">
        <f>--IFERROR(VLOOKUP(I2138,'统计（数据库导出）'!A:K,10,FALSE),0)</f>
        <v>6</v>
      </c>
      <c r="Z2138" s="217">
        <f>--IFERROR(VLOOKUP(I2138,'统计（数据库导出）'!A:K,11,FALSE),0)</f>
        <v>0</v>
      </c>
      <c r="AA2138" s="4">
        <v>2137</v>
      </c>
      <c r="AB2138" s="4"/>
    </row>
    <row r="2139" spans="1:28">
      <c r="A2139" s="4"/>
      <c r="B2139" s="4" t="s">
        <v>5268</v>
      </c>
      <c r="C2139" s="4"/>
      <c r="D2139" s="4"/>
      <c r="E2139" s="4"/>
      <c r="F2139" s="4"/>
      <c r="G2139" s="4"/>
      <c r="H2139" s="4">
        <v>3353785</v>
      </c>
      <c r="I2139" s="4" t="e">
        <v>#N/A</v>
      </c>
      <c r="J2139" s="216">
        <v>200</v>
      </c>
      <c r="K2139" s="4"/>
      <c r="L2139" s="4"/>
      <c r="M2139" s="4" t="s">
        <v>5277</v>
      </c>
      <c r="N2139" s="4"/>
      <c r="O2139" s="4" t="e">
        <v>#N/A</v>
      </c>
      <c r="P2139" s="217">
        <f>--IFERROR(VLOOKUP(I2139,'统计（数据库导出）'!A:C,2,FALSE),0)</f>
        <v>0</v>
      </c>
      <c r="Q2139" s="217">
        <f>--IFERROR(VLOOKUP(I2139,'统计（数据库导出）'!A:C,3,FALSE),0)</f>
        <v>0</v>
      </c>
      <c r="R2139" s="219">
        <f t="shared" si="36"/>
        <v>0</v>
      </c>
      <c r="S2139" s="217">
        <f>--IFERROR(VLOOKUP(I2139,'统计（数据库导出）'!A:K,4,FALSE),0)</f>
        <v>0</v>
      </c>
      <c r="T2139" s="217">
        <f>--IFERROR(VLOOKUP(I2139,'统计（数据库导出）'!A:K,5,FALSE),0)</f>
        <v>0</v>
      </c>
      <c r="U2139" s="217">
        <f>--IFERROR(VLOOKUP(I2139,'统计（数据库导出）'!A:K,6,FALSE),0)</f>
        <v>0</v>
      </c>
      <c r="V2139" s="217">
        <f>--IFERROR(VLOOKUP(I2139,'统计（数据库导出）'!A:K,7,FALSE),0)</f>
        <v>0</v>
      </c>
      <c r="W2139" s="217">
        <f>--IFERROR(VLOOKUP(I2139,'统计（数据库导出）'!A:K,8,FALSE),0)</f>
        <v>0</v>
      </c>
      <c r="X2139" s="217">
        <f>--IFERROR(VLOOKUP(I2139,'统计（数据库导出）'!A:K,9,FALSE),0)</f>
        <v>0</v>
      </c>
      <c r="Y2139" s="217">
        <f>--IFERROR(VLOOKUP(I2139,'统计（数据库导出）'!A:K,10,FALSE),0)</f>
        <v>0</v>
      </c>
      <c r="Z2139" s="217">
        <f>--IFERROR(VLOOKUP(I2139,'统计（数据库导出）'!A:K,11,FALSE),0)</f>
        <v>0</v>
      </c>
      <c r="AA2139" s="4">
        <v>2138</v>
      </c>
      <c r="AB2139" s="4"/>
    </row>
    <row r="2140" spans="1:28">
      <c r="A2140" s="4"/>
      <c r="B2140" s="4" t="s">
        <v>5268</v>
      </c>
      <c r="C2140" s="4"/>
      <c r="D2140" s="4"/>
      <c r="E2140" s="4"/>
      <c r="F2140" s="4"/>
      <c r="G2140" s="4"/>
      <c r="H2140" s="4">
        <v>3853731</v>
      </c>
      <c r="I2140" s="4" t="s">
        <v>5278</v>
      </c>
      <c r="J2140" s="216">
        <v>200</v>
      </c>
      <c r="K2140" s="4"/>
      <c r="L2140" s="4"/>
      <c r="M2140" s="4" t="s">
        <v>5279</v>
      </c>
      <c r="N2140" s="4"/>
      <c r="O2140" s="4">
        <v>19909386080</v>
      </c>
      <c r="P2140" s="217">
        <f>--IFERROR(VLOOKUP(I2140,'统计（数据库导出）'!A:C,2,FALSE),0)</f>
        <v>0</v>
      </c>
      <c r="Q2140" s="217">
        <f>--IFERROR(VLOOKUP(I2140,'统计（数据库导出）'!A:C,3,FALSE),0)</f>
        <v>0</v>
      </c>
      <c r="R2140" s="219">
        <f t="shared" si="36"/>
        <v>0</v>
      </c>
      <c r="S2140" s="217">
        <f>--IFERROR(VLOOKUP(I2140,'统计（数据库导出）'!A:K,4,FALSE),0)</f>
        <v>0</v>
      </c>
      <c r="T2140" s="217">
        <f>--IFERROR(VLOOKUP(I2140,'统计（数据库导出）'!A:K,5,FALSE),0)</f>
        <v>0</v>
      </c>
      <c r="U2140" s="217">
        <f>--IFERROR(VLOOKUP(I2140,'统计（数据库导出）'!A:K,6,FALSE),0)</f>
        <v>0</v>
      </c>
      <c r="V2140" s="217">
        <f>--IFERROR(VLOOKUP(I2140,'统计（数据库导出）'!A:K,7,FALSE),0)</f>
        <v>0</v>
      </c>
      <c r="W2140" s="217">
        <f>--IFERROR(VLOOKUP(I2140,'统计（数据库导出）'!A:K,8,FALSE),0)</f>
        <v>0</v>
      </c>
      <c r="X2140" s="217">
        <f>--IFERROR(VLOOKUP(I2140,'统计（数据库导出）'!A:K,9,FALSE),0)</f>
        <v>0</v>
      </c>
      <c r="Y2140" s="217">
        <f>--IFERROR(VLOOKUP(I2140,'统计（数据库导出）'!A:K,10,FALSE),0)</f>
        <v>0</v>
      </c>
      <c r="Z2140" s="217">
        <f>--IFERROR(VLOOKUP(I2140,'统计（数据库导出）'!A:K,11,FALSE),0)</f>
        <v>0</v>
      </c>
      <c r="AA2140" s="4">
        <v>2139</v>
      </c>
      <c r="AB2140" s="4"/>
    </row>
    <row r="2141" spans="1:28">
      <c r="A2141" s="4"/>
      <c r="B2141" s="4" t="s">
        <v>5268</v>
      </c>
      <c r="C2141" s="4"/>
      <c r="D2141" s="4"/>
      <c r="E2141" s="4"/>
      <c r="F2141" s="4"/>
      <c r="G2141" s="4"/>
      <c r="H2141" s="4">
        <v>3853469</v>
      </c>
      <c r="I2141" s="4" t="s">
        <v>2080</v>
      </c>
      <c r="J2141" s="216">
        <v>200</v>
      </c>
      <c r="K2141" s="4"/>
      <c r="L2141" s="4"/>
      <c r="M2141" s="4" t="s">
        <v>2081</v>
      </c>
      <c r="N2141" s="4"/>
      <c r="O2141" s="4">
        <v>18093882727</v>
      </c>
      <c r="P2141" s="217">
        <f>--IFERROR(VLOOKUP(I2141,'统计（数据库导出）'!A:C,2,FALSE),0)</f>
        <v>0</v>
      </c>
      <c r="Q2141" s="217">
        <f>--IFERROR(VLOOKUP(I2141,'统计（数据库导出）'!A:C,3,FALSE),0)</f>
        <v>42</v>
      </c>
      <c r="R2141" s="219">
        <f t="shared" si="36"/>
        <v>0.21</v>
      </c>
      <c r="S2141" s="217">
        <f>--IFERROR(VLOOKUP(I2141,'统计（数据库导出）'!A:K,4,FALSE),0)</f>
        <v>0</v>
      </c>
      <c r="T2141" s="217">
        <f>--IFERROR(VLOOKUP(I2141,'统计（数据库导出）'!A:K,5,FALSE),0)</f>
        <v>0</v>
      </c>
      <c r="U2141" s="217">
        <f>--IFERROR(VLOOKUP(I2141,'统计（数据库导出）'!A:K,6,FALSE),0)</f>
        <v>0</v>
      </c>
      <c r="V2141" s="217">
        <f>--IFERROR(VLOOKUP(I2141,'统计（数据库导出）'!A:K,7,FALSE),0)</f>
        <v>0</v>
      </c>
      <c r="W2141" s="217">
        <f>--IFERROR(VLOOKUP(I2141,'统计（数据库导出）'!A:K,8,FALSE),0)</f>
        <v>0</v>
      </c>
      <c r="X2141" s="217">
        <f>--IFERROR(VLOOKUP(I2141,'统计（数据库导出）'!A:K,9,FALSE),0)</f>
        <v>0</v>
      </c>
      <c r="Y2141" s="217">
        <f>--IFERROR(VLOOKUP(I2141,'统计（数据库导出）'!A:K,10,FALSE),0)</f>
        <v>42</v>
      </c>
      <c r="Z2141" s="217">
        <f>--IFERROR(VLOOKUP(I2141,'统计（数据库导出）'!A:K,11,FALSE),0)</f>
        <v>0</v>
      </c>
      <c r="AA2141" s="4">
        <v>2140</v>
      </c>
      <c r="AB2141" s="4"/>
    </row>
    <row r="2142" spans="1:28">
      <c r="A2142" s="4"/>
      <c r="B2142" s="4" t="s">
        <v>5280</v>
      </c>
      <c r="C2142" s="4"/>
      <c r="D2142" s="4"/>
      <c r="E2142" s="4"/>
      <c r="F2142" s="4"/>
      <c r="G2142" s="4"/>
      <c r="H2142" s="4">
        <v>3854068</v>
      </c>
      <c r="I2142" s="4" t="s">
        <v>5281</v>
      </c>
      <c r="J2142" s="216">
        <v>300</v>
      </c>
      <c r="K2142" s="4"/>
      <c r="L2142" s="4"/>
      <c r="M2142" s="4" t="s">
        <v>5282</v>
      </c>
      <c r="N2142" s="4"/>
      <c r="O2142" s="4">
        <v>18993822025</v>
      </c>
      <c r="P2142" s="217">
        <f>--IFERROR(VLOOKUP(I2142,'统计（数据库导出）'!A:C,2,FALSE),0)</f>
        <v>0</v>
      </c>
      <c r="Q2142" s="217">
        <f>--IFERROR(VLOOKUP(I2142,'统计（数据库导出）'!A:C,3,FALSE),0)</f>
        <v>0</v>
      </c>
      <c r="R2142" s="219">
        <f t="shared" ref="R2142:R2161" si="37">IFERROR(Q2142/J2142,0)</f>
        <v>0</v>
      </c>
      <c r="S2142" s="217">
        <f>--IFERROR(VLOOKUP(I2142,'统计（数据库导出）'!A:K,4,FALSE),0)</f>
        <v>0</v>
      </c>
      <c r="T2142" s="217">
        <f>--IFERROR(VLOOKUP(I2142,'统计（数据库导出）'!A:K,5,FALSE),0)</f>
        <v>0</v>
      </c>
      <c r="U2142" s="217">
        <f>--IFERROR(VLOOKUP(I2142,'统计（数据库导出）'!A:K,6,FALSE),0)</f>
        <v>0</v>
      </c>
      <c r="V2142" s="217">
        <f>--IFERROR(VLOOKUP(I2142,'统计（数据库导出）'!A:K,7,FALSE),0)</f>
        <v>0</v>
      </c>
      <c r="W2142" s="217">
        <f>--IFERROR(VLOOKUP(I2142,'统计（数据库导出）'!A:K,8,FALSE),0)</f>
        <v>0</v>
      </c>
      <c r="X2142" s="217">
        <f>--IFERROR(VLOOKUP(I2142,'统计（数据库导出）'!A:K,9,FALSE),0)</f>
        <v>0</v>
      </c>
      <c r="Y2142" s="217">
        <f>--IFERROR(VLOOKUP(I2142,'统计（数据库导出）'!A:K,10,FALSE),0)</f>
        <v>0</v>
      </c>
      <c r="Z2142" s="217">
        <f>--IFERROR(VLOOKUP(I2142,'统计（数据库导出）'!A:K,11,FALSE),0)</f>
        <v>0</v>
      </c>
      <c r="AA2142" s="4">
        <v>2141</v>
      </c>
      <c r="AB2142" s="4"/>
    </row>
    <row r="2143" spans="1:28">
      <c r="A2143" s="4"/>
      <c r="B2143" s="4" t="s">
        <v>5280</v>
      </c>
      <c r="C2143" s="4"/>
      <c r="D2143" s="4"/>
      <c r="E2143" s="4"/>
      <c r="F2143" s="4"/>
      <c r="G2143" s="4"/>
      <c r="H2143" s="4">
        <v>3853703</v>
      </c>
      <c r="I2143" s="4" t="s">
        <v>5283</v>
      </c>
      <c r="J2143" s="216">
        <v>300</v>
      </c>
      <c r="K2143" s="4"/>
      <c r="L2143" s="4"/>
      <c r="M2143" s="4" t="s">
        <v>5284</v>
      </c>
      <c r="N2143" s="4"/>
      <c r="O2143" s="4">
        <v>18993820092</v>
      </c>
      <c r="P2143" s="217">
        <f>--IFERROR(VLOOKUP(I2143,'统计（数据库导出）'!A:C,2,FALSE),0)</f>
        <v>0</v>
      </c>
      <c r="Q2143" s="217">
        <f>--IFERROR(VLOOKUP(I2143,'统计（数据库导出）'!A:C,3,FALSE),0)</f>
        <v>0</v>
      </c>
      <c r="R2143" s="219">
        <f t="shared" si="37"/>
        <v>0</v>
      </c>
      <c r="S2143" s="217">
        <f>--IFERROR(VLOOKUP(I2143,'统计（数据库导出）'!A:K,4,FALSE),0)</f>
        <v>0</v>
      </c>
      <c r="T2143" s="217">
        <f>--IFERROR(VLOOKUP(I2143,'统计（数据库导出）'!A:K,5,FALSE),0)</f>
        <v>0</v>
      </c>
      <c r="U2143" s="217">
        <f>--IFERROR(VLOOKUP(I2143,'统计（数据库导出）'!A:K,6,FALSE),0)</f>
        <v>0</v>
      </c>
      <c r="V2143" s="217">
        <f>--IFERROR(VLOOKUP(I2143,'统计（数据库导出）'!A:K,7,FALSE),0)</f>
        <v>0</v>
      </c>
      <c r="W2143" s="217">
        <f>--IFERROR(VLOOKUP(I2143,'统计（数据库导出）'!A:K,8,FALSE),0)</f>
        <v>0</v>
      </c>
      <c r="X2143" s="217">
        <f>--IFERROR(VLOOKUP(I2143,'统计（数据库导出）'!A:K,9,FALSE),0)</f>
        <v>0</v>
      </c>
      <c r="Y2143" s="217">
        <f>--IFERROR(VLOOKUP(I2143,'统计（数据库导出）'!A:K,10,FALSE),0)</f>
        <v>0</v>
      </c>
      <c r="Z2143" s="217">
        <f>--IFERROR(VLOOKUP(I2143,'统计（数据库导出）'!A:K,11,FALSE),0)</f>
        <v>0</v>
      </c>
      <c r="AA2143" s="4">
        <v>2142</v>
      </c>
      <c r="AB2143" s="4"/>
    </row>
    <row r="2144" spans="1:28">
      <c r="A2144" s="4"/>
      <c r="B2144" s="4" t="s">
        <v>5280</v>
      </c>
      <c r="C2144" s="4"/>
      <c r="D2144" s="4"/>
      <c r="E2144" s="4"/>
      <c r="F2144" s="4"/>
      <c r="G2144" s="4"/>
      <c r="H2144" s="4">
        <v>3853179</v>
      </c>
      <c r="I2144" s="4" t="s">
        <v>3047</v>
      </c>
      <c r="J2144" s="216">
        <v>300</v>
      </c>
      <c r="K2144" s="4"/>
      <c r="L2144" s="4"/>
      <c r="M2144" s="4" t="s">
        <v>5285</v>
      </c>
      <c r="N2144" s="4"/>
      <c r="O2144" s="4">
        <v>18919219631</v>
      </c>
      <c r="P2144" s="217">
        <f>--IFERROR(VLOOKUP(I2144,'统计（数据库导出）'!A:C,2,FALSE),0)</f>
        <v>0</v>
      </c>
      <c r="Q2144" s="217">
        <f>--IFERROR(VLOOKUP(I2144,'统计（数据库导出）'!A:C,3,FALSE),0)</f>
        <v>222.45</v>
      </c>
      <c r="R2144" s="219">
        <f t="shared" si="37"/>
        <v>0.7415</v>
      </c>
      <c r="S2144" s="217">
        <f>--IFERROR(VLOOKUP(I2144,'统计（数据库导出）'!A:K,4,FALSE),0)</f>
        <v>0</v>
      </c>
      <c r="T2144" s="217">
        <f>--IFERROR(VLOOKUP(I2144,'统计（数据库导出）'!A:K,5,FALSE),0)</f>
        <v>0</v>
      </c>
      <c r="U2144" s="217">
        <f>--IFERROR(VLOOKUP(I2144,'统计（数据库导出）'!A:K,6,FALSE),0)</f>
        <v>0</v>
      </c>
      <c r="V2144" s="217">
        <f>--IFERROR(VLOOKUP(I2144,'统计（数据库导出）'!A:K,7,FALSE),0)</f>
        <v>0</v>
      </c>
      <c r="W2144" s="217">
        <f>--IFERROR(VLOOKUP(I2144,'统计（数据库导出）'!A:K,8,FALSE),0)</f>
        <v>199.8</v>
      </c>
      <c r="X2144" s="217">
        <f>--IFERROR(VLOOKUP(I2144,'统计（数据库导出）'!A:K,9,FALSE),0)</f>
        <v>-129</v>
      </c>
      <c r="Y2144" s="217">
        <f>--IFERROR(VLOOKUP(I2144,'统计（数据库导出）'!A:K,10,FALSE),0)</f>
        <v>22.65</v>
      </c>
      <c r="Z2144" s="217">
        <f>--IFERROR(VLOOKUP(I2144,'统计（数据库导出）'!A:K,11,FALSE),0)</f>
        <v>0</v>
      </c>
      <c r="AA2144" s="4">
        <v>2143</v>
      </c>
      <c r="AB2144" s="4"/>
    </row>
    <row r="2145" spans="1:28">
      <c r="A2145" s="4"/>
      <c r="B2145" s="4" t="s">
        <v>5280</v>
      </c>
      <c r="C2145" s="4"/>
      <c r="D2145" s="4"/>
      <c r="E2145" s="4"/>
      <c r="F2145" s="4"/>
      <c r="G2145" s="4"/>
      <c r="H2145" s="4">
        <v>380692</v>
      </c>
      <c r="I2145" s="4" t="s">
        <v>5286</v>
      </c>
      <c r="J2145" s="216">
        <v>300</v>
      </c>
      <c r="K2145" s="4"/>
      <c r="L2145" s="4"/>
      <c r="M2145" s="4" t="s">
        <v>5287</v>
      </c>
      <c r="N2145" s="4"/>
      <c r="O2145" s="4">
        <v>18993822001</v>
      </c>
      <c r="P2145" s="217">
        <f>--IFERROR(VLOOKUP(I2145,'统计（数据库导出）'!A:C,2,FALSE),0)</f>
        <v>0</v>
      </c>
      <c r="Q2145" s="217">
        <f>--IFERROR(VLOOKUP(I2145,'统计（数据库导出）'!A:C,3,FALSE),0)</f>
        <v>0</v>
      </c>
      <c r="R2145" s="219">
        <f t="shared" si="37"/>
        <v>0</v>
      </c>
      <c r="S2145" s="217">
        <f>--IFERROR(VLOOKUP(I2145,'统计（数据库导出）'!A:K,4,FALSE),0)</f>
        <v>0</v>
      </c>
      <c r="T2145" s="217">
        <f>--IFERROR(VLOOKUP(I2145,'统计（数据库导出）'!A:K,5,FALSE),0)</f>
        <v>0</v>
      </c>
      <c r="U2145" s="217">
        <f>--IFERROR(VLOOKUP(I2145,'统计（数据库导出）'!A:K,6,FALSE),0)</f>
        <v>0</v>
      </c>
      <c r="V2145" s="217">
        <f>--IFERROR(VLOOKUP(I2145,'统计（数据库导出）'!A:K,7,FALSE),0)</f>
        <v>0</v>
      </c>
      <c r="W2145" s="217">
        <f>--IFERROR(VLOOKUP(I2145,'统计（数据库导出）'!A:K,8,FALSE),0)</f>
        <v>0</v>
      </c>
      <c r="X2145" s="217">
        <f>--IFERROR(VLOOKUP(I2145,'统计（数据库导出）'!A:K,9,FALSE),0)</f>
        <v>0</v>
      </c>
      <c r="Y2145" s="217">
        <f>--IFERROR(VLOOKUP(I2145,'统计（数据库导出）'!A:K,10,FALSE),0)</f>
        <v>0</v>
      </c>
      <c r="Z2145" s="217">
        <f>--IFERROR(VLOOKUP(I2145,'统计（数据库导出）'!A:K,11,FALSE),0)</f>
        <v>0</v>
      </c>
      <c r="AA2145" s="4">
        <v>2144</v>
      </c>
      <c r="AB2145" s="4"/>
    </row>
    <row r="2146" spans="1:28">
      <c r="A2146" s="4"/>
      <c r="B2146" s="4" t="s">
        <v>5280</v>
      </c>
      <c r="C2146" s="4"/>
      <c r="D2146" s="4"/>
      <c r="E2146" s="4"/>
      <c r="F2146" s="4"/>
      <c r="G2146" s="4"/>
      <c r="H2146" s="4">
        <v>3806029</v>
      </c>
      <c r="I2146" s="4" t="s">
        <v>5288</v>
      </c>
      <c r="J2146" s="216">
        <v>300</v>
      </c>
      <c r="K2146" s="4"/>
      <c r="L2146" s="4"/>
      <c r="M2146" s="4" t="s">
        <v>5289</v>
      </c>
      <c r="N2146" s="4"/>
      <c r="O2146" s="4">
        <v>18993820568</v>
      </c>
      <c r="P2146" s="217">
        <f>--IFERROR(VLOOKUP(I2146,'统计（数据库导出）'!A:C,2,FALSE),0)</f>
        <v>0</v>
      </c>
      <c r="Q2146" s="217">
        <f>--IFERROR(VLOOKUP(I2146,'统计（数据库导出）'!A:C,3,FALSE),0)</f>
        <v>0</v>
      </c>
      <c r="R2146" s="219">
        <f t="shared" si="37"/>
        <v>0</v>
      </c>
      <c r="S2146" s="217">
        <f>--IFERROR(VLOOKUP(I2146,'统计（数据库导出）'!A:K,4,FALSE),0)</f>
        <v>0</v>
      </c>
      <c r="T2146" s="217">
        <f>--IFERROR(VLOOKUP(I2146,'统计（数据库导出）'!A:K,5,FALSE),0)</f>
        <v>0</v>
      </c>
      <c r="U2146" s="217">
        <f>--IFERROR(VLOOKUP(I2146,'统计（数据库导出）'!A:K,6,FALSE),0)</f>
        <v>0</v>
      </c>
      <c r="V2146" s="217">
        <f>--IFERROR(VLOOKUP(I2146,'统计（数据库导出）'!A:K,7,FALSE),0)</f>
        <v>0</v>
      </c>
      <c r="W2146" s="217">
        <f>--IFERROR(VLOOKUP(I2146,'统计（数据库导出）'!A:K,8,FALSE),0)</f>
        <v>0</v>
      </c>
      <c r="X2146" s="217">
        <f>--IFERROR(VLOOKUP(I2146,'统计（数据库导出）'!A:K,9,FALSE),0)</f>
        <v>0</v>
      </c>
      <c r="Y2146" s="217">
        <f>--IFERROR(VLOOKUP(I2146,'统计（数据库导出）'!A:K,10,FALSE),0)</f>
        <v>0</v>
      </c>
      <c r="Z2146" s="217">
        <f>--IFERROR(VLOOKUP(I2146,'统计（数据库导出）'!A:K,11,FALSE),0)</f>
        <v>0</v>
      </c>
      <c r="AA2146" s="4">
        <v>2145</v>
      </c>
      <c r="AB2146" s="4"/>
    </row>
    <row r="2147" spans="1:28">
      <c r="A2147" s="4"/>
      <c r="B2147" s="4" t="s">
        <v>5280</v>
      </c>
      <c r="C2147" s="4"/>
      <c r="D2147" s="4"/>
      <c r="E2147" s="4"/>
      <c r="F2147" s="4"/>
      <c r="G2147" s="4"/>
      <c r="H2147" s="4">
        <v>3853765</v>
      </c>
      <c r="I2147" s="4" t="s">
        <v>5290</v>
      </c>
      <c r="J2147" s="216">
        <v>300</v>
      </c>
      <c r="K2147" s="4"/>
      <c r="L2147" s="4"/>
      <c r="M2147" s="4" t="s">
        <v>5291</v>
      </c>
      <c r="N2147" s="4"/>
      <c r="O2147" s="4">
        <v>18009388989</v>
      </c>
      <c r="P2147" s="217">
        <f>--IFERROR(VLOOKUP(I2147,'统计（数据库导出）'!A:C,2,FALSE),0)</f>
        <v>0</v>
      </c>
      <c r="Q2147" s="217">
        <f>--IFERROR(VLOOKUP(I2147,'统计（数据库导出）'!A:C,3,FALSE),0)</f>
        <v>0</v>
      </c>
      <c r="R2147" s="219">
        <f t="shared" si="37"/>
        <v>0</v>
      </c>
      <c r="S2147" s="217">
        <f>--IFERROR(VLOOKUP(I2147,'统计（数据库导出）'!A:K,4,FALSE),0)</f>
        <v>0</v>
      </c>
      <c r="T2147" s="217">
        <f>--IFERROR(VLOOKUP(I2147,'统计（数据库导出）'!A:K,5,FALSE),0)</f>
        <v>0</v>
      </c>
      <c r="U2147" s="217">
        <f>--IFERROR(VLOOKUP(I2147,'统计（数据库导出）'!A:K,6,FALSE),0)</f>
        <v>0</v>
      </c>
      <c r="V2147" s="217">
        <f>--IFERROR(VLOOKUP(I2147,'统计（数据库导出）'!A:K,7,FALSE),0)</f>
        <v>0</v>
      </c>
      <c r="W2147" s="217">
        <f>--IFERROR(VLOOKUP(I2147,'统计（数据库导出）'!A:K,8,FALSE),0)</f>
        <v>0</v>
      </c>
      <c r="X2147" s="217">
        <f>--IFERROR(VLOOKUP(I2147,'统计（数据库导出）'!A:K,9,FALSE),0)</f>
        <v>0</v>
      </c>
      <c r="Y2147" s="217">
        <f>--IFERROR(VLOOKUP(I2147,'统计（数据库导出）'!A:K,10,FALSE),0)</f>
        <v>0</v>
      </c>
      <c r="Z2147" s="217">
        <f>--IFERROR(VLOOKUP(I2147,'统计（数据库导出）'!A:K,11,FALSE),0)</f>
        <v>0</v>
      </c>
      <c r="AA2147" s="4">
        <v>2146</v>
      </c>
      <c r="AB2147" s="4"/>
    </row>
    <row r="2148" spans="1:28">
      <c r="A2148" s="4"/>
      <c r="B2148" s="4" t="s">
        <v>5280</v>
      </c>
      <c r="C2148" s="4"/>
      <c r="D2148" s="4"/>
      <c r="E2148" s="4"/>
      <c r="F2148" s="4"/>
      <c r="G2148" s="4"/>
      <c r="H2148" s="4">
        <v>3853938</v>
      </c>
      <c r="I2148" s="4" t="s">
        <v>5292</v>
      </c>
      <c r="J2148" s="216">
        <v>300</v>
      </c>
      <c r="K2148" s="4"/>
      <c r="L2148" s="4"/>
      <c r="M2148" s="4" t="s">
        <v>5293</v>
      </c>
      <c r="N2148" s="4"/>
      <c r="O2148" s="4">
        <v>18993820095</v>
      </c>
      <c r="P2148" s="217">
        <f>--IFERROR(VLOOKUP(I2148,'统计（数据库导出）'!A:C,2,FALSE),0)</f>
        <v>0</v>
      </c>
      <c r="Q2148" s="217">
        <f>--IFERROR(VLOOKUP(I2148,'统计（数据库导出）'!A:C,3,FALSE),0)</f>
        <v>0</v>
      </c>
      <c r="R2148" s="219">
        <f t="shared" si="37"/>
        <v>0</v>
      </c>
      <c r="S2148" s="217">
        <f>--IFERROR(VLOOKUP(I2148,'统计（数据库导出）'!A:K,4,FALSE),0)</f>
        <v>0</v>
      </c>
      <c r="T2148" s="217">
        <f>--IFERROR(VLOOKUP(I2148,'统计（数据库导出）'!A:K,5,FALSE),0)</f>
        <v>0</v>
      </c>
      <c r="U2148" s="217">
        <f>--IFERROR(VLOOKUP(I2148,'统计（数据库导出）'!A:K,6,FALSE),0)</f>
        <v>0</v>
      </c>
      <c r="V2148" s="217">
        <f>--IFERROR(VLOOKUP(I2148,'统计（数据库导出）'!A:K,7,FALSE),0)</f>
        <v>0</v>
      </c>
      <c r="W2148" s="217">
        <f>--IFERROR(VLOOKUP(I2148,'统计（数据库导出）'!A:K,8,FALSE),0)</f>
        <v>0</v>
      </c>
      <c r="X2148" s="217">
        <f>--IFERROR(VLOOKUP(I2148,'统计（数据库导出）'!A:K,9,FALSE),0)</f>
        <v>0</v>
      </c>
      <c r="Y2148" s="217">
        <f>--IFERROR(VLOOKUP(I2148,'统计（数据库导出）'!A:K,10,FALSE),0)</f>
        <v>0</v>
      </c>
      <c r="Z2148" s="217">
        <f>--IFERROR(VLOOKUP(I2148,'统计（数据库导出）'!A:K,11,FALSE),0)</f>
        <v>0</v>
      </c>
      <c r="AA2148" s="4">
        <v>2147</v>
      </c>
      <c r="AB2148" s="4"/>
    </row>
    <row r="2149" spans="1:28">
      <c r="A2149" s="4"/>
      <c r="B2149" s="4" t="s">
        <v>5280</v>
      </c>
      <c r="C2149" s="4"/>
      <c r="D2149" s="4"/>
      <c r="E2149" s="4"/>
      <c r="F2149" s="4"/>
      <c r="G2149" s="4"/>
      <c r="H2149" s="4">
        <v>380826</v>
      </c>
      <c r="I2149" s="4" t="s">
        <v>5294</v>
      </c>
      <c r="J2149" s="216">
        <v>300</v>
      </c>
      <c r="K2149" s="4"/>
      <c r="L2149" s="4"/>
      <c r="M2149" s="4" t="s">
        <v>4009</v>
      </c>
      <c r="N2149" s="4"/>
      <c r="O2149" s="4">
        <v>18993821119</v>
      </c>
      <c r="P2149" s="217">
        <f>--IFERROR(VLOOKUP(I2149,'统计（数据库导出）'!A:C,2,FALSE),0)</f>
        <v>0</v>
      </c>
      <c r="Q2149" s="217">
        <f>--IFERROR(VLOOKUP(I2149,'统计（数据库导出）'!A:C,3,FALSE),0)</f>
        <v>0</v>
      </c>
      <c r="R2149" s="219">
        <f t="shared" si="37"/>
        <v>0</v>
      </c>
      <c r="S2149" s="217">
        <f>--IFERROR(VLOOKUP(I2149,'统计（数据库导出）'!A:K,4,FALSE),0)</f>
        <v>0</v>
      </c>
      <c r="T2149" s="217">
        <f>--IFERROR(VLOOKUP(I2149,'统计（数据库导出）'!A:K,5,FALSE),0)</f>
        <v>0</v>
      </c>
      <c r="U2149" s="217">
        <f>--IFERROR(VLOOKUP(I2149,'统计（数据库导出）'!A:K,6,FALSE),0)</f>
        <v>0</v>
      </c>
      <c r="V2149" s="217">
        <f>--IFERROR(VLOOKUP(I2149,'统计（数据库导出）'!A:K,7,FALSE),0)</f>
        <v>0</v>
      </c>
      <c r="W2149" s="217">
        <f>--IFERROR(VLOOKUP(I2149,'统计（数据库导出）'!A:K,8,FALSE),0)</f>
        <v>0</v>
      </c>
      <c r="X2149" s="217">
        <f>--IFERROR(VLOOKUP(I2149,'统计（数据库导出）'!A:K,9,FALSE),0)</f>
        <v>0</v>
      </c>
      <c r="Y2149" s="217">
        <f>--IFERROR(VLOOKUP(I2149,'统计（数据库导出）'!A:K,10,FALSE),0)</f>
        <v>0</v>
      </c>
      <c r="Z2149" s="217">
        <f>--IFERROR(VLOOKUP(I2149,'统计（数据库导出）'!A:K,11,FALSE),0)</f>
        <v>0</v>
      </c>
      <c r="AA2149" s="4">
        <v>2148</v>
      </c>
      <c r="AB2149" s="4"/>
    </row>
    <row r="2150" spans="1:28">
      <c r="A2150" s="4"/>
      <c r="B2150" s="4" t="s">
        <v>5280</v>
      </c>
      <c r="C2150" s="4"/>
      <c r="D2150" s="4"/>
      <c r="E2150" s="4"/>
      <c r="F2150" s="4"/>
      <c r="G2150" s="4"/>
      <c r="H2150" s="4">
        <v>3854061</v>
      </c>
      <c r="I2150" s="4" t="s">
        <v>5295</v>
      </c>
      <c r="J2150" s="216">
        <v>300</v>
      </c>
      <c r="K2150" s="4"/>
      <c r="L2150" s="4"/>
      <c r="M2150" s="4" t="s">
        <v>5296</v>
      </c>
      <c r="N2150" s="4"/>
      <c r="O2150" s="4">
        <v>18993820139</v>
      </c>
      <c r="P2150" s="217">
        <f>--IFERROR(VLOOKUP(I2150,'统计（数据库导出）'!A:C,2,FALSE),0)</f>
        <v>0</v>
      </c>
      <c r="Q2150" s="217">
        <f>--IFERROR(VLOOKUP(I2150,'统计（数据库导出）'!A:C,3,FALSE),0)</f>
        <v>0</v>
      </c>
      <c r="R2150" s="219">
        <f t="shared" si="37"/>
        <v>0</v>
      </c>
      <c r="S2150" s="217">
        <f>--IFERROR(VLOOKUP(I2150,'统计（数据库导出）'!A:K,4,FALSE),0)</f>
        <v>0</v>
      </c>
      <c r="T2150" s="217">
        <f>--IFERROR(VLOOKUP(I2150,'统计（数据库导出）'!A:K,5,FALSE),0)</f>
        <v>0</v>
      </c>
      <c r="U2150" s="217">
        <f>--IFERROR(VLOOKUP(I2150,'统计（数据库导出）'!A:K,6,FALSE),0)</f>
        <v>0</v>
      </c>
      <c r="V2150" s="217">
        <f>--IFERROR(VLOOKUP(I2150,'统计（数据库导出）'!A:K,7,FALSE),0)</f>
        <v>0</v>
      </c>
      <c r="W2150" s="217">
        <f>--IFERROR(VLOOKUP(I2150,'统计（数据库导出）'!A:K,8,FALSE),0)</f>
        <v>0</v>
      </c>
      <c r="X2150" s="217">
        <f>--IFERROR(VLOOKUP(I2150,'统计（数据库导出）'!A:K,9,FALSE),0)</f>
        <v>0</v>
      </c>
      <c r="Y2150" s="217">
        <f>--IFERROR(VLOOKUP(I2150,'统计（数据库导出）'!A:K,10,FALSE),0)</f>
        <v>0</v>
      </c>
      <c r="Z2150" s="217">
        <f>--IFERROR(VLOOKUP(I2150,'统计（数据库导出）'!A:K,11,FALSE),0)</f>
        <v>0</v>
      </c>
      <c r="AA2150" s="4">
        <v>2149</v>
      </c>
      <c r="AB2150" s="4"/>
    </row>
    <row r="2151" spans="1:28">
      <c r="A2151" s="4"/>
      <c r="B2151" s="4" t="s">
        <v>5280</v>
      </c>
      <c r="C2151" s="4"/>
      <c r="D2151" s="4"/>
      <c r="E2151" s="4"/>
      <c r="F2151" s="4"/>
      <c r="G2151" s="4"/>
      <c r="H2151" s="4"/>
      <c r="I2151" s="4" t="e">
        <v>#N/A</v>
      </c>
      <c r="J2151" s="216">
        <v>300</v>
      </c>
      <c r="K2151" s="4"/>
      <c r="L2151" s="4"/>
      <c r="M2151" s="4" t="s">
        <v>5297</v>
      </c>
      <c r="N2151" s="4"/>
      <c r="O2151" s="4" t="e">
        <v>#N/A</v>
      </c>
      <c r="P2151" s="217">
        <f>--IFERROR(VLOOKUP(I2151,'统计（数据库导出）'!A:C,2,FALSE),0)</f>
        <v>0</v>
      </c>
      <c r="Q2151" s="217">
        <f>--IFERROR(VLOOKUP(I2151,'统计（数据库导出）'!A:C,3,FALSE),0)</f>
        <v>0</v>
      </c>
      <c r="R2151" s="219">
        <f t="shared" si="37"/>
        <v>0</v>
      </c>
      <c r="S2151" s="217">
        <f>--IFERROR(VLOOKUP(I2151,'统计（数据库导出）'!A:K,4,FALSE),0)</f>
        <v>0</v>
      </c>
      <c r="T2151" s="217">
        <f>--IFERROR(VLOOKUP(I2151,'统计（数据库导出）'!A:K,5,FALSE),0)</f>
        <v>0</v>
      </c>
      <c r="U2151" s="217">
        <f>--IFERROR(VLOOKUP(I2151,'统计（数据库导出）'!A:K,6,FALSE),0)</f>
        <v>0</v>
      </c>
      <c r="V2151" s="217">
        <f>--IFERROR(VLOOKUP(I2151,'统计（数据库导出）'!A:K,7,FALSE),0)</f>
        <v>0</v>
      </c>
      <c r="W2151" s="217">
        <f>--IFERROR(VLOOKUP(I2151,'统计（数据库导出）'!A:K,8,FALSE),0)</f>
        <v>0</v>
      </c>
      <c r="X2151" s="217">
        <f>--IFERROR(VLOOKUP(I2151,'统计（数据库导出）'!A:K,9,FALSE),0)</f>
        <v>0</v>
      </c>
      <c r="Y2151" s="217">
        <f>--IFERROR(VLOOKUP(I2151,'统计（数据库导出）'!A:K,10,FALSE),0)</f>
        <v>0</v>
      </c>
      <c r="Z2151" s="217">
        <f>--IFERROR(VLOOKUP(I2151,'统计（数据库导出）'!A:K,11,FALSE),0)</f>
        <v>0</v>
      </c>
      <c r="AA2151" s="4">
        <v>2150</v>
      </c>
      <c r="AB2151" s="4"/>
    </row>
    <row r="2152" spans="1:28">
      <c r="A2152" s="4"/>
      <c r="B2152" s="4" t="s">
        <v>5280</v>
      </c>
      <c r="C2152" s="4"/>
      <c r="D2152" s="4"/>
      <c r="E2152" s="4"/>
      <c r="F2152" s="4"/>
      <c r="G2152" s="4"/>
      <c r="H2152" s="4">
        <v>3853728</v>
      </c>
      <c r="I2152" s="4" t="s">
        <v>5298</v>
      </c>
      <c r="J2152" s="216">
        <v>300</v>
      </c>
      <c r="K2152" s="4"/>
      <c r="L2152" s="4"/>
      <c r="M2152" s="4" t="s">
        <v>5299</v>
      </c>
      <c r="N2152" s="4"/>
      <c r="O2152" s="4">
        <v>18093890515</v>
      </c>
      <c r="P2152" s="217">
        <f>--IFERROR(VLOOKUP(I2152,'统计（数据库导出）'!A:C,2,FALSE),0)</f>
        <v>0</v>
      </c>
      <c r="Q2152" s="217">
        <f>--IFERROR(VLOOKUP(I2152,'统计（数据库导出）'!A:C,3,FALSE),0)</f>
        <v>238.8</v>
      </c>
      <c r="R2152" s="219">
        <f t="shared" si="37"/>
        <v>0.796</v>
      </c>
      <c r="S2152" s="217">
        <f>--IFERROR(VLOOKUP(I2152,'统计（数据库导出）'!A:K,4,FALSE),0)</f>
        <v>0</v>
      </c>
      <c r="T2152" s="217">
        <f>--IFERROR(VLOOKUP(I2152,'统计（数据库导出）'!A:K,5,FALSE),0)</f>
        <v>0</v>
      </c>
      <c r="U2152" s="217">
        <f>--IFERROR(VLOOKUP(I2152,'统计（数据库导出）'!A:K,6,FALSE),0)</f>
        <v>0</v>
      </c>
      <c r="V2152" s="217">
        <f>--IFERROR(VLOOKUP(I2152,'统计（数据库导出）'!A:K,7,FALSE),0)</f>
        <v>0</v>
      </c>
      <c r="W2152" s="217">
        <f>--IFERROR(VLOOKUP(I2152,'统计（数据库导出）'!A:K,8,FALSE),0)</f>
        <v>238.8</v>
      </c>
      <c r="X2152" s="217">
        <f>--IFERROR(VLOOKUP(I2152,'统计（数据库导出）'!A:K,9,FALSE),0)</f>
        <v>0</v>
      </c>
      <c r="Y2152" s="217">
        <f>--IFERROR(VLOOKUP(I2152,'统计（数据库导出）'!A:K,10,FALSE),0)</f>
        <v>0</v>
      </c>
      <c r="Z2152" s="217">
        <f>--IFERROR(VLOOKUP(I2152,'统计（数据库导出）'!A:K,11,FALSE),0)</f>
        <v>0</v>
      </c>
      <c r="AA2152" s="4">
        <v>2151</v>
      </c>
      <c r="AB2152" s="4"/>
    </row>
    <row r="2153" spans="1:28">
      <c r="A2153" s="4"/>
      <c r="B2153" s="4" t="s">
        <v>5280</v>
      </c>
      <c r="C2153" s="4"/>
      <c r="D2153" s="4"/>
      <c r="E2153" s="4"/>
      <c r="F2153" s="4"/>
      <c r="G2153" s="4"/>
      <c r="H2153" s="4">
        <v>3853733</v>
      </c>
      <c r="I2153" s="4" t="s">
        <v>5300</v>
      </c>
      <c r="J2153" s="216">
        <v>300</v>
      </c>
      <c r="K2153" s="4"/>
      <c r="L2153" s="4"/>
      <c r="M2153" s="4" t="s">
        <v>5301</v>
      </c>
      <c r="N2153" s="4"/>
      <c r="O2153" s="4">
        <v>18993820151</v>
      </c>
      <c r="P2153" s="217">
        <f>--IFERROR(VLOOKUP(I2153,'统计（数据库导出）'!A:C,2,FALSE),0)</f>
        <v>0</v>
      </c>
      <c r="Q2153" s="217">
        <f>--IFERROR(VLOOKUP(I2153,'统计（数据库导出）'!A:C,3,FALSE),0)</f>
        <v>407</v>
      </c>
      <c r="R2153" s="219">
        <f t="shared" si="37"/>
        <v>1.35666666666667</v>
      </c>
      <c r="S2153" s="217">
        <f>--IFERROR(VLOOKUP(I2153,'统计（数据库导出）'!A:K,4,FALSE),0)</f>
        <v>0</v>
      </c>
      <c r="T2153" s="217">
        <f>--IFERROR(VLOOKUP(I2153,'统计（数据库导出）'!A:K,5,FALSE),0)</f>
        <v>0</v>
      </c>
      <c r="U2153" s="217">
        <f>--IFERROR(VLOOKUP(I2153,'统计（数据库导出）'!A:K,6,FALSE),0)</f>
        <v>0</v>
      </c>
      <c r="V2153" s="217">
        <f>--IFERROR(VLOOKUP(I2153,'统计（数据库导出）'!A:K,7,FALSE),0)</f>
        <v>0</v>
      </c>
      <c r="W2153" s="217">
        <f>--IFERROR(VLOOKUP(I2153,'统计（数据库导出）'!A:K,8,FALSE),0)</f>
        <v>0</v>
      </c>
      <c r="X2153" s="217">
        <f>--IFERROR(VLOOKUP(I2153,'统计（数据库导出）'!A:K,9,FALSE),0)</f>
        <v>0</v>
      </c>
      <c r="Y2153" s="217">
        <f>--IFERROR(VLOOKUP(I2153,'统计（数据库导出）'!A:K,10,FALSE),0)</f>
        <v>407</v>
      </c>
      <c r="Z2153" s="217">
        <f>--IFERROR(VLOOKUP(I2153,'统计（数据库导出）'!A:K,11,FALSE),0)</f>
        <v>0</v>
      </c>
      <c r="AA2153" s="4">
        <v>2152</v>
      </c>
      <c r="AB2153" s="4"/>
    </row>
    <row r="2154" spans="1:28">
      <c r="A2154" s="4"/>
      <c r="B2154" s="4" t="s">
        <v>5302</v>
      </c>
      <c r="C2154" s="4"/>
      <c r="D2154" s="4"/>
      <c r="E2154" s="4"/>
      <c r="F2154" s="4"/>
      <c r="G2154" s="4"/>
      <c r="H2154" s="4">
        <v>3853788</v>
      </c>
      <c r="I2154" s="4" t="s">
        <v>5303</v>
      </c>
      <c r="J2154" s="216">
        <v>200</v>
      </c>
      <c r="K2154" s="4"/>
      <c r="L2154" s="4"/>
      <c r="M2154" s="4" t="s">
        <v>5304</v>
      </c>
      <c r="N2154" s="4"/>
      <c r="O2154" s="4">
        <v>18993820188</v>
      </c>
      <c r="P2154" s="217">
        <f>--IFERROR(VLOOKUP(I2154,'统计（数据库导出）'!A:C,2,FALSE),0)</f>
        <v>0</v>
      </c>
      <c r="Q2154" s="217">
        <f>--IFERROR(VLOOKUP(I2154,'统计（数据库导出）'!A:C,3,FALSE),0)</f>
        <v>0</v>
      </c>
      <c r="R2154" s="219">
        <f t="shared" si="37"/>
        <v>0</v>
      </c>
      <c r="S2154" s="217">
        <f>--IFERROR(VLOOKUP(I2154,'统计（数据库导出）'!A:K,4,FALSE),0)</f>
        <v>0</v>
      </c>
      <c r="T2154" s="217">
        <f>--IFERROR(VLOOKUP(I2154,'统计（数据库导出）'!A:K,5,FALSE),0)</f>
        <v>0</v>
      </c>
      <c r="U2154" s="217">
        <f>--IFERROR(VLOOKUP(I2154,'统计（数据库导出）'!A:K,6,FALSE),0)</f>
        <v>0</v>
      </c>
      <c r="V2154" s="217">
        <f>--IFERROR(VLOOKUP(I2154,'统计（数据库导出）'!A:K,7,FALSE),0)</f>
        <v>0</v>
      </c>
      <c r="W2154" s="217">
        <f>--IFERROR(VLOOKUP(I2154,'统计（数据库导出）'!A:K,8,FALSE),0)</f>
        <v>0</v>
      </c>
      <c r="X2154" s="217">
        <f>--IFERROR(VLOOKUP(I2154,'统计（数据库导出）'!A:K,9,FALSE),0)</f>
        <v>0</v>
      </c>
      <c r="Y2154" s="217">
        <f>--IFERROR(VLOOKUP(I2154,'统计（数据库导出）'!A:K,10,FALSE),0)</f>
        <v>0</v>
      </c>
      <c r="Z2154" s="217">
        <f>--IFERROR(VLOOKUP(I2154,'统计（数据库导出）'!A:K,11,FALSE),0)</f>
        <v>0</v>
      </c>
      <c r="AA2154" s="4">
        <v>2153</v>
      </c>
      <c r="AB2154" s="4"/>
    </row>
    <row r="2155" spans="1:28">
      <c r="A2155" s="4"/>
      <c r="B2155" s="4" t="s">
        <v>5302</v>
      </c>
      <c r="C2155" s="4"/>
      <c r="D2155" s="4"/>
      <c r="E2155" s="4"/>
      <c r="F2155" s="4"/>
      <c r="G2155" s="4"/>
      <c r="H2155" s="4">
        <v>3853616</v>
      </c>
      <c r="I2155" s="4" t="s">
        <v>5305</v>
      </c>
      <c r="J2155" s="216">
        <v>200</v>
      </c>
      <c r="K2155" s="4"/>
      <c r="L2155" s="4"/>
      <c r="M2155" s="4" t="s">
        <v>5306</v>
      </c>
      <c r="N2155" s="4"/>
      <c r="O2155" s="4">
        <v>18009383700</v>
      </c>
      <c r="P2155" s="217">
        <f>--IFERROR(VLOOKUP(I2155,'统计（数据库导出）'!A:C,2,FALSE),0)</f>
        <v>0</v>
      </c>
      <c r="Q2155" s="217">
        <f>--IFERROR(VLOOKUP(I2155,'统计（数据库导出）'!A:C,3,FALSE),0)</f>
        <v>0</v>
      </c>
      <c r="R2155" s="219">
        <f t="shared" si="37"/>
        <v>0</v>
      </c>
      <c r="S2155" s="217">
        <f>--IFERROR(VLOOKUP(I2155,'统计（数据库导出）'!A:K,4,FALSE),0)</f>
        <v>0</v>
      </c>
      <c r="T2155" s="217">
        <f>--IFERROR(VLOOKUP(I2155,'统计（数据库导出）'!A:K,5,FALSE),0)</f>
        <v>0</v>
      </c>
      <c r="U2155" s="217">
        <f>--IFERROR(VLOOKUP(I2155,'统计（数据库导出）'!A:K,6,FALSE),0)</f>
        <v>0</v>
      </c>
      <c r="V2155" s="217">
        <f>--IFERROR(VLOOKUP(I2155,'统计（数据库导出）'!A:K,7,FALSE),0)</f>
        <v>0</v>
      </c>
      <c r="W2155" s="217">
        <f>--IFERROR(VLOOKUP(I2155,'统计（数据库导出）'!A:K,8,FALSE),0)</f>
        <v>0</v>
      </c>
      <c r="X2155" s="217">
        <f>--IFERROR(VLOOKUP(I2155,'统计（数据库导出）'!A:K,9,FALSE),0)</f>
        <v>0</v>
      </c>
      <c r="Y2155" s="217">
        <f>--IFERROR(VLOOKUP(I2155,'统计（数据库导出）'!A:K,10,FALSE),0)</f>
        <v>0</v>
      </c>
      <c r="Z2155" s="217">
        <f>--IFERROR(VLOOKUP(I2155,'统计（数据库导出）'!A:K,11,FALSE),0)</f>
        <v>0</v>
      </c>
      <c r="AA2155" s="4">
        <v>2154</v>
      </c>
      <c r="AB2155" s="4"/>
    </row>
    <row r="2156" spans="1:28">
      <c r="A2156" s="4"/>
      <c r="B2156" s="4" t="s">
        <v>5302</v>
      </c>
      <c r="C2156" s="4"/>
      <c r="D2156" s="4"/>
      <c r="E2156" s="4"/>
      <c r="F2156" s="4"/>
      <c r="G2156" s="4"/>
      <c r="H2156" s="4">
        <v>3853592</v>
      </c>
      <c r="I2156" s="4" t="s">
        <v>5201</v>
      </c>
      <c r="J2156" s="216">
        <v>200</v>
      </c>
      <c r="K2156" s="4"/>
      <c r="L2156" s="4"/>
      <c r="M2156" s="4" t="s">
        <v>5202</v>
      </c>
      <c r="N2156" s="4"/>
      <c r="O2156" s="4">
        <v>18919385197</v>
      </c>
      <c r="P2156" s="217">
        <f>--IFERROR(VLOOKUP(I2156,'统计（数据库导出）'!A:C,2,FALSE),0)</f>
        <v>0</v>
      </c>
      <c r="Q2156" s="217">
        <f>--IFERROR(VLOOKUP(I2156,'统计（数据库导出）'!A:C,3,FALSE),0)</f>
        <v>0</v>
      </c>
      <c r="R2156" s="219">
        <f t="shared" si="37"/>
        <v>0</v>
      </c>
      <c r="S2156" s="217">
        <f>--IFERROR(VLOOKUP(I2156,'统计（数据库导出）'!A:K,4,FALSE),0)</f>
        <v>0</v>
      </c>
      <c r="T2156" s="217">
        <f>--IFERROR(VLOOKUP(I2156,'统计（数据库导出）'!A:K,5,FALSE),0)</f>
        <v>0</v>
      </c>
      <c r="U2156" s="217">
        <f>--IFERROR(VLOOKUP(I2156,'统计（数据库导出）'!A:K,6,FALSE),0)</f>
        <v>0</v>
      </c>
      <c r="V2156" s="217">
        <f>--IFERROR(VLOOKUP(I2156,'统计（数据库导出）'!A:K,7,FALSE),0)</f>
        <v>0</v>
      </c>
      <c r="W2156" s="217">
        <f>--IFERROR(VLOOKUP(I2156,'统计（数据库导出）'!A:K,8,FALSE),0)</f>
        <v>0</v>
      </c>
      <c r="X2156" s="217">
        <f>--IFERROR(VLOOKUP(I2156,'统计（数据库导出）'!A:K,9,FALSE),0)</f>
        <v>0</v>
      </c>
      <c r="Y2156" s="217">
        <f>--IFERROR(VLOOKUP(I2156,'统计（数据库导出）'!A:K,10,FALSE),0)</f>
        <v>0</v>
      </c>
      <c r="Z2156" s="217">
        <f>--IFERROR(VLOOKUP(I2156,'统计（数据库导出）'!A:K,11,FALSE),0)</f>
        <v>0</v>
      </c>
      <c r="AA2156" s="4">
        <v>2155</v>
      </c>
      <c r="AB2156" s="4"/>
    </row>
    <row r="2157" spans="1:28">
      <c r="A2157" s="4"/>
      <c r="B2157" s="4" t="s">
        <v>5302</v>
      </c>
      <c r="C2157" s="4"/>
      <c r="D2157" s="4"/>
      <c r="E2157" s="4"/>
      <c r="F2157" s="4"/>
      <c r="G2157" s="4"/>
      <c r="H2157" s="4">
        <v>3853635</v>
      </c>
      <c r="I2157" s="4" t="s">
        <v>5307</v>
      </c>
      <c r="J2157" s="216">
        <v>200</v>
      </c>
      <c r="K2157" s="4"/>
      <c r="L2157" s="4"/>
      <c r="M2157" s="4" t="s">
        <v>5308</v>
      </c>
      <c r="N2157" s="4"/>
      <c r="O2157" s="4">
        <v>18993820258</v>
      </c>
      <c r="P2157" s="217">
        <f>--IFERROR(VLOOKUP(I2157,'统计（数据库导出）'!A:C,2,FALSE),0)</f>
        <v>0</v>
      </c>
      <c r="Q2157" s="217">
        <f>--IFERROR(VLOOKUP(I2157,'统计（数据库导出）'!A:C,3,FALSE),0)</f>
        <v>0</v>
      </c>
      <c r="R2157" s="219">
        <f t="shared" si="37"/>
        <v>0</v>
      </c>
      <c r="S2157" s="217">
        <f>--IFERROR(VLOOKUP(I2157,'统计（数据库导出）'!A:K,4,FALSE),0)</f>
        <v>0</v>
      </c>
      <c r="T2157" s="217">
        <f>--IFERROR(VLOOKUP(I2157,'统计（数据库导出）'!A:K,5,FALSE),0)</f>
        <v>0</v>
      </c>
      <c r="U2157" s="217">
        <f>--IFERROR(VLOOKUP(I2157,'统计（数据库导出）'!A:K,6,FALSE),0)</f>
        <v>0</v>
      </c>
      <c r="V2157" s="217">
        <f>--IFERROR(VLOOKUP(I2157,'统计（数据库导出）'!A:K,7,FALSE),0)</f>
        <v>0</v>
      </c>
      <c r="W2157" s="217">
        <f>--IFERROR(VLOOKUP(I2157,'统计（数据库导出）'!A:K,8,FALSE),0)</f>
        <v>0</v>
      </c>
      <c r="X2157" s="217">
        <f>--IFERROR(VLOOKUP(I2157,'统计（数据库导出）'!A:K,9,FALSE),0)</f>
        <v>0</v>
      </c>
      <c r="Y2157" s="217">
        <f>--IFERROR(VLOOKUP(I2157,'统计（数据库导出）'!A:K,10,FALSE),0)</f>
        <v>0</v>
      </c>
      <c r="Z2157" s="217">
        <f>--IFERROR(VLOOKUP(I2157,'统计（数据库导出）'!A:K,11,FALSE),0)</f>
        <v>0</v>
      </c>
      <c r="AA2157" s="4">
        <v>2156</v>
      </c>
      <c r="AB2157" s="4"/>
    </row>
    <row r="2158" spans="1:28">
      <c r="A2158" s="4"/>
      <c r="B2158" s="4" t="s">
        <v>4998</v>
      </c>
      <c r="C2158" s="4"/>
      <c r="D2158" s="4"/>
      <c r="E2158" s="4"/>
      <c r="F2158" s="4"/>
      <c r="G2158" s="4"/>
      <c r="H2158" s="4">
        <v>3853711</v>
      </c>
      <c r="I2158" s="4" t="s">
        <v>4999</v>
      </c>
      <c r="J2158" s="216">
        <v>200</v>
      </c>
      <c r="K2158" s="4"/>
      <c r="L2158" s="4"/>
      <c r="M2158" s="4" t="s">
        <v>5000</v>
      </c>
      <c r="N2158" s="4"/>
      <c r="O2158" s="4">
        <v>18993820031</v>
      </c>
      <c r="P2158" s="217">
        <f>--IFERROR(VLOOKUP(I2158,'统计（数据库导出）'!A:C,2,FALSE),0)</f>
        <v>0</v>
      </c>
      <c r="Q2158" s="217">
        <f>--IFERROR(VLOOKUP(I2158,'统计（数据库导出）'!A:C,3,FALSE),0)</f>
        <v>0</v>
      </c>
      <c r="R2158" s="219">
        <f t="shared" si="37"/>
        <v>0</v>
      </c>
      <c r="S2158" s="217">
        <f>--IFERROR(VLOOKUP(I2158,'统计（数据库导出）'!A:K,4,FALSE),0)</f>
        <v>0</v>
      </c>
      <c r="T2158" s="217">
        <f>--IFERROR(VLOOKUP(I2158,'统计（数据库导出）'!A:K,5,FALSE),0)</f>
        <v>0</v>
      </c>
      <c r="U2158" s="217">
        <f>--IFERROR(VLOOKUP(I2158,'统计（数据库导出）'!A:K,6,FALSE),0)</f>
        <v>0</v>
      </c>
      <c r="V2158" s="217">
        <f>--IFERROR(VLOOKUP(I2158,'统计（数据库导出）'!A:K,7,FALSE),0)</f>
        <v>0</v>
      </c>
      <c r="W2158" s="217">
        <f>--IFERROR(VLOOKUP(I2158,'统计（数据库导出）'!A:K,8,FALSE),0)</f>
        <v>0</v>
      </c>
      <c r="X2158" s="217">
        <f>--IFERROR(VLOOKUP(I2158,'统计（数据库导出）'!A:K,9,FALSE),0)</f>
        <v>0</v>
      </c>
      <c r="Y2158" s="217">
        <f>--IFERROR(VLOOKUP(I2158,'统计（数据库导出）'!A:K,10,FALSE),0)</f>
        <v>0</v>
      </c>
      <c r="Z2158" s="217">
        <f>--IFERROR(VLOOKUP(I2158,'统计（数据库导出）'!A:K,11,FALSE),0)</f>
        <v>0</v>
      </c>
      <c r="AA2158" s="4">
        <v>2157</v>
      </c>
      <c r="AB2158" s="4"/>
    </row>
    <row r="2159" spans="1:28">
      <c r="A2159" s="4"/>
      <c r="B2159" s="4" t="s">
        <v>4998</v>
      </c>
      <c r="C2159" s="4"/>
      <c r="D2159" s="4"/>
      <c r="E2159" s="4"/>
      <c r="F2159" s="4"/>
      <c r="G2159" s="4"/>
      <c r="H2159" s="4">
        <v>3854136</v>
      </c>
      <c r="I2159" s="4" t="s">
        <v>5001</v>
      </c>
      <c r="J2159" s="216">
        <v>200</v>
      </c>
      <c r="K2159" s="4"/>
      <c r="L2159" s="4"/>
      <c r="M2159" s="4" t="s">
        <v>5002</v>
      </c>
      <c r="N2159" s="4"/>
      <c r="O2159" s="4">
        <v>18993825068</v>
      </c>
      <c r="P2159" s="217">
        <f>--IFERROR(VLOOKUP(I2159,'统计（数据库导出）'!A:C,2,FALSE),0)</f>
        <v>0</v>
      </c>
      <c r="Q2159" s="217">
        <f>--IFERROR(VLOOKUP(I2159,'统计（数据库导出）'!A:C,3,FALSE),0)</f>
        <v>0</v>
      </c>
      <c r="R2159" s="219">
        <f t="shared" si="37"/>
        <v>0</v>
      </c>
      <c r="S2159" s="217">
        <f>--IFERROR(VLOOKUP(I2159,'统计（数据库导出）'!A:K,4,FALSE),0)</f>
        <v>0</v>
      </c>
      <c r="T2159" s="217">
        <f>--IFERROR(VLOOKUP(I2159,'统计（数据库导出）'!A:K,5,FALSE),0)</f>
        <v>0</v>
      </c>
      <c r="U2159" s="217">
        <f>--IFERROR(VLOOKUP(I2159,'统计（数据库导出）'!A:K,6,FALSE),0)</f>
        <v>0</v>
      </c>
      <c r="V2159" s="217">
        <f>--IFERROR(VLOOKUP(I2159,'统计（数据库导出）'!A:K,7,FALSE),0)</f>
        <v>0</v>
      </c>
      <c r="W2159" s="217">
        <f>--IFERROR(VLOOKUP(I2159,'统计（数据库导出）'!A:K,8,FALSE),0)</f>
        <v>0</v>
      </c>
      <c r="X2159" s="217">
        <f>--IFERROR(VLOOKUP(I2159,'统计（数据库导出）'!A:K,9,FALSE),0)</f>
        <v>0</v>
      </c>
      <c r="Y2159" s="217">
        <f>--IFERROR(VLOOKUP(I2159,'统计（数据库导出）'!A:K,10,FALSE),0)</f>
        <v>0</v>
      </c>
      <c r="Z2159" s="217">
        <f>--IFERROR(VLOOKUP(I2159,'统计（数据库导出）'!A:K,11,FALSE),0)</f>
        <v>0</v>
      </c>
      <c r="AA2159" s="4">
        <v>2158</v>
      </c>
      <c r="AB2159" s="4"/>
    </row>
    <row r="2160" spans="1:27">
      <c r="A2160" s="4"/>
      <c r="B2160" s="4" t="s">
        <v>2167</v>
      </c>
      <c r="C2160" s="4">
        <v>0</v>
      </c>
      <c r="D2160" s="4" t="s">
        <v>986</v>
      </c>
      <c r="E2160" s="4">
        <v>0</v>
      </c>
      <c r="F2160" s="4">
        <v>0</v>
      </c>
      <c r="G2160" s="4" t="s">
        <v>811</v>
      </c>
      <c r="H2160" s="4">
        <v>3854105</v>
      </c>
      <c r="I2160" s="4" t="s">
        <v>5309</v>
      </c>
      <c r="J2160" s="216">
        <v>2400</v>
      </c>
      <c r="K2160" s="4"/>
      <c r="L2160" s="4"/>
      <c r="M2160" s="4" t="s">
        <v>5310</v>
      </c>
      <c r="N2160" s="4" t="s">
        <v>2170</v>
      </c>
      <c r="O2160" s="4">
        <v>18919220608</v>
      </c>
      <c r="P2160" s="217">
        <f>--IFERROR(VLOOKUP(I2160,'统计（数据库导出）'!A:C,2,FALSE),0)</f>
        <v>30</v>
      </c>
      <c r="Q2160" s="224">
        <f>--IFERROR(VLOOKUP(I2160,'统计（数据库导出）'!A:C,3,FALSE),0)</f>
        <v>94.6</v>
      </c>
      <c r="R2160" s="219">
        <f t="shared" si="37"/>
        <v>0.0394166666666667</v>
      </c>
      <c r="S2160" s="217">
        <f>--IFERROR(VLOOKUP(I2160,'统计（数据库导出）'!A:K,4,FALSE),0)</f>
        <v>0</v>
      </c>
      <c r="T2160" s="217">
        <f>--IFERROR(VLOOKUP(I2160,'统计（数据库导出）'!A:K,5,FALSE),0)</f>
        <v>0</v>
      </c>
      <c r="U2160" s="217">
        <f>--IFERROR(VLOOKUP(I2160,'统计（数据库导出）'!A:K,6,FALSE),0)</f>
        <v>30</v>
      </c>
      <c r="V2160" s="217">
        <f>--IFERROR(VLOOKUP(I2160,'统计（数据库导出）'!A:K,7,FALSE),0)</f>
        <v>0</v>
      </c>
      <c r="W2160" s="217">
        <f>--IFERROR(VLOOKUP(I2160,'统计（数据库导出）'!A:K,8,FALSE),0)</f>
        <v>0</v>
      </c>
      <c r="X2160" s="217">
        <f>--IFERROR(VLOOKUP(I2160,'统计（数据库导出）'!A:K,9,FALSE),0)</f>
        <v>0</v>
      </c>
      <c r="Y2160" s="217">
        <f>--IFERROR(VLOOKUP(I2160,'统计（数据库导出）'!A:K,10,FALSE),0)</f>
        <v>94.6</v>
      </c>
      <c r="Z2160" s="217">
        <f>--IFERROR(VLOOKUP(I2160,'统计（数据库导出）'!A:K,11,FALSE),0)</f>
        <v>0</v>
      </c>
      <c r="AA2160" s="4">
        <v>2159</v>
      </c>
    </row>
    <row r="2161" spans="1:27">
      <c r="A2161" s="4"/>
      <c r="B2161" s="4" t="s">
        <v>2167</v>
      </c>
      <c r="C2161" s="4">
        <v>0</v>
      </c>
      <c r="D2161" s="4" t="s">
        <v>986</v>
      </c>
      <c r="E2161" s="4">
        <v>0</v>
      </c>
      <c r="F2161" s="4">
        <v>0</v>
      </c>
      <c r="G2161" s="4" t="s">
        <v>811</v>
      </c>
      <c r="H2161" s="4">
        <v>3854200</v>
      </c>
      <c r="I2161" s="4" t="s">
        <v>5311</v>
      </c>
      <c r="J2161" s="216">
        <v>2400</v>
      </c>
      <c r="K2161" s="4"/>
      <c r="L2161" s="4"/>
      <c r="M2161" s="4" t="s">
        <v>5312</v>
      </c>
      <c r="N2161" s="4" t="s">
        <v>2170</v>
      </c>
      <c r="O2161" s="4">
        <v>18093865633</v>
      </c>
      <c r="P2161" s="217">
        <f>--IFERROR(VLOOKUP(I2161,'统计（数据库导出）'!A:C,2,FALSE),0)</f>
        <v>59.8</v>
      </c>
      <c r="Q2161" s="224">
        <f>--IFERROR(VLOOKUP(I2161,'统计（数据库导出）'!A:C,3,FALSE),0)</f>
        <v>260.0132</v>
      </c>
      <c r="R2161" s="219">
        <f t="shared" si="37"/>
        <v>0.108338833333333</v>
      </c>
      <c r="S2161" s="217">
        <f>--IFERROR(VLOOKUP(I2161,'统计（数据库导出）'!A:K,4,FALSE),0)</f>
        <v>0</v>
      </c>
      <c r="T2161" s="217">
        <f>--IFERROR(VLOOKUP(I2161,'统计（数据库导出）'!A:K,5,FALSE),0)</f>
        <v>0</v>
      </c>
      <c r="U2161" s="217">
        <f>--IFERROR(VLOOKUP(I2161,'统计（数据库导出）'!A:K,6,FALSE),0)</f>
        <v>59.8</v>
      </c>
      <c r="V2161" s="217">
        <f>--IFERROR(VLOOKUP(I2161,'统计（数据库导出）'!A:K,7,FALSE),0)</f>
        <v>0</v>
      </c>
      <c r="W2161" s="217">
        <f>--IFERROR(VLOOKUP(I2161,'统计（数据库导出）'!A:K,8,FALSE),0)</f>
        <v>0</v>
      </c>
      <c r="X2161" s="217">
        <f>--IFERROR(VLOOKUP(I2161,'统计（数据库导出）'!A:K,9,FALSE),0)</f>
        <v>0</v>
      </c>
      <c r="Y2161" s="217">
        <f>--IFERROR(VLOOKUP(I2161,'统计（数据库导出）'!A:K,10,FALSE),0)</f>
        <v>260.0132</v>
      </c>
      <c r="Z2161" s="217">
        <f>--IFERROR(VLOOKUP(I2161,'统计（数据库导出）'!A:K,11,FALSE),0)</f>
        <v>0</v>
      </c>
      <c r="AA2161" s="4">
        <v>2160</v>
      </c>
    </row>
  </sheetData>
  <sortState ref="A2:AC2161">
    <sortCondition ref="AA2"/>
  </sortState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K17" sqref="K17"/>
    </sheetView>
  </sheetViews>
  <sheetFormatPr defaultColWidth="9" defaultRowHeight="13.5" outlineLevelCol="7"/>
  <cols>
    <col min="1" max="1" width="31.625" customWidth="1"/>
    <col min="2" max="2" width="8" customWidth="1"/>
    <col min="3" max="3" width="14.125" customWidth="1"/>
    <col min="4" max="7" width="8.125" customWidth="1"/>
    <col min="8" max="8" width="8.375" customWidth="1"/>
  </cols>
  <sheetData>
    <row r="1" ht="38" customHeight="1" spans="1:8">
      <c r="A1" s="115" t="s">
        <v>8488</v>
      </c>
      <c r="B1" s="115"/>
      <c r="C1" s="115"/>
      <c r="D1" s="115"/>
      <c r="E1" s="115"/>
      <c r="F1" s="115"/>
      <c r="G1" s="116">
        <f ca="1">NOW()-1</f>
        <v>44223.6076157407</v>
      </c>
      <c r="H1" s="116"/>
    </row>
    <row r="2" ht="30" spans="1:8">
      <c r="A2" s="108" t="s">
        <v>3</v>
      </c>
      <c r="B2" s="108" t="s">
        <v>8416</v>
      </c>
      <c r="C2" s="108" t="s">
        <v>10</v>
      </c>
      <c r="D2" s="108" t="s">
        <v>8438</v>
      </c>
      <c r="E2" s="117" t="s">
        <v>9</v>
      </c>
      <c r="F2" s="117" t="s">
        <v>8420</v>
      </c>
      <c r="G2" s="117" t="s">
        <v>8421</v>
      </c>
      <c r="H2" s="117" t="s">
        <v>8422</v>
      </c>
    </row>
    <row r="3" ht="16.5" spans="1:8">
      <c r="A3" s="118" t="s">
        <v>991</v>
      </c>
      <c r="B3" s="118" t="s">
        <v>998</v>
      </c>
      <c r="C3" s="118">
        <v>15339388491</v>
      </c>
      <c r="D3" s="119">
        <f>COUNTIF(汇总!E:E,A3)</f>
        <v>39</v>
      </c>
      <c r="E3" s="120">
        <f>SUMIF(汇总!E:E,A3,汇总!J:J)</f>
        <v>56757</v>
      </c>
      <c r="F3" s="120">
        <f>SUMIF(汇总!E:E,A3,汇总!P:P)</f>
        <v>1974.944</v>
      </c>
      <c r="G3" s="120">
        <f>SUMIF(汇总!E:E,A3,汇总!Q:Q)</f>
        <v>53481.2628</v>
      </c>
      <c r="H3" s="121">
        <f>G3/E3</f>
        <v>0.942284877636239</v>
      </c>
    </row>
    <row r="4" ht="16.5" spans="1:8">
      <c r="A4" s="118" t="s">
        <v>3859</v>
      </c>
      <c r="B4" s="118" t="s">
        <v>8489</v>
      </c>
      <c r="C4" s="118">
        <v>15378800808</v>
      </c>
      <c r="D4" s="119">
        <f>COUNTIF(汇总!E:E,A4)</f>
        <v>7</v>
      </c>
      <c r="E4" s="120">
        <f>SUMIF(汇总!E:E,A4,汇总!J:J)</f>
        <v>8900</v>
      </c>
      <c r="F4" s="120">
        <f>SUMIF(汇总!E:E,A4,汇总!P:P)</f>
        <v>280.9</v>
      </c>
      <c r="G4" s="120">
        <f>SUMIF(汇总!E:E,A4,汇总!Q:Q)</f>
        <v>9028.13003333333</v>
      </c>
      <c r="H4" s="121">
        <f t="shared" ref="H4:H24" si="0">G4/E4</f>
        <v>1.0143966329588</v>
      </c>
    </row>
    <row r="5" ht="16.5" spans="1:8">
      <c r="A5" s="118" t="s">
        <v>3621</v>
      </c>
      <c r="B5" s="118" t="s">
        <v>8490</v>
      </c>
      <c r="C5" s="118">
        <v>15339780355</v>
      </c>
      <c r="D5" s="119">
        <f>COUNTIF(汇总!E:E,A5)</f>
        <v>20</v>
      </c>
      <c r="E5" s="120">
        <f>SUMIF(汇总!E:E,A5,汇总!J:J)</f>
        <v>27800</v>
      </c>
      <c r="F5" s="120">
        <f>SUMIF(汇总!E:E,A5,汇总!P:P)</f>
        <v>137.8</v>
      </c>
      <c r="G5" s="120">
        <f>SUMIF(汇总!E:E,A5,汇总!Q:Q)</f>
        <v>17799.7536333333</v>
      </c>
      <c r="H5" s="121">
        <f t="shared" si="0"/>
        <v>0.640278907673861</v>
      </c>
    </row>
    <row r="6" ht="16.5" spans="1:8">
      <c r="A6" s="3" t="s">
        <v>3908</v>
      </c>
      <c r="B6" s="3" t="s">
        <v>3917</v>
      </c>
      <c r="C6" s="3">
        <v>18993820589</v>
      </c>
      <c r="D6" s="119">
        <f>COUNTIF(汇总!E:E,A6)</f>
        <v>5</v>
      </c>
      <c r="E6" s="120">
        <f>SUMIF(汇总!E:E,A6,汇总!J:J)</f>
        <v>6100</v>
      </c>
      <c r="F6" s="120">
        <f>SUMIF(汇总!E:E,A6,汇总!P:P)</f>
        <v>470.26</v>
      </c>
      <c r="G6" s="120">
        <f>SUMIF(汇总!E:E,A6,汇总!Q:Q)</f>
        <v>10511.8355</v>
      </c>
      <c r="H6" s="121">
        <f t="shared" si="0"/>
        <v>1.72325172131148</v>
      </c>
    </row>
    <row r="7" ht="16.5" spans="1:8">
      <c r="A7" s="118" t="s">
        <v>4106</v>
      </c>
      <c r="B7" s="118" t="s">
        <v>8491</v>
      </c>
      <c r="C7" s="118">
        <v>13309382625</v>
      </c>
      <c r="D7" s="119">
        <f>COUNTIF(汇总!E:E,A7)</f>
        <v>6</v>
      </c>
      <c r="E7" s="120">
        <f>SUMIF(汇总!E:E,A7,汇总!J:J)</f>
        <v>7000</v>
      </c>
      <c r="F7" s="120">
        <f>SUMIF(汇总!E:E,A7,汇总!P:P)</f>
        <v>244</v>
      </c>
      <c r="G7" s="120">
        <f>SUMIF(汇总!E:E,A7,汇总!Q:Q)</f>
        <v>7172.29735</v>
      </c>
      <c r="H7" s="121">
        <f t="shared" si="0"/>
        <v>1.02461390714286</v>
      </c>
    </row>
    <row r="8" ht="16.5" spans="1:8">
      <c r="A8" s="118" t="s">
        <v>3213</v>
      </c>
      <c r="B8" s="118" t="s">
        <v>4161</v>
      </c>
      <c r="C8" s="118">
        <v>15349380452</v>
      </c>
      <c r="D8" s="119">
        <f>COUNTIF(汇总!E:E,A8)</f>
        <v>18</v>
      </c>
      <c r="E8" s="120">
        <f>SUMIF(汇总!E:E,A8,汇总!J:J)</f>
        <v>21200</v>
      </c>
      <c r="F8" s="120">
        <f>SUMIF(汇总!E:E,A8,汇总!P:P)</f>
        <v>768.85</v>
      </c>
      <c r="G8" s="120">
        <f>SUMIF(汇总!E:E,A8,汇总!Q:Q)</f>
        <v>20017.4016833333</v>
      </c>
      <c r="H8" s="121">
        <f t="shared" si="0"/>
        <v>0.944217060534592</v>
      </c>
    </row>
    <row r="9" ht="16.5" spans="1:8">
      <c r="A9" s="118" t="s">
        <v>4120</v>
      </c>
      <c r="B9" s="118" t="s">
        <v>8492</v>
      </c>
      <c r="C9" s="118">
        <v>18093815000</v>
      </c>
      <c r="D9" s="119">
        <f>COUNTIF(汇总!E:E,A9)</f>
        <v>3</v>
      </c>
      <c r="E9" s="120">
        <f>SUMIF(汇总!E:E,A9,汇总!J:J)</f>
        <v>5600</v>
      </c>
      <c r="F9" s="120">
        <f>SUMIF(汇总!E:E,A9,汇总!P:P)</f>
        <v>806.05</v>
      </c>
      <c r="G9" s="120">
        <f>SUMIF(汇总!E:E,A9,汇总!Q:Q)</f>
        <v>13998.5551833333</v>
      </c>
      <c r="H9" s="121">
        <f t="shared" si="0"/>
        <v>2.4997419970238</v>
      </c>
    </row>
    <row r="10" ht="16.5" spans="1:8">
      <c r="A10" s="118" t="s">
        <v>4128</v>
      </c>
      <c r="B10" s="118" t="s">
        <v>8493</v>
      </c>
      <c r="C10" s="118">
        <v>15339785315</v>
      </c>
      <c r="D10" s="119">
        <f>COUNTIF(汇总!E:E,A10)</f>
        <v>3</v>
      </c>
      <c r="E10" s="120">
        <f>SUMIF(汇总!E:E,A10,汇总!J:J)</f>
        <v>5400</v>
      </c>
      <c r="F10" s="120">
        <f>SUMIF(汇总!E:E,A10,汇总!P:P)</f>
        <v>434.05</v>
      </c>
      <c r="G10" s="120">
        <f>SUMIF(汇总!E:E,A10,汇总!Q:Q)</f>
        <v>7855.76</v>
      </c>
      <c r="H10" s="121">
        <f t="shared" si="0"/>
        <v>1.45477037037037</v>
      </c>
    </row>
    <row r="11" ht="16.5" spans="1:8">
      <c r="A11" s="118" t="s">
        <v>4813</v>
      </c>
      <c r="B11" s="118" t="s">
        <v>4822</v>
      </c>
      <c r="C11" s="118">
        <v>17361502678</v>
      </c>
      <c r="D11" s="119">
        <f>COUNTIF(汇总!E:E,A11)</f>
        <v>0</v>
      </c>
      <c r="E11" s="120">
        <f>SUMIF(汇总!E:E,A11,汇总!J:J)</f>
        <v>0</v>
      </c>
      <c r="F11" s="120">
        <f>SUMIF(汇总!E:E,A11,汇总!P:P)</f>
        <v>0</v>
      </c>
      <c r="G11" s="120">
        <f>SUMIF(汇总!E:E,A11,汇总!Q:Q)</f>
        <v>0</v>
      </c>
      <c r="H11" s="121" t="e">
        <f t="shared" si="0"/>
        <v>#DIV/0!</v>
      </c>
    </row>
    <row r="12" ht="16.5" spans="1:8">
      <c r="A12" s="4" t="s">
        <v>345</v>
      </c>
      <c r="B12" s="4" t="s">
        <v>507</v>
      </c>
      <c r="C12" s="4">
        <v>18993822070</v>
      </c>
      <c r="D12" s="119">
        <f>COUNTIF(汇总!E:E,A12)</f>
        <v>13</v>
      </c>
      <c r="E12" s="120">
        <f>SUMIF(汇总!E:E,A12,汇总!J:J)</f>
        <v>20000</v>
      </c>
      <c r="F12" s="120">
        <f>SUMIF(汇总!E:E,A12,汇总!P:P)</f>
        <v>910.7</v>
      </c>
      <c r="G12" s="120">
        <f>SUMIF(汇总!E:E,A12,汇总!Q:Q)</f>
        <v>23672.3363833333</v>
      </c>
      <c r="H12" s="121">
        <f t="shared" si="0"/>
        <v>1.18361681916667</v>
      </c>
    </row>
    <row r="13" ht="16.5" spans="1:8">
      <c r="A13" s="4" t="s">
        <v>336</v>
      </c>
      <c r="B13" s="4" t="s">
        <v>344</v>
      </c>
      <c r="C13" s="4">
        <v>18993822079</v>
      </c>
      <c r="D13" s="119">
        <f>COUNTIF(汇总!E:E,A13)</f>
        <v>3</v>
      </c>
      <c r="E13" s="120">
        <f>SUMIF(汇总!E:E,A13,汇总!J:J)</f>
        <v>3900</v>
      </c>
      <c r="F13" s="120">
        <f>SUMIF(汇总!E:E,A13,汇总!P:P)</f>
        <v>114.1</v>
      </c>
      <c r="G13" s="120">
        <f>SUMIF(汇总!E:E,A13,汇总!Q:Q)</f>
        <v>4556.6469</v>
      </c>
      <c r="H13" s="121">
        <f t="shared" si="0"/>
        <v>1.168371</v>
      </c>
    </row>
    <row r="14" ht="16.5" spans="1:8">
      <c r="A14" s="4" t="s">
        <v>1907</v>
      </c>
      <c r="B14" s="4" t="s">
        <v>1921</v>
      </c>
      <c r="C14" s="4">
        <v>18919216325</v>
      </c>
      <c r="D14" s="119">
        <f>COUNTIF(汇总!E:E,A14)</f>
        <v>15</v>
      </c>
      <c r="E14" s="120">
        <f>SUMIF(汇总!E:E,A14,汇总!J:J)</f>
        <v>21900</v>
      </c>
      <c r="F14" s="120">
        <f>SUMIF(汇总!E:E,A14,汇总!P:P)</f>
        <v>577.6</v>
      </c>
      <c r="G14" s="120">
        <f>SUMIF(汇总!E:E,A14,汇总!Q:Q)</f>
        <v>13503.96905</v>
      </c>
      <c r="H14" s="121">
        <f t="shared" si="0"/>
        <v>0.616619591324201</v>
      </c>
    </row>
    <row r="15" ht="16.5" spans="1:8">
      <c r="A15" s="4" t="s">
        <v>1898</v>
      </c>
      <c r="B15" s="4" t="s">
        <v>8494</v>
      </c>
      <c r="C15" s="4">
        <v>18093880727</v>
      </c>
      <c r="D15" s="119">
        <f>COUNTIF(汇总!E:E,A15)</f>
        <v>8</v>
      </c>
      <c r="E15" s="120">
        <f>SUMIF(汇总!E:E,A15,汇总!J:J)</f>
        <v>11000</v>
      </c>
      <c r="F15" s="120">
        <f>SUMIF(汇总!E:E,A15,汇总!P:P)</f>
        <v>136.2</v>
      </c>
      <c r="G15" s="120">
        <f>SUMIF(汇总!E:E,A15,汇总!Q:Q)</f>
        <v>3837.255</v>
      </c>
      <c r="H15" s="121">
        <f t="shared" si="0"/>
        <v>0.348841363636364</v>
      </c>
    </row>
    <row r="16" ht="16.5" spans="1:8">
      <c r="A16" s="4" t="s">
        <v>1874</v>
      </c>
      <c r="B16" s="4" t="s">
        <v>1876</v>
      </c>
      <c r="C16" s="4">
        <v>18993818223</v>
      </c>
      <c r="D16" s="119">
        <f>COUNTIF(汇总!E:E,A16)</f>
        <v>5</v>
      </c>
      <c r="E16" s="120">
        <f>SUMIF(汇总!E:E,A16,汇总!J:J)</f>
        <v>7666.66666666668</v>
      </c>
      <c r="F16" s="120">
        <f>SUMIF(汇总!E:E,A16,汇总!P:P)</f>
        <v>424.21</v>
      </c>
      <c r="G16" s="120">
        <f>SUMIF(汇总!E:E,A16,汇总!Q:Q)</f>
        <v>5596.96166666667</v>
      </c>
      <c r="H16" s="121">
        <f t="shared" si="0"/>
        <v>0.730038478260868</v>
      </c>
    </row>
    <row r="17" ht="16.5" spans="1:8">
      <c r="A17" s="4" t="s">
        <v>1889</v>
      </c>
      <c r="B17" s="4" t="s">
        <v>1963</v>
      </c>
      <c r="C17" s="4">
        <v>18919216320</v>
      </c>
      <c r="D17" s="119">
        <f>COUNTIF(汇总!E:E,A17)</f>
        <v>7</v>
      </c>
      <c r="E17" s="120">
        <f>SUMIF(汇总!E:E,A17,汇总!J:J)</f>
        <v>8514.66666666668</v>
      </c>
      <c r="F17" s="120">
        <f>SUMIF(汇总!E:E,A17,汇总!P:P)</f>
        <v>179.165</v>
      </c>
      <c r="G17" s="120">
        <f>SUMIF(汇总!E:E,A17,汇总!Q:Q)</f>
        <v>3413.925</v>
      </c>
      <c r="H17" s="121">
        <f t="shared" si="0"/>
        <v>0.400946406201064</v>
      </c>
    </row>
    <row r="18" ht="16.5" spans="1:8">
      <c r="A18" s="4" t="s">
        <v>1950</v>
      </c>
      <c r="B18" s="4" t="s">
        <v>1955</v>
      </c>
      <c r="C18" s="4">
        <v>18193823561</v>
      </c>
      <c r="D18" s="119">
        <f>COUNTIF(汇总!E:E,A18)</f>
        <v>5</v>
      </c>
      <c r="E18" s="120">
        <f>SUMIF(汇总!E:E,A18,汇总!J:J)</f>
        <v>6600.00000000001</v>
      </c>
      <c r="F18" s="120">
        <f>SUMIF(汇总!E:E,A18,汇总!P:P)</f>
        <v>49</v>
      </c>
      <c r="G18" s="120">
        <f>SUMIF(汇总!E:E,A18,汇总!Q:Q)</f>
        <v>-841.71</v>
      </c>
      <c r="H18" s="121">
        <f t="shared" si="0"/>
        <v>-0.127531818181818</v>
      </c>
    </row>
    <row r="19" ht="16.5" spans="1:8">
      <c r="A19" s="4" t="s">
        <v>1465</v>
      </c>
      <c r="B19" s="4" t="s">
        <v>2056</v>
      </c>
      <c r="C19" s="4">
        <v>15346783033</v>
      </c>
      <c r="D19" s="119">
        <f>COUNTIF(汇总!E:E,A19)</f>
        <v>4</v>
      </c>
      <c r="E19" s="120">
        <f>SUMIF(汇总!E:E,A19,汇总!J:J)</f>
        <v>2966.66666666667</v>
      </c>
      <c r="F19" s="120">
        <f>SUMIF(汇总!E:E,A19,汇总!P:P)</f>
        <v>14.5</v>
      </c>
      <c r="G19" s="120">
        <f>SUMIF(汇总!E:E,A19,汇总!Q:Q)</f>
        <v>3551.2</v>
      </c>
      <c r="H19" s="121">
        <f t="shared" si="0"/>
        <v>1.19703370786517</v>
      </c>
    </row>
    <row r="20" ht="16.5" spans="1:8">
      <c r="A20" s="4" t="s">
        <v>2936</v>
      </c>
      <c r="B20" s="4" t="s">
        <v>2941</v>
      </c>
      <c r="C20" s="4">
        <v>18909388212</v>
      </c>
      <c r="D20" s="119">
        <f>COUNTIF(汇总!E:E,A20)</f>
        <v>19</v>
      </c>
      <c r="E20" s="120">
        <f>SUMIF(汇总!E:E,A20,汇总!J:J)</f>
        <v>23000</v>
      </c>
      <c r="F20" s="120">
        <f>SUMIF(汇总!E:E,A20,汇总!P:P)</f>
        <v>1046.05</v>
      </c>
      <c r="G20" s="120">
        <f>SUMIF(汇总!E:E,A20,汇总!Q:Q)</f>
        <v>11270.36855</v>
      </c>
      <c r="H20" s="121">
        <f t="shared" si="0"/>
        <v>0.490016023913043</v>
      </c>
    </row>
    <row r="21" ht="16.5" spans="1:8">
      <c r="A21" s="4" t="s">
        <v>762</v>
      </c>
      <c r="B21" s="4" t="s">
        <v>780</v>
      </c>
      <c r="C21" s="4">
        <v>18993827803</v>
      </c>
      <c r="D21" s="119">
        <f>COUNTIF(汇总!E:E,A21)</f>
        <v>5</v>
      </c>
      <c r="E21" s="120">
        <f>SUMIF(汇总!E:E,A21,汇总!J:J)</f>
        <v>15100</v>
      </c>
      <c r="F21" s="120">
        <f>SUMIF(汇总!E:E,A21,汇总!P:P)</f>
        <v>240.574966666667</v>
      </c>
      <c r="G21" s="120">
        <f>SUMIF(汇总!E:E,A21,汇总!Q:Q)</f>
        <v>10686.91895</v>
      </c>
      <c r="H21" s="121">
        <f t="shared" si="0"/>
        <v>0.707742976821192</v>
      </c>
    </row>
    <row r="22" ht="16.5" spans="1:8">
      <c r="A22" s="4" t="s">
        <v>752</v>
      </c>
      <c r="B22" s="4" t="s">
        <v>638</v>
      </c>
      <c r="C22" s="4">
        <v>13309381662</v>
      </c>
      <c r="D22" s="119">
        <f>COUNTIF(汇总!E:E,A22)</f>
        <v>4</v>
      </c>
      <c r="E22" s="120">
        <f>SUMIF(汇总!E:E,A22,汇总!J:J)</f>
        <v>10700</v>
      </c>
      <c r="F22" s="120">
        <f>SUMIF(汇总!E:E,A22,汇总!P:P)</f>
        <v>359.25</v>
      </c>
      <c r="G22" s="120">
        <f>SUMIF(汇总!E:E,A22,汇总!Q:Q)</f>
        <v>7259.91125</v>
      </c>
      <c r="H22" s="121">
        <f t="shared" si="0"/>
        <v>0.678496378504673</v>
      </c>
    </row>
    <row r="23" ht="16.5" spans="1:8">
      <c r="A23" s="4" t="s">
        <v>2202</v>
      </c>
      <c r="B23" s="4" t="s">
        <v>2204</v>
      </c>
      <c r="C23" s="4">
        <v>13369380880</v>
      </c>
      <c r="D23" s="119">
        <f>COUNTIF(汇总!E:E,A23)</f>
        <v>10</v>
      </c>
      <c r="E23" s="120">
        <f>SUMIF(汇总!E:E,A23,汇总!J:J)</f>
        <v>6784</v>
      </c>
      <c r="F23" s="120">
        <f>SUMIF(汇总!E:E,A23,汇总!P:P)</f>
        <v>312.95</v>
      </c>
      <c r="G23" s="120">
        <f>SUMIF(汇总!E:E,A23,汇总!Q:Q)</f>
        <v>7159.12155</v>
      </c>
      <c r="H23" s="121">
        <f t="shared" si="0"/>
        <v>1.05529503979953</v>
      </c>
    </row>
    <row r="24" ht="16.5" spans="1:8">
      <c r="A24" s="4" t="s">
        <v>2188</v>
      </c>
      <c r="B24" s="4" t="s">
        <v>8495</v>
      </c>
      <c r="C24" s="4">
        <v>13369388111</v>
      </c>
      <c r="D24" s="119">
        <f>COUNTIF(汇总!E:E,A24)</f>
        <v>7</v>
      </c>
      <c r="E24" s="120">
        <f>SUMIF(汇总!E:E,A24,汇总!J:J)</f>
        <v>4240</v>
      </c>
      <c r="F24" s="120">
        <f>SUMIF(汇总!E:E,A24,汇总!P:P)</f>
        <v>656.7</v>
      </c>
      <c r="G24" s="120">
        <f>SUMIF(汇总!E:E,A24,汇总!Q:Q)</f>
        <v>18962.3032666667</v>
      </c>
      <c r="H24" s="121">
        <f t="shared" si="0"/>
        <v>4.47224133647799</v>
      </c>
    </row>
  </sheetData>
  <mergeCells count="2">
    <mergeCell ref="A1:F1"/>
    <mergeCell ref="G1:H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3"/>
  <sheetViews>
    <sheetView workbookViewId="0">
      <selection activeCell="L12" sqref="L12"/>
    </sheetView>
  </sheetViews>
  <sheetFormatPr defaultColWidth="9" defaultRowHeight="16.5"/>
  <cols>
    <col min="1" max="1" width="17.125" style="1" customWidth="1"/>
    <col min="2" max="2" width="15" style="1" customWidth="1"/>
    <col min="3" max="3" width="7" style="1" customWidth="1"/>
    <col min="4" max="4" width="31.625" style="1" customWidth="1"/>
    <col min="5" max="5" width="8.125" style="1" customWidth="1"/>
    <col min="6" max="6" width="9.5" style="105" customWidth="1"/>
    <col min="7" max="7" width="12.625" style="105"/>
    <col min="8" max="8" width="13.75" style="105"/>
    <col min="9" max="9" width="9" style="106" customWidth="1"/>
    <col min="10" max="16384" width="9" style="13"/>
  </cols>
  <sheetData>
    <row r="1" ht="32" customHeight="1" spans="1:9">
      <c r="A1" s="107" t="s">
        <v>8496</v>
      </c>
      <c r="B1" s="107"/>
      <c r="C1" s="107"/>
      <c r="D1" s="107"/>
      <c r="E1" s="107"/>
      <c r="F1" s="107"/>
      <c r="G1" s="107"/>
      <c r="H1" s="107"/>
      <c r="I1" s="107"/>
    </row>
    <row r="2" s="13" customFormat="1" ht="60" spans="1:9">
      <c r="A2" s="108" t="s">
        <v>1</v>
      </c>
      <c r="B2" s="108" t="s">
        <v>2</v>
      </c>
      <c r="C2" s="108" t="s">
        <v>3</v>
      </c>
      <c r="D2" s="108" t="s">
        <v>4</v>
      </c>
      <c r="E2" s="108" t="s">
        <v>5</v>
      </c>
      <c r="F2" s="108" t="s">
        <v>9</v>
      </c>
      <c r="G2" s="108" t="s">
        <v>8497</v>
      </c>
      <c r="H2" s="108" t="s">
        <v>8498</v>
      </c>
      <c r="I2" s="108" t="s">
        <v>8499</v>
      </c>
    </row>
    <row r="3" s="13" customFormat="1" spans="1:9">
      <c r="A3" s="109" t="s">
        <v>1075</v>
      </c>
      <c r="B3" s="109">
        <v>0</v>
      </c>
      <c r="C3" s="109">
        <v>0</v>
      </c>
      <c r="D3" s="109">
        <v>0</v>
      </c>
      <c r="E3" s="109">
        <v>0</v>
      </c>
      <c r="F3" s="104">
        <f>SUMIFS(汇总!J:J,汇总!B:B,A3,汇总!C:C,B3,汇总!D:D,C3,汇总!E:E,D3)</f>
        <v>48000</v>
      </c>
      <c r="G3" s="104">
        <f>SUMIFS(汇总!P:P,汇总!B:B,A3,汇总!C:C,B3,汇总!D:D,C3,汇总!E:E,D3)</f>
        <v>84.5</v>
      </c>
      <c r="H3" s="104">
        <f>SUMIFS(汇总!Q:Q,汇总!B:B,A3,汇总!C:C,B3,汇总!D:D,C3,汇总!E:E,D3)</f>
        <v>184480.91</v>
      </c>
      <c r="I3" s="111">
        <f>H3/F3</f>
        <v>3.84335229166667</v>
      </c>
    </row>
    <row r="4" s="13" customFormat="1" spans="1:9">
      <c r="A4" s="109" t="s">
        <v>1421</v>
      </c>
      <c r="B4" s="109" t="s">
        <v>357</v>
      </c>
      <c r="C4" s="109">
        <v>0</v>
      </c>
      <c r="D4" s="109">
        <v>0</v>
      </c>
      <c r="E4" s="109">
        <v>0</v>
      </c>
      <c r="F4" s="104">
        <f>SUMIFS(汇总!J:J,汇总!B:B,A4,汇总!C:C,B4,汇总!D:D,C4,汇总!E:E,D4)</f>
        <v>1400</v>
      </c>
      <c r="G4" s="104">
        <f>SUMIFS(汇总!P:P,汇总!B:B,A4,汇总!C:C,B4,汇总!D:D,C4,汇总!E:E,D4)</f>
        <v>0</v>
      </c>
      <c r="H4" s="104">
        <f>SUMIFS(汇总!Q:Q,汇总!B:B,A4,汇总!C:C,B4,汇总!D:D,C4,汇总!E:E,D4)</f>
        <v>680.9</v>
      </c>
      <c r="I4" s="111">
        <f t="shared" ref="I4:I67" si="0">H4/F4</f>
        <v>0.486357142857143</v>
      </c>
    </row>
    <row r="5" s="13" customFormat="1" spans="1:9">
      <c r="A5" s="109" t="s">
        <v>1421</v>
      </c>
      <c r="B5" s="109" t="s">
        <v>2060</v>
      </c>
      <c r="C5" s="109">
        <v>0</v>
      </c>
      <c r="D5" s="109">
        <v>0</v>
      </c>
      <c r="E5" s="109">
        <v>0</v>
      </c>
      <c r="F5" s="104">
        <f>SUMIFS(汇总!J:J,汇总!B:B,A5,汇总!C:C,B5,汇总!D:D,C5,汇总!E:E,D5)</f>
        <v>1000</v>
      </c>
      <c r="G5" s="104">
        <f>SUMIFS(汇总!P:P,汇总!B:B,A5,汇总!C:C,B5,汇总!D:D,C5,汇总!E:E,D5)</f>
        <v>0</v>
      </c>
      <c r="H5" s="104">
        <f>SUMIFS(汇总!Q:Q,汇总!B:B,A5,汇总!C:C,B5,汇总!D:D,C5,汇总!E:E,D5)</f>
        <v>140</v>
      </c>
      <c r="I5" s="111">
        <f t="shared" si="0"/>
        <v>0.14</v>
      </c>
    </row>
    <row r="6" s="13" customFormat="1" spans="1:9">
      <c r="A6" s="109" t="s">
        <v>1421</v>
      </c>
      <c r="B6" s="109" t="s">
        <v>1422</v>
      </c>
      <c r="C6" s="109" t="s">
        <v>30</v>
      </c>
      <c r="D6" s="109" t="s">
        <v>1489</v>
      </c>
      <c r="E6" s="109" t="s">
        <v>32</v>
      </c>
      <c r="F6" s="104">
        <f>SUMIFS(汇总!J:J,汇总!B:B,A6,汇总!C:C,B6,汇总!D:D,C6,汇总!E:E,D6)</f>
        <v>16600</v>
      </c>
      <c r="G6" s="104">
        <f>SUMIFS(汇总!P:P,汇总!B:B,A6,汇总!C:C,B6,汇总!D:D,C6,汇总!E:E,D6)</f>
        <v>865.363333333333</v>
      </c>
      <c r="H6" s="104">
        <f>SUMIFS(汇总!Q:Q,汇总!B:B,A6,汇总!C:C,B6,汇总!D:D,C6,汇总!E:E,D6)</f>
        <v>13503.33</v>
      </c>
      <c r="I6" s="111">
        <f t="shared" si="0"/>
        <v>0.813453614457832</v>
      </c>
    </row>
    <row r="7" s="13" customFormat="1" spans="1:9">
      <c r="A7" s="109" t="s">
        <v>1421</v>
      </c>
      <c r="B7" s="109" t="s">
        <v>1422</v>
      </c>
      <c r="C7" s="109" t="s">
        <v>30</v>
      </c>
      <c r="D7" s="109" t="s">
        <v>1423</v>
      </c>
      <c r="E7" s="109" t="s">
        <v>32</v>
      </c>
      <c r="F7" s="104">
        <f>SUMIFS(汇总!J:J,汇总!B:B,A7,汇总!C:C,B7,汇总!D:D,C7,汇总!E:E,D7)</f>
        <v>17300</v>
      </c>
      <c r="G7" s="104">
        <f>SUMIFS(汇总!P:P,汇总!B:B,A7,汇总!C:C,B7,汇总!D:D,C7,汇总!E:E,D7)</f>
        <v>1466.57666666667</v>
      </c>
      <c r="H7" s="104">
        <f>SUMIFS(汇总!Q:Q,汇总!B:B,A7,汇总!C:C,B7,汇总!D:D,C7,汇总!E:E,D7)</f>
        <v>21599.4055833333</v>
      </c>
      <c r="I7" s="111">
        <f t="shared" si="0"/>
        <v>1.2485205539499</v>
      </c>
    </row>
    <row r="8" s="13" customFormat="1" spans="1:9">
      <c r="A8" s="109" t="s">
        <v>1421</v>
      </c>
      <c r="B8" s="109" t="s">
        <v>1422</v>
      </c>
      <c r="C8" s="109" t="s">
        <v>30</v>
      </c>
      <c r="D8" s="109" t="s">
        <v>1528</v>
      </c>
      <c r="E8" s="109" t="s">
        <v>32</v>
      </c>
      <c r="F8" s="104">
        <f>SUMIFS(汇总!J:J,汇总!B:B,A8,汇总!C:C,B8,汇总!D:D,C8,汇总!E:E,D8)</f>
        <v>10600</v>
      </c>
      <c r="G8" s="104">
        <f>SUMIFS(汇总!P:P,汇总!B:B,A8,汇总!C:C,B8,汇总!D:D,C8,汇总!E:E,D8)</f>
        <v>642.78</v>
      </c>
      <c r="H8" s="104">
        <f>SUMIFS(汇总!Q:Q,汇总!B:B,A8,汇总!C:C,B8,汇总!D:D,C8,汇总!E:E,D8)</f>
        <v>10583.53725</v>
      </c>
      <c r="I8" s="111">
        <f t="shared" si="0"/>
        <v>0.998446910377358</v>
      </c>
    </row>
    <row r="9" s="13" customFormat="1" spans="1:9">
      <c r="A9" s="109" t="s">
        <v>1421</v>
      </c>
      <c r="B9" s="109" t="s">
        <v>1422</v>
      </c>
      <c r="C9" s="109" t="s">
        <v>335</v>
      </c>
      <c r="D9" s="109" t="s">
        <v>1465</v>
      </c>
      <c r="E9" s="109" t="s">
        <v>32</v>
      </c>
      <c r="F9" s="104">
        <f>SUMIFS(汇总!J:J,汇总!B:B,A9,汇总!C:C,B9,汇总!D:D,C9,汇总!E:E,D9)</f>
        <v>2366.66666666667</v>
      </c>
      <c r="G9" s="104">
        <f>SUMIFS(汇总!P:P,汇总!B:B,A9,汇总!C:C,B9,汇总!D:D,C9,汇总!E:E,D9)</f>
        <v>14.5</v>
      </c>
      <c r="H9" s="104">
        <f>SUMIFS(汇总!Q:Q,汇总!B:B,A9,汇总!C:C,B9,汇总!D:D,C9,汇总!E:E,D9)</f>
        <v>3551.2</v>
      </c>
      <c r="I9" s="111">
        <f t="shared" si="0"/>
        <v>1.50050704225352</v>
      </c>
    </row>
    <row r="10" s="13" customFormat="1" spans="1:9">
      <c r="A10" s="109" t="s">
        <v>1421</v>
      </c>
      <c r="B10" s="109" t="s">
        <v>457</v>
      </c>
      <c r="C10" s="109">
        <v>0</v>
      </c>
      <c r="D10" s="109">
        <v>0</v>
      </c>
      <c r="E10" s="109">
        <v>0</v>
      </c>
      <c r="F10" s="104">
        <f>SUMIFS(汇总!J:J,汇总!B:B,A10,汇总!C:C,B10,汇总!D:D,C10,汇总!E:E,D10)</f>
        <v>3800</v>
      </c>
      <c r="G10" s="104">
        <f>SUMIFS(汇总!P:P,汇总!B:B,A10,汇总!C:C,B10,汇总!D:D,C10,汇总!E:E,D10)</f>
        <v>16</v>
      </c>
      <c r="H10" s="104">
        <f>SUMIFS(汇总!Q:Q,汇总!B:B,A10,汇总!C:C,B10,汇总!D:D,C10,汇总!E:E,D10)</f>
        <v>1206.4</v>
      </c>
      <c r="I10" s="111">
        <f t="shared" si="0"/>
        <v>0.317473684210526</v>
      </c>
    </row>
    <row r="11" s="13" customFormat="1" spans="1:9">
      <c r="A11" s="109" t="s">
        <v>1421</v>
      </c>
      <c r="B11" s="109" t="s">
        <v>57</v>
      </c>
      <c r="C11" s="109" t="s">
        <v>335</v>
      </c>
      <c r="D11" s="109" t="s">
        <v>1907</v>
      </c>
      <c r="E11" s="109">
        <v>0</v>
      </c>
      <c r="F11" s="104">
        <f>SUMIFS(汇总!J:J,汇总!B:B,A11,汇总!C:C,B11,汇总!D:D,C11,汇总!E:E,D11)</f>
        <v>300</v>
      </c>
      <c r="G11" s="104">
        <f>SUMIFS(汇总!P:P,汇总!B:B,A11,汇总!C:C,B11,汇总!D:D,C11,汇总!E:E,D11)</f>
        <v>0</v>
      </c>
      <c r="H11" s="104">
        <f>SUMIFS(汇总!Q:Q,汇总!B:B,A11,汇总!C:C,B11,汇总!D:D,C11,汇总!E:E,D11)</f>
        <v>153.5</v>
      </c>
      <c r="I11" s="111">
        <f t="shared" si="0"/>
        <v>0.511666666666667</v>
      </c>
    </row>
    <row r="12" s="13" customFormat="1" spans="1:9">
      <c r="A12" s="109" t="s">
        <v>1421</v>
      </c>
      <c r="B12" s="109" t="s">
        <v>57</v>
      </c>
      <c r="C12" s="109">
        <v>0</v>
      </c>
      <c r="D12" s="109">
        <v>0</v>
      </c>
      <c r="E12" s="109">
        <v>0</v>
      </c>
      <c r="F12" s="104">
        <f>SUMIFS(汇总!J:J,汇总!B:B,A12,汇总!C:C,B12,汇总!D:D,C12,汇总!E:E,D12)</f>
        <v>8100</v>
      </c>
      <c r="G12" s="104">
        <f>SUMIFS(汇总!P:P,汇总!B:B,A12,汇总!C:C,B12,汇总!D:D,C12,汇总!E:E,D12)</f>
        <v>186</v>
      </c>
      <c r="H12" s="104">
        <f>SUMIFS(汇总!Q:Q,汇总!B:B,A12,汇总!C:C,B12,汇总!D:D,C12,汇总!E:E,D12)</f>
        <v>4265.35</v>
      </c>
      <c r="I12" s="111">
        <f t="shared" si="0"/>
        <v>0.526586419753087</v>
      </c>
    </row>
    <row r="13" s="13" customFormat="1" spans="1:9">
      <c r="A13" s="109" t="s">
        <v>1421</v>
      </c>
      <c r="B13" s="109">
        <v>0</v>
      </c>
      <c r="C13" s="109" t="s">
        <v>30</v>
      </c>
      <c r="D13" s="109" t="s">
        <v>1553</v>
      </c>
      <c r="E13" s="109" t="s">
        <v>32</v>
      </c>
      <c r="F13" s="104">
        <f>SUMIFS(汇总!J:J,汇总!B:B,A13,汇总!C:C,B13,汇总!D:D,C13,汇总!E:E,D13)</f>
        <v>14600</v>
      </c>
      <c r="G13" s="104">
        <f>SUMIFS(汇总!P:P,汇总!B:B,A13,汇总!C:C,B13,汇总!D:D,C13,汇总!E:E,D13)</f>
        <v>990.89</v>
      </c>
      <c r="H13" s="104">
        <f>SUMIFS(汇总!Q:Q,汇总!B:B,A13,汇总!C:C,B13,汇总!D:D,C13,汇总!E:E,D13)</f>
        <v>12434.2303</v>
      </c>
      <c r="I13" s="111">
        <f t="shared" si="0"/>
        <v>0.851659609589041</v>
      </c>
    </row>
    <row r="14" s="13" customFormat="1" spans="1:9">
      <c r="A14" s="109" t="s">
        <v>1421</v>
      </c>
      <c r="B14" s="109">
        <v>0</v>
      </c>
      <c r="C14" s="109" t="s">
        <v>30</v>
      </c>
      <c r="D14" s="109" t="s">
        <v>1699</v>
      </c>
      <c r="E14" s="109" t="s">
        <v>32</v>
      </c>
      <c r="F14" s="104">
        <f>SUMIFS(汇总!J:J,汇总!B:B,A14,汇总!C:C,B14,汇总!D:D,C14,汇总!E:E,D14)</f>
        <v>10800</v>
      </c>
      <c r="G14" s="104">
        <f>SUMIFS(汇总!P:P,汇总!B:B,A14,汇总!C:C,B14,汇总!D:D,C14,汇总!E:E,D14)</f>
        <v>160.41</v>
      </c>
      <c r="H14" s="104">
        <f>SUMIFS(汇总!Q:Q,汇总!B:B,A14,汇总!C:C,B14,汇总!D:D,C14,汇总!E:E,D14)</f>
        <v>5552.99166666667</v>
      </c>
      <c r="I14" s="111">
        <f t="shared" si="0"/>
        <v>0.514165895061728</v>
      </c>
    </row>
    <row r="15" s="13" customFormat="1" spans="1:9">
      <c r="A15" s="109" t="s">
        <v>1421</v>
      </c>
      <c r="B15" s="109">
        <v>0</v>
      </c>
      <c r="C15" s="109" t="s">
        <v>30</v>
      </c>
      <c r="D15" s="109" t="s">
        <v>1601</v>
      </c>
      <c r="E15" s="109" t="s">
        <v>32</v>
      </c>
      <c r="F15" s="104">
        <f>SUMIFS(汇总!J:J,汇总!B:B,A15,汇总!C:C,B15,汇总!D:D,C15,汇总!E:E,D15)</f>
        <v>15500</v>
      </c>
      <c r="G15" s="104">
        <f>SUMIFS(汇总!P:P,汇总!B:B,A15,汇总!C:C,B15,汇总!D:D,C15,汇总!E:E,D15)</f>
        <v>857.41</v>
      </c>
      <c r="H15" s="104">
        <f>SUMIFS(汇总!Q:Q,汇总!B:B,A15,汇总!C:C,B15,汇总!D:D,C15,汇总!E:E,D15)</f>
        <v>10659.8971</v>
      </c>
      <c r="I15" s="111">
        <f t="shared" si="0"/>
        <v>0.687735296774194</v>
      </c>
    </row>
    <row r="16" s="13" customFormat="1" spans="1:9">
      <c r="A16" s="109" t="s">
        <v>1421</v>
      </c>
      <c r="B16" s="109">
        <v>0</v>
      </c>
      <c r="C16" s="109" t="s">
        <v>30</v>
      </c>
      <c r="D16" s="109" t="s">
        <v>1722</v>
      </c>
      <c r="E16" s="109" t="s">
        <v>88</v>
      </c>
      <c r="F16" s="104">
        <f>SUMIFS(汇总!J:J,汇总!B:B,A16,汇总!C:C,B16,汇总!D:D,C16,汇总!E:E,D16)</f>
        <v>8100</v>
      </c>
      <c r="G16" s="104">
        <f>SUMIFS(汇总!P:P,汇总!B:B,A16,汇总!C:C,B16,汇总!D:D,C16,汇总!E:E,D16)</f>
        <v>385.55</v>
      </c>
      <c r="H16" s="104">
        <f>SUMIFS(汇总!Q:Q,汇总!B:B,A16,汇总!C:C,B16,汇总!D:D,C16,汇总!E:E,D16)</f>
        <v>9358.895</v>
      </c>
      <c r="I16" s="111">
        <f t="shared" si="0"/>
        <v>1.15541913580247</v>
      </c>
    </row>
    <row r="17" s="13" customFormat="1" spans="1:9">
      <c r="A17" s="109" t="s">
        <v>1421</v>
      </c>
      <c r="B17" s="109">
        <v>0</v>
      </c>
      <c r="C17" s="109" t="s">
        <v>30</v>
      </c>
      <c r="D17" s="109" t="s">
        <v>1650</v>
      </c>
      <c r="E17" s="109" t="s">
        <v>32</v>
      </c>
      <c r="F17" s="104">
        <f>SUMIFS(汇总!J:J,汇总!B:B,A17,汇总!C:C,B17,汇总!D:D,C17,汇总!E:E,D17)</f>
        <v>7200</v>
      </c>
      <c r="G17" s="104">
        <f>SUMIFS(汇总!P:P,汇总!B:B,A17,汇总!C:C,B17,汇总!D:D,C17,汇总!E:E,D17)</f>
        <v>267.3</v>
      </c>
      <c r="H17" s="104">
        <f>SUMIFS(汇总!Q:Q,汇总!B:B,A17,汇总!C:C,B17,汇总!D:D,C17,汇总!E:E,D17)</f>
        <v>6927.12666666667</v>
      </c>
      <c r="I17" s="111">
        <f t="shared" si="0"/>
        <v>0.962100925925926</v>
      </c>
    </row>
    <row r="18" s="13" customFormat="1" spans="1:9">
      <c r="A18" s="109" t="s">
        <v>1421</v>
      </c>
      <c r="B18" s="109">
        <v>0</v>
      </c>
      <c r="C18" s="109" t="s">
        <v>30</v>
      </c>
      <c r="D18" s="109" t="s">
        <v>1675</v>
      </c>
      <c r="E18" s="109" t="s">
        <v>32</v>
      </c>
      <c r="F18" s="104">
        <f>SUMIFS(汇总!J:J,汇总!B:B,A18,汇总!C:C,B18,汇总!D:D,C18,汇总!E:E,D18)</f>
        <v>10700</v>
      </c>
      <c r="G18" s="104">
        <f>SUMIFS(汇总!P:P,汇总!B:B,A18,汇总!C:C,B18,汇总!D:D,C18,汇总!E:E,D18)</f>
        <v>368.05</v>
      </c>
      <c r="H18" s="104">
        <f>SUMIFS(汇总!Q:Q,汇总!B:B,A18,汇总!C:C,B18,汇总!D:D,C18,汇总!E:E,D18)</f>
        <v>7465.29</v>
      </c>
      <c r="I18" s="111">
        <f t="shared" si="0"/>
        <v>0.697690654205607</v>
      </c>
    </row>
    <row r="19" s="13" customFormat="1" spans="1:9">
      <c r="A19" s="109" t="s">
        <v>1421</v>
      </c>
      <c r="B19" s="109">
        <v>0</v>
      </c>
      <c r="C19" s="109" t="s">
        <v>30</v>
      </c>
      <c r="D19" s="109" t="s">
        <v>248</v>
      </c>
      <c r="E19" s="109" t="s">
        <v>88</v>
      </c>
      <c r="F19" s="104">
        <f>SUMIFS(汇总!J:J,汇总!B:B,A19,汇总!C:C,B19,汇总!D:D,C19,汇总!E:E,D19)</f>
        <v>7300</v>
      </c>
      <c r="G19" s="104">
        <f>SUMIFS(汇总!P:P,汇总!B:B,A19,汇总!C:C,B19,汇总!D:D,C19,汇总!E:E,D19)</f>
        <v>98.1</v>
      </c>
      <c r="H19" s="104">
        <f>SUMIFS(汇总!Q:Q,汇总!B:B,A19,汇总!C:C,B19,汇总!D:D,C19,汇总!E:E,D19)</f>
        <v>5959.41</v>
      </c>
      <c r="I19" s="111">
        <f t="shared" si="0"/>
        <v>0.816357534246575</v>
      </c>
    </row>
    <row r="20" s="13" customFormat="1" spans="1:9">
      <c r="A20" s="109" t="s">
        <v>1421</v>
      </c>
      <c r="B20" s="109">
        <v>0</v>
      </c>
      <c r="C20" s="109" t="s">
        <v>30</v>
      </c>
      <c r="D20" s="109" t="s">
        <v>1760</v>
      </c>
      <c r="E20" s="109" t="s">
        <v>88</v>
      </c>
      <c r="F20" s="104">
        <f>SUMIFS(汇总!J:J,汇总!B:B,A20,汇总!C:C,B20,汇总!D:D,C20,汇总!E:E,D20)</f>
        <v>6900</v>
      </c>
      <c r="G20" s="104">
        <f>SUMIFS(汇总!P:P,汇总!B:B,A20,汇总!C:C,B20,汇总!D:D,C20,汇总!E:E,D20)</f>
        <v>649.65</v>
      </c>
      <c r="H20" s="104">
        <f>SUMIFS(汇总!Q:Q,汇总!B:B,A20,汇总!C:C,B20,汇总!D:D,C20,汇总!E:E,D20)</f>
        <v>9675.4458</v>
      </c>
      <c r="I20" s="111">
        <f t="shared" si="0"/>
        <v>1.40223852173913</v>
      </c>
    </row>
    <row r="21" s="13" customFormat="1" spans="1:9">
      <c r="A21" s="109" t="s">
        <v>1421</v>
      </c>
      <c r="B21" s="109">
        <v>0</v>
      </c>
      <c r="C21" s="109" t="s">
        <v>30</v>
      </c>
      <c r="D21" s="109" t="s">
        <v>1773</v>
      </c>
      <c r="E21" s="109" t="s">
        <v>88</v>
      </c>
      <c r="F21" s="104">
        <f>SUMIFS(汇总!J:J,汇总!B:B,A21,汇总!C:C,B21,汇总!D:D,C21,汇总!E:E,D21)</f>
        <v>7600</v>
      </c>
      <c r="G21" s="104">
        <f>SUMIFS(汇总!P:P,汇总!B:B,A21,汇总!C:C,B21,汇总!D:D,C21,汇总!E:E,D21)</f>
        <v>293.3</v>
      </c>
      <c r="H21" s="104">
        <f>SUMIFS(汇总!Q:Q,汇总!B:B,A21,汇总!C:C,B21,汇总!D:D,C21,汇总!E:E,D21)</f>
        <v>5804</v>
      </c>
      <c r="I21" s="111">
        <f t="shared" si="0"/>
        <v>0.763684210526316</v>
      </c>
    </row>
    <row r="22" s="13" customFormat="1" spans="1:9">
      <c r="A22" s="109" t="s">
        <v>1421</v>
      </c>
      <c r="B22" s="109">
        <v>0</v>
      </c>
      <c r="C22" s="109" t="s">
        <v>30</v>
      </c>
      <c r="D22" s="109" t="s">
        <v>1796</v>
      </c>
      <c r="E22" s="109" t="s">
        <v>88</v>
      </c>
      <c r="F22" s="104">
        <f>SUMIFS(汇总!J:J,汇总!B:B,A22,汇总!C:C,B22,汇总!D:D,C22,汇总!E:E,D22)</f>
        <v>9300</v>
      </c>
      <c r="G22" s="104">
        <f>SUMIFS(汇总!P:P,汇总!B:B,A22,汇总!C:C,B22,汇总!D:D,C22,汇总!E:E,D22)</f>
        <v>306.7</v>
      </c>
      <c r="H22" s="104">
        <f>SUMIFS(汇总!Q:Q,汇总!B:B,A22,汇总!C:C,B22,汇总!D:D,C22,汇总!E:E,D22)</f>
        <v>7278.15</v>
      </c>
      <c r="I22" s="111">
        <f t="shared" si="0"/>
        <v>0.782596774193548</v>
      </c>
    </row>
    <row r="23" s="13" customFormat="1" spans="1:9">
      <c r="A23" s="109" t="s">
        <v>1421</v>
      </c>
      <c r="B23" s="109">
        <v>0</v>
      </c>
      <c r="C23" s="109" t="s">
        <v>30</v>
      </c>
      <c r="D23" s="109" t="s">
        <v>1816</v>
      </c>
      <c r="E23" s="109" t="s">
        <v>88</v>
      </c>
      <c r="F23" s="104">
        <f>SUMIFS(汇总!J:J,汇总!B:B,A23,汇总!C:C,B23,汇总!D:D,C23,汇总!E:E,D23)</f>
        <v>8000</v>
      </c>
      <c r="G23" s="104">
        <f>SUMIFS(汇总!P:P,汇总!B:B,A23,汇总!C:C,B23,汇总!D:D,C23,汇总!E:E,D23)</f>
        <v>185.4</v>
      </c>
      <c r="H23" s="104">
        <f>SUMIFS(汇总!Q:Q,汇总!B:B,A23,汇总!C:C,B23,汇总!D:D,C23,汇总!E:E,D23)</f>
        <v>7592.62191666667</v>
      </c>
      <c r="I23" s="111">
        <f t="shared" si="0"/>
        <v>0.949077739583334</v>
      </c>
    </row>
    <row r="24" s="13" customFormat="1" spans="1:9">
      <c r="A24" s="109" t="s">
        <v>1421</v>
      </c>
      <c r="B24" s="109">
        <v>0</v>
      </c>
      <c r="C24" s="109" t="s">
        <v>372</v>
      </c>
      <c r="D24" s="109">
        <v>0</v>
      </c>
      <c r="E24" s="109">
        <v>0</v>
      </c>
      <c r="F24" s="104">
        <f>SUMIFS(汇总!J:J,汇总!B:B,A24,汇总!C:C,B24,汇总!D:D,C24,汇总!E:E,D24)</f>
        <v>12000</v>
      </c>
      <c r="G24" s="104">
        <f>SUMIFS(汇总!P:P,汇总!B:B,A24,汇总!C:C,B24,汇总!D:D,C24,汇总!E:E,D24)</f>
        <v>385.21</v>
      </c>
      <c r="H24" s="104">
        <f>SUMIFS(汇总!Q:Q,汇总!B:B,A24,汇总!C:C,B24,汇总!D:D,C24,汇总!E:E,D24)</f>
        <v>8376.395</v>
      </c>
      <c r="I24" s="111">
        <f t="shared" si="0"/>
        <v>0.698032916666667</v>
      </c>
    </row>
    <row r="25" s="13" customFormat="1" spans="1:9">
      <c r="A25" s="109" t="s">
        <v>1421</v>
      </c>
      <c r="B25" s="109">
        <v>0</v>
      </c>
      <c r="C25" s="109" t="s">
        <v>99</v>
      </c>
      <c r="D25" s="109">
        <v>0</v>
      </c>
      <c r="E25" s="109">
        <v>0</v>
      </c>
      <c r="F25" s="104">
        <f>SUMIFS(汇总!J:J,汇总!B:B,A25,汇总!C:C,B25,汇总!D:D,C25,汇总!E:E,D25)</f>
        <v>10000</v>
      </c>
      <c r="G25" s="104">
        <f>SUMIFS(汇总!P:P,汇总!B:B,A25,汇总!C:C,B25,汇总!D:D,C25,汇总!E:E,D25)</f>
        <v>183</v>
      </c>
      <c r="H25" s="104">
        <f>SUMIFS(汇总!Q:Q,汇总!B:B,A25,汇总!C:C,B25,汇总!D:D,C25,汇总!E:E,D25)</f>
        <v>5535.2</v>
      </c>
      <c r="I25" s="111">
        <f t="shared" si="0"/>
        <v>0.55352</v>
      </c>
    </row>
    <row r="26" s="13" customFormat="1" spans="1:9">
      <c r="A26" s="109" t="s">
        <v>1421</v>
      </c>
      <c r="B26" s="109">
        <v>0</v>
      </c>
      <c r="C26" s="109" t="s">
        <v>153</v>
      </c>
      <c r="D26" s="109">
        <v>0</v>
      </c>
      <c r="E26" s="109">
        <v>0</v>
      </c>
      <c r="F26" s="104">
        <f>SUMIFS(汇总!J:J,汇总!B:B,A26,汇总!C:C,B26,汇总!D:D,C26,汇总!E:E,D26)</f>
        <v>2500</v>
      </c>
      <c r="G26" s="104">
        <f>SUMIFS(汇总!P:P,汇总!B:B,A26,汇总!C:C,B26,汇总!D:D,C26,汇总!E:E,D26)</f>
        <v>62</v>
      </c>
      <c r="H26" s="104">
        <f>SUMIFS(汇总!Q:Q,汇总!B:B,A26,汇总!C:C,B26,汇总!D:D,C26,汇总!E:E,D26)</f>
        <v>2763.10333333333</v>
      </c>
      <c r="I26" s="111">
        <f t="shared" si="0"/>
        <v>1.10524133333333</v>
      </c>
    </row>
    <row r="27" s="13" customFormat="1" spans="1:9">
      <c r="A27" s="109" t="s">
        <v>1421</v>
      </c>
      <c r="B27" s="109">
        <v>0</v>
      </c>
      <c r="C27" s="109" t="s">
        <v>53</v>
      </c>
      <c r="D27" s="109">
        <v>0</v>
      </c>
      <c r="E27" s="109">
        <v>0</v>
      </c>
      <c r="F27" s="104">
        <f>SUMIFS(汇总!J:J,汇总!B:B,A27,汇总!C:C,B27,汇总!D:D,C27,汇总!E:E,D27)</f>
        <v>17566.6666666667</v>
      </c>
      <c r="G27" s="104">
        <f>SUMIFS(汇总!P:P,汇总!B:B,A27,汇总!C:C,B27,汇总!D:D,C27,汇总!E:E,D27)</f>
        <v>550.9</v>
      </c>
      <c r="H27" s="104">
        <f>SUMIFS(汇总!Q:Q,汇总!B:B,A27,汇总!C:C,B27,汇总!D:D,C27,汇总!E:E,D27)</f>
        <v>2283.30973333333</v>
      </c>
      <c r="I27" s="111">
        <f t="shared" si="0"/>
        <v>0.129979681214421</v>
      </c>
    </row>
    <row r="28" s="13" customFormat="1" spans="1:9">
      <c r="A28" s="109" t="s">
        <v>1421</v>
      </c>
      <c r="B28" s="109">
        <v>0</v>
      </c>
      <c r="C28" s="109" t="s">
        <v>53</v>
      </c>
      <c r="D28" s="109">
        <v>0</v>
      </c>
      <c r="E28" s="109">
        <v>0</v>
      </c>
      <c r="F28" s="104">
        <f>SUMIFS(汇总!J:J,汇总!B:B,A28,汇总!C:C,B28,汇总!D:D,C28,汇总!E:E,D28)</f>
        <v>17566.6666666667</v>
      </c>
      <c r="G28" s="104">
        <f>SUMIFS(汇总!P:P,汇总!B:B,A28,汇总!C:C,B28,汇总!D:D,C28,汇总!E:E,D28)</f>
        <v>550.9</v>
      </c>
      <c r="H28" s="104">
        <f>SUMIFS(汇总!Q:Q,汇总!B:B,A28,汇总!C:C,B28,汇总!D:D,C28,汇总!E:E,D28)</f>
        <v>2283.30973333333</v>
      </c>
      <c r="I28" s="111">
        <f t="shared" si="0"/>
        <v>0.129979681214421</v>
      </c>
    </row>
    <row r="29" s="13" customFormat="1" spans="1:9">
      <c r="A29" s="109" t="s">
        <v>1421</v>
      </c>
      <c r="B29" s="109">
        <v>0</v>
      </c>
      <c r="C29" s="109" t="s">
        <v>335</v>
      </c>
      <c r="D29" s="109" t="s">
        <v>1874</v>
      </c>
      <c r="E29" s="109">
        <v>0</v>
      </c>
      <c r="F29" s="104">
        <f>SUMIFS(汇总!J:J,汇总!B:B,A29,汇总!C:C,B29,汇总!D:D,C29,汇总!E:E,D29)</f>
        <v>7666.66666666668</v>
      </c>
      <c r="G29" s="104">
        <f>SUMIFS(汇总!P:P,汇总!B:B,A29,汇总!C:C,B29,汇总!D:D,C29,汇总!E:E,D29)</f>
        <v>424.21</v>
      </c>
      <c r="H29" s="104">
        <f>SUMIFS(汇总!Q:Q,汇总!B:B,A29,汇总!C:C,B29,汇总!D:D,C29,汇总!E:E,D29)</f>
        <v>5596.96166666667</v>
      </c>
      <c r="I29" s="111">
        <f t="shared" si="0"/>
        <v>0.730038478260868</v>
      </c>
    </row>
    <row r="30" s="13" customFormat="1" spans="1:9">
      <c r="A30" s="109" t="s">
        <v>1421</v>
      </c>
      <c r="B30" s="109">
        <v>0</v>
      </c>
      <c r="C30" s="109" t="s">
        <v>335</v>
      </c>
      <c r="D30" s="109" t="s">
        <v>1889</v>
      </c>
      <c r="E30" s="109">
        <v>0</v>
      </c>
      <c r="F30" s="104">
        <f>SUMIFS(汇总!J:J,汇总!B:B,A30,汇总!C:C,B30,汇总!D:D,C30,汇总!E:E,D30)</f>
        <v>7666.66666666668</v>
      </c>
      <c r="G30" s="104">
        <f>SUMIFS(汇总!P:P,汇总!B:B,A30,汇总!C:C,B30,汇总!D:D,C30,汇总!E:E,D30)</f>
        <v>86.1</v>
      </c>
      <c r="H30" s="104">
        <f>SUMIFS(汇总!Q:Q,汇总!B:B,A30,汇总!C:C,B30,汇总!D:D,C30,汇总!E:E,D30)</f>
        <v>1788.96</v>
      </c>
      <c r="I30" s="111">
        <f t="shared" si="0"/>
        <v>0.233342608695652</v>
      </c>
    </row>
    <row r="31" s="13" customFormat="1" spans="1:9">
      <c r="A31" s="109" t="s">
        <v>1421</v>
      </c>
      <c r="B31" s="109">
        <v>0</v>
      </c>
      <c r="C31" s="109" t="s">
        <v>335</v>
      </c>
      <c r="D31" s="109" t="s">
        <v>1898</v>
      </c>
      <c r="E31" s="109">
        <v>0</v>
      </c>
      <c r="F31" s="104">
        <f>SUMIFS(汇总!J:J,汇总!B:B,A31,汇总!C:C,B31,汇总!D:D,C31,汇总!E:E,D31)</f>
        <v>11000</v>
      </c>
      <c r="G31" s="104">
        <f>SUMIFS(汇总!P:P,汇总!B:B,A31,汇总!C:C,B31,汇总!D:D,C31,汇总!E:E,D31)</f>
        <v>136.2</v>
      </c>
      <c r="H31" s="104">
        <f>SUMIFS(汇总!Q:Q,汇总!B:B,A31,汇总!C:C,B31,汇总!D:D,C31,汇总!E:E,D31)</f>
        <v>3837.255</v>
      </c>
      <c r="I31" s="111">
        <f t="shared" si="0"/>
        <v>0.348841363636364</v>
      </c>
    </row>
    <row r="32" s="13" customFormat="1" spans="1:9">
      <c r="A32" s="109" t="s">
        <v>1421</v>
      </c>
      <c r="B32" s="109">
        <v>0</v>
      </c>
      <c r="C32" s="109" t="s">
        <v>335</v>
      </c>
      <c r="D32" s="109" t="s">
        <v>1907</v>
      </c>
      <c r="E32" s="109">
        <v>0</v>
      </c>
      <c r="F32" s="104">
        <f>SUMIFS(汇总!J:J,汇总!B:B,A32,汇总!C:C,B32,汇总!D:D,C32,汇总!E:E,D32)</f>
        <v>21600</v>
      </c>
      <c r="G32" s="104">
        <f>SUMIFS(汇总!P:P,汇总!B:B,A32,汇总!C:C,B32,汇总!D:D,C32,汇总!E:E,D32)</f>
        <v>577.6</v>
      </c>
      <c r="H32" s="104">
        <f>SUMIFS(汇总!Q:Q,汇总!B:B,A32,汇总!C:C,B32,汇总!D:D,C32,汇总!E:E,D32)</f>
        <v>13350.46905</v>
      </c>
      <c r="I32" s="111">
        <f t="shared" si="0"/>
        <v>0.618077270833334</v>
      </c>
    </row>
    <row r="33" s="13" customFormat="1" spans="1:9">
      <c r="A33" s="109" t="s">
        <v>1421</v>
      </c>
      <c r="B33" s="109">
        <v>0</v>
      </c>
      <c r="C33" s="109" t="s">
        <v>335</v>
      </c>
      <c r="D33" s="109" t="s">
        <v>1465</v>
      </c>
      <c r="E33" s="109">
        <v>0</v>
      </c>
      <c r="F33" s="104">
        <f>SUMIFS(汇总!J:J,汇总!B:B,A33,汇总!C:C,B33,汇总!D:D,C33,汇总!E:E,D33)</f>
        <v>600</v>
      </c>
      <c r="G33" s="104">
        <f>SUMIFS(汇总!P:P,汇总!B:B,A33,汇总!C:C,B33,汇总!D:D,C33,汇总!E:E,D33)</f>
        <v>0</v>
      </c>
      <c r="H33" s="104">
        <f>SUMIFS(汇总!Q:Q,汇总!B:B,A33,汇总!C:C,B33,汇总!D:D,C33,汇总!E:E,D33)</f>
        <v>0</v>
      </c>
      <c r="I33" s="111">
        <f t="shared" si="0"/>
        <v>0</v>
      </c>
    </row>
    <row r="34" s="13" customFormat="1" spans="1:9">
      <c r="A34" s="109" t="s">
        <v>1421</v>
      </c>
      <c r="B34" s="109">
        <v>0</v>
      </c>
      <c r="C34" s="109" t="s">
        <v>335</v>
      </c>
      <c r="D34" s="109" t="s">
        <v>1950</v>
      </c>
      <c r="E34" s="109">
        <v>0</v>
      </c>
      <c r="F34" s="104">
        <f>SUMIFS(汇总!J:J,汇总!B:B,A34,汇总!C:C,B34,汇总!D:D,C34,汇总!E:E,D34)</f>
        <v>6600.00000000001</v>
      </c>
      <c r="G34" s="104">
        <f>SUMIFS(汇总!P:P,汇总!B:B,A34,汇总!C:C,B34,汇总!D:D,C34,汇总!E:E,D34)</f>
        <v>49</v>
      </c>
      <c r="H34" s="104">
        <f>SUMIFS(汇总!Q:Q,汇总!B:B,A34,汇总!C:C,B34,汇总!D:D,C34,汇总!E:E,D34)</f>
        <v>-841.71</v>
      </c>
      <c r="I34" s="111">
        <f t="shared" si="0"/>
        <v>-0.127531818181818</v>
      </c>
    </row>
    <row r="35" s="13" customFormat="1" spans="1:9">
      <c r="A35" s="109" t="s">
        <v>1421</v>
      </c>
      <c r="B35" s="109">
        <v>0</v>
      </c>
      <c r="C35" s="109" t="s">
        <v>157</v>
      </c>
      <c r="D35" s="109">
        <v>0</v>
      </c>
      <c r="E35" s="109">
        <v>0</v>
      </c>
      <c r="F35" s="104">
        <f>SUMIFS(汇总!J:J,汇总!B:B,A35,汇总!C:C,B35,汇总!D:D,C35,汇总!E:E,D35)</f>
        <v>5000</v>
      </c>
      <c r="G35" s="104">
        <f>SUMIFS(汇总!P:P,汇总!B:B,A35,汇总!C:C,B35,汇总!D:D,C35,汇总!E:E,D35)</f>
        <v>297</v>
      </c>
      <c r="H35" s="104">
        <f>SUMIFS(汇总!Q:Q,汇总!B:B,A35,汇总!C:C,B35,汇总!D:D,C35,汇总!E:E,D35)</f>
        <v>3278.25333333333</v>
      </c>
      <c r="I35" s="111">
        <f t="shared" si="0"/>
        <v>0.655650666666666</v>
      </c>
    </row>
    <row r="36" s="13" customFormat="1" spans="1:9">
      <c r="A36" s="109" t="s">
        <v>1421</v>
      </c>
      <c r="B36" s="109">
        <v>0</v>
      </c>
      <c r="C36" s="109" t="s">
        <v>109</v>
      </c>
      <c r="D36" s="109">
        <v>0</v>
      </c>
      <c r="E36" s="109">
        <v>0</v>
      </c>
      <c r="F36" s="104">
        <f>SUMIFS(汇总!J:J,汇总!B:B,A36,汇总!C:C,B36,汇总!D:D,C36,汇总!E:E,D36)</f>
        <v>4000</v>
      </c>
      <c r="G36" s="104">
        <f>SUMIFS(汇总!P:P,汇总!B:B,A36,汇总!C:C,B36,汇总!D:D,C36,汇总!E:E,D36)</f>
        <v>0</v>
      </c>
      <c r="H36" s="104">
        <f>SUMIFS(汇总!Q:Q,汇总!B:B,A36,汇总!C:C,B36,汇总!D:D,C36,汇总!E:E,D36)</f>
        <v>3053.0178</v>
      </c>
      <c r="I36" s="111">
        <f t="shared" si="0"/>
        <v>0.76325445</v>
      </c>
    </row>
    <row r="37" s="13" customFormat="1" spans="1:9">
      <c r="A37" s="110" t="s">
        <v>985</v>
      </c>
      <c r="B37" s="109">
        <v>0</v>
      </c>
      <c r="C37" s="109" t="s">
        <v>986</v>
      </c>
      <c r="D37" s="109">
        <v>0</v>
      </c>
      <c r="E37" s="109">
        <v>0</v>
      </c>
      <c r="F37" s="104">
        <f>SUMIFS(汇总!J:J,汇总!B:B,A37,汇总!C:C,B37,汇总!D:D,C37,汇总!E:E,D37)</f>
        <v>30000</v>
      </c>
      <c r="G37" s="104">
        <f>SUMIFS(汇总!P:P,汇总!B:B,A37,汇总!C:C,B37,汇总!D:D,C37,汇总!E:E,D37)</f>
        <v>2091.6699</v>
      </c>
      <c r="H37" s="104">
        <f>SUMIFS(汇总!Q:Q,汇总!B:B,A37,汇总!C:C,B37,汇总!D:D,C37,汇总!E:E,D37)</f>
        <v>47122.2162</v>
      </c>
      <c r="I37" s="111">
        <f t="shared" si="0"/>
        <v>1.57074054</v>
      </c>
    </row>
    <row r="38" s="13" customFormat="1" spans="1:9">
      <c r="A38" s="109" t="s">
        <v>2167</v>
      </c>
      <c r="B38" s="109">
        <v>0</v>
      </c>
      <c r="C38" s="109" t="s">
        <v>986</v>
      </c>
      <c r="D38" s="109">
        <v>0</v>
      </c>
      <c r="E38" s="109">
        <v>0</v>
      </c>
      <c r="F38" s="104">
        <f>SUMIFS(汇总!J:J,汇总!B:B,A38,汇总!C:C,B38,汇总!D:D,C38,汇总!E:E,D38)</f>
        <v>21600</v>
      </c>
      <c r="G38" s="104">
        <f>SUMIFS(汇总!P:P,汇总!B:B,A38,汇总!C:C,B38,汇总!D:D,C38,汇总!E:E,D38)</f>
        <v>575.905</v>
      </c>
      <c r="H38" s="104">
        <f>SUMIFS(汇总!Q:Q,汇总!B:B,A38,汇总!C:C,B38,汇总!D:D,C38,汇总!E:E,D38)</f>
        <v>8922.0328</v>
      </c>
      <c r="I38" s="111">
        <f t="shared" si="0"/>
        <v>0.413057074074074</v>
      </c>
    </row>
    <row r="39" s="13" customFormat="1" spans="1:9">
      <c r="A39" s="109" t="s">
        <v>4105</v>
      </c>
      <c r="B39" s="109" t="s">
        <v>357</v>
      </c>
      <c r="C39" s="109">
        <v>0</v>
      </c>
      <c r="D39" s="109">
        <v>0</v>
      </c>
      <c r="E39" s="109">
        <v>0</v>
      </c>
      <c r="F39" s="104">
        <f>SUMIFS(汇总!J:J,汇总!B:B,A39,汇总!C:C,B39,汇总!D:D,C39,汇总!E:E,D39)</f>
        <v>1000</v>
      </c>
      <c r="G39" s="104">
        <f>SUMIFS(汇总!P:P,汇总!B:B,A39,汇总!C:C,B39,汇总!D:D,C39,汇总!E:E,D39)</f>
        <v>0</v>
      </c>
      <c r="H39" s="104">
        <f>SUMIFS(汇总!Q:Q,汇总!B:B,A39,汇总!C:C,B39,汇总!D:D,C39,汇总!E:E,D39)</f>
        <v>721.7</v>
      </c>
      <c r="I39" s="111">
        <f t="shared" si="0"/>
        <v>0.7217</v>
      </c>
    </row>
    <row r="40" s="13" customFormat="1" spans="1:9">
      <c r="A40" s="109" t="s">
        <v>4105</v>
      </c>
      <c r="B40" s="109" t="s">
        <v>2060</v>
      </c>
      <c r="C40" s="109">
        <v>0</v>
      </c>
      <c r="D40" s="109">
        <v>0</v>
      </c>
      <c r="E40" s="109">
        <v>0</v>
      </c>
      <c r="F40" s="104">
        <f>SUMIFS(汇总!J:J,汇总!B:B,A40,汇总!C:C,B40,汇总!D:D,C40,汇总!E:E,D40)</f>
        <v>1400</v>
      </c>
      <c r="G40" s="104">
        <f>SUMIFS(汇总!P:P,汇总!B:B,A40,汇总!C:C,B40,汇总!D:D,C40,汇总!E:E,D40)</f>
        <v>154.6</v>
      </c>
      <c r="H40" s="104">
        <f>SUMIFS(汇总!Q:Q,汇总!B:B,A40,汇总!C:C,B40,汇总!D:D,C40,汇总!E:E,D40)</f>
        <v>551.05</v>
      </c>
      <c r="I40" s="111">
        <f t="shared" si="0"/>
        <v>0.393607142857143</v>
      </c>
    </row>
    <row r="41" s="13" customFormat="1" spans="1:9">
      <c r="A41" s="109" t="s">
        <v>4105</v>
      </c>
      <c r="B41" s="109" t="s">
        <v>4516</v>
      </c>
      <c r="C41" s="109" t="s">
        <v>30</v>
      </c>
      <c r="D41" s="109" t="s">
        <v>4324</v>
      </c>
      <c r="E41" s="109" t="s">
        <v>32</v>
      </c>
      <c r="F41" s="104">
        <f>SUMIFS(汇总!J:J,汇总!B:B,A41,汇总!C:C,B41,汇总!D:D,C41,汇总!E:E,D41)</f>
        <v>3400</v>
      </c>
      <c r="G41" s="104">
        <f>SUMIFS(汇总!P:P,汇总!B:B,A41,汇总!C:C,B41,汇总!D:D,C41,汇总!E:E,D41)</f>
        <v>0</v>
      </c>
      <c r="H41" s="104">
        <f>SUMIFS(汇总!Q:Q,汇总!B:B,A41,汇总!C:C,B41,汇总!D:D,C41,汇总!E:E,D41)</f>
        <v>284</v>
      </c>
      <c r="I41" s="111">
        <f t="shared" si="0"/>
        <v>0.0835294117647059</v>
      </c>
    </row>
    <row r="42" s="13" customFormat="1" spans="1:9">
      <c r="A42" s="109" t="s">
        <v>4105</v>
      </c>
      <c r="B42" s="109" t="s">
        <v>4516</v>
      </c>
      <c r="C42" s="109" t="s">
        <v>30</v>
      </c>
      <c r="D42" s="109" t="s">
        <v>4596</v>
      </c>
      <c r="E42" s="109" t="s">
        <v>32</v>
      </c>
      <c r="F42" s="104">
        <f>SUMIFS(汇总!J:J,汇总!B:B,A42,汇总!C:C,B42,汇总!D:D,C42,汇总!E:E,D42)</f>
        <v>8100</v>
      </c>
      <c r="G42" s="104">
        <f>SUMIFS(汇总!P:P,汇总!B:B,A42,汇总!C:C,B42,汇总!D:D,C42,汇总!E:E,D42)</f>
        <v>323.50345</v>
      </c>
      <c r="H42" s="104">
        <f>SUMIFS(汇总!Q:Q,汇总!B:B,A42,汇总!C:C,B42,汇总!D:D,C42,汇总!E:E,D42)</f>
        <v>5993.30178333333</v>
      </c>
      <c r="I42" s="111">
        <f t="shared" si="0"/>
        <v>0.739913800411522</v>
      </c>
    </row>
    <row r="43" s="13" customFormat="1" spans="1:9">
      <c r="A43" s="109" t="s">
        <v>4105</v>
      </c>
      <c r="B43" s="109" t="s">
        <v>4516</v>
      </c>
      <c r="C43" s="109" t="s">
        <v>30</v>
      </c>
      <c r="D43" s="109" t="s">
        <v>4686</v>
      </c>
      <c r="E43" s="109" t="s">
        <v>32</v>
      </c>
      <c r="F43" s="104">
        <f>SUMIFS(汇总!J:J,汇总!B:B,A43,汇总!C:C,B43,汇总!D:D,C43,汇总!E:E,D43)</f>
        <v>7200</v>
      </c>
      <c r="G43" s="104">
        <f>SUMIFS(汇总!P:P,汇总!B:B,A43,汇总!C:C,B43,汇总!D:D,C43,汇总!E:E,D43)</f>
        <v>342.45</v>
      </c>
      <c r="H43" s="104">
        <f>SUMIFS(汇总!Q:Q,汇总!B:B,A43,汇总!C:C,B43,汇总!D:D,C43,汇总!E:E,D43)</f>
        <v>5415.24395</v>
      </c>
      <c r="I43" s="111">
        <f t="shared" si="0"/>
        <v>0.752117215277778</v>
      </c>
    </row>
    <row r="44" s="13" customFormat="1" spans="1:9">
      <c r="A44" s="109" t="s">
        <v>4105</v>
      </c>
      <c r="B44" s="109" t="s">
        <v>4516</v>
      </c>
      <c r="C44" s="109" t="s">
        <v>30</v>
      </c>
      <c r="D44" s="109" t="s">
        <v>4727</v>
      </c>
      <c r="E44" s="109" t="s">
        <v>32</v>
      </c>
      <c r="F44" s="104">
        <f>SUMIFS(汇总!J:J,汇总!B:B,A44,汇总!C:C,B44,汇总!D:D,C44,汇总!E:E,D44)</f>
        <v>9700</v>
      </c>
      <c r="G44" s="104">
        <f>SUMIFS(汇总!P:P,汇总!B:B,A44,汇总!C:C,B44,汇总!D:D,C44,汇总!E:E,D44)</f>
        <v>63.45</v>
      </c>
      <c r="H44" s="104">
        <f>SUMIFS(汇总!Q:Q,汇总!B:B,A44,汇总!C:C,B44,汇总!D:D,C44,汇总!E:E,D44)</f>
        <v>6573.6951</v>
      </c>
      <c r="I44" s="111">
        <f t="shared" si="0"/>
        <v>0.677700525773196</v>
      </c>
    </row>
    <row r="45" s="13" customFormat="1" spans="1:9">
      <c r="A45" s="109" t="s">
        <v>4105</v>
      </c>
      <c r="B45" s="109" t="s">
        <v>4516</v>
      </c>
      <c r="C45" s="109" t="s">
        <v>30</v>
      </c>
      <c r="D45" s="109" t="s">
        <v>4747</v>
      </c>
      <c r="E45" s="109" t="s">
        <v>32</v>
      </c>
      <c r="F45" s="104">
        <f>SUMIFS(汇总!J:J,汇总!B:B,A45,汇总!C:C,B45,汇总!D:D,C45,汇总!E:E,D45)</f>
        <v>9300</v>
      </c>
      <c r="G45" s="104">
        <f>SUMIFS(汇总!P:P,汇总!B:B,A45,汇总!C:C,B45,汇总!D:D,C45,汇总!E:E,D45)</f>
        <v>499.25</v>
      </c>
      <c r="H45" s="104">
        <f>SUMIFS(汇总!Q:Q,汇总!B:B,A45,汇总!C:C,B45,汇总!D:D,C45,汇总!E:E,D45)</f>
        <v>4457.22656666667</v>
      </c>
      <c r="I45" s="111">
        <f t="shared" si="0"/>
        <v>0.479271673835126</v>
      </c>
    </row>
    <row r="46" s="13" customFormat="1" spans="1:9">
      <c r="A46" s="109" t="s">
        <v>4105</v>
      </c>
      <c r="B46" s="109" t="s">
        <v>4516</v>
      </c>
      <c r="C46" s="109" t="s">
        <v>335</v>
      </c>
      <c r="D46" s="109" t="s">
        <v>4747</v>
      </c>
      <c r="E46" s="109" t="s">
        <v>32</v>
      </c>
      <c r="F46" s="104">
        <f>SUMIFS(汇总!J:J,汇总!B:B,A46,汇总!C:C,B46,汇总!D:D,C46,汇总!E:E,D46)</f>
        <v>4000</v>
      </c>
      <c r="G46" s="104">
        <f>SUMIFS(汇总!P:P,汇总!B:B,A46,汇总!C:C,B46,汇总!D:D,C46,汇总!E:E,D46)</f>
        <v>364.55</v>
      </c>
      <c r="H46" s="104">
        <f>SUMIFS(汇总!Q:Q,汇总!B:B,A46,汇总!C:C,B46,汇总!D:D,C46,汇总!E:E,D46)</f>
        <v>6925.43225</v>
      </c>
      <c r="I46" s="111">
        <f t="shared" si="0"/>
        <v>1.7313580625</v>
      </c>
    </row>
    <row r="47" s="13" customFormat="1" spans="1:9">
      <c r="A47" s="109" t="s">
        <v>4105</v>
      </c>
      <c r="B47" s="109" t="s">
        <v>4516</v>
      </c>
      <c r="C47" s="109">
        <v>0</v>
      </c>
      <c r="D47" s="109">
        <v>0</v>
      </c>
      <c r="E47" s="109">
        <v>0</v>
      </c>
      <c r="F47" s="104">
        <f>SUMIFS(汇总!J:J,汇总!B:B,A47,汇总!C:C,B47,汇总!D:D,C47,汇总!E:E,D47)</f>
        <v>400</v>
      </c>
      <c r="G47" s="104">
        <f>SUMIFS(汇总!P:P,汇总!B:B,A47,汇总!C:C,B47,汇总!D:D,C47,汇总!E:E,D47)</f>
        <v>48</v>
      </c>
      <c r="H47" s="104">
        <f>SUMIFS(汇总!Q:Q,汇总!B:B,A47,汇总!C:C,B47,汇总!D:D,C47,汇总!E:E,D47)</f>
        <v>212</v>
      </c>
      <c r="I47" s="111">
        <f t="shared" si="0"/>
        <v>0.53</v>
      </c>
    </row>
    <row r="48" s="13" customFormat="1" spans="1:9">
      <c r="A48" s="109" t="s">
        <v>4105</v>
      </c>
      <c r="B48" s="109" t="s">
        <v>457</v>
      </c>
      <c r="C48" s="109">
        <v>0</v>
      </c>
      <c r="D48" s="109">
        <v>0</v>
      </c>
      <c r="E48" s="109">
        <v>0</v>
      </c>
      <c r="F48" s="104">
        <f>SUMIFS(汇总!J:J,汇总!B:B,A48,汇总!C:C,B48,汇总!D:D,C48,汇总!E:E,D48)</f>
        <v>8200</v>
      </c>
      <c r="G48" s="104">
        <f>SUMIFS(汇总!P:P,汇总!B:B,A48,汇总!C:C,B48,汇总!D:D,C48,汇总!E:E,D48)</f>
        <v>556.85</v>
      </c>
      <c r="H48" s="104">
        <f>SUMIFS(汇总!Q:Q,汇总!B:B,A48,汇总!C:C,B48,汇总!D:D,C48,汇总!E:E,D48)</f>
        <v>1982.9</v>
      </c>
      <c r="I48" s="111">
        <f t="shared" si="0"/>
        <v>0.241817073170732</v>
      </c>
    </row>
    <row r="49" s="13" customFormat="1" spans="1:9">
      <c r="A49" s="109" t="s">
        <v>4105</v>
      </c>
      <c r="B49" s="109" t="s">
        <v>57</v>
      </c>
      <c r="C49" s="109">
        <v>0</v>
      </c>
      <c r="D49" s="109">
        <v>0</v>
      </c>
      <c r="E49" s="109">
        <v>0</v>
      </c>
      <c r="F49" s="104">
        <f>SUMIFS(汇总!J:J,汇总!B:B,A49,汇总!C:C,B49,汇总!D:D,C49,汇总!E:E,D49)</f>
        <v>3800</v>
      </c>
      <c r="G49" s="104">
        <f>SUMIFS(汇总!P:P,汇总!B:B,A49,汇总!C:C,B49,汇总!D:D,C49,汇总!E:E,D49)</f>
        <v>215.45</v>
      </c>
      <c r="H49" s="104">
        <f>SUMIFS(汇总!Q:Q,汇总!B:B,A49,汇总!C:C,B49,汇总!D:D,C49,汇总!E:E,D49)</f>
        <v>3017.56588333333</v>
      </c>
      <c r="I49" s="111">
        <f t="shared" si="0"/>
        <v>0.794096285087719</v>
      </c>
    </row>
    <row r="50" s="13" customFormat="1" spans="1:9">
      <c r="A50" s="109" t="s">
        <v>4105</v>
      </c>
      <c r="B50" s="109" t="s">
        <v>4216</v>
      </c>
      <c r="C50" s="109" t="s">
        <v>30</v>
      </c>
      <c r="D50" s="109" t="s">
        <v>4571</v>
      </c>
      <c r="E50" s="109" t="s">
        <v>32</v>
      </c>
      <c r="F50" s="104">
        <f>SUMIFS(汇总!J:J,汇总!B:B,A50,汇总!C:C,B50,汇总!D:D,C50,汇总!E:E,D50)</f>
        <v>6400</v>
      </c>
      <c r="G50" s="104">
        <f>SUMIFS(汇总!P:P,汇总!B:B,A50,汇总!C:C,B50,汇总!D:D,C50,汇总!E:E,D50)</f>
        <v>364.675</v>
      </c>
      <c r="H50" s="104">
        <f>SUMIFS(汇总!Q:Q,汇总!B:B,A50,汇总!C:C,B50,汇总!D:D,C50,汇总!E:E,D50)</f>
        <v>6328.32355</v>
      </c>
      <c r="I50" s="111">
        <f t="shared" si="0"/>
        <v>0.9888005546875</v>
      </c>
    </row>
    <row r="51" s="13" customFormat="1" spans="1:9">
      <c r="A51" s="109" t="s">
        <v>4105</v>
      </c>
      <c r="B51" s="109" t="s">
        <v>4216</v>
      </c>
      <c r="C51" s="109" t="s">
        <v>30</v>
      </c>
      <c r="D51" s="109" t="s">
        <v>4233</v>
      </c>
      <c r="E51" s="109" t="s">
        <v>32</v>
      </c>
      <c r="F51" s="104">
        <f>SUMIFS(汇总!J:J,汇总!B:B,A51,汇总!C:C,B51,汇总!D:D,C51,汇总!E:E,D51)</f>
        <v>6900</v>
      </c>
      <c r="G51" s="104">
        <f>SUMIFS(汇总!P:P,汇总!B:B,A51,汇总!C:C,B51,汇总!D:D,C51,汇总!E:E,D51)</f>
        <v>288.89</v>
      </c>
      <c r="H51" s="104">
        <f>SUMIFS(汇总!Q:Q,汇总!B:B,A51,汇总!C:C,B51,汇总!D:D,C51,汇总!E:E,D51)</f>
        <v>3358.52166666667</v>
      </c>
      <c r="I51" s="111">
        <f t="shared" si="0"/>
        <v>0.486742270531401</v>
      </c>
    </row>
    <row r="52" s="13" customFormat="1" spans="1:9">
      <c r="A52" s="109" t="s">
        <v>4105</v>
      </c>
      <c r="B52" s="109" t="s">
        <v>4216</v>
      </c>
      <c r="C52" s="109" t="s">
        <v>30</v>
      </c>
      <c r="D52" s="109" t="s">
        <v>4564</v>
      </c>
      <c r="E52" s="109" t="s">
        <v>32</v>
      </c>
      <c r="F52" s="104">
        <f>SUMIFS(汇总!J:J,汇总!B:B,A52,汇总!C:C,B52,汇总!D:D,C52,汇总!E:E,D52)</f>
        <v>10900</v>
      </c>
      <c r="G52" s="104">
        <f>SUMIFS(汇总!P:P,汇总!B:B,A52,汇总!C:C,B52,汇总!D:D,C52,汇总!E:E,D52)</f>
        <v>1108.7</v>
      </c>
      <c r="H52" s="104">
        <f>SUMIFS(汇总!Q:Q,汇总!B:B,A52,汇总!C:C,B52,汇总!D:D,C52,汇总!E:E,D52)</f>
        <v>13620.5589833333</v>
      </c>
      <c r="I52" s="111">
        <f t="shared" si="0"/>
        <v>1.24959256727829</v>
      </c>
    </row>
    <row r="53" s="13" customFormat="1" spans="1:9">
      <c r="A53" s="109" t="s">
        <v>4105</v>
      </c>
      <c r="B53" s="109" t="s">
        <v>4216</v>
      </c>
      <c r="C53" s="109" t="s">
        <v>30</v>
      </c>
      <c r="D53" s="109" t="s">
        <v>4767</v>
      </c>
      <c r="E53" s="109" t="s">
        <v>32</v>
      </c>
      <c r="F53" s="104">
        <f>SUMIFS(汇总!J:J,汇总!B:B,A53,汇总!C:C,B53,汇总!D:D,C53,汇总!E:E,D53)</f>
        <v>6300</v>
      </c>
      <c r="G53" s="104">
        <f>SUMIFS(汇总!P:P,汇总!B:B,A53,汇总!C:C,B53,汇总!D:D,C53,汇总!E:E,D53)</f>
        <v>195.9</v>
      </c>
      <c r="H53" s="104">
        <f>SUMIFS(汇总!Q:Q,汇总!B:B,A53,汇总!C:C,B53,汇总!D:D,C53,汇总!E:E,D53)</f>
        <v>6149.65965</v>
      </c>
      <c r="I53" s="111">
        <f t="shared" si="0"/>
        <v>0.976136452380952</v>
      </c>
    </row>
    <row r="54" s="13" customFormat="1" spans="1:9">
      <c r="A54" s="109" t="s">
        <v>4105</v>
      </c>
      <c r="B54" s="109" t="s">
        <v>4216</v>
      </c>
      <c r="C54" s="109" t="s">
        <v>30</v>
      </c>
      <c r="D54" s="109">
        <v>0</v>
      </c>
      <c r="E54" s="109" t="s">
        <v>32</v>
      </c>
      <c r="F54" s="104">
        <f>SUMIFS(汇总!J:J,汇总!B:B,A54,汇总!C:C,B54,汇总!D:D,C54,汇总!E:E,D54)</f>
        <v>200</v>
      </c>
      <c r="G54" s="104">
        <f>SUMIFS(汇总!P:P,汇总!B:B,A54,汇总!C:C,B54,汇总!D:D,C54,汇总!E:E,D54)</f>
        <v>11</v>
      </c>
      <c r="H54" s="104">
        <f>SUMIFS(汇总!Q:Q,汇总!B:B,A54,汇总!C:C,B54,汇总!D:D,C54,汇总!E:E,D54)</f>
        <v>22</v>
      </c>
      <c r="I54" s="111">
        <f t="shared" si="0"/>
        <v>0.11</v>
      </c>
    </row>
    <row r="55" s="13" customFormat="1" spans="1:9">
      <c r="A55" s="109" t="s">
        <v>4105</v>
      </c>
      <c r="B55" s="109" t="s">
        <v>4216</v>
      </c>
      <c r="C55" s="109">
        <v>0</v>
      </c>
      <c r="D55" s="109">
        <v>0</v>
      </c>
      <c r="E55" s="109">
        <v>0</v>
      </c>
      <c r="F55" s="104">
        <f>SUMIFS(汇总!J:J,汇总!B:B,A55,汇总!C:C,B55,汇总!D:D,C55,汇总!E:E,D55)</f>
        <v>200</v>
      </c>
      <c r="G55" s="104">
        <f>SUMIFS(汇总!P:P,汇总!B:B,A55,汇总!C:C,B55,汇总!D:D,C55,汇总!E:E,D55)</f>
        <v>0</v>
      </c>
      <c r="H55" s="104">
        <f>SUMIFS(汇总!Q:Q,汇总!B:B,A55,汇总!C:C,B55,汇总!D:D,C55,汇总!E:E,D55)</f>
        <v>355.55</v>
      </c>
      <c r="I55" s="111">
        <f t="shared" si="0"/>
        <v>1.77775</v>
      </c>
    </row>
    <row r="56" s="13" customFormat="1" spans="1:9">
      <c r="A56" s="109" t="s">
        <v>4105</v>
      </c>
      <c r="B56" s="109">
        <v>0</v>
      </c>
      <c r="C56" s="109" t="s">
        <v>30</v>
      </c>
      <c r="D56" s="109" t="s">
        <v>4571</v>
      </c>
      <c r="E56" s="109" t="s">
        <v>32</v>
      </c>
      <c r="F56" s="104">
        <f>SUMIFS(汇总!J:J,汇总!B:B,A56,汇总!C:C,B56,汇总!D:D,C56,汇总!E:E,D56)</f>
        <v>900</v>
      </c>
      <c r="G56" s="104">
        <f>SUMIFS(汇总!P:P,汇总!B:B,A56,汇总!C:C,B56,汇总!D:D,C56,汇总!E:E,D56)</f>
        <v>0</v>
      </c>
      <c r="H56" s="104">
        <f>SUMIFS(汇总!Q:Q,汇总!B:B,A56,汇总!C:C,B56,汇总!D:D,C56,汇总!E:E,D56)</f>
        <v>251.75</v>
      </c>
      <c r="I56" s="111">
        <f t="shared" si="0"/>
        <v>0.279722222222222</v>
      </c>
    </row>
    <row r="57" s="13" customFormat="1" spans="1:9">
      <c r="A57" s="109" t="s">
        <v>4105</v>
      </c>
      <c r="B57" s="109">
        <v>0</v>
      </c>
      <c r="C57" s="109" t="s">
        <v>30</v>
      </c>
      <c r="D57" s="109" t="s">
        <v>4220</v>
      </c>
      <c r="E57" s="109" t="s">
        <v>88</v>
      </c>
      <c r="F57" s="104">
        <f>SUMIFS(汇总!J:J,汇总!B:B,A57,汇总!C:C,B57,汇总!D:D,C57,汇总!E:E,D57)</f>
        <v>7600</v>
      </c>
      <c r="G57" s="104">
        <f>SUMIFS(汇总!P:P,汇总!B:B,A57,汇总!C:C,B57,汇总!D:D,C57,汇总!E:E,D57)</f>
        <v>430</v>
      </c>
      <c r="H57" s="104">
        <f>SUMIFS(汇总!Q:Q,汇总!B:B,A57,汇总!C:C,B57,汇总!D:D,C57,汇总!E:E,D57)</f>
        <v>7360.27036666667</v>
      </c>
      <c r="I57" s="111">
        <f t="shared" si="0"/>
        <v>0.968456627192983</v>
      </c>
    </row>
    <row r="58" s="13" customFormat="1" spans="1:9">
      <c r="A58" s="109" t="s">
        <v>4105</v>
      </c>
      <c r="B58" s="109">
        <v>0</v>
      </c>
      <c r="C58" s="109" t="s">
        <v>30</v>
      </c>
      <c r="D58" s="109" t="s">
        <v>4250</v>
      </c>
      <c r="E58" s="109" t="s">
        <v>88</v>
      </c>
      <c r="F58" s="104">
        <f>SUMIFS(汇总!J:J,汇总!B:B,A58,汇总!C:C,B58,汇总!D:D,C58,汇总!E:E,D58)</f>
        <v>4800</v>
      </c>
      <c r="G58" s="104">
        <f>SUMIFS(汇总!P:P,汇总!B:B,A58,汇总!C:C,B58,汇总!D:D,C58,汇总!E:E,D58)</f>
        <v>101.15</v>
      </c>
      <c r="H58" s="104">
        <f>SUMIFS(汇总!Q:Q,汇总!B:B,A58,汇总!C:C,B58,汇总!D:D,C58,汇总!E:E,D58)</f>
        <v>4121.15</v>
      </c>
      <c r="I58" s="111">
        <f t="shared" si="0"/>
        <v>0.858572916666667</v>
      </c>
    </row>
    <row r="59" s="13" customFormat="1" spans="1:9">
      <c r="A59" s="109" t="s">
        <v>4105</v>
      </c>
      <c r="B59" s="109">
        <v>0</v>
      </c>
      <c r="C59" s="109" t="s">
        <v>30</v>
      </c>
      <c r="D59" s="109" t="s">
        <v>4261</v>
      </c>
      <c r="E59" s="109" t="s">
        <v>32</v>
      </c>
      <c r="F59" s="104">
        <f>SUMIFS(汇总!J:J,汇总!B:B,A59,汇总!C:C,B59,汇总!D:D,C59,汇总!E:E,D59)</f>
        <v>22400</v>
      </c>
      <c r="G59" s="104">
        <f>SUMIFS(汇总!P:P,汇总!B:B,A59,汇总!C:C,B59,汇总!D:D,C59,汇总!E:E,D59)</f>
        <v>385.25</v>
      </c>
      <c r="H59" s="104">
        <f>SUMIFS(汇总!Q:Q,汇总!B:B,A59,汇总!C:C,B59,汇总!D:D,C59,汇总!E:E,D59)</f>
        <v>12366.2279</v>
      </c>
      <c r="I59" s="111">
        <f t="shared" si="0"/>
        <v>0.552063745535714</v>
      </c>
    </row>
    <row r="60" s="13" customFormat="1" spans="1:9">
      <c r="A60" s="109" t="s">
        <v>4105</v>
      </c>
      <c r="B60" s="109">
        <v>0</v>
      </c>
      <c r="C60" s="109" t="s">
        <v>30</v>
      </c>
      <c r="D60" s="109" t="s">
        <v>4357</v>
      </c>
      <c r="E60" s="109" t="s">
        <v>88</v>
      </c>
      <c r="F60" s="104">
        <f>SUMIFS(汇总!J:J,汇总!B:B,A60,汇总!C:C,B60,汇总!D:D,C60,汇总!E:E,D60)</f>
        <v>5700</v>
      </c>
      <c r="G60" s="104">
        <f>SUMIFS(汇总!P:P,汇总!B:B,A60,汇总!C:C,B60,汇总!D:D,C60,汇总!E:E,D60)</f>
        <v>262.1</v>
      </c>
      <c r="H60" s="104">
        <f>SUMIFS(汇总!Q:Q,汇总!B:B,A60,汇总!C:C,B60,汇总!D:D,C60,汇总!E:E,D60)</f>
        <v>8320.66</v>
      </c>
      <c r="I60" s="111">
        <f t="shared" si="0"/>
        <v>1.4597649122807</v>
      </c>
    </row>
    <row r="61" s="13" customFormat="1" spans="1:9">
      <c r="A61" s="109" t="s">
        <v>4105</v>
      </c>
      <c r="B61" s="109">
        <v>0</v>
      </c>
      <c r="C61" s="109" t="s">
        <v>30</v>
      </c>
      <c r="D61" s="109" t="s">
        <v>4390</v>
      </c>
      <c r="E61" s="109" t="s">
        <v>88</v>
      </c>
      <c r="F61" s="104">
        <f>SUMIFS(汇总!J:J,汇总!B:B,A61,汇总!C:C,B61,汇总!D:D,C61,汇总!E:E,D61)</f>
        <v>8600</v>
      </c>
      <c r="G61" s="104">
        <f>SUMIFS(汇总!P:P,汇总!B:B,A61,汇总!C:C,B61,汇总!D:D,C61,汇总!E:E,D61)</f>
        <v>582.8</v>
      </c>
      <c r="H61" s="104">
        <f>SUMIFS(汇总!Q:Q,汇总!B:B,A61,汇总!C:C,B61,汇总!D:D,C61,汇总!E:E,D61)</f>
        <v>8843.1167</v>
      </c>
      <c r="I61" s="111">
        <f t="shared" si="0"/>
        <v>1.02826938372093</v>
      </c>
    </row>
    <row r="62" s="13" customFormat="1" spans="1:9">
      <c r="A62" s="109" t="s">
        <v>4105</v>
      </c>
      <c r="B62" s="109">
        <v>0</v>
      </c>
      <c r="C62" s="109" t="s">
        <v>30</v>
      </c>
      <c r="D62" s="109" t="s">
        <v>4425</v>
      </c>
      <c r="E62" s="109" t="s">
        <v>88</v>
      </c>
      <c r="F62" s="104">
        <f>SUMIFS(汇总!J:J,汇总!B:B,A62,汇总!C:C,B62,汇总!D:D,C62,汇总!E:E,D62)</f>
        <v>6800</v>
      </c>
      <c r="G62" s="104">
        <f>SUMIFS(汇总!P:P,汇总!B:B,A62,汇总!C:C,B62,汇总!D:D,C62,汇总!E:E,D62)</f>
        <v>95.65</v>
      </c>
      <c r="H62" s="104">
        <f>SUMIFS(汇总!Q:Q,汇总!B:B,A62,汇总!C:C,B62,汇总!D:D,C62,汇总!E:E,D62)</f>
        <v>5415.36</v>
      </c>
      <c r="I62" s="111">
        <f t="shared" si="0"/>
        <v>0.796376470588235</v>
      </c>
    </row>
    <row r="63" s="13" customFormat="1" spans="1:9">
      <c r="A63" s="109" t="s">
        <v>4105</v>
      </c>
      <c r="B63" s="109">
        <v>0</v>
      </c>
      <c r="C63" s="109" t="s">
        <v>30</v>
      </c>
      <c r="D63" s="109" t="s">
        <v>4425</v>
      </c>
      <c r="E63" s="109" t="s">
        <v>32</v>
      </c>
      <c r="F63" s="104">
        <f>SUMIFS(汇总!J:J,汇总!B:B,A63,汇总!C:C,B63,汇总!D:D,C63,汇总!E:E,D63)</f>
        <v>6800</v>
      </c>
      <c r="G63" s="104">
        <f>SUMIFS(汇总!P:P,汇总!B:B,A63,汇总!C:C,B63,汇总!D:D,C63,汇总!E:E,D63)</f>
        <v>95.65</v>
      </c>
      <c r="H63" s="104">
        <f>SUMIFS(汇总!Q:Q,汇总!B:B,A63,汇总!C:C,B63,汇总!D:D,C63,汇总!E:E,D63)</f>
        <v>5415.36</v>
      </c>
      <c r="I63" s="111">
        <f t="shared" si="0"/>
        <v>0.796376470588235</v>
      </c>
    </row>
    <row r="64" s="13" customFormat="1" spans="1:9">
      <c r="A64" s="109" t="s">
        <v>4105</v>
      </c>
      <c r="B64" s="109">
        <v>0</v>
      </c>
      <c r="C64" s="109" t="s">
        <v>30</v>
      </c>
      <c r="D64" s="109" t="s">
        <v>4436</v>
      </c>
      <c r="E64" s="109" t="s">
        <v>88</v>
      </c>
      <c r="F64" s="104">
        <f>SUMIFS(汇总!J:J,汇总!B:B,A64,汇总!C:C,B64,汇总!D:D,C64,汇总!E:E,D64)</f>
        <v>12400</v>
      </c>
      <c r="G64" s="104">
        <f>SUMIFS(汇总!P:P,汇总!B:B,A64,汇总!C:C,B64,汇总!D:D,C64,汇总!E:E,D64)</f>
        <v>295.95</v>
      </c>
      <c r="H64" s="104">
        <f>SUMIFS(汇总!Q:Q,汇总!B:B,A64,汇总!C:C,B64,汇总!D:D,C64,汇总!E:E,D64)</f>
        <v>8446.68453333333</v>
      </c>
      <c r="I64" s="111">
        <f t="shared" si="0"/>
        <v>0.68118423655914</v>
      </c>
    </row>
    <row r="65" s="13" customFormat="1" spans="1:9">
      <c r="A65" s="109" t="s">
        <v>4105</v>
      </c>
      <c r="B65" s="109">
        <v>0</v>
      </c>
      <c r="C65" s="109" t="s">
        <v>30</v>
      </c>
      <c r="D65" s="109" t="s">
        <v>4465</v>
      </c>
      <c r="E65" s="109" t="s">
        <v>88</v>
      </c>
      <c r="F65" s="104">
        <f>SUMIFS(汇总!J:J,汇总!B:B,A65,汇总!C:C,B65,汇总!D:D,C65,汇总!E:E,D65)</f>
        <v>6600</v>
      </c>
      <c r="G65" s="104">
        <f>SUMIFS(汇总!P:P,汇总!B:B,A65,汇总!C:C,B65,汇总!D:D,C65,汇总!E:E,D65)</f>
        <v>309.85</v>
      </c>
      <c r="H65" s="104">
        <f>SUMIFS(汇总!Q:Q,汇总!B:B,A65,汇总!C:C,B65,汇总!D:D,C65,汇总!E:E,D65)</f>
        <v>5163.08</v>
      </c>
      <c r="I65" s="111">
        <f t="shared" si="0"/>
        <v>0.782284848484848</v>
      </c>
    </row>
    <row r="66" s="13" customFormat="1" spans="1:9">
      <c r="A66" s="109" t="s">
        <v>4105</v>
      </c>
      <c r="B66" s="109">
        <v>0</v>
      </c>
      <c r="C66" s="109" t="s">
        <v>30</v>
      </c>
      <c r="D66" s="109" t="s">
        <v>4324</v>
      </c>
      <c r="E66" s="109" t="s">
        <v>32</v>
      </c>
      <c r="F66" s="104">
        <f>SUMIFS(汇总!J:J,汇总!B:B,A66,汇总!C:C,B66,汇总!D:D,C66,汇总!E:E,D66)</f>
        <v>12200</v>
      </c>
      <c r="G66" s="104">
        <f>SUMIFS(汇总!P:P,汇总!B:B,A66,汇总!C:C,B66,汇总!D:D,C66,汇总!E:E,D66)</f>
        <v>1363.12</v>
      </c>
      <c r="H66" s="104">
        <f>SUMIFS(汇总!Q:Q,汇总!B:B,A66,汇总!C:C,B66,汇总!D:D,C66,汇总!E:E,D66)</f>
        <v>18133.8353333333</v>
      </c>
      <c r="I66" s="111">
        <f t="shared" si="0"/>
        <v>1.48637994535519</v>
      </c>
    </row>
    <row r="67" s="13" customFormat="1" spans="1:9">
      <c r="A67" s="109" t="s">
        <v>4105</v>
      </c>
      <c r="B67" s="109">
        <v>0</v>
      </c>
      <c r="C67" s="109" t="s">
        <v>30</v>
      </c>
      <c r="D67" s="109" t="s">
        <v>4538</v>
      </c>
      <c r="E67" s="109" t="s">
        <v>88</v>
      </c>
      <c r="F67" s="104">
        <f>SUMIFS(汇总!J:J,汇总!B:B,A67,汇总!C:C,B67,汇总!D:D,C67,汇总!E:E,D67)</f>
        <v>11300</v>
      </c>
      <c r="G67" s="104">
        <f>SUMIFS(汇总!P:P,汇总!B:B,A67,汇总!C:C,B67,汇总!D:D,C67,汇总!E:E,D67)</f>
        <v>625.05</v>
      </c>
      <c r="H67" s="104">
        <f>SUMIFS(汇总!Q:Q,汇总!B:B,A67,汇总!C:C,B67,汇总!D:D,C67,汇总!E:E,D67)</f>
        <v>10509.85925</v>
      </c>
      <c r="I67" s="111">
        <f t="shared" si="0"/>
        <v>0.930076039823009</v>
      </c>
    </row>
    <row r="68" s="13" customFormat="1" spans="1:9">
      <c r="A68" s="109" t="s">
        <v>4105</v>
      </c>
      <c r="B68" s="109">
        <v>0</v>
      </c>
      <c r="C68" s="109" t="s">
        <v>30</v>
      </c>
      <c r="D68" s="109" t="s">
        <v>4686</v>
      </c>
      <c r="E68" s="109" t="s">
        <v>32</v>
      </c>
      <c r="F68" s="104">
        <f>SUMIFS(汇总!J:J,汇总!B:B,A68,汇总!C:C,B68,汇总!D:D,C68,汇总!E:E,D68)</f>
        <v>900</v>
      </c>
      <c r="G68" s="104">
        <f>SUMIFS(汇总!P:P,汇总!B:B,A68,汇总!C:C,B68,汇总!D:D,C68,汇总!E:E,D68)</f>
        <v>0</v>
      </c>
      <c r="H68" s="104">
        <f>SUMIFS(汇总!Q:Q,汇总!B:B,A68,汇总!C:C,B68,汇总!D:D,C68,汇总!E:E,D68)</f>
        <v>373.34</v>
      </c>
      <c r="I68" s="111">
        <f t="shared" ref="I68:I131" si="1">H68/F68</f>
        <v>0.414822222222222</v>
      </c>
    </row>
    <row r="69" s="13" customFormat="1" spans="1:9">
      <c r="A69" s="109" t="s">
        <v>4105</v>
      </c>
      <c r="B69" s="109">
        <v>0</v>
      </c>
      <c r="C69" s="109" t="s">
        <v>30</v>
      </c>
      <c r="D69" s="109" t="s">
        <v>4747</v>
      </c>
      <c r="E69" s="109" t="s">
        <v>32</v>
      </c>
      <c r="F69" s="104">
        <f>SUMIFS(汇总!J:J,汇总!B:B,A69,汇总!C:C,B69,汇总!D:D,C69,汇总!E:E,D69)</f>
        <v>2600</v>
      </c>
      <c r="G69" s="104">
        <f>SUMIFS(汇总!P:P,汇总!B:B,A69,汇总!C:C,B69,汇总!D:D,C69,汇总!E:E,D69)</f>
        <v>0</v>
      </c>
      <c r="H69" s="104">
        <f>SUMIFS(汇总!Q:Q,汇总!B:B,A69,汇总!C:C,B69,汇总!D:D,C69,汇总!E:E,D69)</f>
        <v>36</v>
      </c>
      <c r="I69" s="111">
        <f t="shared" si="1"/>
        <v>0.0138461538461538</v>
      </c>
    </row>
    <row r="70" s="13" customFormat="1" spans="1:9">
      <c r="A70" s="109" t="s">
        <v>4105</v>
      </c>
      <c r="B70" s="109">
        <v>0</v>
      </c>
      <c r="C70" s="109" t="s">
        <v>372</v>
      </c>
      <c r="D70" s="109">
        <v>0</v>
      </c>
      <c r="E70" s="109">
        <v>0</v>
      </c>
      <c r="F70" s="104">
        <f>SUMIFS(汇总!J:J,汇总!B:B,A70,汇总!C:C,B70,汇总!D:D,C70,汇总!E:E,D70)</f>
        <v>10000</v>
      </c>
      <c r="G70" s="104">
        <f>SUMIFS(汇总!P:P,汇总!B:B,A70,汇总!C:C,B70,汇总!D:D,C70,汇总!E:E,D70)</f>
        <v>235.95</v>
      </c>
      <c r="H70" s="104">
        <f>SUMIFS(汇总!Q:Q,汇总!B:B,A70,汇总!C:C,B70,汇总!D:D,C70,汇总!E:E,D70)</f>
        <v>11553.1701</v>
      </c>
      <c r="I70" s="111">
        <f t="shared" si="1"/>
        <v>1.15531701</v>
      </c>
    </row>
    <row r="71" s="13" customFormat="1" spans="1:9">
      <c r="A71" s="109" t="s">
        <v>4105</v>
      </c>
      <c r="B71" s="109">
        <v>0</v>
      </c>
      <c r="C71" s="109" t="s">
        <v>99</v>
      </c>
      <c r="D71" s="109">
        <v>0</v>
      </c>
      <c r="E71" s="109">
        <v>0</v>
      </c>
      <c r="F71" s="104">
        <f>SUMIFS(汇总!J:J,汇总!B:B,A71,汇总!C:C,B71,汇总!D:D,C71,汇总!E:E,D71)</f>
        <v>14500</v>
      </c>
      <c r="G71" s="104">
        <f>SUMIFS(汇总!P:P,汇总!B:B,A71,汇总!C:C,B71,汇总!D:D,C71,汇总!E:E,D71)</f>
        <v>479.25</v>
      </c>
      <c r="H71" s="104">
        <f>SUMIFS(汇总!Q:Q,汇总!B:B,A71,汇总!C:C,B71,汇总!D:D,C71,汇总!E:E,D71)</f>
        <v>-3296.84965</v>
      </c>
      <c r="I71" s="111">
        <f t="shared" si="1"/>
        <v>-0.22736894137931</v>
      </c>
    </row>
    <row r="72" s="13" customFormat="1" spans="1:9">
      <c r="A72" s="109" t="s">
        <v>4105</v>
      </c>
      <c r="B72" s="109">
        <v>0</v>
      </c>
      <c r="C72" s="109" t="s">
        <v>153</v>
      </c>
      <c r="D72" s="109">
        <v>0</v>
      </c>
      <c r="E72" s="109">
        <v>0</v>
      </c>
      <c r="F72" s="104">
        <f>SUMIFS(汇总!J:J,汇总!B:B,A72,汇总!C:C,B72,汇总!D:D,C72,汇总!E:E,D72)</f>
        <v>2500</v>
      </c>
      <c r="G72" s="104">
        <f>SUMIFS(汇总!P:P,汇总!B:B,A72,汇总!C:C,B72,汇总!D:D,C72,汇总!E:E,D72)</f>
        <v>60.8</v>
      </c>
      <c r="H72" s="104">
        <f>SUMIFS(汇总!Q:Q,汇总!B:B,A72,汇总!C:C,B72,汇总!D:D,C72,汇总!E:E,D72)</f>
        <v>3983.6</v>
      </c>
      <c r="I72" s="111">
        <f t="shared" si="1"/>
        <v>1.59344</v>
      </c>
    </row>
    <row r="73" s="13" customFormat="1" spans="1:9">
      <c r="A73" s="109" t="s">
        <v>4105</v>
      </c>
      <c r="B73" s="109">
        <v>0</v>
      </c>
      <c r="C73" s="109" t="s">
        <v>53</v>
      </c>
      <c r="D73" s="109">
        <v>0</v>
      </c>
      <c r="E73" s="109">
        <v>0</v>
      </c>
      <c r="F73" s="104">
        <f>SUMIFS(汇总!J:J,汇总!B:B,A73,汇总!C:C,B73,汇总!D:D,C73,汇总!E:E,D73)</f>
        <v>25600</v>
      </c>
      <c r="G73" s="104">
        <f>SUMIFS(汇总!P:P,汇总!B:B,A73,汇总!C:C,B73,汇总!D:D,C73,汇总!E:E,D73)</f>
        <v>676.35</v>
      </c>
      <c r="H73" s="104">
        <f>SUMIFS(汇总!Q:Q,汇总!B:B,A73,汇总!C:C,B73,汇总!D:D,C73,汇总!E:E,D73)</f>
        <v>3228.81978333333</v>
      </c>
      <c r="I73" s="111">
        <f t="shared" si="1"/>
        <v>0.126125772786458</v>
      </c>
    </row>
    <row r="74" s="13" customFormat="1" spans="1:9">
      <c r="A74" s="109" t="s">
        <v>4105</v>
      </c>
      <c r="B74" s="109">
        <v>0</v>
      </c>
      <c r="C74" s="109" t="s">
        <v>335</v>
      </c>
      <c r="D74" s="109" t="s">
        <v>4882</v>
      </c>
      <c r="E74" s="109">
        <v>0</v>
      </c>
      <c r="F74" s="104">
        <f>SUMIFS(汇总!J:J,汇总!B:B,A74,汇总!C:C,B74,汇总!D:D,C74,汇总!E:E,D74)</f>
        <v>2400</v>
      </c>
      <c r="G74" s="104">
        <f>SUMIFS(汇总!P:P,汇总!B:B,A74,汇总!C:C,B74,汇总!D:D,C74,汇总!E:E,D74)</f>
        <v>60</v>
      </c>
      <c r="H74" s="104">
        <f>SUMIFS(汇总!Q:Q,汇总!B:B,A74,汇总!C:C,B74,汇总!D:D,C74,汇总!E:E,D74)</f>
        <v>502.05</v>
      </c>
      <c r="I74" s="111">
        <f t="shared" si="1"/>
        <v>0.2091875</v>
      </c>
    </row>
    <row r="75" s="13" customFormat="1" spans="1:9">
      <c r="A75" s="109" t="s">
        <v>4105</v>
      </c>
      <c r="B75" s="109">
        <v>0</v>
      </c>
      <c r="C75" s="109" t="s">
        <v>335</v>
      </c>
      <c r="D75" s="109" t="s">
        <v>4106</v>
      </c>
      <c r="E75" s="109">
        <v>0</v>
      </c>
      <c r="F75" s="104">
        <f>SUMIFS(汇总!J:J,汇总!B:B,A75,汇总!C:C,B75,汇总!D:D,C75,汇总!E:E,D75)</f>
        <v>7000</v>
      </c>
      <c r="G75" s="104">
        <f>SUMIFS(汇总!P:P,汇总!B:B,A75,汇总!C:C,B75,汇总!D:D,C75,汇总!E:E,D75)</f>
        <v>244</v>
      </c>
      <c r="H75" s="104">
        <f>SUMIFS(汇总!Q:Q,汇总!B:B,A75,汇总!C:C,B75,汇总!D:D,C75,汇总!E:E,D75)</f>
        <v>7172.29735</v>
      </c>
      <c r="I75" s="111">
        <f t="shared" si="1"/>
        <v>1.02461390714286</v>
      </c>
    </row>
    <row r="76" s="13" customFormat="1" spans="1:9">
      <c r="A76" s="109" t="s">
        <v>4105</v>
      </c>
      <c r="B76" s="109">
        <v>0</v>
      </c>
      <c r="C76" s="109" t="s">
        <v>335</v>
      </c>
      <c r="D76" s="109" t="s">
        <v>4120</v>
      </c>
      <c r="E76" s="109">
        <v>0</v>
      </c>
      <c r="F76" s="104">
        <f>SUMIFS(汇总!J:J,汇总!B:B,A76,汇总!C:C,B76,汇总!D:D,C76,汇总!E:E,D76)</f>
        <v>5600</v>
      </c>
      <c r="G76" s="104">
        <f>SUMIFS(汇总!P:P,汇总!B:B,A76,汇总!C:C,B76,汇总!D:D,C76,汇总!E:E,D76)</f>
        <v>806.05</v>
      </c>
      <c r="H76" s="104">
        <f>SUMIFS(汇总!Q:Q,汇总!B:B,A76,汇总!C:C,B76,汇总!D:D,C76,汇总!E:E,D76)</f>
        <v>13998.5551833333</v>
      </c>
      <c r="I76" s="111">
        <f t="shared" si="1"/>
        <v>2.4997419970238</v>
      </c>
    </row>
    <row r="77" s="13" customFormat="1" spans="1:9">
      <c r="A77" s="109" t="s">
        <v>4105</v>
      </c>
      <c r="B77" s="109">
        <v>0</v>
      </c>
      <c r="C77" s="109" t="s">
        <v>335</v>
      </c>
      <c r="D77" s="109" t="s">
        <v>4128</v>
      </c>
      <c r="E77" s="109">
        <v>0</v>
      </c>
      <c r="F77" s="104">
        <f>SUMIFS(汇总!J:J,汇总!B:B,A77,汇总!C:C,B77,汇总!D:D,C77,汇总!E:E,D77)</f>
        <v>5400</v>
      </c>
      <c r="G77" s="104">
        <f>SUMIFS(汇总!P:P,汇总!B:B,A77,汇总!C:C,B77,汇总!D:D,C77,汇总!E:E,D77)</f>
        <v>434.05</v>
      </c>
      <c r="H77" s="104">
        <f>SUMIFS(汇总!Q:Q,汇总!B:B,A77,汇总!C:C,B77,汇总!D:D,C77,汇总!E:E,D77)</f>
        <v>7855.76</v>
      </c>
      <c r="I77" s="111">
        <f t="shared" si="1"/>
        <v>1.45477037037037</v>
      </c>
    </row>
    <row r="78" s="13" customFormat="1" spans="1:9">
      <c r="A78" s="109" t="s">
        <v>4105</v>
      </c>
      <c r="B78" s="109">
        <v>0</v>
      </c>
      <c r="C78" s="109" t="s">
        <v>335</v>
      </c>
      <c r="D78" s="109" t="s">
        <v>3213</v>
      </c>
      <c r="E78" s="109">
        <v>0</v>
      </c>
      <c r="F78" s="104">
        <f>SUMIFS(汇总!J:J,汇总!B:B,A78,汇总!C:C,B78,汇总!D:D,C78,汇总!E:E,D78)</f>
        <v>21200</v>
      </c>
      <c r="G78" s="104">
        <f>SUMIFS(汇总!P:P,汇总!B:B,A78,汇总!C:C,B78,汇总!D:D,C78,汇总!E:E,D78)</f>
        <v>768.85</v>
      </c>
      <c r="H78" s="104">
        <f>SUMIFS(汇总!Q:Q,汇总!B:B,A78,汇总!C:C,B78,汇总!D:D,C78,汇总!E:E,D78)</f>
        <v>20017.4016833333</v>
      </c>
      <c r="I78" s="111">
        <f t="shared" si="1"/>
        <v>0.944217060534592</v>
      </c>
    </row>
    <row r="79" s="13" customFormat="1" spans="1:9">
      <c r="A79" s="109" t="s">
        <v>4105</v>
      </c>
      <c r="B79" s="109">
        <v>0</v>
      </c>
      <c r="C79" s="109" t="s">
        <v>335</v>
      </c>
      <c r="D79" s="109" t="s">
        <v>4879</v>
      </c>
      <c r="E79" s="109">
        <v>0</v>
      </c>
      <c r="F79" s="104">
        <f>SUMIFS(汇总!J:J,汇总!B:B,A79,汇总!C:C,B79,汇总!D:D,C79,汇总!E:E,D79)</f>
        <v>1200</v>
      </c>
      <c r="G79" s="104">
        <f>SUMIFS(汇总!P:P,汇总!B:B,A79,汇总!C:C,B79,汇总!D:D,C79,汇总!E:E,D79)</f>
        <v>0</v>
      </c>
      <c r="H79" s="104">
        <f>SUMIFS(汇总!Q:Q,汇总!B:B,A79,汇总!C:C,B79,汇总!D:D,C79,汇总!E:E,D79)</f>
        <v>950.3</v>
      </c>
      <c r="I79" s="111">
        <f t="shared" si="1"/>
        <v>0.791916666666667</v>
      </c>
    </row>
    <row r="80" s="13" customFormat="1" spans="1:9">
      <c r="A80" s="109" t="s">
        <v>4105</v>
      </c>
      <c r="B80" s="109">
        <v>0</v>
      </c>
      <c r="C80" s="109" t="s">
        <v>335</v>
      </c>
      <c r="D80" s="109" t="s">
        <v>4708</v>
      </c>
      <c r="E80" s="109">
        <v>0</v>
      </c>
      <c r="F80" s="104">
        <f>SUMIFS(汇总!J:J,汇总!B:B,A80,汇总!C:C,B80,汇总!D:D,C80,汇总!E:E,D80)</f>
        <v>1200</v>
      </c>
      <c r="G80" s="104">
        <f>SUMIFS(汇总!P:P,汇总!B:B,A80,汇总!C:C,B80,汇总!D:D,C80,汇总!E:E,D80)</f>
        <v>0</v>
      </c>
      <c r="H80" s="104">
        <f>SUMIFS(汇总!Q:Q,汇总!B:B,A80,汇总!C:C,B80,汇总!D:D,C80,汇总!E:E,D80)</f>
        <v>0</v>
      </c>
      <c r="I80" s="111">
        <f t="shared" si="1"/>
        <v>0</v>
      </c>
    </row>
    <row r="81" s="13" customFormat="1" spans="1:9">
      <c r="A81" s="109" t="s">
        <v>4105</v>
      </c>
      <c r="B81" s="109">
        <v>0</v>
      </c>
      <c r="C81" s="109" t="s">
        <v>157</v>
      </c>
      <c r="D81" s="109">
        <v>0</v>
      </c>
      <c r="E81" s="109">
        <v>0</v>
      </c>
      <c r="F81" s="104">
        <f>SUMIFS(汇总!J:J,汇总!B:B,A81,汇总!C:C,B81,汇总!D:D,C81,汇总!E:E,D81)</f>
        <v>12500</v>
      </c>
      <c r="G81" s="104">
        <f>SUMIFS(汇总!P:P,汇总!B:B,A81,汇总!C:C,B81,汇总!D:D,C81,汇总!E:E,D81)</f>
        <v>58</v>
      </c>
      <c r="H81" s="104">
        <f>SUMIFS(汇总!Q:Q,汇总!B:B,A81,汇总!C:C,B81,汇总!D:D,C81,汇总!E:E,D81)</f>
        <v>10494.065</v>
      </c>
      <c r="I81" s="111">
        <f t="shared" si="1"/>
        <v>0.8395252</v>
      </c>
    </row>
    <row r="82" s="13" customFormat="1" spans="1:9">
      <c r="A82" s="109" t="s">
        <v>4105</v>
      </c>
      <c r="B82" s="109">
        <v>0</v>
      </c>
      <c r="C82" s="109" t="s">
        <v>421</v>
      </c>
      <c r="D82" s="109">
        <v>0</v>
      </c>
      <c r="E82" s="109">
        <v>0</v>
      </c>
      <c r="F82" s="104">
        <f>SUMIFS(汇总!J:J,汇总!B:B,A82,汇总!C:C,B82,汇总!D:D,C82,汇总!E:E,D82)</f>
        <v>400</v>
      </c>
      <c r="G82" s="104">
        <f>SUMIFS(汇总!P:P,汇总!B:B,A82,汇总!C:C,B82,汇总!D:D,C82,汇总!E:E,D82)</f>
        <v>0</v>
      </c>
      <c r="H82" s="104">
        <f>SUMIFS(汇总!Q:Q,汇总!B:B,A82,汇总!C:C,B82,汇总!D:D,C82,汇总!E:E,D82)</f>
        <v>0</v>
      </c>
      <c r="I82" s="111">
        <f t="shared" si="1"/>
        <v>0</v>
      </c>
    </row>
    <row r="83" s="13" customFormat="1" spans="1:9">
      <c r="A83" s="109" t="s">
        <v>4105</v>
      </c>
      <c r="B83" s="109">
        <v>0</v>
      </c>
      <c r="C83" s="109" t="s">
        <v>109</v>
      </c>
      <c r="D83" s="109">
        <v>0</v>
      </c>
      <c r="E83" s="109">
        <v>0</v>
      </c>
      <c r="F83" s="104">
        <f>SUMIFS(汇总!J:J,汇总!B:B,A83,汇总!C:C,B83,汇总!D:D,C83,汇总!E:E,D83)</f>
        <v>2500</v>
      </c>
      <c r="G83" s="104">
        <f>SUMIFS(汇总!P:P,汇总!B:B,A83,汇总!C:C,B83,汇总!D:D,C83,汇总!E:E,D83)</f>
        <v>194.2</v>
      </c>
      <c r="H83" s="104">
        <f>SUMIFS(汇总!Q:Q,汇总!B:B,A83,汇总!C:C,B83,汇总!D:D,C83,汇总!E:E,D83)</f>
        <v>2938.7</v>
      </c>
      <c r="I83" s="111">
        <f t="shared" si="1"/>
        <v>1.17548</v>
      </c>
    </row>
    <row r="84" s="13" customFormat="1" spans="1:9">
      <c r="A84" s="110" t="s">
        <v>28</v>
      </c>
      <c r="B84" s="110" t="s">
        <v>357</v>
      </c>
      <c r="C84" s="112">
        <v>0</v>
      </c>
      <c r="D84" s="112">
        <v>0</v>
      </c>
      <c r="E84" s="112">
        <v>0</v>
      </c>
      <c r="F84" s="104">
        <f>SUMIFS(汇总!J:J,汇总!B:B,A84,汇总!C:C,B84,汇总!D:D,C84,汇总!E:E,D84)</f>
        <v>2200</v>
      </c>
      <c r="G84" s="104">
        <f>SUMIFS(汇总!P:P,汇总!B:B,A84,汇总!C:C,B84,汇总!D:D,C84,汇总!E:E,D84)</f>
        <v>-72.7</v>
      </c>
      <c r="H84" s="104">
        <f>SUMIFS(汇总!Q:Q,汇总!B:B,A84,汇总!C:C,B84,汇总!D:D,C84,汇总!E:E,D84)</f>
        <v>2298.52333333333</v>
      </c>
      <c r="I84" s="111">
        <f t="shared" si="1"/>
        <v>1.04478333333333</v>
      </c>
    </row>
    <row r="85" s="13" customFormat="1" spans="1:9">
      <c r="A85" s="110" t="s">
        <v>28</v>
      </c>
      <c r="B85" s="110" t="s">
        <v>37</v>
      </c>
      <c r="C85" s="112" t="s">
        <v>30</v>
      </c>
      <c r="D85" s="112" t="s">
        <v>60</v>
      </c>
      <c r="E85" s="112" t="s">
        <v>32</v>
      </c>
      <c r="F85" s="104">
        <f>SUMIFS(汇总!J:J,汇总!B:B,A85,汇总!C:C,B85,汇总!D:D,C85,汇总!E:E,D85)</f>
        <v>16450</v>
      </c>
      <c r="G85" s="104">
        <f>SUMIFS(汇总!P:P,汇总!B:B,A85,汇总!C:C,B85,汇总!D:D,C85,汇总!E:E,D85)</f>
        <v>586.44025</v>
      </c>
      <c r="H85" s="104">
        <f>SUMIFS(汇总!Q:Q,汇总!B:B,A85,汇总!C:C,B85,汇总!D:D,C85,汇总!E:E,D85)</f>
        <v>16831.4683166667</v>
      </c>
      <c r="I85" s="111">
        <f t="shared" si="1"/>
        <v>1.0231895633232</v>
      </c>
    </row>
    <row r="86" s="13" customFormat="1" spans="1:9">
      <c r="A86" s="110" t="s">
        <v>28</v>
      </c>
      <c r="B86" s="110" t="s">
        <v>37</v>
      </c>
      <c r="C86" s="112" t="s">
        <v>30</v>
      </c>
      <c r="D86" s="112" t="s">
        <v>60</v>
      </c>
      <c r="E86" s="112" t="s">
        <v>88</v>
      </c>
      <c r="F86" s="104">
        <f>SUMIFS(汇总!J:J,汇总!B:B,A86,汇总!C:C,B86,汇总!D:D,C86,汇总!E:E,D86)</f>
        <v>16450</v>
      </c>
      <c r="G86" s="104">
        <f>SUMIFS(汇总!P:P,汇总!B:B,A86,汇总!C:C,B86,汇总!D:D,C86,汇总!E:E,D86)</f>
        <v>586.44025</v>
      </c>
      <c r="H86" s="104">
        <f>SUMIFS(汇总!Q:Q,汇总!B:B,A86,汇总!C:C,B86,汇总!D:D,C86,汇总!E:E,D86)</f>
        <v>16831.4683166667</v>
      </c>
      <c r="I86" s="111">
        <f t="shared" si="1"/>
        <v>1.0231895633232</v>
      </c>
    </row>
    <row r="87" s="13" customFormat="1" spans="1:9">
      <c r="A87" s="110" t="s">
        <v>28</v>
      </c>
      <c r="B87" s="110" t="s">
        <v>37</v>
      </c>
      <c r="C87" s="112" t="s">
        <v>30</v>
      </c>
      <c r="D87" s="112" t="s">
        <v>38</v>
      </c>
      <c r="E87" s="112" t="s">
        <v>32</v>
      </c>
      <c r="F87" s="104">
        <f>SUMIFS(汇总!J:J,汇总!B:B,A87,汇总!C:C,B87,汇总!D:D,C87,汇总!E:E,D87)</f>
        <v>16850</v>
      </c>
      <c r="G87" s="104">
        <f>SUMIFS(汇总!P:P,汇总!B:B,A87,汇总!C:C,B87,汇总!D:D,C87,汇总!E:E,D87)</f>
        <v>730.425</v>
      </c>
      <c r="H87" s="104">
        <f>SUMIFS(汇总!Q:Q,汇总!B:B,A87,汇总!C:C,B87,汇总!D:D,C87,汇总!E:E,D87)</f>
        <v>22533.9276</v>
      </c>
      <c r="I87" s="111">
        <f t="shared" si="1"/>
        <v>1.33732508011869</v>
      </c>
    </row>
    <row r="88" s="13" customFormat="1" spans="1:9">
      <c r="A88" s="110" t="s">
        <v>28</v>
      </c>
      <c r="B88" s="110" t="s">
        <v>37</v>
      </c>
      <c r="C88" s="112" t="s">
        <v>30</v>
      </c>
      <c r="D88" s="112" t="s">
        <v>42</v>
      </c>
      <c r="E88" s="112" t="s">
        <v>32</v>
      </c>
      <c r="F88" s="104">
        <f>SUMIFS(汇总!J:J,汇总!B:B,A88,汇总!C:C,B88,汇总!D:D,C88,汇总!E:E,D88)</f>
        <v>15650</v>
      </c>
      <c r="G88" s="104">
        <f>SUMIFS(汇总!P:P,汇总!B:B,A88,汇总!C:C,B88,汇总!D:D,C88,汇总!E:E,D88)</f>
        <v>672.9</v>
      </c>
      <c r="H88" s="104">
        <f>SUMIFS(汇总!Q:Q,汇总!B:B,A88,汇总!C:C,B88,汇总!D:D,C88,汇总!E:E,D88)</f>
        <v>14614.3439666667</v>
      </c>
      <c r="I88" s="111">
        <f t="shared" si="1"/>
        <v>0.933823895633653</v>
      </c>
    </row>
    <row r="89" s="13" customFormat="1" spans="1:9">
      <c r="A89" s="110" t="s">
        <v>28</v>
      </c>
      <c r="B89" s="110" t="s">
        <v>37</v>
      </c>
      <c r="C89" s="112" t="s">
        <v>30</v>
      </c>
      <c r="D89" s="112" t="s">
        <v>124</v>
      </c>
      <c r="E89" s="112" t="s">
        <v>32</v>
      </c>
      <c r="F89" s="104">
        <f>SUMIFS(汇总!J:J,汇总!B:B,A89,汇总!C:C,B89,汇总!D:D,C89,汇总!E:E,D89)</f>
        <v>10050</v>
      </c>
      <c r="G89" s="104">
        <f>SUMIFS(汇总!P:P,汇总!B:B,A89,汇总!C:C,B89,汇总!D:D,C89,汇总!E:E,D89)</f>
        <v>290.95</v>
      </c>
      <c r="H89" s="104">
        <f>SUMIFS(汇总!Q:Q,汇总!B:B,A89,汇总!C:C,B89,汇总!D:D,C89,汇总!E:E,D89)</f>
        <v>7494.9226</v>
      </c>
      <c r="I89" s="111">
        <f t="shared" si="1"/>
        <v>0.74576344278607</v>
      </c>
    </row>
    <row r="90" s="13" customFormat="1" spans="1:9">
      <c r="A90" s="113" t="s">
        <v>28</v>
      </c>
      <c r="B90" s="113" t="s">
        <v>457</v>
      </c>
      <c r="C90" s="112">
        <v>0</v>
      </c>
      <c r="D90" s="114">
        <v>0</v>
      </c>
      <c r="E90" s="112">
        <v>0</v>
      </c>
      <c r="F90" s="104">
        <f>SUMIFS(汇总!J:J,汇总!B:B,A90,汇总!C:C,B90,汇总!D:D,C90,汇总!E:E,D90)</f>
        <v>3400</v>
      </c>
      <c r="G90" s="104">
        <f>SUMIFS(汇总!P:P,汇总!B:B,A90,汇总!C:C,B90,汇总!D:D,C90,汇总!E:E,D90)</f>
        <v>121.55</v>
      </c>
      <c r="H90" s="104">
        <f>SUMIFS(汇总!Q:Q,汇总!B:B,A90,汇总!C:C,B90,汇总!D:D,C90,汇总!E:E,D90)</f>
        <v>756.5</v>
      </c>
      <c r="I90" s="111">
        <f t="shared" si="1"/>
        <v>0.2225</v>
      </c>
    </row>
    <row r="91" s="13" customFormat="1" spans="1:9">
      <c r="A91" s="110" t="s">
        <v>28</v>
      </c>
      <c r="B91" s="110" t="s">
        <v>57</v>
      </c>
      <c r="C91" s="112">
        <v>0</v>
      </c>
      <c r="D91" s="113" t="s">
        <v>29</v>
      </c>
      <c r="E91" s="112">
        <v>0</v>
      </c>
      <c r="F91" s="104">
        <f>SUMIFS(汇总!J:J,汇总!B:B,A91,汇总!C:C,B91,汇总!D:D,C91,汇总!E:E,D91)</f>
        <v>3200</v>
      </c>
      <c r="G91" s="104">
        <f>SUMIFS(汇总!P:P,汇总!B:B,A91,汇总!C:C,B91,汇总!D:D,C91,汇总!E:E,D91)</f>
        <v>160.65</v>
      </c>
      <c r="H91" s="104">
        <f>SUMIFS(汇总!Q:Q,汇总!B:B,A91,汇总!C:C,B91,汇总!D:D,C91,汇总!E:E,D91)</f>
        <v>1208</v>
      </c>
      <c r="I91" s="111">
        <f t="shared" si="1"/>
        <v>0.3775</v>
      </c>
    </row>
    <row r="92" s="13" customFormat="1" spans="1:9">
      <c r="A92" s="110" t="s">
        <v>28</v>
      </c>
      <c r="B92" s="110" t="s">
        <v>29</v>
      </c>
      <c r="C92" s="112" t="s">
        <v>30</v>
      </c>
      <c r="D92" s="112" t="s">
        <v>105</v>
      </c>
      <c r="E92" s="112" t="s">
        <v>88</v>
      </c>
      <c r="F92" s="104">
        <f>SUMIFS(汇总!J:J,汇总!B:B,A92,汇总!C:C,B92,汇总!D:D,C92,汇总!E:E,D92)</f>
        <v>8750</v>
      </c>
      <c r="G92" s="104">
        <f>SUMIFS(汇总!P:P,汇总!B:B,A92,汇总!C:C,B92,汇总!D:D,C92,汇总!E:E,D92)</f>
        <v>378.2</v>
      </c>
      <c r="H92" s="104">
        <f>SUMIFS(汇总!Q:Q,汇总!B:B,A92,汇总!C:C,B92,汇总!D:D,C92,汇总!E:E,D92)</f>
        <v>8481.79</v>
      </c>
      <c r="I92" s="111">
        <f t="shared" si="1"/>
        <v>0.969347428571429</v>
      </c>
    </row>
    <row r="93" s="13" customFormat="1" spans="1:9">
      <c r="A93" s="110" t="s">
        <v>28</v>
      </c>
      <c r="B93" s="110" t="s">
        <v>29</v>
      </c>
      <c r="C93" s="112" t="s">
        <v>30</v>
      </c>
      <c r="D93" s="112" t="s">
        <v>97</v>
      </c>
      <c r="E93" s="112" t="s">
        <v>32</v>
      </c>
      <c r="F93" s="104">
        <f>SUMIFS(汇总!J:J,汇总!B:B,A93,汇总!C:C,B93,汇总!D:D,C93,汇总!E:E,D93)</f>
        <v>7750</v>
      </c>
      <c r="G93" s="104">
        <f>SUMIFS(汇总!P:P,汇总!B:B,A93,汇总!C:C,B93,汇总!D:D,C93,汇总!E:E,D93)</f>
        <v>295.05</v>
      </c>
      <c r="H93" s="104">
        <f>SUMIFS(汇总!Q:Q,汇总!B:B,A93,汇总!C:C,B93,汇总!D:D,C93,汇总!E:E,D93)</f>
        <v>6464.0191</v>
      </c>
      <c r="I93" s="111">
        <f t="shared" si="1"/>
        <v>0.834066980645161</v>
      </c>
    </row>
    <row r="94" s="13" customFormat="1" spans="1:9">
      <c r="A94" s="110" t="s">
        <v>28</v>
      </c>
      <c r="B94" s="110" t="s">
        <v>29</v>
      </c>
      <c r="C94" s="112" t="s">
        <v>30</v>
      </c>
      <c r="D94" s="112" t="s">
        <v>97</v>
      </c>
      <c r="E94" s="112" t="s">
        <v>88</v>
      </c>
      <c r="F94" s="104">
        <f>SUMIFS(汇总!J:J,汇总!B:B,A94,汇总!C:C,B94,汇总!D:D,C94,汇总!E:E,D94)</f>
        <v>7750</v>
      </c>
      <c r="G94" s="104">
        <f>SUMIFS(汇总!P:P,汇总!B:B,A94,汇总!C:C,B94,汇总!D:D,C94,汇总!E:E,D94)</f>
        <v>295.05</v>
      </c>
      <c r="H94" s="104">
        <f>SUMIFS(汇总!Q:Q,汇总!B:B,A94,汇总!C:C,B94,汇总!D:D,C94,汇总!E:E,D94)</f>
        <v>6464.0191</v>
      </c>
      <c r="I94" s="111">
        <f t="shared" si="1"/>
        <v>0.834066980645161</v>
      </c>
    </row>
    <row r="95" s="13" customFormat="1" spans="1:9">
      <c r="A95" s="110" t="s">
        <v>28</v>
      </c>
      <c r="B95" s="110" t="s">
        <v>29</v>
      </c>
      <c r="C95" s="112" t="s">
        <v>30</v>
      </c>
      <c r="D95" s="112" t="s">
        <v>31</v>
      </c>
      <c r="E95" s="112" t="s">
        <v>32</v>
      </c>
      <c r="F95" s="104">
        <f>SUMIFS(汇总!J:J,汇总!B:B,A95,汇总!C:C,B95,汇总!D:D,C95,汇总!E:E,D95)</f>
        <v>9850</v>
      </c>
      <c r="G95" s="104">
        <f>SUMIFS(汇总!P:P,汇总!B:B,A95,汇总!C:C,B95,汇总!D:D,C95,汇总!E:E,D95)</f>
        <v>212.4661</v>
      </c>
      <c r="H95" s="104">
        <f>SUMIFS(汇总!Q:Q,汇总!B:B,A95,汇总!C:C,B95,汇总!D:D,C95,汇总!E:E,D95)</f>
        <v>7142.89665</v>
      </c>
      <c r="I95" s="111">
        <f t="shared" si="1"/>
        <v>0.725167172588832</v>
      </c>
    </row>
    <row r="96" s="13" customFormat="1" spans="1:9">
      <c r="A96" s="113" t="s">
        <v>28</v>
      </c>
      <c r="B96" s="113" t="s">
        <v>29</v>
      </c>
      <c r="C96" s="112" t="s">
        <v>30</v>
      </c>
      <c r="D96" s="114" t="s">
        <v>31</v>
      </c>
      <c r="E96" s="112" t="s">
        <v>88</v>
      </c>
      <c r="F96" s="104">
        <f>SUMIFS(汇总!J:J,汇总!B:B,A96,汇总!C:C,B96,汇总!D:D,C96,汇总!E:E,D96)</f>
        <v>9850</v>
      </c>
      <c r="G96" s="104">
        <f>SUMIFS(汇总!P:P,汇总!B:B,A96,汇总!C:C,B96,汇总!D:D,C96,汇总!E:E,D96)</f>
        <v>212.4661</v>
      </c>
      <c r="H96" s="104">
        <f>SUMIFS(汇总!Q:Q,汇总!B:B,A96,汇总!C:C,B96,汇总!D:D,C96,汇总!E:E,D96)</f>
        <v>7142.89665</v>
      </c>
      <c r="I96" s="111">
        <f t="shared" si="1"/>
        <v>0.725167172588832</v>
      </c>
    </row>
    <row r="97" s="13" customFormat="1" spans="1:9">
      <c r="A97" s="110" t="s">
        <v>28</v>
      </c>
      <c r="B97" s="110" t="s">
        <v>29</v>
      </c>
      <c r="C97" s="112" t="s">
        <v>30</v>
      </c>
      <c r="D97" s="112" t="s">
        <v>248</v>
      </c>
      <c r="E97" s="112" t="s">
        <v>88</v>
      </c>
      <c r="F97" s="104">
        <f>SUMIFS(汇总!J:J,汇总!B:B,A97,汇总!C:C,B97,汇总!D:D,C97,汇总!E:E,D97)</f>
        <v>8300</v>
      </c>
      <c r="G97" s="104">
        <f>SUMIFS(汇总!P:P,汇总!B:B,A97,汇总!C:C,B97,汇总!D:D,C97,汇总!E:E,D97)</f>
        <v>522.39</v>
      </c>
      <c r="H97" s="104">
        <f>SUMIFS(汇总!Q:Q,汇总!B:B,A97,汇总!C:C,B97,汇总!D:D,C97,汇总!E:E,D97)</f>
        <v>4784.52</v>
      </c>
      <c r="I97" s="111">
        <f t="shared" si="1"/>
        <v>0.576448192771084</v>
      </c>
    </row>
    <row r="98" s="13" customFormat="1" spans="1:9">
      <c r="A98" s="110" t="s">
        <v>28</v>
      </c>
      <c r="B98" s="110" t="s">
        <v>29</v>
      </c>
      <c r="C98" s="112" t="s">
        <v>30</v>
      </c>
      <c r="D98" s="112" t="s">
        <v>87</v>
      </c>
      <c r="E98" s="112" t="s">
        <v>88</v>
      </c>
      <c r="F98" s="104">
        <f>SUMIFS(汇总!J:J,汇总!B:B,A98,汇总!C:C,B98,汇总!D:D,C98,汇总!E:E,D98)</f>
        <v>6550</v>
      </c>
      <c r="G98" s="104">
        <f>SUMIFS(汇总!P:P,汇总!B:B,A98,汇总!C:C,B98,汇总!D:D,C98,汇总!E:E,D98)</f>
        <v>514.66</v>
      </c>
      <c r="H98" s="104">
        <f>SUMIFS(汇总!Q:Q,汇总!B:B,A98,汇总!C:C,B98,汇总!D:D,C98,汇总!E:E,D98)</f>
        <v>7455.2313</v>
      </c>
      <c r="I98" s="111">
        <f t="shared" si="1"/>
        <v>1.1382032519084</v>
      </c>
    </row>
    <row r="99" s="13" customFormat="1" spans="1:9">
      <c r="A99" s="110" t="s">
        <v>28</v>
      </c>
      <c r="B99" s="110" t="s">
        <v>29</v>
      </c>
      <c r="C99" s="112" t="s">
        <v>30</v>
      </c>
      <c r="D99" s="112" t="s">
        <v>114</v>
      </c>
      <c r="E99" s="112" t="s">
        <v>32</v>
      </c>
      <c r="F99" s="104">
        <f>SUMIFS(汇总!J:J,汇总!B:B,A99,汇总!C:C,B99,汇总!D:D,C99,汇总!E:E,D99)</f>
        <v>10850</v>
      </c>
      <c r="G99" s="104">
        <f>SUMIFS(汇总!P:P,汇总!B:B,A99,汇总!C:C,B99,汇总!D:D,C99,汇总!E:E,D99)</f>
        <v>190.75</v>
      </c>
      <c r="H99" s="104">
        <f>SUMIFS(汇总!Q:Q,汇总!B:B,A99,汇总!C:C,B99,汇总!D:D,C99,汇总!E:E,D99)</f>
        <v>7172.13765</v>
      </c>
      <c r="I99" s="111">
        <f t="shared" si="1"/>
        <v>0.661026511520737</v>
      </c>
    </row>
    <row r="100" s="13" customFormat="1" spans="1:9">
      <c r="A100" s="113" t="s">
        <v>28</v>
      </c>
      <c r="B100" s="113" t="s">
        <v>29</v>
      </c>
      <c r="C100" s="112" t="s">
        <v>30</v>
      </c>
      <c r="D100" s="114" t="s">
        <v>114</v>
      </c>
      <c r="E100" s="112" t="s">
        <v>88</v>
      </c>
      <c r="F100" s="104">
        <f>SUMIFS(汇总!J:J,汇总!B:B,A100,汇总!C:C,B100,汇总!D:D,C100,汇总!E:E,D100)</f>
        <v>10850</v>
      </c>
      <c r="G100" s="104">
        <f>SUMIFS(汇总!P:P,汇总!B:B,A100,汇总!C:C,B100,汇总!D:D,C100,汇总!E:E,D100)</f>
        <v>190.75</v>
      </c>
      <c r="H100" s="104">
        <f>SUMIFS(汇总!Q:Q,汇总!B:B,A100,汇总!C:C,B100,汇总!D:D,C100,汇总!E:E,D100)</f>
        <v>7172.13765</v>
      </c>
      <c r="I100" s="111">
        <f t="shared" si="1"/>
        <v>0.661026511520737</v>
      </c>
    </row>
    <row r="101" s="13" customFormat="1" spans="1:9">
      <c r="A101" s="110" t="s">
        <v>28</v>
      </c>
      <c r="B101" s="110" t="s">
        <v>29</v>
      </c>
      <c r="C101" s="112" t="s">
        <v>30</v>
      </c>
      <c r="D101" s="112" t="s">
        <v>67</v>
      </c>
      <c r="E101" s="112" t="s">
        <v>32</v>
      </c>
      <c r="F101" s="104">
        <f>SUMIFS(汇总!J:J,汇总!B:B,A101,汇总!C:C,B101,汇总!D:D,C101,汇总!E:E,D101)</f>
        <v>18250</v>
      </c>
      <c r="G101" s="104">
        <f>SUMIFS(汇总!P:P,汇总!B:B,A101,汇总!C:C,B101,汇总!D:D,C101,汇总!E:E,D101)</f>
        <v>372.5</v>
      </c>
      <c r="H101" s="104">
        <f>SUMIFS(汇总!Q:Q,汇总!B:B,A101,汇总!C:C,B101,汇总!D:D,C101,汇总!E:E,D101)</f>
        <v>8288.82525</v>
      </c>
      <c r="I101" s="111">
        <f t="shared" si="1"/>
        <v>0.454182205479452</v>
      </c>
    </row>
    <row r="102" s="13" customFormat="1" spans="1:9">
      <c r="A102" s="110" t="s">
        <v>28</v>
      </c>
      <c r="B102" s="110" t="s">
        <v>29</v>
      </c>
      <c r="C102" s="112" t="s">
        <v>30</v>
      </c>
      <c r="D102" s="112" t="s">
        <v>93</v>
      </c>
      <c r="E102" s="112" t="s">
        <v>32</v>
      </c>
      <c r="F102" s="104">
        <f>SUMIFS(汇总!J:J,汇总!B:B,A102,汇总!C:C,B102,汇总!D:D,C102,汇总!E:E,D102)</f>
        <v>18450</v>
      </c>
      <c r="G102" s="104">
        <f>SUMIFS(汇总!P:P,汇总!B:B,A102,汇总!C:C,B102,汇总!D:D,C102,汇总!E:E,D102)</f>
        <v>365.8122</v>
      </c>
      <c r="H102" s="104">
        <f>SUMIFS(汇总!Q:Q,汇总!B:B,A102,汇总!C:C,B102,汇总!D:D,C102,汇总!E:E,D102)</f>
        <v>14398.14845</v>
      </c>
      <c r="I102" s="111">
        <f t="shared" si="1"/>
        <v>0.780387449864499</v>
      </c>
    </row>
    <row r="103" s="13" customFormat="1" spans="1:9">
      <c r="A103" s="113" t="s">
        <v>28</v>
      </c>
      <c r="B103" s="113" t="s">
        <v>29</v>
      </c>
      <c r="C103" s="112" t="s">
        <v>30</v>
      </c>
      <c r="D103" s="114" t="s">
        <v>93</v>
      </c>
      <c r="E103" s="112" t="s">
        <v>88</v>
      </c>
      <c r="F103" s="104">
        <f>SUMIFS(汇总!J:J,汇总!B:B,A103,汇总!C:C,B103,汇总!D:D,C103,汇总!E:E,D103)</f>
        <v>18450</v>
      </c>
      <c r="G103" s="104">
        <f>SUMIFS(汇总!P:P,汇总!B:B,A103,汇总!C:C,B103,汇总!D:D,C103,汇总!E:E,D103)</f>
        <v>365.8122</v>
      </c>
      <c r="H103" s="104">
        <f>SUMIFS(汇总!Q:Q,汇总!B:B,A103,汇总!C:C,B103,汇总!D:D,C103,汇总!E:E,D103)</f>
        <v>14398.14845</v>
      </c>
      <c r="I103" s="111">
        <f t="shared" si="1"/>
        <v>0.780387449864499</v>
      </c>
    </row>
    <row r="104" s="13" customFormat="1" spans="1:9">
      <c r="A104" s="110" t="s">
        <v>28</v>
      </c>
      <c r="B104" s="110" t="s">
        <v>29</v>
      </c>
      <c r="C104" s="112" t="s">
        <v>30</v>
      </c>
      <c r="D104" s="112" t="s">
        <v>137</v>
      </c>
      <c r="E104" s="112" t="s">
        <v>32</v>
      </c>
      <c r="F104" s="104">
        <f>SUMIFS(汇总!J:J,汇总!B:B,A104,汇总!C:C,B104,汇总!D:D,C104,汇总!E:E,D104)</f>
        <v>8650</v>
      </c>
      <c r="G104" s="104">
        <f>SUMIFS(汇总!P:P,汇总!B:B,A104,汇总!C:C,B104,汇总!D:D,C104,汇总!E:E,D104)</f>
        <v>403.2</v>
      </c>
      <c r="H104" s="104">
        <f>SUMIFS(汇总!Q:Q,汇总!B:B,A104,汇总!C:C,B104,汇总!D:D,C104,汇总!E:E,D104)</f>
        <v>6381.15166666667</v>
      </c>
      <c r="I104" s="111">
        <f t="shared" si="1"/>
        <v>0.737705394990366</v>
      </c>
    </row>
    <row r="105" s="13" customFormat="1" spans="1:9">
      <c r="A105" s="113" t="s">
        <v>28</v>
      </c>
      <c r="B105" s="113" t="s">
        <v>29</v>
      </c>
      <c r="C105" s="112" t="s">
        <v>30</v>
      </c>
      <c r="D105" s="114" t="s">
        <v>555</v>
      </c>
      <c r="E105" s="112" t="s">
        <v>32</v>
      </c>
      <c r="F105" s="104">
        <f>SUMIFS(汇总!J:J,汇总!B:B,A105,汇总!C:C,B105,汇总!D:D,C105,汇总!E:E,D105)</f>
        <v>200</v>
      </c>
      <c r="G105" s="104">
        <f>SUMIFS(汇总!P:P,汇总!B:B,A105,汇总!C:C,B105,汇总!D:D,C105,汇总!E:E,D105)</f>
        <v>0</v>
      </c>
      <c r="H105" s="104">
        <f>SUMIFS(汇总!Q:Q,汇总!B:B,A105,汇总!C:C,B105,汇总!D:D,C105,汇总!E:E,D105)</f>
        <v>0</v>
      </c>
      <c r="I105" s="111">
        <f t="shared" si="1"/>
        <v>0</v>
      </c>
    </row>
    <row r="106" s="13" customFormat="1" spans="1:9">
      <c r="A106" s="113" t="s">
        <v>28</v>
      </c>
      <c r="B106" s="113" t="s">
        <v>29</v>
      </c>
      <c r="C106" s="112" t="s">
        <v>30</v>
      </c>
      <c r="D106" s="114" t="s">
        <v>124</v>
      </c>
      <c r="E106" s="112" t="s">
        <v>88</v>
      </c>
      <c r="F106" s="104">
        <f>SUMIFS(汇总!J:J,汇总!B:B,A106,汇总!C:C,B106,汇总!D:D,C106,汇总!E:E,D106)</f>
        <v>2200</v>
      </c>
      <c r="G106" s="104">
        <f>SUMIFS(汇总!P:P,汇总!B:B,A106,汇总!C:C,B106,汇总!D:D,C106,汇总!E:E,D106)</f>
        <v>0</v>
      </c>
      <c r="H106" s="104">
        <f>SUMIFS(汇总!Q:Q,汇总!B:B,A106,汇总!C:C,B106,汇总!D:D,C106,汇总!E:E,D106)</f>
        <v>965.35</v>
      </c>
      <c r="I106" s="111">
        <f t="shared" si="1"/>
        <v>0.438795454545455</v>
      </c>
    </row>
    <row r="107" s="13" customFormat="1" spans="1:9">
      <c r="A107" s="113" t="s">
        <v>28</v>
      </c>
      <c r="B107" s="113" t="s">
        <v>29</v>
      </c>
      <c r="C107" s="112" t="s">
        <v>30</v>
      </c>
      <c r="D107" s="114" t="s">
        <v>124</v>
      </c>
      <c r="E107" s="112" t="s">
        <v>32</v>
      </c>
      <c r="F107" s="104">
        <f>SUMIFS(汇总!J:J,汇总!B:B,A107,汇总!C:C,B107,汇总!D:D,C107,汇总!E:E,D107)</f>
        <v>2200</v>
      </c>
      <c r="G107" s="104">
        <f>SUMIFS(汇总!P:P,汇总!B:B,A107,汇总!C:C,B107,汇总!D:D,C107,汇总!E:E,D107)</f>
        <v>0</v>
      </c>
      <c r="H107" s="104">
        <f>SUMIFS(汇总!Q:Q,汇总!B:B,A107,汇总!C:C,B107,汇总!D:D,C107,汇总!E:E,D107)</f>
        <v>965.35</v>
      </c>
      <c r="I107" s="111">
        <f t="shared" si="1"/>
        <v>0.438795454545455</v>
      </c>
    </row>
    <row r="108" s="13" customFormat="1" spans="1:9">
      <c r="A108" s="110" t="s">
        <v>28</v>
      </c>
      <c r="B108" s="110" t="s">
        <v>29</v>
      </c>
      <c r="C108" s="112" t="s">
        <v>372</v>
      </c>
      <c r="D108" s="112">
        <v>0</v>
      </c>
      <c r="E108" s="112">
        <v>0</v>
      </c>
      <c r="F108" s="104">
        <f>SUMIFS(汇总!J:J,汇总!B:B,A108,汇总!C:C,B108,汇总!D:D,C108,汇总!E:E,D108)</f>
        <v>6000</v>
      </c>
      <c r="G108" s="104">
        <f>SUMIFS(汇总!P:P,汇总!B:B,A108,汇总!C:C,B108,汇总!D:D,C108,汇总!E:E,D108)</f>
        <v>224.85</v>
      </c>
      <c r="H108" s="104">
        <f>SUMIFS(汇总!Q:Q,汇总!B:B,A108,汇总!C:C,B108,汇总!D:D,C108,汇总!E:E,D108)</f>
        <v>2404.3</v>
      </c>
      <c r="I108" s="111">
        <f t="shared" si="1"/>
        <v>0.400716666666667</v>
      </c>
    </row>
    <row r="109" s="13" customFormat="1" spans="1:9">
      <c r="A109" s="110" t="s">
        <v>28</v>
      </c>
      <c r="B109" s="110" t="s">
        <v>29</v>
      </c>
      <c r="C109" s="112" t="s">
        <v>99</v>
      </c>
      <c r="D109" s="112">
        <v>0</v>
      </c>
      <c r="E109" s="112">
        <v>0</v>
      </c>
      <c r="F109" s="104">
        <f>SUMIFS(汇总!J:J,汇总!B:B,A109,汇总!C:C,B109,汇总!D:D,C109,汇总!E:E,D109)</f>
        <v>9000</v>
      </c>
      <c r="G109" s="104">
        <f>SUMIFS(汇总!P:P,汇总!B:B,A109,汇总!C:C,B109,汇总!D:D,C109,汇总!E:E,D109)</f>
        <v>56.3</v>
      </c>
      <c r="H109" s="104">
        <f>SUMIFS(汇总!Q:Q,汇总!B:B,A109,汇总!C:C,B109,汇总!D:D,C109,汇总!E:E,D109)</f>
        <v>2740.9831</v>
      </c>
      <c r="I109" s="111">
        <f t="shared" si="1"/>
        <v>0.304553677777778</v>
      </c>
    </row>
    <row r="110" s="13" customFormat="1" spans="1:9">
      <c r="A110" s="110" t="s">
        <v>28</v>
      </c>
      <c r="B110" s="110" t="s">
        <v>29</v>
      </c>
      <c r="C110" s="112" t="s">
        <v>153</v>
      </c>
      <c r="D110" s="112">
        <v>0</v>
      </c>
      <c r="E110" s="112">
        <v>0</v>
      </c>
      <c r="F110" s="104">
        <f>SUMIFS(汇总!J:J,汇总!B:B,A110,汇总!C:C,B110,汇总!D:D,C110,汇总!E:E,D110)</f>
        <v>3000</v>
      </c>
      <c r="G110" s="104">
        <f>SUMIFS(汇总!P:P,汇总!B:B,A110,汇总!C:C,B110,汇总!D:D,C110,汇总!E:E,D110)</f>
        <v>80</v>
      </c>
      <c r="H110" s="104">
        <f>SUMIFS(汇总!Q:Q,汇总!B:B,A110,汇总!C:C,B110,汇总!D:D,C110,汇总!E:E,D110)</f>
        <v>4466.48128333333</v>
      </c>
      <c r="I110" s="111">
        <f t="shared" si="1"/>
        <v>1.48882709444444</v>
      </c>
    </row>
    <row r="111" s="13" customFormat="1" spans="1:9">
      <c r="A111" s="110" t="s">
        <v>28</v>
      </c>
      <c r="B111" s="110" t="s">
        <v>29</v>
      </c>
      <c r="C111" s="112" t="s">
        <v>53</v>
      </c>
      <c r="D111" s="112">
        <v>0</v>
      </c>
      <c r="E111" s="112">
        <v>0</v>
      </c>
      <c r="F111" s="104">
        <f>SUMIFS(汇总!J:J,汇总!B:B,A111,汇总!C:C,B111,汇总!D:D,C111,汇总!E:E,D111)</f>
        <v>22500</v>
      </c>
      <c r="G111" s="104">
        <f>SUMIFS(汇总!P:P,汇总!B:B,A111,汇总!C:C,B111,汇总!D:D,C111,汇总!E:E,D111)</f>
        <v>910.935</v>
      </c>
      <c r="H111" s="104">
        <f>SUMIFS(汇总!Q:Q,汇总!B:B,A111,汇总!C:C,B111,汇总!D:D,C111,汇总!E:E,D111)</f>
        <v>715.398150000001</v>
      </c>
      <c r="I111" s="111">
        <f t="shared" si="1"/>
        <v>0.0317954733333334</v>
      </c>
    </row>
    <row r="112" s="13" customFormat="1" spans="1:9">
      <c r="A112" s="110" t="s">
        <v>28</v>
      </c>
      <c r="B112" s="110" t="s">
        <v>29</v>
      </c>
      <c r="C112" s="112" t="s">
        <v>335</v>
      </c>
      <c r="D112" s="112" t="s">
        <v>336</v>
      </c>
      <c r="E112" s="112">
        <v>0</v>
      </c>
      <c r="F112" s="104">
        <f>SUMIFS(汇总!J:J,汇总!B:B,A112,汇总!C:C,B112,汇总!D:D,C112,汇总!E:E,D112)</f>
        <v>3900</v>
      </c>
      <c r="G112" s="104">
        <f>SUMIFS(汇总!P:P,汇总!B:B,A112,汇总!C:C,B112,汇总!D:D,C112,汇总!E:E,D112)</f>
        <v>114.1</v>
      </c>
      <c r="H112" s="104">
        <f>SUMIFS(汇总!Q:Q,汇总!B:B,A112,汇总!C:C,B112,汇总!D:D,C112,汇总!E:E,D112)</f>
        <v>4556.6469</v>
      </c>
      <c r="I112" s="111">
        <f t="shared" si="1"/>
        <v>1.168371</v>
      </c>
    </row>
    <row r="113" s="13" customFormat="1" spans="1:9">
      <c r="A113" s="110" t="s">
        <v>28</v>
      </c>
      <c r="B113" s="110" t="s">
        <v>29</v>
      </c>
      <c r="C113" s="112" t="s">
        <v>335</v>
      </c>
      <c r="D113" s="112" t="s">
        <v>345</v>
      </c>
      <c r="E113" s="112">
        <v>0</v>
      </c>
      <c r="F113" s="104">
        <f>SUMIFS(汇总!J:J,汇总!B:B,A113,汇总!C:C,B113,汇总!D:D,C113,汇总!E:E,D113)</f>
        <v>20000</v>
      </c>
      <c r="G113" s="104">
        <f>SUMIFS(汇总!P:P,汇总!B:B,A113,汇总!C:C,B113,汇总!D:D,C113,汇总!E:E,D113)</f>
        <v>910.7</v>
      </c>
      <c r="H113" s="104">
        <f>SUMIFS(汇总!Q:Q,汇总!B:B,A113,汇总!C:C,B113,汇总!D:D,C113,汇总!E:E,D113)</f>
        <v>23672.3363833333</v>
      </c>
      <c r="I113" s="111">
        <f t="shared" si="1"/>
        <v>1.18361681916667</v>
      </c>
    </row>
    <row r="114" s="13" customFormat="1" spans="1:9">
      <c r="A114" s="110" t="s">
        <v>28</v>
      </c>
      <c r="B114" s="110" t="s">
        <v>29</v>
      </c>
      <c r="C114" s="112" t="s">
        <v>157</v>
      </c>
      <c r="D114" s="112">
        <v>0</v>
      </c>
      <c r="E114" s="112">
        <v>0</v>
      </c>
      <c r="F114" s="104">
        <f>SUMIFS(汇总!J:J,汇总!B:B,A114,汇总!C:C,B114,汇总!D:D,C114,汇总!E:E,D114)</f>
        <v>9000</v>
      </c>
      <c r="G114" s="104">
        <f>SUMIFS(汇总!P:P,汇总!B:B,A114,汇总!C:C,B114,汇总!D:D,C114,汇总!E:E,D114)</f>
        <v>202.283333333333</v>
      </c>
      <c r="H114" s="104">
        <f>SUMIFS(汇总!Q:Q,汇总!B:B,A114,汇总!C:C,B114,汇总!D:D,C114,汇总!E:E,D114)</f>
        <v>3196.82833333333</v>
      </c>
      <c r="I114" s="111">
        <f t="shared" si="1"/>
        <v>0.355203148148148</v>
      </c>
    </row>
    <row r="115" s="13" customFormat="1" spans="1:9">
      <c r="A115" s="110" t="s">
        <v>28</v>
      </c>
      <c r="B115" s="110" t="s">
        <v>29</v>
      </c>
      <c r="C115" s="112" t="s">
        <v>421</v>
      </c>
      <c r="D115" s="112">
        <v>0</v>
      </c>
      <c r="E115" s="112">
        <v>0</v>
      </c>
      <c r="F115" s="104">
        <f>SUMIFS(汇总!J:J,汇总!B:B,A115,汇总!C:C,B115,汇总!D:D,C115,汇总!E:E,D115)</f>
        <v>3000</v>
      </c>
      <c r="G115" s="104">
        <f>SUMIFS(汇总!P:P,汇总!B:B,A115,汇总!C:C,B115,汇总!D:D,C115,汇总!E:E,D115)</f>
        <v>0</v>
      </c>
      <c r="H115" s="104">
        <f>SUMIFS(汇总!Q:Q,汇总!B:B,A115,汇总!C:C,B115,汇总!D:D,C115,汇总!E:E,D115)</f>
        <v>475.5</v>
      </c>
      <c r="I115" s="111">
        <f t="shared" si="1"/>
        <v>0.1585</v>
      </c>
    </row>
    <row r="116" s="13" customFormat="1" spans="1:9">
      <c r="A116" s="110" t="s">
        <v>28</v>
      </c>
      <c r="B116" s="110" t="s">
        <v>29</v>
      </c>
      <c r="C116" s="112" t="s">
        <v>109</v>
      </c>
      <c r="D116" s="112">
        <v>0</v>
      </c>
      <c r="E116" s="112">
        <v>0</v>
      </c>
      <c r="F116" s="104">
        <f>SUMIFS(汇总!J:J,汇总!B:B,A116,汇总!C:C,B116,汇总!D:D,C116,汇总!E:E,D116)</f>
        <v>3000</v>
      </c>
      <c r="G116" s="104">
        <f>SUMIFS(汇总!P:P,汇总!B:B,A116,汇总!C:C,B116,汇总!D:D,C116,汇总!E:E,D116)</f>
        <v>17.1</v>
      </c>
      <c r="H116" s="104">
        <f>SUMIFS(汇总!Q:Q,汇总!B:B,A116,汇总!C:C,B116,汇总!D:D,C116,汇总!E:E,D116)</f>
        <v>1412.46</v>
      </c>
      <c r="I116" s="111">
        <f t="shared" si="1"/>
        <v>0.47082</v>
      </c>
    </row>
    <row r="117" s="13" customFormat="1" spans="1:9">
      <c r="A117" s="109" t="s">
        <v>990</v>
      </c>
      <c r="B117" s="109">
        <v>0</v>
      </c>
      <c r="C117" s="109" t="s">
        <v>335</v>
      </c>
      <c r="D117" s="109" t="s">
        <v>991</v>
      </c>
      <c r="E117" s="109">
        <v>0</v>
      </c>
      <c r="F117" s="104">
        <f>SUMIFS(汇总!J:J,汇总!B:B,A117,汇总!C:C,B117,汇总!D:D,C117,汇总!E:E,D117)</f>
        <v>56757</v>
      </c>
      <c r="G117" s="104">
        <f>SUMIFS(汇总!P:P,汇总!B:B,A117,汇总!C:C,B117,汇总!D:D,C117,汇总!E:E,D117)</f>
        <v>1974.944</v>
      </c>
      <c r="H117" s="104">
        <f>SUMIFS(汇总!Q:Q,汇总!B:B,A117,汇总!C:C,B117,汇总!D:D,C117,汇总!E:E,D117)</f>
        <v>53481.2628</v>
      </c>
      <c r="I117" s="111">
        <f t="shared" si="1"/>
        <v>0.942284877636239</v>
      </c>
    </row>
    <row r="118" s="13" customFormat="1" spans="1:9">
      <c r="A118" s="109" t="s">
        <v>3254</v>
      </c>
      <c r="B118" s="109" t="s">
        <v>357</v>
      </c>
      <c r="C118" s="109">
        <v>0</v>
      </c>
      <c r="D118" s="109">
        <v>0</v>
      </c>
      <c r="E118" s="109">
        <v>0</v>
      </c>
      <c r="F118" s="104">
        <f>SUMIFS(汇总!J:J,汇总!B:B,A118,汇总!C:C,B118,汇总!D:D,C118,汇总!E:E,D118)</f>
        <v>1200</v>
      </c>
      <c r="G118" s="104">
        <f>SUMIFS(汇总!P:P,汇总!B:B,A118,汇总!C:C,B118,汇总!D:D,C118,汇总!E:E,D118)</f>
        <v>0</v>
      </c>
      <c r="H118" s="104">
        <f>SUMIFS(汇总!Q:Q,汇总!B:B,A118,汇总!C:C,B118,汇总!D:D,C118,汇总!E:E,D118)</f>
        <v>18</v>
      </c>
      <c r="I118" s="111">
        <f t="shared" si="1"/>
        <v>0.015</v>
      </c>
    </row>
    <row r="119" s="13" customFormat="1" spans="1:9">
      <c r="A119" s="109" t="s">
        <v>3254</v>
      </c>
      <c r="B119" s="109" t="s">
        <v>2060</v>
      </c>
      <c r="C119" s="109">
        <v>0</v>
      </c>
      <c r="D119" s="109">
        <v>0</v>
      </c>
      <c r="E119" s="109">
        <v>0</v>
      </c>
      <c r="F119" s="104">
        <f>SUMIFS(汇总!J:J,汇总!B:B,A119,汇总!C:C,B119,汇总!D:D,C119,汇总!E:E,D119)</f>
        <v>1000</v>
      </c>
      <c r="G119" s="104">
        <f>SUMIFS(汇总!P:P,汇总!B:B,A119,汇总!C:C,B119,汇总!D:D,C119,汇总!E:E,D119)</f>
        <v>15</v>
      </c>
      <c r="H119" s="104">
        <f>SUMIFS(汇总!Q:Q,汇总!B:B,A119,汇总!C:C,B119,汇总!D:D,C119,汇总!E:E,D119)</f>
        <v>578.45</v>
      </c>
      <c r="I119" s="111">
        <f t="shared" si="1"/>
        <v>0.57845</v>
      </c>
    </row>
    <row r="120" s="13" customFormat="1" spans="1:9">
      <c r="A120" s="109" t="s">
        <v>3254</v>
      </c>
      <c r="B120" s="109" t="s">
        <v>457</v>
      </c>
      <c r="C120" s="109">
        <v>0</v>
      </c>
      <c r="D120" s="109">
        <v>0</v>
      </c>
      <c r="E120" s="109">
        <v>0</v>
      </c>
      <c r="F120" s="104">
        <f>SUMIFS(汇总!J:J,汇总!B:B,A120,汇总!C:C,B120,汇总!D:D,C120,汇总!E:E,D120)</f>
        <v>8400</v>
      </c>
      <c r="G120" s="104">
        <f>SUMIFS(汇总!P:P,汇总!B:B,A120,汇总!C:C,B120,汇总!D:D,C120,汇总!E:E,D120)</f>
        <v>-65</v>
      </c>
      <c r="H120" s="104">
        <f>SUMIFS(汇总!Q:Q,汇总!B:B,A120,汇总!C:C,B120,汇总!D:D,C120,汇总!E:E,D120)</f>
        <v>1730.51</v>
      </c>
      <c r="I120" s="111">
        <f t="shared" si="1"/>
        <v>0.206013095238095</v>
      </c>
    </row>
    <row r="121" s="13" customFormat="1" spans="1:9">
      <c r="A121" s="109" t="s">
        <v>3254</v>
      </c>
      <c r="B121" s="109" t="s">
        <v>57</v>
      </c>
      <c r="C121" s="109">
        <v>0</v>
      </c>
      <c r="D121" s="109">
        <v>0</v>
      </c>
      <c r="E121" s="109">
        <v>0</v>
      </c>
      <c r="F121" s="104">
        <f>SUMIFS(汇总!J:J,汇总!B:B,A121,汇总!C:C,B121,汇总!D:D,C121,汇总!E:E,D121)</f>
        <v>2400</v>
      </c>
      <c r="G121" s="104">
        <f>SUMIFS(汇总!P:P,汇总!B:B,A121,汇总!C:C,B121,汇总!D:D,C121,汇总!E:E,D121)</f>
        <v>517</v>
      </c>
      <c r="H121" s="104">
        <f>SUMIFS(汇总!Q:Q,汇总!B:B,A121,汇总!C:C,B121,汇总!D:D,C121,汇总!E:E,D121)</f>
        <v>1336.716</v>
      </c>
      <c r="I121" s="111">
        <f t="shared" si="1"/>
        <v>0.556965</v>
      </c>
    </row>
    <row r="122" s="13" customFormat="1" spans="1:9">
      <c r="A122" s="109" t="s">
        <v>3254</v>
      </c>
      <c r="B122" s="109" t="s">
        <v>3473</v>
      </c>
      <c r="C122" s="109" t="s">
        <v>372</v>
      </c>
      <c r="D122" s="109">
        <v>0</v>
      </c>
      <c r="E122" s="109">
        <v>0</v>
      </c>
      <c r="F122" s="104">
        <f>SUMIFS(汇总!J:J,汇总!B:B,A122,汇总!C:C,B122,汇总!D:D,C122,汇总!E:E,D122)</f>
        <v>8500</v>
      </c>
      <c r="G122" s="104">
        <f>SUMIFS(汇总!P:P,汇总!B:B,A122,汇总!C:C,B122,汇总!D:D,C122,汇总!E:E,D122)</f>
        <v>146.8</v>
      </c>
      <c r="H122" s="104">
        <f>SUMIFS(汇总!Q:Q,汇总!B:B,A122,汇总!C:C,B122,汇总!D:D,C122,汇总!E:E,D122)</f>
        <v>3357.10166666667</v>
      </c>
      <c r="I122" s="111">
        <f t="shared" si="1"/>
        <v>0.394953137254902</v>
      </c>
    </row>
    <row r="123" s="13" customFormat="1" spans="1:9">
      <c r="A123" s="109" t="s">
        <v>3254</v>
      </c>
      <c r="B123" s="109" t="s">
        <v>3473</v>
      </c>
      <c r="C123" s="109" t="s">
        <v>99</v>
      </c>
      <c r="D123" s="109">
        <v>0</v>
      </c>
      <c r="E123" s="109">
        <v>0</v>
      </c>
      <c r="F123" s="104">
        <f>SUMIFS(汇总!J:J,汇总!B:B,A123,汇总!C:C,B123,汇总!D:D,C123,汇总!E:E,D123)</f>
        <v>6300</v>
      </c>
      <c r="G123" s="104">
        <f>SUMIFS(汇总!P:P,汇总!B:B,A123,汇总!C:C,B123,汇总!D:D,C123,汇总!E:E,D123)</f>
        <v>0</v>
      </c>
      <c r="H123" s="104">
        <f>SUMIFS(汇总!Q:Q,汇总!B:B,A123,汇总!C:C,B123,汇总!D:D,C123,汇总!E:E,D123)</f>
        <v>1499.37</v>
      </c>
      <c r="I123" s="111">
        <f t="shared" si="1"/>
        <v>0.237995238095238</v>
      </c>
    </row>
    <row r="124" s="13" customFormat="1" spans="1:9">
      <c r="A124" s="109" t="s">
        <v>3254</v>
      </c>
      <c r="B124" s="109" t="s">
        <v>3473</v>
      </c>
      <c r="C124" s="109" t="s">
        <v>153</v>
      </c>
      <c r="D124" s="109">
        <v>0</v>
      </c>
      <c r="E124" s="109">
        <v>0</v>
      </c>
      <c r="F124" s="104">
        <f>SUMIFS(汇总!J:J,汇总!B:B,A124,汇总!C:C,B124,汇总!D:D,C124,汇总!E:E,D124)</f>
        <v>800</v>
      </c>
      <c r="G124" s="104">
        <f>SUMIFS(汇总!P:P,汇总!B:B,A124,汇总!C:C,B124,汇总!D:D,C124,汇总!E:E,D124)</f>
        <v>203.96</v>
      </c>
      <c r="H124" s="104">
        <f>SUMIFS(汇总!Q:Q,汇总!B:B,A124,汇总!C:C,B124,汇总!D:D,C124,汇总!E:E,D124)</f>
        <v>267.716666666667</v>
      </c>
      <c r="I124" s="111">
        <f t="shared" si="1"/>
        <v>0.334645833333334</v>
      </c>
    </row>
    <row r="125" s="13" customFormat="1" spans="1:9">
      <c r="A125" s="109" t="s">
        <v>3254</v>
      </c>
      <c r="B125" s="109" t="s">
        <v>3473</v>
      </c>
      <c r="C125" s="109" t="s">
        <v>157</v>
      </c>
      <c r="D125" s="109">
        <v>0</v>
      </c>
      <c r="E125" s="109">
        <v>0</v>
      </c>
      <c r="F125" s="104">
        <f>SUMIFS(汇总!J:J,汇总!B:B,A125,汇总!C:C,B125,汇总!D:D,C125,汇总!E:E,D125)</f>
        <v>3000</v>
      </c>
      <c r="G125" s="104">
        <f>SUMIFS(汇总!P:P,汇总!B:B,A125,汇总!C:C,B125,汇总!D:D,C125,汇总!E:E,D125)</f>
        <v>30</v>
      </c>
      <c r="H125" s="104">
        <f>SUMIFS(汇总!Q:Q,汇总!B:B,A125,汇总!C:C,B125,汇总!D:D,C125,汇总!E:E,D125)</f>
        <v>4800.55</v>
      </c>
      <c r="I125" s="111">
        <f t="shared" si="1"/>
        <v>1.60018333333333</v>
      </c>
    </row>
    <row r="126" s="13" customFormat="1" spans="1:9">
      <c r="A126" s="109" t="s">
        <v>3254</v>
      </c>
      <c r="B126" s="109" t="s">
        <v>3473</v>
      </c>
      <c r="C126" s="109" t="s">
        <v>109</v>
      </c>
      <c r="D126" s="109">
        <v>0</v>
      </c>
      <c r="E126" s="109">
        <v>0</v>
      </c>
      <c r="F126" s="104">
        <f>SUMIFS(汇总!J:J,汇总!B:B,A126,汇总!C:C,B126,汇总!D:D,C126,汇总!E:E,D126)</f>
        <v>2000</v>
      </c>
      <c r="G126" s="104">
        <f>SUMIFS(汇总!P:P,汇总!B:B,A126,汇总!C:C,B126,汇总!D:D,C126,汇总!E:E,D126)</f>
        <v>15</v>
      </c>
      <c r="H126" s="104">
        <f>SUMIFS(汇总!Q:Q,汇总!B:B,A126,汇总!C:C,B126,汇总!D:D,C126,汇总!E:E,D126)</f>
        <v>2591.4</v>
      </c>
      <c r="I126" s="111">
        <f t="shared" si="1"/>
        <v>1.2957</v>
      </c>
    </row>
    <row r="127" s="13" customFormat="1" spans="1:9">
      <c r="A127" s="109" t="s">
        <v>3254</v>
      </c>
      <c r="B127" s="109" t="s">
        <v>3473</v>
      </c>
      <c r="C127" s="109">
        <v>0</v>
      </c>
      <c r="D127" s="109">
        <v>0</v>
      </c>
      <c r="E127" s="109">
        <v>0</v>
      </c>
      <c r="F127" s="104">
        <f>SUMIFS(汇总!J:J,汇总!B:B,A127,汇总!C:C,B127,汇总!D:D,C127,汇总!E:E,D127)</f>
        <v>200</v>
      </c>
      <c r="G127" s="104">
        <f>SUMIFS(汇总!P:P,汇总!B:B,A127,汇总!C:C,B127,汇总!D:D,C127,汇总!E:E,D127)</f>
        <v>0</v>
      </c>
      <c r="H127" s="104">
        <f>SUMIFS(汇总!Q:Q,汇总!B:B,A127,汇总!C:C,B127,汇总!D:D,C127,汇总!E:E,D127)</f>
        <v>871.9</v>
      </c>
      <c r="I127" s="111">
        <f t="shared" si="1"/>
        <v>4.3595</v>
      </c>
    </row>
    <row r="128" s="13" customFormat="1" spans="1:9">
      <c r="A128" s="109" t="s">
        <v>3254</v>
      </c>
      <c r="B128" s="109">
        <v>0</v>
      </c>
      <c r="C128" s="109" t="s">
        <v>30</v>
      </c>
      <c r="D128" s="109" t="s">
        <v>105</v>
      </c>
      <c r="E128" s="109" t="s">
        <v>88</v>
      </c>
      <c r="F128" s="104">
        <f>SUMIFS(汇总!J:J,汇总!B:B,A128,汇总!C:C,B128,汇总!D:D,C128,汇总!E:E,D128)</f>
        <v>12699</v>
      </c>
      <c r="G128" s="104">
        <f>SUMIFS(汇总!P:P,汇总!B:B,A128,汇总!C:C,B128,汇总!D:D,C128,汇总!E:E,D128)</f>
        <v>173.95</v>
      </c>
      <c r="H128" s="104">
        <f>SUMIFS(汇总!Q:Q,汇总!B:B,A128,汇总!C:C,B128,汇总!D:D,C128,汇总!E:E,D128)</f>
        <v>7359.07</v>
      </c>
      <c r="I128" s="111">
        <f t="shared" si="1"/>
        <v>0.579499960626821</v>
      </c>
    </row>
    <row r="129" s="13" customFormat="1" spans="1:9">
      <c r="A129" s="109" t="s">
        <v>3254</v>
      </c>
      <c r="B129" s="109">
        <v>0</v>
      </c>
      <c r="C129" s="109" t="s">
        <v>30</v>
      </c>
      <c r="D129" s="109" t="s">
        <v>3699</v>
      </c>
      <c r="E129" s="109" t="s">
        <v>88</v>
      </c>
      <c r="F129" s="104">
        <f>SUMIFS(汇总!J:J,汇总!B:B,A129,汇总!C:C,B129,汇总!D:D,C129,汇总!E:E,D129)</f>
        <v>15900</v>
      </c>
      <c r="G129" s="104">
        <f>SUMIFS(汇总!P:P,汇总!B:B,A129,汇总!C:C,B129,汇总!D:D,C129,汇总!E:E,D129)</f>
        <v>367.2</v>
      </c>
      <c r="H129" s="104">
        <f>SUMIFS(汇总!Q:Q,汇总!B:B,A129,汇总!C:C,B129,汇总!D:D,C129,汇总!E:E,D129)</f>
        <v>7184.56</v>
      </c>
      <c r="I129" s="111">
        <f t="shared" si="1"/>
        <v>0.451859119496855</v>
      </c>
    </row>
    <row r="130" s="13" customFormat="1" spans="1:9">
      <c r="A130" s="109" t="s">
        <v>3254</v>
      </c>
      <c r="B130" s="109">
        <v>0</v>
      </c>
      <c r="C130" s="109" t="s">
        <v>30</v>
      </c>
      <c r="D130" s="109" t="s">
        <v>3675</v>
      </c>
      <c r="E130" s="109" t="s">
        <v>88</v>
      </c>
      <c r="F130" s="104">
        <f>SUMIFS(汇总!J:J,汇总!B:B,A130,汇总!C:C,B130,汇总!D:D,C130,汇总!E:E,D130)</f>
        <v>12710</v>
      </c>
      <c r="G130" s="104">
        <f>SUMIFS(汇总!P:P,汇总!B:B,A130,汇总!C:C,B130,汇总!D:D,C130,汇总!E:E,D130)</f>
        <v>347.116666666667</v>
      </c>
      <c r="H130" s="104">
        <f>SUMIFS(汇总!Q:Q,汇总!B:B,A130,汇总!C:C,B130,汇总!D:D,C130,汇总!E:E,D130)</f>
        <v>6627.20663333333</v>
      </c>
      <c r="I130" s="111">
        <f t="shared" si="1"/>
        <v>0.521416729609231</v>
      </c>
    </row>
    <row r="131" s="13" customFormat="1" spans="1:9">
      <c r="A131" s="109" t="s">
        <v>3254</v>
      </c>
      <c r="B131" s="109">
        <v>0</v>
      </c>
      <c r="C131" s="109" t="s">
        <v>30</v>
      </c>
      <c r="D131" s="109" t="s">
        <v>3656</v>
      </c>
      <c r="E131" s="109" t="s">
        <v>88</v>
      </c>
      <c r="F131" s="104">
        <f>SUMIFS(汇总!J:J,汇总!B:B,A131,汇总!C:C,B131,汇总!D:D,C131,汇总!E:E,D131)</f>
        <v>9540</v>
      </c>
      <c r="G131" s="104">
        <f>SUMIFS(汇总!P:P,汇总!B:B,A131,汇总!C:C,B131,汇总!D:D,C131,汇总!E:E,D131)</f>
        <v>181</v>
      </c>
      <c r="H131" s="104">
        <f>SUMIFS(汇总!Q:Q,汇总!B:B,A131,汇总!C:C,B131,汇总!D:D,C131,汇总!E:E,D131)</f>
        <v>4984.28666666667</v>
      </c>
      <c r="I131" s="111">
        <f t="shared" si="1"/>
        <v>0.522461914744934</v>
      </c>
    </row>
    <row r="132" s="13" customFormat="1" spans="1:9">
      <c r="A132" s="109" t="s">
        <v>3254</v>
      </c>
      <c r="B132" s="109">
        <v>0</v>
      </c>
      <c r="C132" s="109" t="s">
        <v>30</v>
      </c>
      <c r="D132" s="109" t="s">
        <v>3644</v>
      </c>
      <c r="E132" s="109" t="s">
        <v>32</v>
      </c>
      <c r="F132" s="104">
        <f>SUMIFS(汇总!J:J,汇总!B:B,A132,汇总!C:C,B132,汇总!D:D,C132,汇总!E:E,D132)</f>
        <v>4600</v>
      </c>
      <c r="G132" s="104">
        <f>SUMIFS(汇总!P:P,汇总!B:B,A132,汇总!C:C,B132,汇总!D:D,C132,汇总!E:E,D132)</f>
        <v>737.6</v>
      </c>
      <c r="H132" s="104">
        <f>SUMIFS(汇总!Q:Q,汇总!B:B,A132,汇总!C:C,B132,汇总!D:D,C132,汇总!E:E,D132)</f>
        <v>6459.97585</v>
      </c>
      <c r="I132" s="111">
        <f t="shared" ref="I132:I195" si="2">H132/F132</f>
        <v>1.40434257608696</v>
      </c>
    </row>
    <row r="133" s="13" customFormat="1" spans="1:9">
      <c r="A133" s="109" t="s">
        <v>3254</v>
      </c>
      <c r="B133" s="109">
        <v>0</v>
      </c>
      <c r="C133" s="109" t="s">
        <v>30</v>
      </c>
      <c r="D133" s="109" t="s">
        <v>3604</v>
      </c>
      <c r="E133" s="109" t="s">
        <v>88</v>
      </c>
      <c r="F133" s="104">
        <f>SUMIFS(汇总!J:J,汇总!B:B,A133,汇总!C:C,B133,汇总!D:D,C133,汇总!E:E,D133)</f>
        <v>14312</v>
      </c>
      <c r="G133" s="104">
        <f>SUMIFS(汇总!P:P,汇总!B:B,A133,汇总!C:C,B133,汇总!D:D,C133,汇总!E:E,D133)</f>
        <v>339.7</v>
      </c>
      <c r="H133" s="104">
        <f>SUMIFS(汇总!Q:Q,汇总!B:B,A133,汇总!C:C,B133,汇总!D:D,C133,汇总!E:E,D133)</f>
        <v>8482.22</v>
      </c>
      <c r="I133" s="111">
        <f t="shared" si="2"/>
        <v>0.592664896590274</v>
      </c>
    </row>
    <row r="134" s="13" customFormat="1" spans="1:9">
      <c r="A134" s="109" t="s">
        <v>3254</v>
      </c>
      <c r="B134" s="109">
        <v>0</v>
      </c>
      <c r="C134" s="109" t="s">
        <v>30</v>
      </c>
      <c r="D134" s="109" t="s">
        <v>3591</v>
      </c>
      <c r="E134" s="109" t="s">
        <v>32</v>
      </c>
      <c r="F134" s="104">
        <f>SUMIFS(汇总!J:J,汇总!B:B,A134,汇总!C:C,B134,汇总!D:D,C134,汇总!E:E,D134)</f>
        <v>4200</v>
      </c>
      <c r="G134" s="104">
        <f>SUMIFS(汇总!P:P,汇总!B:B,A134,汇总!C:C,B134,汇总!D:D,C134,汇总!E:E,D134)</f>
        <v>339.31</v>
      </c>
      <c r="H134" s="104">
        <f>SUMIFS(汇总!Q:Q,汇总!B:B,A134,汇总!C:C,B134,汇总!D:D,C134,汇总!E:E,D134)</f>
        <v>2773.89666666667</v>
      </c>
      <c r="I134" s="111">
        <f t="shared" si="2"/>
        <v>0.660451587301587</v>
      </c>
    </row>
    <row r="135" s="13" customFormat="1" spans="1:9">
      <c r="A135" s="109" t="s">
        <v>3254</v>
      </c>
      <c r="B135" s="109">
        <v>0</v>
      </c>
      <c r="C135" s="109" t="s">
        <v>30</v>
      </c>
      <c r="D135" s="109" t="s">
        <v>3558</v>
      </c>
      <c r="E135" s="109" t="s">
        <v>32</v>
      </c>
      <c r="F135" s="104">
        <f>SUMIFS(汇总!J:J,汇总!B:B,A135,汇总!C:C,B135,汇总!D:D,C135,汇总!E:E,D135)</f>
        <v>12228</v>
      </c>
      <c r="G135" s="104">
        <f>SUMIFS(汇总!P:P,汇总!B:B,A135,汇总!C:C,B135,汇总!D:D,C135,汇总!E:E,D135)</f>
        <v>368.35</v>
      </c>
      <c r="H135" s="104">
        <f>SUMIFS(汇总!Q:Q,汇总!B:B,A135,汇总!C:C,B135,汇总!D:D,C135,汇总!E:E,D135)</f>
        <v>10254.5623</v>
      </c>
      <c r="I135" s="111">
        <f t="shared" si="2"/>
        <v>0.838613207392869</v>
      </c>
    </row>
    <row r="136" s="13" customFormat="1" spans="1:9">
      <c r="A136" s="109" t="s">
        <v>3254</v>
      </c>
      <c r="B136" s="109">
        <v>0</v>
      </c>
      <c r="C136" s="109" t="s">
        <v>30</v>
      </c>
      <c r="D136" s="109" t="s">
        <v>3537</v>
      </c>
      <c r="E136" s="109" t="s">
        <v>32</v>
      </c>
      <c r="F136" s="104">
        <f>SUMIFS(汇总!J:J,汇总!B:B,A136,汇总!C:C,B136,汇总!D:D,C136,汇总!E:E,D136)</f>
        <v>13834</v>
      </c>
      <c r="G136" s="104">
        <f>SUMIFS(汇总!P:P,汇总!B:B,A136,汇总!C:C,B136,汇总!D:D,C136,汇总!E:E,D136)</f>
        <v>719.65</v>
      </c>
      <c r="H136" s="104">
        <f>SUMIFS(汇总!Q:Q,汇总!B:B,A136,汇总!C:C,B136,汇总!D:D,C136,汇总!E:E,D136)</f>
        <v>11163.0323</v>
      </c>
      <c r="I136" s="111">
        <f t="shared" si="2"/>
        <v>0.806927302298684</v>
      </c>
    </row>
    <row r="137" s="13" customFormat="1" spans="1:9">
      <c r="A137" s="109" t="s">
        <v>3254</v>
      </c>
      <c r="B137" s="109">
        <v>0</v>
      </c>
      <c r="C137" s="109" t="s">
        <v>30</v>
      </c>
      <c r="D137" s="109" t="s">
        <v>3497</v>
      </c>
      <c r="E137" s="109" t="s">
        <v>88</v>
      </c>
      <c r="F137" s="104">
        <f>SUMIFS(汇总!J:J,汇总!B:B,A137,汇总!C:C,B137,汇总!D:D,C137,汇总!E:E,D137)</f>
        <v>20600</v>
      </c>
      <c r="G137" s="104">
        <f>SUMIFS(汇总!P:P,汇总!B:B,A137,汇总!C:C,B137,汇总!D:D,C137,汇总!E:E,D137)</f>
        <v>225.75</v>
      </c>
      <c r="H137" s="104">
        <f>SUMIFS(汇总!Q:Q,汇总!B:B,A137,汇总!C:C,B137,汇总!D:D,C137,汇总!E:E,D137)</f>
        <v>13063.2129833333</v>
      </c>
      <c r="I137" s="111">
        <f t="shared" si="2"/>
        <v>0.634136552588997</v>
      </c>
    </row>
    <row r="138" s="13" customFormat="1" spans="1:9">
      <c r="A138" s="109" t="s">
        <v>3254</v>
      </c>
      <c r="B138" s="109">
        <v>0</v>
      </c>
      <c r="C138" s="109" t="s">
        <v>30</v>
      </c>
      <c r="D138" s="109" t="s">
        <v>3451</v>
      </c>
      <c r="E138" s="109" t="s">
        <v>88</v>
      </c>
      <c r="F138" s="104">
        <f>SUMIFS(汇总!J:J,汇总!B:B,A138,汇总!C:C,B138,汇总!D:D,C138,汇总!E:E,D138)</f>
        <v>11130</v>
      </c>
      <c r="G138" s="104">
        <f>SUMIFS(汇总!P:P,汇总!B:B,A138,汇总!C:C,B138,汇总!D:D,C138,汇总!E:E,D138)</f>
        <v>160.35</v>
      </c>
      <c r="H138" s="104">
        <f>SUMIFS(汇总!Q:Q,汇总!B:B,A138,汇总!C:C,B138,汇总!D:D,C138,汇总!E:E,D138)</f>
        <v>10526.7274</v>
      </c>
      <c r="I138" s="111">
        <f t="shared" si="2"/>
        <v>0.945797610062893</v>
      </c>
    </row>
    <row r="139" s="13" customFormat="1" spans="1:9">
      <c r="A139" s="109" t="s">
        <v>3254</v>
      </c>
      <c r="B139" s="109">
        <v>0</v>
      </c>
      <c r="C139" s="109" t="s">
        <v>30</v>
      </c>
      <c r="D139" s="109" t="s">
        <v>3435</v>
      </c>
      <c r="E139" s="109" t="s">
        <v>88</v>
      </c>
      <c r="F139" s="104">
        <f>SUMIFS(汇总!J:J,汇总!B:B,A139,汇总!C:C,B139,汇总!D:D,C139,汇总!E:E,D139)</f>
        <v>12716</v>
      </c>
      <c r="G139" s="104">
        <f>SUMIFS(汇总!P:P,汇总!B:B,A139,汇总!C:C,B139,汇总!D:D,C139,汇总!E:E,D139)</f>
        <v>152.45</v>
      </c>
      <c r="H139" s="104">
        <f>SUMIFS(汇总!Q:Q,汇总!B:B,A139,汇总!C:C,B139,汇总!D:D,C139,汇总!E:E,D139)</f>
        <v>7609.23585</v>
      </c>
      <c r="I139" s="111">
        <f t="shared" si="2"/>
        <v>0.598398541207927</v>
      </c>
    </row>
    <row r="140" s="13" customFormat="1" spans="1:9">
      <c r="A140" s="109" t="s">
        <v>3254</v>
      </c>
      <c r="B140" s="109">
        <v>0</v>
      </c>
      <c r="C140" s="109" t="s">
        <v>30</v>
      </c>
      <c r="D140" s="109" t="s">
        <v>3413</v>
      </c>
      <c r="E140" s="109" t="s">
        <v>32</v>
      </c>
      <c r="F140" s="104">
        <f>SUMIFS(汇总!J:J,汇总!B:B,A140,汇总!C:C,B140,汇总!D:D,C140,汇总!E:E,D140)</f>
        <v>9170</v>
      </c>
      <c r="G140" s="104">
        <f>SUMIFS(汇总!P:P,汇总!B:B,A140,汇总!C:C,B140,汇总!D:D,C140,汇总!E:E,D140)</f>
        <v>359.575</v>
      </c>
      <c r="H140" s="104">
        <f>SUMIFS(汇总!Q:Q,汇总!B:B,A140,汇总!C:C,B140,汇总!D:D,C140,汇总!E:E,D140)</f>
        <v>8570.56055</v>
      </c>
      <c r="I140" s="111">
        <f t="shared" si="2"/>
        <v>0.934630376226827</v>
      </c>
    </row>
    <row r="141" s="13" customFormat="1" spans="1:9">
      <c r="A141" s="109" t="s">
        <v>3254</v>
      </c>
      <c r="B141" s="109">
        <v>0</v>
      </c>
      <c r="C141" s="109" t="s">
        <v>30</v>
      </c>
      <c r="D141" s="109" t="s">
        <v>3386</v>
      </c>
      <c r="E141" s="109" t="s">
        <v>88</v>
      </c>
      <c r="F141" s="104">
        <f>SUMIFS(汇总!J:J,汇总!B:B,A141,汇总!C:C,B141,汇总!D:D,C141,汇总!E:E,D141)</f>
        <v>17475</v>
      </c>
      <c r="G141" s="104">
        <f>SUMIFS(汇总!P:P,汇总!B:B,A141,汇总!C:C,B141,汇总!D:D,C141,汇总!E:E,D141)</f>
        <v>260.55</v>
      </c>
      <c r="H141" s="104">
        <f>SUMIFS(汇总!Q:Q,汇总!B:B,A141,汇总!C:C,B141,汇总!D:D,C141,汇总!E:E,D141)</f>
        <v>9959.82703333334</v>
      </c>
      <c r="I141" s="111">
        <f t="shared" si="2"/>
        <v>0.569947183595613</v>
      </c>
    </row>
    <row r="142" s="13" customFormat="1" spans="1:9">
      <c r="A142" s="109" t="s">
        <v>3254</v>
      </c>
      <c r="B142" s="109">
        <v>0</v>
      </c>
      <c r="C142" s="109" t="s">
        <v>30</v>
      </c>
      <c r="D142" s="109" t="s">
        <v>3386</v>
      </c>
      <c r="E142" s="109" t="s">
        <v>32</v>
      </c>
      <c r="F142" s="104">
        <f>SUMIFS(汇总!J:J,汇总!B:B,A142,汇总!C:C,B142,汇总!D:D,C142,汇总!E:E,D142)</f>
        <v>17475</v>
      </c>
      <c r="G142" s="104">
        <f>SUMIFS(汇总!P:P,汇总!B:B,A142,汇总!C:C,B142,汇总!D:D,C142,汇总!E:E,D142)</f>
        <v>260.55</v>
      </c>
      <c r="H142" s="104">
        <f>SUMIFS(汇总!Q:Q,汇总!B:B,A142,汇总!C:C,B142,汇总!D:D,C142,汇总!E:E,D142)</f>
        <v>9959.82703333334</v>
      </c>
      <c r="I142" s="111">
        <f t="shared" si="2"/>
        <v>0.569947183595613</v>
      </c>
    </row>
    <row r="143" s="13" customFormat="1" spans="1:9">
      <c r="A143" s="109" t="s">
        <v>3254</v>
      </c>
      <c r="B143" s="109">
        <v>0</v>
      </c>
      <c r="C143" s="109" t="s">
        <v>30</v>
      </c>
      <c r="D143" s="109" t="s">
        <v>3356</v>
      </c>
      <c r="E143" s="109" t="s">
        <v>32</v>
      </c>
      <c r="F143" s="104">
        <f>SUMIFS(汇总!J:J,汇总!B:B,A143,汇总!C:C,B143,汇总!D:D,C143,汇总!E:E,D143)</f>
        <v>16275</v>
      </c>
      <c r="G143" s="104">
        <f>SUMIFS(汇总!P:P,汇总!B:B,A143,汇总!C:C,B143,汇总!D:D,C143,汇总!E:E,D143)</f>
        <v>1192.6</v>
      </c>
      <c r="H143" s="104">
        <f>SUMIFS(汇总!Q:Q,汇总!B:B,A143,汇总!C:C,B143,汇总!D:D,C143,汇总!E:E,D143)</f>
        <v>16813.64835</v>
      </c>
      <c r="I143" s="111">
        <f t="shared" si="2"/>
        <v>1.03309667281106</v>
      </c>
    </row>
    <row r="144" s="13" customFormat="1" spans="1:9">
      <c r="A144" s="109" t="s">
        <v>3254</v>
      </c>
      <c r="B144" s="109">
        <v>0</v>
      </c>
      <c r="C144" s="109" t="s">
        <v>30</v>
      </c>
      <c r="D144" s="109" t="s">
        <v>3335</v>
      </c>
      <c r="E144" s="109" t="s">
        <v>88</v>
      </c>
      <c r="F144" s="104">
        <f>SUMIFS(汇总!J:J,汇总!B:B,A144,汇总!C:C,B144,汇总!D:D,C144,汇总!E:E,D144)</f>
        <v>12900</v>
      </c>
      <c r="G144" s="104">
        <f>SUMIFS(汇总!P:P,汇总!B:B,A144,汇总!C:C,B144,汇总!D:D,C144,汇总!E:E,D144)</f>
        <v>460.433333333333</v>
      </c>
      <c r="H144" s="104">
        <f>SUMIFS(汇总!Q:Q,汇总!B:B,A144,汇总!C:C,B144,汇总!D:D,C144,汇总!E:E,D144)</f>
        <v>7597.38333333333</v>
      </c>
      <c r="I144" s="111">
        <f t="shared" si="2"/>
        <v>0.588944444444444</v>
      </c>
    </row>
    <row r="145" s="13" customFormat="1" spans="1:9">
      <c r="A145" s="109" t="s">
        <v>3254</v>
      </c>
      <c r="B145" s="109">
        <v>0</v>
      </c>
      <c r="C145" s="109" t="s">
        <v>30</v>
      </c>
      <c r="D145" s="109" t="s">
        <v>3314</v>
      </c>
      <c r="E145" s="109" t="s">
        <v>88</v>
      </c>
      <c r="F145" s="104">
        <f>SUMIFS(汇总!J:J,汇总!B:B,A145,汇总!C:C,B145,汇总!D:D,C145,汇总!E:E,D145)</f>
        <v>14399</v>
      </c>
      <c r="G145" s="104">
        <f>SUMIFS(汇总!P:P,汇总!B:B,A145,汇总!C:C,B145,汇总!D:D,C145,汇总!E:E,D145)</f>
        <v>220.51</v>
      </c>
      <c r="H145" s="104">
        <f>SUMIFS(汇总!Q:Q,汇总!B:B,A145,汇总!C:C,B145,汇总!D:D,C145,汇总!E:E,D145)</f>
        <v>6331.32753333334</v>
      </c>
      <c r="I145" s="111">
        <f t="shared" si="2"/>
        <v>0.439706058291085</v>
      </c>
    </row>
    <row r="146" s="13" customFormat="1" spans="1:9">
      <c r="A146" s="109" t="s">
        <v>3254</v>
      </c>
      <c r="B146" s="109">
        <v>0</v>
      </c>
      <c r="C146" s="109" t="s">
        <v>30</v>
      </c>
      <c r="D146" s="109" t="s">
        <v>3295</v>
      </c>
      <c r="E146" s="109" t="s">
        <v>32</v>
      </c>
      <c r="F146" s="104">
        <f>SUMIFS(汇总!J:J,汇总!B:B,A146,汇总!C:C,B146,汇总!D:D,C146,汇总!E:E,D146)</f>
        <v>7122</v>
      </c>
      <c r="G146" s="104">
        <f>SUMIFS(汇总!P:P,汇总!B:B,A146,汇总!C:C,B146,汇总!D:D,C146,汇总!E:E,D146)</f>
        <v>871.12</v>
      </c>
      <c r="H146" s="104">
        <f>SUMIFS(汇总!Q:Q,汇总!B:B,A146,汇总!C:C,B146,汇总!D:D,C146,汇总!E:E,D146)</f>
        <v>9050.7241</v>
      </c>
      <c r="I146" s="111">
        <f t="shared" si="2"/>
        <v>1.27081214546476</v>
      </c>
    </row>
    <row r="147" s="13" customFormat="1" spans="1:9">
      <c r="A147" s="109" t="s">
        <v>3254</v>
      </c>
      <c r="B147" s="109">
        <v>0</v>
      </c>
      <c r="C147" s="109" t="s">
        <v>30</v>
      </c>
      <c r="D147" s="109" t="s">
        <v>3271</v>
      </c>
      <c r="E147" s="109" t="s">
        <v>88</v>
      </c>
      <c r="F147" s="104">
        <f>SUMIFS(汇总!J:J,汇总!B:B,A147,汇总!C:C,B147,汇总!D:D,C147,汇总!E:E,D147)</f>
        <v>14320</v>
      </c>
      <c r="G147" s="104">
        <f>SUMIFS(汇总!P:P,汇总!B:B,A147,汇总!C:C,B147,汇总!D:D,C147,汇总!E:E,D147)</f>
        <v>558.99</v>
      </c>
      <c r="H147" s="104">
        <f>SUMIFS(汇总!Q:Q,汇总!B:B,A147,汇总!C:C,B147,汇总!D:D,C147,汇总!E:E,D147)</f>
        <v>7963.2168</v>
      </c>
      <c r="I147" s="111">
        <f t="shared" si="2"/>
        <v>0.556090558659218</v>
      </c>
    </row>
    <row r="148" s="13" customFormat="1" spans="1:9">
      <c r="A148" s="109" t="s">
        <v>3254</v>
      </c>
      <c r="B148" s="109">
        <v>0</v>
      </c>
      <c r="C148" s="109" t="s">
        <v>30</v>
      </c>
      <c r="D148" s="109" t="s">
        <v>3255</v>
      </c>
      <c r="E148" s="109" t="s">
        <v>32</v>
      </c>
      <c r="F148" s="104">
        <f>SUMIFS(汇总!J:J,汇总!B:B,A148,汇总!C:C,B148,汇总!D:D,C148,汇总!E:E,D148)</f>
        <v>8139</v>
      </c>
      <c r="G148" s="104">
        <f>SUMIFS(汇总!P:P,汇总!B:B,A148,汇总!C:C,B148,汇总!D:D,C148,汇总!E:E,D148)</f>
        <v>6.59999999999999</v>
      </c>
      <c r="H148" s="104">
        <f>SUMIFS(汇总!Q:Q,汇总!B:B,A148,汇总!C:C,B148,汇总!D:D,C148,汇总!E:E,D148)</f>
        <v>4480.8172</v>
      </c>
      <c r="I148" s="111">
        <f t="shared" si="2"/>
        <v>0.550536576975058</v>
      </c>
    </row>
    <row r="149" s="13" customFormat="1" spans="1:9">
      <c r="A149" s="109" t="s">
        <v>3254</v>
      </c>
      <c r="B149" s="109">
        <v>0</v>
      </c>
      <c r="C149" s="109" t="s">
        <v>99</v>
      </c>
      <c r="D149" s="109">
        <v>0</v>
      </c>
      <c r="E149" s="109" t="s">
        <v>88</v>
      </c>
      <c r="F149" s="104">
        <f>SUMIFS(汇总!J:J,汇总!B:B,A149,汇总!C:C,B149,汇总!D:D,C149,汇总!E:E,D149)</f>
        <v>1000</v>
      </c>
      <c r="G149" s="104">
        <f>SUMIFS(汇总!P:P,汇总!B:B,A149,汇总!C:C,B149,汇总!D:D,C149,汇总!E:E,D149)</f>
        <v>0</v>
      </c>
      <c r="H149" s="104">
        <f>SUMIFS(汇总!Q:Q,汇总!B:B,A149,汇总!C:C,B149,汇总!D:D,C149,汇总!E:E,D149)</f>
        <v>435.4</v>
      </c>
      <c r="I149" s="111">
        <f t="shared" si="2"/>
        <v>0.4354</v>
      </c>
    </row>
    <row r="150" s="13" customFormat="1" spans="1:9">
      <c r="A150" s="109" t="s">
        <v>3254</v>
      </c>
      <c r="B150" s="109">
        <v>0</v>
      </c>
      <c r="C150" s="109" t="s">
        <v>53</v>
      </c>
      <c r="D150" s="109">
        <v>0</v>
      </c>
      <c r="E150" s="109">
        <v>0</v>
      </c>
      <c r="F150" s="104">
        <f>SUMIFS(汇总!J:J,汇总!B:B,A150,汇总!C:C,B150,汇总!D:D,C150,汇总!E:E,D150)</f>
        <v>12000</v>
      </c>
      <c r="G150" s="104">
        <f>SUMIFS(汇总!P:P,汇总!B:B,A150,汇总!C:C,B150,汇总!D:D,C150,汇总!E:E,D150)</f>
        <v>44.2</v>
      </c>
      <c r="H150" s="104">
        <f>SUMIFS(汇总!Q:Q,汇总!B:B,A150,汇总!C:C,B150,汇总!D:D,C150,汇总!E:E,D150)</f>
        <v>2406.385</v>
      </c>
      <c r="I150" s="111">
        <f t="shared" si="2"/>
        <v>0.200532083333333</v>
      </c>
    </row>
    <row r="151" s="13" customFormat="1" spans="1:9">
      <c r="A151" s="109" t="s">
        <v>3254</v>
      </c>
      <c r="B151" s="109">
        <v>0</v>
      </c>
      <c r="C151" s="109" t="s">
        <v>335</v>
      </c>
      <c r="D151" s="109" t="s">
        <v>3908</v>
      </c>
      <c r="E151" s="109">
        <v>0</v>
      </c>
      <c r="F151" s="104">
        <f>SUMIFS(汇总!J:J,汇总!B:B,A151,汇总!C:C,B151,汇总!D:D,C151,汇总!E:E,D151)</f>
        <v>6100</v>
      </c>
      <c r="G151" s="104">
        <f>SUMIFS(汇总!P:P,汇总!B:B,A151,汇总!C:C,B151,汇总!D:D,C151,汇总!E:E,D151)</f>
        <v>470.26</v>
      </c>
      <c r="H151" s="104">
        <f>SUMIFS(汇总!Q:Q,汇总!B:B,A151,汇总!C:C,B151,汇总!D:D,C151,汇总!E:E,D151)</f>
        <v>10511.8355</v>
      </c>
      <c r="I151" s="111">
        <f t="shared" si="2"/>
        <v>1.72325172131148</v>
      </c>
    </row>
    <row r="152" s="13" customFormat="1" spans="1:9">
      <c r="A152" s="109" t="s">
        <v>3254</v>
      </c>
      <c r="B152" s="109">
        <v>0</v>
      </c>
      <c r="C152" s="109" t="s">
        <v>335</v>
      </c>
      <c r="D152" s="109" t="s">
        <v>3621</v>
      </c>
      <c r="E152" s="109">
        <v>0</v>
      </c>
      <c r="F152" s="104">
        <f>SUMIFS(汇总!J:J,汇总!B:B,A152,汇总!C:C,B152,汇总!D:D,C152,汇总!E:E,D152)</f>
        <v>27800</v>
      </c>
      <c r="G152" s="104">
        <f>SUMIFS(汇总!P:P,汇总!B:B,A152,汇总!C:C,B152,汇总!D:D,C152,汇总!E:E,D152)</f>
        <v>137.8</v>
      </c>
      <c r="H152" s="104">
        <f>SUMIFS(汇总!Q:Q,汇总!B:B,A152,汇总!C:C,B152,汇总!D:D,C152,汇总!E:E,D152)</f>
        <v>17799.7536333333</v>
      </c>
      <c r="I152" s="111">
        <f t="shared" si="2"/>
        <v>0.640278907673861</v>
      </c>
    </row>
    <row r="153" s="13" customFormat="1" spans="1:9">
      <c r="A153" s="109" t="s">
        <v>3254</v>
      </c>
      <c r="B153" s="109">
        <v>0</v>
      </c>
      <c r="C153" s="109" t="s">
        <v>335</v>
      </c>
      <c r="D153" s="109" t="s">
        <v>3859</v>
      </c>
      <c r="E153" s="109">
        <v>0</v>
      </c>
      <c r="F153" s="104">
        <f>SUMIFS(汇总!J:J,汇总!B:B,A153,汇总!C:C,B153,汇总!D:D,C153,汇总!E:E,D153)</f>
        <v>8900</v>
      </c>
      <c r="G153" s="104">
        <f>SUMIFS(汇总!P:P,汇总!B:B,A153,汇总!C:C,B153,汇总!D:D,C153,汇总!E:E,D153)</f>
        <v>280.9</v>
      </c>
      <c r="H153" s="104">
        <f>SUMIFS(汇总!Q:Q,汇总!B:B,A153,汇总!C:C,B153,汇总!D:D,C153,汇总!E:E,D153)</f>
        <v>9028.13003333333</v>
      </c>
      <c r="I153" s="111">
        <f t="shared" si="2"/>
        <v>1.0143966329588</v>
      </c>
    </row>
    <row r="154" s="13" customFormat="1" spans="1:9">
      <c r="A154" s="109" t="s">
        <v>3254</v>
      </c>
      <c r="B154" s="109">
        <v>0</v>
      </c>
      <c r="C154" s="109" t="s">
        <v>3834</v>
      </c>
      <c r="D154" s="109">
        <v>0</v>
      </c>
      <c r="E154" s="109">
        <v>0</v>
      </c>
      <c r="F154" s="104">
        <f>SUMIFS(汇总!J:J,汇总!B:B,A154,汇总!C:C,B154,汇总!D:D,C154,汇总!E:E,D154)</f>
        <v>0</v>
      </c>
      <c r="G154" s="104">
        <f>SUMIFS(汇总!P:P,汇总!B:B,A154,汇总!C:C,B154,汇总!D:D,C154,汇总!E:E,D154)</f>
        <v>16</v>
      </c>
      <c r="H154" s="104">
        <f>SUMIFS(汇总!Q:Q,汇总!B:B,A154,汇总!C:C,B154,汇总!D:D,C154,汇总!E:E,D154)</f>
        <v>639</v>
      </c>
      <c r="I154" s="111" t="e">
        <f t="shared" si="2"/>
        <v>#DIV/0!</v>
      </c>
    </row>
    <row r="155" s="13" customFormat="1" spans="1:9">
      <c r="A155" s="110" t="s">
        <v>558</v>
      </c>
      <c r="B155" s="110" t="s">
        <v>357</v>
      </c>
      <c r="C155" s="110" t="s">
        <v>29</v>
      </c>
      <c r="D155" s="110" t="s">
        <v>29</v>
      </c>
      <c r="E155" s="112">
        <v>0</v>
      </c>
      <c r="F155" s="104">
        <f>SUMIFS(汇总!J:J,汇总!B:B,A155,汇总!C:C,B155,汇总!D:D,C155,汇总!E:E,D155)</f>
        <v>1400</v>
      </c>
      <c r="G155" s="104">
        <f>SUMIFS(汇总!P:P,汇总!B:B,A155,汇总!C:C,B155,汇总!D:D,C155,汇总!E:E,D155)</f>
        <v>19</v>
      </c>
      <c r="H155" s="104">
        <f>SUMIFS(汇总!Q:Q,汇总!B:B,A155,汇总!C:C,B155,汇总!D:D,C155,汇总!E:E,D155)</f>
        <v>118.66</v>
      </c>
      <c r="I155" s="111">
        <f t="shared" si="2"/>
        <v>0.0847571428571429</v>
      </c>
    </row>
    <row r="156" s="13" customFormat="1" spans="1:9">
      <c r="A156" s="110" t="s">
        <v>558</v>
      </c>
      <c r="B156" s="110" t="s">
        <v>457</v>
      </c>
      <c r="C156" s="110" t="s">
        <v>29</v>
      </c>
      <c r="D156" s="110" t="s">
        <v>29</v>
      </c>
      <c r="E156" s="112">
        <v>0</v>
      </c>
      <c r="F156" s="104">
        <f>SUMIFS(汇总!J:J,汇总!B:B,A156,汇总!C:C,B156,汇总!D:D,C156,汇总!E:E,D156)</f>
        <v>5800</v>
      </c>
      <c r="G156" s="104">
        <f>SUMIFS(汇总!P:P,汇总!B:B,A156,汇总!C:C,B156,汇总!D:D,C156,汇总!E:E,D156)</f>
        <v>51</v>
      </c>
      <c r="H156" s="104">
        <f>SUMIFS(汇总!Q:Q,汇总!B:B,A156,汇总!C:C,B156,汇总!D:D,C156,汇总!E:E,D156)</f>
        <v>1355.75</v>
      </c>
      <c r="I156" s="111">
        <f t="shared" si="2"/>
        <v>0.23375</v>
      </c>
    </row>
    <row r="157" s="13" customFormat="1" spans="1:9">
      <c r="A157" s="110" t="s">
        <v>558</v>
      </c>
      <c r="B157" s="110" t="s">
        <v>57</v>
      </c>
      <c r="C157" s="110" t="s">
        <v>29</v>
      </c>
      <c r="D157" s="110" t="s">
        <v>29</v>
      </c>
      <c r="E157" s="112">
        <v>0</v>
      </c>
      <c r="F157" s="104">
        <f>SUMIFS(汇总!J:J,汇总!B:B,A157,汇总!C:C,B157,汇总!D:D,C157,汇总!E:E,D157)</f>
        <v>5966</v>
      </c>
      <c r="G157" s="104">
        <f>SUMIFS(汇总!P:P,汇总!B:B,A157,汇总!C:C,B157,汇总!D:D,C157,汇总!E:E,D157)</f>
        <v>139.79</v>
      </c>
      <c r="H157" s="104">
        <f>SUMIFS(汇总!Q:Q,汇总!B:B,A157,汇总!C:C,B157,汇总!D:D,C157,汇总!E:E,D157)</f>
        <v>2116.70005</v>
      </c>
      <c r="I157" s="111">
        <f t="shared" si="2"/>
        <v>0.354793840093865</v>
      </c>
    </row>
    <row r="158" s="13" customFormat="1" spans="1:9">
      <c r="A158" s="110" t="s">
        <v>558</v>
      </c>
      <c r="B158" s="110" t="s">
        <v>29</v>
      </c>
      <c r="C158" s="110" t="s">
        <v>30</v>
      </c>
      <c r="D158" s="110" t="s">
        <v>926</v>
      </c>
      <c r="E158" s="112" t="s">
        <v>32</v>
      </c>
      <c r="F158" s="104">
        <f>SUMIFS(汇总!J:J,汇总!B:B,A158,汇总!C:C,B158,汇总!D:D,C158,汇总!E:E,D158)</f>
        <v>12366</v>
      </c>
      <c r="G158" s="104">
        <f>SUMIFS(汇总!P:P,汇总!B:B,A158,汇总!C:C,B158,汇总!D:D,C158,汇总!E:E,D158)</f>
        <v>479.95</v>
      </c>
      <c r="H158" s="104">
        <f>SUMIFS(汇总!Q:Q,汇总!B:B,A158,汇总!C:C,B158,汇总!D:D,C158,汇总!E:E,D158)</f>
        <v>8661.3927</v>
      </c>
      <c r="I158" s="111">
        <f t="shared" si="2"/>
        <v>0.700419917515769</v>
      </c>
    </row>
    <row r="159" s="13" customFormat="1" spans="1:9">
      <c r="A159" s="110" t="s">
        <v>558</v>
      </c>
      <c r="B159" s="110" t="s">
        <v>29</v>
      </c>
      <c r="C159" s="110" t="s">
        <v>30</v>
      </c>
      <c r="D159" s="110" t="s">
        <v>901</v>
      </c>
      <c r="E159" s="112" t="s">
        <v>32</v>
      </c>
      <c r="F159" s="104">
        <f>SUMIFS(汇总!J:J,汇总!B:B,A159,汇总!C:C,B159,汇总!D:D,C159,汇总!E:E,D159)</f>
        <v>5050</v>
      </c>
      <c r="G159" s="104">
        <f>SUMIFS(汇总!P:P,汇总!B:B,A159,汇总!C:C,B159,汇总!D:D,C159,汇总!E:E,D159)</f>
        <v>260</v>
      </c>
      <c r="H159" s="104">
        <f>SUMIFS(汇总!Q:Q,汇总!B:B,A159,汇总!C:C,B159,汇总!D:D,C159,汇总!E:E,D159)</f>
        <v>4052.36025</v>
      </c>
      <c r="I159" s="111">
        <f t="shared" si="2"/>
        <v>0.802447574257426</v>
      </c>
    </row>
    <row r="160" s="13" customFormat="1" spans="1:9">
      <c r="A160" s="110" t="s">
        <v>558</v>
      </c>
      <c r="B160" s="110" t="s">
        <v>29</v>
      </c>
      <c r="C160" s="110" t="s">
        <v>30</v>
      </c>
      <c r="D160" s="110" t="s">
        <v>868</v>
      </c>
      <c r="E160" s="112" t="s">
        <v>32</v>
      </c>
      <c r="F160" s="104">
        <f>SUMIFS(汇总!J:J,汇总!B:B,A160,汇总!C:C,B160,汇总!D:D,C160,汇总!E:E,D160)</f>
        <v>9099</v>
      </c>
      <c r="G160" s="104">
        <f>SUMIFS(汇总!P:P,汇总!B:B,A160,汇总!C:C,B160,汇总!D:D,C160,汇总!E:E,D160)</f>
        <v>272.23</v>
      </c>
      <c r="H160" s="104">
        <f>SUMIFS(汇总!Q:Q,汇总!B:B,A160,汇总!C:C,B160,汇总!D:D,C160,汇总!E:E,D160)</f>
        <v>3605.21993333333</v>
      </c>
      <c r="I160" s="111">
        <f t="shared" si="2"/>
        <v>0.396221555482287</v>
      </c>
    </row>
    <row r="161" s="13" customFormat="1" spans="1:9">
      <c r="A161" s="110" t="s">
        <v>558</v>
      </c>
      <c r="B161" s="110" t="s">
        <v>29</v>
      </c>
      <c r="C161" s="110" t="s">
        <v>30</v>
      </c>
      <c r="D161" s="110" t="s">
        <v>843</v>
      </c>
      <c r="E161" s="112" t="s">
        <v>88</v>
      </c>
      <c r="F161" s="104">
        <f>SUMIFS(汇总!J:J,汇总!B:B,A161,汇总!C:C,B161,汇总!D:D,C161,汇总!E:E,D161)</f>
        <v>6500</v>
      </c>
      <c r="G161" s="104">
        <f>SUMIFS(汇总!P:P,汇总!B:B,A161,汇总!C:C,B161,汇总!D:D,C161,汇总!E:E,D161)</f>
        <v>597.8</v>
      </c>
      <c r="H161" s="104">
        <f>SUMIFS(汇总!Q:Q,汇总!B:B,A161,汇总!C:C,B161,汇总!D:D,C161,汇总!E:E,D161)</f>
        <v>8215.09668333333</v>
      </c>
      <c r="I161" s="111">
        <f t="shared" si="2"/>
        <v>1.26386102820513</v>
      </c>
    </row>
    <row r="162" s="13" customFormat="1" spans="1:9">
      <c r="A162" s="110" t="s">
        <v>558</v>
      </c>
      <c r="B162" s="110" t="s">
        <v>29</v>
      </c>
      <c r="C162" s="110" t="s">
        <v>30</v>
      </c>
      <c r="D162" s="110" t="s">
        <v>822</v>
      </c>
      <c r="E162" s="112" t="s">
        <v>88</v>
      </c>
      <c r="F162" s="104">
        <f>SUMIFS(汇总!J:J,汇总!B:B,A162,汇总!C:C,B162,汇总!D:D,C162,汇总!E:E,D162)</f>
        <v>4000</v>
      </c>
      <c r="G162" s="104">
        <f>SUMIFS(汇总!P:P,汇总!B:B,A162,汇总!C:C,B162,汇总!D:D,C162,汇总!E:E,D162)</f>
        <v>65.906</v>
      </c>
      <c r="H162" s="104">
        <f>SUMIFS(汇总!Q:Q,汇总!B:B,A162,汇总!C:C,B162,汇总!D:D,C162,汇总!E:E,D162)</f>
        <v>5420.15131666667</v>
      </c>
      <c r="I162" s="111">
        <f t="shared" si="2"/>
        <v>1.35503782916667</v>
      </c>
    </row>
    <row r="163" s="13" customFormat="1" spans="1:9">
      <c r="A163" s="110" t="s">
        <v>558</v>
      </c>
      <c r="B163" s="110" t="s">
        <v>29</v>
      </c>
      <c r="C163" s="110" t="s">
        <v>30</v>
      </c>
      <c r="D163" s="110" t="s">
        <v>783</v>
      </c>
      <c r="E163" s="112" t="s">
        <v>32</v>
      </c>
      <c r="F163" s="104">
        <f>SUMIFS(汇总!J:J,汇总!B:B,A163,汇总!C:C,B163,汇总!D:D,C163,汇总!E:E,D163)</f>
        <v>3483</v>
      </c>
      <c r="G163" s="104">
        <f>SUMIFS(汇总!P:P,汇总!B:B,A163,汇总!C:C,B163,汇总!D:D,C163,汇总!E:E,D163)</f>
        <v>212.65</v>
      </c>
      <c r="H163" s="104">
        <f>SUMIFS(汇总!Q:Q,汇总!B:B,A163,汇总!C:C,B163,汇总!D:D,C163,汇总!E:E,D163)</f>
        <v>1751.2011</v>
      </c>
      <c r="I163" s="111">
        <f t="shared" si="2"/>
        <v>0.50278527131783</v>
      </c>
    </row>
    <row r="164" s="13" customFormat="1" spans="1:9">
      <c r="A164" s="110" t="s">
        <v>558</v>
      </c>
      <c r="B164" s="110" t="s">
        <v>29</v>
      </c>
      <c r="C164" s="110" t="s">
        <v>30</v>
      </c>
      <c r="D164" s="110" t="s">
        <v>716</v>
      </c>
      <c r="E164" s="112" t="s">
        <v>32</v>
      </c>
      <c r="F164" s="104">
        <f>SUMIFS(汇总!J:J,汇总!B:B,A164,汇总!C:C,B164,汇总!D:D,C164,汇总!E:E,D164)</f>
        <v>9900</v>
      </c>
      <c r="G164" s="104">
        <f>SUMIFS(汇总!P:P,汇总!B:B,A164,汇总!C:C,B164,汇总!D:D,C164,汇总!E:E,D164)</f>
        <v>598.49015</v>
      </c>
      <c r="H164" s="104">
        <f>SUMIFS(汇总!Q:Q,汇总!B:B,A164,汇总!C:C,B164,汇总!D:D,C164,汇总!E:E,D164)</f>
        <v>12602.23015</v>
      </c>
      <c r="I164" s="111">
        <f t="shared" si="2"/>
        <v>1.27295254040404</v>
      </c>
    </row>
    <row r="165" s="13" customFormat="1" spans="1:9">
      <c r="A165" s="110" t="s">
        <v>558</v>
      </c>
      <c r="B165" s="110" t="s">
        <v>29</v>
      </c>
      <c r="C165" s="110" t="s">
        <v>30</v>
      </c>
      <c r="D165" s="110" t="s">
        <v>688</v>
      </c>
      <c r="E165" s="112" t="s">
        <v>32</v>
      </c>
      <c r="F165" s="104">
        <f>SUMIFS(汇总!J:J,汇总!B:B,A165,汇总!C:C,B165,汇总!D:D,C165,汇总!E:E,D165)</f>
        <v>7500</v>
      </c>
      <c r="G165" s="104">
        <f>SUMIFS(汇总!P:P,汇总!B:B,A165,汇总!C:C,B165,汇总!D:D,C165,汇总!E:E,D165)</f>
        <v>764.81</v>
      </c>
      <c r="H165" s="104">
        <f>SUMIFS(汇总!Q:Q,汇总!B:B,A165,汇总!C:C,B165,汇总!D:D,C165,汇总!E:E,D165)</f>
        <v>5823.84775</v>
      </c>
      <c r="I165" s="111">
        <f t="shared" si="2"/>
        <v>0.776513033333333</v>
      </c>
    </row>
    <row r="166" s="13" customFormat="1" spans="1:9">
      <c r="A166" s="110" t="s">
        <v>558</v>
      </c>
      <c r="B166" s="110" t="s">
        <v>29</v>
      </c>
      <c r="C166" s="110" t="s">
        <v>30</v>
      </c>
      <c r="D166" s="110" t="s">
        <v>633</v>
      </c>
      <c r="E166" s="112" t="s">
        <v>88</v>
      </c>
      <c r="F166" s="104">
        <f>SUMIFS(汇总!J:J,汇总!B:B,A166,汇总!C:C,B166,汇总!D:D,C166,汇总!E:E,D166)</f>
        <v>5000</v>
      </c>
      <c r="G166" s="104">
        <f>SUMIFS(汇总!P:P,汇总!B:B,A166,汇总!C:C,B166,汇总!D:D,C166,汇总!E:E,D166)</f>
        <v>503.30315</v>
      </c>
      <c r="H166" s="104">
        <f>SUMIFS(汇总!Q:Q,汇总!B:B,A166,汇总!C:C,B166,汇总!D:D,C166,汇总!E:E,D166)</f>
        <v>5412.71835</v>
      </c>
      <c r="I166" s="111">
        <f t="shared" si="2"/>
        <v>1.08254367</v>
      </c>
    </row>
    <row r="167" s="13" customFormat="1" spans="1:9">
      <c r="A167" s="110" t="s">
        <v>558</v>
      </c>
      <c r="B167" s="110" t="s">
        <v>29</v>
      </c>
      <c r="C167" s="110" t="s">
        <v>30</v>
      </c>
      <c r="D167" s="110" t="s">
        <v>555</v>
      </c>
      <c r="E167" s="112" t="s">
        <v>32</v>
      </c>
      <c r="F167" s="104">
        <f>SUMIFS(汇总!J:J,汇总!B:B,A167,汇总!C:C,B167,汇总!D:D,C167,汇总!E:E,D167)</f>
        <v>4666</v>
      </c>
      <c r="G167" s="104">
        <f>SUMIFS(汇总!P:P,汇总!B:B,A167,汇总!C:C,B167,汇总!D:D,C167,汇总!E:E,D167)</f>
        <v>417.8</v>
      </c>
      <c r="H167" s="104">
        <f>SUMIFS(汇总!Q:Q,汇总!B:B,A167,汇总!C:C,B167,汇总!D:D,C167,汇总!E:E,D167)</f>
        <v>3763.125</v>
      </c>
      <c r="I167" s="111">
        <f t="shared" si="2"/>
        <v>0.806499142734676</v>
      </c>
    </row>
    <row r="168" s="13" customFormat="1" spans="1:9">
      <c r="A168" s="110" t="s">
        <v>558</v>
      </c>
      <c r="B168" s="110" t="s">
        <v>29</v>
      </c>
      <c r="C168" s="110" t="s">
        <v>372</v>
      </c>
      <c r="D168" s="110" t="s">
        <v>29</v>
      </c>
      <c r="E168" s="112">
        <v>0</v>
      </c>
      <c r="F168" s="104">
        <f>SUMIFS(汇总!J:J,汇总!B:B,A168,汇总!C:C,B168,汇总!D:D,C168,汇总!E:E,D168)</f>
        <v>9000</v>
      </c>
      <c r="G168" s="104">
        <f>SUMIFS(汇总!P:P,汇总!B:B,A168,汇总!C:C,B168,汇总!D:D,C168,汇总!E:E,D168)</f>
        <v>25</v>
      </c>
      <c r="H168" s="104">
        <f>SUMIFS(汇总!Q:Q,汇总!B:B,A168,汇总!C:C,B168,汇总!D:D,C168,汇总!E:E,D168)</f>
        <v>1200.17415</v>
      </c>
      <c r="I168" s="111">
        <f t="shared" si="2"/>
        <v>0.133352683333333</v>
      </c>
    </row>
    <row r="169" s="13" customFormat="1" spans="1:9">
      <c r="A169" s="110" t="s">
        <v>558</v>
      </c>
      <c r="B169" s="110" t="s">
        <v>29</v>
      </c>
      <c r="C169" s="109" t="s">
        <v>99</v>
      </c>
      <c r="D169" s="110" t="s">
        <v>29</v>
      </c>
      <c r="E169" s="112">
        <v>0</v>
      </c>
      <c r="F169" s="104">
        <f>SUMIFS(汇总!J:J,汇总!B:B,A169,汇总!C:C,B169,汇总!D:D,C169,汇总!E:E,D169)</f>
        <v>3000</v>
      </c>
      <c r="G169" s="104">
        <f>SUMIFS(汇总!P:P,汇总!B:B,A169,汇总!C:C,B169,汇总!D:D,C169,汇总!E:E,D169)</f>
        <v>110.96</v>
      </c>
      <c r="H169" s="104">
        <f>SUMIFS(汇总!Q:Q,汇总!B:B,A169,汇总!C:C,B169,汇总!D:D,C169,汇总!E:E,D169)</f>
        <v>1028.6</v>
      </c>
      <c r="I169" s="111">
        <f t="shared" si="2"/>
        <v>0.342866666666667</v>
      </c>
    </row>
    <row r="170" s="13" customFormat="1" spans="1:9">
      <c r="A170" s="110" t="s">
        <v>558</v>
      </c>
      <c r="B170" s="110" t="s">
        <v>29</v>
      </c>
      <c r="C170" s="110" t="s">
        <v>153</v>
      </c>
      <c r="D170" s="110" t="s">
        <v>29</v>
      </c>
      <c r="E170" s="112">
        <v>0</v>
      </c>
      <c r="F170" s="104">
        <f>SUMIFS(汇总!J:J,汇总!B:B,A170,汇总!C:C,B170,汇总!D:D,C170,汇总!E:E,D170)</f>
        <v>3000</v>
      </c>
      <c r="G170" s="104">
        <f>SUMIFS(汇总!P:P,汇总!B:B,A170,汇总!C:C,B170,汇总!D:D,C170,汇总!E:E,D170)</f>
        <v>0</v>
      </c>
      <c r="H170" s="104">
        <f>SUMIFS(汇总!Q:Q,汇总!B:B,A170,汇总!C:C,B170,汇总!D:D,C170,汇总!E:E,D170)</f>
        <v>568.39</v>
      </c>
      <c r="I170" s="111">
        <f t="shared" si="2"/>
        <v>0.189463333333333</v>
      </c>
    </row>
    <row r="171" s="13" customFormat="1" spans="1:9">
      <c r="A171" s="110" t="s">
        <v>558</v>
      </c>
      <c r="B171" s="110" t="s">
        <v>29</v>
      </c>
      <c r="C171" s="110" t="s">
        <v>53</v>
      </c>
      <c r="D171" s="110" t="s">
        <v>29</v>
      </c>
      <c r="E171" s="112">
        <v>0</v>
      </c>
      <c r="F171" s="104">
        <f>SUMIFS(汇总!J:J,汇总!B:B,A171,汇总!C:C,B171,汇总!D:D,C171,汇总!E:E,D171)</f>
        <v>17600</v>
      </c>
      <c r="G171" s="104">
        <f>SUMIFS(汇总!P:P,汇总!B:B,A171,汇总!C:C,B171,汇总!D:D,C171,汇总!E:E,D171)</f>
        <v>890.601166666667</v>
      </c>
      <c r="H171" s="104">
        <f>SUMIFS(汇总!Q:Q,汇总!B:B,A171,汇总!C:C,B171,汇总!D:D,C171,汇总!E:E,D171)</f>
        <v>11320.5350166667</v>
      </c>
      <c r="I171" s="111">
        <f t="shared" si="2"/>
        <v>0.643212216856061</v>
      </c>
    </row>
    <row r="172" s="13" customFormat="1" spans="1:9">
      <c r="A172" s="110" t="s">
        <v>558</v>
      </c>
      <c r="B172" s="110" t="s">
        <v>29</v>
      </c>
      <c r="C172" s="110" t="s">
        <v>335</v>
      </c>
      <c r="D172" s="110" t="s">
        <v>762</v>
      </c>
      <c r="E172" s="112">
        <v>0</v>
      </c>
      <c r="F172" s="104">
        <f>SUMIFS(汇总!J:J,汇总!B:B,A172,汇总!C:C,B172,汇总!D:D,C172,汇总!E:E,D172)</f>
        <v>15100</v>
      </c>
      <c r="G172" s="104">
        <f>SUMIFS(汇总!P:P,汇总!B:B,A172,汇总!C:C,B172,汇总!D:D,C172,汇总!E:E,D172)</f>
        <v>240.574966666667</v>
      </c>
      <c r="H172" s="104">
        <f>SUMIFS(汇总!Q:Q,汇总!B:B,A172,汇总!C:C,B172,汇总!D:D,C172,汇总!E:E,D172)</f>
        <v>10686.91895</v>
      </c>
      <c r="I172" s="111">
        <f t="shared" si="2"/>
        <v>0.707742976821192</v>
      </c>
    </row>
    <row r="173" s="13" customFormat="1" spans="1:9">
      <c r="A173" s="110" t="s">
        <v>558</v>
      </c>
      <c r="B173" s="110" t="s">
        <v>29</v>
      </c>
      <c r="C173" s="110" t="s">
        <v>335</v>
      </c>
      <c r="D173" s="110" t="s">
        <v>752</v>
      </c>
      <c r="E173" s="112">
        <v>0</v>
      </c>
      <c r="F173" s="104">
        <f>SUMIFS(汇总!J:J,汇总!B:B,A173,汇总!C:C,B173,汇总!D:D,C173,汇总!E:E,D173)</f>
        <v>10700</v>
      </c>
      <c r="G173" s="104">
        <f>SUMIFS(汇总!P:P,汇总!B:B,A173,汇总!C:C,B173,汇总!D:D,C173,汇总!E:E,D173)</f>
        <v>359.25</v>
      </c>
      <c r="H173" s="104">
        <f>SUMIFS(汇总!Q:Q,汇总!B:B,A173,汇总!C:C,B173,汇总!D:D,C173,汇总!E:E,D173)</f>
        <v>7259.91125</v>
      </c>
      <c r="I173" s="111">
        <f t="shared" si="2"/>
        <v>0.678496378504673</v>
      </c>
    </row>
    <row r="174" s="13" customFormat="1" spans="1:9">
      <c r="A174" s="110" t="s">
        <v>558</v>
      </c>
      <c r="B174" s="110" t="s">
        <v>29</v>
      </c>
      <c r="C174" s="110" t="s">
        <v>157</v>
      </c>
      <c r="D174" s="110" t="s">
        <v>29</v>
      </c>
      <c r="E174" s="112">
        <v>0</v>
      </c>
      <c r="F174" s="104">
        <f>SUMIFS(汇总!J:J,汇总!B:B,A174,汇总!C:C,B174,汇总!D:D,C174,汇总!E:E,D174)</f>
        <v>3000</v>
      </c>
      <c r="G174" s="104">
        <f>SUMIFS(汇总!P:P,汇总!B:B,A174,汇总!C:C,B174,汇总!D:D,C174,汇总!E:E,D174)</f>
        <v>91.35</v>
      </c>
      <c r="H174" s="104">
        <f>SUMIFS(汇总!Q:Q,汇总!B:B,A174,汇总!C:C,B174,汇总!D:D,C174,汇总!E:E,D174)</f>
        <v>2462.6</v>
      </c>
      <c r="I174" s="111">
        <f t="shared" si="2"/>
        <v>0.820866666666667</v>
      </c>
    </row>
    <row r="175" s="13" customFormat="1" spans="1:9">
      <c r="A175" s="110" t="s">
        <v>558</v>
      </c>
      <c r="B175" s="110" t="s">
        <v>29</v>
      </c>
      <c r="C175" s="110" t="s">
        <v>109</v>
      </c>
      <c r="D175" s="110" t="s">
        <v>29</v>
      </c>
      <c r="E175" s="112">
        <v>0</v>
      </c>
      <c r="F175" s="104">
        <f>SUMIFS(汇总!J:J,汇总!B:B,A175,汇总!C:C,B175,汇总!D:D,C175,汇总!E:E,D175)</f>
        <v>3000</v>
      </c>
      <c r="G175" s="104">
        <f>SUMIFS(汇总!P:P,汇总!B:B,A175,汇总!C:C,B175,汇总!D:D,C175,汇总!E:E,D175)</f>
        <v>-116.25</v>
      </c>
      <c r="H175" s="104">
        <f>SUMIFS(汇总!Q:Q,汇总!B:B,A175,汇总!C:C,B175,汇总!D:D,C175,汇总!E:E,D175)</f>
        <v>10302.2958166667</v>
      </c>
      <c r="I175" s="111">
        <f t="shared" si="2"/>
        <v>3.43409860555557</v>
      </c>
    </row>
    <row r="176" s="13" customFormat="1" spans="1:9">
      <c r="A176" s="110" t="s">
        <v>2563</v>
      </c>
      <c r="B176" s="110" t="s">
        <v>357</v>
      </c>
      <c r="C176" s="109">
        <v>0</v>
      </c>
      <c r="D176" s="110" t="s">
        <v>29</v>
      </c>
      <c r="E176" s="112">
        <v>0</v>
      </c>
      <c r="F176" s="104">
        <f>SUMIFS(汇总!J:J,汇总!B:B,A176,汇总!C:C,B176,汇总!D:D,C176,汇总!E:E,D176)</f>
        <v>600</v>
      </c>
      <c r="G176" s="104">
        <f>SUMIFS(汇总!P:P,汇总!B:B,A176,汇总!C:C,B176,汇总!D:D,C176,汇总!E:E,D176)</f>
        <v>0</v>
      </c>
      <c r="H176" s="104">
        <f>SUMIFS(汇总!Q:Q,汇总!B:B,A176,汇总!C:C,B176,汇总!D:D,C176,汇总!E:E,D176)</f>
        <v>547.45</v>
      </c>
      <c r="I176" s="111">
        <f t="shared" si="2"/>
        <v>0.912416666666667</v>
      </c>
    </row>
    <row r="177" s="13" customFormat="1" spans="1:9">
      <c r="A177" s="110" t="s">
        <v>2563</v>
      </c>
      <c r="B177" s="110" t="s">
        <v>2602</v>
      </c>
      <c r="C177" s="110" t="s">
        <v>30</v>
      </c>
      <c r="D177" s="110" t="s">
        <v>2603</v>
      </c>
      <c r="E177" s="112" t="s">
        <v>32</v>
      </c>
      <c r="F177" s="104">
        <f>SUMIFS(汇总!J:J,汇总!B:B,A177,汇总!C:C,B177,汇总!D:D,C177,汇总!E:E,D177)</f>
        <v>28900</v>
      </c>
      <c r="G177" s="104">
        <f>SUMIFS(汇总!P:P,汇总!B:B,A177,汇总!C:C,B177,汇总!D:D,C177,汇总!E:E,D177)</f>
        <v>1631.3</v>
      </c>
      <c r="H177" s="104">
        <f>SUMIFS(汇总!Q:Q,汇总!B:B,A177,汇总!C:C,B177,汇总!D:D,C177,汇总!E:E,D177)</f>
        <v>31459.7182833333</v>
      </c>
      <c r="I177" s="111">
        <f t="shared" si="2"/>
        <v>1.08857156689735</v>
      </c>
    </row>
    <row r="178" s="13" customFormat="1" spans="1:9">
      <c r="A178" s="110" t="s">
        <v>2563</v>
      </c>
      <c r="B178" s="110" t="s">
        <v>2602</v>
      </c>
      <c r="C178" s="112" t="s">
        <v>30</v>
      </c>
      <c r="D178" s="110" t="s">
        <v>2873</v>
      </c>
      <c r="E178" s="112" t="s">
        <v>32</v>
      </c>
      <c r="F178" s="104">
        <f>SUMIFS(汇总!J:J,汇总!B:B,A178,汇总!C:C,B178,汇总!D:D,C178,汇总!E:E,D178)</f>
        <v>5500</v>
      </c>
      <c r="G178" s="104">
        <f>SUMIFS(汇总!P:P,汇总!B:B,A178,汇总!C:C,B178,汇总!D:D,C178,汇总!E:E,D178)</f>
        <v>99.2</v>
      </c>
      <c r="H178" s="104">
        <f>SUMIFS(汇总!Q:Q,汇总!B:B,A178,汇总!C:C,B178,汇总!D:D,C178,汇总!E:E,D178)</f>
        <v>2679.67415</v>
      </c>
      <c r="I178" s="111">
        <f t="shared" si="2"/>
        <v>0.487213481818182</v>
      </c>
    </row>
    <row r="179" s="13" customFormat="1" spans="1:9">
      <c r="A179" s="110" t="s">
        <v>2563</v>
      </c>
      <c r="B179" s="110" t="s">
        <v>457</v>
      </c>
      <c r="C179" s="110" t="s">
        <v>29</v>
      </c>
      <c r="D179" s="110" t="s">
        <v>29</v>
      </c>
      <c r="E179" s="112">
        <v>0</v>
      </c>
      <c r="F179" s="104">
        <f>SUMIFS(汇总!J:J,汇总!B:B,A179,汇总!C:C,B179,汇总!D:D,C179,汇总!E:E,D179)</f>
        <v>5300</v>
      </c>
      <c r="G179" s="104">
        <f>SUMIFS(汇总!P:P,汇总!B:B,A179,汇总!C:C,B179,汇总!D:D,C179,汇总!E:E,D179)</f>
        <v>59.5</v>
      </c>
      <c r="H179" s="104">
        <f>SUMIFS(汇总!Q:Q,汇总!B:B,A179,汇总!C:C,B179,汇总!D:D,C179,汇总!E:E,D179)</f>
        <v>1216.4269</v>
      </c>
      <c r="I179" s="111">
        <f t="shared" si="2"/>
        <v>0.229514509433962</v>
      </c>
    </row>
    <row r="180" s="13" customFormat="1" spans="1:9">
      <c r="A180" s="110" t="s">
        <v>2563</v>
      </c>
      <c r="B180" s="110" t="s">
        <v>57</v>
      </c>
      <c r="C180" s="110" t="s">
        <v>29</v>
      </c>
      <c r="D180" s="110" t="s">
        <v>29</v>
      </c>
      <c r="E180" s="112">
        <v>0</v>
      </c>
      <c r="F180" s="104">
        <f>SUMIFS(汇总!J:J,汇总!B:B,A180,汇总!C:C,B180,汇总!D:D,C180,汇总!E:E,D180)</f>
        <v>2000</v>
      </c>
      <c r="G180" s="104">
        <f>SUMIFS(汇总!P:P,汇总!B:B,A180,汇总!C:C,B180,汇总!D:D,C180,汇总!E:E,D180)</f>
        <v>20</v>
      </c>
      <c r="H180" s="104">
        <f>SUMIFS(汇总!Q:Q,汇总!B:B,A180,汇总!C:C,B180,汇总!D:D,C180,汇总!E:E,D180)</f>
        <v>3111.25975</v>
      </c>
      <c r="I180" s="111">
        <f t="shared" si="2"/>
        <v>1.555629875</v>
      </c>
    </row>
    <row r="181" s="13" customFormat="1" spans="1:9">
      <c r="A181" s="110" t="s">
        <v>2563</v>
      </c>
      <c r="B181" s="110" t="s">
        <v>29</v>
      </c>
      <c r="C181" s="110" t="s">
        <v>30</v>
      </c>
      <c r="D181" s="110" t="s">
        <v>2564</v>
      </c>
      <c r="E181" s="112" t="s">
        <v>88</v>
      </c>
      <c r="F181" s="104">
        <f>SUMIFS(汇总!J:J,汇总!B:B,A181,汇总!C:C,B181,汇总!D:D,C181,汇总!E:E,D181)</f>
        <v>8500</v>
      </c>
      <c r="G181" s="104">
        <f>SUMIFS(汇总!P:P,汇总!B:B,A181,汇总!C:C,B181,汇总!D:D,C181,汇总!E:E,D181)</f>
        <v>469.1</v>
      </c>
      <c r="H181" s="104">
        <f>SUMIFS(汇总!Q:Q,汇总!B:B,A181,汇总!C:C,B181,汇总!D:D,C181,汇总!E:E,D181)</f>
        <v>7514.75</v>
      </c>
      <c r="I181" s="111">
        <f t="shared" si="2"/>
        <v>0.884088235294118</v>
      </c>
    </row>
    <row r="182" s="13" customFormat="1" spans="1:9">
      <c r="A182" s="110" t="s">
        <v>2563</v>
      </c>
      <c r="B182" s="110" t="s">
        <v>29</v>
      </c>
      <c r="C182" s="112" t="s">
        <v>30</v>
      </c>
      <c r="D182" s="110" t="s">
        <v>2564</v>
      </c>
      <c r="E182" s="112" t="s">
        <v>32</v>
      </c>
      <c r="F182" s="104">
        <f>SUMIFS(汇总!J:J,汇总!B:B,A182,汇总!C:C,B182,汇总!D:D,C182,汇总!E:E,D182)</f>
        <v>8500</v>
      </c>
      <c r="G182" s="104">
        <f>SUMIFS(汇总!P:P,汇总!B:B,A182,汇总!C:C,B182,汇总!D:D,C182,汇总!E:E,D182)</f>
        <v>469.1</v>
      </c>
      <c r="H182" s="104">
        <f>SUMIFS(汇总!Q:Q,汇总!B:B,A182,汇总!C:C,B182,汇总!D:D,C182,汇总!E:E,D182)</f>
        <v>7514.75</v>
      </c>
      <c r="I182" s="111">
        <f t="shared" si="2"/>
        <v>0.884088235294118</v>
      </c>
    </row>
    <row r="183" s="13" customFormat="1" spans="1:9">
      <c r="A183" s="110" t="s">
        <v>2563</v>
      </c>
      <c r="B183" s="109">
        <v>0</v>
      </c>
      <c r="C183" s="109" t="s">
        <v>30</v>
      </c>
      <c r="D183" s="109" t="s">
        <v>2603</v>
      </c>
      <c r="E183" s="110" t="s">
        <v>32</v>
      </c>
      <c r="F183" s="104">
        <f>SUMIFS(汇总!J:J,汇总!B:B,A183,汇总!C:C,B183,汇总!D:D,C183,汇总!E:E,D183)</f>
        <v>2166</v>
      </c>
      <c r="G183" s="104">
        <f>SUMIFS(汇总!P:P,汇总!B:B,A183,汇总!C:C,B183,汇总!D:D,C183,汇总!E:E,D183)</f>
        <v>0</v>
      </c>
      <c r="H183" s="104">
        <f>SUMIFS(汇总!Q:Q,汇总!B:B,A183,汇总!C:C,B183,汇总!D:D,C183,汇总!E:E,D183)</f>
        <v>-186</v>
      </c>
      <c r="I183" s="111">
        <f t="shared" si="2"/>
        <v>-0.0858725761772853</v>
      </c>
    </row>
    <row r="184" s="13" customFormat="1" spans="1:9">
      <c r="A184" s="110" t="s">
        <v>2563</v>
      </c>
      <c r="B184" s="110" t="s">
        <v>29</v>
      </c>
      <c r="C184" s="110" t="s">
        <v>30</v>
      </c>
      <c r="D184" s="110" t="s">
        <v>2687</v>
      </c>
      <c r="E184" s="112" t="s">
        <v>32</v>
      </c>
      <c r="F184" s="104">
        <f>SUMIFS(汇总!J:J,汇总!B:B,A184,汇总!C:C,B184,汇总!D:D,C184,汇总!E:E,D184)</f>
        <v>17400</v>
      </c>
      <c r="G184" s="104">
        <f>SUMIFS(汇总!P:P,汇总!B:B,A184,汇总!C:C,B184,汇总!D:D,C184,汇总!E:E,D184)</f>
        <v>901.85</v>
      </c>
      <c r="H184" s="104">
        <f>SUMIFS(汇总!Q:Q,汇总!B:B,A184,汇总!C:C,B184,汇总!D:D,C184,汇总!E:E,D184)</f>
        <v>17902.86015</v>
      </c>
      <c r="I184" s="111">
        <f t="shared" si="2"/>
        <v>1.02890000862069</v>
      </c>
    </row>
    <row r="185" s="13" customFormat="1" spans="1:9">
      <c r="A185" s="110" t="s">
        <v>2563</v>
      </c>
      <c r="B185" s="110" t="s">
        <v>29</v>
      </c>
      <c r="C185" s="110" t="s">
        <v>30</v>
      </c>
      <c r="D185" s="110" t="s">
        <v>2730</v>
      </c>
      <c r="E185" s="112" t="s">
        <v>32</v>
      </c>
      <c r="F185" s="104">
        <f>SUMIFS(汇总!J:J,汇总!B:B,A185,汇总!C:C,B185,汇总!D:D,C185,汇总!E:E,D185)</f>
        <v>7200</v>
      </c>
      <c r="G185" s="104">
        <f>SUMIFS(汇总!P:P,汇总!B:B,A185,汇总!C:C,B185,汇总!D:D,C185,汇总!E:E,D185)</f>
        <v>379.4</v>
      </c>
      <c r="H185" s="104">
        <f>SUMIFS(汇总!Q:Q,汇总!B:B,A185,汇总!C:C,B185,汇总!D:D,C185,汇总!E:E,D185)</f>
        <v>5846.035</v>
      </c>
      <c r="I185" s="111">
        <f t="shared" si="2"/>
        <v>0.811949305555556</v>
      </c>
    </row>
    <row r="186" s="13" customFormat="1" spans="1:9">
      <c r="A186" s="110" t="s">
        <v>2563</v>
      </c>
      <c r="B186" s="110" t="s">
        <v>29</v>
      </c>
      <c r="C186" s="110" t="s">
        <v>30</v>
      </c>
      <c r="D186" s="110" t="s">
        <v>2748</v>
      </c>
      <c r="E186" s="112" t="s">
        <v>32</v>
      </c>
      <c r="F186" s="104">
        <f>SUMIFS(汇总!J:J,汇总!B:B,A186,汇总!C:C,B186,汇总!D:D,C186,汇总!E:E,D186)</f>
        <v>12400</v>
      </c>
      <c r="G186" s="104">
        <f>SUMIFS(汇总!P:P,汇总!B:B,A186,汇总!C:C,B186,汇总!D:D,C186,汇总!E:E,D186)</f>
        <v>555.85</v>
      </c>
      <c r="H186" s="104">
        <f>SUMIFS(汇总!Q:Q,汇总!B:B,A186,汇总!C:C,B186,汇总!D:D,C186,汇总!E:E,D186)</f>
        <v>12702.3125</v>
      </c>
      <c r="I186" s="111">
        <f t="shared" si="2"/>
        <v>1.02438004032258</v>
      </c>
    </row>
    <row r="187" s="13" customFormat="1" spans="1:9">
      <c r="A187" s="110" t="s">
        <v>2563</v>
      </c>
      <c r="B187" s="110" t="s">
        <v>29</v>
      </c>
      <c r="C187" s="110" t="s">
        <v>30</v>
      </c>
      <c r="D187" s="110" t="s">
        <v>2781</v>
      </c>
      <c r="E187" s="112" t="s">
        <v>32</v>
      </c>
      <c r="F187" s="104">
        <f>SUMIFS(汇总!J:J,汇总!B:B,A187,汇总!C:C,B187,汇总!D:D,C187,汇总!E:E,D187)</f>
        <v>20300</v>
      </c>
      <c r="G187" s="104">
        <f>SUMIFS(汇总!P:P,汇总!B:B,A187,汇总!C:C,B187,汇总!D:D,C187,汇总!E:E,D187)</f>
        <v>703</v>
      </c>
      <c r="H187" s="104">
        <f>SUMIFS(汇总!Q:Q,汇总!B:B,A187,汇总!C:C,B187,汇总!D:D,C187,汇总!E:E,D187)</f>
        <v>16907.2033333333</v>
      </c>
      <c r="I187" s="111">
        <f t="shared" si="2"/>
        <v>0.832867159277504</v>
      </c>
    </row>
    <row r="188" s="13" customFormat="1" spans="1:9">
      <c r="A188" s="110" t="s">
        <v>2563</v>
      </c>
      <c r="B188" s="110" t="s">
        <v>29</v>
      </c>
      <c r="C188" s="110" t="s">
        <v>30</v>
      </c>
      <c r="D188" s="110" t="s">
        <v>2839</v>
      </c>
      <c r="E188" s="112" t="s">
        <v>88</v>
      </c>
      <c r="F188" s="104">
        <f>SUMIFS(汇总!J:J,汇总!B:B,A188,汇总!C:C,B188,汇总!D:D,C188,汇总!E:E,D188)</f>
        <v>6500</v>
      </c>
      <c r="G188" s="104">
        <f>SUMIFS(汇总!P:P,汇总!B:B,A188,汇总!C:C,B188,汇总!D:D,C188,汇总!E:E,D188)</f>
        <v>463.1</v>
      </c>
      <c r="H188" s="104">
        <f>SUMIFS(汇总!Q:Q,汇总!B:B,A188,汇总!C:C,B188,汇总!D:D,C188,汇总!E:E,D188)</f>
        <v>5486.51</v>
      </c>
      <c r="I188" s="111">
        <f t="shared" si="2"/>
        <v>0.844078461538462</v>
      </c>
    </row>
    <row r="189" s="13" customFormat="1" spans="1:9">
      <c r="A189" s="110" t="s">
        <v>2563</v>
      </c>
      <c r="B189" s="110" t="s">
        <v>29</v>
      </c>
      <c r="C189" s="112" t="s">
        <v>30</v>
      </c>
      <c r="D189" s="110" t="s">
        <v>2839</v>
      </c>
      <c r="E189" s="112" t="s">
        <v>32</v>
      </c>
      <c r="F189" s="104">
        <f>SUMIFS(汇总!J:J,汇总!B:B,A189,汇总!C:C,B189,汇总!D:D,C189,汇总!E:E,D189)</f>
        <v>6500</v>
      </c>
      <c r="G189" s="104">
        <f>SUMIFS(汇总!P:P,汇总!B:B,A189,汇总!C:C,B189,汇总!D:D,C189,汇总!E:E,D189)</f>
        <v>463.1</v>
      </c>
      <c r="H189" s="104">
        <f>SUMIFS(汇总!Q:Q,汇总!B:B,A189,汇总!C:C,B189,汇总!D:D,C189,汇总!E:E,D189)</f>
        <v>5486.51</v>
      </c>
      <c r="I189" s="111">
        <f t="shared" si="2"/>
        <v>0.844078461538462</v>
      </c>
    </row>
    <row r="190" s="13" customFormat="1" spans="1:9">
      <c r="A190" s="110" t="s">
        <v>2563</v>
      </c>
      <c r="B190" s="110" t="s">
        <v>29</v>
      </c>
      <c r="C190" s="110" t="s">
        <v>30</v>
      </c>
      <c r="D190" s="110" t="s">
        <v>2888</v>
      </c>
      <c r="E190" s="112" t="s">
        <v>88</v>
      </c>
      <c r="F190" s="104">
        <f>SUMIFS(汇总!J:J,汇总!B:B,A190,汇总!C:C,B190,汇总!D:D,C190,汇总!E:E,D190)</f>
        <v>6500</v>
      </c>
      <c r="G190" s="104">
        <f>SUMIFS(汇总!P:P,汇总!B:B,A190,汇总!C:C,B190,汇总!D:D,C190,汇总!E:E,D190)</f>
        <v>353.55</v>
      </c>
      <c r="H190" s="104">
        <f>SUMIFS(汇总!Q:Q,汇总!B:B,A190,汇总!C:C,B190,汇总!D:D,C190,汇总!E:E,D190)</f>
        <v>10464.43035</v>
      </c>
      <c r="I190" s="111">
        <f t="shared" si="2"/>
        <v>1.60991236153846</v>
      </c>
    </row>
    <row r="191" s="13" customFormat="1" spans="1:9">
      <c r="A191" s="110" t="s">
        <v>2563</v>
      </c>
      <c r="B191" s="110" t="s">
        <v>29</v>
      </c>
      <c r="C191" s="112" t="s">
        <v>30</v>
      </c>
      <c r="D191" s="110" t="s">
        <v>2888</v>
      </c>
      <c r="E191" s="112" t="s">
        <v>32</v>
      </c>
      <c r="F191" s="104">
        <f>SUMIFS(汇总!J:J,汇总!B:B,A191,汇总!C:C,B191,汇总!D:D,C191,汇总!E:E,D191)</f>
        <v>6500</v>
      </c>
      <c r="G191" s="104">
        <f>SUMIFS(汇总!P:P,汇总!B:B,A191,汇总!C:C,B191,汇总!D:D,C191,汇总!E:E,D191)</f>
        <v>353.55</v>
      </c>
      <c r="H191" s="104">
        <f>SUMIFS(汇总!Q:Q,汇总!B:B,A191,汇总!C:C,B191,汇总!D:D,C191,汇总!E:E,D191)</f>
        <v>10464.43035</v>
      </c>
      <c r="I191" s="111">
        <f t="shared" si="2"/>
        <v>1.60991236153846</v>
      </c>
    </row>
    <row r="192" s="13" customFormat="1" spans="1:9">
      <c r="A192" s="110" t="s">
        <v>2563</v>
      </c>
      <c r="B192" s="110" t="s">
        <v>29</v>
      </c>
      <c r="C192" s="112" t="s">
        <v>30</v>
      </c>
      <c r="D192" s="110" t="s">
        <v>3021</v>
      </c>
      <c r="E192" s="112" t="s">
        <v>32</v>
      </c>
      <c r="F192" s="104">
        <f>SUMIFS(汇总!J:J,汇总!B:B,A192,汇总!C:C,B192,汇总!D:D,C192,汇总!E:E,D192)</f>
        <v>7300</v>
      </c>
      <c r="G192" s="104">
        <f>SUMIFS(汇总!P:P,汇总!B:B,A192,汇总!C:C,B192,汇总!D:D,C192,汇总!E:E,D192)</f>
        <v>319.36</v>
      </c>
      <c r="H192" s="104">
        <f>SUMIFS(汇总!Q:Q,汇总!B:B,A192,汇总!C:C,B192,汇总!D:D,C192,汇总!E:E,D192)</f>
        <v>6908.49666666667</v>
      </c>
      <c r="I192" s="111">
        <f t="shared" si="2"/>
        <v>0.946369406392694</v>
      </c>
    </row>
    <row r="193" s="13" customFormat="1" spans="1:9">
      <c r="A193" s="110" t="s">
        <v>2563</v>
      </c>
      <c r="B193" s="110" t="s">
        <v>29</v>
      </c>
      <c r="C193" s="110" t="s">
        <v>30</v>
      </c>
      <c r="D193" s="110" t="s">
        <v>3021</v>
      </c>
      <c r="E193" s="112" t="s">
        <v>88</v>
      </c>
      <c r="F193" s="104">
        <f>SUMIFS(汇总!J:J,汇总!B:B,A193,汇总!C:C,B193,汇总!D:D,C193,汇总!E:E,D193)</f>
        <v>7300</v>
      </c>
      <c r="G193" s="104">
        <f>SUMIFS(汇总!P:P,汇总!B:B,A193,汇总!C:C,B193,汇总!D:D,C193,汇总!E:E,D193)</f>
        <v>319.36</v>
      </c>
      <c r="H193" s="104">
        <f>SUMIFS(汇总!Q:Q,汇总!B:B,A193,汇总!C:C,B193,汇总!D:D,C193,汇总!E:E,D193)</f>
        <v>6908.49666666667</v>
      </c>
      <c r="I193" s="111">
        <f t="shared" si="2"/>
        <v>0.946369406392694</v>
      </c>
    </row>
    <row r="194" s="13" customFormat="1" spans="1:9">
      <c r="A194" s="110" t="s">
        <v>2563</v>
      </c>
      <c r="B194" s="110" t="s">
        <v>29</v>
      </c>
      <c r="C194" s="110" t="s">
        <v>30</v>
      </c>
      <c r="D194" s="110" t="s">
        <v>3057</v>
      </c>
      <c r="E194" s="112" t="s">
        <v>32</v>
      </c>
      <c r="F194" s="104">
        <f>SUMIFS(汇总!J:J,汇总!B:B,A194,汇总!C:C,B194,汇总!D:D,C194,汇总!E:E,D194)</f>
        <v>4500</v>
      </c>
      <c r="G194" s="104">
        <f>SUMIFS(汇总!P:P,汇总!B:B,A194,汇总!C:C,B194,汇总!D:D,C194,汇总!E:E,D194)</f>
        <v>276.46</v>
      </c>
      <c r="H194" s="104">
        <f>SUMIFS(汇总!Q:Q,汇总!B:B,A194,汇总!C:C,B194,汇总!D:D,C194,汇总!E:E,D194)</f>
        <v>5259.39905</v>
      </c>
      <c r="I194" s="111">
        <f t="shared" si="2"/>
        <v>1.16875534444444</v>
      </c>
    </row>
    <row r="195" s="13" customFormat="1" spans="1:9">
      <c r="A195" s="110" t="s">
        <v>2563</v>
      </c>
      <c r="B195" s="110" t="s">
        <v>29</v>
      </c>
      <c r="C195" s="110" t="s">
        <v>30</v>
      </c>
      <c r="D195" s="110" t="s">
        <v>3068</v>
      </c>
      <c r="E195" s="112" t="s">
        <v>32</v>
      </c>
      <c r="F195" s="104">
        <f>SUMIFS(汇总!J:J,汇总!B:B,A195,汇总!C:C,B195,汇总!D:D,C195,汇总!E:E,D195)</f>
        <v>10600</v>
      </c>
      <c r="G195" s="104">
        <f>SUMIFS(汇总!P:P,汇总!B:B,A195,汇总!C:C,B195,汇总!D:D,C195,汇总!E:E,D195)</f>
        <v>696.15</v>
      </c>
      <c r="H195" s="104">
        <f>SUMIFS(汇总!Q:Q,汇总!B:B,A195,汇总!C:C,B195,汇总!D:D,C195,汇总!E:E,D195)</f>
        <v>16276.4223333333</v>
      </c>
      <c r="I195" s="111">
        <f t="shared" si="2"/>
        <v>1.5355115408805</v>
      </c>
    </row>
    <row r="196" s="13" customFormat="1" spans="1:9">
      <c r="A196" s="110" t="s">
        <v>2563</v>
      </c>
      <c r="B196" s="110" t="s">
        <v>29</v>
      </c>
      <c r="C196" s="110" t="s">
        <v>372</v>
      </c>
      <c r="D196" s="110" t="s">
        <v>29</v>
      </c>
      <c r="E196" s="112">
        <v>0</v>
      </c>
      <c r="F196" s="104">
        <f>SUMIFS(汇总!J:J,汇总!B:B,A196,汇总!C:C,B196,汇总!D:D,C196,汇总!E:E,D196)</f>
        <v>5000</v>
      </c>
      <c r="G196" s="104">
        <f>SUMIFS(汇总!P:P,汇总!B:B,A196,汇总!C:C,B196,汇总!D:D,C196,汇总!E:E,D196)</f>
        <v>57.8</v>
      </c>
      <c r="H196" s="104">
        <f>SUMIFS(汇总!Q:Q,汇总!B:B,A196,汇总!C:C,B196,汇总!D:D,C196,汇总!E:E,D196)</f>
        <v>5202.78765</v>
      </c>
      <c r="I196" s="111">
        <f t="shared" ref="I196:I259" si="3">H196/F196</f>
        <v>1.04055753</v>
      </c>
    </row>
    <row r="197" s="13" customFormat="1" spans="1:9">
      <c r="A197" s="110" t="s">
        <v>2563</v>
      </c>
      <c r="B197" s="110" t="s">
        <v>29</v>
      </c>
      <c r="C197" s="112" t="s">
        <v>99</v>
      </c>
      <c r="D197" s="110" t="s">
        <v>29</v>
      </c>
      <c r="E197" s="112">
        <v>0</v>
      </c>
      <c r="F197" s="104">
        <f>SUMIFS(汇总!J:J,汇总!B:B,A197,汇总!C:C,B197,汇总!D:D,C197,汇总!E:E,D197)</f>
        <v>6400</v>
      </c>
      <c r="G197" s="104">
        <f>SUMIFS(汇总!P:P,汇总!B:B,A197,汇总!C:C,B197,汇总!D:D,C197,汇总!E:E,D197)</f>
        <v>123.8</v>
      </c>
      <c r="H197" s="104">
        <f>SUMIFS(汇总!Q:Q,汇总!B:B,A197,汇总!C:C,B197,汇总!D:D,C197,汇总!E:E,D197)</f>
        <v>5445.52</v>
      </c>
      <c r="I197" s="111">
        <f t="shared" si="3"/>
        <v>0.8508625</v>
      </c>
    </row>
    <row r="198" s="13" customFormat="1" spans="1:9">
      <c r="A198" s="110" t="s">
        <v>2563</v>
      </c>
      <c r="B198" s="110" t="s">
        <v>29</v>
      </c>
      <c r="C198" s="110" t="s">
        <v>153</v>
      </c>
      <c r="D198" s="110" t="s">
        <v>29</v>
      </c>
      <c r="E198" s="112">
        <v>0</v>
      </c>
      <c r="F198" s="104">
        <f>SUMIFS(汇总!J:J,汇总!B:B,A198,汇总!C:C,B198,汇总!D:D,C198,汇总!E:E,D198)</f>
        <v>2500</v>
      </c>
      <c r="G198" s="104">
        <f>SUMIFS(汇总!P:P,汇总!B:B,A198,汇总!C:C,B198,汇总!D:D,C198,汇总!E:E,D198)</f>
        <v>215</v>
      </c>
      <c r="H198" s="104">
        <f>SUMIFS(汇总!Q:Q,汇总!B:B,A198,汇总!C:C,B198,汇总!D:D,C198,汇总!E:E,D198)</f>
        <v>2736.46</v>
      </c>
      <c r="I198" s="111">
        <f t="shared" si="3"/>
        <v>1.094584</v>
      </c>
    </row>
    <row r="199" s="13" customFormat="1" spans="1:9">
      <c r="A199" s="110" t="s">
        <v>2563</v>
      </c>
      <c r="B199" s="110" t="s">
        <v>29</v>
      </c>
      <c r="C199" s="110" t="s">
        <v>53</v>
      </c>
      <c r="D199" s="110" t="s">
        <v>29</v>
      </c>
      <c r="E199" s="112">
        <v>0</v>
      </c>
      <c r="F199" s="104">
        <f>SUMIFS(汇总!J:J,汇总!B:B,A199,汇总!C:C,B199,汇总!D:D,C199,汇总!E:E,D199)</f>
        <v>28200</v>
      </c>
      <c r="G199" s="104">
        <f>SUMIFS(汇总!P:P,汇总!B:B,A199,汇总!C:C,B199,汇总!D:D,C199,汇总!E:E,D199)</f>
        <v>766.1</v>
      </c>
      <c r="H199" s="104">
        <f>SUMIFS(汇总!Q:Q,汇总!B:B,A199,汇总!C:C,B199,汇总!D:D,C199,汇总!E:E,D199)</f>
        <v>9514.48873333334</v>
      </c>
      <c r="I199" s="111">
        <f t="shared" si="3"/>
        <v>0.33739321749409</v>
      </c>
    </row>
    <row r="200" s="13" customFormat="1" spans="1:9">
      <c r="A200" s="110" t="s">
        <v>2563</v>
      </c>
      <c r="B200" s="110" t="s">
        <v>29</v>
      </c>
      <c r="C200" s="110" t="s">
        <v>335</v>
      </c>
      <c r="D200" s="110" t="s">
        <v>2936</v>
      </c>
      <c r="E200" s="112">
        <v>0</v>
      </c>
      <c r="F200" s="104">
        <f>SUMIFS(汇总!J:J,汇总!B:B,A200,汇总!C:C,B200,汇总!D:D,C200,汇总!E:E,D200)</f>
        <v>23000</v>
      </c>
      <c r="G200" s="104">
        <f>SUMIFS(汇总!P:P,汇总!B:B,A200,汇总!C:C,B200,汇总!D:D,C200,汇总!E:E,D200)</f>
        <v>1046.05</v>
      </c>
      <c r="H200" s="104">
        <f>SUMIFS(汇总!Q:Q,汇总!B:B,A200,汇总!C:C,B200,汇总!D:D,C200,汇总!E:E,D200)</f>
        <v>11270.36855</v>
      </c>
      <c r="I200" s="111">
        <f t="shared" si="3"/>
        <v>0.490016023913043</v>
      </c>
    </row>
    <row r="201" s="13" customFormat="1" spans="1:9">
      <c r="A201" s="110" t="s">
        <v>2563</v>
      </c>
      <c r="B201" s="110" t="s">
        <v>29</v>
      </c>
      <c r="C201" s="110" t="s">
        <v>157</v>
      </c>
      <c r="D201" s="110" t="s">
        <v>29</v>
      </c>
      <c r="E201" s="112">
        <v>0</v>
      </c>
      <c r="F201" s="104">
        <f>SUMIFS(汇总!J:J,汇总!B:B,A201,汇总!C:C,B201,汇总!D:D,C201,汇总!E:E,D201)</f>
        <v>2500</v>
      </c>
      <c r="G201" s="104">
        <f>SUMIFS(汇总!P:P,汇总!B:B,A201,汇总!C:C,B201,汇总!D:D,C201,汇总!E:E,D201)</f>
        <v>181.45</v>
      </c>
      <c r="H201" s="104">
        <f>SUMIFS(汇总!Q:Q,汇总!B:B,A201,汇总!C:C,B201,汇总!D:D,C201,汇总!E:E,D201)</f>
        <v>2485.29635</v>
      </c>
      <c r="I201" s="111">
        <f t="shared" si="3"/>
        <v>0.99411854</v>
      </c>
    </row>
    <row r="202" s="13" customFormat="1" spans="1:9">
      <c r="A202" s="110" t="s">
        <v>2563</v>
      </c>
      <c r="B202" s="110" t="s">
        <v>29</v>
      </c>
      <c r="C202" s="110" t="s">
        <v>109</v>
      </c>
      <c r="D202" s="110" t="s">
        <v>29</v>
      </c>
      <c r="E202" s="112">
        <v>0</v>
      </c>
      <c r="F202" s="104">
        <f>SUMIFS(汇总!J:J,汇总!B:B,A202,汇总!C:C,B202,汇总!D:D,C202,汇总!E:E,D202)</f>
        <v>2500</v>
      </c>
      <c r="G202" s="104">
        <f>SUMIFS(汇总!P:P,汇总!B:B,A202,汇总!C:C,B202,汇总!D:D,C202,汇总!E:E,D202)</f>
        <v>148</v>
      </c>
      <c r="H202" s="104">
        <f>SUMIFS(汇总!Q:Q,汇总!B:B,A202,汇总!C:C,B202,汇总!D:D,C202,汇总!E:E,D202)</f>
        <v>1486.6</v>
      </c>
      <c r="I202" s="111">
        <f t="shared" si="3"/>
        <v>0.59464</v>
      </c>
    </row>
    <row r="203" s="13" customFormat="1" spans="1:9">
      <c r="A203" s="109" t="s">
        <v>2183</v>
      </c>
      <c r="B203" s="109" t="s">
        <v>357</v>
      </c>
      <c r="C203" s="109">
        <v>0</v>
      </c>
      <c r="D203" s="109">
        <v>0</v>
      </c>
      <c r="E203" s="109">
        <v>0</v>
      </c>
      <c r="F203" s="104">
        <f>SUMIFS(汇总!J:J,汇总!B:B,A203,汇总!C:C,B203,汇总!D:D,C203,汇总!E:E,D203)</f>
        <v>1000</v>
      </c>
      <c r="G203" s="104">
        <f>SUMIFS(汇总!P:P,汇总!B:B,A203,汇总!C:C,B203,汇总!D:D,C203,汇总!E:E,D203)</f>
        <v>0</v>
      </c>
      <c r="H203" s="104">
        <f>SUMIFS(汇总!Q:Q,汇总!B:B,A203,汇总!C:C,B203,汇总!D:D,C203,汇总!E:E,D203)</f>
        <v>20</v>
      </c>
      <c r="I203" s="111">
        <f t="shared" si="3"/>
        <v>0.02</v>
      </c>
    </row>
    <row r="204" s="13" customFormat="1" spans="1:9">
      <c r="A204" s="109" t="s">
        <v>2183</v>
      </c>
      <c r="B204" s="109" t="s">
        <v>2184</v>
      </c>
      <c r="C204" s="109" t="s">
        <v>30</v>
      </c>
      <c r="D204" s="109" t="s">
        <v>2294</v>
      </c>
      <c r="E204" s="109" t="s">
        <v>32</v>
      </c>
      <c r="F204" s="104">
        <f>SUMIFS(汇总!J:J,汇总!B:B,A204,汇总!C:C,B204,汇总!D:D,C204,汇总!E:E,D204)</f>
        <v>2220</v>
      </c>
      <c r="G204" s="104">
        <f>SUMIFS(汇总!P:P,汇总!B:B,A204,汇总!C:C,B204,汇总!D:D,C204,汇总!E:E,D204)</f>
        <v>228.35</v>
      </c>
      <c r="H204" s="104">
        <f>SUMIFS(汇总!Q:Q,汇总!B:B,A204,汇总!C:C,B204,汇总!D:D,C204,汇总!E:E,D204)</f>
        <v>3930.73786666667</v>
      </c>
      <c r="I204" s="111">
        <f t="shared" si="3"/>
        <v>1.77060264264264</v>
      </c>
    </row>
    <row r="205" s="13" customFormat="1" spans="1:9">
      <c r="A205" s="109" t="s">
        <v>2183</v>
      </c>
      <c r="B205" s="109" t="s">
        <v>2184</v>
      </c>
      <c r="C205" s="109" t="s">
        <v>30</v>
      </c>
      <c r="D205" s="109" t="s">
        <v>2212</v>
      </c>
      <c r="E205" s="109" t="s">
        <v>32</v>
      </c>
      <c r="F205" s="104">
        <f>SUMIFS(汇总!J:J,汇总!B:B,A205,汇总!C:C,B205,汇总!D:D,C205,汇总!E:E,D205)</f>
        <v>15740</v>
      </c>
      <c r="G205" s="104">
        <f>SUMIFS(汇总!P:P,汇总!B:B,A205,汇总!C:C,B205,汇总!D:D,C205,汇总!E:E,D205)</f>
        <v>447.34695</v>
      </c>
      <c r="H205" s="104">
        <f>SUMIFS(汇总!Q:Q,汇总!B:B,A205,汇总!C:C,B205,汇总!D:D,C205,汇总!E:E,D205)</f>
        <v>9393.86861666667</v>
      </c>
      <c r="I205" s="111">
        <f t="shared" si="3"/>
        <v>0.596815032825074</v>
      </c>
    </row>
    <row r="206" s="13" customFormat="1" spans="1:9">
      <c r="A206" s="109" t="s">
        <v>2183</v>
      </c>
      <c r="B206" s="109" t="s">
        <v>2184</v>
      </c>
      <c r="C206" s="109" t="s">
        <v>30</v>
      </c>
      <c r="D206" s="109" t="s">
        <v>2185</v>
      </c>
      <c r="E206" s="109" t="s">
        <v>32</v>
      </c>
      <c r="F206" s="104">
        <f>SUMIFS(汇总!J:J,汇总!B:B,A206,汇总!C:C,B206,汇总!D:D,C206,汇总!E:E,D206)</f>
        <v>6660</v>
      </c>
      <c r="G206" s="104">
        <f>SUMIFS(汇总!P:P,汇总!B:B,A206,汇总!C:C,B206,汇总!D:D,C206,汇总!E:E,D206)</f>
        <v>323.8</v>
      </c>
      <c r="H206" s="104">
        <f>SUMIFS(汇总!Q:Q,汇总!B:B,A206,汇总!C:C,B206,汇总!D:D,C206,汇总!E:E,D206)</f>
        <v>4536.52666666667</v>
      </c>
      <c r="I206" s="111">
        <f t="shared" si="3"/>
        <v>0.68116016016016</v>
      </c>
    </row>
    <row r="207" s="13" customFormat="1" spans="1:9">
      <c r="A207" s="109" t="s">
        <v>2183</v>
      </c>
      <c r="B207" s="109" t="s">
        <v>457</v>
      </c>
      <c r="C207" s="109">
        <v>0</v>
      </c>
      <c r="D207" s="109">
        <v>0</v>
      </c>
      <c r="E207" s="109">
        <v>0</v>
      </c>
      <c r="F207" s="104">
        <f>SUMIFS(汇总!J:J,汇总!B:B,A207,汇总!C:C,B207,汇总!D:D,C207,汇总!E:E,D207)</f>
        <v>3200</v>
      </c>
      <c r="G207" s="104">
        <f>SUMIFS(汇总!P:P,汇总!B:B,A207,汇总!C:C,B207,汇总!D:D,C207,汇总!E:E,D207)</f>
        <v>24.4858</v>
      </c>
      <c r="H207" s="104">
        <f>SUMIFS(汇总!Q:Q,汇总!B:B,A207,汇总!C:C,B207,汇总!D:D,C207,汇总!E:E,D207)</f>
        <v>960.1358</v>
      </c>
      <c r="I207" s="111">
        <f t="shared" si="3"/>
        <v>0.3000424375</v>
      </c>
    </row>
    <row r="208" s="13" customFormat="1" spans="1:9">
      <c r="A208" s="109" t="s">
        <v>2183</v>
      </c>
      <c r="B208" s="109" t="s">
        <v>57</v>
      </c>
      <c r="C208" s="109">
        <v>0</v>
      </c>
      <c r="D208" s="109">
        <v>0</v>
      </c>
      <c r="E208" s="109">
        <v>0</v>
      </c>
      <c r="F208" s="104">
        <f>SUMIFS(汇总!J:J,汇总!B:B,A208,汇总!C:C,B208,汇总!D:D,C208,汇总!E:E,D208)</f>
        <v>6588</v>
      </c>
      <c r="G208" s="104">
        <f>SUMIFS(汇总!P:P,汇总!B:B,A208,汇总!C:C,B208,汇总!D:D,C208,汇总!E:E,D208)</f>
        <v>408.25</v>
      </c>
      <c r="H208" s="104">
        <f>SUMIFS(汇总!Q:Q,汇总!B:B,A208,汇总!C:C,B208,汇总!D:D,C208,汇总!E:E,D208)</f>
        <v>6129.32183333333</v>
      </c>
      <c r="I208" s="111">
        <f t="shared" si="3"/>
        <v>0.930376720299535</v>
      </c>
    </row>
    <row r="209" s="13" customFormat="1" spans="1:9">
      <c r="A209" s="109" t="s">
        <v>2183</v>
      </c>
      <c r="B209" s="109" t="s">
        <v>1424</v>
      </c>
      <c r="C209" s="109">
        <v>0</v>
      </c>
      <c r="D209" s="109">
        <v>0</v>
      </c>
      <c r="E209" s="109">
        <v>0</v>
      </c>
      <c r="F209" s="104">
        <f>SUMIFS(汇总!J:J,汇总!B:B,A209,汇总!C:C,B209,汇总!D:D,C209,汇总!E:E,D209)</f>
        <v>200</v>
      </c>
      <c r="G209" s="104">
        <f>SUMIFS(汇总!P:P,汇总!B:B,A209,汇总!C:C,B209,汇总!D:D,C209,汇总!E:E,D209)</f>
        <v>0</v>
      </c>
      <c r="H209" s="104">
        <f>SUMIFS(汇总!Q:Q,汇总!B:B,A209,汇总!C:C,B209,汇总!D:D,C209,汇总!E:E,D209)</f>
        <v>178.1</v>
      </c>
      <c r="I209" s="111">
        <f t="shared" si="3"/>
        <v>0.8905</v>
      </c>
    </row>
    <row r="210" s="13" customFormat="1" spans="1:9">
      <c r="A210" s="109" t="s">
        <v>2183</v>
      </c>
      <c r="B210" s="109">
        <v>0</v>
      </c>
      <c r="C210" s="109" t="s">
        <v>30</v>
      </c>
      <c r="D210" s="109" t="s">
        <v>2220</v>
      </c>
      <c r="E210" s="109" t="s">
        <v>88</v>
      </c>
      <c r="F210" s="104">
        <f>SUMIFS(汇总!J:J,汇总!B:B,A210,汇总!C:C,B210,汇总!D:D,C210,汇总!E:E,D210)</f>
        <v>7060</v>
      </c>
      <c r="G210" s="104">
        <f>SUMIFS(汇总!P:P,汇总!B:B,A210,汇总!C:C,B210,汇总!D:D,C210,汇总!E:E,D210)</f>
        <v>56</v>
      </c>
      <c r="H210" s="104">
        <f>SUMIFS(汇总!Q:Q,汇总!B:B,A210,汇总!C:C,B210,汇总!D:D,C210,汇总!E:E,D210)</f>
        <v>3197.74</v>
      </c>
      <c r="I210" s="111">
        <f t="shared" si="3"/>
        <v>0.452937677053824</v>
      </c>
    </row>
    <row r="211" s="13" customFormat="1" spans="1:9">
      <c r="A211" s="109" t="s">
        <v>2183</v>
      </c>
      <c r="B211" s="109">
        <v>0</v>
      </c>
      <c r="C211" s="109" t="s">
        <v>30</v>
      </c>
      <c r="D211" s="109" t="s">
        <v>2294</v>
      </c>
      <c r="E211" s="109" t="s">
        <v>32</v>
      </c>
      <c r="F211" s="104">
        <f>SUMIFS(汇总!J:J,汇总!B:B,A211,汇总!C:C,B211,汇总!D:D,C211,汇总!E:E,D211)</f>
        <v>3330</v>
      </c>
      <c r="G211" s="104">
        <f>SUMIFS(汇总!P:P,汇总!B:B,A211,汇总!C:C,B211,汇总!D:D,C211,汇总!E:E,D211)</f>
        <v>53</v>
      </c>
      <c r="H211" s="104">
        <f>SUMIFS(汇总!Q:Q,汇总!B:B,A211,汇总!C:C,B211,汇总!D:D,C211,汇总!E:E,D211)</f>
        <v>1597.56</v>
      </c>
      <c r="I211" s="111">
        <f t="shared" si="3"/>
        <v>0.479747747747748</v>
      </c>
    </row>
    <row r="212" s="13" customFormat="1" spans="1:9">
      <c r="A212" s="109" t="s">
        <v>2183</v>
      </c>
      <c r="B212" s="109">
        <v>0</v>
      </c>
      <c r="C212" s="109" t="s">
        <v>30</v>
      </c>
      <c r="D212" s="109" t="s">
        <v>2198</v>
      </c>
      <c r="E212" s="109" t="s">
        <v>88</v>
      </c>
      <c r="F212" s="104">
        <f>SUMIFS(汇总!J:J,汇总!B:B,A212,汇总!C:C,B212,汇总!D:D,C212,汇总!E:E,D212)</f>
        <v>6660</v>
      </c>
      <c r="G212" s="104">
        <f>SUMIFS(汇总!P:P,汇总!B:B,A212,汇总!C:C,B212,汇总!D:D,C212,汇总!E:E,D212)</f>
        <v>47.5</v>
      </c>
      <c r="H212" s="104">
        <f>SUMIFS(汇总!Q:Q,汇总!B:B,A212,汇总!C:C,B212,汇总!D:D,C212,汇总!E:E,D212)</f>
        <v>4964.50333333333</v>
      </c>
      <c r="I212" s="111">
        <f t="shared" si="3"/>
        <v>0.74542092092092</v>
      </c>
    </row>
    <row r="213" s="13" customFormat="1" spans="1:9">
      <c r="A213" s="109" t="s">
        <v>2183</v>
      </c>
      <c r="B213" s="109">
        <v>0</v>
      </c>
      <c r="C213" s="109" t="s">
        <v>30</v>
      </c>
      <c r="D213" s="109" t="s">
        <v>2298</v>
      </c>
      <c r="E213" s="109" t="s">
        <v>32</v>
      </c>
      <c r="F213" s="104">
        <f>SUMIFS(汇总!J:J,汇总!B:B,A213,汇总!C:C,B213,汇总!D:D,C213,汇总!E:E,D213)</f>
        <v>7770</v>
      </c>
      <c r="G213" s="104">
        <f>SUMIFS(汇总!P:P,汇总!B:B,A213,汇总!C:C,B213,汇总!D:D,C213,汇总!E:E,D213)</f>
        <v>214.45</v>
      </c>
      <c r="H213" s="104">
        <f>SUMIFS(汇总!Q:Q,汇总!B:B,A213,汇总!C:C,B213,汇总!D:D,C213,汇总!E:E,D213)</f>
        <v>6826.18333333333</v>
      </c>
      <c r="I213" s="111">
        <f t="shared" si="3"/>
        <v>0.878530673530673</v>
      </c>
    </row>
    <row r="214" s="13" customFormat="1" spans="1:9">
      <c r="A214" s="109" t="s">
        <v>2183</v>
      </c>
      <c r="B214" s="109">
        <v>0</v>
      </c>
      <c r="C214" s="109" t="s">
        <v>30</v>
      </c>
      <c r="D214" s="109" t="s">
        <v>2224</v>
      </c>
      <c r="E214" s="109" t="s">
        <v>32</v>
      </c>
      <c r="F214" s="104">
        <f>SUMIFS(汇总!J:J,汇总!B:B,A214,汇总!C:C,B214,汇总!D:D,C214,汇总!E:E,D214)</f>
        <v>6660</v>
      </c>
      <c r="G214" s="104">
        <f>SUMIFS(汇总!P:P,汇总!B:B,A214,汇总!C:C,B214,汇总!D:D,C214,汇总!E:E,D214)</f>
        <v>81.65</v>
      </c>
      <c r="H214" s="104">
        <f>SUMIFS(汇总!Q:Q,汇总!B:B,A214,汇总!C:C,B214,汇总!D:D,C214,汇总!E:E,D214)</f>
        <v>4623.79725</v>
      </c>
      <c r="I214" s="111">
        <f t="shared" si="3"/>
        <v>0.694263851351351</v>
      </c>
    </row>
    <row r="215" s="13" customFormat="1" spans="1:9">
      <c r="A215" s="109" t="s">
        <v>2183</v>
      </c>
      <c r="B215" s="109">
        <v>0</v>
      </c>
      <c r="C215" s="109" t="s">
        <v>30</v>
      </c>
      <c r="D215" s="109" t="s">
        <v>2265</v>
      </c>
      <c r="E215" s="109" t="s">
        <v>32</v>
      </c>
      <c r="F215" s="104">
        <f>SUMIFS(汇总!J:J,汇总!B:B,A215,汇总!C:C,B215,汇总!D:D,C215,汇总!E:E,D215)</f>
        <v>7770</v>
      </c>
      <c r="G215" s="104">
        <f>SUMIFS(汇总!P:P,汇总!B:B,A215,汇总!C:C,B215,汇总!D:D,C215,汇总!E:E,D215)</f>
        <v>526.35</v>
      </c>
      <c r="H215" s="104">
        <f>SUMIFS(汇总!Q:Q,汇总!B:B,A215,汇总!C:C,B215,汇总!D:D,C215,汇总!E:E,D215)</f>
        <v>7069.38601666667</v>
      </c>
      <c r="I215" s="111">
        <f t="shared" si="3"/>
        <v>0.90983089017589</v>
      </c>
    </row>
    <row r="216" s="13" customFormat="1" spans="1:9">
      <c r="A216" s="109" t="s">
        <v>2183</v>
      </c>
      <c r="B216" s="109">
        <v>0</v>
      </c>
      <c r="C216" s="109" t="s">
        <v>30</v>
      </c>
      <c r="D216" s="109" t="s">
        <v>2236</v>
      </c>
      <c r="E216" s="109" t="s">
        <v>88</v>
      </c>
      <c r="F216" s="104">
        <f>SUMIFS(汇总!J:J,汇总!B:B,A216,汇总!C:C,B216,汇总!D:D,C216,汇总!E:E,D216)</f>
        <v>6860</v>
      </c>
      <c r="G216" s="104">
        <f>SUMIFS(汇总!P:P,汇总!B:B,A216,汇总!C:C,B216,汇总!D:D,C216,汇总!E:E,D216)</f>
        <v>101</v>
      </c>
      <c r="H216" s="104">
        <f>SUMIFS(汇总!Q:Q,汇总!B:B,A216,汇总!C:C,B216,汇总!D:D,C216,汇总!E:E,D216)</f>
        <v>4917.9256</v>
      </c>
      <c r="I216" s="111">
        <f t="shared" si="3"/>
        <v>0.716898775510204</v>
      </c>
    </row>
    <row r="217" s="13" customFormat="1" spans="1:9">
      <c r="A217" s="109" t="s">
        <v>2183</v>
      </c>
      <c r="B217" s="109">
        <v>0</v>
      </c>
      <c r="C217" s="109" t="s">
        <v>30</v>
      </c>
      <c r="D217" s="109" t="s">
        <v>2316</v>
      </c>
      <c r="E217" s="109" t="s">
        <v>32</v>
      </c>
      <c r="F217" s="104">
        <f>SUMIFS(汇总!J:J,汇总!B:B,A217,汇总!C:C,B217,汇总!D:D,C217,汇总!E:E,D217)</f>
        <v>7770</v>
      </c>
      <c r="G217" s="104">
        <f>SUMIFS(汇总!P:P,汇总!B:B,A217,汇总!C:C,B217,汇总!D:D,C217,汇总!E:E,D217)</f>
        <v>247.3</v>
      </c>
      <c r="H217" s="104">
        <f>SUMIFS(汇总!Q:Q,汇总!B:B,A217,汇总!C:C,B217,汇总!D:D,C217,汇总!E:E,D217)</f>
        <v>6994.11</v>
      </c>
      <c r="I217" s="111">
        <f t="shared" si="3"/>
        <v>0.900142857142857</v>
      </c>
    </row>
    <row r="218" s="13" customFormat="1" spans="1:9">
      <c r="A218" s="109" t="s">
        <v>2183</v>
      </c>
      <c r="B218" s="109">
        <v>0</v>
      </c>
      <c r="C218" s="109" t="s">
        <v>372</v>
      </c>
      <c r="D218" s="109">
        <v>0</v>
      </c>
      <c r="E218" s="109">
        <v>0</v>
      </c>
      <c r="F218" s="104">
        <f>SUMIFS(汇总!J:J,汇总!B:B,A218,汇总!C:C,B218,汇总!D:D,C218,汇总!E:E,D218)</f>
        <v>25722</v>
      </c>
      <c r="G218" s="104">
        <f>SUMIFS(汇总!P:P,汇总!B:B,A218,汇总!C:C,B218,汇总!D:D,C218,汇总!E:E,D218)</f>
        <v>78</v>
      </c>
      <c r="H218" s="104">
        <f>SUMIFS(汇总!Q:Q,汇总!B:B,A218,汇总!C:C,B218,汇总!D:D,C218,汇总!E:E,D218)</f>
        <v>6777.76666666667</v>
      </c>
      <c r="I218" s="111">
        <f t="shared" si="3"/>
        <v>0.263500764585439</v>
      </c>
    </row>
    <row r="219" s="13" customFormat="1" spans="1:9">
      <c r="A219" s="109" t="s">
        <v>2183</v>
      </c>
      <c r="B219" s="109">
        <v>0</v>
      </c>
      <c r="C219" s="109" t="s">
        <v>99</v>
      </c>
      <c r="D219" s="109">
        <v>0</v>
      </c>
      <c r="E219" s="109">
        <v>0</v>
      </c>
      <c r="F219" s="104">
        <f>SUMIFS(汇总!J:J,汇总!B:B,A219,汇总!C:C,B219,汇总!D:D,C219,汇总!E:E,D219)</f>
        <v>0</v>
      </c>
      <c r="G219" s="104">
        <f>SUMIFS(汇总!P:P,汇总!B:B,A219,汇总!C:C,B219,汇总!D:D,C219,汇总!E:E,D219)</f>
        <v>0</v>
      </c>
      <c r="H219" s="104">
        <f>SUMIFS(汇总!Q:Q,汇总!B:B,A219,汇总!C:C,B219,汇总!D:D,C219,汇总!E:E,D219)</f>
        <v>-39.9</v>
      </c>
      <c r="I219" s="111" t="e">
        <f t="shared" si="3"/>
        <v>#DIV/0!</v>
      </c>
    </row>
    <row r="220" s="13" customFormat="1" spans="1:9">
      <c r="A220" s="109" t="s">
        <v>2183</v>
      </c>
      <c r="B220" s="109">
        <v>0</v>
      </c>
      <c r="C220" s="109" t="s">
        <v>153</v>
      </c>
      <c r="D220" s="109">
        <v>0</v>
      </c>
      <c r="E220" s="109">
        <v>0</v>
      </c>
      <c r="F220" s="104">
        <f>SUMIFS(汇总!J:J,汇总!B:B,A220,汇总!C:C,B220,汇总!D:D,C220,汇总!E:E,D220)</f>
        <v>3285</v>
      </c>
      <c r="G220" s="104">
        <f>SUMIFS(汇总!P:P,汇总!B:B,A220,汇总!C:C,B220,汇总!D:D,C220,汇总!E:E,D220)</f>
        <v>45</v>
      </c>
      <c r="H220" s="104">
        <f>SUMIFS(汇总!Q:Q,汇总!B:B,A220,汇总!C:C,B220,汇总!D:D,C220,汇总!E:E,D220)</f>
        <v>3230.15</v>
      </c>
      <c r="I220" s="111">
        <f t="shared" si="3"/>
        <v>0.983302891933029</v>
      </c>
    </row>
    <row r="221" s="13" customFormat="1" spans="1:9">
      <c r="A221" s="109" t="s">
        <v>2183</v>
      </c>
      <c r="B221" s="109">
        <v>0</v>
      </c>
      <c r="C221" s="109" t="s">
        <v>53</v>
      </c>
      <c r="D221" s="109">
        <v>0</v>
      </c>
      <c r="E221" s="109">
        <v>0</v>
      </c>
      <c r="F221" s="104">
        <f>SUMIFS(汇总!J:J,汇总!B:B,A221,汇总!C:C,B221,汇总!D:D,C221,汇总!E:E,D221)</f>
        <v>1696</v>
      </c>
      <c r="G221" s="104">
        <f>SUMIFS(汇总!P:P,汇总!B:B,A221,汇总!C:C,B221,汇总!D:D,C221,汇总!E:E,D221)</f>
        <v>501.25</v>
      </c>
      <c r="H221" s="104">
        <f>SUMIFS(汇总!Q:Q,汇总!B:B,A221,汇总!C:C,B221,汇总!D:D,C221,汇总!E:E,D221)</f>
        <v>3059.58430000001</v>
      </c>
      <c r="I221" s="111">
        <f t="shared" si="3"/>
        <v>1.8040001768868</v>
      </c>
    </row>
    <row r="222" s="13" customFormat="1" spans="1:9">
      <c r="A222" s="109" t="s">
        <v>2183</v>
      </c>
      <c r="B222" s="109">
        <v>0</v>
      </c>
      <c r="C222" s="109" t="s">
        <v>335</v>
      </c>
      <c r="D222" s="109" t="s">
        <v>1889</v>
      </c>
      <c r="E222" s="109">
        <v>0</v>
      </c>
      <c r="F222" s="104">
        <f>SUMIFS(汇总!J:J,汇总!B:B,A222,汇总!C:C,B222,汇总!D:D,C222,汇总!E:E,D222)</f>
        <v>848</v>
      </c>
      <c r="G222" s="104">
        <f>SUMIFS(汇总!P:P,汇总!B:B,A222,汇总!C:C,B222,汇总!D:D,C222,汇总!E:E,D222)</f>
        <v>93.065</v>
      </c>
      <c r="H222" s="104">
        <f>SUMIFS(汇总!Q:Q,汇总!B:B,A222,汇总!C:C,B222,汇总!D:D,C222,汇总!E:E,D222)</f>
        <v>1624.965</v>
      </c>
      <c r="I222" s="111">
        <f t="shared" si="3"/>
        <v>1.91623231132075</v>
      </c>
    </row>
    <row r="223" s="13" customFormat="1" spans="1:9">
      <c r="A223" s="109" t="s">
        <v>2183</v>
      </c>
      <c r="B223" s="109">
        <v>0</v>
      </c>
      <c r="C223" s="109" t="s">
        <v>335</v>
      </c>
      <c r="D223" s="109" t="s">
        <v>2188</v>
      </c>
      <c r="E223" s="109">
        <v>0</v>
      </c>
      <c r="F223" s="104">
        <f>SUMIFS(汇总!J:J,汇总!B:B,A223,汇总!C:C,B223,汇总!D:D,C223,汇总!E:E,D223)</f>
        <v>4240</v>
      </c>
      <c r="G223" s="104">
        <f>SUMIFS(汇总!P:P,汇总!B:B,A223,汇总!C:C,B223,汇总!D:D,C223,汇总!E:E,D223)</f>
        <v>656.7</v>
      </c>
      <c r="H223" s="104">
        <f>SUMIFS(汇总!Q:Q,汇总!B:B,A223,汇总!C:C,B223,汇总!D:D,C223,汇总!E:E,D223)</f>
        <v>18962.3032666667</v>
      </c>
      <c r="I223" s="111">
        <f t="shared" si="3"/>
        <v>4.47224133647799</v>
      </c>
    </row>
    <row r="224" s="13" customFormat="1" spans="1:9">
      <c r="A224" s="109" t="s">
        <v>2183</v>
      </c>
      <c r="B224" s="109">
        <v>0</v>
      </c>
      <c r="C224" s="109" t="s">
        <v>335</v>
      </c>
      <c r="D224" s="109" t="s">
        <v>2202</v>
      </c>
      <c r="E224" s="109">
        <v>0</v>
      </c>
      <c r="F224" s="104">
        <f>SUMIFS(汇总!J:J,汇总!B:B,A224,汇总!C:C,B224,汇总!D:D,C224,汇总!E:E,D224)</f>
        <v>6784</v>
      </c>
      <c r="G224" s="104">
        <f>SUMIFS(汇总!P:P,汇总!B:B,A224,汇总!C:C,B224,汇总!D:D,C224,汇总!E:E,D224)</f>
        <v>312.95</v>
      </c>
      <c r="H224" s="104">
        <f>SUMIFS(汇总!Q:Q,汇总!B:B,A224,汇总!C:C,B224,汇总!D:D,C224,汇总!E:E,D224)</f>
        <v>7159.12155</v>
      </c>
      <c r="I224" s="111">
        <f t="shared" si="3"/>
        <v>1.05529503979953</v>
      </c>
    </row>
    <row r="225" s="13" customFormat="1" spans="1:9">
      <c r="A225" s="109" t="s">
        <v>2183</v>
      </c>
      <c r="B225" s="109">
        <v>0</v>
      </c>
      <c r="C225" s="109" t="s">
        <v>157</v>
      </c>
      <c r="D225" s="109">
        <v>0</v>
      </c>
      <c r="E225" s="109">
        <v>0</v>
      </c>
      <c r="F225" s="104">
        <f>SUMIFS(汇总!J:J,汇总!B:B,A225,汇总!C:C,B225,汇总!D:D,C225,汇总!E:E,D225)</f>
        <v>4252</v>
      </c>
      <c r="G225" s="104">
        <f>SUMIFS(汇总!P:P,汇总!B:B,A225,汇总!C:C,B225,汇总!D:D,C225,汇总!E:E,D225)</f>
        <v>50</v>
      </c>
      <c r="H225" s="104">
        <f>SUMIFS(汇总!Q:Q,汇总!B:B,A225,汇总!C:C,B225,汇总!D:D,C225,汇总!E:E,D225)</f>
        <v>2498.55535</v>
      </c>
      <c r="I225" s="111">
        <f t="shared" si="3"/>
        <v>0.587618849952963</v>
      </c>
    </row>
    <row r="226" s="13" customFormat="1" spans="1:9">
      <c r="A226" s="109" t="s">
        <v>2183</v>
      </c>
      <c r="B226" s="109">
        <v>0</v>
      </c>
      <c r="C226" s="109" t="s">
        <v>109</v>
      </c>
      <c r="D226" s="109">
        <v>0</v>
      </c>
      <c r="E226" s="109">
        <v>0</v>
      </c>
      <c r="F226" s="104">
        <f>SUMIFS(汇总!J:J,汇总!B:B,A226,汇总!C:C,B226,汇总!D:D,C226,汇总!E:E,D226)</f>
        <v>2852</v>
      </c>
      <c r="G226" s="104">
        <f>SUMIFS(汇总!P:P,汇总!B:B,A226,汇总!C:C,B226,汇总!D:D,C226,汇总!E:E,D226)</f>
        <v>107.356666666667</v>
      </c>
      <c r="H226" s="104">
        <f>SUMIFS(汇总!Q:Q,汇总!B:B,A226,汇总!C:C,B226,汇总!D:D,C226,汇总!E:E,D226)</f>
        <v>2603.57315</v>
      </c>
      <c r="I226" s="111">
        <f t="shared" si="3"/>
        <v>0.912893811360449</v>
      </c>
    </row>
    <row r="227" s="13" customFormat="1" spans="1:9">
      <c r="A227" s="110" t="s">
        <v>3149</v>
      </c>
      <c r="B227" s="109" t="s">
        <v>2060</v>
      </c>
      <c r="C227" s="110" t="s">
        <v>29</v>
      </c>
      <c r="D227" s="110" t="s">
        <v>29</v>
      </c>
      <c r="E227" s="112">
        <v>0</v>
      </c>
      <c r="F227" s="104">
        <f>SUMIFS(汇总!J:J,汇总!B:B,A227,汇总!C:C,B227,汇总!D:D,C227,汇总!E:E,D227)</f>
        <v>600</v>
      </c>
      <c r="G227" s="104">
        <f>SUMIFS(汇总!P:P,汇总!B:B,A227,汇总!C:C,B227,汇总!D:D,C227,汇总!E:E,D227)</f>
        <v>0</v>
      </c>
      <c r="H227" s="104">
        <f>SUMIFS(汇总!Q:Q,汇总!B:B,A227,汇总!C:C,B227,汇总!D:D,C227,汇总!E:E,D227)</f>
        <v>1123</v>
      </c>
      <c r="I227" s="111">
        <f t="shared" si="3"/>
        <v>1.87166666666667</v>
      </c>
    </row>
    <row r="228" s="13" customFormat="1" spans="1:9">
      <c r="A228" s="110" t="s">
        <v>3149</v>
      </c>
      <c r="B228" s="110" t="s">
        <v>3156</v>
      </c>
      <c r="C228" s="110" t="s">
        <v>29</v>
      </c>
      <c r="D228" s="110" t="s">
        <v>29</v>
      </c>
      <c r="E228" s="112">
        <v>0</v>
      </c>
      <c r="F228" s="104">
        <f>SUMIFS(汇总!J:J,汇总!B:B,A228,汇总!C:C,B228,汇总!D:D,C228,汇总!E:E,D228)</f>
        <v>1500</v>
      </c>
      <c r="G228" s="104">
        <f>SUMIFS(汇总!P:P,汇总!B:B,A228,汇总!C:C,B228,汇总!D:D,C228,汇总!E:E,D228)</f>
        <v>0</v>
      </c>
      <c r="H228" s="104">
        <f>SUMIFS(汇总!Q:Q,汇总!B:B,A228,汇总!C:C,B228,汇总!D:D,C228,汇总!E:E,D228)</f>
        <v>593.6</v>
      </c>
      <c r="I228" s="111">
        <f t="shared" si="3"/>
        <v>0.395733333333333</v>
      </c>
    </row>
    <row r="229" s="13" customFormat="1" spans="1:9">
      <c r="A229" s="110" t="s">
        <v>3149</v>
      </c>
      <c r="B229" s="110" t="s">
        <v>29</v>
      </c>
      <c r="C229" s="110" t="s">
        <v>372</v>
      </c>
      <c r="D229" s="110" t="s">
        <v>29</v>
      </c>
      <c r="E229" s="112">
        <v>0</v>
      </c>
      <c r="F229" s="104">
        <f>SUMIFS(汇总!J:J,汇总!B:B,A229,汇总!C:C,B229,汇总!D:D,C229,汇总!E:E,D229)</f>
        <v>24915</v>
      </c>
      <c r="G229" s="104">
        <f>SUMIFS(汇总!P:P,汇总!B:B,A229,汇总!C:C,B229,汇总!D:D,C229,汇总!E:E,D229)</f>
        <v>1771.06</v>
      </c>
      <c r="H229" s="104">
        <f>SUMIFS(汇总!Q:Q,汇总!B:B,A229,汇总!C:C,B229,汇总!D:D,C229,汇总!E:E,D229)</f>
        <v>19237.2208666667</v>
      </c>
      <c r="I229" s="111">
        <f t="shared" si="3"/>
        <v>0.772114022342632</v>
      </c>
    </row>
    <row r="230" s="13" customFormat="1" spans="1:9">
      <c r="A230" s="110" t="s">
        <v>3149</v>
      </c>
      <c r="B230" s="110" t="s">
        <v>29</v>
      </c>
      <c r="C230" s="112" t="s">
        <v>99</v>
      </c>
      <c r="D230" s="110" t="s">
        <v>29</v>
      </c>
      <c r="E230" s="112">
        <v>0</v>
      </c>
      <c r="F230" s="104">
        <f>SUMIFS(汇总!J:J,汇总!B:B,A230,汇总!C:C,B230,汇总!D:D,C230,汇总!E:E,D230)</f>
        <v>16975</v>
      </c>
      <c r="G230" s="104">
        <f>SUMIFS(汇总!P:P,汇总!B:B,A230,汇总!C:C,B230,汇总!D:D,C230,汇总!E:E,D230)</f>
        <v>546.1</v>
      </c>
      <c r="H230" s="104">
        <f>SUMIFS(汇总!Q:Q,汇总!B:B,A230,汇总!C:C,B230,汇总!D:D,C230,汇总!E:E,D230)</f>
        <v>-248.0067</v>
      </c>
      <c r="I230" s="111">
        <f t="shared" si="3"/>
        <v>-0.0146101148748159</v>
      </c>
    </row>
    <row r="231" s="13" customFormat="1" spans="1:9">
      <c r="A231" s="110" t="s">
        <v>3149</v>
      </c>
      <c r="B231" s="110" t="s">
        <v>29</v>
      </c>
      <c r="C231" s="110" t="s">
        <v>153</v>
      </c>
      <c r="D231" s="110" t="s">
        <v>29</v>
      </c>
      <c r="E231" s="112">
        <v>0</v>
      </c>
      <c r="F231" s="104">
        <f>SUMIFS(汇总!J:J,汇总!B:B,A231,汇总!C:C,B231,汇总!D:D,C231,汇总!E:E,D231)</f>
        <v>5770</v>
      </c>
      <c r="G231" s="104">
        <f>SUMIFS(汇总!P:P,汇总!B:B,A231,汇总!C:C,B231,汇总!D:D,C231,汇总!E:E,D231)</f>
        <v>529.65</v>
      </c>
      <c r="H231" s="104">
        <f>SUMIFS(汇总!Q:Q,汇总!B:B,A231,汇总!C:C,B231,汇总!D:D,C231,汇总!E:E,D231)</f>
        <v>9335.5</v>
      </c>
      <c r="I231" s="111">
        <f t="shared" si="3"/>
        <v>1.61793760831889</v>
      </c>
    </row>
    <row r="232" s="13" customFormat="1" spans="1:9">
      <c r="A232" s="110" t="s">
        <v>3149</v>
      </c>
      <c r="B232" s="110" t="s">
        <v>29</v>
      </c>
      <c r="C232" s="110" t="s">
        <v>157</v>
      </c>
      <c r="D232" s="110" t="s">
        <v>29</v>
      </c>
      <c r="E232" s="112">
        <v>0</v>
      </c>
      <c r="F232" s="104">
        <f>SUMIFS(汇总!J:J,汇总!B:B,A232,汇总!C:C,B232,汇总!D:D,C232,汇总!E:E,D232)</f>
        <v>11240</v>
      </c>
      <c r="G232" s="104">
        <f>SUMIFS(汇总!P:P,汇总!B:B,A232,汇总!C:C,B232,汇总!D:D,C232,汇总!E:E,D232)</f>
        <v>317.8</v>
      </c>
      <c r="H232" s="104">
        <f>SUMIFS(汇总!Q:Q,汇总!B:B,A232,汇总!C:C,B232,汇总!D:D,C232,汇总!E:E,D232)</f>
        <v>19486.905</v>
      </c>
      <c r="I232" s="111">
        <f t="shared" si="3"/>
        <v>1.73371040925267</v>
      </c>
    </row>
    <row r="233" s="13" customFormat="1" spans="1:9">
      <c r="A233" s="110" t="s">
        <v>3149</v>
      </c>
      <c r="B233" s="110" t="s">
        <v>29</v>
      </c>
      <c r="C233" s="110" t="s">
        <v>109</v>
      </c>
      <c r="D233" s="110" t="s">
        <v>29</v>
      </c>
      <c r="E233" s="112">
        <v>0</v>
      </c>
      <c r="F233" s="104">
        <f>SUMIFS(汇总!J:J,汇总!B:B,A233,汇总!C:C,B233,汇总!D:D,C233,汇总!E:E,D233)</f>
        <v>5770</v>
      </c>
      <c r="G233" s="104">
        <f>SUMIFS(汇总!P:P,汇总!B:B,A233,汇总!C:C,B233,汇总!D:D,C233,汇总!E:E,D233)</f>
        <v>0</v>
      </c>
      <c r="H233" s="104">
        <f>SUMIFS(汇总!Q:Q,汇总!B:B,A233,汇总!C:C,B233,汇总!D:D,C233,汇总!E:E,D233)</f>
        <v>4118.8</v>
      </c>
      <c r="I233" s="111">
        <f t="shared" si="3"/>
        <v>0.713830155979203</v>
      </c>
    </row>
  </sheetData>
  <mergeCells count="1">
    <mergeCell ref="A1:I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J21" sqref="J21"/>
    </sheetView>
  </sheetViews>
  <sheetFormatPr defaultColWidth="9" defaultRowHeight="13.5" outlineLevelCol="7"/>
  <cols>
    <col min="1" max="2" width="9" style="13"/>
    <col min="3" max="3" width="8.75" style="13" customWidth="1"/>
    <col min="4" max="4" width="7.875" style="13" customWidth="1"/>
    <col min="5" max="5" width="9.625" style="13" customWidth="1"/>
    <col min="6" max="7" width="11.25" style="13" customWidth="1"/>
    <col min="8" max="8" width="7.375" style="13" customWidth="1"/>
    <col min="9" max="16384" width="9" style="13"/>
  </cols>
  <sheetData>
    <row r="1" s="13" customFormat="1" ht="33" customHeight="1" spans="1:8">
      <c r="A1" s="101" t="s">
        <v>8500</v>
      </c>
      <c r="B1" s="101"/>
      <c r="C1" s="101"/>
      <c r="D1" s="101"/>
      <c r="E1" s="101"/>
      <c r="F1" s="101"/>
      <c r="G1" s="101"/>
      <c r="H1" s="101"/>
    </row>
    <row r="2" s="100" customFormat="1" ht="40.5" spans="1:8">
      <c r="A2" s="102" t="s">
        <v>8471</v>
      </c>
      <c r="B2" s="102" t="s">
        <v>7</v>
      </c>
      <c r="C2" s="102" t="s">
        <v>8497</v>
      </c>
      <c r="D2" s="102" t="s">
        <v>8498</v>
      </c>
      <c r="E2" s="102" t="s">
        <v>8501</v>
      </c>
      <c r="F2" s="102" t="s">
        <v>8502</v>
      </c>
      <c r="G2" s="102" t="s">
        <v>8503</v>
      </c>
      <c r="H2" s="102" t="s">
        <v>8504</v>
      </c>
    </row>
    <row r="3" s="13" customFormat="1" spans="1:8">
      <c r="A3" s="103" t="s">
        <v>2172</v>
      </c>
      <c r="B3" s="103">
        <v>3854073</v>
      </c>
      <c r="C3" s="104">
        <v>830.2319</v>
      </c>
      <c r="D3" s="104">
        <v>947.9319</v>
      </c>
      <c r="E3" s="104">
        <f>(D3/1000)*1500</f>
        <v>1421.89785</v>
      </c>
      <c r="F3" s="104">
        <f>D3*1</f>
        <v>947.9319</v>
      </c>
      <c r="G3" s="104">
        <f>E3+F3</f>
        <v>2369.82975</v>
      </c>
      <c r="H3" s="104"/>
    </row>
    <row r="4" s="13" customFormat="1" spans="1:8">
      <c r="A4" s="103" t="s">
        <v>2174</v>
      </c>
      <c r="B4" s="103">
        <v>3854075</v>
      </c>
      <c r="C4" s="104">
        <v>0</v>
      </c>
      <c r="D4" s="104">
        <v>293.55</v>
      </c>
      <c r="E4" s="104">
        <f t="shared" ref="E4:E10" si="0">(C4/1000)*1500</f>
        <v>0</v>
      </c>
      <c r="F4" s="104"/>
      <c r="G4" s="104">
        <f t="shared" ref="G4:G10" si="1">E4+F4</f>
        <v>0</v>
      </c>
      <c r="H4" s="104"/>
    </row>
    <row r="5" s="13" customFormat="1" spans="1:8">
      <c r="A5" s="103" t="s">
        <v>2176</v>
      </c>
      <c r="B5" s="103">
        <v>3854093</v>
      </c>
      <c r="C5" s="104">
        <v>0</v>
      </c>
      <c r="D5" s="104">
        <v>30</v>
      </c>
      <c r="E5" s="104">
        <f t="shared" si="0"/>
        <v>0</v>
      </c>
      <c r="F5" s="104"/>
      <c r="G5" s="104">
        <f t="shared" si="1"/>
        <v>0</v>
      </c>
      <c r="H5" s="104"/>
    </row>
    <row r="6" s="13" customFormat="1" spans="1:8">
      <c r="A6" s="103" t="s">
        <v>2178</v>
      </c>
      <c r="B6" s="103">
        <v>3854076</v>
      </c>
      <c r="C6" s="104">
        <v>0</v>
      </c>
      <c r="D6" s="104">
        <v>196.35</v>
      </c>
      <c r="E6" s="104">
        <f t="shared" si="0"/>
        <v>0</v>
      </c>
      <c r="F6" s="104"/>
      <c r="G6" s="104">
        <f t="shared" si="1"/>
        <v>0</v>
      </c>
      <c r="H6" s="104"/>
    </row>
    <row r="7" s="13" customFormat="1" spans="1:8">
      <c r="A7" s="103" t="s">
        <v>2180</v>
      </c>
      <c r="B7" s="103">
        <v>3854090</v>
      </c>
      <c r="C7" s="104">
        <v>0</v>
      </c>
      <c r="D7" s="104">
        <v>30</v>
      </c>
      <c r="E7" s="104">
        <f t="shared" si="0"/>
        <v>0</v>
      </c>
      <c r="F7" s="104"/>
      <c r="G7" s="104">
        <f t="shared" si="1"/>
        <v>0</v>
      </c>
      <c r="H7" s="104"/>
    </row>
    <row r="8" s="13" customFormat="1" spans="1:8">
      <c r="A8" s="103" t="s">
        <v>2182</v>
      </c>
      <c r="B8" s="103">
        <v>3854100</v>
      </c>
      <c r="C8" s="104">
        <v>0</v>
      </c>
      <c r="D8" s="104">
        <v>12</v>
      </c>
      <c r="E8" s="104">
        <f t="shared" si="0"/>
        <v>0</v>
      </c>
      <c r="F8" s="104"/>
      <c r="G8" s="104">
        <f t="shared" si="1"/>
        <v>0</v>
      </c>
      <c r="H8" s="104"/>
    </row>
    <row r="9" s="13" customFormat="1" spans="1:8">
      <c r="A9" s="103" t="s">
        <v>5310</v>
      </c>
      <c r="B9" s="103">
        <v>3854105</v>
      </c>
      <c r="C9" s="104">
        <v>0</v>
      </c>
      <c r="D9" s="104">
        <v>30</v>
      </c>
      <c r="E9" s="104">
        <f t="shared" si="0"/>
        <v>0</v>
      </c>
      <c r="F9" s="104"/>
      <c r="G9" s="104">
        <f t="shared" si="1"/>
        <v>0</v>
      </c>
      <c r="H9" s="104"/>
    </row>
    <row r="10" s="13" customFormat="1" spans="1:8">
      <c r="A10" s="103" t="s">
        <v>5312</v>
      </c>
      <c r="B10" s="103">
        <v>3854200</v>
      </c>
      <c r="C10" s="104">
        <v>0</v>
      </c>
      <c r="D10" s="104">
        <v>0</v>
      </c>
      <c r="E10" s="104">
        <f t="shared" si="0"/>
        <v>0</v>
      </c>
      <c r="F10" s="104"/>
      <c r="G10" s="104">
        <f t="shared" si="1"/>
        <v>0</v>
      </c>
      <c r="H10" s="104"/>
    </row>
  </sheetData>
  <mergeCells count="1">
    <mergeCell ref="A1:H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7"/>
  <sheetViews>
    <sheetView workbookViewId="0">
      <selection activeCell="G1" sqref="G1"/>
    </sheetView>
  </sheetViews>
  <sheetFormatPr defaultColWidth="9" defaultRowHeight="13.5"/>
  <cols>
    <col min="10" max="10" width="15.875" customWidth="1"/>
  </cols>
  <sheetData>
    <row r="1" ht="18.75" spans="1:11">
      <c r="A1" t="s">
        <v>3254</v>
      </c>
      <c r="E1" s="82"/>
      <c r="F1" s="82" t="s">
        <v>33</v>
      </c>
      <c r="G1" s="83">
        <v>3852539</v>
      </c>
      <c r="H1" s="84"/>
      <c r="I1" s="87">
        <v>500</v>
      </c>
      <c r="J1" s="88">
        <v>15339388491</v>
      </c>
      <c r="K1">
        <f>VLOOKUP(G1,汇总!H:H,1,FALSE)</f>
        <v>3852539</v>
      </c>
    </row>
    <row r="2" ht="18.75" spans="1:11">
      <c r="A2" t="s">
        <v>3254</v>
      </c>
      <c r="E2" s="82"/>
      <c r="F2" s="82" t="s">
        <v>33</v>
      </c>
      <c r="G2" s="83">
        <v>380551</v>
      </c>
      <c r="H2" s="84"/>
      <c r="I2" s="87">
        <v>500</v>
      </c>
      <c r="J2" s="88">
        <v>18993826881</v>
      </c>
      <c r="K2" t="e">
        <f>VLOOKUP(G2,汇总!H:H,1,FALSE)</f>
        <v>#N/A</v>
      </c>
    </row>
    <row r="3" ht="18.75" spans="1:11">
      <c r="A3" t="s">
        <v>3254</v>
      </c>
      <c r="E3" s="82"/>
      <c r="F3" s="82" t="s">
        <v>33</v>
      </c>
      <c r="G3" s="83">
        <v>380578</v>
      </c>
      <c r="H3" s="84"/>
      <c r="I3" s="87">
        <v>500</v>
      </c>
      <c r="J3" s="88">
        <v>15339780333</v>
      </c>
      <c r="K3">
        <f>VLOOKUP(G3,汇总!H:H,1,FALSE)</f>
        <v>380578</v>
      </c>
    </row>
    <row r="4" ht="18.75" spans="1:11">
      <c r="A4" t="s">
        <v>3254</v>
      </c>
      <c r="E4" s="82"/>
      <c r="F4" s="82" t="s">
        <v>33</v>
      </c>
      <c r="G4" s="83">
        <v>3805638</v>
      </c>
      <c r="H4" s="84"/>
      <c r="I4" s="87">
        <v>500</v>
      </c>
      <c r="J4" s="88">
        <v>18993820292</v>
      </c>
      <c r="K4">
        <f>VLOOKUP(G4,汇总!H:H,1,FALSE)</f>
        <v>3805638</v>
      </c>
    </row>
    <row r="5" ht="18.75" spans="1:11">
      <c r="A5" t="s">
        <v>3254</v>
      </c>
      <c r="E5" s="82"/>
      <c r="F5" s="82" t="s">
        <v>33</v>
      </c>
      <c r="G5" s="83">
        <v>380924</v>
      </c>
      <c r="H5" s="84"/>
      <c r="I5" s="87">
        <v>500</v>
      </c>
      <c r="J5" s="88">
        <v>18919202169</v>
      </c>
      <c r="K5">
        <f>VLOOKUP(G5,汇总!H:H,1,FALSE)</f>
        <v>380924</v>
      </c>
    </row>
    <row r="6" ht="18.75" spans="1:11">
      <c r="A6" t="s">
        <v>3254</v>
      </c>
      <c r="E6" s="82"/>
      <c r="F6" s="82" t="s">
        <v>33</v>
      </c>
      <c r="G6" s="83">
        <v>3852783</v>
      </c>
      <c r="H6" s="84"/>
      <c r="I6" s="87">
        <v>500</v>
      </c>
      <c r="J6" s="88">
        <v>18093872068</v>
      </c>
      <c r="K6">
        <f>VLOOKUP(G6,汇总!H:H,1,FALSE)</f>
        <v>3852783</v>
      </c>
    </row>
    <row r="7" ht="18.75" spans="1:11">
      <c r="A7" t="s">
        <v>3254</v>
      </c>
      <c r="E7" s="82"/>
      <c r="F7" s="82" t="s">
        <v>33</v>
      </c>
      <c r="G7" s="83">
        <v>380544</v>
      </c>
      <c r="H7" s="84"/>
      <c r="I7" s="87">
        <v>1629</v>
      </c>
      <c r="J7" s="88">
        <v>15339788033</v>
      </c>
      <c r="K7">
        <f>VLOOKUP(G7,汇总!H:H,1,FALSE)</f>
        <v>380544</v>
      </c>
    </row>
    <row r="8" ht="18.75" spans="1:11">
      <c r="A8" t="s">
        <v>3254</v>
      </c>
      <c r="E8" s="82"/>
      <c r="F8" s="82" t="s">
        <v>33</v>
      </c>
      <c r="G8" s="83">
        <v>3851597</v>
      </c>
      <c r="H8" s="84"/>
      <c r="I8" s="87">
        <v>1629</v>
      </c>
      <c r="J8" s="88">
        <v>19958666686</v>
      </c>
      <c r="K8">
        <f>VLOOKUP(G8,汇总!H:H,1,FALSE)</f>
        <v>3851597</v>
      </c>
    </row>
    <row r="9" ht="18.75" spans="1:11">
      <c r="A9" t="s">
        <v>3254</v>
      </c>
      <c r="E9" s="82"/>
      <c r="F9" s="82" t="s">
        <v>33</v>
      </c>
      <c r="G9" s="83">
        <v>380689</v>
      </c>
      <c r="H9" s="84"/>
      <c r="I9" s="87">
        <v>1629</v>
      </c>
      <c r="J9" s="88">
        <v>18093837898</v>
      </c>
      <c r="K9">
        <f>VLOOKUP(G9,汇总!H:H,1,FALSE)</f>
        <v>380689</v>
      </c>
    </row>
    <row r="10" ht="18.75" spans="1:11">
      <c r="A10" t="s">
        <v>3254</v>
      </c>
      <c r="E10" s="82"/>
      <c r="F10" s="82" t="s">
        <v>33</v>
      </c>
      <c r="G10" s="83">
        <v>3852441</v>
      </c>
      <c r="H10" s="84"/>
      <c r="I10" s="87">
        <v>1629</v>
      </c>
      <c r="J10" s="88">
        <v>19993856626</v>
      </c>
      <c r="K10">
        <f>VLOOKUP(G10,汇总!H:H,1,FALSE)</f>
        <v>3852441</v>
      </c>
    </row>
    <row r="11" ht="18.75" spans="1:11">
      <c r="A11" t="s">
        <v>3254</v>
      </c>
      <c r="E11" s="82"/>
      <c r="F11" s="82" t="s">
        <v>33</v>
      </c>
      <c r="G11" s="83">
        <v>3852782</v>
      </c>
      <c r="H11" s="84"/>
      <c r="I11" s="87">
        <v>1629</v>
      </c>
      <c r="J11" s="88">
        <v>15378881523</v>
      </c>
      <c r="K11">
        <f>VLOOKUP(G11,汇总!H:H,1,FALSE)</f>
        <v>3852782</v>
      </c>
    </row>
    <row r="12" ht="18.75" spans="1:11">
      <c r="A12" t="s">
        <v>3254</v>
      </c>
      <c r="E12" s="82"/>
      <c r="F12" s="82" t="s">
        <v>33</v>
      </c>
      <c r="G12" s="83">
        <v>3852432</v>
      </c>
      <c r="H12" s="84"/>
      <c r="I12" s="87">
        <v>1629</v>
      </c>
      <c r="J12" s="88">
        <v>18993872991</v>
      </c>
      <c r="K12">
        <f>VLOOKUP(G12,汇总!H:H,1,FALSE)</f>
        <v>3852432</v>
      </c>
    </row>
    <row r="13" ht="18.75" spans="1:11">
      <c r="A13" t="s">
        <v>3254</v>
      </c>
      <c r="E13" s="82"/>
      <c r="F13" s="82" t="s">
        <v>33</v>
      </c>
      <c r="G13" s="83">
        <v>3848029</v>
      </c>
      <c r="H13" s="84"/>
      <c r="I13" s="87">
        <v>1629</v>
      </c>
      <c r="J13" s="88">
        <v>18193898581</v>
      </c>
      <c r="K13">
        <f>VLOOKUP(G13,汇总!H:H,1,FALSE)</f>
        <v>3848029</v>
      </c>
    </row>
    <row r="14" ht="18.75" spans="1:11">
      <c r="A14" t="s">
        <v>3254</v>
      </c>
      <c r="E14" s="82"/>
      <c r="F14" s="82" t="s">
        <v>33</v>
      </c>
      <c r="G14" s="83">
        <v>3852462</v>
      </c>
      <c r="H14" s="84"/>
      <c r="I14" s="87">
        <v>1629</v>
      </c>
      <c r="J14" s="88">
        <v>18193896919</v>
      </c>
      <c r="K14">
        <f>VLOOKUP(G14,汇总!H:H,1,FALSE)</f>
        <v>3852462</v>
      </c>
    </row>
    <row r="15" ht="18.75" spans="1:11">
      <c r="A15" t="s">
        <v>3254</v>
      </c>
      <c r="E15" s="82"/>
      <c r="F15" s="82" t="s">
        <v>33</v>
      </c>
      <c r="G15" s="83">
        <v>3852433</v>
      </c>
      <c r="H15" s="84"/>
      <c r="I15" s="87">
        <v>1629</v>
      </c>
      <c r="J15" s="88">
        <v>17793809796</v>
      </c>
      <c r="K15">
        <f>VLOOKUP(G15,汇总!H:H,1,FALSE)</f>
        <v>3852433</v>
      </c>
    </row>
    <row r="16" ht="18.75" spans="1:11">
      <c r="A16" t="s">
        <v>3254</v>
      </c>
      <c r="E16" s="82"/>
      <c r="F16" s="82" t="s">
        <v>33</v>
      </c>
      <c r="G16" s="83">
        <v>3852615</v>
      </c>
      <c r="H16" s="84"/>
      <c r="I16" s="87">
        <v>1629</v>
      </c>
      <c r="J16" s="88">
        <v>18193826636</v>
      </c>
      <c r="K16">
        <f>VLOOKUP(G16,汇总!H:H,1,FALSE)</f>
        <v>3852615</v>
      </c>
    </row>
    <row r="17" ht="18.75" spans="1:11">
      <c r="A17" t="s">
        <v>3254</v>
      </c>
      <c r="E17" s="82"/>
      <c r="F17" s="82" t="s">
        <v>33</v>
      </c>
      <c r="G17" s="83">
        <v>3852669</v>
      </c>
      <c r="H17" s="84"/>
      <c r="I17" s="87">
        <v>1629</v>
      </c>
      <c r="J17" s="88">
        <v>18093851081</v>
      </c>
      <c r="K17">
        <f>VLOOKUP(G17,汇总!H:H,1,FALSE)</f>
        <v>3852669</v>
      </c>
    </row>
    <row r="18" ht="18.75" spans="1:11">
      <c r="A18" t="s">
        <v>3254</v>
      </c>
      <c r="E18" s="82"/>
      <c r="F18" s="82" t="s">
        <v>33</v>
      </c>
      <c r="G18" s="83">
        <v>3853340</v>
      </c>
      <c r="H18" s="84"/>
      <c r="I18" s="87">
        <v>1629</v>
      </c>
      <c r="J18" s="88">
        <v>19119566991</v>
      </c>
      <c r="K18">
        <f>VLOOKUP(G18,汇总!H:H,1,FALSE)</f>
        <v>3853340</v>
      </c>
    </row>
    <row r="19" ht="18.75" spans="1:11">
      <c r="A19" t="s">
        <v>3254</v>
      </c>
      <c r="E19" s="82"/>
      <c r="F19" s="82" t="s">
        <v>33</v>
      </c>
      <c r="G19" s="83">
        <v>3853342</v>
      </c>
      <c r="H19" s="84"/>
      <c r="I19" s="87">
        <v>1629</v>
      </c>
      <c r="J19" s="88">
        <v>17793830167</v>
      </c>
      <c r="K19">
        <f>VLOOKUP(G19,汇总!H:H,1,FALSE)</f>
        <v>3853342</v>
      </c>
    </row>
    <row r="20" ht="18.75" spans="1:11">
      <c r="A20" t="s">
        <v>3254</v>
      </c>
      <c r="E20" s="82"/>
      <c r="F20" s="82" t="s">
        <v>33</v>
      </c>
      <c r="G20" s="83">
        <v>3803132</v>
      </c>
      <c r="H20" s="84"/>
      <c r="I20" s="87">
        <v>1629</v>
      </c>
      <c r="J20" s="88">
        <v>17793843319</v>
      </c>
      <c r="K20">
        <f>VLOOKUP(G20,汇总!H:H,1,FALSE)</f>
        <v>3803132</v>
      </c>
    </row>
    <row r="21" ht="18.75" spans="1:11">
      <c r="A21" t="s">
        <v>3254</v>
      </c>
      <c r="E21" s="82"/>
      <c r="F21" s="82" t="s">
        <v>33</v>
      </c>
      <c r="G21" s="83">
        <v>3853331</v>
      </c>
      <c r="H21" s="84"/>
      <c r="I21" s="87">
        <v>1629</v>
      </c>
      <c r="J21" s="88">
        <v>18193801833</v>
      </c>
      <c r="K21">
        <f>VLOOKUP(G21,汇总!H:H,1,FALSE)</f>
        <v>3853331</v>
      </c>
    </row>
    <row r="22" ht="18.75" spans="1:11">
      <c r="A22" t="s">
        <v>3254</v>
      </c>
      <c r="E22" s="82"/>
      <c r="F22" s="82" t="s">
        <v>33</v>
      </c>
      <c r="G22" s="83">
        <v>3853341</v>
      </c>
      <c r="H22" s="84"/>
      <c r="I22" s="87">
        <v>1629</v>
      </c>
      <c r="J22" s="88">
        <v>18993806892</v>
      </c>
      <c r="K22">
        <f>VLOOKUP(G22,汇总!H:H,1,FALSE)</f>
        <v>3853341</v>
      </c>
    </row>
    <row r="23" ht="18.75" spans="1:11">
      <c r="A23" t="s">
        <v>3254</v>
      </c>
      <c r="E23" s="82"/>
      <c r="F23" s="82" t="s">
        <v>33</v>
      </c>
      <c r="G23" s="83">
        <v>3853361</v>
      </c>
      <c r="H23" s="84"/>
      <c r="I23" s="87">
        <v>1629</v>
      </c>
      <c r="J23" s="88">
        <v>18919201984</v>
      </c>
      <c r="K23">
        <f>VLOOKUP(G23,汇总!H:H,1,FALSE)</f>
        <v>3853361</v>
      </c>
    </row>
    <row r="24" ht="18.75" spans="1:11">
      <c r="A24" t="s">
        <v>3254</v>
      </c>
      <c r="E24" s="82"/>
      <c r="F24" s="82" t="s">
        <v>33</v>
      </c>
      <c r="G24" s="83">
        <v>3853351</v>
      </c>
      <c r="H24" s="84"/>
      <c r="I24" s="87">
        <v>1629</v>
      </c>
      <c r="J24" s="88">
        <v>17389568868</v>
      </c>
      <c r="K24">
        <f>VLOOKUP(G24,汇总!H:H,1,FALSE)</f>
        <v>3853351</v>
      </c>
    </row>
    <row r="25" ht="18.75" spans="1:11">
      <c r="A25" t="s">
        <v>3254</v>
      </c>
      <c r="E25" s="82"/>
      <c r="F25" s="82" t="s">
        <v>33</v>
      </c>
      <c r="G25" s="83">
        <v>3853338</v>
      </c>
      <c r="H25" s="84"/>
      <c r="I25" s="87">
        <v>1629</v>
      </c>
      <c r="J25" s="88">
        <v>17793879158</v>
      </c>
      <c r="K25">
        <f>VLOOKUP(G25,汇总!H:H,1,FALSE)</f>
        <v>3853338</v>
      </c>
    </row>
    <row r="26" ht="18.75" spans="1:11">
      <c r="A26" t="s">
        <v>3254</v>
      </c>
      <c r="E26" s="82"/>
      <c r="F26" s="82" t="s">
        <v>33</v>
      </c>
      <c r="G26" s="83">
        <v>3853336</v>
      </c>
      <c r="H26" s="84"/>
      <c r="I26" s="87">
        <v>1629</v>
      </c>
      <c r="J26" s="88">
        <v>19958671896</v>
      </c>
      <c r="K26">
        <f>VLOOKUP(G26,汇总!H:H,1,FALSE)</f>
        <v>3853336</v>
      </c>
    </row>
    <row r="27" ht="18.75" spans="1:11">
      <c r="A27" t="s">
        <v>3254</v>
      </c>
      <c r="E27" s="82"/>
      <c r="F27" s="82" t="s">
        <v>33</v>
      </c>
      <c r="G27" s="83">
        <v>3853337</v>
      </c>
      <c r="H27" s="84"/>
      <c r="I27" s="87">
        <v>1629</v>
      </c>
      <c r="J27" s="88">
        <v>17793829061</v>
      </c>
      <c r="K27">
        <f>VLOOKUP(G27,汇总!H:H,1,FALSE)</f>
        <v>3853337</v>
      </c>
    </row>
    <row r="28" ht="18.75" spans="1:11">
      <c r="A28" t="s">
        <v>3254</v>
      </c>
      <c r="E28" s="82"/>
      <c r="F28" s="82" t="s">
        <v>33</v>
      </c>
      <c r="G28" s="83">
        <v>3853367</v>
      </c>
      <c r="H28" s="84"/>
      <c r="I28" s="87">
        <v>1629</v>
      </c>
      <c r="J28" s="88">
        <v>19993817161</v>
      </c>
      <c r="K28">
        <f>VLOOKUP(G28,汇总!H:H,1,FALSE)</f>
        <v>3853367</v>
      </c>
    </row>
    <row r="29" ht="18.75" spans="1:11">
      <c r="A29" t="s">
        <v>3254</v>
      </c>
      <c r="E29" s="82"/>
      <c r="F29" s="82" t="s">
        <v>33</v>
      </c>
      <c r="G29" s="83">
        <v>3853872</v>
      </c>
      <c r="H29" s="84"/>
      <c r="I29" s="87">
        <v>1629</v>
      </c>
      <c r="J29" s="88">
        <v>18919215622</v>
      </c>
      <c r="K29">
        <f>VLOOKUP(G29,汇总!H:H,1,FALSE)</f>
        <v>3853872</v>
      </c>
    </row>
    <row r="30" ht="18.75" spans="1:11">
      <c r="A30" t="s">
        <v>3254</v>
      </c>
      <c r="E30" s="82"/>
      <c r="F30" s="82" t="s">
        <v>33</v>
      </c>
      <c r="G30" s="83">
        <v>3853655</v>
      </c>
      <c r="H30" s="84"/>
      <c r="I30" s="87">
        <v>1629</v>
      </c>
      <c r="J30" s="88">
        <v>17718629490</v>
      </c>
      <c r="K30">
        <f>VLOOKUP(G30,汇总!H:H,1,FALSE)</f>
        <v>3853655</v>
      </c>
    </row>
    <row r="31" ht="18.75" spans="1:11">
      <c r="A31" t="s">
        <v>3254</v>
      </c>
      <c r="E31" s="82"/>
      <c r="F31" s="82" t="s">
        <v>33</v>
      </c>
      <c r="G31" s="83">
        <v>3853875</v>
      </c>
      <c r="H31" s="84"/>
      <c r="I31" s="87">
        <v>1629</v>
      </c>
      <c r="J31" s="88">
        <v>15593383896</v>
      </c>
      <c r="K31">
        <f>VLOOKUP(G31,汇总!H:H,1,FALSE)</f>
        <v>3853875</v>
      </c>
    </row>
    <row r="32" ht="18.75" spans="1:11">
      <c r="A32" t="s">
        <v>3254</v>
      </c>
      <c r="E32" s="82"/>
      <c r="F32" s="82" t="s">
        <v>33</v>
      </c>
      <c r="G32" s="83">
        <v>3853646</v>
      </c>
      <c r="H32" s="84"/>
      <c r="I32" s="87">
        <v>1629</v>
      </c>
      <c r="J32" s="88">
        <v>18093859107</v>
      </c>
      <c r="K32">
        <f>VLOOKUP(G32,汇总!H:H,1,FALSE)</f>
        <v>3853646</v>
      </c>
    </row>
    <row r="33" ht="18.75" spans="1:11">
      <c r="A33" t="s">
        <v>3254</v>
      </c>
      <c r="E33" s="82"/>
      <c r="F33" s="82" t="s">
        <v>33</v>
      </c>
      <c r="G33" s="83">
        <v>3854001</v>
      </c>
      <c r="H33" s="84"/>
      <c r="I33" s="87">
        <v>1629</v>
      </c>
      <c r="J33" s="88">
        <v>18093883731</v>
      </c>
      <c r="K33">
        <f>VLOOKUP(G33,汇总!H:H,1,FALSE)</f>
        <v>3854001</v>
      </c>
    </row>
    <row r="34" ht="18.75" spans="1:11">
      <c r="A34" t="s">
        <v>3254</v>
      </c>
      <c r="E34" s="82"/>
      <c r="F34" s="82" t="s">
        <v>33</v>
      </c>
      <c r="G34" s="83">
        <v>3854002</v>
      </c>
      <c r="H34" s="84"/>
      <c r="I34" s="87">
        <v>1629</v>
      </c>
      <c r="J34" s="88">
        <v>19993819127</v>
      </c>
      <c r="K34">
        <f>VLOOKUP(G34,汇总!H:H,1,FALSE)</f>
        <v>3854002</v>
      </c>
    </row>
    <row r="35" ht="18.75" spans="1:11">
      <c r="A35" t="s">
        <v>3254</v>
      </c>
      <c r="E35" s="82"/>
      <c r="F35" s="82" t="s">
        <v>33</v>
      </c>
      <c r="G35" s="83">
        <v>3814032</v>
      </c>
      <c r="H35" s="84"/>
      <c r="I35" s="87">
        <v>1629</v>
      </c>
      <c r="J35" s="88">
        <v>17793828969</v>
      </c>
      <c r="K35">
        <f>VLOOKUP(G35,汇总!H:H,1,FALSE)</f>
        <v>3814032</v>
      </c>
    </row>
    <row r="36" ht="18.75" spans="1:11">
      <c r="A36" t="s">
        <v>3254</v>
      </c>
      <c r="E36" s="82"/>
      <c r="F36" s="82" t="s">
        <v>33</v>
      </c>
      <c r="G36" s="83">
        <v>3853642</v>
      </c>
      <c r="H36" s="84"/>
      <c r="I36" s="87">
        <v>1629</v>
      </c>
      <c r="J36" s="88">
        <v>19993812291</v>
      </c>
      <c r="K36">
        <f>VLOOKUP(G36,汇总!H:H,1,FALSE)</f>
        <v>3853642</v>
      </c>
    </row>
    <row r="37" ht="18.75" spans="1:11">
      <c r="A37" t="s">
        <v>3254</v>
      </c>
      <c r="E37" s="82"/>
      <c r="F37" s="82" t="s">
        <v>33</v>
      </c>
      <c r="G37" s="83">
        <v>3853667</v>
      </c>
      <c r="H37" s="84"/>
      <c r="I37" s="87">
        <v>1629</v>
      </c>
      <c r="J37" s="88">
        <v>15349380987</v>
      </c>
      <c r="K37">
        <f>VLOOKUP(G37,汇总!H:H,1,FALSE)</f>
        <v>3853667</v>
      </c>
    </row>
    <row r="38" spans="1:11">
      <c r="A38">
        <v>10000</v>
      </c>
      <c r="E38" s="82"/>
      <c r="F38" s="82" t="s">
        <v>811</v>
      </c>
      <c r="G38" s="85">
        <v>3852008</v>
      </c>
      <c r="H38" s="84"/>
      <c r="I38" s="40">
        <v>100</v>
      </c>
      <c r="J38" s="89">
        <v>18993820558</v>
      </c>
      <c r="K38">
        <f>VLOOKUP(G38,汇总!H:H,1,FALSE)</f>
        <v>3852008</v>
      </c>
    </row>
    <row r="39" spans="1:11">
      <c r="A39">
        <v>10000</v>
      </c>
      <c r="E39" s="82"/>
      <c r="F39" s="82" t="s">
        <v>811</v>
      </c>
      <c r="G39" s="85">
        <v>380444</v>
      </c>
      <c r="H39" s="84"/>
      <c r="I39" s="40">
        <v>100</v>
      </c>
      <c r="J39" s="90">
        <v>18093835018</v>
      </c>
      <c r="K39">
        <f>VLOOKUP(G39,汇总!H:H,1,FALSE)</f>
        <v>380444</v>
      </c>
    </row>
    <row r="40" spans="1:11">
      <c r="A40">
        <v>10000</v>
      </c>
      <c r="E40" s="82"/>
      <c r="F40" s="82" t="s">
        <v>811</v>
      </c>
      <c r="G40" s="85">
        <v>380407</v>
      </c>
      <c r="H40" s="84"/>
      <c r="I40" s="40">
        <v>100</v>
      </c>
      <c r="J40" s="90">
        <v>15339780623</v>
      </c>
      <c r="K40">
        <f>VLOOKUP(G40,汇总!H:H,1,FALSE)</f>
        <v>380407</v>
      </c>
    </row>
    <row r="41" spans="1:11">
      <c r="A41">
        <v>10000</v>
      </c>
      <c r="E41" s="82"/>
      <c r="F41" s="82" t="s">
        <v>811</v>
      </c>
      <c r="G41" s="85">
        <v>3852562</v>
      </c>
      <c r="H41" s="84"/>
      <c r="I41" s="40">
        <v>100</v>
      </c>
      <c r="J41" s="90">
        <v>18093826966</v>
      </c>
      <c r="K41">
        <f>VLOOKUP(G41,汇总!H:H,1,FALSE)</f>
        <v>3852562</v>
      </c>
    </row>
    <row r="42" spans="1:11">
      <c r="A42">
        <v>10000</v>
      </c>
      <c r="E42" s="82"/>
      <c r="F42" s="82" t="s">
        <v>811</v>
      </c>
      <c r="G42" s="85">
        <v>3853810</v>
      </c>
      <c r="H42" s="84"/>
      <c r="I42" s="40">
        <v>100</v>
      </c>
      <c r="J42" s="91">
        <v>18193808779</v>
      </c>
      <c r="K42">
        <f>VLOOKUP(G42,汇总!H:H,1,FALSE)</f>
        <v>3853810</v>
      </c>
    </row>
    <row r="43" spans="1:11">
      <c r="A43">
        <v>10000</v>
      </c>
      <c r="E43" s="82"/>
      <c r="F43" s="82" t="s">
        <v>811</v>
      </c>
      <c r="G43" s="85">
        <v>210398</v>
      </c>
      <c r="H43" s="84"/>
      <c r="I43" s="40">
        <v>100</v>
      </c>
      <c r="J43" s="90">
        <v>15390545712</v>
      </c>
      <c r="K43">
        <f>VLOOKUP(G43,汇总!H:H,1,FALSE)</f>
        <v>210398</v>
      </c>
    </row>
    <row r="44" spans="1:11">
      <c r="A44">
        <v>10000</v>
      </c>
      <c r="E44" s="82"/>
      <c r="F44" s="82" t="s">
        <v>811</v>
      </c>
      <c r="G44" s="85">
        <v>3851962</v>
      </c>
      <c r="H44" s="84"/>
      <c r="I44" s="40">
        <v>100</v>
      </c>
      <c r="J44" s="90">
        <v>17339999031</v>
      </c>
      <c r="K44">
        <f>VLOOKUP(G44,汇总!H:H,1,FALSE)</f>
        <v>3851962</v>
      </c>
    </row>
    <row r="45" spans="1:11">
      <c r="A45">
        <v>10000</v>
      </c>
      <c r="E45" s="82"/>
      <c r="F45" s="82" t="s">
        <v>811</v>
      </c>
      <c r="G45" s="85">
        <v>3840255</v>
      </c>
      <c r="H45" s="84"/>
      <c r="I45" s="40">
        <v>100</v>
      </c>
      <c r="J45" s="90">
        <v>17793802484</v>
      </c>
      <c r="K45">
        <f>VLOOKUP(G45,汇总!H:H,1,FALSE)</f>
        <v>3840255</v>
      </c>
    </row>
    <row r="46" spans="1:11">
      <c r="A46">
        <v>10000</v>
      </c>
      <c r="E46" s="82"/>
      <c r="F46" s="82" t="s">
        <v>811</v>
      </c>
      <c r="G46" s="85">
        <v>3872541</v>
      </c>
      <c r="H46" s="84"/>
      <c r="I46" s="40">
        <v>100</v>
      </c>
      <c r="J46" s="90">
        <v>18093821009</v>
      </c>
      <c r="K46">
        <f>VLOOKUP(G46,汇总!H:H,1,FALSE)</f>
        <v>3872541</v>
      </c>
    </row>
    <row r="47" spans="1:11">
      <c r="A47">
        <v>10000</v>
      </c>
      <c r="E47" s="82"/>
      <c r="F47" s="82" t="s">
        <v>811</v>
      </c>
      <c r="G47" s="85">
        <v>3806141</v>
      </c>
      <c r="H47" s="84"/>
      <c r="I47" s="40">
        <v>100</v>
      </c>
      <c r="J47" s="90">
        <v>18993812131</v>
      </c>
      <c r="K47">
        <f>VLOOKUP(G47,汇总!H:H,1,FALSE)</f>
        <v>3806141</v>
      </c>
    </row>
    <row r="48" spans="1:11">
      <c r="A48">
        <v>10000</v>
      </c>
      <c r="E48" s="82"/>
      <c r="F48" s="82" t="s">
        <v>811</v>
      </c>
      <c r="G48" s="85">
        <v>382249</v>
      </c>
      <c r="H48" s="84"/>
      <c r="I48" s="40">
        <v>100</v>
      </c>
      <c r="J48" s="90">
        <v>18093835030</v>
      </c>
      <c r="K48">
        <f>VLOOKUP(G48,汇总!H:H,1,FALSE)</f>
        <v>382249</v>
      </c>
    </row>
    <row r="49" spans="1:11">
      <c r="A49">
        <v>10000</v>
      </c>
      <c r="E49" s="82"/>
      <c r="F49" s="82" t="s">
        <v>811</v>
      </c>
      <c r="G49" s="85">
        <v>3851844</v>
      </c>
      <c r="H49" s="84"/>
      <c r="I49" s="40">
        <v>100</v>
      </c>
      <c r="J49" s="90">
        <v>17793800096</v>
      </c>
      <c r="K49">
        <f>VLOOKUP(G49,汇总!H:H,1,FALSE)</f>
        <v>3851844</v>
      </c>
    </row>
    <row r="50" spans="1:11">
      <c r="A50">
        <v>10000</v>
      </c>
      <c r="E50" s="82"/>
      <c r="F50" s="82" t="s">
        <v>811</v>
      </c>
      <c r="G50" s="85">
        <v>3852577</v>
      </c>
      <c r="H50" s="84"/>
      <c r="I50" s="40">
        <v>100</v>
      </c>
      <c r="J50" s="90">
        <v>17309382380</v>
      </c>
      <c r="K50">
        <f>VLOOKUP(G50,汇总!H:H,1,FALSE)</f>
        <v>3852577</v>
      </c>
    </row>
    <row r="51" spans="1:11">
      <c r="A51">
        <v>10000</v>
      </c>
      <c r="E51" s="82"/>
      <c r="F51" s="82" t="s">
        <v>811</v>
      </c>
      <c r="G51" s="85">
        <v>3852576</v>
      </c>
      <c r="H51" s="84"/>
      <c r="I51" s="40">
        <v>100</v>
      </c>
      <c r="J51" s="90">
        <v>18193895877</v>
      </c>
      <c r="K51">
        <f>VLOOKUP(G51,汇总!H:H,1,FALSE)</f>
        <v>3852576</v>
      </c>
    </row>
    <row r="52" spans="1:11">
      <c r="A52">
        <v>10000</v>
      </c>
      <c r="E52" s="82"/>
      <c r="F52" s="82" t="s">
        <v>811</v>
      </c>
      <c r="G52" s="85">
        <v>3851870</v>
      </c>
      <c r="H52" s="84"/>
      <c r="I52" s="40">
        <v>100</v>
      </c>
      <c r="J52" s="90">
        <v>17793851127</v>
      </c>
      <c r="K52">
        <f>VLOOKUP(G52,汇总!H:H,1,FALSE)</f>
        <v>3851870</v>
      </c>
    </row>
    <row r="53" spans="1:11">
      <c r="A53">
        <v>10000</v>
      </c>
      <c r="E53" s="82"/>
      <c r="F53" s="82" t="s">
        <v>811</v>
      </c>
      <c r="G53" s="85">
        <v>3852574</v>
      </c>
      <c r="H53" s="84"/>
      <c r="I53" s="40">
        <v>100</v>
      </c>
      <c r="J53" s="90">
        <v>17370676912</v>
      </c>
      <c r="K53">
        <f>VLOOKUP(G53,汇总!H:H,1,FALSE)</f>
        <v>3852574</v>
      </c>
    </row>
    <row r="54" spans="1:11">
      <c r="A54">
        <v>10000</v>
      </c>
      <c r="E54" s="82"/>
      <c r="F54" s="82" t="s">
        <v>811</v>
      </c>
      <c r="G54" s="85">
        <v>3852575</v>
      </c>
      <c r="H54" s="84"/>
      <c r="I54" s="40">
        <v>100</v>
      </c>
      <c r="J54" s="90">
        <v>18194409217</v>
      </c>
      <c r="K54">
        <f>VLOOKUP(G54,汇总!H:H,1,FALSE)</f>
        <v>3852575</v>
      </c>
    </row>
    <row r="55" spans="1:11">
      <c r="A55">
        <v>10000</v>
      </c>
      <c r="E55" s="82"/>
      <c r="F55" s="82" t="s">
        <v>811</v>
      </c>
      <c r="G55" s="85">
        <v>3852578</v>
      </c>
      <c r="H55" s="84"/>
      <c r="I55" s="40">
        <v>100</v>
      </c>
      <c r="J55" s="90">
        <v>15336012422</v>
      </c>
      <c r="K55">
        <f>VLOOKUP(G55,汇总!H:H,1,FALSE)</f>
        <v>3852578</v>
      </c>
    </row>
    <row r="56" spans="1:11">
      <c r="A56">
        <v>10000</v>
      </c>
      <c r="E56" s="82"/>
      <c r="F56" s="82" t="s">
        <v>811</v>
      </c>
      <c r="G56" s="85">
        <v>382193</v>
      </c>
      <c r="H56" s="84"/>
      <c r="I56" s="40">
        <v>100</v>
      </c>
      <c r="J56" s="90">
        <v>18093835020</v>
      </c>
      <c r="K56">
        <f>VLOOKUP(G56,汇总!H:H,1,FALSE)</f>
        <v>382193</v>
      </c>
    </row>
    <row r="57" spans="1:11">
      <c r="A57">
        <v>10000</v>
      </c>
      <c r="E57" s="82"/>
      <c r="F57" s="82" t="s">
        <v>811</v>
      </c>
      <c r="G57" s="85">
        <v>3853804</v>
      </c>
      <c r="H57" s="84"/>
      <c r="I57" s="40">
        <v>100</v>
      </c>
      <c r="J57" s="90">
        <v>15379873816</v>
      </c>
      <c r="K57">
        <f>VLOOKUP(G57,汇总!H:H,1,FALSE)</f>
        <v>3853804</v>
      </c>
    </row>
    <row r="58" spans="1:11">
      <c r="A58">
        <v>10000</v>
      </c>
      <c r="E58" s="82"/>
      <c r="F58" s="82" t="s">
        <v>811</v>
      </c>
      <c r="G58" s="85">
        <v>3852082</v>
      </c>
      <c r="H58" s="84"/>
      <c r="I58" s="40">
        <v>100</v>
      </c>
      <c r="J58" s="90">
        <v>18093815656</v>
      </c>
      <c r="K58">
        <f>VLOOKUP(G58,汇总!H:H,1,FALSE)</f>
        <v>3852082</v>
      </c>
    </row>
    <row r="59" spans="1:11">
      <c r="A59">
        <v>10000</v>
      </c>
      <c r="E59" s="82"/>
      <c r="F59" s="82" t="s">
        <v>811</v>
      </c>
      <c r="G59" s="85">
        <v>3852072</v>
      </c>
      <c r="H59" s="84"/>
      <c r="I59" s="40">
        <v>100</v>
      </c>
      <c r="J59" s="90">
        <v>15378830357</v>
      </c>
      <c r="K59">
        <f>VLOOKUP(G59,汇总!H:H,1,FALSE)</f>
        <v>3852072</v>
      </c>
    </row>
    <row r="60" spans="1:11">
      <c r="A60">
        <v>10000</v>
      </c>
      <c r="E60" s="82"/>
      <c r="F60" s="82" t="s">
        <v>811</v>
      </c>
      <c r="G60" s="85">
        <v>3852004</v>
      </c>
      <c r="H60" s="84"/>
      <c r="I60" s="40">
        <v>100</v>
      </c>
      <c r="J60" s="90">
        <v>18919383392</v>
      </c>
      <c r="K60">
        <f>VLOOKUP(G60,汇总!H:H,1,FALSE)</f>
        <v>3852004</v>
      </c>
    </row>
    <row r="61" spans="1:11">
      <c r="A61">
        <v>10000</v>
      </c>
      <c r="E61" s="82"/>
      <c r="F61" s="82" t="s">
        <v>811</v>
      </c>
      <c r="G61" s="86">
        <v>3853829</v>
      </c>
      <c r="H61" s="84"/>
      <c r="I61" s="40">
        <v>100</v>
      </c>
      <c r="J61" s="92">
        <v>15393061807</v>
      </c>
      <c r="K61">
        <f>VLOOKUP(G61,汇总!H:H,1,FALSE)</f>
        <v>3853829</v>
      </c>
    </row>
    <row r="62" spans="1:11">
      <c r="A62">
        <v>10000</v>
      </c>
      <c r="E62" s="82"/>
      <c r="F62" s="82" t="s">
        <v>811</v>
      </c>
      <c r="G62" s="85">
        <v>3823180</v>
      </c>
      <c r="H62" s="84"/>
      <c r="I62" s="40">
        <v>100</v>
      </c>
      <c r="J62" s="90">
        <v>15352449160</v>
      </c>
      <c r="K62">
        <f>VLOOKUP(G62,汇总!H:H,1,FALSE)</f>
        <v>3823180</v>
      </c>
    </row>
    <row r="63" spans="1:11">
      <c r="A63">
        <v>10000</v>
      </c>
      <c r="E63" s="82"/>
      <c r="F63" s="82" t="s">
        <v>811</v>
      </c>
      <c r="G63" s="85">
        <v>380408</v>
      </c>
      <c r="H63" s="84"/>
      <c r="I63" s="40">
        <v>100</v>
      </c>
      <c r="J63" s="90">
        <v>15379896662</v>
      </c>
      <c r="K63">
        <f>VLOOKUP(G63,汇总!H:H,1,FALSE)</f>
        <v>380408</v>
      </c>
    </row>
    <row r="64" spans="1:11">
      <c r="A64">
        <v>10000</v>
      </c>
      <c r="E64" s="82"/>
      <c r="F64" s="82" t="s">
        <v>811</v>
      </c>
      <c r="G64" s="85">
        <v>3851909</v>
      </c>
      <c r="H64" s="84"/>
      <c r="I64" s="40">
        <v>100</v>
      </c>
      <c r="J64" s="90">
        <v>17752239012</v>
      </c>
      <c r="K64">
        <f>VLOOKUP(G64,汇总!H:H,1,FALSE)</f>
        <v>3851909</v>
      </c>
    </row>
    <row r="65" spans="1:11">
      <c r="A65">
        <v>10000</v>
      </c>
      <c r="E65" s="82"/>
      <c r="F65" s="82" t="s">
        <v>811</v>
      </c>
      <c r="G65" s="85">
        <v>3852582</v>
      </c>
      <c r="H65" s="84"/>
      <c r="I65" s="40">
        <v>100</v>
      </c>
      <c r="J65" s="90">
        <v>18993868591</v>
      </c>
      <c r="K65">
        <f>VLOOKUP(G65,汇总!H:H,1,FALSE)</f>
        <v>3852582</v>
      </c>
    </row>
    <row r="66" spans="1:11">
      <c r="A66">
        <v>10000</v>
      </c>
      <c r="E66" s="82"/>
      <c r="F66" s="82" t="s">
        <v>811</v>
      </c>
      <c r="G66" s="85">
        <v>3834940</v>
      </c>
      <c r="H66" s="84"/>
      <c r="I66" s="40">
        <v>100</v>
      </c>
      <c r="J66" s="90">
        <v>18993851801</v>
      </c>
      <c r="K66">
        <f>VLOOKUP(G66,汇总!H:H,1,FALSE)</f>
        <v>3834940</v>
      </c>
    </row>
    <row r="67" spans="1:11">
      <c r="A67">
        <v>10000</v>
      </c>
      <c r="E67" s="82"/>
      <c r="F67" s="82" t="s">
        <v>811</v>
      </c>
      <c r="G67" s="85">
        <v>3836029</v>
      </c>
      <c r="H67" s="84"/>
      <c r="I67" s="40">
        <v>100</v>
      </c>
      <c r="J67" s="90">
        <v>17793810256</v>
      </c>
      <c r="K67">
        <f>VLOOKUP(G67,汇总!H:H,1,FALSE)</f>
        <v>3836029</v>
      </c>
    </row>
    <row r="68" spans="1:11">
      <c r="A68">
        <v>10000</v>
      </c>
      <c r="E68" s="82"/>
      <c r="F68" s="82" t="s">
        <v>811</v>
      </c>
      <c r="G68" s="85">
        <v>3860588</v>
      </c>
      <c r="H68" s="84"/>
      <c r="I68" s="40">
        <v>100</v>
      </c>
      <c r="J68" s="90">
        <v>18093885811</v>
      </c>
      <c r="K68">
        <f>VLOOKUP(G68,汇总!H:H,1,FALSE)</f>
        <v>3860588</v>
      </c>
    </row>
    <row r="69" spans="1:11">
      <c r="A69">
        <v>10000</v>
      </c>
      <c r="E69" s="82"/>
      <c r="F69" s="82" t="s">
        <v>811</v>
      </c>
      <c r="G69" s="85">
        <v>3852019</v>
      </c>
      <c r="H69" s="84"/>
      <c r="I69" s="40">
        <v>100</v>
      </c>
      <c r="J69" s="90">
        <v>19993806324</v>
      </c>
      <c r="K69">
        <f>VLOOKUP(G69,汇总!H:H,1,FALSE)</f>
        <v>3852019</v>
      </c>
    </row>
    <row r="70" spans="1:11">
      <c r="A70">
        <v>10000</v>
      </c>
      <c r="E70" s="82"/>
      <c r="F70" s="82" t="s">
        <v>811</v>
      </c>
      <c r="G70" s="85">
        <v>3840250</v>
      </c>
      <c r="H70" s="84"/>
      <c r="I70" s="40">
        <v>100</v>
      </c>
      <c r="J70" s="90">
        <v>17793830031</v>
      </c>
      <c r="K70">
        <f>VLOOKUP(G70,汇总!H:H,1,FALSE)</f>
        <v>3840250</v>
      </c>
    </row>
    <row r="71" spans="1:11">
      <c r="A71">
        <v>10000</v>
      </c>
      <c r="E71" s="82"/>
      <c r="F71" s="82" t="s">
        <v>811</v>
      </c>
      <c r="G71" s="85">
        <v>3860584</v>
      </c>
      <c r="H71" s="84"/>
      <c r="I71" s="40">
        <v>100</v>
      </c>
      <c r="J71" s="90">
        <v>18993865571</v>
      </c>
      <c r="K71">
        <f>VLOOKUP(G71,汇总!H:H,1,FALSE)</f>
        <v>3860584</v>
      </c>
    </row>
    <row r="72" spans="1:11">
      <c r="A72">
        <v>10000</v>
      </c>
      <c r="E72" s="82"/>
      <c r="F72" s="82" t="s">
        <v>811</v>
      </c>
      <c r="G72" s="85">
        <v>3808672</v>
      </c>
      <c r="H72" s="84"/>
      <c r="I72" s="40">
        <v>100</v>
      </c>
      <c r="J72" s="90">
        <v>18919209183</v>
      </c>
      <c r="K72">
        <f>VLOOKUP(G72,汇总!H:H,1,FALSE)</f>
        <v>3808672</v>
      </c>
    </row>
    <row r="73" spans="1:11">
      <c r="A73">
        <v>10000</v>
      </c>
      <c r="E73" s="82"/>
      <c r="F73" s="82" t="s">
        <v>811</v>
      </c>
      <c r="G73" s="85">
        <v>3851992</v>
      </c>
      <c r="H73" s="84"/>
      <c r="I73" s="40">
        <v>100</v>
      </c>
      <c r="J73" s="90">
        <v>18143701339</v>
      </c>
      <c r="K73">
        <f>VLOOKUP(G73,汇总!H:H,1,FALSE)</f>
        <v>3851992</v>
      </c>
    </row>
    <row r="74" spans="1:11">
      <c r="A74">
        <v>10000</v>
      </c>
      <c r="E74" s="82"/>
      <c r="F74" s="82" t="s">
        <v>811</v>
      </c>
      <c r="G74" s="85">
        <v>3852583</v>
      </c>
      <c r="H74" s="84"/>
      <c r="I74" s="40">
        <v>100</v>
      </c>
      <c r="J74" s="90">
        <v>19993806140</v>
      </c>
      <c r="K74">
        <f>VLOOKUP(G74,汇总!H:H,1,FALSE)</f>
        <v>3852583</v>
      </c>
    </row>
    <row r="75" spans="1:11">
      <c r="A75">
        <v>10000</v>
      </c>
      <c r="E75" s="82"/>
      <c r="F75" s="82" t="s">
        <v>811</v>
      </c>
      <c r="G75" s="85">
        <v>3852595</v>
      </c>
      <c r="H75" s="84"/>
      <c r="I75" s="40">
        <v>100</v>
      </c>
      <c r="J75" s="90">
        <v>15378839577</v>
      </c>
      <c r="K75">
        <f>VLOOKUP(G75,汇总!H:H,1,FALSE)</f>
        <v>3852595</v>
      </c>
    </row>
    <row r="76" spans="1:11">
      <c r="A76">
        <v>10000</v>
      </c>
      <c r="E76" s="82"/>
      <c r="F76" s="82" t="s">
        <v>811</v>
      </c>
      <c r="G76" s="85">
        <v>3852561</v>
      </c>
      <c r="H76" s="84"/>
      <c r="I76" s="40">
        <v>100</v>
      </c>
      <c r="J76" s="90">
        <v>19119550442</v>
      </c>
      <c r="K76">
        <f>VLOOKUP(G76,汇总!H:H,1,FALSE)</f>
        <v>3852561</v>
      </c>
    </row>
    <row r="77" spans="1:11">
      <c r="A77">
        <v>10000</v>
      </c>
      <c r="E77" s="82"/>
      <c r="F77" s="82" t="s">
        <v>811</v>
      </c>
      <c r="G77" s="85">
        <v>3852073</v>
      </c>
      <c r="H77" s="84"/>
      <c r="I77" s="40">
        <v>100</v>
      </c>
      <c r="J77" s="90">
        <v>17393849062</v>
      </c>
      <c r="K77">
        <f>VLOOKUP(G77,汇总!H:H,1,FALSE)</f>
        <v>3852073</v>
      </c>
    </row>
    <row r="78" spans="1:11">
      <c r="A78">
        <v>10000</v>
      </c>
      <c r="E78" s="82"/>
      <c r="F78" s="82" t="s">
        <v>811</v>
      </c>
      <c r="G78" s="85">
        <v>3852594</v>
      </c>
      <c r="H78" s="84"/>
      <c r="I78" s="40">
        <v>100</v>
      </c>
      <c r="J78" s="90">
        <v>19996001081</v>
      </c>
      <c r="K78">
        <f>VLOOKUP(G78,汇总!H:H,1,FALSE)</f>
        <v>3852594</v>
      </c>
    </row>
    <row r="79" spans="1:11">
      <c r="A79">
        <v>10000</v>
      </c>
      <c r="E79" s="82"/>
      <c r="F79" s="82" t="s">
        <v>811</v>
      </c>
      <c r="G79" s="85">
        <v>3123247</v>
      </c>
      <c r="H79" s="84"/>
      <c r="I79" s="40">
        <v>100</v>
      </c>
      <c r="J79" s="90">
        <v>18993837503</v>
      </c>
      <c r="K79">
        <f>VLOOKUP(G79,汇总!H:H,1,FALSE)</f>
        <v>3123247</v>
      </c>
    </row>
    <row r="80" spans="1:11">
      <c r="A80">
        <v>10000</v>
      </c>
      <c r="E80" s="82"/>
      <c r="F80" s="82" t="s">
        <v>811</v>
      </c>
      <c r="G80" s="85">
        <v>3853818</v>
      </c>
      <c r="H80" s="84"/>
      <c r="I80" s="40">
        <v>100</v>
      </c>
      <c r="J80" s="90">
        <v>19958592995</v>
      </c>
      <c r="K80">
        <f>VLOOKUP(G80,汇总!H:H,1,FALSE)</f>
        <v>3853818</v>
      </c>
    </row>
    <row r="81" spans="1:11">
      <c r="A81">
        <v>10000</v>
      </c>
      <c r="E81" s="82"/>
      <c r="F81" s="82" t="s">
        <v>811</v>
      </c>
      <c r="G81" s="85">
        <v>3853828</v>
      </c>
      <c r="H81" s="84"/>
      <c r="I81" s="40">
        <v>100</v>
      </c>
      <c r="J81" s="90">
        <v>15378816165</v>
      </c>
      <c r="K81">
        <f>VLOOKUP(G81,汇总!H:H,1,FALSE)</f>
        <v>3853828</v>
      </c>
    </row>
    <row r="82" spans="1:11">
      <c r="A82">
        <v>10000</v>
      </c>
      <c r="E82" s="82"/>
      <c r="F82" s="82" t="s">
        <v>811</v>
      </c>
      <c r="G82" s="85">
        <v>3853826</v>
      </c>
      <c r="H82" s="84"/>
      <c r="I82" s="40">
        <v>100</v>
      </c>
      <c r="J82" s="94">
        <v>17789403702</v>
      </c>
      <c r="K82">
        <f>VLOOKUP(G82,汇总!H:H,1,FALSE)</f>
        <v>3853826</v>
      </c>
    </row>
    <row r="83" spans="1:11">
      <c r="A83">
        <v>10000</v>
      </c>
      <c r="E83" s="82"/>
      <c r="F83" s="82" t="s">
        <v>811</v>
      </c>
      <c r="G83" s="85">
        <v>3853827</v>
      </c>
      <c r="H83" s="84"/>
      <c r="I83" s="40">
        <v>100</v>
      </c>
      <c r="J83" s="94">
        <v>18093893670</v>
      </c>
      <c r="K83">
        <f>VLOOKUP(G83,汇总!H:H,1,FALSE)</f>
        <v>3853827</v>
      </c>
    </row>
    <row r="84" spans="1:11">
      <c r="A84">
        <v>10000</v>
      </c>
      <c r="E84" s="82"/>
      <c r="F84" s="82" t="s">
        <v>811</v>
      </c>
      <c r="G84" s="85">
        <v>3852057</v>
      </c>
      <c r="H84" s="84"/>
      <c r="I84" s="40">
        <v>100</v>
      </c>
      <c r="J84" s="90">
        <v>17718621897</v>
      </c>
      <c r="K84">
        <f>VLOOKUP(G84,汇总!H:H,1,FALSE)</f>
        <v>3852057</v>
      </c>
    </row>
    <row r="85" spans="1:11">
      <c r="A85">
        <v>10000</v>
      </c>
      <c r="E85" s="82"/>
      <c r="F85" s="82" t="s">
        <v>811</v>
      </c>
      <c r="G85" s="85">
        <v>3851819</v>
      </c>
      <c r="H85" s="84"/>
      <c r="I85" s="40">
        <v>100</v>
      </c>
      <c r="J85" s="90">
        <v>18993879556</v>
      </c>
      <c r="K85">
        <f>VLOOKUP(G85,汇总!H:H,1,FALSE)</f>
        <v>3851819</v>
      </c>
    </row>
    <row r="86" spans="1:11">
      <c r="A86">
        <v>10000</v>
      </c>
      <c r="E86" s="82"/>
      <c r="F86" s="82" t="s">
        <v>811</v>
      </c>
      <c r="G86" s="85">
        <v>3852066</v>
      </c>
      <c r="H86" s="84"/>
      <c r="I86" s="40">
        <v>100</v>
      </c>
      <c r="J86" s="90">
        <v>18909386407</v>
      </c>
      <c r="K86">
        <f>VLOOKUP(G86,汇总!H:H,1,FALSE)</f>
        <v>3852066</v>
      </c>
    </row>
    <row r="87" spans="1:11">
      <c r="A87">
        <v>10000</v>
      </c>
      <c r="E87" s="82"/>
      <c r="F87" s="82" t="s">
        <v>811</v>
      </c>
      <c r="G87" s="85">
        <v>3851926</v>
      </c>
      <c r="H87" s="84"/>
      <c r="I87" s="40">
        <v>100</v>
      </c>
      <c r="J87" s="90">
        <v>17309388942</v>
      </c>
      <c r="K87">
        <f>VLOOKUP(G87,汇总!H:H,1,FALSE)</f>
        <v>3851926</v>
      </c>
    </row>
    <row r="88" spans="1:11">
      <c r="A88">
        <v>10000</v>
      </c>
      <c r="E88" s="82"/>
      <c r="F88" s="82" t="s">
        <v>811</v>
      </c>
      <c r="G88" s="85">
        <v>3851887</v>
      </c>
      <c r="H88" s="84"/>
      <c r="I88" s="40">
        <v>100</v>
      </c>
      <c r="J88" s="90">
        <v>13359389251</v>
      </c>
      <c r="K88">
        <f>VLOOKUP(G88,汇总!H:H,1,FALSE)</f>
        <v>3851887</v>
      </c>
    </row>
    <row r="89" spans="1:11">
      <c r="A89">
        <v>10000</v>
      </c>
      <c r="E89" s="82"/>
      <c r="F89" s="82" t="s">
        <v>811</v>
      </c>
      <c r="G89" s="85">
        <v>3836940</v>
      </c>
      <c r="H89" s="84"/>
      <c r="I89" s="40">
        <v>100</v>
      </c>
      <c r="J89" s="90">
        <v>18993838940</v>
      </c>
      <c r="K89">
        <f>VLOOKUP(G89,汇总!H:H,1,FALSE)</f>
        <v>3836940</v>
      </c>
    </row>
    <row r="90" spans="1:11">
      <c r="A90">
        <v>10000</v>
      </c>
      <c r="E90" s="82"/>
      <c r="F90" s="82" t="s">
        <v>811</v>
      </c>
      <c r="G90" s="85">
        <v>210432</v>
      </c>
      <c r="H90" s="84"/>
      <c r="I90" s="40">
        <v>100</v>
      </c>
      <c r="J90" s="90">
        <v>18093850198</v>
      </c>
      <c r="K90">
        <f>VLOOKUP(G90,汇总!H:H,1,FALSE)</f>
        <v>210432</v>
      </c>
    </row>
    <row r="91" spans="1:11">
      <c r="A91">
        <v>10000</v>
      </c>
      <c r="E91" s="82"/>
      <c r="F91" s="82" t="s">
        <v>811</v>
      </c>
      <c r="G91" s="85">
        <v>3839237</v>
      </c>
      <c r="H91" s="84"/>
      <c r="I91" s="40">
        <v>100</v>
      </c>
      <c r="J91" s="90">
        <v>18143701360</v>
      </c>
      <c r="K91">
        <f>VLOOKUP(G91,汇总!H:H,1,FALSE)</f>
        <v>3839237</v>
      </c>
    </row>
    <row r="92" spans="1:11">
      <c r="A92">
        <v>10000</v>
      </c>
      <c r="E92" s="82"/>
      <c r="F92" s="82" t="s">
        <v>811</v>
      </c>
      <c r="G92" s="85">
        <v>3852014</v>
      </c>
      <c r="H92" s="84"/>
      <c r="I92" s="40">
        <v>100</v>
      </c>
      <c r="J92" s="90">
        <v>17793851295</v>
      </c>
      <c r="K92">
        <f>VLOOKUP(G92,汇总!H:H,1,FALSE)</f>
        <v>3852014</v>
      </c>
    </row>
    <row r="93" spans="1:11">
      <c r="A93">
        <v>10000</v>
      </c>
      <c r="E93" s="82"/>
      <c r="F93" s="82" t="s">
        <v>811</v>
      </c>
      <c r="G93" s="85">
        <v>3860560</v>
      </c>
      <c r="H93" s="84"/>
      <c r="I93" s="40">
        <v>100</v>
      </c>
      <c r="J93" s="90">
        <v>18993846445</v>
      </c>
      <c r="K93">
        <f>VLOOKUP(G93,汇总!H:H,1,FALSE)</f>
        <v>3860560</v>
      </c>
    </row>
    <row r="94" spans="1:11">
      <c r="A94">
        <v>10000</v>
      </c>
      <c r="E94" s="82"/>
      <c r="F94" s="82" t="s">
        <v>811</v>
      </c>
      <c r="G94" s="85">
        <v>3852598</v>
      </c>
      <c r="H94" s="84"/>
      <c r="I94" s="40">
        <v>100</v>
      </c>
      <c r="J94" s="90">
        <v>15378852266</v>
      </c>
      <c r="K94">
        <f>VLOOKUP(G94,汇总!H:H,1,FALSE)</f>
        <v>3852598</v>
      </c>
    </row>
    <row r="95" spans="1:11">
      <c r="A95">
        <v>10000</v>
      </c>
      <c r="E95" s="82"/>
      <c r="F95" s="82" t="s">
        <v>811</v>
      </c>
      <c r="G95" s="85">
        <v>3823176</v>
      </c>
      <c r="H95" s="84"/>
      <c r="I95" s="40">
        <v>100</v>
      </c>
      <c r="J95" s="90">
        <v>18193892005</v>
      </c>
      <c r="K95">
        <f>VLOOKUP(G95,汇总!H:H,1,FALSE)</f>
        <v>3823176</v>
      </c>
    </row>
    <row r="96" spans="1:11">
      <c r="A96">
        <v>10000</v>
      </c>
      <c r="E96" s="82"/>
      <c r="F96" s="82" t="s">
        <v>811</v>
      </c>
      <c r="G96" s="85">
        <v>3839261</v>
      </c>
      <c r="H96" s="84"/>
      <c r="I96" s="40">
        <v>100</v>
      </c>
      <c r="J96" s="90">
        <v>17793834721</v>
      </c>
      <c r="K96">
        <f>VLOOKUP(G96,汇总!H:H,1,FALSE)</f>
        <v>3839261</v>
      </c>
    </row>
    <row r="97" spans="1:11">
      <c r="A97">
        <v>10000</v>
      </c>
      <c r="E97" s="82"/>
      <c r="F97" s="82" t="s">
        <v>811</v>
      </c>
      <c r="G97" s="85">
        <v>3852593</v>
      </c>
      <c r="H97" s="84"/>
      <c r="I97" s="40">
        <v>100</v>
      </c>
      <c r="J97" s="90">
        <v>15349465971</v>
      </c>
      <c r="K97">
        <f>VLOOKUP(G97,汇总!H:H,1,FALSE)</f>
        <v>3852593</v>
      </c>
    </row>
    <row r="98" spans="1:11">
      <c r="A98">
        <v>10000</v>
      </c>
      <c r="E98" s="82"/>
      <c r="F98" s="82" t="s">
        <v>811</v>
      </c>
      <c r="G98" s="85">
        <v>3839258</v>
      </c>
      <c r="H98" s="84"/>
      <c r="I98" s="40">
        <v>100</v>
      </c>
      <c r="J98" s="90">
        <v>17793830733</v>
      </c>
      <c r="K98">
        <f>VLOOKUP(G98,汇总!H:H,1,FALSE)</f>
        <v>3839258</v>
      </c>
    </row>
    <row r="99" spans="1:11">
      <c r="A99">
        <v>10000</v>
      </c>
      <c r="E99" s="82"/>
      <c r="F99" s="82" t="s">
        <v>811</v>
      </c>
      <c r="G99" s="85">
        <v>3851987</v>
      </c>
      <c r="H99" s="84"/>
      <c r="I99" s="40">
        <v>100</v>
      </c>
      <c r="J99" s="90">
        <v>15352442668</v>
      </c>
      <c r="K99">
        <f>VLOOKUP(G99,汇总!H:H,1,FALSE)</f>
        <v>3851987</v>
      </c>
    </row>
    <row r="100" spans="1:11">
      <c r="A100">
        <v>10000</v>
      </c>
      <c r="E100" s="82"/>
      <c r="F100" s="82" t="s">
        <v>811</v>
      </c>
      <c r="G100" s="85">
        <v>380443</v>
      </c>
      <c r="H100" s="84"/>
      <c r="I100" s="40">
        <v>100</v>
      </c>
      <c r="J100" s="90">
        <v>18993842553</v>
      </c>
      <c r="K100">
        <f>VLOOKUP(G100,汇总!H:H,1,FALSE)</f>
        <v>380443</v>
      </c>
    </row>
    <row r="101" spans="1:11">
      <c r="A101">
        <v>10000</v>
      </c>
      <c r="E101" s="82"/>
      <c r="F101" s="82" t="s">
        <v>811</v>
      </c>
      <c r="G101" s="85">
        <v>382312</v>
      </c>
      <c r="H101" s="84"/>
      <c r="I101" s="40">
        <v>100</v>
      </c>
      <c r="J101" s="90">
        <v>17793850677</v>
      </c>
      <c r="K101">
        <f>VLOOKUP(G101,汇总!H:H,1,FALSE)</f>
        <v>382312</v>
      </c>
    </row>
    <row r="102" spans="1:11">
      <c r="A102">
        <v>10000</v>
      </c>
      <c r="E102" s="82"/>
      <c r="F102" s="82" t="s">
        <v>811</v>
      </c>
      <c r="G102" s="85">
        <v>3853817</v>
      </c>
      <c r="H102" s="84"/>
      <c r="I102" s="40">
        <v>100</v>
      </c>
      <c r="J102" s="90">
        <v>19944207291</v>
      </c>
      <c r="K102">
        <f>VLOOKUP(G102,汇总!H:H,1,FALSE)</f>
        <v>3853817</v>
      </c>
    </row>
    <row r="103" spans="1:11">
      <c r="A103">
        <v>10000</v>
      </c>
      <c r="E103" s="82"/>
      <c r="F103" s="82" t="s">
        <v>811</v>
      </c>
      <c r="G103" s="85">
        <v>3806135</v>
      </c>
      <c r="H103" s="84"/>
      <c r="I103" s="40">
        <v>100</v>
      </c>
      <c r="J103" s="90">
        <v>18093893308</v>
      </c>
      <c r="K103">
        <f>VLOOKUP(G103,汇总!H:H,1,FALSE)</f>
        <v>3806135</v>
      </c>
    </row>
    <row r="104" spans="1:11">
      <c r="A104">
        <v>10000</v>
      </c>
      <c r="E104" s="82"/>
      <c r="F104" s="82" t="s">
        <v>811</v>
      </c>
      <c r="G104" s="85">
        <v>382240</v>
      </c>
      <c r="H104" s="84"/>
      <c r="I104" s="40">
        <v>100</v>
      </c>
      <c r="J104" s="90">
        <v>18093835026</v>
      </c>
      <c r="K104">
        <f>VLOOKUP(G104,汇总!H:H,1,FALSE)</f>
        <v>382240</v>
      </c>
    </row>
    <row r="105" spans="1:11">
      <c r="A105">
        <v>10000</v>
      </c>
      <c r="E105" s="82"/>
      <c r="F105" s="82" t="s">
        <v>811</v>
      </c>
      <c r="G105" s="85">
        <v>3851834</v>
      </c>
      <c r="H105" s="84"/>
      <c r="I105" s="40">
        <v>100</v>
      </c>
      <c r="J105" s="90">
        <v>18193878363</v>
      </c>
      <c r="K105">
        <f>VLOOKUP(G105,汇总!H:H,1,FALSE)</f>
        <v>3851834</v>
      </c>
    </row>
    <row r="106" spans="1:11">
      <c r="A106">
        <v>10000</v>
      </c>
      <c r="E106" s="82"/>
      <c r="F106" s="82" t="s">
        <v>811</v>
      </c>
      <c r="G106" s="85">
        <v>3851883</v>
      </c>
      <c r="H106" s="84"/>
      <c r="I106" s="40">
        <v>100</v>
      </c>
      <c r="J106" s="90">
        <v>15339780562</v>
      </c>
      <c r="K106">
        <f>VLOOKUP(G106,汇总!H:H,1,FALSE)</f>
        <v>3851883</v>
      </c>
    </row>
    <row r="107" spans="1:11">
      <c r="A107">
        <v>10000</v>
      </c>
      <c r="E107" s="82"/>
      <c r="F107" s="82" t="s">
        <v>811</v>
      </c>
      <c r="G107" s="85">
        <v>3872970</v>
      </c>
      <c r="H107" s="84"/>
      <c r="I107" s="40">
        <v>100</v>
      </c>
      <c r="J107" s="90">
        <v>18919226687</v>
      </c>
      <c r="K107">
        <f>VLOOKUP(G107,汇总!H:H,1,FALSE)</f>
        <v>3872970</v>
      </c>
    </row>
    <row r="108" spans="1:11">
      <c r="A108">
        <v>10000</v>
      </c>
      <c r="E108" s="82"/>
      <c r="F108" s="82" t="s">
        <v>811</v>
      </c>
      <c r="G108" s="85">
        <v>3852049</v>
      </c>
      <c r="H108" s="84"/>
      <c r="I108" s="40">
        <v>100</v>
      </c>
      <c r="J108" s="90">
        <v>17793822801</v>
      </c>
      <c r="K108">
        <f>VLOOKUP(G108,汇总!H:H,1,FALSE)</f>
        <v>3852049</v>
      </c>
    </row>
    <row r="109" spans="1:11">
      <c r="A109">
        <v>10000</v>
      </c>
      <c r="E109" s="82"/>
      <c r="F109" s="82" t="s">
        <v>811</v>
      </c>
      <c r="G109" s="93">
        <v>3852703</v>
      </c>
      <c r="H109" s="84"/>
      <c r="I109" s="40">
        <v>100</v>
      </c>
      <c r="J109" s="95">
        <v>15346985859</v>
      </c>
      <c r="K109">
        <f>VLOOKUP(G109,汇总!H:H,1,FALSE)</f>
        <v>3852703</v>
      </c>
    </row>
    <row r="110" spans="1:11">
      <c r="A110">
        <v>10000</v>
      </c>
      <c r="E110" s="82"/>
      <c r="F110" s="82" t="s">
        <v>811</v>
      </c>
      <c r="G110" s="85">
        <v>3852704</v>
      </c>
      <c r="H110" s="84"/>
      <c r="I110" s="40">
        <v>100</v>
      </c>
      <c r="J110" s="90">
        <v>19993832372</v>
      </c>
      <c r="K110">
        <f>VLOOKUP(G110,汇总!H:H,1,FALSE)</f>
        <v>3852704</v>
      </c>
    </row>
    <row r="111" spans="1:11">
      <c r="A111">
        <v>10000</v>
      </c>
      <c r="E111" s="82"/>
      <c r="F111" s="82" t="s">
        <v>811</v>
      </c>
      <c r="G111" s="93">
        <v>3840232</v>
      </c>
      <c r="H111" s="84"/>
      <c r="I111" s="40">
        <v>100</v>
      </c>
      <c r="J111" s="95">
        <v>17793820180</v>
      </c>
      <c r="K111">
        <f>VLOOKUP(G111,汇总!H:H,1,FALSE)</f>
        <v>3840232</v>
      </c>
    </row>
    <row r="112" spans="1:11">
      <c r="A112">
        <v>10000</v>
      </c>
      <c r="E112" s="82"/>
      <c r="F112" s="82" t="s">
        <v>811</v>
      </c>
      <c r="G112" s="85">
        <v>3808641</v>
      </c>
      <c r="H112" s="84"/>
      <c r="I112" s="40">
        <v>100</v>
      </c>
      <c r="J112" s="90">
        <v>15393069325</v>
      </c>
      <c r="K112">
        <f>VLOOKUP(G112,汇总!H:H,1,FALSE)</f>
        <v>3808641</v>
      </c>
    </row>
    <row r="113" spans="1:11">
      <c r="A113">
        <v>10000</v>
      </c>
      <c r="E113" s="82"/>
      <c r="F113" s="82" t="s">
        <v>811</v>
      </c>
      <c r="G113" s="85">
        <v>3851872</v>
      </c>
      <c r="H113" s="84"/>
      <c r="I113" s="40">
        <v>100</v>
      </c>
      <c r="J113" s="90">
        <v>18919211092</v>
      </c>
      <c r="K113">
        <f>VLOOKUP(G113,汇总!H:H,1,FALSE)</f>
        <v>3851872</v>
      </c>
    </row>
    <row r="114" spans="1:11">
      <c r="A114">
        <v>10000</v>
      </c>
      <c r="E114" s="82"/>
      <c r="F114" s="82" t="s">
        <v>811</v>
      </c>
      <c r="G114" s="85">
        <v>3853800</v>
      </c>
      <c r="H114" s="84"/>
      <c r="I114" s="40">
        <v>100</v>
      </c>
      <c r="J114" s="90">
        <v>15393057224</v>
      </c>
      <c r="K114">
        <f>VLOOKUP(G114,汇总!H:H,1,FALSE)</f>
        <v>3853800</v>
      </c>
    </row>
    <row r="115" spans="1:11">
      <c r="A115">
        <v>10000</v>
      </c>
      <c r="E115" s="82"/>
      <c r="F115" s="82" t="s">
        <v>811</v>
      </c>
      <c r="G115" s="85">
        <v>3853840</v>
      </c>
      <c r="H115" s="84"/>
      <c r="I115" s="40">
        <v>100</v>
      </c>
      <c r="J115" s="90">
        <v>15349465102</v>
      </c>
      <c r="K115">
        <f>VLOOKUP(G115,汇总!H:H,1,FALSE)</f>
        <v>3853840</v>
      </c>
    </row>
    <row r="116" spans="1:11">
      <c r="A116">
        <v>10000</v>
      </c>
      <c r="E116" s="82"/>
      <c r="F116" s="82" t="s">
        <v>811</v>
      </c>
      <c r="G116" s="85">
        <v>3853805</v>
      </c>
      <c r="H116" s="84"/>
      <c r="I116" s="40">
        <v>100</v>
      </c>
      <c r="J116" s="90">
        <v>13321382616</v>
      </c>
      <c r="K116">
        <f>VLOOKUP(G116,汇总!H:H,1,FALSE)</f>
        <v>3853805</v>
      </c>
    </row>
    <row r="117" spans="1:11">
      <c r="A117">
        <v>10000</v>
      </c>
      <c r="E117" s="82"/>
      <c r="F117" s="82" t="s">
        <v>811</v>
      </c>
      <c r="G117" s="85">
        <v>3853806</v>
      </c>
      <c r="H117" s="84"/>
      <c r="I117" s="40">
        <v>100</v>
      </c>
      <c r="J117" s="91">
        <v>19140002136</v>
      </c>
      <c r="K117">
        <f>VLOOKUP(G117,汇总!H:H,1,FALSE)</f>
        <v>3853806</v>
      </c>
    </row>
    <row r="118" spans="1:11">
      <c r="A118">
        <v>10000</v>
      </c>
      <c r="E118" s="82"/>
      <c r="F118" s="82" t="s">
        <v>811</v>
      </c>
      <c r="G118" s="85">
        <v>3853837</v>
      </c>
      <c r="H118" s="84"/>
      <c r="I118" s="40">
        <v>100</v>
      </c>
      <c r="J118" s="91">
        <v>19119568797</v>
      </c>
      <c r="K118">
        <f>VLOOKUP(G118,汇总!H:H,1,FALSE)</f>
        <v>3853837</v>
      </c>
    </row>
    <row r="119" spans="1:11">
      <c r="A119">
        <v>10000</v>
      </c>
      <c r="E119" s="82"/>
      <c r="F119" s="82" t="s">
        <v>811</v>
      </c>
      <c r="G119" s="85">
        <v>3853836</v>
      </c>
      <c r="H119" s="84"/>
      <c r="I119" s="40">
        <v>100</v>
      </c>
      <c r="J119" s="91">
        <v>17393889327</v>
      </c>
      <c r="K119">
        <f>VLOOKUP(G119,汇总!H:H,1,FALSE)</f>
        <v>3853836</v>
      </c>
    </row>
    <row r="120" spans="1:11">
      <c r="A120">
        <v>10000</v>
      </c>
      <c r="E120" s="82"/>
      <c r="F120" s="82" t="s">
        <v>811</v>
      </c>
      <c r="G120" s="85">
        <v>3837732</v>
      </c>
      <c r="H120" s="84"/>
      <c r="I120" s="40">
        <v>100</v>
      </c>
      <c r="J120" s="90">
        <v>18193811932</v>
      </c>
      <c r="K120">
        <f>VLOOKUP(G120,汇总!H:H,1,FALSE)</f>
        <v>3837732</v>
      </c>
    </row>
    <row r="121" spans="1:11">
      <c r="A121">
        <v>10000</v>
      </c>
      <c r="E121" s="82"/>
      <c r="F121" s="82" t="s">
        <v>811</v>
      </c>
      <c r="G121" s="85">
        <v>3851994</v>
      </c>
      <c r="H121" s="84"/>
      <c r="I121" s="40">
        <v>100</v>
      </c>
      <c r="J121" s="90">
        <v>17393893779</v>
      </c>
      <c r="K121">
        <f>VLOOKUP(G121,汇总!H:H,1,FALSE)</f>
        <v>3851994</v>
      </c>
    </row>
    <row r="122" spans="1:11">
      <c r="A122">
        <v>10000</v>
      </c>
      <c r="E122" s="82"/>
      <c r="F122" s="82" t="s">
        <v>811</v>
      </c>
      <c r="G122" s="85">
        <v>3860538</v>
      </c>
      <c r="H122" s="84"/>
      <c r="I122" s="40">
        <v>100</v>
      </c>
      <c r="J122" s="90">
        <v>18093881013</v>
      </c>
      <c r="K122">
        <f>VLOOKUP(G122,汇总!H:H,1,FALSE)</f>
        <v>3860538</v>
      </c>
    </row>
    <row r="123" spans="1:11">
      <c r="A123">
        <v>10000</v>
      </c>
      <c r="E123" s="82"/>
      <c r="F123" s="82" t="s">
        <v>811</v>
      </c>
      <c r="G123" s="85">
        <v>3853841</v>
      </c>
      <c r="H123" s="84"/>
      <c r="I123" s="40">
        <v>100</v>
      </c>
      <c r="J123" s="95">
        <v>15379881914</v>
      </c>
      <c r="K123">
        <f>VLOOKUP(G123,汇总!H:H,1,FALSE)</f>
        <v>3853841</v>
      </c>
    </row>
    <row r="124" spans="1:11">
      <c r="A124">
        <v>10000</v>
      </c>
      <c r="E124" s="82"/>
      <c r="F124" s="82" t="s">
        <v>811</v>
      </c>
      <c r="G124" s="85">
        <v>3853838</v>
      </c>
      <c r="H124" s="84"/>
      <c r="I124" s="40">
        <v>100</v>
      </c>
      <c r="J124" s="95">
        <v>19193851105</v>
      </c>
      <c r="K124">
        <f>VLOOKUP(G124,汇总!H:H,1,FALSE)</f>
        <v>3853838</v>
      </c>
    </row>
    <row r="125" spans="1:11">
      <c r="A125">
        <v>10000</v>
      </c>
      <c r="E125" s="82"/>
      <c r="F125" s="82" t="s">
        <v>811</v>
      </c>
      <c r="G125" s="85">
        <v>3860571</v>
      </c>
      <c r="H125" s="84"/>
      <c r="I125" s="40">
        <v>100</v>
      </c>
      <c r="J125" s="90">
        <v>15339780563</v>
      </c>
      <c r="K125">
        <f>VLOOKUP(G125,汇总!H:H,1,FALSE)</f>
        <v>3860571</v>
      </c>
    </row>
    <row r="126" spans="1:11">
      <c r="A126">
        <v>10000</v>
      </c>
      <c r="E126" s="82"/>
      <c r="F126" s="82" t="s">
        <v>811</v>
      </c>
      <c r="G126" s="85">
        <v>380370</v>
      </c>
      <c r="H126" s="84"/>
      <c r="I126" s="40">
        <v>100</v>
      </c>
      <c r="J126" s="90">
        <v>15309385996</v>
      </c>
      <c r="K126">
        <f>VLOOKUP(G126,汇总!H:H,1,FALSE)</f>
        <v>380370</v>
      </c>
    </row>
    <row r="127" spans="1:11">
      <c r="A127">
        <v>10000</v>
      </c>
      <c r="E127" s="82"/>
      <c r="F127" s="82" t="s">
        <v>811</v>
      </c>
      <c r="G127" s="85">
        <v>210434</v>
      </c>
      <c r="H127" s="84"/>
      <c r="I127" s="40">
        <v>100</v>
      </c>
      <c r="J127" s="90">
        <v>18919380096</v>
      </c>
      <c r="K127">
        <f>VLOOKUP(G127,汇总!H:H,1,FALSE)</f>
        <v>210434</v>
      </c>
    </row>
    <row r="128" spans="1:11">
      <c r="A128">
        <v>10000</v>
      </c>
      <c r="E128" s="82"/>
      <c r="F128" s="82" t="s">
        <v>811</v>
      </c>
      <c r="G128" s="85">
        <v>3840243</v>
      </c>
      <c r="H128" s="84"/>
      <c r="I128" s="40">
        <v>100</v>
      </c>
      <c r="J128" s="90">
        <v>18093890426</v>
      </c>
      <c r="K128">
        <f>VLOOKUP(G128,汇总!H:H,1,FALSE)</f>
        <v>3840243</v>
      </c>
    </row>
    <row r="129" spans="1:11">
      <c r="A129">
        <v>10000</v>
      </c>
      <c r="E129" s="82"/>
      <c r="F129" s="82" t="s">
        <v>811</v>
      </c>
      <c r="G129" s="85">
        <v>3806148</v>
      </c>
      <c r="H129" s="84"/>
      <c r="I129" s="40">
        <v>100</v>
      </c>
      <c r="J129" s="90">
        <v>15393068865</v>
      </c>
      <c r="K129">
        <f>VLOOKUP(G129,汇总!H:H,1,FALSE)</f>
        <v>3806148</v>
      </c>
    </row>
    <row r="130" spans="1:11">
      <c r="A130">
        <v>10000</v>
      </c>
      <c r="E130" s="82"/>
      <c r="F130" s="82" t="s">
        <v>811</v>
      </c>
      <c r="G130" s="85">
        <v>3851930</v>
      </c>
      <c r="H130" s="84"/>
      <c r="I130" s="40">
        <v>100</v>
      </c>
      <c r="J130" s="90">
        <v>18143717517</v>
      </c>
      <c r="K130">
        <f>VLOOKUP(G130,汇总!H:H,1,FALSE)</f>
        <v>3851930</v>
      </c>
    </row>
    <row r="131" spans="1:11">
      <c r="A131">
        <v>10000</v>
      </c>
      <c r="E131" s="82"/>
      <c r="F131" s="82" t="s">
        <v>811</v>
      </c>
      <c r="G131" s="85">
        <v>3852070</v>
      </c>
      <c r="H131" s="84"/>
      <c r="I131" s="40">
        <v>100</v>
      </c>
      <c r="J131" s="90">
        <v>17309386107</v>
      </c>
      <c r="K131">
        <f>VLOOKUP(G131,汇总!H:H,1,FALSE)</f>
        <v>3852070</v>
      </c>
    </row>
    <row r="132" spans="1:11">
      <c r="A132">
        <v>10000</v>
      </c>
      <c r="E132" s="82"/>
      <c r="F132" s="82" t="s">
        <v>811</v>
      </c>
      <c r="G132" s="85">
        <v>3852067</v>
      </c>
      <c r="H132" s="84"/>
      <c r="I132" s="40">
        <v>100</v>
      </c>
      <c r="J132" s="90">
        <v>18093878317</v>
      </c>
      <c r="K132">
        <f>VLOOKUP(G132,汇总!H:H,1,FALSE)</f>
        <v>3852067</v>
      </c>
    </row>
    <row r="133" spans="1:11">
      <c r="A133">
        <v>10000</v>
      </c>
      <c r="E133" s="82"/>
      <c r="F133" s="82" t="s">
        <v>811</v>
      </c>
      <c r="G133" s="85">
        <v>3852538</v>
      </c>
      <c r="H133" s="84"/>
      <c r="I133" s="40">
        <v>100</v>
      </c>
      <c r="J133" s="90">
        <v>15379847365</v>
      </c>
      <c r="K133">
        <f>VLOOKUP(G133,汇总!H:H,1,FALSE)</f>
        <v>3852538</v>
      </c>
    </row>
    <row r="134" spans="1:11">
      <c r="A134">
        <v>10000</v>
      </c>
      <c r="E134" s="82"/>
      <c r="F134" s="82" t="s">
        <v>811</v>
      </c>
      <c r="G134" s="85">
        <v>3852586</v>
      </c>
      <c r="H134" s="84"/>
      <c r="I134" s="40">
        <v>100</v>
      </c>
      <c r="J134" s="90">
        <v>18909381037</v>
      </c>
      <c r="K134">
        <f>VLOOKUP(G134,汇总!H:H,1,FALSE)</f>
        <v>3852586</v>
      </c>
    </row>
    <row r="135" spans="1:11">
      <c r="A135">
        <v>10000</v>
      </c>
      <c r="E135" s="82"/>
      <c r="F135" s="82" t="s">
        <v>811</v>
      </c>
      <c r="G135" s="85">
        <v>3852707</v>
      </c>
      <c r="H135" s="84"/>
      <c r="I135" s="40">
        <v>100</v>
      </c>
      <c r="J135" s="90">
        <v>15349387961</v>
      </c>
      <c r="K135">
        <f>VLOOKUP(G135,汇总!H:H,1,FALSE)</f>
        <v>3852707</v>
      </c>
    </row>
    <row r="136" spans="1:11">
      <c r="A136">
        <v>10000</v>
      </c>
      <c r="E136" s="82"/>
      <c r="F136" s="82" t="s">
        <v>811</v>
      </c>
      <c r="G136" s="85">
        <v>3853820</v>
      </c>
      <c r="H136" s="84"/>
      <c r="I136" s="40">
        <v>100</v>
      </c>
      <c r="J136" s="90">
        <v>18919209723</v>
      </c>
      <c r="K136">
        <f>VLOOKUP(G136,汇总!H:H,1,FALSE)</f>
        <v>3853820</v>
      </c>
    </row>
    <row r="137" spans="1:11">
      <c r="A137">
        <v>10000</v>
      </c>
      <c r="E137" s="82"/>
      <c r="F137" s="82" t="s">
        <v>811</v>
      </c>
      <c r="G137" s="85">
        <v>3853819</v>
      </c>
      <c r="H137" s="84"/>
      <c r="I137" s="40">
        <v>100</v>
      </c>
      <c r="J137" s="90">
        <v>18193864438</v>
      </c>
      <c r="K137">
        <f>VLOOKUP(G137,汇总!H:H,1,FALSE)</f>
        <v>3853819</v>
      </c>
    </row>
    <row r="138" spans="1:11">
      <c r="A138">
        <v>10000</v>
      </c>
      <c r="E138" s="82"/>
      <c r="F138" s="82" t="s">
        <v>811</v>
      </c>
      <c r="G138" s="85">
        <v>3852573</v>
      </c>
      <c r="H138" s="84"/>
      <c r="I138" s="40">
        <v>100</v>
      </c>
      <c r="J138" s="90">
        <v>19959091716</v>
      </c>
      <c r="K138">
        <f>VLOOKUP(G138,汇总!H:H,1,FALSE)</f>
        <v>3852573</v>
      </c>
    </row>
    <row r="139" spans="1:11">
      <c r="A139">
        <v>10000</v>
      </c>
      <c r="E139" s="82"/>
      <c r="F139" s="82" t="s">
        <v>811</v>
      </c>
      <c r="G139" s="85">
        <v>3852028</v>
      </c>
      <c r="H139" s="84"/>
      <c r="I139" s="40">
        <v>100</v>
      </c>
      <c r="J139" s="90">
        <v>18193891862</v>
      </c>
      <c r="K139">
        <f>VLOOKUP(G139,汇总!H:H,1,FALSE)</f>
        <v>3852028</v>
      </c>
    </row>
    <row r="140" spans="1:11">
      <c r="A140">
        <v>10000</v>
      </c>
      <c r="E140" s="82"/>
      <c r="F140" s="82" t="s">
        <v>811</v>
      </c>
      <c r="G140" s="85">
        <v>3853833</v>
      </c>
      <c r="H140" s="84"/>
      <c r="I140" s="40">
        <v>100</v>
      </c>
      <c r="J140" s="90">
        <v>15393069437</v>
      </c>
      <c r="K140">
        <f>VLOOKUP(G140,汇总!H:H,1,FALSE)</f>
        <v>3853833</v>
      </c>
    </row>
    <row r="141" spans="1:11">
      <c r="A141">
        <v>10000</v>
      </c>
      <c r="E141" s="82"/>
      <c r="F141" s="82" t="s">
        <v>811</v>
      </c>
      <c r="G141" s="85">
        <v>3853834</v>
      </c>
      <c r="H141" s="84"/>
      <c r="I141" s="40">
        <v>100</v>
      </c>
      <c r="J141" s="90">
        <v>18143701252</v>
      </c>
      <c r="K141">
        <f>VLOOKUP(G141,汇总!H:H,1,FALSE)</f>
        <v>3853834</v>
      </c>
    </row>
    <row r="142" spans="1:11">
      <c r="A142">
        <v>10000</v>
      </c>
      <c r="E142" s="82"/>
      <c r="F142" s="82" t="s">
        <v>811</v>
      </c>
      <c r="G142" s="85">
        <v>3852110</v>
      </c>
      <c r="H142" s="84"/>
      <c r="I142" s="40">
        <v>100</v>
      </c>
      <c r="J142" s="90">
        <v>18009389538</v>
      </c>
      <c r="K142">
        <f>VLOOKUP(G142,汇总!H:H,1,FALSE)</f>
        <v>3852110</v>
      </c>
    </row>
    <row r="143" spans="1:11">
      <c r="A143">
        <v>10000</v>
      </c>
      <c r="E143" s="82"/>
      <c r="F143" s="82" t="s">
        <v>811</v>
      </c>
      <c r="G143" s="85">
        <v>3853839</v>
      </c>
      <c r="H143" s="84"/>
      <c r="I143" s="40">
        <v>100</v>
      </c>
      <c r="J143" s="90">
        <v>17393832979</v>
      </c>
      <c r="K143">
        <f>VLOOKUP(G143,汇总!H:H,1,FALSE)</f>
        <v>3853839</v>
      </c>
    </row>
    <row r="144" spans="1:11">
      <c r="A144">
        <v>10000</v>
      </c>
      <c r="E144" s="82"/>
      <c r="F144" s="82" t="s">
        <v>811</v>
      </c>
      <c r="G144" s="85">
        <v>3851813</v>
      </c>
      <c r="H144" s="84"/>
      <c r="I144" s="40">
        <v>100</v>
      </c>
      <c r="J144" s="90">
        <v>18093853604</v>
      </c>
      <c r="K144">
        <f>VLOOKUP(G144,汇总!H:H,1,FALSE)</f>
        <v>3851813</v>
      </c>
    </row>
    <row r="145" spans="1:11">
      <c r="A145">
        <v>10000</v>
      </c>
      <c r="E145" s="82"/>
      <c r="F145" s="82" t="s">
        <v>811</v>
      </c>
      <c r="G145" s="96">
        <v>3123259</v>
      </c>
      <c r="H145" s="84"/>
      <c r="I145" s="40">
        <v>100</v>
      </c>
      <c r="J145" s="90">
        <v>18919202809</v>
      </c>
      <c r="K145">
        <f>VLOOKUP(G145,汇总!H:H,1,FALSE)</f>
        <v>3123259</v>
      </c>
    </row>
    <row r="146" spans="1:11">
      <c r="A146">
        <v>10000</v>
      </c>
      <c r="E146" s="82"/>
      <c r="F146" s="82" t="s">
        <v>811</v>
      </c>
      <c r="G146" s="85">
        <v>3851831</v>
      </c>
      <c r="H146" s="84"/>
      <c r="I146" s="40">
        <v>100</v>
      </c>
      <c r="J146" s="90">
        <v>15378845565</v>
      </c>
      <c r="K146">
        <f>VLOOKUP(G146,汇总!H:H,1,FALSE)</f>
        <v>3851831</v>
      </c>
    </row>
    <row r="147" spans="1:11">
      <c r="A147">
        <v>10000</v>
      </c>
      <c r="E147" s="82"/>
      <c r="F147" s="82" t="s">
        <v>811</v>
      </c>
      <c r="G147" s="85">
        <v>3860596</v>
      </c>
      <c r="H147" s="84"/>
      <c r="I147" s="40">
        <v>100</v>
      </c>
      <c r="J147" s="90">
        <v>17752223691</v>
      </c>
      <c r="K147">
        <f>VLOOKUP(G147,汇总!H:H,1,FALSE)</f>
        <v>3860596</v>
      </c>
    </row>
    <row r="148" spans="1:11">
      <c r="A148">
        <v>10000</v>
      </c>
      <c r="E148" s="82"/>
      <c r="F148" s="82" t="s">
        <v>811</v>
      </c>
      <c r="G148" s="85">
        <v>3852069</v>
      </c>
      <c r="H148" s="84"/>
      <c r="I148" s="40">
        <v>100</v>
      </c>
      <c r="J148" s="90">
        <v>17793869287</v>
      </c>
      <c r="K148">
        <f>VLOOKUP(G148,汇总!H:H,1,FALSE)</f>
        <v>3852069</v>
      </c>
    </row>
    <row r="149" spans="1:11">
      <c r="A149">
        <v>10000</v>
      </c>
      <c r="E149" s="82"/>
      <c r="F149" s="82" t="s">
        <v>811</v>
      </c>
      <c r="G149" s="85">
        <v>3851977</v>
      </c>
      <c r="H149" s="84"/>
      <c r="I149" s="40">
        <v>100</v>
      </c>
      <c r="J149" s="90">
        <v>18193871339</v>
      </c>
      <c r="K149">
        <f>VLOOKUP(G149,汇总!H:H,1,FALSE)</f>
        <v>3851977</v>
      </c>
    </row>
    <row r="150" spans="1:11">
      <c r="A150">
        <v>10000</v>
      </c>
      <c r="E150" s="82"/>
      <c r="F150" s="82" t="s">
        <v>811</v>
      </c>
      <c r="G150" s="85">
        <v>3852030</v>
      </c>
      <c r="H150" s="84"/>
      <c r="I150" s="40">
        <v>100</v>
      </c>
      <c r="J150" s="90">
        <v>18093855288</v>
      </c>
      <c r="K150">
        <f>VLOOKUP(G150,汇总!H:H,1,FALSE)</f>
        <v>3852030</v>
      </c>
    </row>
    <row r="151" spans="1:11">
      <c r="A151">
        <v>10000</v>
      </c>
      <c r="E151" s="82"/>
      <c r="F151" s="82" t="s">
        <v>811</v>
      </c>
      <c r="G151" s="85">
        <v>210234</v>
      </c>
      <c r="H151" s="84"/>
      <c r="I151" s="40">
        <v>100</v>
      </c>
      <c r="J151" s="90">
        <v>18093835090</v>
      </c>
      <c r="K151">
        <f>VLOOKUP(G151,汇总!H:H,1,FALSE)</f>
        <v>210234</v>
      </c>
    </row>
    <row r="152" spans="1:11">
      <c r="A152">
        <v>10000</v>
      </c>
      <c r="E152" s="82"/>
      <c r="F152" s="82" t="s">
        <v>811</v>
      </c>
      <c r="G152" s="85">
        <v>3852045</v>
      </c>
      <c r="H152" s="84"/>
      <c r="I152" s="40">
        <v>100</v>
      </c>
      <c r="J152" s="90">
        <v>17718626252</v>
      </c>
      <c r="K152">
        <f>VLOOKUP(G152,汇总!H:H,1,FALSE)</f>
        <v>3852045</v>
      </c>
    </row>
    <row r="153" spans="1:11">
      <c r="A153">
        <v>10000</v>
      </c>
      <c r="E153" s="82"/>
      <c r="F153" s="82" t="s">
        <v>811</v>
      </c>
      <c r="G153" s="85">
        <v>3852544</v>
      </c>
      <c r="H153" s="84"/>
      <c r="I153" s="40">
        <v>100</v>
      </c>
      <c r="J153" s="90">
        <v>15349462217</v>
      </c>
      <c r="K153">
        <f>VLOOKUP(G153,汇总!H:H,1,FALSE)</f>
        <v>3852544</v>
      </c>
    </row>
    <row r="154" spans="1:11">
      <c r="A154">
        <v>10000</v>
      </c>
      <c r="E154" s="82"/>
      <c r="F154" s="82" t="s">
        <v>811</v>
      </c>
      <c r="G154" s="85">
        <v>3806151</v>
      </c>
      <c r="H154" s="84"/>
      <c r="I154" s="40">
        <v>100</v>
      </c>
      <c r="J154" s="90">
        <v>13321387381</v>
      </c>
      <c r="K154">
        <f>VLOOKUP(G154,汇总!H:H,1,FALSE)</f>
        <v>3806151</v>
      </c>
    </row>
    <row r="155" spans="1:11">
      <c r="A155">
        <v>10000</v>
      </c>
      <c r="E155" s="82"/>
      <c r="F155" s="82" t="s">
        <v>811</v>
      </c>
      <c r="G155" s="85">
        <v>3823163</v>
      </c>
      <c r="H155" s="84"/>
      <c r="I155" s="40">
        <v>100</v>
      </c>
      <c r="J155" s="90">
        <v>18993812095</v>
      </c>
      <c r="K155">
        <f>VLOOKUP(G155,汇总!H:H,1,FALSE)</f>
        <v>3823163</v>
      </c>
    </row>
    <row r="156" spans="1:11">
      <c r="A156">
        <v>10000</v>
      </c>
      <c r="E156" s="82"/>
      <c r="F156" s="82" t="s">
        <v>811</v>
      </c>
      <c r="G156" s="85">
        <v>3852568</v>
      </c>
      <c r="H156" s="84"/>
      <c r="I156" s="40">
        <v>100</v>
      </c>
      <c r="J156" s="90">
        <v>15393053277</v>
      </c>
      <c r="K156">
        <f>VLOOKUP(G156,汇总!H:H,1,FALSE)</f>
        <v>3852568</v>
      </c>
    </row>
    <row r="157" spans="1:11">
      <c r="A157">
        <v>10000</v>
      </c>
      <c r="E157" s="82"/>
      <c r="F157" s="82" t="s">
        <v>811</v>
      </c>
      <c r="G157" s="85">
        <v>3851869</v>
      </c>
      <c r="H157" s="84"/>
      <c r="I157" s="40">
        <v>100</v>
      </c>
      <c r="J157" s="90">
        <v>17793850912</v>
      </c>
      <c r="K157">
        <f>VLOOKUP(G157,汇总!H:H,1,FALSE)</f>
        <v>3851869</v>
      </c>
    </row>
    <row r="158" spans="1:11">
      <c r="A158">
        <v>10000</v>
      </c>
      <c r="E158" s="82"/>
      <c r="F158" s="82" t="s">
        <v>811</v>
      </c>
      <c r="G158" s="85">
        <v>3853831</v>
      </c>
      <c r="H158" s="84"/>
      <c r="I158" s="40">
        <v>100</v>
      </c>
      <c r="J158" s="91">
        <v>19119569676</v>
      </c>
      <c r="K158">
        <f>VLOOKUP(G158,汇总!H:H,1,FALSE)</f>
        <v>3853831</v>
      </c>
    </row>
    <row r="159" spans="1:11">
      <c r="A159">
        <v>10000</v>
      </c>
      <c r="E159" s="82"/>
      <c r="F159" s="82" t="s">
        <v>811</v>
      </c>
      <c r="G159" s="85">
        <v>3853802</v>
      </c>
      <c r="H159" s="84"/>
      <c r="I159" s="40">
        <v>100</v>
      </c>
      <c r="J159" s="91">
        <v>19993873530</v>
      </c>
      <c r="K159">
        <f>VLOOKUP(G159,汇总!H:H,1,FALSE)</f>
        <v>3853802</v>
      </c>
    </row>
    <row r="160" spans="1:11">
      <c r="A160">
        <v>10000</v>
      </c>
      <c r="E160" s="82"/>
      <c r="F160" s="82" t="s">
        <v>811</v>
      </c>
      <c r="G160" s="85">
        <v>3837753</v>
      </c>
      <c r="H160" s="84"/>
      <c r="I160" s="40">
        <v>100</v>
      </c>
      <c r="J160" s="90">
        <v>15339780598</v>
      </c>
      <c r="K160">
        <f>VLOOKUP(G160,汇总!H:H,1,FALSE)</f>
        <v>3837753</v>
      </c>
    </row>
    <row r="161" spans="1:11">
      <c r="A161">
        <v>10000</v>
      </c>
      <c r="E161" s="82"/>
      <c r="F161" s="82" t="s">
        <v>811</v>
      </c>
      <c r="G161" s="85">
        <v>3853832</v>
      </c>
      <c r="H161" s="84"/>
      <c r="I161" s="40">
        <v>100</v>
      </c>
      <c r="J161" s="90">
        <v>19119885129</v>
      </c>
      <c r="K161">
        <f>VLOOKUP(G161,汇总!H:H,1,FALSE)</f>
        <v>3853832</v>
      </c>
    </row>
    <row r="162" spans="1:11">
      <c r="A162">
        <v>10000</v>
      </c>
      <c r="E162" s="82"/>
      <c r="F162" s="82" t="s">
        <v>811</v>
      </c>
      <c r="G162" s="97">
        <v>382236</v>
      </c>
      <c r="H162" s="84"/>
      <c r="I162" s="40">
        <v>100</v>
      </c>
      <c r="J162" s="91">
        <v>15339780569</v>
      </c>
      <c r="K162">
        <f>VLOOKUP(G162,汇总!H:H,1,FALSE)</f>
        <v>382236</v>
      </c>
    </row>
    <row r="163" spans="1:11">
      <c r="A163">
        <v>10000</v>
      </c>
      <c r="E163" s="82"/>
      <c r="F163" s="82" t="s">
        <v>811</v>
      </c>
      <c r="G163" s="85">
        <v>3853845</v>
      </c>
      <c r="H163" s="84"/>
      <c r="I163" s="40">
        <v>100</v>
      </c>
      <c r="J163" s="91">
        <v>19996000090</v>
      </c>
      <c r="K163">
        <f>VLOOKUP(G163,汇总!H:H,1,FALSE)</f>
        <v>3853845</v>
      </c>
    </row>
    <row r="164" spans="1:11">
      <c r="A164">
        <v>10000</v>
      </c>
      <c r="E164" s="82"/>
      <c r="F164" s="82" t="s">
        <v>811</v>
      </c>
      <c r="G164" s="97">
        <v>3851803</v>
      </c>
      <c r="H164" s="84"/>
      <c r="I164" s="40">
        <v>100</v>
      </c>
      <c r="J164" s="91">
        <v>18993810246</v>
      </c>
      <c r="K164">
        <f>VLOOKUP(G164,汇总!H:H,1,FALSE)</f>
        <v>3851803</v>
      </c>
    </row>
    <row r="165" spans="1:11">
      <c r="A165">
        <v>10000</v>
      </c>
      <c r="E165" s="82"/>
      <c r="F165" s="82" t="s">
        <v>811</v>
      </c>
      <c r="G165" s="97">
        <v>3852010</v>
      </c>
      <c r="H165" s="84"/>
      <c r="I165" s="40">
        <v>100</v>
      </c>
      <c r="J165" s="91">
        <v>17709386830</v>
      </c>
      <c r="K165">
        <f>VLOOKUP(G165,汇总!H:H,1,FALSE)</f>
        <v>3852010</v>
      </c>
    </row>
    <row r="166" spans="1:11">
      <c r="A166">
        <v>10000</v>
      </c>
      <c r="E166" s="82"/>
      <c r="F166" s="82" t="s">
        <v>811</v>
      </c>
      <c r="G166" s="97">
        <v>3852059</v>
      </c>
      <c r="H166" s="84"/>
      <c r="I166" s="40">
        <v>100</v>
      </c>
      <c r="J166" s="91">
        <v>18993823216</v>
      </c>
      <c r="K166">
        <f>VLOOKUP(G166,汇总!H:H,1,FALSE)</f>
        <v>3852059</v>
      </c>
    </row>
    <row r="167" spans="1:11">
      <c r="A167">
        <v>10000</v>
      </c>
      <c r="E167" s="82"/>
      <c r="F167" s="82" t="s">
        <v>811</v>
      </c>
      <c r="G167" s="97">
        <v>3852015</v>
      </c>
      <c r="H167" s="84"/>
      <c r="I167" s="40">
        <v>100</v>
      </c>
      <c r="J167" s="91">
        <v>13309382643</v>
      </c>
      <c r="K167">
        <f>VLOOKUP(G167,汇总!H:H,1,FALSE)</f>
        <v>3852015</v>
      </c>
    </row>
    <row r="168" spans="1:11">
      <c r="A168">
        <v>10000</v>
      </c>
      <c r="E168" s="82"/>
      <c r="F168" s="82" t="s">
        <v>811</v>
      </c>
      <c r="G168" s="97">
        <v>3852563</v>
      </c>
      <c r="H168" s="84"/>
      <c r="I168" s="40">
        <v>100</v>
      </c>
      <c r="J168" s="91">
        <v>18919382080</v>
      </c>
      <c r="K168">
        <f>VLOOKUP(G168,汇总!H:H,1,FALSE)</f>
        <v>3852563</v>
      </c>
    </row>
    <row r="169" spans="1:11">
      <c r="A169">
        <v>10000</v>
      </c>
      <c r="E169" s="82"/>
      <c r="F169" s="82" t="s">
        <v>811</v>
      </c>
      <c r="G169" s="97">
        <v>3852701</v>
      </c>
      <c r="H169" s="84"/>
      <c r="I169" s="40">
        <v>100</v>
      </c>
      <c r="J169" s="91">
        <v>18993880276</v>
      </c>
      <c r="K169">
        <f>VLOOKUP(G169,汇总!H:H,1,FALSE)</f>
        <v>3852701</v>
      </c>
    </row>
    <row r="170" spans="1:11">
      <c r="A170">
        <v>10000</v>
      </c>
      <c r="E170" s="82"/>
      <c r="F170" s="82" t="s">
        <v>811</v>
      </c>
      <c r="G170" s="98">
        <v>3852571</v>
      </c>
      <c r="H170" s="84"/>
      <c r="I170" s="40">
        <v>100</v>
      </c>
      <c r="J170" s="91">
        <v>15349462373</v>
      </c>
      <c r="K170">
        <f>VLOOKUP(G170,汇总!H:H,1,FALSE)</f>
        <v>3852571</v>
      </c>
    </row>
    <row r="171" spans="1:11">
      <c r="A171">
        <v>10000</v>
      </c>
      <c r="E171" s="82"/>
      <c r="F171" s="82" t="s">
        <v>811</v>
      </c>
      <c r="G171" s="97">
        <v>3852044</v>
      </c>
      <c r="H171" s="84"/>
      <c r="I171" s="40">
        <v>100</v>
      </c>
      <c r="J171" s="91">
        <v>15352455553</v>
      </c>
      <c r="K171">
        <f>VLOOKUP(G171,汇总!H:H,1,FALSE)</f>
        <v>3852044</v>
      </c>
    </row>
    <row r="172" spans="1:11">
      <c r="A172">
        <v>10000</v>
      </c>
      <c r="E172" s="82"/>
      <c r="F172" s="82" t="s">
        <v>811</v>
      </c>
      <c r="G172" s="85">
        <v>3853846</v>
      </c>
      <c r="H172" s="84"/>
      <c r="I172" s="40">
        <v>100</v>
      </c>
      <c r="J172" s="91">
        <v>15379383227</v>
      </c>
      <c r="K172">
        <f>VLOOKUP(G172,汇总!H:H,1,FALSE)</f>
        <v>3853846</v>
      </c>
    </row>
    <row r="173" spans="1:11">
      <c r="A173">
        <v>10000</v>
      </c>
      <c r="E173" s="82"/>
      <c r="F173" s="82" t="s">
        <v>811</v>
      </c>
      <c r="G173" s="97">
        <v>3834738</v>
      </c>
      <c r="H173" s="84"/>
      <c r="I173" s="40">
        <v>100</v>
      </c>
      <c r="J173" s="91">
        <v>15393068661</v>
      </c>
      <c r="K173">
        <f>VLOOKUP(G173,汇总!H:H,1,FALSE)</f>
        <v>3834738</v>
      </c>
    </row>
    <row r="174" spans="1:11">
      <c r="A174">
        <v>10000</v>
      </c>
      <c r="E174" s="82"/>
      <c r="F174" s="82" t="s">
        <v>811</v>
      </c>
      <c r="G174" s="97">
        <v>3852585</v>
      </c>
      <c r="H174" s="84"/>
      <c r="I174" s="40">
        <v>100</v>
      </c>
      <c r="J174" s="91">
        <v>18919233683</v>
      </c>
      <c r="K174">
        <f>VLOOKUP(G174,汇总!H:H,1,FALSE)</f>
        <v>3852585</v>
      </c>
    </row>
    <row r="175" spans="1:11">
      <c r="A175">
        <v>10000</v>
      </c>
      <c r="E175" s="82"/>
      <c r="F175" s="82" t="s">
        <v>811</v>
      </c>
      <c r="G175" s="97">
        <v>3852565</v>
      </c>
      <c r="H175" s="84"/>
      <c r="I175" s="40">
        <v>100</v>
      </c>
      <c r="J175" s="91">
        <v>17789488090</v>
      </c>
      <c r="K175">
        <f>VLOOKUP(G175,汇总!H:H,1,FALSE)</f>
        <v>3852565</v>
      </c>
    </row>
    <row r="176" spans="1:11">
      <c r="A176">
        <v>10000</v>
      </c>
      <c r="E176" s="82"/>
      <c r="F176" s="82" t="s">
        <v>811</v>
      </c>
      <c r="G176" s="97">
        <v>3851879</v>
      </c>
      <c r="H176" s="84"/>
      <c r="I176" s="40">
        <v>100</v>
      </c>
      <c r="J176" s="91">
        <v>13359386327</v>
      </c>
      <c r="K176">
        <f>VLOOKUP(G176,汇总!H:H,1,FALSE)</f>
        <v>3851879</v>
      </c>
    </row>
    <row r="177" spans="1:11">
      <c r="A177">
        <v>10000</v>
      </c>
      <c r="E177" s="82"/>
      <c r="F177" s="82" t="s">
        <v>811</v>
      </c>
      <c r="G177" s="97">
        <v>3853808</v>
      </c>
      <c r="H177" s="84"/>
      <c r="I177" s="40">
        <v>100</v>
      </c>
      <c r="J177" s="91">
        <v>17793872909</v>
      </c>
      <c r="K177">
        <f>VLOOKUP(G177,汇总!H:H,1,FALSE)</f>
        <v>3853808</v>
      </c>
    </row>
    <row r="178" spans="1:11">
      <c r="A178">
        <v>10000</v>
      </c>
      <c r="E178" s="82"/>
      <c r="F178" s="82" t="s">
        <v>811</v>
      </c>
      <c r="G178" s="97">
        <v>3843134</v>
      </c>
      <c r="H178" s="84"/>
      <c r="I178" s="40">
        <v>100</v>
      </c>
      <c r="J178" s="91">
        <v>17793811487</v>
      </c>
      <c r="K178">
        <f>VLOOKUP(G178,汇总!H:H,1,FALSE)</f>
        <v>3843134</v>
      </c>
    </row>
    <row r="179" spans="1:11">
      <c r="A179">
        <v>10000</v>
      </c>
      <c r="E179" s="82"/>
      <c r="F179" s="82" t="s">
        <v>811</v>
      </c>
      <c r="G179" s="97">
        <v>3852590</v>
      </c>
      <c r="H179" s="84"/>
      <c r="I179" s="40">
        <v>100</v>
      </c>
      <c r="J179" s="91">
        <v>17789685203</v>
      </c>
      <c r="K179">
        <f>VLOOKUP(G179,汇总!H:H,1,FALSE)</f>
        <v>3852590</v>
      </c>
    </row>
    <row r="180" spans="1:11">
      <c r="A180">
        <v>10000</v>
      </c>
      <c r="E180" s="82"/>
      <c r="F180" s="82" t="s">
        <v>811</v>
      </c>
      <c r="G180" s="97">
        <v>3853809</v>
      </c>
      <c r="H180" s="84"/>
      <c r="I180" s="40">
        <v>100</v>
      </c>
      <c r="J180" s="91">
        <v>19958673192</v>
      </c>
      <c r="K180">
        <f>VLOOKUP(G180,汇总!H:H,1,FALSE)</f>
        <v>3853809</v>
      </c>
    </row>
    <row r="181" spans="1:11">
      <c r="A181">
        <v>10000</v>
      </c>
      <c r="E181" s="82"/>
      <c r="F181" s="82" t="s">
        <v>811</v>
      </c>
      <c r="G181" s="97">
        <v>3852018</v>
      </c>
      <c r="H181" s="84"/>
      <c r="I181" s="40">
        <v>100</v>
      </c>
      <c r="J181" s="91">
        <v>15393094669</v>
      </c>
      <c r="K181">
        <f>VLOOKUP(G181,汇总!H:H,1,FALSE)</f>
        <v>3852018</v>
      </c>
    </row>
    <row r="182" spans="1:11">
      <c r="A182">
        <v>10000</v>
      </c>
      <c r="E182" s="82"/>
      <c r="F182" s="82" t="s">
        <v>811</v>
      </c>
      <c r="G182" s="97">
        <v>380429</v>
      </c>
      <c r="H182" s="84"/>
      <c r="I182" s="40">
        <v>100</v>
      </c>
      <c r="J182" s="91">
        <v>15339780618</v>
      </c>
      <c r="K182">
        <f>VLOOKUP(G182,汇总!H:H,1,FALSE)</f>
        <v>380429</v>
      </c>
    </row>
    <row r="183" spans="1:11">
      <c r="A183">
        <v>10000</v>
      </c>
      <c r="E183" s="82"/>
      <c r="F183" s="82" t="s">
        <v>811</v>
      </c>
      <c r="G183" s="97">
        <v>3852062</v>
      </c>
      <c r="H183" s="84"/>
      <c r="I183" s="40">
        <v>100</v>
      </c>
      <c r="J183" s="91">
        <v>17793876292</v>
      </c>
      <c r="K183">
        <f>VLOOKUP(G183,汇总!H:H,1,FALSE)</f>
        <v>3852062</v>
      </c>
    </row>
    <row r="184" spans="1:11">
      <c r="A184">
        <v>10000</v>
      </c>
      <c r="E184" s="82"/>
      <c r="F184" s="82" t="s">
        <v>811</v>
      </c>
      <c r="G184" s="97">
        <v>3851839</v>
      </c>
      <c r="H184" s="84"/>
      <c r="I184" s="40">
        <v>100</v>
      </c>
      <c r="J184" s="91">
        <v>17793850713</v>
      </c>
      <c r="K184">
        <f>VLOOKUP(G184,汇总!H:H,1,FALSE)</f>
        <v>3851839</v>
      </c>
    </row>
    <row r="185" spans="1:11">
      <c r="A185">
        <v>10000</v>
      </c>
      <c r="E185" s="82"/>
      <c r="F185" s="82" t="s">
        <v>811</v>
      </c>
      <c r="G185" s="97">
        <v>380437</v>
      </c>
      <c r="H185" s="84"/>
      <c r="I185" s="40">
        <v>100</v>
      </c>
      <c r="J185" s="91">
        <v>15352212936</v>
      </c>
      <c r="K185">
        <f>VLOOKUP(G185,汇总!H:H,1,FALSE)</f>
        <v>380437</v>
      </c>
    </row>
    <row r="186" spans="1:11">
      <c r="A186">
        <v>10000</v>
      </c>
      <c r="E186" s="82"/>
      <c r="F186" s="82" t="s">
        <v>811</v>
      </c>
      <c r="G186" s="97">
        <v>380456</v>
      </c>
      <c r="H186" s="84"/>
      <c r="I186" s="40">
        <v>100</v>
      </c>
      <c r="J186" s="91">
        <v>15336019949</v>
      </c>
      <c r="K186">
        <f>VLOOKUP(G186,汇总!H:H,1,FALSE)</f>
        <v>380456</v>
      </c>
    </row>
    <row r="187" spans="1:11">
      <c r="A187">
        <v>10000</v>
      </c>
      <c r="E187" s="82"/>
      <c r="F187" s="82" t="s">
        <v>811</v>
      </c>
      <c r="G187" s="85">
        <v>3851817</v>
      </c>
      <c r="H187" s="84"/>
      <c r="I187" s="40">
        <v>100</v>
      </c>
      <c r="J187" s="91">
        <v>17793803085</v>
      </c>
      <c r="K187">
        <f>VLOOKUP(G187,汇总!H:H,1,FALSE)</f>
        <v>3851817</v>
      </c>
    </row>
    <row r="188" spans="1:11">
      <c r="A188">
        <v>10000</v>
      </c>
      <c r="E188" s="82"/>
      <c r="F188" s="82" t="s">
        <v>811</v>
      </c>
      <c r="G188" s="85">
        <v>3853813</v>
      </c>
      <c r="H188" s="84"/>
      <c r="I188" s="40">
        <v>100</v>
      </c>
      <c r="J188" s="91">
        <v>17793810203</v>
      </c>
      <c r="K188">
        <f>VLOOKUP(G188,汇总!H:H,1,FALSE)</f>
        <v>3853813</v>
      </c>
    </row>
    <row r="189" spans="1:11">
      <c r="A189">
        <v>10000</v>
      </c>
      <c r="E189" s="82"/>
      <c r="F189" s="82" t="s">
        <v>811</v>
      </c>
      <c r="G189" s="97">
        <v>3853811</v>
      </c>
      <c r="H189" s="84"/>
      <c r="I189" s="40">
        <v>100</v>
      </c>
      <c r="J189" s="91">
        <v>19996002283</v>
      </c>
      <c r="K189">
        <f>VLOOKUP(G189,汇总!H:H,1,FALSE)</f>
        <v>3853811</v>
      </c>
    </row>
    <row r="190" spans="1:11">
      <c r="A190">
        <v>10000</v>
      </c>
      <c r="E190" s="82"/>
      <c r="F190" s="82" t="s">
        <v>811</v>
      </c>
      <c r="G190" s="98">
        <v>3851853</v>
      </c>
      <c r="H190" s="84"/>
      <c r="I190" s="40">
        <v>100</v>
      </c>
      <c r="J190" s="99">
        <v>15379859600</v>
      </c>
      <c r="K190">
        <f>VLOOKUP(G190,汇总!H:H,1,FALSE)</f>
        <v>3851853</v>
      </c>
    </row>
    <row r="191" spans="1:11">
      <c r="A191">
        <v>10000</v>
      </c>
      <c r="E191" s="82"/>
      <c r="F191" s="82" t="s">
        <v>811</v>
      </c>
      <c r="G191" s="98">
        <v>3831845</v>
      </c>
      <c r="H191" s="84"/>
      <c r="I191" s="40">
        <v>100</v>
      </c>
      <c r="J191" s="99">
        <v>18193838517</v>
      </c>
      <c r="K191">
        <f>VLOOKUP(G191,汇总!H:H,1,FALSE)</f>
        <v>3831845</v>
      </c>
    </row>
    <row r="192" spans="1:11">
      <c r="A192">
        <v>10000</v>
      </c>
      <c r="E192" s="82"/>
      <c r="F192" s="82" t="s">
        <v>811</v>
      </c>
      <c r="G192" s="97">
        <v>3851954</v>
      </c>
      <c r="H192" s="84"/>
      <c r="I192" s="40">
        <v>100</v>
      </c>
      <c r="J192" s="91">
        <v>17793881997</v>
      </c>
      <c r="K192">
        <f>VLOOKUP(G192,汇总!H:H,1,FALSE)</f>
        <v>3851954</v>
      </c>
    </row>
    <row r="193" spans="1:11">
      <c r="A193">
        <v>10000</v>
      </c>
      <c r="E193" s="82"/>
      <c r="F193" s="82" t="s">
        <v>811</v>
      </c>
      <c r="G193" s="97">
        <v>3852047</v>
      </c>
      <c r="H193" s="84"/>
      <c r="I193" s="40">
        <v>100</v>
      </c>
      <c r="J193" s="91">
        <v>15393053595</v>
      </c>
      <c r="K193">
        <f>VLOOKUP(G193,汇总!H:H,1,FALSE)</f>
        <v>3852047</v>
      </c>
    </row>
    <row r="194" spans="1:11">
      <c r="A194">
        <v>10000</v>
      </c>
      <c r="E194" s="82"/>
      <c r="F194" s="82" t="s">
        <v>811</v>
      </c>
      <c r="G194" s="97">
        <v>380414</v>
      </c>
      <c r="H194" s="84"/>
      <c r="I194" s="40">
        <v>100</v>
      </c>
      <c r="J194" s="91">
        <v>15339780660</v>
      </c>
      <c r="K194">
        <f>VLOOKUP(G194,汇总!H:H,1,FALSE)</f>
        <v>380414</v>
      </c>
    </row>
    <row r="195" spans="1:11">
      <c r="A195">
        <v>10000</v>
      </c>
      <c r="E195" s="82"/>
      <c r="F195" s="82" t="s">
        <v>811</v>
      </c>
      <c r="G195" s="97">
        <v>3851929</v>
      </c>
      <c r="H195" s="84"/>
      <c r="I195" s="40">
        <v>100</v>
      </c>
      <c r="J195" s="91">
        <v>17793823226</v>
      </c>
      <c r="K195">
        <f>VLOOKUP(G195,汇总!H:H,1,FALSE)</f>
        <v>3851929</v>
      </c>
    </row>
    <row r="196" spans="1:11">
      <c r="A196">
        <v>10000</v>
      </c>
      <c r="E196" s="82"/>
      <c r="F196" s="82" t="s">
        <v>811</v>
      </c>
      <c r="G196" s="97">
        <v>210401</v>
      </c>
      <c r="H196" s="84"/>
      <c r="I196" s="40">
        <v>100</v>
      </c>
      <c r="J196" s="91">
        <v>18993811901</v>
      </c>
      <c r="K196">
        <f>VLOOKUP(G196,汇总!H:H,1,FALSE)</f>
        <v>210401</v>
      </c>
    </row>
    <row r="197" spans="1:11">
      <c r="A197">
        <v>10000</v>
      </c>
      <c r="E197" s="82"/>
      <c r="F197" s="82" t="s">
        <v>811</v>
      </c>
      <c r="G197" s="97">
        <v>3840247</v>
      </c>
      <c r="H197" s="84"/>
      <c r="I197" s="40">
        <v>100</v>
      </c>
      <c r="J197" s="91">
        <v>13309384574</v>
      </c>
      <c r="K197">
        <f>VLOOKUP(G197,汇总!H:H,1,FALSE)</f>
        <v>3840247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6"/>
  <sheetViews>
    <sheetView workbookViewId="0">
      <selection activeCell="K19" sqref="K19"/>
    </sheetView>
  </sheetViews>
  <sheetFormatPr defaultColWidth="9" defaultRowHeight="14.25"/>
  <cols>
    <col min="1" max="1" width="9" style="47"/>
    <col min="2" max="2" width="14.875" style="47" customWidth="1"/>
    <col min="3" max="3" width="23.75" style="47" customWidth="1"/>
    <col min="4" max="4" width="9" style="47"/>
    <col min="5" max="5" width="9.875" style="47" customWidth="1"/>
    <col min="6" max="6" width="23.375" style="47" customWidth="1"/>
    <col min="7" max="13" width="9" style="47"/>
    <col min="14" max="14" width="18.875" style="47" customWidth="1"/>
    <col min="15" max="16384" width="9" style="47"/>
  </cols>
  <sheetData>
    <row r="1" s="47" customFormat="1" spans="1:6">
      <c r="A1" s="48" t="s">
        <v>8505</v>
      </c>
      <c r="B1" s="48"/>
      <c r="C1" s="48"/>
      <c r="D1" s="48"/>
      <c r="E1" s="48"/>
      <c r="F1" s="48"/>
    </row>
    <row r="2" s="47" customFormat="1" spans="1:6">
      <c r="A2" s="49" t="s">
        <v>8506</v>
      </c>
      <c r="B2" s="49" t="s">
        <v>8507</v>
      </c>
      <c r="C2" s="49"/>
      <c r="D2" s="49" t="s">
        <v>8462</v>
      </c>
      <c r="E2" s="49" t="s">
        <v>8508</v>
      </c>
      <c r="F2" s="49" t="s">
        <v>8509</v>
      </c>
    </row>
    <row r="3" s="47" customFormat="1" spans="1:6">
      <c r="A3" s="49" t="s">
        <v>8510</v>
      </c>
      <c r="B3" s="49" t="s">
        <v>2060</v>
      </c>
      <c r="C3" s="48"/>
      <c r="D3" s="48">
        <v>5</v>
      </c>
      <c r="E3" s="48">
        <v>151</v>
      </c>
      <c r="F3" s="48">
        <v>9060</v>
      </c>
    </row>
    <row r="4" s="47" customFormat="1" spans="1:6">
      <c r="A4" s="49"/>
      <c r="B4" s="49" t="s">
        <v>357</v>
      </c>
      <c r="C4" s="48"/>
      <c r="D4" s="48">
        <v>5</v>
      </c>
      <c r="E4" s="48">
        <v>151</v>
      </c>
      <c r="F4" s="48">
        <v>9060</v>
      </c>
    </row>
    <row r="5" s="47" customFormat="1" spans="1:6">
      <c r="A5" s="49"/>
      <c r="B5" s="49" t="s">
        <v>57</v>
      </c>
      <c r="C5" s="48"/>
      <c r="D5" s="48">
        <v>13</v>
      </c>
      <c r="E5" s="48">
        <v>151</v>
      </c>
      <c r="F5" s="48">
        <v>23556</v>
      </c>
    </row>
    <row r="6" s="47" customFormat="1" spans="1:6">
      <c r="A6" s="49"/>
      <c r="B6" s="49" t="s">
        <v>8511</v>
      </c>
      <c r="C6" s="50" t="s">
        <v>8512</v>
      </c>
      <c r="D6" s="48">
        <v>9</v>
      </c>
      <c r="E6" s="48">
        <v>151</v>
      </c>
      <c r="F6" s="48">
        <v>16308</v>
      </c>
    </row>
    <row r="7" s="47" customFormat="1" spans="1:6">
      <c r="A7" s="49"/>
      <c r="B7" s="49"/>
      <c r="C7" s="51" t="s">
        <v>8513</v>
      </c>
      <c r="D7" s="48">
        <v>9</v>
      </c>
      <c r="E7" s="48">
        <v>151</v>
      </c>
      <c r="F7" s="48">
        <v>16308</v>
      </c>
    </row>
    <row r="8" s="47" customFormat="1" spans="1:6">
      <c r="A8" s="49"/>
      <c r="B8" s="49"/>
      <c r="C8" s="52" t="s">
        <v>8514</v>
      </c>
      <c r="D8" s="48">
        <v>14</v>
      </c>
      <c r="E8" s="48">
        <v>151</v>
      </c>
      <c r="F8" s="48">
        <v>25368</v>
      </c>
    </row>
    <row r="9" s="47" customFormat="1" spans="1:6">
      <c r="A9" s="49"/>
      <c r="B9" s="49"/>
      <c r="C9" s="53" t="s">
        <v>8511</v>
      </c>
      <c r="D9" s="48">
        <v>6</v>
      </c>
      <c r="E9" s="48">
        <v>151</v>
      </c>
      <c r="F9" s="48">
        <v>10872</v>
      </c>
    </row>
    <row r="10" s="47" customFormat="1" spans="1:6">
      <c r="A10" s="49" t="s">
        <v>8515</v>
      </c>
      <c r="B10" s="54" t="s">
        <v>3255</v>
      </c>
      <c r="C10" s="49" t="s">
        <v>102</v>
      </c>
      <c r="D10" s="48">
        <v>1</v>
      </c>
      <c r="E10" s="55">
        <v>621</v>
      </c>
      <c r="F10" s="55">
        <v>7452</v>
      </c>
    </row>
    <row r="11" s="47" customFormat="1" spans="1:6">
      <c r="A11" s="49"/>
      <c r="B11" s="54"/>
      <c r="C11" s="49" t="s">
        <v>1431</v>
      </c>
      <c r="D11" s="48">
        <v>1</v>
      </c>
      <c r="E11" s="55">
        <v>600</v>
      </c>
      <c r="F11" s="55">
        <v>7200</v>
      </c>
    </row>
    <row r="12" s="47" customFormat="1" spans="1:6">
      <c r="A12" s="49"/>
      <c r="B12" s="54"/>
      <c r="C12" s="49" t="s">
        <v>1435</v>
      </c>
      <c r="D12" s="48"/>
      <c r="E12" s="55"/>
      <c r="F12" s="55"/>
    </row>
    <row r="13" s="47" customFormat="1" spans="1:6">
      <c r="A13" s="49"/>
      <c r="B13" s="54"/>
      <c r="C13" s="49" t="s">
        <v>33</v>
      </c>
      <c r="D13" s="48">
        <v>2</v>
      </c>
      <c r="E13" s="55">
        <v>1321</v>
      </c>
      <c r="F13" s="55">
        <v>31704</v>
      </c>
    </row>
    <row r="14" s="47" customFormat="1" spans="1:6">
      <c r="A14" s="49"/>
      <c r="B14" s="54"/>
      <c r="C14" s="49" t="s">
        <v>43</v>
      </c>
      <c r="D14" s="48">
        <v>4</v>
      </c>
      <c r="E14" s="55">
        <v>517.311447916667</v>
      </c>
      <c r="F14" s="55">
        <v>24830.9495</v>
      </c>
    </row>
    <row r="15" s="47" customFormat="1" spans="1:6">
      <c r="A15" s="49"/>
      <c r="B15" s="54" t="s">
        <v>3537</v>
      </c>
      <c r="C15" s="49" t="s">
        <v>102</v>
      </c>
      <c r="D15" s="48">
        <v>1</v>
      </c>
      <c r="E15" s="55">
        <v>818</v>
      </c>
      <c r="F15" s="55">
        <v>9816</v>
      </c>
    </row>
    <row r="16" s="47" customFormat="1" spans="1:6">
      <c r="A16" s="49"/>
      <c r="B16" s="54"/>
      <c r="C16" s="49" t="s">
        <v>1431</v>
      </c>
      <c r="D16" s="48">
        <v>1</v>
      </c>
      <c r="E16" s="55">
        <v>796.852416666667</v>
      </c>
      <c r="F16" s="55">
        <v>9562.229</v>
      </c>
    </row>
    <row r="17" s="47" customFormat="1" spans="1:6">
      <c r="A17" s="49"/>
      <c r="B17" s="54"/>
      <c r="C17" s="49" t="s">
        <v>1435</v>
      </c>
      <c r="D17" s="48">
        <v>1</v>
      </c>
      <c r="E17" s="48"/>
      <c r="F17" s="48"/>
    </row>
    <row r="18" s="47" customFormat="1" spans="1:6">
      <c r="A18" s="49"/>
      <c r="B18" s="54"/>
      <c r="C18" s="49" t="s">
        <v>33</v>
      </c>
      <c r="D18" s="48">
        <v>4</v>
      </c>
      <c r="E18" s="55">
        <v>896.45896875</v>
      </c>
      <c r="F18" s="55">
        <v>43030.0305</v>
      </c>
    </row>
    <row r="19" s="47" customFormat="1" spans="1:6">
      <c r="A19" s="49"/>
      <c r="B19" s="54"/>
      <c r="C19" s="49" t="s">
        <v>43</v>
      </c>
      <c r="D19" s="48">
        <v>4</v>
      </c>
      <c r="E19" s="55">
        <v>697.245864583333</v>
      </c>
      <c r="F19" s="55">
        <v>33467.8015</v>
      </c>
    </row>
    <row r="20" s="47" customFormat="1" spans="1:6">
      <c r="A20" s="49"/>
      <c r="B20" s="54" t="s">
        <v>3356</v>
      </c>
      <c r="C20" s="49" t="s">
        <v>102</v>
      </c>
      <c r="D20" s="48">
        <v>1</v>
      </c>
      <c r="E20" s="55">
        <v>1220</v>
      </c>
      <c r="F20" s="55">
        <v>14640</v>
      </c>
    </row>
    <row r="21" s="47" customFormat="1" spans="1:6">
      <c r="A21" s="49"/>
      <c r="B21" s="54"/>
      <c r="C21" s="49" t="s">
        <v>1431</v>
      </c>
      <c r="D21" s="48">
        <v>2</v>
      </c>
      <c r="E21" s="55">
        <v>600</v>
      </c>
      <c r="F21" s="55">
        <v>14400</v>
      </c>
    </row>
    <row r="22" s="47" customFormat="1" spans="1:6">
      <c r="A22" s="49"/>
      <c r="B22" s="54"/>
      <c r="C22" s="49" t="s">
        <v>1435</v>
      </c>
      <c r="D22" s="48">
        <v>1</v>
      </c>
      <c r="E22" s="48"/>
      <c r="F22" s="55"/>
    </row>
    <row r="23" s="47" customFormat="1" spans="1:6">
      <c r="A23" s="49"/>
      <c r="B23" s="54"/>
      <c r="C23" s="49" t="s">
        <v>33</v>
      </c>
      <c r="D23" s="48">
        <v>6</v>
      </c>
      <c r="E23" s="55">
        <v>896.45896875</v>
      </c>
      <c r="F23" s="55">
        <v>64545.04575</v>
      </c>
    </row>
    <row r="24" s="47" customFormat="1" spans="1:6">
      <c r="A24" s="49"/>
      <c r="B24" s="54"/>
      <c r="C24" s="49" t="s">
        <v>43</v>
      </c>
      <c r="D24" s="48">
        <v>6</v>
      </c>
      <c r="E24" s="55">
        <v>697.245864583333</v>
      </c>
      <c r="F24" s="55">
        <v>50201.70225</v>
      </c>
    </row>
    <row r="25" s="47" customFormat="1" spans="1:6">
      <c r="A25" s="49"/>
      <c r="B25" s="54" t="s">
        <v>3558</v>
      </c>
      <c r="C25" s="49" t="s">
        <v>102</v>
      </c>
      <c r="D25" s="48">
        <v>1</v>
      </c>
      <c r="E25" s="55">
        <v>997</v>
      </c>
      <c r="F25" s="55">
        <v>11964</v>
      </c>
    </row>
    <row r="26" s="47" customFormat="1" spans="1:6">
      <c r="A26" s="49"/>
      <c r="B26" s="54"/>
      <c r="C26" s="49" t="s">
        <v>1431</v>
      </c>
      <c r="D26" s="48">
        <v>1</v>
      </c>
      <c r="E26" s="55">
        <v>976.786833333333</v>
      </c>
      <c r="F26" s="55">
        <v>11721.442</v>
      </c>
    </row>
    <row r="27" s="47" customFormat="1" spans="1:6">
      <c r="A27" s="49"/>
      <c r="B27" s="54"/>
      <c r="C27" s="49" t="s">
        <v>1435</v>
      </c>
      <c r="D27" s="48"/>
      <c r="E27" s="48"/>
      <c r="F27" s="55"/>
    </row>
    <row r="28" s="47" customFormat="1" spans="1:6">
      <c r="A28" s="49"/>
      <c r="B28" s="54"/>
      <c r="C28" s="49" t="s">
        <v>33</v>
      </c>
      <c r="D28" s="48">
        <v>5</v>
      </c>
      <c r="E28" s="55">
        <v>879.10815</v>
      </c>
      <c r="F28" s="55">
        <v>52746.489</v>
      </c>
    </row>
    <row r="29" s="47" customFormat="1" spans="1:6">
      <c r="A29" s="49"/>
      <c r="B29" s="54"/>
      <c r="C29" s="49" t="s">
        <v>43</v>
      </c>
      <c r="D29" s="48">
        <v>5</v>
      </c>
      <c r="E29" s="55">
        <v>683.750783333333</v>
      </c>
      <c r="F29" s="55">
        <v>41025.047</v>
      </c>
    </row>
    <row r="30" s="47" customFormat="1" spans="1:6">
      <c r="A30" s="49"/>
      <c r="B30" s="54" t="s">
        <v>3413</v>
      </c>
      <c r="C30" s="49" t="s">
        <v>102</v>
      </c>
      <c r="D30" s="48">
        <v>1</v>
      </c>
      <c r="E30" s="55">
        <v>715</v>
      </c>
      <c r="F30" s="55">
        <v>8580</v>
      </c>
    </row>
    <row r="31" s="47" customFormat="1" spans="1:6">
      <c r="A31" s="49"/>
      <c r="B31" s="54"/>
      <c r="C31" s="49" t="s">
        <v>1431</v>
      </c>
      <c r="D31" s="48">
        <v>1</v>
      </c>
      <c r="E31" s="55">
        <v>694.03275</v>
      </c>
      <c r="F31" s="55">
        <v>8328.393</v>
      </c>
    </row>
    <row r="32" s="47" customFormat="1" spans="1:6">
      <c r="A32" s="49"/>
      <c r="B32" s="54"/>
      <c r="C32" s="49" t="s">
        <v>1435</v>
      </c>
      <c r="D32" s="48"/>
      <c r="E32" s="48"/>
      <c r="F32" s="55"/>
    </row>
    <row r="33" s="47" customFormat="1" spans="1:6">
      <c r="A33" s="49"/>
      <c r="B33" s="54"/>
      <c r="C33" s="49" t="s">
        <v>33</v>
      </c>
      <c r="D33" s="48">
        <v>3</v>
      </c>
      <c r="E33" s="55">
        <v>1041.049125</v>
      </c>
      <c r="F33" s="55">
        <v>37477.7685</v>
      </c>
    </row>
    <row r="34" s="47" customFormat="1" spans="1:6">
      <c r="A34" s="49"/>
      <c r="B34" s="54"/>
      <c r="C34" s="49" t="s">
        <v>43</v>
      </c>
      <c r="D34" s="48">
        <v>4</v>
      </c>
      <c r="E34" s="55">
        <v>607.27865625</v>
      </c>
      <c r="F34" s="55">
        <v>29149.3755</v>
      </c>
    </row>
    <row r="35" s="47" customFormat="1" spans="1:6">
      <c r="A35" s="49"/>
      <c r="B35" s="54" t="s">
        <v>3295</v>
      </c>
      <c r="C35" s="49" t="s">
        <v>102</v>
      </c>
      <c r="D35" s="48">
        <v>1</v>
      </c>
      <c r="E35" s="55">
        <v>637.918</v>
      </c>
      <c r="F35" s="55">
        <v>7655.016</v>
      </c>
    </row>
    <row r="36" s="47" customFormat="1" spans="1:6">
      <c r="A36" s="49"/>
      <c r="B36" s="54"/>
      <c r="C36" s="49" t="s">
        <v>1431</v>
      </c>
      <c r="D36" s="48">
        <v>1</v>
      </c>
      <c r="E36" s="55">
        <v>616.918</v>
      </c>
      <c r="F36" s="55">
        <v>7403.016</v>
      </c>
    </row>
    <row r="37" s="47" customFormat="1" spans="1:6">
      <c r="A37" s="49"/>
      <c r="B37" s="54"/>
      <c r="C37" s="49" t="s">
        <v>1435</v>
      </c>
      <c r="D37" s="48"/>
      <c r="E37" s="48"/>
      <c r="F37" s="55"/>
    </row>
    <row r="38" s="47" customFormat="1" spans="1:6">
      <c r="A38" s="49"/>
      <c r="B38" s="54"/>
      <c r="C38" s="49" t="s">
        <v>33</v>
      </c>
      <c r="D38" s="48">
        <v>3</v>
      </c>
      <c r="E38" s="55">
        <v>925.377</v>
      </c>
      <c r="F38" s="55">
        <v>33313.572</v>
      </c>
    </row>
    <row r="39" s="47" customFormat="1" spans="1:6">
      <c r="A39" s="49"/>
      <c r="B39" s="54"/>
      <c r="C39" s="49" t="s">
        <v>43</v>
      </c>
      <c r="D39" s="48">
        <v>3</v>
      </c>
      <c r="E39" s="55">
        <v>719.737666666667</v>
      </c>
      <c r="F39" s="55">
        <v>25910.556</v>
      </c>
    </row>
    <row r="40" s="47" customFormat="1" spans="1:6">
      <c r="A40" s="49"/>
      <c r="B40" s="54" t="s">
        <v>3644</v>
      </c>
      <c r="C40" s="49" t="s">
        <v>102</v>
      </c>
      <c r="D40" s="48">
        <v>1</v>
      </c>
      <c r="E40" s="55">
        <v>621</v>
      </c>
      <c r="F40" s="55">
        <v>7452</v>
      </c>
    </row>
    <row r="41" s="47" customFormat="1" spans="1:6">
      <c r="A41" s="49"/>
      <c r="B41" s="54"/>
      <c r="C41" s="49" t="s">
        <v>1431</v>
      </c>
      <c r="D41" s="48">
        <v>1</v>
      </c>
      <c r="E41" s="55">
        <v>600</v>
      </c>
      <c r="F41" s="55">
        <v>7200</v>
      </c>
    </row>
    <row r="42" s="47" customFormat="1" spans="1:6">
      <c r="A42" s="49"/>
      <c r="B42" s="54"/>
      <c r="C42" s="49" t="s">
        <v>1435</v>
      </c>
      <c r="D42" s="48"/>
      <c r="E42" s="48"/>
      <c r="F42" s="55"/>
    </row>
    <row r="43" s="47" customFormat="1" spans="1:6">
      <c r="A43" s="49"/>
      <c r="B43" s="54"/>
      <c r="C43" s="49" t="s">
        <v>33</v>
      </c>
      <c r="D43" s="48">
        <v>2</v>
      </c>
      <c r="E43" s="55">
        <v>1071</v>
      </c>
      <c r="F43" s="55">
        <v>25704</v>
      </c>
    </row>
    <row r="44" s="47" customFormat="1" spans="1:6">
      <c r="A44" s="49"/>
      <c r="B44" s="54"/>
      <c r="C44" s="49" t="s">
        <v>43</v>
      </c>
      <c r="D44" s="48">
        <v>2</v>
      </c>
      <c r="E44" s="55">
        <v>899.672083333333</v>
      </c>
      <c r="F44" s="55">
        <v>21592.13</v>
      </c>
    </row>
    <row r="45" s="47" customFormat="1" spans="1:6">
      <c r="A45" s="49"/>
      <c r="B45" s="54" t="s">
        <v>3591</v>
      </c>
      <c r="C45" s="49" t="s">
        <v>102</v>
      </c>
      <c r="D45" s="48">
        <v>1</v>
      </c>
      <c r="E45" s="55">
        <v>621</v>
      </c>
      <c r="F45" s="55">
        <v>7452</v>
      </c>
    </row>
    <row r="46" s="47" customFormat="1" spans="1:6">
      <c r="A46" s="49"/>
      <c r="B46" s="54"/>
      <c r="C46" s="49" t="s">
        <v>1431</v>
      </c>
      <c r="D46" s="48">
        <v>1</v>
      </c>
      <c r="E46" s="55">
        <v>600</v>
      </c>
      <c r="F46" s="55">
        <v>7200</v>
      </c>
    </row>
    <row r="47" s="47" customFormat="1" spans="1:6">
      <c r="A47" s="49"/>
      <c r="B47" s="54"/>
      <c r="C47" s="49" t="s">
        <v>1435</v>
      </c>
      <c r="D47" s="48"/>
      <c r="E47" s="48"/>
      <c r="F47" s="55"/>
    </row>
    <row r="48" s="47" customFormat="1" spans="1:6">
      <c r="A48" s="49"/>
      <c r="B48" s="54"/>
      <c r="C48" s="49" t="s">
        <v>33</v>
      </c>
      <c r="D48" s="48">
        <v>3</v>
      </c>
      <c r="E48" s="55">
        <v>818</v>
      </c>
      <c r="F48" s="55">
        <v>29448</v>
      </c>
    </row>
    <row r="49" s="47" customFormat="1" spans="1:6">
      <c r="A49" s="49"/>
      <c r="B49" s="54"/>
      <c r="C49" s="49" t="s">
        <v>43</v>
      </c>
      <c r="D49" s="48">
        <v>3</v>
      </c>
      <c r="E49" s="55">
        <v>509.814180555556</v>
      </c>
      <c r="F49" s="55">
        <v>18353.3105</v>
      </c>
    </row>
    <row r="50" s="47" customFormat="1" spans="1:6">
      <c r="A50" s="56" t="s">
        <v>8516</v>
      </c>
      <c r="B50" s="54" t="s">
        <v>3386</v>
      </c>
      <c r="C50" s="49" t="s">
        <v>102</v>
      </c>
      <c r="D50" s="48">
        <v>1</v>
      </c>
      <c r="E50" s="55">
        <v>3521.475</v>
      </c>
      <c r="F50" s="55">
        <v>42257.7</v>
      </c>
    </row>
    <row r="51" s="47" customFormat="1" spans="1:6">
      <c r="A51" s="57"/>
      <c r="B51" s="54"/>
      <c r="C51" s="49" t="s">
        <v>1431</v>
      </c>
      <c r="D51" s="48">
        <v>2</v>
      </c>
      <c r="E51" s="55">
        <v>1760.7375</v>
      </c>
      <c r="F51" s="55">
        <v>42257.7</v>
      </c>
    </row>
    <row r="52" s="47" customFormat="1" spans="1:6">
      <c r="A52" s="57"/>
      <c r="B52" s="54"/>
      <c r="C52" s="49" t="s">
        <v>1435</v>
      </c>
      <c r="D52" s="48"/>
      <c r="E52" s="55"/>
      <c r="F52" s="55"/>
    </row>
    <row r="53" s="47" customFormat="1" spans="1:6">
      <c r="A53" s="57"/>
      <c r="B53" s="54"/>
      <c r="C53" s="49" t="s">
        <v>33</v>
      </c>
      <c r="D53" s="48">
        <v>1</v>
      </c>
      <c r="E53" s="55">
        <v>3521.475</v>
      </c>
      <c r="F53" s="55">
        <v>42257.7</v>
      </c>
    </row>
    <row r="54" s="47" customFormat="1" spans="1:6">
      <c r="A54" s="57"/>
      <c r="B54" s="54"/>
      <c r="C54" s="49" t="s">
        <v>43</v>
      </c>
      <c r="D54" s="48">
        <v>5</v>
      </c>
      <c r="E54" s="55">
        <v>234.765</v>
      </c>
      <c r="F54" s="55">
        <v>14085.9</v>
      </c>
    </row>
    <row r="55" s="47" customFormat="1" spans="1:6">
      <c r="A55" s="57"/>
      <c r="B55" s="54" t="s">
        <v>3271</v>
      </c>
      <c r="C55" s="49" t="s">
        <v>102</v>
      </c>
      <c r="D55" s="48">
        <v>1</v>
      </c>
      <c r="E55" s="55">
        <v>3521.475</v>
      </c>
      <c r="F55" s="55">
        <v>42257.7</v>
      </c>
    </row>
    <row r="56" s="47" customFormat="1" spans="1:6">
      <c r="A56" s="57"/>
      <c r="B56" s="54"/>
      <c r="C56" s="49" t="s">
        <v>1431</v>
      </c>
      <c r="D56" s="48">
        <v>2</v>
      </c>
      <c r="E56" s="55">
        <v>1760.7375</v>
      </c>
      <c r="F56" s="55">
        <v>42257.7</v>
      </c>
    </row>
    <row r="57" s="47" customFormat="1" spans="1:6">
      <c r="A57" s="57"/>
      <c r="B57" s="54"/>
      <c r="C57" s="49" t="s">
        <v>1435</v>
      </c>
      <c r="D57" s="48"/>
      <c r="E57" s="55"/>
      <c r="F57" s="55"/>
    </row>
    <row r="58" s="47" customFormat="1" spans="1:6">
      <c r="A58" s="57"/>
      <c r="B58" s="54"/>
      <c r="C58" s="49" t="s">
        <v>33</v>
      </c>
      <c r="D58" s="48">
        <v>2</v>
      </c>
      <c r="E58" s="55">
        <v>1760.7375</v>
      </c>
      <c r="F58" s="55">
        <v>42257.7</v>
      </c>
    </row>
    <row r="59" s="47" customFormat="1" spans="1:6">
      <c r="A59" s="57"/>
      <c r="B59" s="54"/>
      <c r="C59" s="49" t="s">
        <v>43</v>
      </c>
      <c r="D59" s="48">
        <v>4</v>
      </c>
      <c r="E59" s="55">
        <v>293.45625</v>
      </c>
      <c r="F59" s="55">
        <v>14085.9</v>
      </c>
    </row>
    <row r="60" s="47" customFormat="1" spans="1:6">
      <c r="A60" s="57"/>
      <c r="B60" s="54" t="s">
        <v>3435</v>
      </c>
      <c r="C60" s="49" t="s">
        <v>102</v>
      </c>
      <c r="D60" s="48">
        <v>1</v>
      </c>
      <c r="E60" s="55">
        <v>3130.2</v>
      </c>
      <c r="F60" s="55">
        <v>37562.4</v>
      </c>
    </row>
    <row r="61" s="47" customFormat="1" spans="1:6">
      <c r="A61" s="57"/>
      <c r="B61" s="54"/>
      <c r="C61" s="49" t="s">
        <v>1431</v>
      </c>
      <c r="D61" s="48">
        <v>2</v>
      </c>
      <c r="E61" s="55">
        <v>1565.1</v>
      </c>
      <c r="F61" s="55">
        <v>37562.4</v>
      </c>
    </row>
    <row r="62" s="47" customFormat="1" spans="1:6">
      <c r="A62" s="57"/>
      <c r="B62" s="54"/>
      <c r="C62" s="49" t="s">
        <v>1435</v>
      </c>
      <c r="D62" s="48"/>
      <c r="E62" s="55"/>
      <c r="F62" s="55"/>
    </row>
    <row r="63" s="47" customFormat="1" spans="1:6">
      <c r="A63" s="57"/>
      <c r="B63" s="54"/>
      <c r="C63" s="49" t="s">
        <v>33</v>
      </c>
      <c r="D63" s="48">
        <v>1</v>
      </c>
      <c r="E63" s="55">
        <v>3130.2</v>
      </c>
      <c r="F63" s="55">
        <v>37562.4</v>
      </c>
    </row>
    <row r="64" s="47" customFormat="1" spans="1:6">
      <c r="A64" s="57"/>
      <c r="B64" s="54"/>
      <c r="C64" s="49" t="s">
        <v>43</v>
      </c>
      <c r="D64" s="48">
        <v>4</v>
      </c>
      <c r="E64" s="55">
        <v>260.85</v>
      </c>
      <c r="F64" s="55">
        <v>12520.8</v>
      </c>
    </row>
    <row r="65" s="47" customFormat="1" spans="1:6">
      <c r="A65" s="57"/>
      <c r="B65" s="54" t="s">
        <v>3314</v>
      </c>
      <c r="C65" s="49" t="s">
        <v>102</v>
      </c>
      <c r="D65" s="48">
        <v>1</v>
      </c>
      <c r="E65" s="55">
        <v>3521.475</v>
      </c>
      <c r="F65" s="55">
        <v>42257.7</v>
      </c>
    </row>
    <row r="66" s="47" customFormat="1" spans="1:6">
      <c r="A66" s="57"/>
      <c r="B66" s="54"/>
      <c r="C66" s="49" t="s">
        <v>1431</v>
      </c>
      <c r="D66" s="48">
        <v>2</v>
      </c>
      <c r="E66" s="55">
        <v>1760.7375</v>
      </c>
      <c r="F66" s="55">
        <v>42257.7</v>
      </c>
    </row>
    <row r="67" s="47" customFormat="1" spans="1:6">
      <c r="A67" s="57"/>
      <c r="B67" s="54"/>
      <c r="C67" s="49" t="s">
        <v>1435</v>
      </c>
      <c r="D67" s="48"/>
      <c r="E67" s="55"/>
      <c r="F67" s="55"/>
    </row>
    <row r="68" s="47" customFormat="1" spans="1:6">
      <c r="A68" s="57"/>
      <c r="B68" s="54"/>
      <c r="C68" s="49" t="s">
        <v>33</v>
      </c>
      <c r="D68" s="48">
        <v>3</v>
      </c>
      <c r="E68" s="55">
        <v>1173.825</v>
      </c>
      <c r="F68" s="55">
        <v>42257.7</v>
      </c>
    </row>
    <row r="69" s="47" customFormat="1" spans="1:6">
      <c r="A69" s="57"/>
      <c r="B69" s="54"/>
      <c r="C69" s="49" t="s">
        <v>43</v>
      </c>
      <c r="D69" s="48">
        <v>3</v>
      </c>
      <c r="E69" s="55">
        <v>391.275</v>
      </c>
      <c r="F69" s="55">
        <v>14085.9</v>
      </c>
    </row>
    <row r="70" s="47" customFormat="1" spans="1:6">
      <c r="A70" s="57"/>
      <c r="B70" s="54" t="s">
        <v>3497</v>
      </c>
      <c r="C70" s="49" t="s">
        <v>102</v>
      </c>
      <c r="D70" s="48">
        <v>1</v>
      </c>
      <c r="E70" s="55">
        <v>5477.85</v>
      </c>
      <c r="F70" s="55">
        <v>65734.2</v>
      </c>
    </row>
    <row r="71" s="47" customFormat="1" spans="1:6">
      <c r="A71" s="57"/>
      <c r="B71" s="54"/>
      <c r="C71" s="49" t="s">
        <v>1431</v>
      </c>
      <c r="D71" s="48">
        <v>4</v>
      </c>
      <c r="E71" s="55">
        <v>1369.4625</v>
      </c>
      <c r="F71" s="55">
        <v>65734.2</v>
      </c>
    </row>
    <row r="72" s="47" customFormat="1" spans="1:6">
      <c r="A72" s="57"/>
      <c r="B72" s="54"/>
      <c r="C72" s="49" t="s">
        <v>1435</v>
      </c>
      <c r="D72" s="48"/>
      <c r="E72" s="55"/>
      <c r="F72" s="55"/>
    </row>
    <row r="73" s="47" customFormat="1" spans="1:6">
      <c r="A73" s="57"/>
      <c r="B73" s="54"/>
      <c r="C73" s="49" t="s">
        <v>33</v>
      </c>
      <c r="D73" s="48">
        <v>2</v>
      </c>
      <c r="E73" s="55">
        <v>2738.925</v>
      </c>
      <c r="F73" s="55">
        <v>65734.2</v>
      </c>
    </row>
    <row r="74" s="47" customFormat="1" spans="1:6">
      <c r="A74" s="57"/>
      <c r="B74" s="54"/>
      <c r="C74" s="49" t="s">
        <v>43</v>
      </c>
      <c r="D74" s="48">
        <v>7</v>
      </c>
      <c r="E74" s="55">
        <v>260.85</v>
      </c>
      <c r="F74" s="55">
        <v>21911.4</v>
      </c>
    </row>
    <row r="75" s="47" customFormat="1" spans="1:6">
      <c r="A75" s="57"/>
      <c r="B75" s="54" t="s">
        <v>3335</v>
      </c>
      <c r="C75" s="49" t="s">
        <v>102</v>
      </c>
      <c r="D75" s="48">
        <v>1</v>
      </c>
      <c r="E75" s="55">
        <v>3130.2</v>
      </c>
      <c r="F75" s="55">
        <v>37562.4</v>
      </c>
    </row>
    <row r="76" s="47" customFormat="1" spans="1:6">
      <c r="A76" s="57"/>
      <c r="B76" s="54"/>
      <c r="C76" s="49" t="s">
        <v>1431</v>
      </c>
      <c r="D76" s="48">
        <v>2</v>
      </c>
      <c r="E76" s="55">
        <v>1565.1</v>
      </c>
      <c r="F76" s="55">
        <v>37562.4</v>
      </c>
    </row>
    <row r="77" s="47" customFormat="1" spans="1:6">
      <c r="A77" s="57"/>
      <c r="B77" s="54"/>
      <c r="C77" s="49" t="s">
        <v>1435</v>
      </c>
      <c r="D77" s="48"/>
      <c r="E77" s="55"/>
      <c r="F77" s="55"/>
    </row>
    <row r="78" s="47" customFormat="1" spans="1:6">
      <c r="A78" s="57"/>
      <c r="B78" s="54"/>
      <c r="C78" s="49" t="s">
        <v>33</v>
      </c>
      <c r="D78" s="48">
        <v>3</v>
      </c>
      <c r="E78" s="55">
        <v>1043.4</v>
      </c>
      <c r="F78" s="55">
        <v>37562.4</v>
      </c>
    </row>
    <row r="79" s="47" customFormat="1" spans="1:6">
      <c r="A79" s="57"/>
      <c r="B79" s="54"/>
      <c r="C79" s="49" t="s">
        <v>43</v>
      </c>
      <c r="D79" s="48">
        <v>2</v>
      </c>
      <c r="E79" s="55">
        <v>521.7</v>
      </c>
      <c r="F79" s="55">
        <v>12520.8</v>
      </c>
    </row>
    <row r="80" s="47" customFormat="1" spans="1:6">
      <c r="A80" s="57"/>
      <c r="B80" s="54" t="s">
        <v>3604</v>
      </c>
      <c r="C80" s="49" t="s">
        <v>102</v>
      </c>
      <c r="D80" s="48">
        <v>1</v>
      </c>
      <c r="E80" s="55">
        <v>3521.475</v>
      </c>
      <c r="F80" s="55">
        <v>42257.7</v>
      </c>
    </row>
    <row r="81" s="47" customFormat="1" spans="1:6">
      <c r="A81" s="57"/>
      <c r="B81" s="54"/>
      <c r="C81" s="49" t="s">
        <v>1431</v>
      </c>
      <c r="D81" s="48">
        <v>2</v>
      </c>
      <c r="E81" s="55">
        <v>1760.7375</v>
      </c>
      <c r="F81" s="55">
        <v>42257.7</v>
      </c>
    </row>
    <row r="82" s="47" customFormat="1" spans="1:6">
      <c r="A82" s="57"/>
      <c r="B82" s="54"/>
      <c r="C82" s="49" t="s">
        <v>1435</v>
      </c>
      <c r="D82" s="48"/>
      <c r="E82" s="55"/>
      <c r="F82" s="55"/>
    </row>
    <row r="83" s="47" customFormat="1" spans="1:6">
      <c r="A83" s="57"/>
      <c r="B83" s="54"/>
      <c r="C83" s="49" t="s">
        <v>33</v>
      </c>
      <c r="D83" s="48">
        <v>2</v>
      </c>
      <c r="E83" s="55">
        <v>1760.7375</v>
      </c>
      <c r="F83" s="55">
        <v>42257.7</v>
      </c>
    </row>
    <row r="84" s="47" customFormat="1" spans="1:6">
      <c r="A84" s="57"/>
      <c r="B84" s="54"/>
      <c r="C84" s="49" t="s">
        <v>43</v>
      </c>
      <c r="D84" s="48">
        <v>4</v>
      </c>
      <c r="E84" s="55">
        <v>293.45625</v>
      </c>
      <c r="F84" s="55">
        <v>14085.9</v>
      </c>
    </row>
    <row r="85" s="47" customFormat="1" spans="1:6">
      <c r="A85" s="57"/>
      <c r="B85" s="54" t="s">
        <v>3675</v>
      </c>
      <c r="C85" s="49" t="s">
        <v>102</v>
      </c>
      <c r="D85" s="48">
        <v>1</v>
      </c>
      <c r="E85" s="55">
        <v>3130.2</v>
      </c>
      <c r="F85" s="55">
        <v>37498.4</v>
      </c>
    </row>
    <row r="86" s="47" customFormat="1" spans="1:6">
      <c r="A86" s="57"/>
      <c r="B86" s="54"/>
      <c r="C86" s="49" t="s">
        <v>1431</v>
      </c>
      <c r="D86" s="48">
        <v>2</v>
      </c>
      <c r="E86" s="55">
        <v>1565.1</v>
      </c>
      <c r="F86" s="55">
        <v>37562.4</v>
      </c>
    </row>
    <row r="87" s="47" customFormat="1" spans="1:6">
      <c r="A87" s="57"/>
      <c r="B87" s="54"/>
      <c r="C87" s="49" t="s">
        <v>1435</v>
      </c>
      <c r="D87" s="48"/>
      <c r="E87" s="55"/>
      <c r="F87" s="55"/>
    </row>
    <row r="88" s="47" customFormat="1" spans="1:6">
      <c r="A88" s="57"/>
      <c r="B88" s="54"/>
      <c r="C88" s="49" t="s">
        <v>33</v>
      </c>
      <c r="D88" s="48">
        <v>2</v>
      </c>
      <c r="E88" s="55">
        <v>1565.1</v>
      </c>
      <c r="F88" s="55">
        <v>37562.4</v>
      </c>
    </row>
    <row r="89" s="47" customFormat="1" spans="1:6">
      <c r="A89" s="57"/>
      <c r="B89" s="54"/>
      <c r="C89" s="49" t="s">
        <v>43</v>
      </c>
      <c r="D89" s="48">
        <v>3</v>
      </c>
      <c r="E89" s="55">
        <v>347.8</v>
      </c>
      <c r="F89" s="55">
        <v>12520.8</v>
      </c>
    </row>
    <row r="90" s="47" customFormat="1" spans="1:6">
      <c r="A90" s="57"/>
      <c r="B90" s="54" t="s">
        <v>3699</v>
      </c>
      <c r="C90" s="49" t="s">
        <v>102</v>
      </c>
      <c r="D90" s="48">
        <v>1</v>
      </c>
      <c r="E90" s="55">
        <v>3912.75</v>
      </c>
      <c r="F90" s="55">
        <v>46953</v>
      </c>
    </row>
    <row r="91" s="47" customFormat="1" spans="1:6">
      <c r="A91" s="57"/>
      <c r="B91" s="54"/>
      <c r="C91" s="49" t="s">
        <v>1431</v>
      </c>
      <c r="D91" s="48">
        <v>3</v>
      </c>
      <c r="E91" s="55">
        <v>1304.25</v>
      </c>
      <c r="F91" s="55">
        <v>46953</v>
      </c>
    </row>
    <row r="92" s="47" customFormat="1" spans="1:6">
      <c r="A92" s="57"/>
      <c r="B92" s="54"/>
      <c r="C92" s="49" t="s">
        <v>1435</v>
      </c>
      <c r="D92" s="48"/>
      <c r="E92" s="55"/>
      <c r="F92" s="55"/>
    </row>
    <row r="93" s="47" customFormat="1" spans="1:6">
      <c r="A93" s="57"/>
      <c r="B93" s="54"/>
      <c r="C93" s="49" t="s">
        <v>33</v>
      </c>
      <c r="D93" s="48">
        <v>2</v>
      </c>
      <c r="E93" s="55">
        <v>1956.375</v>
      </c>
      <c r="F93" s="55">
        <v>46953</v>
      </c>
    </row>
    <row r="94" s="47" customFormat="1" spans="1:6">
      <c r="A94" s="57"/>
      <c r="B94" s="54"/>
      <c r="C94" s="49" t="s">
        <v>43</v>
      </c>
      <c r="D94" s="48">
        <v>4</v>
      </c>
      <c r="E94" s="55">
        <v>326.0625</v>
      </c>
      <c r="F94" s="55">
        <v>15651</v>
      </c>
    </row>
    <row r="95" s="47" customFormat="1" spans="1:6">
      <c r="A95" s="57"/>
      <c r="B95" s="54" t="s">
        <v>105</v>
      </c>
      <c r="C95" s="49" t="s">
        <v>102</v>
      </c>
      <c r="D95" s="48">
        <v>1</v>
      </c>
      <c r="E95" s="55">
        <v>3130.2</v>
      </c>
      <c r="F95" s="55">
        <v>37562.4</v>
      </c>
    </row>
    <row r="96" s="47" customFormat="1" spans="1:6">
      <c r="A96" s="57"/>
      <c r="B96" s="54"/>
      <c r="C96" s="49" t="s">
        <v>1431</v>
      </c>
      <c r="D96" s="48">
        <v>3</v>
      </c>
      <c r="E96" s="55">
        <v>1043.4</v>
      </c>
      <c r="F96" s="55">
        <v>37562.4</v>
      </c>
    </row>
    <row r="97" s="47" customFormat="1" spans="1:6">
      <c r="A97" s="57"/>
      <c r="B97" s="54"/>
      <c r="C97" s="49" t="s">
        <v>1435</v>
      </c>
      <c r="D97" s="48"/>
      <c r="E97" s="55"/>
      <c r="F97" s="55"/>
    </row>
    <row r="98" s="47" customFormat="1" spans="1:6">
      <c r="A98" s="57"/>
      <c r="B98" s="54"/>
      <c r="C98" s="49" t="s">
        <v>33</v>
      </c>
      <c r="D98" s="48">
        <v>1</v>
      </c>
      <c r="E98" s="55">
        <v>3130.2</v>
      </c>
      <c r="F98" s="55">
        <v>37562.4</v>
      </c>
    </row>
    <row r="99" s="47" customFormat="1" spans="1:6">
      <c r="A99" s="57"/>
      <c r="B99" s="54"/>
      <c r="C99" s="49" t="s">
        <v>43</v>
      </c>
      <c r="D99" s="48">
        <v>3</v>
      </c>
      <c r="E99" s="55">
        <v>347.8</v>
      </c>
      <c r="F99" s="55">
        <v>12520.8</v>
      </c>
    </row>
    <row r="100" s="47" customFormat="1" spans="1:6">
      <c r="A100" s="57"/>
      <c r="B100" s="54" t="s">
        <v>3451</v>
      </c>
      <c r="C100" s="49" t="s">
        <v>102</v>
      </c>
      <c r="D100" s="48">
        <v>1</v>
      </c>
      <c r="E100" s="55">
        <v>2738.925</v>
      </c>
      <c r="F100" s="55">
        <v>32867.1</v>
      </c>
    </row>
    <row r="101" s="47" customFormat="1" spans="1:6">
      <c r="A101" s="57"/>
      <c r="B101" s="54"/>
      <c r="C101" s="49" t="s">
        <v>1431</v>
      </c>
      <c r="D101" s="48">
        <v>2</v>
      </c>
      <c r="E101" s="55">
        <v>1369.4625</v>
      </c>
      <c r="F101" s="55">
        <v>32867.1</v>
      </c>
    </row>
    <row r="102" s="47" customFormat="1" spans="1:6">
      <c r="A102" s="57"/>
      <c r="B102" s="54"/>
      <c r="C102" s="49" t="s">
        <v>1435</v>
      </c>
      <c r="D102" s="48"/>
      <c r="E102" s="55"/>
      <c r="F102" s="55"/>
    </row>
    <row r="103" s="47" customFormat="1" spans="1:6">
      <c r="A103" s="57"/>
      <c r="B103" s="54"/>
      <c r="C103" s="49" t="s">
        <v>33</v>
      </c>
      <c r="D103" s="48">
        <v>1</v>
      </c>
      <c r="E103" s="55">
        <v>2738.925</v>
      </c>
      <c r="F103" s="55">
        <v>32867.1</v>
      </c>
    </row>
    <row r="104" s="47" customFormat="1" spans="1:6">
      <c r="A104" s="57"/>
      <c r="B104" s="54"/>
      <c r="C104" s="49" t="s">
        <v>43</v>
      </c>
      <c r="D104" s="48">
        <v>3</v>
      </c>
      <c r="E104" s="55">
        <v>304.325</v>
      </c>
      <c r="F104" s="55">
        <v>10955.7</v>
      </c>
    </row>
    <row r="105" s="47" customFormat="1" spans="1:6">
      <c r="A105" s="57"/>
      <c r="B105" s="54" t="s">
        <v>3656</v>
      </c>
      <c r="C105" s="49" t="s">
        <v>102</v>
      </c>
      <c r="D105" s="48">
        <v>1</v>
      </c>
      <c r="E105" s="55">
        <v>2738.925</v>
      </c>
      <c r="F105" s="55">
        <v>32867.1</v>
      </c>
    </row>
    <row r="106" s="47" customFormat="1" spans="1:6">
      <c r="A106" s="57"/>
      <c r="B106" s="54"/>
      <c r="C106" s="49" t="s">
        <v>1431</v>
      </c>
      <c r="D106" s="48">
        <v>3</v>
      </c>
      <c r="E106" s="55">
        <v>912.975</v>
      </c>
      <c r="F106" s="55">
        <v>32867.1</v>
      </c>
    </row>
    <row r="107" s="47" customFormat="1" spans="1:6">
      <c r="A107" s="57"/>
      <c r="B107" s="54"/>
      <c r="C107" s="49" t="s">
        <v>1435</v>
      </c>
      <c r="D107" s="48"/>
      <c r="E107" s="55"/>
      <c r="F107" s="55"/>
    </row>
    <row r="108" s="47" customFormat="1" spans="1:6">
      <c r="A108" s="57"/>
      <c r="B108" s="54"/>
      <c r="C108" s="49" t="s">
        <v>33</v>
      </c>
      <c r="D108" s="48">
        <v>1</v>
      </c>
      <c r="E108" s="55">
        <v>2738.925</v>
      </c>
      <c r="F108" s="55">
        <v>32867.1</v>
      </c>
    </row>
    <row r="109" s="47" customFormat="1" spans="1:6">
      <c r="A109" s="58"/>
      <c r="B109" s="54"/>
      <c r="C109" s="49" t="s">
        <v>43</v>
      </c>
      <c r="D109" s="48">
        <v>2</v>
      </c>
      <c r="E109" s="55">
        <v>456.4875</v>
      </c>
      <c r="F109" s="55">
        <v>10955.7</v>
      </c>
    </row>
    <row r="110" s="47" customFormat="1" spans="1:6">
      <c r="A110" s="59" t="s">
        <v>8517</v>
      </c>
      <c r="B110" s="49" t="s">
        <v>8518</v>
      </c>
      <c r="C110" s="60" t="s">
        <v>3640</v>
      </c>
      <c r="D110" s="61">
        <v>3</v>
      </c>
      <c r="E110" s="48">
        <v>64500</v>
      </c>
      <c r="F110" s="55">
        <v>774000</v>
      </c>
    </row>
    <row r="111" s="47" customFormat="1" spans="1:14">
      <c r="A111" s="62"/>
      <c r="B111" s="49"/>
      <c r="C111" s="63" t="s">
        <v>3859</v>
      </c>
      <c r="D111" s="64">
        <v>1</v>
      </c>
      <c r="E111" s="48">
        <v>21500</v>
      </c>
      <c r="F111" s="55">
        <v>258000</v>
      </c>
      <c r="M111" s="47">
        <v>184</v>
      </c>
      <c r="N111" s="47">
        <v>257.58</v>
      </c>
    </row>
    <row r="112" s="47" customFormat="1" spans="1:14">
      <c r="A112" s="62"/>
      <c r="B112" s="49"/>
      <c r="C112" s="65" t="s">
        <v>3908</v>
      </c>
      <c r="D112" s="66">
        <v>1</v>
      </c>
      <c r="E112" s="48">
        <v>21500</v>
      </c>
      <c r="F112" s="55">
        <v>258000</v>
      </c>
      <c r="M112" s="47">
        <v>31</v>
      </c>
      <c r="N112" s="47">
        <v>108</v>
      </c>
    </row>
    <row r="113" s="47" customFormat="1" spans="1:14">
      <c r="A113" s="67"/>
      <c r="B113" s="49" t="s">
        <v>53</v>
      </c>
      <c r="C113" s="49"/>
      <c r="D113" s="48">
        <v>19</v>
      </c>
      <c r="E113" s="48">
        <v>5000</v>
      </c>
      <c r="F113" s="48">
        <v>60000</v>
      </c>
      <c r="M113" s="47">
        <v>19</v>
      </c>
      <c r="N113" s="47">
        <v>45.6</v>
      </c>
    </row>
    <row r="114" s="47" customFormat="1" spans="1:14">
      <c r="A114" s="56" t="s">
        <v>8519</v>
      </c>
      <c r="B114" s="68" t="s">
        <v>8520</v>
      </c>
      <c r="C114" s="68"/>
      <c r="D114" s="69">
        <v>1</v>
      </c>
      <c r="E114" s="55">
        <v>11666.6666666667</v>
      </c>
      <c r="F114" s="48">
        <v>140000</v>
      </c>
      <c r="M114" s="47">
        <v>4</v>
      </c>
      <c r="N114" s="47">
        <v>14</v>
      </c>
    </row>
    <row r="115" s="47" customFormat="1" spans="1:14">
      <c r="A115" s="70"/>
      <c r="B115" s="68" t="s">
        <v>99</v>
      </c>
      <c r="C115" s="68"/>
      <c r="D115" s="69">
        <v>1</v>
      </c>
      <c r="E115" s="48">
        <v>47500</v>
      </c>
      <c r="F115" s="48">
        <v>570000</v>
      </c>
      <c r="M115" s="47">
        <v>4</v>
      </c>
      <c r="N115" s="47">
        <v>17.4</v>
      </c>
    </row>
    <row r="116" s="47" customFormat="1" spans="1:14">
      <c r="A116" s="70"/>
      <c r="B116" s="68" t="s">
        <v>157</v>
      </c>
      <c r="C116" s="68"/>
      <c r="D116" s="69">
        <v>1</v>
      </c>
      <c r="E116" s="48">
        <v>5000</v>
      </c>
      <c r="F116" s="48">
        <v>60000</v>
      </c>
      <c r="M116" s="47">
        <v>1</v>
      </c>
      <c r="N116" s="47">
        <v>1</v>
      </c>
    </row>
    <row r="117" s="47" customFormat="1" spans="1:14">
      <c r="A117" s="70"/>
      <c r="B117" s="68" t="s">
        <v>8521</v>
      </c>
      <c r="C117" s="68"/>
      <c r="D117" s="69">
        <v>1</v>
      </c>
      <c r="E117" s="48">
        <v>5000</v>
      </c>
      <c r="F117" s="48">
        <v>60000</v>
      </c>
      <c r="M117" s="47">
        <v>2</v>
      </c>
      <c r="N117" s="47">
        <v>6</v>
      </c>
    </row>
    <row r="118" s="47" customFormat="1" spans="1:14">
      <c r="A118" s="71"/>
      <c r="B118" s="68" t="s">
        <v>153</v>
      </c>
      <c r="C118" s="68"/>
      <c r="D118" s="69">
        <v>1</v>
      </c>
      <c r="E118" s="55">
        <v>833.333333333333</v>
      </c>
      <c r="F118" s="48">
        <v>10000</v>
      </c>
      <c r="M118" s="47">
        <v>1</v>
      </c>
      <c r="N118" s="47">
        <v>2.76</v>
      </c>
    </row>
    <row r="119" s="47" customFormat="1" spans="1:14">
      <c r="A119" s="49" t="s">
        <v>5628</v>
      </c>
      <c r="B119" s="49"/>
      <c r="C119" s="49"/>
      <c r="D119" s="48">
        <v>274</v>
      </c>
      <c r="E119" s="55">
        <f>SUM(E3:E118)</f>
        <v>298983.619259722</v>
      </c>
      <c r="F119" s="72">
        <v>4669999.874</v>
      </c>
      <c r="M119" s="47">
        <v>55</v>
      </c>
      <c r="N119" s="47">
        <v>14.64</v>
      </c>
    </row>
    <row r="120" s="47" customFormat="1" spans="14:14">
      <c r="N120" s="47">
        <f>SUM(N111:N119)</f>
        <v>466.98</v>
      </c>
    </row>
    <row r="122" s="47" customFormat="1" spans="1:6">
      <c r="A122" s="59" t="s">
        <v>8517</v>
      </c>
      <c r="B122" s="49" t="s">
        <v>8518</v>
      </c>
      <c r="C122" s="73" t="s">
        <v>3640</v>
      </c>
      <c r="D122" s="74">
        <v>20</v>
      </c>
      <c r="E122" s="48">
        <v>3011</v>
      </c>
      <c r="F122" s="55">
        <v>722640</v>
      </c>
    </row>
    <row r="123" s="47" customFormat="1" spans="1:6">
      <c r="A123" s="62"/>
      <c r="B123" s="49"/>
      <c r="C123" s="75" t="s">
        <v>3859</v>
      </c>
      <c r="D123" s="76">
        <v>7</v>
      </c>
      <c r="E123" s="55">
        <v>3070</v>
      </c>
      <c r="F123" s="55">
        <v>257880</v>
      </c>
    </row>
    <row r="124" s="47" customFormat="1" spans="1:6">
      <c r="A124" s="62"/>
      <c r="B124" s="49"/>
      <c r="C124" s="77" t="s">
        <v>3908</v>
      </c>
      <c r="D124" s="78">
        <v>4</v>
      </c>
      <c r="E124" s="48">
        <v>2075</v>
      </c>
      <c r="F124" s="55">
        <v>99600</v>
      </c>
    </row>
    <row r="125" s="47" customFormat="1" spans="1:6">
      <c r="A125" s="67"/>
      <c r="B125" s="49" t="s">
        <v>53</v>
      </c>
      <c r="C125" s="49"/>
      <c r="D125" s="48">
        <v>19</v>
      </c>
      <c r="E125" s="55">
        <v>2000</v>
      </c>
      <c r="F125" s="48">
        <v>456000</v>
      </c>
    </row>
    <row r="126" s="47" customFormat="1" spans="1:6">
      <c r="A126" s="56" t="s">
        <v>8519</v>
      </c>
      <c r="B126" s="79" t="s">
        <v>8520</v>
      </c>
      <c r="C126" s="80" t="s">
        <v>102</v>
      </c>
      <c r="D126" s="69">
        <v>1</v>
      </c>
      <c r="E126" s="55">
        <v>2917</v>
      </c>
      <c r="F126" s="48">
        <v>35004</v>
      </c>
    </row>
    <row r="127" s="47" customFormat="1" spans="1:6">
      <c r="A127" s="70"/>
      <c r="B127" s="81"/>
      <c r="C127" s="80" t="s">
        <v>373</v>
      </c>
      <c r="D127" s="69">
        <v>3</v>
      </c>
      <c r="E127" s="55">
        <v>2917</v>
      </c>
      <c r="F127" s="48">
        <v>105012</v>
      </c>
    </row>
    <row r="128" s="47" customFormat="1" spans="1:6">
      <c r="A128" s="70"/>
      <c r="B128" s="79" t="s">
        <v>99</v>
      </c>
      <c r="C128" s="80" t="s">
        <v>102</v>
      </c>
      <c r="D128" s="69">
        <v>1</v>
      </c>
      <c r="E128" s="55">
        <v>3625</v>
      </c>
      <c r="F128" s="48">
        <v>43500</v>
      </c>
    </row>
    <row r="129" s="47" customFormat="1" spans="1:6">
      <c r="A129" s="70"/>
      <c r="B129" s="81"/>
      <c r="C129" s="80" t="s">
        <v>373</v>
      </c>
      <c r="D129" s="69">
        <v>3</v>
      </c>
      <c r="E129" s="55">
        <v>3625</v>
      </c>
      <c r="F129" s="48">
        <v>130500</v>
      </c>
    </row>
    <row r="130" s="47" customFormat="1" spans="1:6">
      <c r="A130" s="70"/>
      <c r="B130" s="79" t="s">
        <v>157</v>
      </c>
      <c r="C130" s="80" t="s">
        <v>102</v>
      </c>
      <c r="D130" s="69">
        <v>1</v>
      </c>
      <c r="E130" s="48">
        <v>2500</v>
      </c>
      <c r="F130" s="48">
        <v>30000</v>
      </c>
    </row>
    <row r="131" s="47" customFormat="1" spans="1:6">
      <c r="A131" s="70"/>
      <c r="B131" s="81"/>
      <c r="C131" s="80" t="s">
        <v>373</v>
      </c>
      <c r="D131" s="69">
        <v>1</v>
      </c>
      <c r="E131" s="48">
        <v>2500</v>
      </c>
      <c r="F131" s="48">
        <v>30000</v>
      </c>
    </row>
    <row r="132" s="47" customFormat="1" spans="1:6">
      <c r="A132" s="70"/>
      <c r="B132" s="79" t="s">
        <v>8521</v>
      </c>
      <c r="C132" s="80" t="s">
        <v>102</v>
      </c>
      <c r="D132" s="69">
        <v>1</v>
      </c>
      <c r="E132" s="55">
        <v>2303.66666666667</v>
      </c>
      <c r="F132" s="48">
        <v>27644</v>
      </c>
    </row>
    <row r="133" s="47" customFormat="1" spans="1:6">
      <c r="A133" s="70"/>
      <c r="B133" s="81"/>
      <c r="C133" s="80" t="s">
        <v>373</v>
      </c>
      <c r="D133" s="69">
        <v>0</v>
      </c>
      <c r="E133" s="48"/>
      <c r="F133" s="48"/>
    </row>
    <row r="134" s="47" customFormat="1" spans="1:6">
      <c r="A134" s="70"/>
      <c r="B134" s="79" t="s">
        <v>153</v>
      </c>
      <c r="C134" s="80" t="s">
        <v>102</v>
      </c>
      <c r="D134" s="69">
        <v>1</v>
      </c>
      <c r="E134" s="55">
        <v>833.333333333333</v>
      </c>
      <c r="F134" s="48">
        <v>10000</v>
      </c>
    </row>
    <row r="135" s="47" customFormat="1" spans="1:6">
      <c r="A135" s="71"/>
      <c r="B135" s="81"/>
      <c r="C135" s="80" t="s">
        <v>373</v>
      </c>
      <c r="D135" s="69">
        <v>0</v>
      </c>
      <c r="E135" s="55"/>
      <c r="F135" s="48"/>
    </row>
    <row r="136" s="47" customFormat="1" spans="1:6">
      <c r="A136" s="49" t="s">
        <v>5628</v>
      </c>
      <c r="B136" s="49"/>
      <c r="C136" s="49"/>
      <c r="D136" s="48">
        <v>274</v>
      </c>
      <c r="E136" s="55">
        <v>143792.722478278</v>
      </c>
      <c r="F136" s="72">
        <v>4670000</v>
      </c>
    </row>
  </sheetData>
  <mergeCells count="49">
    <mergeCell ref="A1:F1"/>
    <mergeCell ref="B2:C2"/>
    <mergeCell ref="B3:C3"/>
    <mergeCell ref="B4:C4"/>
    <mergeCell ref="B5:C5"/>
    <mergeCell ref="B113:C113"/>
    <mergeCell ref="B114:C114"/>
    <mergeCell ref="B115:C115"/>
    <mergeCell ref="B116:C116"/>
    <mergeCell ref="B117:C117"/>
    <mergeCell ref="B118:C118"/>
    <mergeCell ref="A119:C119"/>
    <mergeCell ref="B125:C125"/>
    <mergeCell ref="A136:C136"/>
    <mergeCell ref="A3:A9"/>
    <mergeCell ref="A10:A49"/>
    <mergeCell ref="A50:A109"/>
    <mergeCell ref="A110:A113"/>
    <mergeCell ref="A114:A118"/>
    <mergeCell ref="A122:A125"/>
    <mergeCell ref="A126:A135"/>
    <mergeCell ref="B6:B9"/>
    <mergeCell ref="B10:B14"/>
    <mergeCell ref="B15:B19"/>
    <mergeCell ref="B20:B24"/>
    <mergeCell ref="B25:B29"/>
    <mergeCell ref="B30:B34"/>
    <mergeCell ref="B35:B39"/>
    <mergeCell ref="B40:B44"/>
    <mergeCell ref="B45:B49"/>
    <mergeCell ref="B50:B54"/>
    <mergeCell ref="B55:B59"/>
    <mergeCell ref="B60:B64"/>
    <mergeCell ref="B65:B69"/>
    <mergeCell ref="B70:B74"/>
    <mergeCell ref="B75:B79"/>
    <mergeCell ref="B80:B84"/>
    <mergeCell ref="B85:B89"/>
    <mergeCell ref="B90:B94"/>
    <mergeCell ref="B95:B99"/>
    <mergeCell ref="B100:B104"/>
    <mergeCell ref="B105:B109"/>
    <mergeCell ref="B110:B112"/>
    <mergeCell ref="B122:B124"/>
    <mergeCell ref="B126:B127"/>
    <mergeCell ref="B128:B129"/>
    <mergeCell ref="B130:B131"/>
    <mergeCell ref="B132:B133"/>
    <mergeCell ref="B134:B135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7"/>
  <sheetViews>
    <sheetView workbookViewId="0">
      <selection activeCell="AB14" sqref="AB14"/>
    </sheetView>
  </sheetViews>
  <sheetFormatPr defaultColWidth="9" defaultRowHeight="13.5"/>
  <cols>
    <col min="1" max="1" width="9.75" style="13" customWidth="1"/>
    <col min="2" max="2" width="14.125" style="13" customWidth="1"/>
    <col min="3" max="3" width="10.5" style="13" customWidth="1"/>
    <col min="4" max="4" width="14.5" style="13" customWidth="1"/>
    <col min="5" max="5" width="6.625" style="13" customWidth="1"/>
    <col min="6" max="6" width="15" style="13" customWidth="1"/>
    <col min="7" max="7" width="15.125" style="13" customWidth="1"/>
    <col min="8" max="8" width="17.125" style="38" hidden="1" customWidth="1"/>
    <col min="9" max="9" width="9.375" style="13" hidden="1" customWidth="1"/>
    <col min="10" max="11" width="12.625" style="13" hidden="1" customWidth="1"/>
    <col min="12" max="13" width="9" style="13" hidden="1" customWidth="1"/>
    <col min="14" max="15" width="10.375" style="13" hidden="1" customWidth="1"/>
    <col min="16" max="16" width="9.375" style="13" hidden="1" customWidth="1"/>
    <col min="17" max="17" width="10.375" style="13" hidden="1" customWidth="1"/>
    <col min="18" max="18" width="9.375" style="13" hidden="1" customWidth="1"/>
    <col min="19" max="19" width="10.375" style="13" hidden="1" customWidth="1"/>
    <col min="20" max="20" width="12.625" style="13" hidden="1" customWidth="1"/>
    <col min="21" max="21" width="17.125" style="13" hidden="1" customWidth="1"/>
    <col min="22" max="22" width="9" style="13" hidden="1" customWidth="1"/>
    <col min="23" max="23" width="12.625" style="13" hidden="1" customWidth="1"/>
    <col min="24" max="24" width="12.625" style="13"/>
    <col min="25" max="16375" width="9" style="13"/>
  </cols>
  <sheetData>
    <row r="1" s="13" customFormat="1" ht="42" customHeight="1" spans="1:8">
      <c r="A1" s="39" t="s">
        <v>8522</v>
      </c>
      <c r="B1" s="39"/>
      <c r="C1" s="39"/>
      <c r="D1" s="39"/>
      <c r="E1" s="39"/>
      <c r="F1" s="39"/>
      <c r="G1" s="39"/>
      <c r="H1" s="38"/>
    </row>
    <row r="2" s="13" customFormat="1" ht="38" customHeight="1" spans="1:8">
      <c r="A2" s="15" t="s">
        <v>8523</v>
      </c>
      <c r="B2" s="15" t="s">
        <v>8524</v>
      </c>
      <c r="C2" s="16" t="s">
        <v>8525</v>
      </c>
      <c r="D2" s="16" t="s">
        <v>8526</v>
      </c>
      <c r="E2" s="16" t="s">
        <v>8462</v>
      </c>
      <c r="F2" s="15" t="s">
        <v>8527</v>
      </c>
      <c r="G2" s="15" t="s">
        <v>8528</v>
      </c>
      <c r="H2" s="38" t="s">
        <v>8529</v>
      </c>
    </row>
    <row r="3" s="13" customFormat="1" ht="15" customHeight="1" spans="1:23">
      <c r="A3" s="19" t="s">
        <v>8483</v>
      </c>
      <c r="B3" s="19" t="s">
        <v>2060</v>
      </c>
      <c r="C3" s="19"/>
      <c r="D3" s="19"/>
      <c r="E3" s="19">
        <v>3</v>
      </c>
      <c r="F3" s="19">
        <v>200</v>
      </c>
      <c r="G3" s="40">
        <f t="shared" ref="G3:G6" si="0">F3*12*E3</f>
        <v>7200</v>
      </c>
      <c r="H3" s="38"/>
      <c r="T3" s="13">
        <f t="shared" ref="T3:T66" si="1">G3/268.93</f>
        <v>26.7727661473246</v>
      </c>
      <c r="U3" s="44">
        <f t="shared" ref="U3:U66" si="2">259*T3</f>
        <v>6934.14643215707</v>
      </c>
      <c r="W3" s="13">
        <f t="shared" ref="W3:W6" si="3">G3*10000</f>
        <v>72000000</v>
      </c>
    </row>
    <row r="4" s="13" customFormat="1" ht="15" customHeight="1" spans="1:23">
      <c r="A4" s="19"/>
      <c r="B4" s="19" t="s">
        <v>357</v>
      </c>
      <c r="C4" s="19"/>
      <c r="D4" s="19"/>
      <c r="E4" s="19">
        <v>3</v>
      </c>
      <c r="F4" s="19">
        <v>200</v>
      </c>
      <c r="G4" s="40">
        <f t="shared" si="0"/>
        <v>7200</v>
      </c>
      <c r="H4" s="38"/>
      <c r="T4" s="13">
        <f t="shared" si="1"/>
        <v>26.7727661473246</v>
      </c>
      <c r="U4" s="44">
        <f t="shared" si="2"/>
        <v>6934.14643215707</v>
      </c>
      <c r="W4" s="13">
        <f t="shared" si="3"/>
        <v>72000000</v>
      </c>
    </row>
    <row r="5" s="13" customFormat="1" ht="15" customHeight="1" spans="1:23">
      <c r="A5" s="19"/>
      <c r="B5" s="19" t="s">
        <v>57</v>
      </c>
      <c r="C5" s="19"/>
      <c r="D5" s="19"/>
      <c r="E5" s="19">
        <v>9</v>
      </c>
      <c r="F5" s="19">
        <v>200</v>
      </c>
      <c r="G5" s="40">
        <f t="shared" si="0"/>
        <v>21600</v>
      </c>
      <c r="H5" s="38"/>
      <c r="T5" s="13">
        <f t="shared" si="1"/>
        <v>80.3182984419738</v>
      </c>
      <c r="U5" s="44">
        <f t="shared" si="2"/>
        <v>20802.4392964712</v>
      </c>
      <c r="W5" s="13">
        <f t="shared" si="3"/>
        <v>216000000</v>
      </c>
    </row>
    <row r="6" s="13" customFormat="1" ht="15" customHeight="1" spans="1:23">
      <c r="A6" s="19"/>
      <c r="B6" s="19" t="s">
        <v>457</v>
      </c>
      <c r="C6" s="19"/>
      <c r="D6" s="19"/>
      <c r="E6" s="19">
        <v>13</v>
      </c>
      <c r="F6" s="19">
        <v>200</v>
      </c>
      <c r="G6" s="40">
        <f t="shared" si="0"/>
        <v>31200</v>
      </c>
      <c r="H6" s="38"/>
      <c r="T6" s="13">
        <f t="shared" si="1"/>
        <v>116.01531997174</v>
      </c>
      <c r="U6" s="44">
        <f t="shared" si="2"/>
        <v>30047.9678726806</v>
      </c>
      <c r="W6" s="13">
        <f t="shared" si="3"/>
        <v>312000000</v>
      </c>
    </row>
    <row r="7" s="13" customFormat="1" ht="15" customHeight="1" spans="1:23">
      <c r="A7" s="19"/>
      <c r="B7" s="19" t="s">
        <v>8530</v>
      </c>
      <c r="C7" s="19" t="s">
        <v>8531</v>
      </c>
      <c r="D7" s="19" t="s">
        <v>839</v>
      </c>
      <c r="E7" s="19">
        <v>1</v>
      </c>
      <c r="F7" s="40">
        <v>1200</v>
      </c>
      <c r="G7" s="40">
        <v>14400</v>
      </c>
      <c r="H7" s="38">
        <v>0.3</v>
      </c>
      <c r="I7" s="13">
        <f t="shared" ref="I7:I70" si="4">H7*E7</f>
        <v>0.3</v>
      </c>
      <c r="K7" s="13">
        <f>4.2*I7</f>
        <v>1.26</v>
      </c>
      <c r="T7" s="13">
        <f t="shared" si="1"/>
        <v>53.5455322946492</v>
      </c>
      <c r="U7" s="44">
        <f t="shared" si="2"/>
        <v>13868.2928643141</v>
      </c>
      <c r="V7" s="13">
        <v>1200</v>
      </c>
      <c r="W7" s="13">
        <f t="shared" ref="W7:W70" si="5">V7*E7*12</f>
        <v>14400</v>
      </c>
    </row>
    <row r="8" s="13" customFormat="1" ht="15" customHeight="1" spans="1:23">
      <c r="A8" s="19"/>
      <c r="B8" s="19"/>
      <c r="C8" s="19"/>
      <c r="D8" s="19" t="s">
        <v>811</v>
      </c>
      <c r="E8" s="19">
        <v>1</v>
      </c>
      <c r="F8" s="40">
        <v>2400</v>
      </c>
      <c r="G8" s="40">
        <v>28800</v>
      </c>
      <c r="H8" s="38">
        <v>0.7</v>
      </c>
      <c r="I8" s="13">
        <f t="shared" si="4"/>
        <v>0.7</v>
      </c>
      <c r="K8" s="13">
        <f>4.2*I8</f>
        <v>2.94</v>
      </c>
      <c r="T8" s="13">
        <f t="shared" si="1"/>
        <v>107.091064589298</v>
      </c>
      <c r="U8" s="44">
        <f t="shared" si="2"/>
        <v>27736.5857286283</v>
      </c>
      <c r="V8" s="13">
        <v>2400</v>
      </c>
      <c r="W8" s="13">
        <f t="shared" si="5"/>
        <v>28800</v>
      </c>
    </row>
    <row r="9" s="13" customFormat="1" ht="15" customHeight="1" spans="1:23">
      <c r="A9" s="19"/>
      <c r="B9" s="41" t="s">
        <v>8532</v>
      </c>
      <c r="C9" s="19" t="s">
        <v>2603</v>
      </c>
      <c r="D9" s="19" t="s">
        <v>102</v>
      </c>
      <c r="E9" s="19">
        <v>1</v>
      </c>
      <c r="F9" s="40">
        <v>1000</v>
      </c>
      <c r="G9" s="40">
        <v>12000</v>
      </c>
      <c r="H9" s="38">
        <f>0.15</f>
        <v>0.15</v>
      </c>
      <c r="I9" s="13">
        <f t="shared" si="4"/>
        <v>0.15</v>
      </c>
      <c r="J9" s="13">
        <f t="shared" ref="J9:J13" si="6">I9/5.2</f>
        <v>0.0288461538461538</v>
      </c>
      <c r="K9" s="13">
        <f t="shared" ref="K9:K13" si="7">38.52442*J9</f>
        <v>1.11128134615385</v>
      </c>
      <c r="T9" s="13">
        <f t="shared" si="1"/>
        <v>44.6212769122076</v>
      </c>
      <c r="U9" s="44">
        <f t="shared" si="2"/>
        <v>11556.9107202618</v>
      </c>
      <c r="V9" s="13">
        <v>1000</v>
      </c>
      <c r="W9" s="13">
        <f t="shared" si="5"/>
        <v>12000</v>
      </c>
    </row>
    <row r="10" s="13" customFormat="1" ht="15" customHeight="1" spans="1:23">
      <c r="A10" s="19"/>
      <c r="B10" s="41"/>
      <c r="C10" s="19"/>
      <c r="D10" s="19" t="s">
        <v>1431</v>
      </c>
      <c r="E10" s="19">
        <v>2</v>
      </c>
      <c r="F10" s="40">
        <v>1500</v>
      </c>
      <c r="G10" s="40">
        <v>36000</v>
      </c>
      <c r="H10" s="38">
        <v>0.25</v>
      </c>
      <c r="I10" s="13">
        <f t="shared" si="4"/>
        <v>0.5</v>
      </c>
      <c r="J10" s="13">
        <f t="shared" si="6"/>
        <v>0.0961538461538461</v>
      </c>
      <c r="K10" s="13">
        <f t="shared" si="7"/>
        <v>3.70427115384615</v>
      </c>
      <c r="T10" s="13">
        <f t="shared" si="1"/>
        <v>133.863830736623</v>
      </c>
      <c r="U10" s="44">
        <f t="shared" si="2"/>
        <v>34670.7321607853</v>
      </c>
      <c r="V10" s="13">
        <v>1500</v>
      </c>
      <c r="W10" s="13">
        <f t="shared" si="5"/>
        <v>36000</v>
      </c>
    </row>
    <row r="11" s="13" customFormat="1" ht="15" customHeight="1" spans="1:23">
      <c r="A11" s="19"/>
      <c r="B11" s="41"/>
      <c r="C11" s="19"/>
      <c r="D11" s="19" t="s">
        <v>1435</v>
      </c>
      <c r="E11" s="19">
        <v>3</v>
      </c>
      <c r="F11" s="40">
        <v>1500</v>
      </c>
      <c r="G11" s="40">
        <v>54000</v>
      </c>
      <c r="H11" s="38">
        <v>0.2</v>
      </c>
      <c r="I11" s="13">
        <f t="shared" si="4"/>
        <v>0.6</v>
      </c>
      <c r="J11" s="13">
        <f t="shared" si="6"/>
        <v>0.115384615384615</v>
      </c>
      <c r="K11" s="13">
        <f t="shared" si="7"/>
        <v>4.44512538461538</v>
      </c>
      <c r="T11" s="13">
        <f t="shared" si="1"/>
        <v>200.795746104934</v>
      </c>
      <c r="U11" s="44">
        <f t="shared" si="2"/>
        <v>52006.098241178</v>
      </c>
      <c r="V11" s="13">
        <v>1500</v>
      </c>
      <c r="W11" s="13">
        <f t="shared" si="5"/>
        <v>54000</v>
      </c>
    </row>
    <row r="12" s="13" customFormat="1" ht="15" customHeight="1" spans="1:23">
      <c r="A12" s="19"/>
      <c r="B12" s="41"/>
      <c r="C12" s="19"/>
      <c r="D12" s="19" t="s">
        <v>33</v>
      </c>
      <c r="E12" s="19">
        <v>8</v>
      </c>
      <c r="F12" s="40">
        <v>1500</v>
      </c>
      <c r="G12" s="40">
        <v>144000</v>
      </c>
      <c r="H12" s="38">
        <v>0.25</v>
      </c>
      <c r="I12" s="13">
        <f t="shared" si="4"/>
        <v>2</v>
      </c>
      <c r="J12" s="13">
        <f t="shared" si="6"/>
        <v>0.384615384615385</v>
      </c>
      <c r="K12" s="13">
        <f t="shared" si="7"/>
        <v>14.8170846153846</v>
      </c>
      <c r="T12" s="13">
        <f t="shared" si="1"/>
        <v>535.455322946492</v>
      </c>
      <c r="U12" s="44">
        <f t="shared" si="2"/>
        <v>138682.928643141</v>
      </c>
      <c r="V12" s="13">
        <v>1500</v>
      </c>
      <c r="W12" s="13">
        <f t="shared" si="5"/>
        <v>144000</v>
      </c>
    </row>
    <row r="13" s="13" customFormat="1" ht="15" customHeight="1" spans="1:23">
      <c r="A13" s="19"/>
      <c r="B13" s="41"/>
      <c r="C13" s="19"/>
      <c r="D13" s="19" t="s">
        <v>43</v>
      </c>
      <c r="E13" s="19">
        <v>13</v>
      </c>
      <c r="F13" s="40">
        <v>1000</v>
      </c>
      <c r="G13" s="40">
        <v>156000</v>
      </c>
      <c r="H13" s="38">
        <v>0.15</v>
      </c>
      <c r="I13" s="13">
        <f t="shared" si="4"/>
        <v>1.95</v>
      </c>
      <c r="J13" s="13">
        <f t="shared" si="6"/>
        <v>0.375</v>
      </c>
      <c r="K13" s="13">
        <f t="shared" si="7"/>
        <v>14.4466575</v>
      </c>
      <c r="T13" s="13">
        <f t="shared" si="1"/>
        <v>580.076599858699</v>
      </c>
      <c r="U13" s="44">
        <f t="shared" si="2"/>
        <v>150239.839363403</v>
      </c>
      <c r="V13" s="13">
        <v>1000</v>
      </c>
      <c r="W13" s="13">
        <f t="shared" si="5"/>
        <v>156000</v>
      </c>
    </row>
    <row r="14" s="13" customFormat="1" ht="15" customHeight="1" spans="1:23">
      <c r="A14" s="19"/>
      <c r="B14" s="41"/>
      <c r="C14" s="19" t="s">
        <v>2873</v>
      </c>
      <c r="D14" s="19" t="s">
        <v>102</v>
      </c>
      <c r="E14" s="19">
        <v>1</v>
      </c>
      <c r="F14" s="40">
        <v>800</v>
      </c>
      <c r="G14" s="40">
        <v>9600</v>
      </c>
      <c r="H14" s="38">
        <v>0.15</v>
      </c>
      <c r="I14" s="13">
        <f t="shared" si="4"/>
        <v>0.15</v>
      </c>
      <c r="J14" s="13">
        <f t="shared" ref="J14:J18" si="8">I14/1.15</f>
        <v>0.130434782608696</v>
      </c>
      <c r="K14" s="13">
        <f t="shared" ref="K14:K18" si="9">6.57558*J14</f>
        <v>0.857684347826087</v>
      </c>
      <c r="T14" s="13">
        <f t="shared" si="1"/>
        <v>35.6970215297661</v>
      </c>
      <c r="U14" s="44">
        <f t="shared" si="2"/>
        <v>9245.52857620942</v>
      </c>
      <c r="V14" s="13">
        <v>800</v>
      </c>
      <c r="W14" s="13">
        <f t="shared" si="5"/>
        <v>9600</v>
      </c>
    </row>
    <row r="15" s="13" customFormat="1" ht="15" customHeight="1" spans="1:23">
      <c r="A15" s="19"/>
      <c r="B15" s="41"/>
      <c r="C15" s="19"/>
      <c r="D15" s="19" t="s">
        <v>1431</v>
      </c>
      <c r="E15" s="19">
        <v>0</v>
      </c>
      <c r="F15" s="40"/>
      <c r="G15" s="40">
        <v>0</v>
      </c>
      <c r="H15" s="38">
        <v>0.25</v>
      </c>
      <c r="I15" s="13">
        <f t="shared" si="4"/>
        <v>0</v>
      </c>
      <c r="J15" s="13">
        <f t="shared" si="8"/>
        <v>0</v>
      </c>
      <c r="K15" s="13">
        <f t="shared" si="9"/>
        <v>0</v>
      </c>
      <c r="T15" s="13">
        <f t="shared" si="1"/>
        <v>0</v>
      </c>
      <c r="U15" s="44">
        <f t="shared" si="2"/>
        <v>0</v>
      </c>
      <c r="W15" s="13">
        <f t="shared" si="5"/>
        <v>0</v>
      </c>
    </row>
    <row r="16" s="13" customFormat="1" ht="15" customHeight="1" spans="1:23">
      <c r="A16" s="19"/>
      <c r="B16" s="41"/>
      <c r="C16" s="19"/>
      <c r="D16" s="19" t="s">
        <v>1435</v>
      </c>
      <c r="E16" s="19">
        <v>1</v>
      </c>
      <c r="F16" s="40">
        <v>1200</v>
      </c>
      <c r="G16" s="40">
        <v>14400</v>
      </c>
      <c r="H16" s="38">
        <v>0.2</v>
      </c>
      <c r="I16" s="13">
        <f t="shared" si="4"/>
        <v>0.2</v>
      </c>
      <c r="J16" s="13">
        <f t="shared" si="8"/>
        <v>0.173913043478261</v>
      </c>
      <c r="K16" s="13">
        <f t="shared" si="9"/>
        <v>1.14357913043478</v>
      </c>
      <c r="T16" s="13">
        <f t="shared" si="1"/>
        <v>53.5455322946492</v>
      </c>
      <c r="U16" s="44">
        <f t="shared" si="2"/>
        <v>13868.2928643141</v>
      </c>
      <c r="V16" s="13">
        <v>1200</v>
      </c>
      <c r="W16" s="13">
        <f t="shared" si="5"/>
        <v>14400</v>
      </c>
    </row>
    <row r="17" s="13" customFormat="1" ht="15" customHeight="1" spans="1:23">
      <c r="A17" s="19"/>
      <c r="B17" s="41"/>
      <c r="C17" s="19"/>
      <c r="D17" s="19" t="s">
        <v>33</v>
      </c>
      <c r="E17" s="19">
        <v>2</v>
      </c>
      <c r="F17" s="40">
        <v>1200</v>
      </c>
      <c r="G17" s="40">
        <v>28800</v>
      </c>
      <c r="H17" s="38">
        <v>0.25</v>
      </c>
      <c r="I17" s="13">
        <f t="shared" si="4"/>
        <v>0.5</v>
      </c>
      <c r="J17" s="13">
        <f t="shared" si="8"/>
        <v>0.434782608695652</v>
      </c>
      <c r="K17" s="13">
        <f t="shared" si="9"/>
        <v>2.85894782608696</v>
      </c>
      <c r="T17" s="13">
        <f t="shared" si="1"/>
        <v>107.091064589298</v>
      </c>
      <c r="U17" s="44">
        <f t="shared" si="2"/>
        <v>27736.5857286283</v>
      </c>
      <c r="V17" s="13">
        <v>1200</v>
      </c>
      <c r="W17" s="13">
        <f t="shared" si="5"/>
        <v>28800</v>
      </c>
    </row>
    <row r="18" s="13" customFormat="1" ht="15" customHeight="1" spans="1:23">
      <c r="A18" s="19"/>
      <c r="B18" s="41"/>
      <c r="C18" s="19"/>
      <c r="D18" s="19" t="s">
        <v>43</v>
      </c>
      <c r="E18" s="19">
        <v>2</v>
      </c>
      <c r="F18" s="40">
        <v>900</v>
      </c>
      <c r="G18" s="40">
        <v>21600</v>
      </c>
      <c r="H18" s="38">
        <v>0.15</v>
      </c>
      <c r="I18" s="13">
        <f t="shared" si="4"/>
        <v>0.3</v>
      </c>
      <c r="J18" s="13">
        <f t="shared" si="8"/>
        <v>0.260869565217391</v>
      </c>
      <c r="K18" s="13">
        <f t="shared" si="9"/>
        <v>1.71536869565217</v>
      </c>
      <c r="M18" s="13">
        <v>45.1</v>
      </c>
      <c r="N18" s="13">
        <v>38.52442</v>
      </c>
      <c r="O18" s="13">
        <v>6.57558</v>
      </c>
      <c r="T18" s="13">
        <f t="shared" si="1"/>
        <v>80.3182984419738</v>
      </c>
      <c r="U18" s="44">
        <f t="shared" si="2"/>
        <v>20802.4392964712</v>
      </c>
      <c r="V18" s="13">
        <v>900</v>
      </c>
      <c r="W18" s="13">
        <f t="shared" si="5"/>
        <v>21600</v>
      </c>
    </row>
    <row r="19" s="13" customFormat="1" ht="15" customHeight="1" spans="1:23">
      <c r="A19" s="19"/>
      <c r="B19" s="41" t="s">
        <v>8533</v>
      </c>
      <c r="C19" s="19" t="s">
        <v>2839</v>
      </c>
      <c r="D19" s="19" t="s">
        <v>102</v>
      </c>
      <c r="E19" s="19">
        <v>1</v>
      </c>
      <c r="F19" s="40">
        <v>700</v>
      </c>
      <c r="G19" s="40">
        <v>8400</v>
      </c>
      <c r="H19" s="38">
        <f>0.15</f>
        <v>0.15</v>
      </c>
      <c r="I19" s="13">
        <f t="shared" si="4"/>
        <v>0.15</v>
      </c>
      <c r="J19" s="13">
        <f t="shared" ref="J19:J23" si="10">I19/1.55</f>
        <v>0.0967741935483871</v>
      </c>
      <c r="K19" s="13">
        <f t="shared" ref="K19:K33" si="11">6.9025*J19</f>
        <v>0.667983870967742</v>
      </c>
      <c r="T19" s="13">
        <f t="shared" si="1"/>
        <v>31.2348938385453</v>
      </c>
      <c r="U19" s="44">
        <f t="shared" si="2"/>
        <v>8089.83750418325</v>
      </c>
      <c r="V19" s="13">
        <v>700</v>
      </c>
      <c r="W19" s="13">
        <f t="shared" si="5"/>
        <v>8400</v>
      </c>
    </row>
    <row r="20" s="13" customFormat="1" ht="15" customHeight="1" spans="1:23">
      <c r="A20" s="19"/>
      <c r="B20" s="41"/>
      <c r="C20" s="19"/>
      <c r="D20" s="19" t="s">
        <v>1431</v>
      </c>
      <c r="E20" s="19">
        <v>1</v>
      </c>
      <c r="F20" s="40">
        <v>900</v>
      </c>
      <c r="G20" s="40">
        <v>10800</v>
      </c>
      <c r="H20" s="38">
        <v>0.25</v>
      </c>
      <c r="I20" s="13">
        <f t="shared" si="4"/>
        <v>0.25</v>
      </c>
      <c r="J20" s="13">
        <f t="shared" si="10"/>
        <v>0.161290322580645</v>
      </c>
      <c r="K20" s="13">
        <f t="shared" si="11"/>
        <v>1.1133064516129</v>
      </c>
      <c r="T20" s="13">
        <f t="shared" si="1"/>
        <v>40.1591492209869</v>
      </c>
      <c r="U20" s="44">
        <f t="shared" si="2"/>
        <v>10401.2196482356</v>
      </c>
      <c r="V20" s="13">
        <v>900</v>
      </c>
      <c r="W20" s="13">
        <f t="shared" si="5"/>
        <v>10800</v>
      </c>
    </row>
    <row r="21" s="13" customFormat="1" ht="15" customHeight="1" spans="1:23">
      <c r="A21" s="19"/>
      <c r="B21" s="41"/>
      <c r="C21" s="19"/>
      <c r="D21" s="19" t="s">
        <v>1435</v>
      </c>
      <c r="E21" s="19">
        <v>1</v>
      </c>
      <c r="F21" s="40">
        <v>900</v>
      </c>
      <c r="G21" s="40">
        <v>10800</v>
      </c>
      <c r="H21" s="38">
        <v>0.2</v>
      </c>
      <c r="I21" s="13">
        <f t="shared" si="4"/>
        <v>0.2</v>
      </c>
      <c r="J21" s="13">
        <f t="shared" si="10"/>
        <v>0.129032258064516</v>
      </c>
      <c r="K21" s="13">
        <f t="shared" si="11"/>
        <v>0.890645161290323</v>
      </c>
      <c r="T21" s="13">
        <f t="shared" si="1"/>
        <v>40.1591492209869</v>
      </c>
      <c r="U21" s="44">
        <f t="shared" si="2"/>
        <v>10401.2196482356</v>
      </c>
      <c r="V21" s="13">
        <v>900</v>
      </c>
      <c r="W21" s="13">
        <f t="shared" si="5"/>
        <v>10800</v>
      </c>
    </row>
    <row r="22" s="13" customFormat="1" ht="15" customHeight="1" spans="1:23">
      <c r="A22" s="19"/>
      <c r="B22" s="41"/>
      <c r="C22" s="19"/>
      <c r="D22" s="19" t="s">
        <v>33</v>
      </c>
      <c r="E22" s="19">
        <v>2</v>
      </c>
      <c r="F22" s="40">
        <v>900</v>
      </c>
      <c r="G22" s="40">
        <v>21600</v>
      </c>
      <c r="H22" s="38">
        <v>0.25</v>
      </c>
      <c r="I22" s="13">
        <f t="shared" si="4"/>
        <v>0.5</v>
      </c>
      <c r="J22" s="13">
        <f t="shared" si="10"/>
        <v>0.32258064516129</v>
      </c>
      <c r="K22" s="13">
        <f t="shared" si="11"/>
        <v>2.22661290322581</v>
      </c>
      <c r="T22" s="13">
        <f t="shared" si="1"/>
        <v>80.3182984419738</v>
      </c>
      <c r="U22" s="44">
        <f t="shared" si="2"/>
        <v>20802.4392964712</v>
      </c>
      <c r="V22" s="13">
        <v>900</v>
      </c>
      <c r="W22" s="13">
        <f t="shared" si="5"/>
        <v>21600</v>
      </c>
    </row>
    <row r="23" s="13" customFormat="1" ht="15" customHeight="1" spans="1:23">
      <c r="A23" s="19"/>
      <c r="B23" s="41"/>
      <c r="C23" s="19"/>
      <c r="D23" s="19" t="s">
        <v>43</v>
      </c>
      <c r="E23" s="19">
        <v>3</v>
      </c>
      <c r="F23" s="40">
        <v>700</v>
      </c>
      <c r="G23" s="40">
        <v>25200</v>
      </c>
      <c r="H23" s="38">
        <v>0.15</v>
      </c>
      <c r="I23" s="13">
        <f t="shared" si="4"/>
        <v>0.45</v>
      </c>
      <c r="J23" s="13">
        <f t="shared" si="10"/>
        <v>0.290322580645161</v>
      </c>
      <c r="K23" s="13">
        <f t="shared" si="11"/>
        <v>2.00395161290323</v>
      </c>
      <c r="T23" s="13">
        <f t="shared" si="1"/>
        <v>93.704681515636</v>
      </c>
      <c r="U23" s="44">
        <f t="shared" si="2"/>
        <v>24269.5125125497</v>
      </c>
      <c r="V23" s="13">
        <v>700</v>
      </c>
      <c r="W23" s="13">
        <f t="shared" si="5"/>
        <v>25200</v>
      </c>
    </row>
    <row r="24" s="13" customFormat="1" ht="15" customHeight="1" spans="1:23">
      <c r="A24" s="19"/>
      <c r="B24" s="41"/>
      <c r="C24" s="19" t="s">
        <v>3021</v>
      </c>
      <c r="D24" s="19" t="s">
        <v>102</v>
      </c>
      <c r="E24" s="19">
        <v>1</v>
      </c>
      <c r="F24" s="40">
        <v>800</v>
      </c>
      <c r="G24" s="40">
        <v>9600</v>
      </c>
      <c r="H24" s="38">
        <v>0.15</v>
      </c>
      <c r="I24" s="13">
        <f t="shared" si="4"/>
        <v>0.15</v>
      </c>
      <c r="J24" s="13">
        <f t="shared" ref="J24:J28" si="12">I24/1.4</f>
        <v>0.107142857142857</v>
      </c>
      <c r="K24" s="13">
        <f t="shared" si="11"/>
        <v>0.739553571428571</v>
      </c>
      <c r="T24" s="13">
        <f t="shared" si="1"/>
        <v>35.6970215297661</v>
      </c>
      <c r="U24" s="44">
        <f t="shared" si="2"/>
        <v>9245.52857620942</v>
      </c>
      <c r="V24" s="13">
        <v>800</v>
      </c>
      <c r="W24" s="13">
        <f t="shared" si="5"/>
        <v>9600</v>
      </c>
    </row>
    <row r="25" s="13" customFormat="1" ht="15" customHeight="1" spans="1:23">
      <c r="A25" s="19"/>
      <c r="B25" s="41"/>
      <c r="C25" s="19"/>
      <c r="D25" s="19" t="s">
        <v>1431</v>
      </c>
      <c r="E25" s="19">
        <v>1</v>
      </c>
      <c r="F25" s="40">
        <v>1000</v>
      </c>
      <c r="G25" s="40">
        <v>12000</v>
      </c>
      <c r="H25" s="38">
        <v>0.25</v>
      </c>
      <c r="I25" s="13">
        <f t="shared" si="4"/>
        <v>0.25</v>
      </c>
      <c r="J25" s="13">
        <f t="shared" si="12"/>
        <v>0.178571428571429</v>
      </c>
      <c r="K25" s="13">
        <f t="shared" si="11"/>
        <v>1.23258928571429</v>
      </c>
      <c r="T25" s="13">
        <f t="shared" si="1"/>
        <v>44.6212769122076</v>
      </c>
      <c r="U25" s="44">
        <f t="shared" si="2"/>
        <v>11556.9107202618</v>
      </c>
      <c r="V25" s="13">
        <v>1000</v>
      </c>
      <c r="W25" s="13">
        <f t="shared" si="5"/>
        <v>12000</v>
      </c>
    </row>
    <row r="26" s="13" customFormat="1" ht="15" customHeight="1" spans="1:23">
      <c r="A26" s="19"/>
      <c r="B26" s="41"/>
      <c r="C26" s="19"/>
      <c r="D26" s="19" t="s">
        <v>1435</v>
      </c>
      <c r="E26" s="19">
        <v>1</v>
      </c>
      <c r="F26" s="40">
        <v>1000</v>
      </c>
      <c r="G26" s="40">
        <v>12000</v>
      </c>
      <c r="H26" s="38">
        <v>0.2</v>
      </c>
      <c r="I26" s="13">
        <f t="shared" si="4"/>
        <v>0.2</v>
      </c>
      <c r="J26" s="13">
        <f t="shared" si="12"/>
        <v>0.142857142857143</v>
      </c>
      <c r="K26" s="13">
        <f t="shared" si="11"/>
        <v>0.986071428571429</v>
      </c>
      <c r="T26" s="13">
        <f t="shared" si="1"/>
        <v>44.6212769122076</v>
      </c>
      <c r="U26" s="44">
        <f t="shared" si="2"/>
        <v>11556.9107202618</v>
      </c>
      <c r="V26" s="13">
        <v>1000</v>
      </c>
      <c r="W26" s="13">
        <f t="shared" si="5"/>
        <v>12000</v>
      </c>
    </row>
    <row r="27" s="13" customFormat="1" ht="15" customHeight="1" spans="1:23">
      <c r="A27" s="19"/>
      <c r="B27" s="41"/>
      <c r="C27" s="19"/>
      <c r="D27" s="19" t="s">
        <v>33</v>
      </c>
      <c r="E27" s="19">
        <v>2</v>
      </c>
      <c r="F27" s="40">
        <v>1000</v>
      </c>
      <c r="G27" s="40">
        <v>24000</v>
      </c>
      <c r="H27" s="38">
        <v>0.25</v>
      </c>
      <c r="I27" s="13">
        <f t="shared" si="4"/>
        <v>0.5</v>
      </c>
      <c r="J27" s="13">
        <f t="shared" si="12"/>
        <v>0.357142857142857</v>
      </c>
      <c r="K27" s="13">
        <f t="shared" si="11"/>
        <v>2.46517857142857</v>
      </c>
      <c r="T27" s="13">
        <f t="shared" si="1"/>
        <v>89.2425538244153</v>
      </c>
      <c r="U27" s="44">
        <f t="shared" si="2"/>
        <v>23113.8214405236</v>
      </c>
      <c r="V27" s="13">
        <v>1000</v>
      </c>
      <c r="W27" s="13">
        <f t="shared" si="5"/>
        <v>24000</v>
      </c>
    </row>
    <row r="28" s="13" customFormat="1" ht="15" customHeight="1" spans="1:23">
      <c r="A28" s="19"/>
      <c r="B28" s="41"/>
      <c r="C28" s="19"/>
      <c r="D28" s="19" t="s">
        <v>43</v>
      </c>
      <c r="E28" s="19">
        <v>2</v>
      </c>
      <c r="F28" s="40">
        <v>700</v>
      </c>
      <c r="G28" s="40">
        <v>16800</v>
      </c>
      <c r="H28" s="38">
        <v>0.15</v>
      </c>
      <c r="I28" s="13">
        <f t="shared" si="4"/>
        <v>0.3</v>
      </c>
      <c r="J28" s="13">
        <f t="shared" si="12"/>
        <v>0.214285714285714</v>
      </c>
      <c r="K28" s="13">
        <f t="shared" si="11"/>
        <v>1.47910714285714</v>
      </c>
      <c r="T28" s="13">
        <f t="shared" si="1"/>
        <v>62.4697876770907</v>
      </c>
      <c r="U28" s="44">
        <f t="shared" si="2"/>
        <v>16179.6750083665</v>
      </c>
      <c r="V28" s="13">
        <v>700</v>
      </c>
      <c r="W28" s="13">
        <f t="shared" si="5"/>
        <v>16800</v>
      </c>
    </row>
    <row r="29" s="13" customFormat="1" ht="15" customHeight="1" spans="1:23">
      <c r="A29" s="19"/>
      <c r="B29" s="41"/>
      <c r="C29" s="19" t="s">
        <v>3314</v>
      </c>
      <c r="D29" s="19" t="s">
        <v>102</v>
      </c>
      <c r="E29" s="19">
        <v>1</v>
      </c>
      <c r="F29" s="40">
        <v>600</v>
      </c>
      <c r="G29" s="40">
        <v>7200</v>
      </c>
      <c r="H29" s="38">
        <v>0.15</v>
      </c>
      <c r="I29" s="13">
        <f t="shared" si="4"/>
        <v>0.15</v>
      </c>
      <c r="J29" s="13">
        <f t="shared" ref="J29:J33" si="13">I29/1.9</f>
        <v>0.0789473684210526</v>
      </c>
      <c r="K29" s="13">
        <f t="shared" si="11"/>
        <v>0.544934210526316</v>
      </c>
      <c r="T29" s="13">
        <f t="shared" si="1"/>
        <v>26.7727661473246</v>
      </c>
      <c r="U29" s="44">
        <f t="shared" si="2"/>
        <v>6934.14643215707</v>
      </c>
      <c r="V29" s="13">
        <v>600</v>
      </c>
      <c r="W29" s="13">
        <f t="shared" si="5"/>
        <v>7200</v>
      </c>
    </row>
    <row r="30" s="13" customFormat="1" ht="15" customHeight="1" spans="1:23">
      <c r="A30" s="19"/>
      <c r="B30" s="41"/>
      <c r="C30" s="19"/>
      <c r="D30" s="19" t="s">
        <v>1431</v>
      </c>
      <c r="E30" s="19">
        <v>1</v>
      </c>
      <c r="F30" s="40">
        <v>800</v>
      </c>
      <c r="G30" s="40">
        <v>9600</v>
      </c>
      <c r="H30" s="38">
        <v>0.25</v>
      </c>
      <c r="I30" s="13">
        <f t="shared" si="4"/>
        <v>0.25</v>
      </c>
      <c r="J30" s="13">
        <f t="shared" si="13"/>
        <v>0.131578947368421</v>
      </c>
      <c r="K30" s="13">
        <f t="shared" si="11"/>
        <v>0.908223684210526</v>
      </c>
      <c r="T30" s="13">
        <f t="shared" si="1"/>
        <v>35.6970215297661</v>
      </c>
      <c r="U30" s="44">
        <f t="shared" si="2"/>
        <v>9245.52857620942</v>
      </c>
      <c r="V30" s="13">
        <v>800</v>
      </c>
      <c r="W30" s="13">
        <f t="shared" si="5"/>
        <v>9600</v>
      </c>
    </row>
    <row r="31" s="13" customFormat="1" ht="15" customHeight="1" spans="1:23">
      <c r="A31" s="19"/>
      <c r="B31" s="41"/>
      <c r="C31" s="19"/>
      <c r="D31" s="19" t="s">
        <v>1435</v>
      </c>
      <c r="E31" s="19">
        <v>1</v>
      </c>
      <c r="F31" s="40">
        <v>800</v>
      </c>
      <c r="G31" s="40">
        <v>9600</v>
      </c>
      <c r="H31" s="38">
        <v>0.2</v>
      </c>
      <c r="I31" s="13">
        <f t="shared" si="4"/>
        <v>0.2</v>
      </c>
      <c r="J31" s="13">
        <f t="shared" si="13"/>
        <v>0.105263157894737</v>
      </c>
      <c r="K31" s="13">
        <f t="shared" si="11"/>
        <v>0.726578947368421</v>
      </c>
      <c r="T31" s="13">
        <f t="shared" si="1"/>
        <v>35.6970215297661</v>
      </c>
      <c r="U31" s="44">
        <f t="shared" si="2"/>
        <v>9245.52857620942</v>
      </c>
      <c r="V31" s="13">
        <v>800</v>
      </c>
      <c r="W31" s="13">
        <f t="shared" si="5"/>
        <v>9600</v>
      </c>
    </row>
    <row r="32" s="13" customFormat="1" ht="15" customHeight="1" spans="1:23">
      <c r="A32" s="19"/>
      <c r="B32" s="41"/>
      <c r="C32" s="19"/>
      <c r="D32" s="19" t="s">
        <v>33</v>
      </c>
      <c r="E32" s="19">
        <v>4</v>
      </c>
      <c r="F32" s="40">
        <v>800</v>
      </c>
      <c r="G32" s="40">
        <v>38400</v>
      </c>
      <c r="H32" s="38">
        <v>0.25</v>
      </c>
      <c r="I32" s="13">
        <f t="shared" si="4"/>
        <v>1</v>
      </c>
      <c r="J32" s="13">
        <f t="shared" si="13"/>
        <v>0.526315789473684</v>
      </c>
      <c r="K32" s="13">
        <f t="shared" si="11"/>
        <v>3.6328947368421</v>
      </c>
      <c r="T32" s="13">
        <f t="shared" si="1"/>
        <v>142.788086119064</v>
      </c>
      <c r="U32" s="44">
        <f t="shared" si="2"/>
        <v>36982.1143048377</v>
      </c>
      <c r="V32" s="13">
        <v>800</v>
      </c>
      <c r="W32" s="13">
        <f t="shared" si="5"/>
        <v>38400</v>
      </c>
    </row>
    <row r="33" s="13" customFormat="1" ht="15" customHeight="1" spans="1:23">
      <c r="A33" s="19"/>
      <c r="B33" s="41"/>
      <c r="C33" s="19"/>
      <c r="D33" s="19" t="s">
        <v>43</v>
      </c>
      <c r="E33" s="19">
        <v>2</v>
      </c>
      <c r="F33" s="40">
        <v>600</v>
      </c>
      <c r="G33" s="40">
        <v>14400</v>
      </c>
      <c r="H33" s="38">
        <v>0.15</v>
      </c>
      <c r="I33" s="13">
        <f t="shared" si="4"/>
        <v>0.3</v>
      </c>
      <c r="J33" s="13">
        <f t="shared" si="13"/>
        <v>0.157894736842105</v>
      </c>
      <c r="K33" s="13">
        <f t="shared" si="11"/>
        <v>1.08986842105263</v>
      </c>
      <c r="T33" s="13">
        <f t="shared" si="1"/>
        <v>53.5455322946492</v>
      </c>
      <c r="U33" s="44">
        <f t="shared" si="2"/>
        <v>13868.2928643141</v>
      </c>
      <c r="V33" s="13">
        <v>600</v>
      </c>
      <c r="W33" s="13">
        <f t="shared" si="5"/>
        <v>14400</v>
      </c>
    </row>
    <row r="34" s="13" customFormat="1" ht="15" customHeight="1" spans="1:23">
      <c r="A34" s="19"/>
      <c r="B34" s="41"/>
      <c r="C34" s="19" t="s">
        <v>2564</v>
      </c>
      <c r="D34" s="19" t="s">
        <v>102</v>
      </c>
      <c r="E34" s="19">
        <v>1</v>
      </c>
      <c r="F34" s="40">
        <v>600</v>
      </c>
      <c r="G34" s="40">
        <v>7200</v>
      </c>
      <c r="H34" s="38">
        <v>0.15</v>
      </c>
      <c r="I34" s="13">
        <f t="shared" si="4"/>
        <v>0.15</v>
      </c>
      <c r="J34" s="13">
        <f t="shared" ref="J34:J38" si="14">I34/2.2</f>
        <v>0.0681818181818182</v>
      </c>
      <c r="K34" s="13">
        <f t="shared" ref="K34:K38" si="15">J34*6.9025</f>
        <v>0.470625</v>
      </c>
      <c r="T34" s="13">
        <f t="shared" si="1"/>
        <v>26.7727661473246</v>
      </c>
      <c r="U34" s="44">
        <f t="shared" si="2"/>
        <v>6934.14643215707</v>
      </c>
      <c r="V34" s="13">
        <v>600</v>
      </c>
      <c r="W34" s="13">
        <f t="shared" si="5"/>
        <v>7200</v>
      </c>
    </row>
    <row r="35" s="13" customFormat="1" ht="15" customHeight="1" spans="1:23">
      <c r="A35" s="19"/>
      <c r="B35" s="41"/>
      <c r="C35" s="19"/>
      <c r="D35" s="19" t="s">
        <v>1431</v>
      </c>
      <c r="E35" s="19">
        <v>1</v>
      </c>
      <c r="F35" s="40">
        <v>700</v>
      </c>
      <c r="G35" s="40">
        <v>8400</v>
      </c>
      <c r="H35" s="38">
        <v>0.25</v>
      </c>
      <c r="I35" s="13">
        <f t="shared" si="4"/>
        <v>0.25</v>
      </c>
      <c r="J35" s="13">
        <f t="shared" si="14"/>
        <v>0.113636363636364</v>
      </c>
      <c r="K35" s="13">
        <f t="shared" si="15"/>
        <v>0.784375</v>
      </c>
      <c r="T35" s="13">
        <f t="shared" si="1"/>
        <v>31.2348938385453</v>
      </c>
      <c r="U35" s="44">
        <f t="shared" si="2"/>
        <v>8089.83750418325</v>
      </c>
      <c r="V35" s="13">
        <v>700</v>
      </c>
      <c r="W35" s="13">
        <f t="shared" si="5"/>
        <v>8400</v>
      </c>
    </row>
    <row r="36" s="13" customFormat="1" ht="15" customHeight="1" spans="1:23">
      <c r="A36" s="19"/>
      <c r="B36" s="41"/>
      <c r="C36" s="19"/>
      <c r="D36" s="19" t="s">
        <v>1435</v>
      </c>
      <c r="E36" s="19">
        <v>1</v>
      </c>
      <c r="F36" s="40">
        <v>700</v>
      </c>
      <c r="G36" s="40">
        <v>8400</v>
      </c>
      <c r="H36" s="38">
        <v>0.2</v>
      </c>
      <c r="I36" s="13">
        <f t="shared" si="4"/>
        <v>0.2</v>
      </c>
      <c r="J36" s="13">
        <f t="shared" si="14"/>
        <v>0.0909090909090909</v>
      </c>
      <c r="K36" s="13">
        <f t="shared" si="15"/>
        <v>0.6275</v>
      </c>
      <c r="T36" s="13">
        <f t="shared" si="1"/>
        <v>31.2348938385453</v>
      </c>
      <c r="U36" s="44">
        <f t="shared" si="2"/>
        <v>8089.83750418325</v>
      </c>
      <c r="V36" s="13">
        <v>700</v>
      </c>
      <c r="W36" s="13">
        <f t="shared" si="5"/>
        <v>8400</v>
      </c>
    </row>
    <row r="37" s="13" customFormat="1" ht="15" customHeight="1" spans="1:23">
      <c r="A37" s="19"/>
      <c r="B37" s="41"/>
      <c r="C37" s="19"/>
      <c r="D37" s="19" t="s">
        <v>33</v>
      </c>
      <c r="E37" s="19">
        <v>4</v>
      </c>
      <c r="F37" s="40">
        <v>700</v>
      </c>
      <c r="G37" s="40">
        <v>33600</v>
      </c>
      <c r="H37" s="38">
        <v>0.25</v>
      </c>
      <c r="I37" s="13">
        <f t="shared" si="4"/>
        <v>1</v>
      </c>
      <c r="J37" s="13">
        <f t="shared" si="14"/>
        <v>0.454545454545455</v>
      </c>
      <c r="K37" s="13">
        <f t="shared" si="15"/>
        <v>3.1375</v>
      </c>
      <c r="T37" s="13">
        <f t="shared" si="1"/>
        <v>124.939575354181</v>
      </c>
      <c r="U37" s="44">
        <f t="shared" si="2"/>
        <v>32359.350016733</v>
      </c>
      <c r="V37" s="13">
        <v>700</v>
      </c>
      <c r="W37" s="13">
        <f t="shared" si="5"/>
        <v>33600</v>
      </c>
    </row>
    <row r="38" s="13" customFormat="1" ht="15" customHeight="1" spans="1:23">
      <c r="A38" s="19"/>
      <c r="B38" s="41"/>
      <c r="C38" s="19"/>
      <c r="D38" s="19" t="s">
        <v>43</v>
      </c>
      <c r="E38" s="19">
        <v>4</v>
      </c>
      <c r="F38" s="40">
        <v>500</v>
      </c>
      <c r="G38" s="40">
        <v>24000</v>
      </c>
      <c r="H38" s="38">
        <v>0.15</v>
      </c>
      <c r="I38" s="13">
        <f t="shared" si="4"/>
        <v>0.6</v>
      </c>
      <c r="J38" s="13">
        <f t="shared" si="14"/>
        <v>0.272727272727273</v>
      </c>
      <c r="K38" s="13">
        <f t="shared" si="15"/>
        <v>1.8825</v>
      </c>
      <c r="M38" s="38">
        <v>27.61</v>
      </c>
      <c r="N38" s="13">
        <f>M38/4</f>
        <v>6.9025</v>
      </c>
      <c r="T38" s="13">
        <f t="shared" si="1"/>
        <v>89.2425538244153</v>
      </c>
      <c r="U38" s="44">
        <f t="shared" si="2"/>
        <v>23113.8214405236</v>
      </c>
      <c r="V38" s="13">
        <v>500</v>
      </c>
      <c r="W38" s="13">
        <f t="shared" si="5"/>
        <v>24000</v>
      </c>
    </row>
    <row r="39" s="13" customFormat="1" ht="15" customHeight="1" spans="1:23">
      <c r="A39" s="19"/>
      <c r="B39" s="42" t="s">
        <v>8534</v>
      </c>
      <c r="C39" s="19" t="s">
        <v>2781</v>
      </c>
      <c r="D39" s="19" t="s">
        <v>102</v>
      </c>
      <c r="E39" s="19">
        <v>1</v>
      </c>
      <c r="F39" s="40">
        <v>800</v>
      </c>
      <c r="G39" s="40">
        <v>9600</v>
      </c>
      <c r="H39" s="38">
        <v>0.15</v>
      </c>
      <c r="I39" s="13">
        <f t="shared" si="4"/>
        <v>0.15</v>
      </c>
      <c r="J39" s="13">
        <f t="shared" ref="J39:J43" si="16">I39/3.25</f>
        <v>0.0461538461538461</v>
      </c>
      <c r="K39" s="13">
        <f t="shared" ref="K39:K43" si="17">15.6718*J39</f>
        <v>0.723313846153846</v>
      </c>
      <c r="T39" s="13">
        <f t="shared" si="1"/>
        <v>35.6970215297661</v>
      </c>
      <c r="U39" s="44">
        <f t="shared" si="2"/>
        <v>9245.52857620942</v>
      </c>
      <c r="V39" s="13">
        <v>800</v>
      </c>
      <c r="W39" s="13">
        <f t="shared" si="5"/>
        <v>9600</v>
      </c>
    </row>
    <row r="40" s="13" customFormat="1" ht="15" customHeight="1" spans="1:23">
      <c r="A40" s="19"/>
      <c r="B40" s="43"/>
      <c r="C40" s="19"/>
      <c r="D40" s="19" t="s">
        <v>1431</v>
      </c>
      <c r="E40" s="19">
        <v>1</v>
      </c>
      <c r="F40" s="40">
        <v>1000</v>
      </c>
      <c r="G40" s="40">
        <v>12000</v>
      </c>
      <c r="H40" s="38">
        <v>0.25</v>
      </c>
      <c r="I40" s="13">
        <f t="shared" si="4"/>
        <v>0.25</v>
      </c>
      <c r="J40" s="13">
        <f t="shared" si="16"/>
        <v>0.0769230769230769</v>
      </c>
      <c r="K40" s="13">
        <f t="shared" si="17"/>
        <v>1.20552307692308</v>
      </c>
      <c r="T40" s="13">
        <f t="shared" si="1"/>
        <v>44.6212769122076</v>
      </c>
      <c r="U40" s="44">
        <f t="shared" si="2"/>
        <v>11556.9107202618</v>
      </c>
      <c r="V40" s="13">
        <v>1000</v>
      </c>
      <c r="W40" s="13">
        <f t="shared" si="5"/>
        <v>12000</v>
      </c>
    </row>
    <row r="41" s="13" customFormat="1" ht="15" customHeight="1" spans="1:23">
      <c r="A41" s="19"/>
      <c r="B41" s="43"/>
      <c r="C41" s="19"/>
      <c r="D41" s="19" t="s">
        <v>1435</v>
      </c>
      <c r="E41" s="19">
        <v>1</v>
      </c>
      <c r="F41" s="40">
        <v>1000</v>
      </c>
      <c r="G41" s="40">
        <v>12000</v>
      </c>
      <c r="H41" s="38">
        <v>0.2</v>
      </c>
      <c r="I41" s="13">
        <f t="shared" si="4"/>
        <v>0.2</v>
      </c>
      <c r="J41" s="13">
        <f t="shared" si="16"/>
        <v>0.0615384615384615</v>
      </c>
      <c r="K41" s="13">
        <f t="shared" si="17"/>
        <v>0.964418461538462</v>
      </c>
      <c r="T41" s="13">
        <f t="shared" si="1"/>
        <v>44.6212769122076</v>
      </c>
      <c r="U41" s="44">
        <f t="shared" si="2"/>
        <v>11556.9107202618</v>
      </c>
      <c r="V41" s="13">
        <v>1000</v>
      </c>
      <c r="W41" s="13">
        <f t="shared" si="5"/>
        <v>12000</v>
      </c>
    </row>
    <row r="42" s="13" customFormat="1" ht="15" customHeight="1" spans="1:23">
      <c r="A42" s="19"/>
      <c r="B42" s="43"/>
      <c r="C42" s="19"/>
      <c r="D42" s="19" t="s">
        <v>33</v>
      </c>
      <c r="E42" s="19">
        <v>7</v>
      </c>
      <c r="F42" s="40">
        <v>1000</v>
      </c>
      <c r="G42" s="40">
        <v>84000</v>
      </c>
      <c r="H42" s="38">
        <v>0.25</v>
      </c>
      <c r="I42" s="13">
        <f t="shared" si="4"/>
        <v>1.75</v>
      </c>
      <c r="J42" s="13">
        <f t="shared" si="16"/>
        <v>0.538461538461538</v>
      </c>
      <c r="K42" s="13">
        <f t="shared" si="17"/>
        <v>8.43866153846154</v>
      </c>
      <c r="T42" s="13">
        <f t="shared" si="1"/>
        <v>312.348938385453</v>
      </c>
      <c r="U42" s="44">
        <f t="shared" si="2"/>
        <v>80898.3750418324</v>
      </c>
      <c r="V42" s="13">
        <v>1000</v>
      </c>
      <c r="W42" s="13">
        <f t="shared" si="5"/>
        <v>84000</v>
      </c>
    </row>
    <row r="43" s="13" customFormat="1" ht="15" customHeight="1" spans="1:23">
      <c r="A43" s="19"/>
      <c r="B43" s="43"/>
      <c r="C43" s="19"/>
      <c r="D43" s="19" t="s">
        <v>43</v>
      </c>
      <c r="E43" s="19">
        <v>6</v>
      </c>
      <c r="F43" s="40">
        <v>700</v>
      </c>
      <c r="G43" s="40">
        <v>50400</v>
      </c>
      <c r="H43" s="38">
        <v>0.15</v>
      </c>
      <c r="I43" s="13">
        <f t="shared" si="4"/>
        <v>0.9</v>
      </c>
      <c r="J43" s="13">
        <f t="shared" si="16"/>
        <v>0.276923076923077</v>
      </c>
      <c r="K43" s="13">
        <f t="shared" si="17"/>
        <v>4.33988307692308</v>
      </c>
      <c r="T43" s="13">
        <f t="shared" si="1"/>
        <v>187.409363031272</v>
      </c>
      <c r="U43" s="44">
        <f t="shared" si="2"/>
        <v>48539.0250250995</v>
      </c>
      <c r="V43" s="13">
        <v>700</v>
      </c>
      <c r="W43" s="13">
        <f t="shared" si="5"/>
        <v>50400</v>
      </c>
    </row>
    <row r="44" s="13" customFormat="1" ht="15" customHeight="1" spans="1:23">
      <c r="A44" s="19"/>
      <c r="B44" s="43"/>
      <c r="C44" s="19" t="s">
        <v>2687</v>
      </c>
      <c r="D44" s="19" t="s">
        <v>102</v>
      </c>
      <c r="E44" s="19">
        <v>1</v>
      </c>
      <c r="F44" s="40">
        <v>800</v>
      </c>
      <c r="G44" s="40">
        <v>9600</v>
      </c>
      <c r="H44" s="38">
        <v>0.15</v>
      </c>
      <c r="I44" s="13">
        <f t="shared" si="4"/>
        <v>0.15</v>
      </c>
      <c r="J44" s="13">
        <f t="shared" ref="J44:J48" si="18">I44/3</f>
        <v>0.05</v>
      </c>
      <c r="K44" s="13">
        <f t="shared" ref="K44:K48" si="19">14.7499*J44</f>
        <v>0.737495</v>
      </c>
      <c r="T44" s="13">
        <f t="shared" si="1"/>
        <v>35.6970215297661</v>
      </c>
      <c r="U44" s="44">
        <f t="shared" si="2"/>
        <v>9245.52857620942</v>
      </c>
      <c r="V44" s="13">
        <v>800</v>
      </c>
      <c r="W44" s="13">
        <f t="shared" si="5"/>
        <v>9600</v>
      </c>
    </row>
    <row r="45" s="13" customFormat="1" ht="15" customHeight="1" spans="1:23">
      <c r="A45" s="19"/>
      <c r="B45" s="43"/>
      <c r="C45" s="19"/>
      <c r="D45" s="19" t="s">
        <v>1431</v>
      </c>
      <c r="E45" s="19">
        <v>1</v>
      </c>
      <c r="F45" s="40">
        <v>1000</v>
      </c>
      <c r="G45" s="40">
        <v>12000</v>
      </c>
      <c r="H45" s="38">
        <v>0.25</v>
      </c>
      <c r="I45" s="13">
        <f t="shared" si="4"/>
        <v>0.25</v>
      </c>
      <c r="J45" s="13">
        <f t="shared" si="18"/>
        <v>0.0833333333333333</v>
      </c>
      <c r="K45" s="13">
        <f t="shared" si="19"/>
        <v>1.22915833333333</v>
      </c>
      <c r="T45" s="13">
        <f t="shared" si="1"/>
        <v>44.6212769122076</v>
      </c>
      <c r="U45" s="44">
        <f t="shared" si="2"/>
        <v>11556.9107202618</v>
      </c>
      <c r="V45" s="13">
        <v>1000</v>
      </c>
      <c r="W45" s="13">
        <f t="shared" si="5"/>
        <v>12000</v>
      </c>
    </row>
    <row r="46" s="13" customFormat="1" ht="15" customHeight="1" spans="1:23">
      <c r="A46" s="19"/>
      <c r="B46" s="43"/>
      <c r="C46" s="19"/>
      <c r="D46" s="19" t="s">
        <v>1435</v>
      </c>
      <c r="E46" s="19">
        <v>1</v>
      </c>
      <c r="F46" s="40">
        <v>1000</v>
      </c>
      <c r="G46" s="40">
        <v>12000</v>
      </c>
      <c r="H46" s="38">
        <v>0.2</v>
      </c>
      <c r="I46" s="13">
        <f t="shared" si="4"/>
        <v>0.2</v>
      </c>
      <c r="J46" s="13">
        <f t="shared" si="18"/>
        <v>0.0666666666666667</v>
      </c>
      <c r="K46" s="13">
        <f t="shared" si="19"/>
        <v>0.983326666666667</v>
      </c>
      <c r="T46" s="13">
        <f t="shared" si="1"/>
        <v>44.6212769122076</v>
      </c>
      <c r="U46" s="44">
        <f t="shared" si="2"/>
        <v>11556.9107202618</v>
      </c>
      <c r="V46" s="13">
        <v>1000</v>
      </c>
      <c r="W46" s="13">
        <f t="shared" si="5"/>
        <v>12000</v>
      </c>
    </row>
    <row r="47" s="13" customFormat="1" ht="15" customHeight="1" spans="1:23">
      <c r="A47" s="19"/>
      <c r="B47" s="43"/>
      <c r="C47" s="19"/>
      <c r="D47" s="19" t="s">
        <v>33</v>
      </c>
      <c r="E47" s="19">
        <v>6</v>
      </c>
      <c r="F47" s="40">
        <v>1000</v>
      </c>
      <c r="G47" s="40">
        <v>72000</v>
      </c>
      <c r="H47" s="38">
        <v>0.25</v>
      </c>
      <c r="I47" s="13">
        <f t="shared" si="4"/>
        <v>1.5</v>
      </c>
      <c r="J47" s="13">
        <f t="shared" si="18"/>
        <v>0.5</v>
      </c>
      <c r="K47" s="13">
        <f t="shared" si="19"/>
        <v>7.37495</v>
      </c>
      <c r="T47" s="13">
        <f t="shared" si="1"/>
        <v>267.727661473246</v>
      </c>
      <c r="U47" s="44">
        <f t="shared" si="2"/>
        <v>69341.4643215707</v>
      </c>
      <c r="V47" s="13">
        <v>1000</v>
      </c>
      <c r="W47" s="13">
        <f t="shared" si="5"/>
        <v>72000</v>
      </c>
    </row>
    <row r="48" s="13" customFormat="1" ht="15" customHeight="1" spans="1:23">
      <c r="A48" s="19"/>
      <c r="B48" s="43"/>
      <c r="C48" s="19"/>
      <c r="D48" s="19" t="s">
        <v>43</v>
      </c>
      <c r="E48" s="19">
        <v>6</v>
      </c>
      <c r="F48" s="40">
        <v>700</v>
      </c>
      <c r="G48" s="40">
        <v>50400</v>
      </c>
      <c r="H48" s="38">
        <v>0.15</v>
      </c>
      <c r="I48" s="13">
        <f t="shared" si="4"/>
        <v>0.9</v>
      </c>
      <c r="J48" s="13">
        <f t="shared" si="18"/>
        <v>0.3</v>
      </c>
      <c r="K48" s="13">
        <f t="shared" si="19"/>
        <v>4.42497</v>
      </c>
      <c r="T48" s="13">
        <f t="shared" si="1"/>
        <v>187.409363031272</v>
      </c>
      <c r="U48" s="44">
        <f t="shared" si="2"/>
        <v>48539.0250250995</v>
      </c>
      <c r="V48" s="13">
        <v>700</v>
      </c>
      <c r="W48" s="13">
        <f t="shared" si="5"/>
        <v>50400</v>
      </c>
    </row>
    <row r="49" s="13" customFormat="1" ht="15" customHeight="1" spans="1:23">
      <c r="A49" s="19"/>
      <c r="B49" s="43"/>
      <c r="C49" s="19" t="s">
        <v>2730</v>
      </c>
      <c r="D49" s="19" t="s">
        <v>102</v>
      </c>
      <c r="E49" s="19">
        <v>1</v>
      </c>
      <c r="F49" s="40">
        <v>800</v>
      </c>
      <c r="G49" s="40">
        <v>9600</v>
      </c>
      <c r="H49" s="38">
        <v>0.15</v>
      </c>
      <c r="I49" s="13">
        <f t="shared" si="4"/>
        <v>0.15</v>
      </c>
      <c r="J49" s="13">
        <f t="shared" ref="J49:J53" si="20">I49/1.2</f>
        <v>0.125</v>
      </c>
      <c r="K49" s="13">
        <f t="shared" ref="K49:K53" si="21">6.4531*J49</f>
        <v>0.8066375</v>
      </c>
      <c r="T49" s="13">
        <f t="shared" si="1"/>
        <v>35.6970215297661</v>
      </c>
      <c r="U49" s="44">
        <f t="shared" si="2"/>
        <v>9245.52857620942</v>
      </c>
      <c r="V49" s="13">
        <v>800</v>
      </c>
      <c r="W49" s="13">
        <f t="shared" si="5"/>
        <v>9600</v>
      </c>
    </row>
    <row r="50" s="13" customFormat="1" ht="15" customHeight="1" spans="1:23">
      <c r="A50" s="19"/>
      <c r="B50" s="43"/>
      <c r="C50" s="19"/>
      <c r="D50" s="19" t="s">
        <v>1431</v>
      </c>
      <c r="E50" s="19">
        <v>1</v>
      </c>
      <c r="F50" s="40">
        <v>1100</v>
      </c>
      <c r="G50" s="40">
        <v>13200</v>
      </c>
      <c r="H50" s="38">
        <v>0.25</v>
      </c>
      <c r="I50" s="13">
        <f t="shared" si="4"/>
        <v>0.25</v>
      </c>
      <c r="J50" s="13">
        <f t="shared" si="20"/>
        <v>0.208333333333333</v>
      </c>
      <c r="K50" s="13">
        <f t="shared" si="21"/>
        <v>1.34439583333333</v>
      </c>
      <c r="T50" s="13">
        <f t="shared" si="1"/>
        <v>49.0834046034284</v>
      </c>
      <c r="U50" s="44">
        <f t="shared" si="2"/>
        <v>12712.601792288</v>
      </c>
      <c r="V50" s="13">
        <v>1100</v>
      </c>
      <c r="W50" s="13">
        <f t="shared" si="5"/>
        <v>13200</v>
      </c>
    </row>
    <row r="51" s="13" customFormat="1" ht="15" customHeight="1" spans="1:23">
      <c r="A51" s="19"/>
      <c r="B51" s="43"/>
      <c r="C51" s="19"/>
      <c r="D51" s="19" t="s">
        <v>1435</v>
      </c>
      <c r="E51" s="19">
        <v>0</v>
      </c>
      <c r="F51" s="40"/>
      <c r="G51" s="40">
        <v>0</v>
      </c>
      <c r="H51" s="38">
        <v>0.2</v>
      </c>
      <c r="I51" s="13">
        <f t="shared" si="4"/>
        <v>0</v>
      </c>
      <c r="J51" s="13">
        <f t="shared" si="20"/>
        <v>0</v>
      </c>
      <c r="K51" s="13">
        <f t="shared" si="21"/>
        <v>0</v>
      </c>
      <c r="T51" s="13">
        <f t="shared" si="1"/>
        <v>0</v>
      </c>
      <c r="U51" s="44">
        <f t="shared" si="2"/>
        <v>0</v>
      </c>
      <c r="W51" s="13">
        <f t="shared" si="5"/>
        <v>0</v>
      </c>
    </row>
    <row r="52" s="13" customFormat="1" ht="15" customHeight="1" spans="1:23">
      <c r="A52" s="19"/>
      <c r="B52" s="43"/>
      <c r="C52" s="19"/>
      <c r="D52" s="19" t="s">
        <v>33</v>
      </c>
      <c r="E52" s="19">
        <v>2</v>
      </c>
      <c r="F52" s="40">
        <v>1100</v>
      </c>
      <c r="G52" s="40">
        <v>26400</v>
      </c>
      <c r="H52" s="38">
        <v>0.25</v>
      </c>
      <c r="I52" s="13">
        <f t="shared" si="4"/>
        <v>0.5</v>
      </c>
      <c r="J52" s="13">
        <f t="shared" si="20"/>
        <v>0.416666666666667</v>
      </c>
      <c r="K52" s="13">
        <f t="shared" si="21"/>
        <v>2.68879166666667</v>
      </c>
      <c r="T52" s="13">
        <f t="shared" si="1"/>
        <v>98.1668092068568</v>
      </c>
      <c r="U52" s="44">
        <f t="shared" si="2"/>
        <v>25425.2035845759</v>
      </c>
      <c r="V52" s="13">
        <v>1100</v>
      </c>
      <c r="W52" s="13">
        <f t="shared" si="5"/>
        <v>26400</v>
      </c>
    </row>
    <row r="53" s="13" customFormat="1" ht="15" customHeight="1" spans="1:23">
      <c r="A53" s="19"/>
      <c r="B53" s="43"/>
      <c r="C53" s="19"/>
      <c r="D53" s="19" t="s">
        <v>43</v>
      </c>
      <c r="E53" s="19">
        <v>2</v>
      </c>
      <c r="F53" s="40">
        <v>800</v>
      </c>
      <c r="G53" s="40">
        <v>19200</v>
      </c>
      <c r="H53" s="38">
        <v>0.15</v>
      </c>
      <c r="I53" s="13">
        <f t="shared" si="4"/>
        <v>0.3</v>
      </c>
      <c r="J53" s="13">
        <f t="shared" si="20"/>
        <v>0.25</v>
      </c>
      <c r="K53" s="13">
        <f t="shared" si="21"/>
        <v>1.613275</v>
      </c>
      <c r="T53" s="13">
        <f t="shared" si="1"/>
        <v>71.3940430595322</v>
      </c>
      <c r="U53" s="44">
        <f t="shared" si="2"/>
        <v>18491.0571524188</v>
      </c>
      <c r="V53" s="13">
        <v>800</v>
      </c>
      <c r="W53" s="13">
        <f t="shared" si="5"/>
        <v>19200</v>
      </c>
    </row>
    <row r="54" s="13" customFormat="1" ht="15" customHeight="1" spans="1:23">
      <c r="A54" s="19"/>
      <c r="B54" s="43"/>
      <c r="C54" s="19" t="s">
        <v>2748</v>
      </c>
      <c r="D54" s="19" t="s">
        <v>102</v>
      </c>
      <c r="E54" s="19">
        <v>1</v>
      </c>
      <c r="F54" s="40">
        <v>800</v>
      </c>
      <c r="G54" s="40">
        <v>9600</v>
      </c>
      <c r="H54" s="38">
        <v>0.15</v>
      </c>
      <c r="I54" s="13">
        <f t="shared" si="4"/>
        <v>0.15</v>
      </c>
      <c r="J54" s="13">
        <f t="shared" ref="J54:J58" si="22">I54/2.35</f>
        <v>0.0638297872340425</v>
      </c>
      <c r="K54" s="13">
        <f t="shared" ref="K54:K58" si="23">11.9843*J54</f>
        <v>0.764955319148936</v>
      </c>
      <c r="T54" s="13">
        <f t="shared" si="1"/>
        <v>35.6970215297661</v>
      </c>
      <c r="U54" s="44">
        <f t="shared" si="2"/>
        <v>9245.52857620942</v>
      </c>
      <c r="V54" s="13">
        <v>800</v>
      </c>
      <c r="W54" s="13">
        <f t="shared" si="5"/>
        <v>9600</v>
      </c>
    </row>
    <row r="55" s="13" customFormat="1" ht="15" customHeight="1" spans="1:23">
      <c r="A55" s="19"/>
      <c r="B55" s="43"/>
      <c r="C55" s="19"/>
      <c r="D55" s="19" t="s">
        <v>1431</v>
      </c>
      <c r="E55" s="19">
        <v>1</v>
      </c>
      <c r="F55" s="40">
        <v>1100</v>
      </c>
      <c r="G55" s="40">
        <v>13200</v>
      </c>
      <c r="H55" s="38">
        <v>0.25</v>
      </c>
      <c r="I55" s="13">
        <f t="shared" si="4"/>
        <v>0.25</v>
      </c>
      <c r="J55" s="13">
        <f t="shared" si="22"/>
        <v>0.106382978723404</v>
      </c>
      <c r="K55" s="13">
        <f t="shared" si="23"/>
        <v>1.27492553191489</v>
      </c>
      <c r="T55" s="13">
        <f t="shared" si="1"/>
        <v>49.0834046034284</v>
      </c>
      <c r="U55" s="44">
        <f t="shared" si="2"/>
        <v>12712.601792288</v>
      </c>
      <c r="V55" s="13">
        <v>1100</v>
      </c>
      <c r="W55" s="13">
        <f t="shared" si="5"/>
        <v>13200</v>
      </c>
    </row>
    <row r="56" s="13" customFormat="1" ht="15" customHeight="1" spans="1:23">
      <c r="A56" s="19"/>
      <c r="B56" s="43"/>
      <c r="C56" s="19"/>
      <c r="D56" s="19" t="s">
        <v>1435</v>
      </c>
      <c r="E56" s="19">
        <v>1</v>
      </c>
      <c r="F56" s="40">
        <v>1100</v>
      </c>
      <c r="G56" s="40">
        <v>13200</v>
      </c>
      <c r="H56" s="38">
        <v>0.2</v>
      </c>
      <c r="I56" s="13">
        <f t="shared" si="4"/>
        <v>0.2</v>
      </c>
      <c r="J56" s="13">
        <f t="shared" si="22"/>
        <v>0.0851063829787234</v>
      </c>
      <c r="K56" s="13">
        <f t="shared" si="23"/>
        <v>1.01994042553191</v>
      </c>
      <c r="T56" s="13">
        <f t="shared" si="1"/>
        <v>49.0834046034284</v>
      </c>
      <c r="U56" s="44">
        <f t="shared" si="2"/>
        <v>12712.601792288</v>
      </c>
      <c r="V56" s="13">
        <v>1100</v>
      </c>
      <c r="W56" s="13">
        <f t="shared" si="5"/>
        <v>13200</v>
      </c>
    </row>
    <row r="57" s="13" customFormat="1" ht="15" customHeight="1" spans="1:23">
      <c r="A57" s="19"/>
      <c r="B57" s="43"/>
      <c r="C57" s="19"/>
      <c r="D57" s="19" t="s">
        <v>33</v>
      </c>
      <c r="E57" s="19">
        <v>4</v>
      </c>
      <c r="F57" s="40">
        <v>1100</v>
      </c>
      <c r="G57" s="40">
        <v>52800</v>
      </c>
      <c r="H57" s="38">
        <v>0.25</v>
      </c>
      <c r="I57" s="13">
        <f t="shared" si="4"/>
        <v>1</v>
      </c>
      <c r="J57" s="13">
        <f t="shared" si="22"/>
        <v>0.425531914893617</v>
      </c>
      <c r="K57" s="13">
        <f t="shared" si="23"/>
        <v>5.09970212765957</v>
      </c>
      <c r="T57" s="13">
        <f t="shared" si="1"/>
        <v>196.333618413714</v>
      </c>
      <c r="U57" s="44">
        <f t="shared" si="2"/>
        <v>50850.4071691518</v>
      </c>
      <c r="V57" s="13">
        <v>1100</v>
      </c>
      <c r="W57" s="13">
        <f t="shared" si="5"/>
        <v>52800</v>
      </c>
    </row>
    <row r="58" s="13" customFormat="1" ht="15" customHeight="1" spans="1:23">
      <c r="A58" s="19"/>
      <c r="B58" s="43"/>
      <c r="C58" s="19"/>
      <c r="D58" s="19" t="s">
        <v>43</v>
      </c>
      <c r="E58" s="19">
        <v>5</v>
      </c>
      <c r="F58" s="40">
        <v>800</v>
      </c>
      <c r="G58" s="40">
        <v>48000</v>
      </c>
      <c r="H58" s="38">
        <v>0.15</v>
      </c>
      <c r="I58" s="13">
        <f t="shared" si="4"/>
        <v>0.75</v>
      </c>
      <c r="J58" s="13">
        <f t="shared" si="22"/>
        <v>0.319148936170213</v>
      </c>
      <c r="K58" s="13">
        <f t="shared" si="23"/>
        <v>3.82477659574468</v>
      </c>
      <c r="T58" s="13">
        <f t="shared" si="1"/>
        <v>178.485107648831</v>
      </c>
      <c r="U58" s="44">
        <f t="shared" si="2"/>
        <v>46227.6428810471</v>
      </c>
      <c r="V58" s="13">
        <v>800</v>
      </c>
      <c r="W58" s="13">
        <f t="shared" si="5"/>
        <v>48000</v>
      </c>
    </row>
    <row r="59" s="13" customFormat="1" ht="15" customHeight="1" spans="1:23">
      <c r="A59" s="19"/>
      <c r="B59" s="43"/>
      <c r="C59" s="19" t="s">
        <v>3057</v>
      </c>
      <c r="D59" s="19" t="s">
        <v>102</v>
      </c>
      <c r="E59" s="19">
        <v>1</v>
      </c>
      <c r="F59" s="40">
        <v>1000</v>
      </c>
      <c r="G59" s="40">
        <v>12000</v>
      </c>
      <c r="H59" s="38">
        <v>0.15</v>
      </c>
      <c r="I59" s="13">
        <f t="shared" si="4"/>
        <v>0.15</v>
      </c>
      <c r="J59" s="13">
        <f t="shared" ref="J59:J63" si="24">I59/0.9</f>
        <v>0.166666666666667</v>
      </c>
      <c r="K59" s="13">
        <f t="shared" ref="K59:K63" si="25">6.4531*J59</f>
        <v>1.07551666666667</v>
      </c>
      <c r="T59" s="13">
        <f t="shared" si="1"/>
        <v>44.6212769122076</v>
      </c>
      <c r="U59" s="44">
        <f t="shared" si="2"/>
        <v>11556.9107202618</v>
      </c>
      <c r="V59" s="13">
        <v>1000</v>
      </c>
      <c r="W59" s="13">
        <f t="shared" si="5"/>
        <v>12000</v>
      </c>
    </row>
    <row r="60" s="13" customFormat="1" ht="15" customHeight="1" spans="1:23">
      <c r="A60" s="19"/>
      <c r="B60" s="43"/>
      <c r="C60" s="19"/>
      <c r="D60" s="19" t="s">
        <v>1431</v>
      </c>
      <c r="E60" s="19">
        <v>0</v>
      </c>
      <c r="F60" s="40"/>
      <c r="G60" s="40">
        <v>0</v>
      </c>
      <c r="H60" s="38">
        <v>0.25</v>
      </c>
      <c r="I60" s="13">
        <f t="shared" si="4"/>
        <v>0</v>
      </c>
      <c r="J60" s="13">
        <f t="shared" si="24"/>
        <v>0</v>
      </c>
      <c r="K60" s="13">
        <f t="shared" si="25"/>
        <v>0</v>
      </c>
      <c r="T60" s="13">
        <f t="shared" si="1"/>
        <v>0</v>
      </c>
      <c r="U60" s="44">
        <f t="shared" si="2"/>
        <v>0</v>
      </c>
      <c r="W60" s="13">
        <f t="shared" si="5"/>
        <v>0</v>
      </c>
    </row>
    <row r="61" s="13" customFormat="1" ht="15" customHeight="1" spans="1:23">
      <c r="A61" s="19"/>
      <c r="B61" s="43"/>
      <c r="C61" s="19"/>
      <c r="D61" s="19" t="s">
        <v>1435</v>
      </c>
      <c r="E61" s="19">
        <v>1</v>
      </c>
      <c r="F61" s="40">
        <v>1500</v>
      </c>
      <c r="G61" s="40">
        <v>18000</v>
      </c>
      <c r="H61" s="38">
        <v>0.2</v>
      </c>
      <c r="I61" s="13">
        <f t="shared" si="4"/>
        <v>0.2</v>
      </c>
      <c r="J61" s="13">
        <f t="shared" si="24"/>
        <v>0.222222222222222</v>
      </c>
      <c r="K61" s="13">
        <f t="shared" si="25"/>
        <v>1.43402222222222</v>
      </c>
      <c r="T61" s="13">
        <f t="shared" si="1"/>
        <v>66.9319153683115</v>
      </c>
      <c r="U61" s="44">
        <f t="shared" si="2"/>
        <v>17335.3660803927</v>
      </c>
      <c r="V61" s="13">
        <v>1500</v>
      </c>
      <c r="W61" s="13">
        <f t="shared" si="5"/>
        <v>18000</v>
      </c>
    </row>
    <row r="62" s="13" customFormat="1" ht="15" customHeight="1" spans="1:23">
      <c r="A62" s="19"/>
      <c r="B62" s="43"/>
      <c r="C62" s="19"/>
      <c r="D62" s="19" t="s">
        <v>33</v>
      </c>
      <c r="E62" s="19">
        <v>1</v>
      </c>
      <c r="F62" s="40">
        <v>1500</v>
      </c>
      <c r="G62" s="40">
        <v>18000</v>
      </c>
      <c r="H62" s="38">
        <v>0.25</v>
      </c>
      <c r="I62" s="13">
        <f t="shared" si="4"/>
        <v>0.25</v>
      </c>
      <c r="J62" s="13">
        <f t="shared" si="24"/>
        <v>0.277777777777778</v>
      </c>
      <c r="K62" s="13">
        <f t="shared" si="25"/>
        <v>1.79252777777778</v>
      </c>
      <c r="T62" s="13">
        <f t="shared" si="1"/>
        <v>66.9319153683115</v>
      </c>
      <c r="U62" s="44">
        <f t="shared" si="2"/>
        <v>17335.3660803927</v>
      </c>
      <c r="V62" s="13">
        <v>1500</v>
      </c>
      <c r="W62" s="13">
        <f t="shared" si="5"/>
        <v>18000</v>
      </c>
    </row>
    <row r="63" s="13" customFormat="1" ht="15" customHeight="1" spans="1:23">
      <c r="A63" s="19"/>
      <c r="B63" s="43"/>
      <c r="C63" s="19"/>
      <c r="D63" s="19" t="s">
        <v>43</v>
      </c>
      <c r="E63" s="19">
        <v>2</v>
      </c>
      <c r="F63" s="40">
        <v>900</v>
      </c>
      <c r="G63" s="40">
        <v>21600</v>
      </c>
      <c r="H63" s="38">
        <v>0.15</v>
      </c>
      <c r="I63" s="13">
        <f t="shared" si="4"/>
        <v>0.3</v>
      </c>
      <c r="J63" s="13">
        <f t="shared" si="24"/>
        <v>0.333333333333333</v>
      </c>
      <c r="K63" s="13">
        <f t="shared" si="25"/>
        <v>2.15103333333333</v>
      </c>
      <c r="T63" s="13">
        <f t="shared" si="1"/>
        <v>80.3182984419738</v>
      </c>
      <c r="U63" s="44">
        <f t="shared" si="2"/>
        <v>20802.4392964712</v>
      </c>
      <c r="V63" s="13">
        <v>900</v>
      </c>
      <c r="W63" s="13">
        <f t="shared" si="5"/>
        <v>21600</v>
      </c>
    </row>
    <row r="64" s="13" customFormat="1" ht="15" customHeight="1" spans="1:23">
      <c r="A64" s="19"/>
      <c r="B64" s="43"/>
      <c r="C64" s="26" t="s">
        <v>3068</v>
      </c>
      <c r="D64" s="19" t="s">
        <v>102</v>
      </c>
      <c r="E64" s="19">
        <v>1</v>
      </c>
      <c r="F64" s="40">
        <v>900</v>
      </c>
      <c r="G64" s="40">
        <v>10800</v>
      </c>
      <c r="H64" s="38">
        <v>0.15</v>
      </c>
      <c r="I64" s="13">
        <f t="shared" si="4"/>
        <v>0.15</v>
      </c>
      <c r="J64" s="13">
        <f t="shared" ref="J64:J68" si="26">I64/1.85</f>
        <v>0.0810810810810811</v>
      </c>
      <c r="K64" s="13">
        <f t="shared" ref="K64:K68" si="27">J64*11.9843</f>
        <v>0.9717</v>
      </c>
      <c r="T64" s="13">
        <f t="shared" si="1"/>
        <v>40.1591492209869</v>
      </c>
      <c r="U64" s="44">
        <f t="shared" si="2"/>
        <v>10401.2196482356</v>
      </c>
      <c r="V64" s="13">
        <v>900</v>
      </c>
      <c r="W64" s="13">
        <f t="shared" si="5"/>
        <v>10800</v>
      </c>
    </row>
    <row r="65" s="13" customFormat="1" ht="15" customHeight="1" spans="1:23">
      <c r="A65" s="19"/>
      <c r="B65" s="43"/>
      <c r="C65" s="45"/>
      <c r="D65" s="19" t="s">
        <v>1431</v>
      </c>
      <c r="E65" s="19">
        <v>0</v>
      </c>
      <c r="F65" s="40"/>
      <c r="G65" s="40">
        <v>0</v>
      </c>
      <c r="H65" s="38">
        <v>0.25</v>
      </c>
      <c r="I65" s="13">
        <f t="shared" si="4"/>
        <v>0</v>
      </c>
      <c r="J65" s="13">
        <f t="shared" si="26"/>
        <v>0</v>
      </c>
      <c r="K65" s="13">
        <f t="shared" si="27"/>
        <v>0</v>
      </c>
      <c r="T65" s="13">
        <f t="shared" si="1"/>
        <v>0</v>
      </c>
      <c r="U65" s="44">
        <f t="shared" si="2"/>
        <v>0</v>
      </c>
      <c r="W65" s="13">
        <f t="shared" si="5"/>
        <v>0</v>
      </c>
    </row>
    <row r="66" s="13" customFormat="1" ht="15" customHeight="1" spans="1:23">
      <c r="A66" s="19"/>
      <c r="B66" s="43"/>
      <c r="C66" s="45"/>
      <c r="D66" s="19" t="s">
        <v>1435</v>
      </c>
      <c r="E66" s="19">
        <v>1</v>
      </c>
      <c r="F66" s="40">
        <v>1300</v>
      </c>
      <c r="G66" s="40">
        <v>15600</v>
      </c>
      <c r="H66" s="38">
        <v>0.2</v>
      </c>
      <c r="I66" s="13">
        <f t="shared" si="4"/>
        <v>0.2</v>
      </c>
      <c r="J66" s="13">
        <f t="shared" si="26"/>
        <v>0.108108108108108</v>
      </c>
      <c r="K66" s="13">
        <f t="shared" si="27"/>
        <v>1.2956</v>
      </c>
      <c r="T66" s="13">
        <f t="shared" si="1"/>
        <v>58.0076599858699</v>
      </c>
      <c r="U66" s="44">
        <f t="shared" si="2"/>
        <v>15023.9839363403</v>
      </c>
      <c r="V66" s="13">
        <v>1300</v>
      </c>
      <c r="W66" s="13">
        <f t="shared" si="5"/>
        <v>15600</v>
      </c>
    </row>
    <row r="67" s="13" customFormat="1" ht="15" customHeight="1" spans="1:23">
      <c r="A67" s="19"/>
      <c r="B67" s="43"/>
      <c r="C67" s="45"/>
      <c r="D67" s="19" t="s">
        <v>33</v>
      </c>
      <c r="E67" s="19">
        <v>3</v>
      </c>
      <c r="F67" s="40">
        <v>1300</v>
      </c>
      <c r="G67" s="40">
        <v>46800</v>
      </c>
      <c r="H67" s="38">
        <v>0.25</v>
      </c>
      <c r="I67" s="13">
        <f t="shared" si="4"/>
        <v>0.75</v>
      </c>
      <c r="J67" s="13">
        <f t="shared" si="26"/>
        <v>0.405405405405405</v>
      </c>
      <c r="K67" s="13">
        <f t="shared" si="27"/>
        <v>4.8585</v>
      </c>
      <c r="T67" s="13">
        <f t="shared" ref="T67:T87" si="28">G67/268.93</f>
        <v>174.02297995761</v>
      </c>
      <c r="U67" s="44">
        <f t="shared" ref="U67:U87" si="29">259*T67</f>
        <v>45071.9518090209</v>
      </c>
      <c r="V67" s="13">
        <v>1300</v>
      </c>
      <c r="W67" s="13">
        <f t="shared" si="5"/>
        <v>46800</v>
      </c>
    </row>
    <row r="68" s="13" customFormat="1" ht="15" customHeight="1" spans="1:23">
      <c r="A68" s="19"/>
      <c r="B68" s="43"/>
      <c r="C68" s="27"/>
      <c r="D68" s="19" t="s">
        <v>43</v>
      </c>
      <c r="E68" s="19">
        <v>5</v>
      </c>
      <c r="F68" s="40">
        <v>800</v>
      </c>
      <c r="G68" s="40">
        <v>48000</v>
      </c>
      <c r="H68" s="38">
        <v>0.15</v>
      </c>
      <c r="I68" s="13">
        <f t="shared" si="4"/>
        <v>0.75</v>
      </c>
      <c r="J68" s="13">
        <f t="shared" si="26"/>
        <v>0.405405405405405</v>
      </c>
      <c r="K68" s="13">
        <f t="shared" si="27"/>
        <v>4.8585</v>
      </c>
      <c r="M68" s="38">
        <v>67.29</v>
      </c>
      <c r="N68" s="13">
        <f>M68*0.2329</f>
        <v>15.671841</v>
      </c>
      <c r="O68" s="13">
        <f>M68*0.2192</f>
        <v>14.749968</v>
      </c>
      <c r="P68" s="13">
        <f>M68*0.0959</f>
        <v>6.453111</v>
      </c>
      <c r="Q68" s="13">
        <f>M68*0.1781</f>
        <v>11.984349</v>
      </c>
      <c r="R68" s="13">
        <f>M68*0.0959</f>
        <v>6.453111</v>
      </c>
      <c r="S68" s="13">
        <f>M68*0.1781</f>
        <v>11.984349</v>
      </c>
      <c r="T68" s="13">
        <f t="shared" si="28"/>
        <v>178.485107648831</v>
      </c>
      <c r="U68" s="44">
        <f t="shared" si="29"/>
        <v>46227.6428810471</v>
      </c>
      <c r="V68" s="13">
        <v>800</v>
      </c>
      <c r="W68" s="13">
        <f t="shared" si="5"/>
        <v>48000</v>
      </c>
    </row>
    <row r="69" s="13" customFormat="1" ht="15" customHeight="1" spans="1:23">
      <c r="A69" s="19"/>
      <c r="B69" s="41" t="s">
        <v>8535</v>
      </c>
      <c r="C69" s="19" t="s">
        <v>8536</v>
      </c>
      <c r="D69" s="19" t="s">
        <v>342</v>
      </c>
      <c r="E69" s="19">
        <v>1</v>
      </c>
      <c r="F69" s="40">
        <v>800</v>
      </c>
      <c r="G69" s="40">
        <v>9600</v>
      </c>
      <c r="H69" s="38">
        <v>0.15</v>
      </c>
      <c r="I69" s="13">
        <f t="shared" si="4"/>
        <v>0.15</v>
      </c>
      <c r="J69" s="13">
        <f t="shared" ref="J69:J73" si="30">I69/5.55</f>
        <v>0.027027027027027</v>
      </c>
      <c r="K69" s="13">
        <f t="shared" ref="K69:K73" si="31">26*J69</f>
        <v>0.702702702702703</v>
      </c>
      <c r="T69" s="13">
        <f t="shared" si="28"/>
        <v>35.6970215297661</v>
      </c>
      <c r="U69" s="44">
        <f t="shared" si="29"/>
        <v>9245.52857620942</v>
      </c>
      <c r="V69" s="13">
        <v>800</v>
      </c>
      <c r="W69" s="13">
        <f t="shared" si="5"/>
        <v>9600</v>
      </c>
    </row>
    <row r="70" s="13" customFormat="1" ht="15" customHeight="1" spans="1:23">
      <c r="A70" s="19"/>
      <c r="B70" s="41"/>
      <c r="C70" s="19"/>
      <c r="D70" s="19" t="s">
        <v>339</v>
      </c>
      <c r="E70" s="19">
        <v>1</v>
      </c>
      <c r="F70" s="40">
        <v>800</v>
      </c>
      <c r="G70" s="40">
        <v>9600</v>
      </c>
      <c r="H70" s="38">
        <v>0.15</v>
      </c>
      <c r="I70" s="13">
        <f t="shared" si="4"/>
        <v>0.15</v>
      </c>
      <c r="J70" s="13">
        <f t="shared" si="30"/>
        <v>0.027027027027027</v>
      </c>
      <c r="K70" s="13">
        <f t="shared" si="31"/>
        <v>0.702702702702703</v>
      </c>
      <c r="T70" s="13">
        <f t="shared" si="28"/>
        <v>35.6970215297661</v>
      </c>
      <c r="U70" s="44">
        <f t="shared" si="29"/>
        <v>9245.52857620942</v>
      </c>
      <c r="V70" s="13">
        <v>800</v>
      </c>
      <c r="W70" s="13">
        <f t="shared" si="5"/>
        <v>9600</v>
      </c>
    </row>
    <row r="71" s="13" customFormat="1" ht="15" customHeight="1" spans="1:23">
      <c r="A71" s="19"/>
      <c r="B71" s="41"/>
      <c r="C71" s="19"/>
      <c r="D71" s="19" t="s">
        <v>8537</v>
      </c>
      <c r="E71" s="19">
        <v>3</v>
      </c>
      <c r="F71" s="40">
        <v>1800</v>
      </c>
      <c r="G71" s="40">
        <v>64800</v>
      </c>
      <c r="H71" s="38">
        <v>0.35</v>
      </c>
      <c r="I71" s="13">
        <f t="shared" ref="I71:I86" si="32">H71*E71</f>
        <v>1.05</v>
      </c>
      <c r="J71" s="13">
        <f t="shared" si="30"/>
        <v>0.189189189189189</v>
      </c>
      <c r="K71" s="13">
        <f t="shared" si="31"/>
        <v>4.91891891891892</v>
      </c>
      <c r="T71" s="13">
        <f t="shared" si="28"/>
        <v>240.954895325921</v>
      </c>
      <c r="U71" s="44">
        <f t="shared" si="29"/>
        <v>62407.3178894136</v>
      </c>
      <c r="V71" s="13">
        <v>1800</v>
      </c>
      <c r="W71" s="13">
        <f t="shared" ref="W71:W86" si="33">V71*E71*12</f>
        <v>64800</v>
      </c>
    </row>
    <row r="72" s="13" customFormat="1" ht="15" customHeight="1" spans="1:23">
      <c r="A72" s="19"/>
      <c r="B72" s="41"/>
      <c r="C72" s="19"/>
      <c r="D72" s="19" t="s">
        <v>8538</v>
      </c>
      <c r="E72" s="19">
        <v>0</v>
      </c>
      <c r="F72" s="40"/>
      <c r="G72" s="40">
        <v>0</v>
      </c>
      <c r="H72" s="38">
        <v>0</v>
      </c>
      <c r="I72" s="13">
        <f t="shared" si="32"/>
        <v>0</v>
      </c>
      <c r="J72" s="13">
        <f t="shared" si="30"/>
        <v>0</v>
      </c>
      <c r="K72" s="13">
        <f t="shared" si="31"/>
        <v>0</v>
      </c>
      <c r="T72" s="13">
        <f t="shared" si="28"/>
        <v>0</v>
      </c>
      <c r="U72" s="44">
        <f t="shared" si="29"/>
        <v>0</v>
      </c>
      <c r="W72" s="13">
        <f t="shared" si="33"/>
        <v>0</v>
      </c>
    </row>
    <row r="73" s="13" customFormat="1" ht="15" customHeight="1" spans="1:23">
      <c r="A73" s="19"/>
      <c r="B73" s="41"/>
      <c r="C73" s="19"/>
      <c r="D73" s="19" t="s">
        <v>8539</v>
      </c>
      <c r="E73" s="19">
        <v>12</v>
      </c>
      <c r="F73" s="40">
        <v>1800</v>
      </c>
      <c r="G73" s="40">
        <v>259200</v>
      </c>
      <c r="H73" s="38">
        <v>0.35</v>
      </c>
      <c r="I73" s="13">
        <f t="shared" si="32"/>
        <v>4.2</v>
      </c>
      <c r="J73" s="13">
        <f t="shared" si="30"/>
        <v>0.756756756756757</v>
      </c>
      <c r="K73" s="13">
        <f t="shared" si="31"/>
        <v>19.6756756756757</v>
      </c>
      <c r="M73" s="38">
        <v>26</v>
      </c>
      <c r="T73" s="13">
        <f t="shared" si="28"/>
        <v>963.819581303685</v>
      </c>
      <c r="U73" s="44">
        <f t="shared" si="29"/>
        <v>249629.271557654</v>
      </c>
      <c r="V73" s="13">
        <v>1800</v>
      </c>
      <c r="W73" s="13">
        <f t="shared" si="33"/>
        <v>259200</v>
      </c>
    </row>
    <row r="74" s="13" customFormat="1" ht="15" customHeight="1" spans="1:23">
      <c r="A74" s="19"/>
      <c r="B74" s="19" t="s">
        <v>53</v>
      </c>
      <c r="C74" s="19"/>
      <c r="D74" s="19" t="s">
        <v>839</v>
      </c>
      <c r="E74" s="19">
        <v>1</v>
      </c>
      <c r="F74" s="40">
        <v>2000</v>
      </c>
      <c r="G74" s="40">
        <v>24000</v>
      </c>
      <c r="H74" s="38">
        <v>0.2</v>
      </c>
      <c r="I74" s="13">
        <f t="shared" si="32"/>
        <v>0.2</v>
      </c>
      <c r="J74" s="13">
        <f t="shared" ref="J74:J76" si="34">I74/3.4</f>
        <v>0.0588235294117647</v>
      </c>
      <c r="K74" s="13">
        <f t="shared" ref="K74:K76" si="35">40*J74</f>
        <v>2.35294117647059</v>
      </c>
      <c r="T74" s="13">
        <f t="shared" si="28"/>
        <v>89.2425538244153</v>
      </c>
      <c r="U74" s="44">
        <f t="shared" si="29"/>
        <v>23113.8214405236</v>
      </c>
      <c r="V74" s="13">
        <v>2000</v>
      </c>
      <c r="W74" s="13">
        <f t="shared" si="33"/>
        <v>24000</v>
      </c>
    </row>
    <row r="75" s="13" customFormat="1" ht="15" customHeight="1" spans="1:23">
      <c r="A75" s="19"/>
      <c r="B75" s="19"/>
      <c r="C75" s="19"/>
      <c r="D75" s="19" t="s">
        <v>110</v>
      </c>
      <c r="E75" s="19">
        <v>2</v>
      </c>
      <c r="F75" s="40">
        <v>3500</v>
      </c>
      <c r="G75" s="40">
        <v>84000</v>
      </c>
      <c r="H75" s="38">
        <v>0.4</v>
      </c>
      <c r="I75" s="13">
        <f t="shared" si="32"/>
        <v>0.8</v>
      </c>
      <c r="J75" s="13">
        <f t="shared" si="34"/>
        <v>0.235294117647059</v>
      </c>
      <c r="K75" s="13">
        <f t="shared" si="35"/>
        <v>9.41176470588235</v>
      </c>
      <c r="T75" s="13">
        <f t="shared" si="28"/>
        <v>312.348938385453</v>
      </c>
      <c r="U75" s="44">
        <f t="shared" si="29"/>
        <v>80898.3750418324</v>
      </c>
      <c r="V75" s="13">
        <v>3500</v>
      </c>
      <c r="W75" s="13">
        <f t="shared" si="33"/>
        <v>84000</v>
      </c>
    </row>
    <row r="76" s="13" customFormat="1" ht="15" customHeight="1" spans="1:23">
      <c r="A76" s="19"/>
      <c r="B76" s="19"/>
      <c r="C76" s="19"/>
      <c r="D76" s="19" t="s">
        <v>8539</v>
      </c>
      <c r="E76" s="19">
        <v>6</v>
      </c>
      <c r="F76" s="40">
        <v>2000</v>
      </c>
      <c r="G76" s="40">
        <v>144000</v>
      </c>
      <c r="H76" s="38">
        <v>0.4</v>
      </c>
      <c r="I76" s="13">
        <f t="shared" si="32"/>
        <v>2.4</v>
      </c>
      <c r="J76" s="13">
        <f t="shared" si="34"/>
        <v>0.705882352941177</v>
      </c>
      <c r="K76" s="13">
        <f t="shared" si="35"/>
        <v>28.2352941176471</v>
      </c>
      <c r="M76" s="38">
        <v>40</v>
      </c>
      <c r="T76" s="13">
        <f t="shared" si="28"/>
        <v>535.455322946492</v>
      </c>
      <c r="U76" s="44">
        <f t="shared" si="29"/>
        <v>138682.928643141</v>
      </c>
      <c r="V76" s="13">
        <v>2000</v>
      </c>
      <c r="W76" s="13">
        <f t="shared" si="33"/>
        <v>144000</v>
      </c>
    </row>
    <row r="77" s="13" customFormat="1" ht="15" customHeight="1" spans="1:23">
      <c r="A77" s="19"/>
      <c r="B77" s="19" t="s">
        <v>372</v>
      </c>
      <c r="C77" s="19"/>
      <c r="D77" s="19" t="s">
        <v>102</v>
      </c>
      <c r="E77" s="19">
        <v>1</v>
      </c>
      <c r="F77" s="40">
        <v>4000</v>
      </c>
      <c r="G77" s="40">
        <v>48000</v>
      </c>
      <c r="H77" s="38">
        <v>0.5</v>
      </c>
      <c r="I77" s="13">
        <f t="shared" si="32"/>
        <v>0.5</v>
      </c>
      <c r="J77" s="13">
        <f>I77/1.5</f>
        <v>0.333333333333333</v>
      </c>
      <c r="K77" s="13">
        <f>14*J77</f>
        <v>4.66666666666667</v>
      </c>
      <c r="M77" s="19"/>
      <c r="T77" s="13">
        <f t="shared" si="28"/>
        <v>178.485107648831</v>
      </c>
      <c r="U77" s="44">
        <f t="shared" si="29"/>
        <v>46227.6428810471</v>
      </c>
      <c r="V77" s="13">
        <v>4000</v>
      </c>
      <c r="W77" s="13">
        <f t="shared" si="33"/>
        <v>48000</v>
      </c>
    </row>
    <row r="78" s="13" customFormat="1" ht="15" customHeight="1" spans="1:23">
      <c r="A78" s="19"/>
      <c r="B78" s="19"/>
      <c r="C78" s="19"/>
      <c r="D78" s="19" t="s">
        <v>373</v>
      </c>
      <c r="E78" s="19">
        <v>2</v>
      </c>
      <c r="F78" s="40">
        <v>4000</v>
      </c>
      <c r="G78" s="40">
        <v>96000</v>
      </c>
      <c r="H78" s="38">
        <v>0.5</v>
      </c>
      <c r="I78" s="13">
        <f t="shared" si="32"/>
        <v>1</v>
      </c>
      <c r="J78" s="13">
        <f>I78/1.5</f>
        <v>0.666666666666667</v>
      </c>
      <c r="K78" s="13">
        <f>14*J78</f>
        <v>9.33333333333333</v>
      </c>
      <c r="M78" s="19">
        <v>14</v>
      </c>
      <c r="T78" s="13">
        <f t="shared" si="28"/>
        <v>356.970215297661</v>
      </c>
      <c r="U78" s="44">
        <f t="shared" si="29"/>
        <v>92455.2857620942</v>
      </c>
      <c r="V78" s="13">
        <v>4000</v>
      </c>
      <c r="W78" s="13">
        <f t="shared" si="33"/>
        <v>96000</v>
      </c>
    </row>
    <row r="79" s="13" customFormat="1" ht="15" customHeight="1" spans="1:23">
      <c r="A79" s="19"/>
      <c r="B79" s="19" t="s">
        <v>153</v>
      </c>
      <c r="C79" s="19"/>
      <c r="D79" s="19" t="s">
        <v>102</v>
      </c>
      <c r="E79" s="19">
        <v>1</v>
      </c>
      <c r="F79" s="40">
        <v>3400</v>
      </c>
      <c r="G79" s="40">
        <v>40800</v>
      </c>
      <c r="H79" s="38">
        <v>1</v>
      </c>
      <c r="I79" s="13">
        <f t="shared" si="32"/>
        <v>1</v>
      </c>
      <c r="J79" s="13">
        <f t="shared" ref="J79:J86" si="36">I79/1</f>
        <v>1</v>
      </c>
      <c r="K79" s="13">
        <f>4*J79</f>
        <v>4</v>
      </c>
      <c r="M79" s="19"/>
      <c r="T79" s="13">
        <f t="shared" si="28"/>
        <v>151.712341501506</v>
      </c>
      <c r="U79" s="44">
        <f t="shared" si="29"/>
        <v>39293.49644889</v>
      </c>
      <c r="V79" s="13">
        <v>3400</v>
      </c>
      <c r="W79" s="13">
        <f t="shared" si="33"/>
        <v>40800</v>
      </c>
    </row>
    <row r="80" s="13" customFormat="1" ht="15" customHeight="1" spans="1:23">
      <c r="A80" s="19"/>
      <c r="B80" s="19"/>
      <c r="C80" s="19"/>
      <c r="D80" s="19" t="s">
        <v>373</v>
      </c>
      <c r="E80" s="19">
        <v>0</v>
      </c>
      <c r="F80" s="40"/>
      <c r="G80" s="40">
        <v>0</v>
      </c>
      <c r="H80" s="38">
        <v>0</v>
      </c>
      <c r="I80" s="13">
        <f t="shared" si="32"/>
        <v>0</v>
      </c>
      <c r="J80" s="13">
        <f t="shared" si="36"/>
        <v>0</v>
      </c>
      <c r="K80" s="13">
        <f>4*J80</f>
        <v>0</v>
      </c>
      <c r="M80" s="19">
        <v>4</v>
      </c>
      <c r="T80" s="13">
        <f t="shared" si="28"/>
        <v>0</v>
      </c>
      <c r="U80" s="44">
        <f t="shared" si="29"/>
        <v>0</v>
      </c>
      <c r="W80" s="13">
        <f t="shared" si="33"/>
        <v>0</v>
      </c>
    </row>
    <row r="81" s="13" customFormat="1" ht="15" customHeight="1" spans="1:23">
      <c r="A81" s="19"/>
      <c r="B81" s="19" t="s">
        <v>157</v>
      </c>
      <c r="C81" s="19"/>
      <c r="D81" s="19" t="s">
        <v>102</v>
      </c>
      <c r="E81" s="19">
        <v>1</v>
      </c>
      <c r="F81" s="40">
        <v>4100</v>
      </c>
      <c r="G81" s="40">
        <v>49200</v>
      </c>
      <c r="H81" s="38">
        <v>1</v>
      </c>
      <c r="I81" s="13">
        <f t="shared" si="32"/>
        <v>1</v>
      </c>
      <c r="J81" s="13">
        <f t="shared" si="36"/>
        <v>1</v>
      </c>
      <c r="K81" s="13">
        <f>5*J81</f>
        <v>5</v>
      </c>
      <c r="M81" s="19"/>
      <c r="T81" s="13">
        <f t="shared" si="28"/>
        <v>182.947235340051</v>
      </c>
      <c r="U81" s="44">
        <f t="shared" si="29"/>
        <v>47383.3339530733</v>
      </c>
      <c r="V81" s="13">
        <v>4100</v>
      </c>
      <c r="W81" s="13">
        <f t="shared" si="33"/>
        <v>49200</v>
      </c>
    </row>
    <row r="82" s="13" customFormat="1" ht="15" customHeight="1" spans="1:23">
      <c r="A82" s="19"/>
      <c r="B82" s="19"/>
      <c r="C82" s="19"/>
      <c r="D82" s="19" t="s">
        <v>373</v>
      </c>
      <c r="E82" s="19">
        <v>0</v>
      </c>
      <c r="F82" s="40"/>
      <c r="G82" s="40">
        <v>0</v>
      </c>
      <c r="H82" s="38">
        <v>0</v>
      </c>
      <c r="I82" s="13">
        <f t="shared" si="32"/>
        <v>0</v>
      </c>
      <c r="J82" s="13">
        <f t="shared" si="36"/>
        <v>0</v>
      </c>
      <c r="K82" s="13">
        <f>5*J82</f>
        <v>0</v>
      </c>
      <c r="M82" s="38">
        <v>5</v>
      </c>
      <c r="T82" s="13">
        <f t="shared" si="28"/>
        <v>0</v>
      </c>
      <c r="U82" s="44">
        <f t="shared" si="29"/>
        <v>0</v>
      </c>
      <c r="W82" s="13">
        <f t="shared" si="33"/>
        <v>0</v>
      </c>
    </row>
    <row r="83" s="13" customFormat="1" ht="15" customHeight="1" spans="1:23">
      <c r="A83" s="19"/>
      <c r="B83" s="19" t="s">
        <v>99</v>
      </c>
      <c r="C83" s="19"/>
      <c r="D83" s="19" t="s">
        <v>102</v>
      </c>
      <c r="E83" s="19">
        <v>1</v>
      </c>
      <c r="F83" s="40">
        <v>4500</v>
      </c>
      <c r="G83" s="40">
        <v>54000</v>
      </c>
      <c r="H83" s="38">
        <v>0.5</v>
      </c>
      <c r="I83" s="13">
        <f t="shared" si="32"/>
        <v>0.5</v>
      </c>
      <c r="J83" s="13">
        <f t="shared" si="36"/>
        <v>0.5</v>
      </c>
      <c r="K83" s="13">
        <f>26*J83</f>
        <v>13</v>
      </c>
      <c r="M83" s="19"/>
      <c r="T83" s="13">
        <f t="shared" si="28"/>
        <v>200.795746104934</v>
      </c>
      <c r="U83" s="44">
        <f t="shared" si="29"/>
        <v>52006.098241178</v>
      </c>
      <c r="V83" s="13">
        <v>4500</v>
      </c>
      <c r="W83" s="13">
        <f t="shared" si="33"/>
        <v>54000</v>
      </c>
    </row>
    <row r="84" s="13" customFormat="1" ht="15" customHeight="1" spans="1:23">
      <c r="A84" s="19"/>
      <c r="B84" s="19"/>
      <c r="C84" s="19"/>
      <c r="D84" s="19" t="s">
        <v>373</v>
      </c>
      <c r="E84" s="19">
        <v>1</v>
      </c>
      <c r="F84" s="40">
        <v>4500</v>
      </c>
      <c r="G84" s="40">
        <v>54000</v>
      </c>
      <c r="H84" s="38">
        <v>0.5</v>
      </c>
      <c r="I84" s="13">
        <f t="shared" si="32"/>
        <v>0.5</v>
      </c>
      <c r="J84" s="13">
        <f t="shared" si="36"/>
        <v>0.5</v>
      </c>
      <c r="K84" s="13">
        <f>26*J84</f>
        <v>13</v>
      </c>
      <c r="M84" s="38">
        <v>26</v>
      </c>
      <c r="T84" s="13">
        <f t="shared" si="28"/>
        <v>200.795746104934</v>
      </c>
      <c r="U84" s="44">
        <f t="shared" si="29"/>
        <v>52006.098241178</v>
      </c>
      <c r="V84" s="13">
        <v>4500</v>
      </c>
      <c r="W84" s="13">
        <f t="shared" si="33"/>
        <v>54000</v>
      </c>
    </row>
    <row r="85" s="13" customFormat="1" ht="15" customHeight="1" spans="1:23">
      <c r="A85" s="19"/>
      <c r="B85" s="19" t="s">
        <v>109</v>
      </c>
      <c r="C85" s="19"/>
      <c r="D85" s="19" t="s">
        <v>102</v>
      </c>
      <c r="E85" s="19">
        <v>1</v>
      </c>
      <c r="F85" s="40">
        <v>3000</v>
      </c>
      <c r="G85" s="40">
        <v>36000</v>
      </c>
      <c r="H85" s="38">
        <v>1</v>
      </c>
      <c r="I85" s="13">
        <f t="shared" si="32"/>
        <v>1</v>
      </c>
      <c r="J85" s="13">
        <f t="shared" si="36"/>
        <v>1</v>
      </c>
      <c r="K85" s="13">
        <f>3*J85</f>
        <v>3</v>
      </c>
      <c r="M85" s="19"/>
      <c r="T85" s="13">
        <f t="shared" si="28"/>
        <v>133.863830736623</v>
      </c>
      <c r="U85" s="44">
        <f t="shared" si="29"/>
        <v>34670.7321607853</v>
      </c>
      <c r="V85" s="13">
        <v>3000</v>
      </c>
      <c r="W85" s="13">
        <f t="shared" si="33"/>
        <v>36000</v>
      </c>
    </row>
    <row r="86" s="13" customFormat="1" ht="15" customHeight="1" spans="1:23">
      <c r="A86" s="19"/>
      <c r="B86" s="19"/>
      <c r="C86" s="19"/>
      <c r="D86" s="19" t="s">
        <v>373</v>
      </c>
      <c r="E86" s="19">
        <v>0</v>
      </c>
      <c r="F86" s="40"/>
      <c r="G86" s="40">
        <v>0</v>
      </c>
      <c r="H86" s="38">
        <v>0</v>
      </c>
      <c r="I86" s="13">
        <f t="shared" si="32"/>
        <v>0</v>
      </c>
      <c r="J86" s="13">
        <f t="shared" si="36"/>
        <v>0</v>
      </c>
      <c r="K86" s="13">
        <f>3*J86</f>
        <v>0</v>
      </c>
      <c r="M86" s="38">
        <v>3</v>
      </c>
      <c r="T86" s="13">
        <f t="shared" si="28"/>
        <v>0</v>
      </c>
      <c r="U86" s="44">
        <f t="shared" si="29"/>
        <v>0</v>
      </c>
      <c r="W86" s="13">
        <f t="shared" si="33"/>
        <v>0</v>
      </c>
    </row>
    <row r="87" s="13" customFormat="1" ht="15" customHeight="1" spans="1:23">
      <c r="A87" s="28" t="s">
        <v>5628</v>
      </c>
      <c r="B87" s="28"/>
      <c r="C87" s="28"/>
      <c r="D87" s="28"/>
      <c r="E87" s="28">
        <f t="shared" ref="E87:G87" si="37">SUM(E3:E86)</f>
        <v>196</v>
      </c>
      <c r="F87" s="28">
        <f t="shared" si="37"/>
        <v>97500</v>
      </c>
      <c r="G87" s="46">
        <f t="shared" si="37"/>
        <v>2592000</v>
      </c>
      <c r="H87" s="38"/>
      <c r="M87" s="29"/>
      <c r="T87" s="13">
        <f t="shared" si="28"/>
        <v>9638.19581303685</v>
      </c>
      <c r="U87" s="44">
        <f t="shared" si="29"/>
        <v>2496292.71557654</v>
      </c>
      <c r="W87" s="13">
        <f>SUM(W3:W86)</f>
        <v>674524800</v>
      </c>
    </row>
  </sheetData>
  <mergeCells count="32">
    <mergeCell ref="A1:G1"/>
    <mergeCell ref="B3:C3"/>
    <mergeCell ref="B4:D4"/>
    <mergeCell ref="B5:D5"/>
    <mergeCell ref="B6:D6"/>
    <mergeCell ref="A87:D87"/>
    <mergeCell ref="A3:A86"/>
    <mergeCell ref="B7:B8"/>
    <mergeCell ref="B9:B18"/>
    <mergeCell ref="B19:B38"/>
    <mergeCell ref="B39:B68"/>
    <mergeCell ref="B69:B73"/>
    <mergeCell ref="C7:C8"/>
    <mergeCell ref="C9:C13"/>
    <mergeCell ref="C14:C18"/>
    <mergeCell ref="C19:C23"/>
    <mergeCell ref="C24:C28"/>
    <mergeCell ref="C29:C33"/>
    <mergeCell ref="C34:C38"/>
    <mergeCell ref="C39:C43"/>
    <mergeCell ref="C44:C48"/>
    <mergeCell ref="C49:C53"/>
    <mergeCell ref="C54:C58"/>
    <mergeCell ref="C59:C63"/>
    <mergeCell ref="C64:C68"/>
    <mergeCell ref="C69:C73"/>
    <mergeCell ref="B74:C76"/>
    <mergeCell ref="B77:C78"/>
    <mergeCell ref="B79:C80"/>
    <mergeCell ref="B81:C82"/>
    <mergeCell ref="B83:C84"/>
    <mergeCell ref="B85:C8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5"/>
  <sheetViews>
    <sheetView workbookViewId="0">
      <selection activeCell="K7" sqref="K7"/>
    </sheetView>
  </sheetViews>
  <sheetFormatPr defaultColWidth="9" defaultRowHeight="13.5" outlineLevelCol="6"/>
  <cols>
    <col min="1" max="1" width="10.75" style="13" customWidth="1"/>
    <col min="2" max="2" width="14.125" style="13" customWidth="1"/>
    <col min="3" max="3" width="13.75" style="13" customWidth="1"/>
    <col min="4" max="4" width="14.5" style="13" customWidth="1"/>
    <col min="5" max="5" width="6.625" style="13" customWidth="1"/>
    <col min="6" max="6" width="13.625" style="13" customWidth="1"/>
    <col min="7" max="7" width="13.25" style="13" customWidth="1"/>
    <col min="8" max="8" width="12.625" style="13"/>
    <col min="9" max="16372" width="9" style="13"/>
  </cols>
  <sheetData>
    <row r="1" s="13" customFormat="1" ht="29" customHeight="1" spans="1:7">
      <c r="A1" s="14" t="s">
        <v>8540</v>
      </c>
      <c r="B1" s="14"/>
      <c r="C1" s="14"/>
      <c r="D1" s="14"/>
      <c r="E1" s="14"/>
      <c r="F1" s="14"/>
      <c r="G1" s="14"/>
    </row>
    <row r="2" s="13" customFormat="1" ht="38" customHeight="1" spans="1:7">
      <c r="A2" s="15" t="s">
        <v>8541</v>
      </c>
      <c r="B2" s="15" t="s">
        <v>8524</v>
      </c>
      <c r="C2" s="16" t="s">
        <v>8525</v>
      </c>
      <c r="D2" s="16" t="s">
        <v>8526</v>
      </c>
      <c r="E2" s="16" t="s">
        <v>8462</v>
      </c>
      <c r="F2" s="15" t="s">
        <v>8527</v>
      </c>
      <c r="G2" s="15" t="s">
        <v>8542</v>
      </c>
    </row>
    <row r="3" s="13" customFormat="1" ht="18" customHeight="1" spans="1:7">
      <c r="A3" s="18" t="s">
        <v>8477</v>
      </c>
      <c r="B3" s="18" t="s">
        <v>2060</v>
      </c>
      <c r="C3" s="18"/>
      <c r="D3" s="18" t="s">
        <v>4192</v>
      </c>
      <c r="E3" s="19">
        <v>1</v>
      </c>
      <c r="F3" s="19">
        <v>200</v>
      </c>
      <c r="G3" s="19">
        <f t="shared" ref="G3:G15" si="0">F3*E3*12</f>
        <v>2400</v>
      </c>
    </row>
    <row r="4" s="13" customFormat="1" ht="18" customHeight="1" spans="1:7">
      <c r="A4" s="18"/>
      <c r="B4" s="18" t="s">
        <v>2060</v>
      </c>
      <c r="C4" s="18"/>
      <c r="D4" s="18" t="s">
        <v>4195</v>
      </c>
      <c r="E4" s="19">
        <v>1</v>
      </c>
      <c r="F4" s="19">
        <v>200</v>
      </c>
      <c r="G4" s="19">
        <f t="shared" si="0"/>
        <v>2400</v>
      </c>
    </row>
    <row r="5" s="13" customFormat="1" ht="18" customHeight="1" spans="1:7">
      <c r="A5" s="18"/>
      <c r="B5" s="18" t="s">
        <v>2060</v>
      </c>
      <c r="C5" s="18"/>
      <c r="D5" s="18" t="s">
        <v>4855</v>
      </c>
      <c r="E5" s="19">
        <v>1</v>
      </c>
      <c r="F5" s="19">
        <v>200</v>
      </c>
      <c r="G5" s="19">
        <f t="shared" si="0"/>
        <v>2400</v>
      </c>
    </row>
    <row r="6" s="13" customFormat="1" ht="18" customHeight="1" spans="1:7">
      <c r="A6" s="18"/>
      <c r="B6" s="18" t="s">
        <v>2060</v>
      </c>
      <c r="C6" s="18"/>
      <c r="D6" s="18" t="s">
        <v>4857</v>
      </c>
      <c r="E6" s="19">
        <v>1</v>
      </c>
      <c r="F6" s="19">
        <v>200</v>
      </c>
      <c r="G6" s="19">
        <f t="shared" si="0"/>
        <v>2400</v>
      </c>
    </row>
    <row r="7" s="13" customFormat="1" ht="18" customHeight="1" spans="1:7">
      <c r="A7" s="18"/>
      <c r="B7" s="30" t="s">
        <v>8543</v>
      </c>
      <c r="C7" s="32"/>
      <c r="D7" s="18" t="s">
        <v>4199</v>
      </c>
      <c r="E7" s="19">
        <v>1</v>
      </c>
      <c r="F7" s="19">
        <v>200</v>
      </c>
      <c r="G7" s="19">
        <f t="shared" si="0"/>
        <v>2400</v>
      </c>
    </row>
    <row r="8" s="13" customFormat="1" ht="18" customHeight="1" spans="1:7">
      <c r="A8" s="18"/>
      <c r="B8" s="18" t="s">
        <v>8544</v>
      </c>
      <c r="C8" s="18"/>
      <c r="D8" s="18" t="s">
        <v>4844</v>
      </c>
      <c r="E8" s="19">
        <v>1</v>
      </c>
      <c r="F8" s="19">
        <v>200</v>
      </c>
      <c r="G8" s="19">
        <f t="shared" si="0"/>
        <v>2400</v>
      </c>
    </row>
    <row r="9" s="13" customFormat="1" ht="18" customHeight="1" spans="1:7">
      <c r="A9" s="18"/>
      <c r="B9" s="30" t="s">
        <v>8545</v>
      </c>
      <c r="C9" s="32"/>
      <c r="D9" s="18" t="s">
        <v>4197</v>
      </c>
      <c r="E9" s="19">
        <v>1</v>
      </c>
      <c r="F9" s="19">
        <v>200</v>
      </c>
      <c r="G9" s="19">
        <f t="shared" si="0"/>
        <v>2400</v>
      </c>
    </row>
    <row r="10" s="13" customFormat="1" ht="18" customHeight="1" spans="1:7">
      <c r="A10" s="18"/>
      <c r="B10" s="18" t="s">
        <v>357</v>
      </c>
      <c r="C10" s="18"/>
      <c r="D10" s="18"/>
      <c r="E10" s="19">
        <v>11</v>
      </c>
      <c r="F10" s="19">
        <v>200</v>
      </c>
      <c r="G10" s="19">
        <f t="shared" si="0"/>
        <v>26400</v>
      </c>
    </row>
    <row r="11" s="13" customFormat="1" ht="18" customHeight="1" spans="1:7">
      <c r="A11" s="18"/>
      <c r="B11" s="18" t="s">
        <v>57</v>
      </c>
      <c r="C11" s="18"/>
      <c r="D11" s="18"/>
      <c r="E11" s="19">
        <v>13</v>
      </c>
      <c r="F11" s="19">
        <v>200</v>
      </c>
      <c r="G11" s="19">
        <f t="shared" si="0"/>
        <v>31200</v>
      </c>
    </row>
    <row r="12" s="13" customFormat="1" ht="18" customHeight="1" spans="1:7">
      <c r="A12" s="18"/>
      <c r="B12" s="18" t="s">
        <v>457</v>
      </c>
      <c r="C12" s="18"/>
      <c r="D12" s="18"/>
      <c r="E12" s="19">
        <v>36</v>
      </c>
      <c r="F12" s="19">
        <v>200</v>
      </c>
      <c r="G12" s="19">
        <f t="shared" si="0"/>
        <v>86400</v>
      </c>
    </row>
    <row r="13" s="13" customFormat="1" ht="18" customHeight="1" spans="1:7">
      <c r="A13" s="18"/>
      <c r="B13" s="25" t="s">
        <v>8546</v>
      </c>
      <c r="C13" s="18" t="s">
        <v>8531</v>
      </c>
      <c r="D13" s="18" t="s">
        <v>839</v>
      </c>
      <c r="E13" s="19">
        <v>1</v>
      </c>
      <c r="F13" s="19">
        <v>1000</v>
      </c>
      <c r="G13" s="19">
        <f t="shared" si="0"/>
        <v>12000</v>
      </c>
    </row>
    <row r="14" s="13" customFormat="1" ht="18" customHeight="1" spans="1:7">
      <c r="A14" s="18"/>
      <c r="B14" s="18"/>
      <c r="C14" s="18"/>
      <c r="D14" s="18" t="s">
        <v>811</v>
      </c>
      <c r="E14" s="19">
        <v>4</v>
      </c>
      <c r="F14" s="19">
        <v>1200</v>
      </c>
      <c r="G14" s="19">
        <f t="shared" si="0"/>
        <v>57600</v>
      </c>
    </row>
    <row r="15" s="13" customFormat="1" ht="18" customHeight="1" spans="1:7">
      <c r="A15" s="18"/>
      <c r="B15" s="21" t="s">
        <v>8547</v>
      </c>
      <c r="C15" s="18" t="s">
        <v>1424</v>
      </c>
      <c r="D15" s="18" t="s">
        <v>6979</v>
      </c>
      <c r="E15" s="19">
        <v>1</v>
      </c>
      <c r="F15" s="19">
        <v>200</v>
      </c>
      <c r="G15" s="19">
        <f t="shared" si="0"/>
        <v>2400</v>
      </c>
    </row>
    <row r="16" s="13" customFormat="1" ht="18" customHeight="1" spans="1:7">
      <c r="A16" s="18"/>
      <c r="B16" s="22"/>
      <c r="C16" s="18" t="s">
        <v>4747</v>
      </c>
      <c r="D16" s="18" t="s">
        <v>102</v>
      </c>
      <c r="E16" s="19">
        <v>1</v>
      </c>
      <c r="F16" s="19">
        <v>600</v>
      </c>
      <c r="G16" s="19">
        <f t="shared" ref="G16:G48" si="1">E16*12*F16</f>
        <v>7200</v>
      </c>
    </row>
    <row r="17" s="13" customFormat="1" ht="18" customHeight="1" spans="1:7">
      <c r="A17" s="18"/>
      <c r="B17" s="22"/>
      <c r="C17" s="18"/>
      <c r="D17" s="18" t="s">
        <v>1431</v>
      </c>
      <c r="E17" s="19">
        <v>1</v>
      </c>
      <c r="F17" s="19">
        <v>800</v>
      </c>
      <c r="G17" s="19">
        <f t="shared" si="1"/>
        <v>9600</v>
      </c>
    </row>
    <row r="18" s="13" customFormat="1" ht="18" customHeight="1" spans="1:7">
      <c r="A18" s="18"/>
      <c r="B18" s="22"/>
      <c r="C18" s="18"/>
      <c r="D18" s="18" t="s">
        <v>1435</v>
      </c>
      <c r="E18" s="19">
        <v>2</v>
      </c>
      <c r="F18" s="19">
        <v>800</v>
      </c>
      <c r="G18" s="19">
        <f t="shared" si="1"/>
        <v>19200</v>
      </c>
    </row>
    <row r="19" s="13" customFormat="1" ht="18" customHeight="1" spans="1:7">
      <c r="A19" s="18"/>
      <c r="B19" s="22"/>
      <c r="C19" s="18"/>
      <c r="D19" s="18" t="s">
        <v>33</v>
      </c>
      <c r="E19" s="19">
        <v>3</v>
      </c>
      <c r="F19" s="19">
        <v>1000</v>
      </c>
      <c r="G19" s="19">
        <f t="shared" si="1"/>
        <v>36000</v>
      </c>
    </row>
    <row r="20" s="13" customFormat="1" ht="18" customHeight="1" spans="1:7">
      <c r="A20" s="18"/>
      <c r="B20" s="22"/>
      <c r="C20" s="18"/>
      <c r="D20" s="18" t="s">
        <v>43</v>
      </c>
      <c r="E20" s="19">
        <v>6</v>
      </c>
      <c r="F20" s="19">
        <v>800</v>
      </c>
      <c r="G20" s="19">
        <f t="shared" si="1"/>
        <v>57600</v>
      </c>
    </row>
    <row r="21" s="13" customFormat="1" ht="18" customHeight="1" spans="1:7">
      <c r="A21" s="18"/>
      <c r="B21" s="22"/>
      <c r="C21" s="18" t="s">
        <v>4686</v>
      </c>
      <c r="D21" s="18" t="s">
        <v>102</v>
      </c>
      <c r="E21" s="19">
        <v>1</v>
      </c>
      <c r="F21" s="19">
        <v>600</v>
      </c>
      <c r="G21" s="19">
        <f t="shared" si="1"/>
        <v>7200</v>
      </c>
    </row>
    <row r="22" s="13" customFormat="1" ht="18" customHeight="1" spans="1:7">
      <c r="A22" s="18"/>
      <c r="B22" s="22"/>
      <c r="C22" s="18"/>
      <c r="D22" s="18" t="s">
        <v>1431</v>
      </c>
      <c r="E22" s="19">
        <v>1</v>
      </c>
      <c r="F22" s="19">
        <v>800</v>
      </c>
      <c r="G22" s="19">
        <f t="shared" si="1"/>
        <v>9600</v>
      </c>
    </row>
    <row r="23" s="13" customFormat="1" ht="18" customHeight="1" spans="1:7">
      <c r="A23" s="18"/>
      <c r="B23" s="22"/>
      <c r="C23" s="18"/>
      <c r="D23" s="18" t="s">
        <v>1435</v>
      </c>
      <c r="E23" s="19">
        <v>1</v>
      </c>
      <c r="F23" s="19">
        <v>800</v>
      </c>
      <c r="G23" s="19">
        <f t="shared" si="1"/>
        <v>9600</v>
      </c>
    </row>
    <row r="24" s="13" customFormat="1" ht="18" customHeight="1" spans="1:7">
      <c r="A24" s="18"/>
      <c r="B24" s="22"/>
      <c r="C24" s="18"/>
      <c r="D24" s="18" t="s">
        <v>33</v>
      </c>
      <c r="E24" s="19">
        <v>2</v>
      </c>
      <c r="F24" s="19">
        <v>1000</v>
      </c>
      <c r="G24" s="19">
        <f t="shared" si="1"/>
        <v>24000</v>
      </c>
    </row>
    <row r="25" s="13" customFormat="1" ht="18" customHeight="1" spans="1:7">
      <c r="A25" s="18"/>
      <c r="B25" s="22"/>
      <c r="C25" s="18"/>
      <c r="D25" s="18" t="s">
        <v>43</v>
      </c>
      <c r="E25" s="19">
        <v>4</v>
      </c>
      <c r="F25" s="19">
        <v>800</v>
      </c>
      <c r="G25" s="19">
        <f t="shared" si="1"/>
        <v>38400</v>
      </c>
    </row>
    <row r="26" s="13" customFormat="1" ht="18" customHeight="1" spans="1:7">
      <c r="A26" s="18"/>
      <c r="B26" s="22"/>
      <c r="C26" s="18" t="s">
        <v>4727</v>
      </c>
      <c r="D26" s="18" t="s">
        <v>102</v>
      </c>
      <c r="E26" s="19">
        <v>1</v>
      </c>
      <c r="F26" s="19">
        <v>600</v>
      </c>
      <c r="G26" s="19">
        <f t="shared" si="1"/>
        <v>7200</v>
      </c>
    </row>
    <row r="27" s="13" customFormat="1" ht="18" customHeight="1" spans="1:7">
      <c r="A27" s="18"/>
      <c r="B27" s="22"/>
      <c r="C27" s="18"/>
      <c r="D27" s="18" t="s">
        <v>1431</v>
      </c>
      <c r="E27" s="19">
        <v>1</v>
      </c>
      <c r="F27" s="19">
        <v>800</v>
      </c>
      <c r="G27" s="19">
        <f t="shared" si="1"/>
        <v>9600</v>
      </c>
    </row>
    <row r="28" s="13" customFormat="1" ht="18" customHeight="1" spans="1:7">
      <c r="A28" s="18"/>
      <c r="B28" s="22"/>
      <c r="C28" s="18"/>
      <c r="D28" s="18" t="s">
        <v>1435</v>
      </c>
      <c r="E28" s="19">
        <v>2</v>
      </c>
      <c r="F28" s="19">
        <v>800</v>
      </c>
      <c r="G28" s="19">
        <f t="shared" si="1"/>
        <v>19200</v>
      </c>
    </row>
    <row r="29" s="13" customFormat="1" ht="18" customHeight="1" spans="1:7">
      <c r="A29" s="18"/>
      <c r="B29" s="22"/>
      <c r="C29" s="18"/>
      <c r="D29" s="18" t="s">
        <v>33</v>
      </c>
      <c r="E29" s="19">
        <v>4</v>
      </c>
      <c r="F29" s="19">
        <v>1000</v>
      </c>
      <c r="G29" s="19">
        <f t="shared" si="1"/>
        <v>48000</v>
      </c>
    </row>
    <row r="30" s="13" customFormat="1" ht="18" customHeight="1" spans="1:7">
      <c r="A30" s="18"/>
      <c r="B30" s="22"/>
      <c r="C30" s="18"/>
      <c r="D30" s="18" t="s">
        <v>43</v>
      </c>
      <c r="E30" s="19">
        <v>4</v>
      </c>
      <c r="F30" s="19">
        <v>700</v>
      </c>
      <c r="G30" s="19">
        <f t="shared" si="1"/>
        <v>33600</v>
      </c>
    </row>
    <row r="31" s="13" customFormat="1" ht="18" customHeight="1" spans="1:7">
      <c r="A31" s="18"/>
      <c r="B31" s="22"/>
      <c r="C31" s="18" t="s">
        <v>4596</v>
      </c>
      <c r="D31" s="18" t="s">
        <v>102</v>
      </c>
      <c r="E31" s="19">
        <v>1</v>
      </c>
      <c r="F31" s="19">
        <v>600</v>
      </c>
      <c r="G31" s="19">
        <f t="shared" si="1"/>
        <v>7200</v>
      </c>
    </row>
    <row r="32" s="13" customFormat="1" ht="18" customHeight="1" spans="1:7">
      <c r="A32" s="18"/>
      <c r="B32" s="22"/>
      <c r="C32" s="18"/>
      <c r="D32" s="18" t="s">
        <v>1431</v>
      </c>
      <c r="E32" s="19">
        <v>1</v>
      </c>
      <c r="F32" s="19">
        <v>800</v>
      </c>
      <c r="G32" s="19">
        <f t="shared" si="1"/>
        <v>9600</v>
      </c>
    </row>
    <row r="33" s="13" customFormat="1" ht="18" customHeight="1" spans="1:7">
      <c r="A33" s="18"/>
      <c r="B33" s="22"/>
      <c r="C33" s="18"/>
      <c r="D33" s="18" t="s">
        <v>1435</v>
      </c>
      <c r="E33" s="19"/>
      <c r="F33" s="19">
        <v>800</v>
      </c>
      <c r="G33" s="19">
        <f t="shared" si="1"/>
        <v>0</v>
      </c>
    </row>
    <row r="34" s="13" customFormat="1" ht="18" customHeight="1" spans="1:7">
      <c r="A34" s="18"/>
      <c r="B34" s="22"/>
      <c r="C34" s="18"/>
      <c r="D34" s="18" t="s">
        <v>33</v>
      </c>
      <c r="E34" s="19">
        <v>3</v>
      </c>
      <c r="F34" s="19">
        <v>1000</v>
      </c>
      <c r="G34" s="19">
        <f t="shared" si="1"/>
        <v>36000</v>
      </c>
    </row>
    <row r="35" s="13" customFormat="1" ht="18" customHeight="1" spans="1:7">
      <c r="A35" s="18"/>
      <c r="B35" s="23"/>
      <c r="C35" s="18"/>
      <c r="D35" s="18" t="s">
        <v>43</v>
      </c>
      <c r="E35" s="19">
        <v>4</v>
      </c>
      <c r="F35" s="19">
        <v>800</v>
      </c>
      <c r="G35" s="19">
        <f t="shared" si="1"/>
        <v>38400</v>
      </c>
    </row>
    <row r="36" s="13" customFormat="1" ht="18" customHeight="1" spans="1:7">
      <c r="A36" s="18"/>
      <c r="B36" s="22" t="s">
        <v>8548</v>
      </c>
      <c r="C36" s="18" t="s">
        <v>8549</v>
      </c>
      <c r="D36" s="18" t="s">
        <v>4218</v>
      </c>
      <c r="E36" s="19">
        <v>1</v>
      </c>
      <c r="F36" s="19">
        <v>200</v>
      </c>
      <c r="G36" s="19">
        <f t="shared" si="1"/>
        <v>2400</v>
      </c>
    </row>
    <row r="37" s="13" customFormat="1" ht="18" customHeight="1" spans="1:7">
      <c r="A37" s="18"/>
      <c r="B37" s="22"/>
      <c r="C37" s="18" t="s">
        <v>4564</v>
      </c>
      <c r="D37" s="18" t="s">
        <v>102</v>
      </c>
      <c r="E37" s="19">
        <v>1</v>
      </c>
      <c r="F37" s="19">
        <v>600</v>
      </c>
      <c r="G37" s="19">
        <f t="shared" si="1"/>
        <v>7200</v>
      </c>
    </row>
    <row r="38" s="13" customFormat="1" ht="18" customHeight="1" spans="1:7">
      <c r="A38" s="18"/>
      <c r="B38" s="22"/>
      <c r="C38" s="18"/>
      <c r="D38" s="18" t="s">
        <v>1431</v>
      </c>
      <c r="E38" s="19">
        <v>1</v>
      </c>
      <c r="F38" s="19">
        <v>800</v>
      </c>
      <c r="G38" s="19">
        <f t="shared" si="1"/>
        <v>9600</v>
      </c>
    </row>
    <row r="39" s="13" customFormat="1" ht="18" customHeight="1" spans="1:7">
      <c r="A39" s="18"/>
      <c r="B39" s="22"/>
      <c r="C39" s="18"/>
      <c r="D39" s="18" t="s">
        <v>1435</v>
      </c>
      <c r="E39" s="19">
        <v>3</v>
      </c>
      <c r="F39" s="19">
        <v>800</v>
      </c>
      <c r="G39" s="19">
        <f t="shared" si="1"/>
        <v>28800</v>
      </c>
    </row>
    <row r="40" s="13" customFormat="1" ht="18" customHeight="1" spans="1:7">
      <c r="A40" s="18"/>
      <c r="B40" s="22"/>
      <c r="C40" s="18"/>
      <c r="D40" s="18" t="s">
        <v>33</v>
      </c>
      <c r="E40" s="19">
        <v>3</v>
      </c>
      <c r="F40" s="19">
        <v>1000</v>
      </c>
      <c r="G40" s="19">
        <f t="shared" si="1"/>
        <v>36000</v>
      </c>
    </row>
    <row r="41" s="13" customFormat="1" ht="18" customHeight="1" spans="1:7">
      <c r="A41" s="18"/>
      <c r="B41" s="22"/>
      <c r="C41" s="18"/>
      <c r="D41" s="18" t="s">
        <v>43</v>
      </c>
      <c r="E41" s="19">
        <v>4</v>
      </c>
      <c r="F41" s="19">
        <v>800</v>
      </c>
      <c r="G41" s="19">
        <f t="shared" si="1"/>
        <v>38400</v>
      </c>
    </row>
    <row r="42" s="13" customFormat="1" ht="18" customHeight="1" spans="1:7">
      <c r="A42" s="18"/>
      <c r="B42" s="22"/>
      <c r="C42" s="18" t="s">
        <v>4767</v>
      </c>
      <c r="D42" s="18" t="s">
        <v>102</v>
      </c>
      <c r="E42" s="19">
        <v>1</v>
      </c>
      <c r="F42" s="19">
        <v>600</v>
      </c>
      <c r="G42" s="19">
        <f t="shared" si="1"/>
        <v>7200</v>
      </c>
    </row>
    <row r="43" s="13" customFormat="1" ht="18" customHeight="1" spans="1:7">
      <c r="A43" s="18"/>
      <c r="B43" s="22"/>
      <c r="C43" s="18"/>
      <c r="D43" s="18" t="s">
        <v>1431</v>
      </c>
      <c r="E43" s="19">
        <v>1</v>
      </c>
      <c r="F43" s="19">
        <v>800</v>
      </c>
      <c r="G43" s="19">
        <f t="shared" si="1"/>
        <v>9600</v>
      </c>
    </row>
    <row r="44" s="13" customFormat="1" ht="18" customHeight="1" spans="1:7">
      <c r="A44" s="18"/>
      <c r="B44" s="22"/>
      <c r="C44" s="18"/>
      <c r="D44" s="18" t="s">
        <v>1435</v>
      </c>
      <c r="E44" s="19">
        <v>1</v>
      </c>
      <c r="F44" s="19">
        <v>800</v>
      </c>
      <c r="G44" s="19">
        <f t="shared" si="1"/>
        <v>9600</v>
      </c>
    </row>
    <row r="45" s="13" customFormat="1" ht="18" customHeight="1" spans="1:7">
      <c r="A45" s="18"/>
      <c r="B45" s="22"/>
      <c r="C45" s="18"/>
      <c r="D45" s="18" t="s">
        <v>33</v>
      </c>
      <c r="E45" s="19">
        <v>2</v>
      </c>
      <c r="F45" s="19">
        <v>1000</v>
      </c>
      <c r="G45" s="19">
        <f t="shared" si="1"/>
        <v>24000</v>
      </c>
    </row>
    <row r="46" s="13" customFormat="1" ht="18" customHeight="1" spans="1:7">
      <c r="A46" s="18"/>
      <c r="B46" s="22"/>
      <c r="C46" s="18"/>
      <c r="D46" s="18" t="s">
        <v>43</v>
      </c>
      <c r="E46" s="19">
        <v>3</v>
      </c>
      <c r="F46" s="19">
        <v>800</v>
      </c>
      <c r="G46" s="19">
        <f t="shared" si="1"/>
        <v>28800</v>
      </c>
    </row>
    <row r="47" s="13" customFormat="1" ht="18" customHeight="1" spans="1:7">
      <c r="A47" s="18"/>
      <c r="B47" s="22"/>
      <c r="C47" s="18" t="s">
        <v>4571</v>
      </c>
      <c r="D47" s="18" t="s">
        <v>102</v>
      </c>
      <c r="E47" s="19">
        <v>1</v>
      </c>
      <c r="F47" s="19">
        <v>600</v>
      </c>
      <c r="G47" s="19">
        <f t="shared" si="1"/>
        <v>7200</v>
      </c>
    </row>
    <row r="48" s="13" customFormat="1" ht="18" customHeight="1" spans="1:7">
      <c r="A48" s="18"/>
      <c r="B48" s="22"/>
      <c r="C48" s="18"/>
      <c r="D48" s="18" t="s">
        <v>1431</v>
      </c>
      <c r="E48" s="19">
        <v>1</v>
      </c>
      <c r="F48" s="19">
        <v>800</v>
      </c>
      <c r="G48" s="19">
        <f t="shared" si="1"/>
        <v>9600</v>
      </c>
    </row>
    <row r="49" s="13" customFormat="1" ht="18" customHeight="1" spans="1:7">
      <c r="A49" s="18"/>
      <c r="B49" s="22"/>
      <c r="C49" s="18"/>
      <c r="D49" s="18" t="s">
        <v>1435</v>
      </c>
      <c r="E49" s="19"/>
      <c r="F49" s="19">
        <v>800</v>
      </c>
      <c r="G49" s="19"/>
    </row>
    <row r="50" s="13" customFormat="1" ht="18" customHeight="1" spans="1:7">
      <c r="A50" s="18"/>
      <c r="B50" s="22"/>
      <c r="C50" s="18"/>
      <c r="D50" s="18" t="s">
        <v>33</v>
      </c>
      <c r="E50" s="19">
        <v>2</v>
      </c>
      <c r="F50" s="19">
        <v>1000</v>
      </c>
      <c r="G50" s="19">
        <f t="shared" ref="G50:G53" si="2">E50*12*F50</f>
        <v>24000</v>
      </c>
    </row>
    <row r="51" s="13" customFormat="1" ht="18" customHeight="1" spans="1:7">
      <c r="A51" s="18"/>
      <c r="B51" s="22"/>
      <c r="C51" s="18"/>
      <c r="D51" s="18" t="s">
        <v>43</v>
      </c>
      <c r="E51" s="19">
        <v>3</v>
      </c>
      <c r="F51" s="19">
        <v>700</v>
      </c>
      <c r="G51" s="19">
        <f t="shared" si="2"/>
        <v>25200</v>
      </c>
    </row>
    <row r="52" s="13" customFormat="1" ht="18" customHeight="1" spans="1:7">
      <c r="A52" s="18"/>
      <c r="B52" s="22"/>
      <c r="C52" s="18" t="s">
        <v>4233</v>
      </c>
      <c r="D52" s="18" t="s">
        <v>102</v>
      </c>
      <c r="E52" s="19">
        <v>1</v>
      </c>
      <c r="F52" s="19">
        <v>600</v>
      </c>
      <c r="G52" s="19">
        <f t="shared" si="2"/>
        <v>7200</v>
      </c>
    </row>
    <row r="53" s="13" customFormat="1" ht="18" customHeight="1" spans="1:7">
      <c r="A53" s="18"/>
      <c r="B53" s="22"/>
      <c r="C53" s="18"/>
      <c r="D53" s="18" t="s">
        <v>1431</v>
      </c>
      <c r="E53" s="19">
        <v>1</v>
      </c>
      <c r="F53" s="19">
        <v>800</v>
      </c>
      <c r="G53" s="19">
        <f t="shared" si="2"/>
        <v>9600</v>
      </c>
    </row>
    <row r="54" s="13" customFormat="1" ht="18" customHeight="1" spans="1:7">
      <c r="A54" s="18"/>
      <c r="B54" s="22"/>
      <c r="C54" s="18"/>
      <c r="D54" s="18" t="s">
        <v>1435</v>
      </c>
      <c r="E54" s="19"/>
      <c r="F54" s="19">
        <v>800</v>
      </c>
      <c r="G54" s="19"/>
    </row>
    <row r="55" s="13" customFormat="1" ht="18" customHeight="1" spans="1:7">
      <c r="A55" s="18"/>
      <c r="B55" s="22"/>
      <c r="C55" s="18"/>
      <c r="D55" s="18" t="s">
        <v>33</v>
      </c>
      <c r="E55" s="19">
        <v>3</v>
      </c>
      <c r="F55" s="19">
        <v>900</v>
      </c>
      <c r="G55" s="19">
        <f t="shared" ref="G55:G106" si="3">E55*12*F55</f>
        <v>32400</v>
      </c>
    </row>
    <row r="56" s="13" customFormat="1" ht="18" customHeight="1" spans="1:7">
      <c r="A56" s="18"/>
      <c r="B56" s="23"/>
      <c r="C56" s="18"/>
      <c r="D56" s="18" t="s">
        <v>43</v>
      </c>
      <c r="E56" s="19">
        <v>3</v>
      </c>
      <c r="F56" s="19">
        <v>700</v>
      </c>
      <c r="G56" s="19">
        <f t="shared" si="3"/>
        <v>25200</v>
      </c>
    </row>
    <row r="57" s="13" customFormat="1" ht="18" customHeight="1" spans="1:7">
      <c r="A57" s="18"/>
      <c r="B57" s="22" t="s">
        <v>8550</v>
      </c>
      <c r="C57" s="18" t="s">
        <v>6619</v>
      </c>
      <c r="D57" s="18" t="s">
        <v>102</v>
      </c>
      <c r="E57" s="19">
        <v>1</v>
      </c>
      <c r="F57" s="19">
        <v>600</v>
      </c>
      <c r="G57" s="19">
        <f t="shared" si="3"/>
        <v>7200</v>
      </c>
    </row>
    <row r="58" s="13" customFormat="1" ht="18" customHeight="1" spans="1:7">
      <c r="A58" s="18"/>
      <c r="B58" s="22"/>
      <c r="C58" s="18"/>
      <c r="D58" s="18" t="s">
        <v>1431</v>
      </c>
      <c r="E58" s="19">
        <v>1</v>
      </c>
      <c r="F58" s="19">
        <v>800</v>
      </c>
      <c r="G58" s="19">
        <f t="shared" si="3"/>
        <v>9600</v>
      </c>
    </row>
    <row r="59" s="13" customFormat="1" ht="18" customHeight="1" spans="1:7">
      <c r="A59" s="18"/>
      <c r="B59" s="22"/>
      <c r="C59" s="18"/>
      <c r="D59" s="18" t="s">
        <v>1435</v>
      </c>
      <c r="E59" s="19">
        <v>2</v>
      </c>
      <c r="F59" s="19">
        <v>800</v>
      </c>
      <c r="G59" s="19">
        <f t="shared" si="3"/>
        <v>19200</v>
      </c>
    </row>
    <row r="60" s="13" customFormat="1" ht="18" customHeight="1" spans="1:7">
      <c r="A60" s="18"/>
      <c r="B60" s="22"/>
      <c r="C60" s="18"/>
      <c r="D60" s="18" t="s">
        <v>33</v>
      </c>
      <c r="E60" s="19">
        <v>2</v>
      </c>
      <c r="F60" s="19">
        <v>1000</v>
      </c>
      <c r="G60" s="19">
        <f t="shared" si="3"/>
        <v>24000</v>
      </c>
    </row>
    <row r="61" s="13" customFormat="1" ht="18" customHeight="1" spans="1:7">
      <c r="A61" s="18"/>
      <c r="B61" s="22"/>
      <c r="C61" s="18"/>
      <c r="D61" s="18" t="s">
        <v>43</v>
      </c>
      <c r="E61" s="19">
        <v>6</v>
      </c>
      <c r="F61" s="19">
        <v>800</v>
      </c>
      <c r="G61" s="19">
        <f t="shared" si="3"/>
        <v>57600</v>
      </c>
    </row>
    <row r="62" s="13" customFormat="1" ht="18" customHeight="1" spans="1:7">
      <c r="A62" s="18"/>
      <c r="B62" s="22"/>
      <c r="C62" s="18" t="s">
        <v>6592</v>
      </c>
      <c r="D62" s="18" t="s">
        <v>102</v>
      </c>
      <c r="E62" s="19">
        <v>1</v>
      </c>
      <c r="F62" s="19">
        <v>600</v>
      </c>
      <c r="G62" s="19">
        <f t="shared" si="3"/>
        <v>7200</v>
      </c>
    </row>
    <row r="63" s="13" customFormat="1" ht="18" customHeight="1" spans="1:7">
      <c r="A63" s="18"/>
      <c r="B63" s="22"/>
      <c r="C63" s="18"/>
      <c r="D63" s="18" t="s">
        <v>1431</v>
      </c>
      <c r="E63" s="19">
        <v>1</v>
      </c>
      <c r="F63" s="19">
        <v>800</v>
      </c>
      <c r="G63" s="19">
        <f t="shared" si="3"/>
        <v>9600</v>
      </c>
    </row>
    <row r="64" s="13" customFormat="1" ht="18" customHeight="1" spans="1:7">
      <c r="A64" s="18"/>
      <c r="B64" s="22"/>
      <c r="C64" s="18"/>
      <c r="D64" s="18" t="s">
        <v>1435</v>
      </c>
      <c r="E64" s="19">
        <v>1</v>
      </c>
      <c r="F64" s="19">
        <v>800</v>
      </c>
      <c r="G64" s="19">
        <f t="shared" si="3"/>
        <v>9600</v>
      </c>
    </row>
    <row r="65" s="13" customFormat="1" ht="18" customHeight="1" spans="1:7">
      <c r="A65" s="18"/>
      <c r="B65" s="22"/>
      <c r="C65" s="18"/>
      <c r="D65" s="18" t="s">
        <v>33</v>
      </c>
      <c r="E65" s="19">
        <v>1</v>
      </c>
      <c r="F65" s="19">
        <v>1000</v>
      </c>
      <c r="G65" s="19">
        <f t="shared" si="3"/>
        <v>12000</v>
      </c>
    </row>
    <row r="66" s="13" customFormat="1" ht="18" customHeight="1" spans="1:7">
      <c r="A66" s="18"/>
      <c r="B66" s="22"/>
      <c r="C66" s="18"/>
      <c r="D66" s="18" t="s">
        <v>43</v>
      </c>
      <c r="E66" s="19">
        <v>4</v>
      </c>
      <c r="F66" s="19">
        <v>800</v>
      </c>
      <c r="G66" s="19">
        <f t="shared" si="3"/>
        <v>38400</v>
      </c>
    </row>
    <row r="67" s="13" customFormat="1" ht="18" customHeight="1" spans="1:7">
      <c r="A67" s="18"/>
      <c r="B67" s="22"/>
      <c r="C67" s="18" t="s">
        <v>6613</v>
      </c>
      <c r="D67" s="18" t="s">
        <v>102</v>
      </c>
      <c r="E67" s="19">
        <v>1</v>
      </c>
      <c r="F67" s="19">
        <v>600</v>
      </c>
      <c r="G67" s="19">
        <f t="shared" si="3"/>
        <v>7200</v>
      </c>
    </row>
    <row r="68" s="13" customFormat="1" ht="18" customHeight="1" spans="1:7">
      <c r="A68" s="18"/>
      <c r="B68" s="22"/>
      <c r="C68" s="18"/>
      <c r="D68" s="18" t="s">
        <v>1431</v>
      </c>
      <c r="E68" s="19">
        <v>1</v>
      </c>
      <c r="F68" s="19">
        <v>800</v>
      </c>
      <c r="G68" s="19">
        <f t="shared" si="3"/>
        <v>9600</v>
      </c>
    </row>
    <row r="69" s="13" customFormat="1" ht="18" customHeight="1" spans="1:7">
      <c r="A69" s="18"/>
      <c r="B69" s="22"/>
      <c r="C69" s="18"/>
      <c r="D69" s="18" t="s">
        <v>1435</v>
      </c>
      <c r="E69" s="19">
        <v>2</v>
      </c>
      <c r="F69" s="19">
        <v>800</v>
      </c>
      <c r="G69" s="19">
        <f t="shared" si="3"/>
        <v>19200</v>
      </c>
    </row>
    <row r="70" s="13" customFormat="1" ht="18" customHeight="1" spans="1:7">
      <c r="A70" s="18"/>
      <c r="B70" s="22"/>
      <c r="C70" s="18"/>
      <c r="D70" s="18" t="s">
        <v>33</v>
      </c>
      <c r="E70" s="19">
        <v>2</v>
      </c>
      <c r="F70" s="19">
        <v>1000</v>
      </c>
      <c r="G70" s="19">
        <f t="shared" si="3"/>
        <v>24000</v>
      </c>
    </row>
    <row r="71" s="13" customFormat="1" ht="18" customHeight="1" spans="1:7">
      <c r="A71" s="18"/>
      <c r="B71" s="22"/>
      <c r="C71" s="18"/>
      <c r="D71" s="18" t="s">
        <v>43</v>
      </c>
      <c r="E71" s="19">
        <v>6</v>
      </c>
      <c r="F71" s="19">
        <v>800</v>
      </c>
      <c r="G71" s="19">
        <f t="shared" si="3"/>
        <v>57600</v>
      </c>
    </row>
    <row r="72" s="13" customFormat="1" ht="18" customHeight="1" spans="1:7">
      <c r="A72" s="18"/>
      <c r="B72" s="22"/>
      <c r="C72" s="18" t="s">
        <v>6816</v>
      </c>
      <c r="D72" s="18" t="s">
        <v>102</v>
      </c>
      <c r="E72" s="19">
        <v>1</v>
      </c>
      <c r="F72" s="19">
        <v>600</v>
      </c>
      <c r="G72" s="19">
        <f t="shared" si="3"/>
        <v>7200</v>
      </c>
    </row>
    <row r="73" s="13" customFormat="1" ht="18" customHeight="1" spans="1:7">
      <c r="A73" s="18"/>
      <c r="B73" s="22"/>
      <c r="C73" s="18"/>
      <c r="D73" s="18" t="s">
        <v>1431</v>
      </c>
      <c r="E73" s="19">
        <v>1</v>
      </c>
      <c r="F73" s="19">
        <v>800</v>
      </c>
      <c r="G73" s="19">
        <f t="shared" si="3"/>
        <v>9600</v>
      </c>
    </row>
    <row r="74" s="13" customFormat="1" ht="18" customHeight="1" spans="1:7">
      <c r="A74" s="18"/>
      <c r="B74" s="22"/>
      <c r="C74" s="18"/>
      <c r="D74" s="18" t="s">
        <v>1435</v>
      </c>
      <c r="E74" s="19"/>
      <c r="F74" s="19">
        <v>800</v>
      </c>
      <c r="G74" s="19">
        <f t="shared" si="3"/>
        <v>0</v>
      </c>
    </row>
    <row r="75" s="13" customFormat="1" ht="18" customHeight="1" spans="1:7">
      <c r="A75" s="18"/>
      <c r="B75" s="22"/>
      <c r="C75" s="18"/>
      <c r="D75" s="18" t="s">
        <v>33</v>
      </c>
      <c r="E75" s="19">
        <v>1</v>
      </c>
      <c r="F75" s="19">
        <v>1000</v>
      </c>
      <c r="G75" s="19">
        <f t="shared" si="3"/>
        <v>12000</v>
      </c>
    </row>
    <row r="76" s="13" customFormat="1" ht="18" customHeight="1" spans="1:7">
      <c r="A76" s="18"/>
      <c r="B76" s="22"/>
      <c r="C76" s="18"/>
      <c r="D76" s="18" t="s">
        <v>43</v>
      </c>
      <c r="E76" s="19">
        <v>2</v>
      </c>
      <c r="F76" s="19">
        <v>800</v>
      </c>
      <c r="G76" s="19">
        <f t="shared" si="3"/>
        <v>19200</v>
      </c>
    </row>
    <row r="77" s="13" customFormat="1" ht="18" customHeight="1" spans="1:7">
      <c r="A77" s="18"/>
      <c r="B77" s="22"/>
      <c r="C77" s="18" t="s">
        <v>6710</v>
      </c>
      <c r="D77" s="18" t="s">
        <v>102</v>
      </c>
      <c r="E77" s="19">
        <v>1</v>
      </c>
      <c r="F77" s="19">
        <v>600</v>
      </c>
      <c r="G77" s="19">
        <f t="shared" si="3"/>
        <v>7200</v>
      </c>
    </row>
    <row r="78" s="13" customFormat="1" ht="18" customHeight="1" spans="1:7">
      <c r="A78" s="18"/>
      <c r="B78" s="22"/>
      <c r="C78" s="18"/>
      <c r="D78" s="18" t="s">
        <v>1431</v>
      </c>
      <c r="E78" s="19">
        <v>1</v>
      </c>
      <c r="F78" s="19">
        <v>800</v>
      </c>
      <c r="G78" s="19">
        <f t="shared" si="3"/>
        <v>9600</v>
      </c>
    </row>
    <row r="79" s="13" customFormat="1" ht="18" customHeight="1" spans="1:7">
      <c r="A79" s="18"/>
      <c r="B79" s="22"/>
      <c r="C79" s="18"/>
      <c r="D79" s="18" t="s">
        <v>1435</v>
      </c>
      <c r="E79" s="19"/>
      <c r="F79" s="19">
        <v>800</v>
      </c>
      <c r="G79" s="19">
        <f t="shared" si="3"/>
        <v>0</v>
      </c>
    </row>
    <row r="80" s="13" customFormat="1" ht="18" customHeight="1" spans="1:7">
      <c r="A80" s="18"/>
      <c r="B80" s="22"/>
      <c r="C80" s="18"/>
      <c r="D80" s="18" t="s">
        <v>33</v>
      </c>
      <c r="E80" s="19">
        <v>1</v>
      </c>
      <c r="F80" s="19">
        <v>1000</v>
      </c>
      <c r="G80" s="19">
        <f t="shared" si="3"/>
        <v>12000</v>
      </c>
    </row>
    <row r="81" s="13" customFormat="1" ht="18" customHeight="1" spans="1:7">
      <c r="A81" s="18"/>
      <c r="B81" s="22"/>
      <c r="C81" s="18"/>
      <c r="D81" s="18" t="s">
        <v>43</v>
      </c>
      <c r="E81" s="19">
        <v>2</v>
      </c>
      <c r="F81" s="19">
        <v>800</v>
      </c>
      <c r="G81" s="19">
        <f t="shared" si="3"/>
        <v>19200</v>
      </c>
    </row>
    <row r="82" s="13" customFormat="1" ht="18" customHeight="1" spans="1:7">
      <c r="A82" s="18"/>
      <c r="B82" s="22"/>
      <c r="C82" s="18" t="s">
        <v>6725</v>
      </c>
      <c r="D82" s="18" t="s">
        <v>102</v>
      </c>
      <c r="E82" s="19">
        <v>1</v>
      </c>
      <c r="F82" s="19">
        <v>600</v>
      </c>
      <c r="G82" s="19">
        <f t="shared" si="3"/>
        <v>7200</v>
      </c>
    </row>
    <row r="83" s="13" customFormat="1" ht="18" customHeight="1" spans="1:7">
      <c r="A83" s="18"/>
      <c r="B83" s="22"/>
      <c r="C83" s="18"/>
      <c r="D83" s="18" t="s">
        <v>1431</v>
      </c>
      <c r="E83" s="19">
        <v>1</v>
      </c>
      <c r="F83" s="19">
        <v>800</v>
      </c>
      <c r="G83" s="19">
        <f t="shared" si="3"/>
        <v>9600</v>
      </c>
    </row>
    <row r="84" s="13" customFormat="1" ht="18" customHeight="1" spans="1:7">
      <c r="A84" s="18"/>
      <c r="B84" s="22"/>
      <c r="C84" s="18"/>
      <c r="D84" s="18" t="s">
        <v>1435</v>
      </c>
      <c r="E84" s="19"/>
      <c r="F84" s="19">
        <v>800</v>
      </c>
      <c r="G84" s="19">
        <f t="shared" si="3"/>
        <v>0</v>
      </c>
    </row>
    <row r="85" s="13" customFormat="1" ht="18" customHeight="1" spans="1:7">
      <c r="A85" s="18"/>
      <c r="B85" s="22"/>
      <c r="C85" s="18"/>
      <c r="D85" s="18" t="s">
        <v>33</v>
      </c>
      <c r="E85" s="19">
        <v>1</v>
      </c>
      <c r="F85" s="19">
        <v>1000</v>
      </c>
      <c r="G85" s="19">
        <f t="shared" si="3"/>
        <v>12000</v>
      </c>
    </row>
    <row r="86" s="13" customFormat="1" ht="18" customHeight="1" spans="1:7">
      <c r="A86" s="18"/>
      <c r="B86" s="22"/>
      <c r="C86" s="18"/>
      <c r="D86" s="18" t="s">
        <v>43</v>
      </c>
      <c r="E86" s="19">
        <v>3</v>
      </c>
      <c r="F86" s="19">
        <v>800</v>
      </c>
      <c r="G86" s="19">
        <f t="shared" si="3"/>
        <v>28800</v>
      </c>
    </row>
    <row r="87" s="13" customFormat="1" ht="18" customHeight="1" spans="1:7">
      <c r="A87" s="18"/>
      <c r="B87" s="22"/>
      <c r="C87" s="18" t="s">
        <v>4390</v>
      </c>
      <c r="D87" s="18" t="s">
        <v>102</v>
      </c>
      <c r="E87" s="19">
        <v>1</v>
      </c>
      <c r="F87" s="19">
        <v>600</v>
      </c>
      <c r="G87" s="19">
        <f t="shared" si="3"/>
        <v>7200</v>
      </c>
    </row>
    <row r="88" s="13" customFormat="1" ht="18" customHeight="1" spans="1:7">
      <c r="A88" s="18"/>
      <c r="B88" s="22"/>
      <c r="C88" s="18"/>
      <c r="D88" s="18" t="s">
        <v>1431</v>
      </c>
      <c r="E88" s="19">
        <v>1</v>
      </c>
      <c r="F88" s="19">
        <v>800</v>
      </c>
      <c r="G88" s="19">
        <f t="shared" si="3"/>
        <v>9600</v>
      </c>
    </row>
    <row r="89" s="13" customFormat="1" ht="18" customHeight="1" spans="1:7">
      <c r="A89" s="18"/>
      <c r="B89" s="22"/>
      <c r="C89" s="18"/>
      <c r="D89" s="18" t="s">
        <v>1435</v>
      </c>
      <c r="E89" s="19">
        <v>1</v>
      </c>
      <c r="F89" s="19">
        <v>800</v>
      </c>
      <c r="G89" s="19">
        <f t="shared" si="3"/>
        <v>9600</v>
      </c>
    </row>
    <row r="90" s="13" customFormat="1" ht="18" customHeight="1" spans="1:7">
      <c r="A90" s="18"/>
      <c r="B90" s="22"/>
      <c r="C90" s="18"/>
      <c r="D90" s="18" t="s">
        <v>33</v>
      </c>
      <c r="E90" s="19">
        <v>2</v>
      </c>
      <c r="F90" s="19">
        <v>1000</v>
      </c>
      <c r="G90" s="19">
        <f t="shared" si="3"/>
        <v>24000</v>
      </c>
    </row>
    <row r="91" s="13" customFormat="1" ht="18" customHeight="1" spans="1:7">
      <c r="A91" s="18"/>
      <c r="B91" s="22"/>
      <c r="C91" s="18"/>
      <c r="D91" s="18" t="s">
        <v>43</v>
      </c>
      <c r="E91" s="19">
        <v>4</v>
      </c>
      <c r="F91" s="19">
        <v>800</v>
      </c>
      <c r="G91" s="19">
        <f t="shared" si="3"/>
        <v>38400</v>
      </c>
    </row>
    <row r="92" s="13" customFormat="1" ht="18" customHeight="1" spans="1:7">
      <c r="A92" s="18"/>
      <c r="B92" s="22"/>
      <c r="C92" s="18" t="s">
        <v>4220</v>
      </c>
      <c r="D92" s="18" t="s">
        <v>102</v>
      </c>
      <c r="E92" s="19">
        <v>1</v>
      </c>
      <c r="F92" s="19">
        <v>600</v>
      </c>
      <c r="G92" s="19">
        <f t="shared" si="3"/>
        <v>7200</v>
      </c>
    </row>
    <row r="93" s="13" customFormat="1" ht="18" customHeight="1" spans="1:7">
      <c r="A93" s="18"/>
      <c r="B93" s="22"/>
      <c r="C93" s="18"/>
      <c r="D93" s="18" t="s">
        <v>1431</v>
      </c>
      <c r="E93" s="19">
        <v>1</v>
      </c>
      <c r="F93" s="19">
        <v>800</v>
      </c>
      <c r="G93" s="19">
        <f t="shared" si="3"/>
        <v>9600</v>
      </c>
    </row>
    <row r="94" s="13" customFormat="1" ht="18" customHeight="1" spans="1:7">
      <c r="A94" s="18"/>
      <c r="B94" s="22"/>
      <c r="C94" s="18"/>
      <c r="D94" s="18" t="s">
        <v>1435</v>
      </c>
      <c r="E94" s="19">
        <v>1</v>
      </c>
      <c r="F94" s="19">
        <v>800</v>
      </c>
      <c r="G94" s="19">
        <f t="shared" si="3"/>
        <v>9600</v>
      </c>
    </row>
    <row r="95" s="13" customFormat="1" ht="18" customHeight="1" spans="1:7">
      <c r="A95" s="18"/>
      <c r="B95" s="22"/>
      <c r="C95" s="18"/>
      <c r="D95" s="18" t="s">
        <v>33</v>
      </c>
      <c r="E95" s="19">
        <v>1</v>
      </c>
      <c r="F95" s="19">
        <v>1000</v>
      </c>
      <c r="G95" s="19">
        <f t="shared" si="3"/>
        <v>12000</v>
      </c>
    </row>
    <row r="96" s="13" customFormat="1" ht="18" customHeight="1" spans="1:7">
      <c r="A96" s="18"/>
      <c r="B96" s="23"/>
      <c r="C96" s="18"/>
      <c r="D96" s="18" t="s">
        <v>43</v>
      </c>
      <c r="E96" s="19">
        <v>4</v>
      </c>
      <c r="F96" s="19">
        <v>800</v>
      </c>
      <c r="G96" s="19">
        <f t="shared" si="3"/>
        <v>38400</v>
      </c>
    </row>
    <row r="97" s="13" customFormat="1" ht="18" customHeight="1" spans="1:7">
      <c r="A97" s="18"/>
      <c r="B97" s="22" t="s">
        <v>8551</v>
      </c>
      <c r="C97" s="18" t="s">
        <v>6651</v>
      </c>
      <c r="D97" s="18" t="s">
        <v>102</v>
      </c>
      <c r="E97" s="19">
        <v>1</v>
      </c>
      <c r="F97" s="19">
        <v>600</v>
      </c>
      <c r="G97" s="19">
        <f t="shared" si="3"/>
        <v>7200</v>
      </c>
    </row>
    <row r="98" s="13" customFormat="1" ht="18" customHeight="1" spans="1:7">
      <c r="A98" s="18"/>
      <c r="B98" s="22"/>
      <c r="C98" s="18"/>
      <c r="D98" s="18" t="s">
        <v>1431</v>
      </c>
      <c r="E98" s="19">
        <v>1</v>
      </c>
      <c r="F98" s="19">
        <v>800</v>
      </c>
      <c r="G98" s="19">
        <f t="shared" si="3"/>
        <v>9600</v>
      </c>
    </row>
    <row r="99" s="13" customFormat="1" ht="18" customHeight="1" spans="1:7">
      <c r="A99" s="18"/>
      <c r="B99" s="22"/>
      <c r="C99" s="18"/>
      <c r="D99" s="18" t="s">
        <v>1435</v>
      </c>
      <c r="E99" s="19">
        <v>3</v>
      </c>
      <c r="F99" s="19">
        <v>800</v>
      </c>
      <c r="G99" s="19">
        <f t="shared" si="3"/>
        <v>28800</v>
      </c>
    </row>
    <row r="100" s="13" customFormat="1" ht="18" customHeight="1" spans="1:7">
      <c r="A100" s="18"/>
      <c r="B100" s="22"/>
      <c r="C100" s="18"/>
      <c r="D100" s="18" t="s">
        <v>33</v>
      </c>
      <c r="E100" s="19">
        <v>5</v>
      </c>
      <c r="F100" s="19">
        <v>1000</v>
      </c>
      <c r="G100" s="19">
        <f t="shared" si="3"/>
        <v>60000</v>
      </c>
    </row>
    <row r="101" s="13" customFormat="1" ht="18" customHeight="1" spans="1:7">
      <c r="A101" s="18"/>
      <c r="B101" s="22"/>
      <c r="C101" s="18"/>
      <c r="D101" s="18" t="s">
        <v>43</v>
      </c>
      <c r="E101" s="19">
        <v>7</v>
      </c>
      <c r="F101" s="19">
        <v>800</v>
      </c>
      <c r="G101" s="19">
        <f t="shared" si="3"/>
        <v>67200</v>
      </c>
    </row>
    <row r="102" s="13" customFormat="1" ht="18" customHeight="1" spans="1:7">
      <c r="A102" s="18"/>
      <c r="B102" s="22"/>
      <c r="C102" s="18" t="s">
        <v>4261</v>
      </c>
      <c r="D102" s="18" t="s">
        <v>102</v>
      </c>
      <c r="E102" s="19">
        <v>1</v>
      </c>
      <c r="F102" s="19">
        <v>600</v>
      </c>
      <c r="G102" s="19">
        <f t="shared" si="3"/>
        <v>7200</v>
      </c>
    </row>
    <row r="103" s="13" customFormat="1" ht="18" customHeight="1" spans="1:7">
      <c r="A103" s="18"/>
      <c r="B103" s="22"/>
      <c r="C103" s="18"/>
      <c r="D103" s="18" t="s">
        <v>1431</v>
      </c>
      <c r="E103" s="19">
        <v>1</v>
      </c>
      <c r="F103" s="19">
        <v>800</v>
      </c>
      <c r="G103" s="19">
        <f t="shared" si="3"/>
        <v>9600</v>
      </c>
    </row>
    <row r="104" s="13" customFormat="1" ht="18" customHeight="1" spans="1:7">
      <c r="A104" s="18"/>
      <c r="B104" s="22"/>
      <c r="C104" s="18"/>
      <c r="D104" s="18" t="s">
        <v>1435</v>
      </c>
      <c r="E104" s="19">
        <v>3</v>
      </c>
      <c r="F104" s="19">
        <v>800</v>
      </c>
      <c r="G104" s="19">
        <f t="shared" si="3"/>
        <v>28800</v>
      </c>
    </row>
    <row r="105" s="13" customFormat="1" ht="18" customHeight="1" spans="1:7">
      <c r="A105" s="18"/>
      <c r="B105" s="22"/>
      <c r="C105" s="18"/>
      <c r="D105" s="18" t="s">
        <v>33</v>
      </c>
      <c r="E105" s="19">
        <v>10</v>
      </c>
      <c r="F105" s="19">
        <v>1000</v>
      </c>
      <c r="G105" s="19">
        <f t="shared" si="3"/>
        <v>120000</v>
      </c>
    </row>
    <row r="106" s="13" customFormat="1" ht="18" customHeight="1" spans="1:7">
      <c r="A106" s="18"/>
      <c r="B106" s="23"/>
      <c r="C106" s="18"/>
      <c r="D106" s="18" t="s">
        <v>43</v>
      </c>
      <c r="E106" s="19">
        <v>10</v>
      </c>
      <c r="F106" s="19">
        <v>700</v>
      </c>
      <c r="G106" s="19">
        <f t="shared" si="3"/>
        <v>84000</v>
      </c>
    </row>
    <row r="107" s="13" customFormat="1" ht="15" customHeight="1" spans="1:7">
      <c r="A107" s="18"/>
      <c r="B107" s="21" t="s">
        <v>8552</v>
      </c>
      <c r="C107" s="25" t="s">
        <v>8553</v>
      </c>
      <c r="D107" s="18" t="s">
        <v>342</v>
      </c>
      <c r="E107" s="19">
        <v>5</v>
      </c>
      <c r="F107" s="19">
        <v>1000</v>
      </c>
      <c r="G107" s="19">
        <f t="shared" ref="G107:G111" si="4">F107*E107*12</f>
        <v>60000</v>
      </c>
    </row>
    <row r="108" s="13" customFormat="1" ht="18" customHeight="1" spans="1:7">
      <c r="A108" s="18"/>
      <c r="B108" s="22"/>
      <c r="C108" s="25"/>
      <c r="D108" s="18" t="s">
        <v>339</v>
      </c>
      <c r="E108" s="19">
        <v>5</v>
      </c>
      <c r="F108" s="19">
        <v>1000</v>
      </c>
      <c r="G108" s="19">
        <f t="shared" si="4"/>
        <v>60000</v>
      </c>
    </row>
    <row r="109" s="13" customFormat="1" ht="18" customHeight="1" spans="1:7">
      <c r="A109" s="18"/>
      <c r="B109" s="22"/>
      <c r="C109" s="25"/>
      <c r="D109" s="18" t="s">
        <v>8537</v>
      </c>
      <c r="E109" s="19">
        <v>5</v>
      </c>
      <c r="F109" s="19">
        <v>1200</v>
      </c>
      <c r="G109" s="19">
        <f t="shared" si="4"/>
        <v>72000</v>
      </c>
    </row>
    <row r="110" s="13" customFormat="1" ht="18" customHeight="1" spans="1:7">
      <c r="A110" s="18"/>
      <c r="B110" s="22"/>
      <c r="C110" s="25"/>
      <c r="D110" s="18" t="s">
        <v>8538</v>
      </c>
      <c r="E110" s="19"/>
      <c r="F110" s="19"/>
      <c r="G110" s="19">
        <f t="shared" si="4"/>
        <v>0</v>
      </c>
    </row>
    <row r="111" s="13" customFormat="1" ht="18" customHeight="1" spans="1:7">
      <c r="A111" s="18"/>
      <c r="B111" s="22"/>
      <c r="C111" s="25"/>
      <c r="D111" s="18" t="s">
        <v>8539</v>
      </c>
      <c r="E111" s="19">
        <v>32</v>
      </c>
      <c r="F111" s="19">
        <v>1200</v>
      </c>
      <c r="G111" s="19">
        <f t="shared" si="4"/>
        <v>460800</v>
      </c>
    </row>
    <row r="112" s="13" customFormat="1" ht="18" customHeight="1" spans="1:7">
      <c r="A112" s="18"/>
      <c r="B112" s="22"/>
      <c r="C112" s="17" t="s">
        <v>53</v>
      </c>
      <c r="D112" s="18" t="s">
        <v>839</v>
      </c>
      <c r="E112" s="19">
        <v>1</v>
      </c>
      <c r="F112" s="19">
        <v>1200</v>
      </c>
      <c r="G112" s="19">
        <f t="shared" ref="G112:G114" si="5">E112*12*F112</f>
        <v>14400</v>
      </c>
    </row>
    <row r="113" s="13" customFormat="1" ht="18" customHeight="1" spans="1:7">
      <c r="A113" s="18"/>
      <c r="B113" s="22"/>
      <c r="C113" s="20"/>
      <c r="D113" s="18" t="s">
        <v>110</v>
      </c>
      <c r="E113" s="19">
        <v>4</v>
      </c>
      <c r="F113" s="19">
        <v>1200</v>
      </c>
      <c r="G113" s="19">
        <f t="shared" si="5"/>
        <v>57600</v>
      </c>
    </row>
    <row r="114" s="13" customFormat="1" ht="18" customHeight="1" spans="1:7">
      <c r="A114" s="18"/>
      <c r="B114" s="23"/>
      <c r="C114" s="24"/>
      <c r="D114" s="18" t="s">
        <v>8539</v>
      </c>
      <c r="E114" s="19">
        <v>18</v>
      </c>
      <c r="F114" s="19">
        <v>1000</v>
      </c>
      <c r="G114" s="19">
        <f t="shared" si="5"/>
        <v>216000</v>
      </c>
    </row>
    <row r="115" s="13" customFormat="1" ht="18" customHeight="1" spans="1:7">
      <c r="A115" s="18"/>
      <c r="B115" s="21" t="s">
        <v>8554</v>
      </c>
      <c r="C115" s="17" t="s">
        <v>372</v>
      </c>
      <c r="D115" s="18" t="s">
        <v>102</v>
      </c>
      <c r="E115" s="19">
        <v>1</v>
      </c>
      <c r="F115" s="19">
        <v>5625</v>
      </c>
      <c r="G115" s="19">
        <v>67500</v>
      </c>
    </row>
    <row r="116" s="13" customFormat="1" ht="18" customHeight="1" spans="1:7">
      <c r="A116" s="18"/>
      <c r="B116" s="20"/>
      <c r="C116" s="24"/>
      <c r="D116" s="18" t="s">
        <v>373</v>
      </c>
      <c r="E116" s="19">
        <v>3</v>
      </c>
      <c r="F116" s="19">
        <v>5625</v>
      </c>
      <c r="G116" s="19">
        <v>202500</v>
      </c>
    </row>
    <row r="117" s="13" customFormat="1" ht="18" customHeight="1" spans="1:7">
      <c r="A117" s="18"/>
      <c r="B117" s="20"/>
      <c r="C117" s="17" t="s">
        <v>153</v>
      </c>
      <c r="D117" s="18" t="s">
        <v>102</v>
      </c>
      <c r="E117" s="19">
        <v>1</v>
      </c>
      <c r="F117" s="19">
        <v>4167</v>
      </c>
      <c r="G117" s="19">
        <v>50000</v>
      </c>
    </row>
    <row r="118" s="13" customFormat="1" ht="18" customHeight="1" spans="1:7">
      <c r="A118" s="18"/>
      <c r="B118" s="20"/>
      <c r="C118" s="24"/>
      <c r="D118" s="18" t="s">
        <v>373</v>
      </c>
      <c r="E118" s="19"/>
      <c r="F118" s="19"/>
      <c r="G118" s="19"/>
    </row>
    <row r="119" s="13" customFormat="1" ht="18" customHeight="1" spans="1:7">
      <c r="A119" s="18"/>
      <c r="B119" s="20"/>
      <c r="C119" s="17" t="s">
        <v>157</v>
      </c>
      <c r="D119" s="18" t="s">
        <v>102</v>
      </c>
      <c r="E119" s="19">
        <v>1</v>
      </c>
      <c r="F119" s="19">
        <v>3000</v>
      </c>
      <c r="G119" s="19">
        <f t="shared" ref="G119:G123" si="6">F119*12*E119</f>
        <v>36000</v>
      </c>
    </row>
    <row r="120" s="13" customFormat="1" ht="18" customHeight="1" spans="1:7">
      <c r="A120" s="18"/>
      <c r="B120" s="20"/>
      <c r="C120" s="24"/>
      <c r="D120" s="18" t="s">
        <v>373</v>
      </c>
      <c r="E120" s="19">
        <v>4</v>
      </c>
      <c r="F120" s="19">
        <v>3000</v>
      </c>
      <c r="G120" s="19">
        <f t="shared" si="6"/>
        <v>144000</v>
      </c>
    </row>
    <row r="121" s="13" customFormat="1" ht="18" customHeight="1" spans="1:7">
      <c r="A121" s="18"/>
      <c r="B121" s="20"/>
      <c r="C121" s="17" t="s">
        <v>99</v>
      </c>
      <c r="D121" s="18" t="s">
        <v>102</v>
      </c>
      <c r="E121" s="19">
        <v>3</v>
      </c>
      <c r="F121" s="19">
        <v>9792</v>
      </c>
      <c r="G121" s="19">
        <v>352500</v>
      </c>
    </row>
    <row r="122" s="13" customFormat="1" ht="18" customHeight="1" spans="1:7">
      <c r="A122" s="18"/>
      <c r="B122" s="20"/>
      <c r="C122" s="24"/>
      <c r="D122" s="18" t="s">
        <v>373</v>
      </c>
      <c r="E122" s="19">
        <v>1</v>
      </c>
      <c r="F122" s="19">
        <v>9792</v>
      </c>
      <c r="G122" s="19">
        <v>117500</v>
      </c>
    </row>
    <row r="123" s="13" customFormat="1" ht="18" customHeight="1" spans="1:7">
      <c r="A123" s="18"/>
      <c r="B123" s="20"/>
      <c r="C123" s="17" t="s">
        <v>109</v>
      </c>
      <c r="D123" s="18" t="s">
        <v>102</v>
      </c>
      <c r="E123" s="19">
        <v>1</v>
      </c>
      <c r="F123" s="19">
        <v>3000</v>
      </c>
      <c r="G123" s="19">
        <f t="shared" si="6"/>
        <v>36000</v>
      </c>
    </row>
    <row r="124" s="13" customFormat="1" ht="18" customHeight="1" spans="1:7">
      <c r="A124" s="18"/>
      <c r="B124" s="24"/>
      <c r="C124" s="24"/>
      <c r="D124" s="18" t="s">
        <v>373</v>
      </c>
      <c r="E124" s="19"/>
      <c r="F124" s="19"/>
      <c r="G124" s="19"/>
    </row>
    <row r="125" s="13" customFormat="1" ht="18" customHeight="1" spans="1:7">
      <c r="A125" s="16" t="s">
        <v>5628</v>
      </c>
      <c r="B125" s="16"/>
      <c r="C125" s="16"/>
      <c r="D125" s="16"/>
      <c r="E125" s="19">
        <f t="shared" ref="E125:G125" si="7">SUM(E3:E124)</f>
        <v>344</v>
      </c>
      <c r="F125" s="19">
        <f t="shared" si="7"/>
        <v>127901</v>
      </c>
      <c r="G125" s="19">
        <f t="shared" si="7"/>
        <v>4002400</v>
      </c>
    </row>
  </sheetData>
  <mergeCells count="46">
    <mergeCell ref="A1:G1"/>
    <mergeCell ref="B3:C3"/>
    <mergeCell ref="B4:C4"/>
    <mergeCell ref="B5:C5"/>
    <mergeCell ref="B6:C6"/>
    <mergeCell ref="B7:C7"/>
    <mergeCell ref="B8:C8"/>
    <mergeCell ref="B9:C9"/>
    <mergeCell ref="B10:D10"/>
    <mergeCell ref="B11:D11"/>
    <mergeCell ref="B12:D12"/>
    <mergeCell ref="A125:D125"/>
    <mergeCell ref="A3:A124"/>
    <mergeCell ref="B13:B14"/>
    <mergeCell ref="B15:B35"/>
    <mergeCell ref="B36:B56"/>
    <mergeCell ref="B57:B96"/>
    <mergeCell ref="B97:B106"/>
    <mergeCell ref="B107:B114"/>
    <mergeCell ref="B115:B124"/>
    <mergeCell ref="C13:C14"/>
    <mergeCell ref="C16:C20"/>
    <mergeCell ref="C21:C25"/>
    <mergeCell ref="C26:C30"/>
    <mergeCell ref="C31:C35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4"/>
    <mergeCell ref="C115:C116"/>
    <mergeCell ref="C117:C118"/>
    <mergeCell ref="C119:C120"/>
    <mergeCell ref="C121:C122"/>
    <mergeCell ref="C123:C124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0"/>
  <sheetViews>
    <sheetView workbookViewId="0">
      <selection activeCell="N11" sqref="N11"/>
    </sheetView>
  </sheetViews>
  <sheetFormatPr defaultColWidth="9" defaultRowHeight="13.5"/>
  <cols>
    <col min="1" max="1" width="9.75" style="13" customWidth="1"/>
    <col min="2" max="2" width="14.125" style="13" customWidth="1"/>
    <col min="3" max="3" width="9.625" style="13" customWidth="1"/>
    <col min="4" max="4" width="21.875" style="13" customWidth="1"/>
    <col min="5" max="5" width="6.625" style="13" customWidth="1"/>
    <col min="6" max="6" width="15" style="13" customWidth="1"/>
    <col min="7" max="7" width="7.5" style="13" customWidth="1"/>
    <col min="8" max="16370" width="9" style="13"/>
  </cols>
  <sheetData>
    <row r="1" s="13" customFormat="1" ht="42" customHeight="1" spans="1:7">
      <c r="A1" s="14" t="s">
        <v>8555</v>
      </c>
      <c r="B1" s="14"/>
      <c r="C1" s="14"/>
      <c r="D1" s="14"/>
      <c r="E1" s="14"/>
      <c r="F1" s="14"/>
      <c r="G1" s="14"/>
    </row>
    <row r="2" s="13" customFormat="1" ht="38" customHeight="1" spans="1:7">
      <c r="A2" s="15" t="s">
        <v>8523</v>
      </c>
      <c r="B2" s="15" t="s">
        <v>8524</v>
      </c>
      <c r="C2" s="16" t="s">
        <v>8525</v>
      </c>
      <c r="D2" s="16" t="s">
        <v>8526</v>
      </c>
      <c r="E2" s="16" t="s">
        <v>8462</v>
      </c>
      <c r="F2" s="15" t="s">
        <v>8527</v>
      </c>
      <c r="G2" s="15" t="s">
        <v>8556</v>
      </c>
    </row>
    <row r="3" s="13" customFormat="1" ht="18" customHeight="1" spans="1:7">
      <c r="A3" s="18" t="s">
        <v>8478</v>
      </c>
      <c r="B3" s="30" t="s">
        <v>2060</v>
      </c>
      <c r="C3" s="31"/>
      <c r="D3" s="32"/>
      <c r="E3" s="19">
        <v>6</v>
      </c>
      <c r="F3" s="19">
        <v>200</v>
      </c>
      <c r="G3" s="19">
        <f t="shared" ref="G3:G66" si="0">F3*E3*12</f>
        <v>14400</v>
      </c>
    </row>
    <row r="4" s="13" customFormat="1" ht="18" customHeight="1" spans="1:7">
      <c r="A4" s="18"/>
      <c r="B4" s="18" t="s">
        <v>357</v>
      </c>
      <c r="C4" s="18"/>
      <c r="D4" s="18"/>
      <c r="E4" s="19">
        <v>4</v>
      </c>
      <c r="F4" s="19">
        <v>200</v>
      </c>
      <c r="G4" s="19">
        <f t="shared" si="0"/>
        <v>9600</v>
      </c>
    </row>
    <row r="5" s="13" customFormat="1" ht="18" customHeight="1" spans="1:7">
      <c r="A5" s="18"/>
      <c r="B5" s="18" t="s">
        <v>57</v>
      </c>
      <c r="C5" s="18"/>
      <c r="D5" s="18"/>
      <c r="E5" s="19">
        <v>7</v>
      </c>
      <c r="F5" s="19">
        <v>200</v>
      </c>
      <c r="G5" s="19">
        <f t="shared" si="0"/>
        <v>16800</v>
      </c>
    </row>
    <row r="6" s="13" customFormat="1" ht="18" customHeight="1" spans="1:7">
      <c r="A6" s="18"/>
      <c r="B6" s="18" t="s">
        <v>457</v>
      </c>
      <c r="C6" s="18"/>
      <c r="D6" s="18"/>
      <c r="E6" s="19">
        <v>28</v>
      </c>
      <c r="F6" s="19">
        <v>200</v>
      </c>
      <c r="G6" s="19">
        <f t="shared" si="0"/>
        <v>67200</v>
      </c>
    </row>
    <row r="7" s="13" customFormat="1" ht="18" customHeight="1" spans="1:7">
      <c r="A7" s="18"/>
      <c r="B7" s="18" t="s">
        <v>8557</v>
      </c>
      <c r="C7" s="18"/>
      <c r="D7" s="18"/>
      <c r="E7" s="19">
        <v>3</v>
      </c>
      <c r="F7" s="19">
        <v>600</v>
      </c>
      <c r="G7" s="19">
        <f t="shared" si="0"/>
        <v>21600</v>
      </c>
    </row>
    <row r="8" s="13" customFormat="1" ht="18" customHeight="1" spans="1:7">
      <c r="A8" s="18"/>
      <c r="B8" s="18" t="s">
        <v>8530</v>
      </c>
      <c r="C8" s="18" t="s">
        <v>8531</v>
      </c>
      <c r="D8" s="18" t="s">
        <v>839</v>
      </c>
      <c r="E8" s="19">
        <v>1</v>
      </c>
      <c r="F8" s="33">
        <v>600</v>
      </c>
      <c r="G8" s="19">
        <f t="shared" si="0"/>
        <v>7200</v>
      </c>
    </row>
    <row r="9" s="13" customFormat="1" ht="18" customHeight="1" spans="1:7">
      <c r="A9" s="18"/>
      <c r="B9" s="18"/>
      <c r="C9" s="18"/>
      <c r="D9" s="18" t="s">
        <v>811</v>
      </c>
      <c r="E9" s="19">
        <v>2</v>
      </c>
      <c r="F9" s="33">
        <v>600</v>
      </c>
      <c r="G9" s="19">
        <f t="shared" si="0"/>
        <v>14400</v>
      </c>
    </row>
    <row r="10" s="13" customFormat="1" ht="18" customHeight="1" spans="1:7">
      <c r="A10" s="18"/>
      <c r="B10" s="21" t="s">
        <v>8558</v>
      </c>
      <c r="C10" s="18" t="s">
        <v>60</v>
      </c>
      <c r="D10" s="18" t="s">
        <v>102</v>
      </c>
      <c r="E10" s="19">
        <v>1</v>
      </c>
      <c r="F10" s="19">
        <v>600</v>
      </c>
      <c r="G10" s="19">
        <f t="shared" si="0"/>
        <v>7200</v>
      </c>
    </row>
    <row r="11" s="13" customFormat="1" ht="18" customHeight="1" spans="1:7">
      <c r="A11" s="18"/>
      <c r="B11" s="22"/>
      <c r="C11" s="18"/>
      <c r="D11" s="18" t="s">
        <v>1431</v>
      </c>
      <c r="E11" s="19">
        <v>1</v>
      </c>
      <c r="F11" s="28">
        <v>800</v>
      </c>
      <c r="G11" s="19">
        <f t="shared" si="0"/>
        <v>9600</v>
      </c>
    </row>
    <row r="12" s="13" customFormat="1" ht="18" customHeight="1" spans="1:7">
      <c r="A12" s="18"/>
      <c r="B12" s="22"/>
      <c r="C12" s="18"/>
      <c r="D12" s="18" t="s">
        <v>1435</v>
      </c>
      <c r="E12" s="19">
        <v>3</v>
      </c>
      <c r="F12" s="19">
        <v>600</v>
      </c>
      <c r="G12" s="19">
        <f t="shared" si="0"/>
        <v>21600</v>
      </c>
    </row>
    <row r="13" s="13" customFormat="1" ht="18" customHeight="1" spans="1:7">
      <c r="A13" s="18"/>
      <c r="B13" s="22"/>
      <c r="C13" s="18"/>
      <c r="D13" s="18" t="s">
        <v>33</v>
      </c>
      <c r="E13" s="19">
        <v>3</v>
      </c>
      <c r="F13" s="19">
        <v>900</v>
      </c>
      <c r="G13" s="19">
        <f t="shared" si="0"/>
        <v>32400</v>
      </c>
    </row>
    <row r="14" s="13" customFormat="1" ht="18" customHeight="1" spans="1:7">
      <c r="A14" s="18"/>
      <c r="B14" s="22"/>
      <c r="C14" s="18"/>
      <c r="D14" s="18" t="s">
        <v>43</v>
      </c>
      <c r="E14" s="19">
        <v>4</v>
      </c>
      <c r="F14" s="19">
        <v>1200</v>
      </c>
      <c r="G14" s="19">
        <f t="shared" si="0"/>
        <v>57600</v>
      </c>
    </row>
    <row r="15" s="13" customFormat="1" ht="18" customHeight="1" spans="1:7">
      <c r="A15" s="18"/>
      <c r="B15" s="22"/>
      <c r="C15" s="18" t="s">
        <v>124</v>
      </c>
      <c r="D15" s="18" t="s">
        <v>102</v>
      </c>
      <c r="E15" s="19">
        <v>1</v>
      </c>
      <c r="F15" s="19">
        <v>600</v>
      </c>
      <c r="G15" s="19">
        <f t="shared" si="0"/>
        <v>7200</v>
      </c>
    </row>
    <row r="16" s="13" customFormat="1" ht="18" customHeight="1" spans="1:7">
      <c r="A16" s="18"/>
      <c r="B16" s="22"/>
      <c r="C16" s="18"/>
      <c r="D16" s="18" t="s">
        <v>1431</v>
      </c>
      <c r="E16" s="19">
        <v>1</v>
      </c>
      <c r="F16" s="28">
        <v>800</v>
      </c>
      <c r="G16" s="19">
        <f t="shared" si="0"/>
        <v>9600</v>
      </c>
    </row>
    <row r="17" s="13" customFormat="1" ht="18" customHeight="1" spans="1:7">
      <c r="A17" s="18"/>
      <c r="B17" s="22"/>
      <c r="C17" s="18"/>
      <c r="D17" s="18" t="s">
        <v>1435</v>
      </c>
      <c r="E17" s="19">
        <v>1</v>
      </c>
      <c r="F17" s="19">
        <v>600</v>
      </c>
      <c r="G17" s="19">
        <f t="shared" si="0"/>
        <v>7200</v>
      </c>
    </row>
    <row r="18" s="13" customFormat="1" ht="18" customHeight="1" spans="1:7">
      <c r="A18" s="18"/>
      <c r="B18" s="22"/>
      <c r="C18" s="18"/>
      <c r="D18" s="18" t="s">
        <v>33</v>
      </c>
      <c r="E18" s="19">
        <v>4</v>
      </c>
      <c r="F18" s="19">
        <v>900</v>
      </c>
      <c r="G18" s="19">
        <f t="shared" si="0"/>
        <v>43200</v>
      </c>
    </row>
    <row r="19" s="13" customFormat="1" ht="18" customHeight="1" spans="1:7">
      <c r="A19" s="18"/>
      <c r="B19" s="22"/>
      <c r="C19" s="18"/>
      <c r="D19" s="18" t="s">
        <v>43</v>
      </c>
      <c r="E19" s="19">
        <v>6</v>
      </c>
      <c r="F19" s="19">
        <v>1200</v>
      </c>
      <c r="G19" s="19">
        <f t="shared" si="0"/>
        <v>86400</v>
      </c>
    </row>
    <row r="20" s="13" customFormat="1" ht="18" customHeight="1" spans="1:7">
      <c r="A20" s="18"/>
      <c r="B20" s="22"/>
      <c r="C20" s="17" t="s">
        <v>42</v>
      </c>
      <c r="D20" s="18" t="s">
        <v>102</v>
      </c>
      <c r="E20" s="19">
        <v>1</v>
      </c>
      <c r="F20" s="19">
        <v>600</v>
      </c>
      <c r="G20" s="19">
        <f t="shared" si="0"/>
        <v>7200</v>
      </c>
    </row>
    <row r="21" s="13" customFormat="1" ht="18" customHeight="1" spans="1:7">
      <c r="A21" s="18"/>
      <c r="B21" s="22"/>
      <c r="C21" s="20"/>
      <c r="D21" s="18" t="s">
        <v>1431</v>
      </c>
      <c r="E21" s="19">
        <v>1</v>
      </c>
      <c r="F21" s="28">
        <v>800</v>
      </c>
      <c r="G21" s="19">
        <f t="shared" si="0"/>
        <v>9600</v>
      </c>
    </row>
    <row r="22" s="13" customFormat="1" ht="18" customHeight="1" spans="1:7">
      <c r="A22" s="18"/>
      <c r="B22" s="22"/>
      <c r="C22" s="20"/>
      <c r="D22" s="18" t="s">
        <v>1435</v>
      </c>
      <c r="E22" s="19">
        <v>1</v>
      </c>
      <c r="F22" s="19">
        <v>600</v>
      </c>
      <c r="G22" s="19">
        <f t="shared" si="0"/>
        <v>7200</v>
      </c>
    </row>
    <row r="23" s="13" customFormat="1" ht="18" customHeight="1" spans="1:7">
      <c r="A23" s="18"/>
      <c r="B23" s="22"/>
      <c r="C23" s="20"/>
      <c r="D23" s="18" t="s">
        <v>33</v>
      </c>
      <c r="E23" s="19">
        <v>4</v>
      </c>
      <c r="F23" s="19">
        <v>900</v>
      </c>
      <c r="G23" s="19">
        <f t="shared" si="0"/>
        <v>43200</v>
      </c>
    </row>
    <row r="24" s="13" customFormat="1" ht="18" customHeight="1" spans="1:7">
      <c r="A24" s="18"/>
      <c r="B24" s="22"/>
      <c r="C24" s="24"/>
      <c r="D24" s="18" t="s">
        <v>43</v>
      </c>
      <c r="E24" s="19">
        <v>7</v>
      </c>
      <c r="F24" s="19">
        <v>1200</v>
      </c>
      <c r="G24" s="19">
        <f t="shared" si="0"/>
        <v>100800</v>
      </c>
    </row>
    <row r="25" s="13" customFormat="1" ht="18" customHeight="1" spans="1:7">
      <c r="A25" s="18"/>
      <c r="B25" s="22"/>
      <c r="C25" s="17" t="s">
        <v>38</v>
      </c>
      <c r="D25" s="18" t="s">
        <v>102</v>
      </c>
      <c r="E25" s="19">
        <v>1</v>
      </c>
      <c r="F25" s="19">
        <v>600</v>
      </c>
      <c r="G25" s="19">
        <f t="shared" si="0"/>
        <v>7200</v>
      </c>
    </row>
    <row r="26" s="13" customFormat="1" ht="18" customHeight="1" spans="1:7">
      <c r="A26" s="18"/>
      <c r="B26" s="22"/>
      <c r="C26" s="20"/>
      <c r="D26" s="18" t="s">
        <v>1431</v>
      </c>
      <c r="E26" s="19"/>
      <c r="F26" s="28">
        <v>800</v>
      </c>
      <c r="G26" s="19">
        <f t="shared" si="0"/>
        <v>0</v>
      </c>
    </row>
    <row r="27" s="13" customFormat="1" ht="18" customHeight="1" spans="1:7">
      <c r="A27" s="18"/>
      <c r="B27" s="22"/>
      <c r="C27" s="20"/>
      <c r="D27" s="18" t="s">
        <v>1435</v>
      </c>
      <c r="E27" s="19">
        <v>2</v>
      </c>
      <c r="F27" s="19">
        <v>600</v>
      </c>
      <c r="G27" s="19">
        <f t="shared" si="0"/>
        <v>14400</v>
      </c>
    </row>
    <row r="28" s="13" customFormat="1" ht="18" customHeight="1" spans="1:7">
      <c r="A28" s="18"/>
      <c r="B28" s="22"/>
      <c r="C28" s="20"/>
      <c r="D28" s="18" t="s">
        <v>33</v>
      </c>
      <c r="E28" s="19">
        <v>6</v>
      </c>
      <c r="F28" s="19">
        <v>900</v>
      </c>
      <c r="G28" s="19">
        <f t="shared" si="0"/>
        <v>64800</v>
      </c>
    </row>
    <row r="29" s="13" customFormat="1" ht="18" customHeight="1" spans="1:7">
      <c r="A29" s="18"/>
      <c r="B29" s="23"/>
      <c r="C29" s="24"/>
      <c r="D29" s="18" t="s">
        <v>43</v>
      </c>
      <c r="E29" s="19">
        <v>7</v>
      </c>
      <c r="F29" s="19">
        <v>1200</v>
      </c>
      <c r="G29" s="19">
        <f t="shared" si="0"/>
        <v>100800</v>
      </c>
    </row>
    <row r="30" s="13" customFormat="1" ht="18" customHeight="1" spans="1:7">
      <c r="A30" s="18"/>
      <c r="B30" s="25" t="s">
        <v>8559</v>
      </c>
      <c r="C30" s="18" t="s">
        <v>87</v>
      </c>
      <c r="D30" s="18" t="s">
        <v>102</v>
      </c>
      <c r="E30" s="19">
        <v>1</v>
      </c>
      <c r="F30" s="19">
        <v>600</v>
      </c>
      <c r="G30" s="19">
        <f t="shared" si="0"/>
        <v>7200</v>
      </c>
    </row>
    <row r="31" s="13" customFormat="1" ht="18" customHeight="1" spans="1:7">
      <c r="A31" s="18"/>
      <c r="B31" s="25"/>
      <c r="C31" s="18"/>
      <c r="D31" s="18" t="s">
        <v>1431</v>
      </c>
      <c r="E31" s="19">
        <v>1</v>
      </c>
      <c r="F31" s="28">
        <v>800</v>
      </c>
      <c r="G31" s="19">
        <f t="shared" si="0"/>
        <v>9600</v>
      </c>
    </row>
    <row r="32" s="13" customFormat="1" ht="18" customHeight="1" spans="1:7">
      <c r="A32" s="18"/>
      <c r="B32" s="25"/>
      <c r="C32" s="18"/>
      <c r="D32" s="18" t="s">
        <v>1435</v>
      </c>
      <c r="E32" s="19">
        <v>1</v>
      </c>
      <c r="F32" s="19">
        <v>600</v>
      </c>
      <c r="G32" s="19">
        <f t="shared" si="0"/>
        <v>7200</v>
      </c>
    </row>
    <row r="33" s="13" customFormat="1" ht="18" customHeight="1" spans="1:7">
      <c r="A33" s="18"/>
      <c r="B33" s="25"/>
      <c r="C33" s="18"/>
      <c r="D33" s="18" t="s">
        <v>33</v>
      </c>
      <c r="E33" s="19">
        <v>1</v>
      </c>
      <c r="F33" s="19">
        <v>900</v>
      </c>
      <c r="G33" s="19">
        <f t="shared" si="0"/>
        <v>10800</v>
      </c>
    </row>
    <row r="34" s="13" customFormat="1" ht="18" customHeight="1" spans="1:7">
      <c r="A34" s="18"/>
      <c r="B34" s="25"/>
      <c r="C34" s="18"/>
      <c r="D34" s="18" t="s">
        <v>43</v>
      </c>
      <c r="E34" s="19">
        <v>3</v>
      </c>
      <c r="F34" s="19">
        <v>1200</v>
      </c>
      <c r="G34" s="19">
        <f t="shared" si="0"/>
        <v>43200</v>
      </c>
    </row>
    <row r="35" s="13" customFormat="1" ht="18" customHeight="1" spans="1:7">
      <c r="A35" s="18"/>
      <c r="B35" s="25"/>
      <c r="C35" s="18" t="s">
        <v>248</v>
      </c>
      <c r="D35" s="18" t="s">
        <v>102</v>
      </c>
      <c r="E35" s="19">
        <v>1</v>
      </c>
      <c r="F35" s="19">
        <v>600</v>
      </c>
      <c r="G35" s="19">
        <f t="shared" si="0"/>
        <v>7200</v>
      </c>
    </row>
    <row r="36" s="13" customFormat="1" ht="18" customHeight="1" spans="1:7">
      <c r="A36" s="18"/>
      <c r="B36" s="25"/>
      <c r="C36" s="18"/>
      <c r="D36" s="18" t="s">
        <v>1431</v>
      </c>
      <c r="E36" s="19">
        <v>1</v>
      </c>
      <c r="F36" s="28">
        <v>800</v>
      </c>
      <c r="G36" s="19">
        <f t="shared" si="0"/>
        <v>9600</v>
      </c>
    </row>
    <row r="37" s="13" customFormat="1" ht="18" customHeight="1" spans="1:7">
      <c r="A37" s="18"/>
      <c r="B37" s="25"/>
      <c r="C37" s="18"/>
      <c r="D37" s="18" t="s">
        <v>1435</v>
      </c>
      <c r="E37" s="19">
        <v>2</v>
      </c>
      <c r="F37" s="19">
        <v>600</v>
      </c>
      <c r="G37" s="19">
        <f t="shared" si="0"/>
        <v>14400</v>
      </c>
    </row>
    <row r="38" s="13" customFormat="1" ht="18" customHeight="1" spans="1:7">
      <c r="A38" s="18"/>
      <c r="B38" s="25"/>
      <c r="C38" s="18"/>
      <c r="D38" s="18" t="s">
        <v>33</v>
      </c>
      <c r="E38" s="19">
        <v>1</v>
      </c>
      <c r="F38" s="19">
        <v>900</v>
      </c>
      <c r="G38" s="19">
        <f t="shared" si="0"/>
        <v>10800</v>
      </c>
    </row>
    <row r="39" s="13" customFormat="1" ht="18" customHeight="1" spans="1:7">
      <c r="A39" s="18"/>
      <c r="B39" s="25"/>
      <c r="C39" s="18"/>
      <c r="D39" s="18" t="s">
        <v>43</v>
      </c>
      <c r="E39" s="19">
        <v>4</v>
      </c>
      <c r="F39" s="19">
        <v>1200</v>
      </c>
      <c r="G39" s="19">
        <f t="shared" si="0"/>
        <v>57600</v>
      </c>
    </row>
    <row r="40" s="13" customFormat="1" ht="18" customHeight="1" spans="1:7">
      <c r="A40" s="18"/>
      <c r="B40" s="25"/>
      <c r="C40" s="18" t="s">
        <v>105</v>
      </c>
      <c r="D40" s="18" t="s">
        <v>102</v>
      </c>
      <c r="E40" s="19">
        <v>1</v>
      </c>
      <c r="F40" s="19">
        <v>600</v>
      </c>
      <c r="G40" s="19">
        <f t="shared" si="0"/>
        <v>7200</v>
      </c>
    </row>
    <row r="41" s="13" customFormat="1" ht="18" customHeight="1" spans="1:7">
      <c r="A41" s="18"/>
      <c r="B41" s="25"/>
      <c r="C41" s="18"/>
      <c r="D41" s="18" t="s">
        <v>1431</v>
      </c>
      <c r="E41" s="19">
        <v>1</v>
      </c>
      <c r="F41" s="28">
        <v>800</v>
      </c>
      <c r="G41" s="19">
        <f t="shared" si="0"/>
        <v>9600</v>
      </c>
    </row>
    <row r="42" s="13" customFormat="1" ht="18" customHeight="1" spans="1:7">
      <c r="A42" s="18"/>
      <c r="B42" s="25"/>
      <c r="C42" s="18"/>
      <c r="D42" s="18" t="s">
        <v>1435</v>
      </c>
      <c r="E42" s="19">
        <v>2</v>
      </c>
      <c r="F42" s="19">
        <v>600</v>
      </c>
      <c r="G42" s="19">
        <f t="shared" si="0"/>
        <v>14400</v>
      </c>
    </row>
    <row r="43" s="13" customFormat="1" ht="18" customHeight="1" spans="1:7">
      <c r="A43" s="18"/>
      <c r="B43" s="25"/>
      <c r="C43" s="18"/>
      <c r="D43" s="18" t="s">
        <v>33</v>
      </c>
      <c r="E43" s="19">
        <v>1</v>
      </c>
      <c r="F43" s="19">
        <v>900</v>
      </c>
      <c r="G43" s="19">
        <f t="shared" si="0"/>
        <v>10800</v>
      </c>
    </row>
    <row r="44" s="13" customFormat="1" ht="18" customHeight="1" spans="1:7">
      <c r="A44" s="18"/>
      <c r="B44" s="25"/>
      <c r="C44" s="18"/>
      <c r="D44" s="18" t="s">
        <v>43</v>
      </c>
      <c r="E44" s="19">
        <v>4</v>
      </c>
      <c r="F44" s="19">
        <v>1200</v>
      </c>
      <c r="G44" s="19">
        <f t="shared" si="0"/>
        <v>57600</v>
      </c>
    </row>
    <row r="45" s="13" customFormat="1" ht="18" customHeight="1" spans="1:7">
      <c r="A45" s="18"/>
      <c r="B45" s="25"/>
      <c r="C45" s="18" t="s">
        <v>97</v>
      </c>
      <c r="D45" s="18" t="s">
        <v>102</v>
      </c>
      <c r="E45" s="19">
        <v>1</v>
      </c>
      <c r="F45" s="19">
        <v>600</v>
      </c>
      <c r="G45" s="19">
        <f t="shared" si="0"/>
        <v>7200</v>
      </c>
    </row>
    <row r="46" s="13" customFormat="1" ht="18" customHeight="1" spans="1:7">
      <c r="A46" s="18"/>
      <c r="B46" s="25"/>
      <c r="C46" s="18"/>
      <c r="D46" s="18" t="s">
        <v>1431</v>
      </c>
      <c r="E46" s="19">
        <v>1</v>
      </c>
      <c r="F46" s="28">
        <v>800</v>
      </c>
      <c r="G46" s="19">
        <f t="shared" si="0"/>
        <v>9600</v>
      </c>
    </row>
    <row r="47" s="13" customFormat="1" ht="18" customHeight="1" spans="1:7">
      <c r="A47" s="18"/>
      <c r="B47" s="25"/>
      <c r="C47" s="18"/>
      <c r="D47" s="18" t="s">
        <v>1435</v>
      </c>
      <c r="E47" s="19">
        <v>1</v>
      </c>
      <c r="F47" s="19">
        <v>600</v>
      </c>
      <c r="G47" s="19">
        <f t="shared" si="0"/>
        <v>7200</v>
      </c>
    </row>
    <row r="48" s="13" customFormat="1" ht="18" customHeight="1" spans="1:7">
      <c r="A48" s="18"/>
      <c r="B48" s="25"/>
      <c r="C48" s="18"/>
      <c r="D48" s="18" t="s">
        <v>33</v>
      </c>
      <c r="E48" s="19">
        <v>1</v>
      </c>
      <c r="F48" s="19">
        <v>900</v>
      </c>
      <c r="G48" s="19">
        <f t="shared" si="0"/>
        <v>10800</v>
      </c>
    </row>
    <row r="49" s="13" customFormat="1" ht="18" customHeight="1" spans="1:7">
      <c r="A49" s="18"/>
      <c r="B49" s="25"/>
      <c r="C49" s="18"/>
      <c r="D49" s="18" t="s">
        <v>43</v>
      </c>
      <c r="E49" s="19">
        <v>3</v>
      </c>
      <c r="F49" s="19">
        <v>1200</v>
      </c>
      <c r="G49" s="19">
        <f t="shared" si="0"/>
        <v>43200</v>
      </c>
    </row>
    <row r="50" s="13" customFormat="1" ht="18" customHeight="1" spans="1:7">
      <c r="A50" s="18"/>
      <c r="B50" s="25" t="s">
        <v>8560</v>
      </c>
      <c r="C50" s="18" t="s">
        <v>67</v>
      </c>
      <c r="D50" s="18" t="s">
        <v>102</v>
      </c>
      <c r="E50" s="19">
        <v>1</v>
      </c>
      <c r="F50" s="19">
        <v>600</v>
      </c>
      <c r="G50" s="19">
        <f t="shared" si="0"/>
        <v>7200</v>
      </c>
    </row>
    <row r="51" s="13" customFormat="1" ht="18" customHeight="1" spans="1:7">
      <c r="A51" s="18"/>
      <c r="B51" s="25"/>
      <c r="C51" s="18"/>
      <c r="D51" s="18" t="s">
        <v>1431</v>
      </c>
      <c r="E51" s="19">
        <v>1</v>
      </c>
      <c r="F51" s="28">
        <v>800</v>
      </c>
      <c r="G51" s="19">
        <f t="shared" si="0"/>
        <v>9600</v>
      </c>
    </row>
    <row r="52" s="13" customFormat="1" ht="18" customHeight="1" spans="1:7">
      <c r="A52" s="18"/>
      <c r="B52" s="25"/>
      <c r="C52" s="18"/>
      <c r="D52" s="18" t="s">
        <v>1435</v>
      </c>
      <c r="E52" s="19">
        <v>1</v>
      </c>
      <c r="F52" s="19">
        <v>600</v>
      </c>
      <c r="G52" s="19">
        <f t="shared" si="0"/>
        <v>7200</v>
      </c>
    </row>
    <row r="53" s="13" customFormat="1" ht="18" customHeight="1" spans="1:7">
      <c r="A53" s="18"/>
      <c r="B53" s="25"/>
      <c r="C53" s="18"/>
      <c r="D53" s="18" t="s">
        <v>33</v>
      </c>
      <c r="E53" s="19">
        <v>4</v>
      </c>
      <c r="F53" s="19">
        <v>900</v>
      </c>
      <c r="G53" s="19">
        <f t="shared" si="0"/>
        <v>43200</v>
      </c>
    </row>
    <row r="54" s="13" customFormat="1" ht="18" customHeight="1" spans="1:7">
      <c r="A54" s="18"/>
      <c r="B54" s="25"/>
      <c r="C54" s="18"/>
      <c r="D54" s="18" t="s">
        <v>43</v>
      </c>
      <c r="E54" s="19">
        <v>6</v>
      </c>
      <c r="F54" s="19">
        <v>1200</v>
      </c>
      <c r="G54" s="19">
        <f t="shared" si="0"/>
        <v>86400</v>
      </c>
    </row>
    <row r="55" s="13" customFormat="1" ht="18" customHeight="1" spans="1:7">
      <c r="A55" s="18"/>
      <c r="B55" s="25"/>
      <c r="C55" s="18" t="s">
        <v>93</v>
      </c>
      <c r="D55" s="18" t="s">
        <v>102</v>
      </c>
      <c r="E55" s="19">
        <v>1</v>
      </c>
      <c r="F55" s="19">
        <v>600</v>
      </c>
      <c r="G55" s="19">
        <f t="shared" si="0"/>
        <v>7200</v>
      </c>
    </row>
    <row r="56" s="13" customFormat="1" ht="18" customHeight="1" spans="1:7">
      <c r="A56" s="18"/>
      <c r="B56" s="25"/>
      <c r="C56" s="18"/>
      <c r="D56" s="18" t="s">
        <v>1431</v>
      </c>
      <c r="E56" s="19">
        <v>1</v>
      </c>
      <c r="F56" s="28">
        <v>800</v>
      </c>
      <c r="G56" s="19">
        <f t="shared" si="0"/>
        <v>9600</v>
      </c>
    </row>
    <row r="57" s="13" customFormat="1" ht="18" customHeight="1" spans="1:7">
      <c r="A57" s="18"/>
      <c r="B57" s="25"/>
      <c r="C57" s="18"/>
      <c r="D57" s="18" t="s">
        <v>1435</v>
      </c>
      <c r="E57" s="19">
        <v>2</v>
      </c>
      <c r="F57" s="19">
        <v>600</v>
      </c>
      <c r="G57" s="19">
        <f t="shared" si="0"/>
        <v>14400</v>
      </c>
    </row>
    <row r="58" s="13" customFormat="1" ht="18" customHeight="1" spans="1:7">
      <c r="A58" s="18"/>
      <c r="B58" s="25"/>
      <c r="C58" s="18"/>
      <c r="D58" s="18" t="s">
        <v>33</v>
      </c>
      <c r="E58" s="19">
        <v>6</v>
      </c>
      <c r="F58" s="19">
        <v>900</v>
      </c>
      <c r="G58" s="19">
        <f t="shared" si="0"/>
        <v>64800</v>
      </c>
    </row>
    <row r="59" s="13" customFormat="1" ht="18" customHeight="1" spans="1:7">
      <c r="A59" s="18"/>
      <c r="B59" s="25"/>
      <c r="C59" s="18"/>
      <c r="D59" s="18" t="s">
        <v>43</v>
      </c>
      <c r="E59" s="19">
        <v>7</v>
      </c>
      <c r="F59" s="19">
        <v>1200</v>
      </c>
      <c r="G59" s="19">
        <f t="shared" si="0"/>
        <v>100800</v>
      </c>
    </row>
    <row r="60" s="13" customFormat="1" ht="18" customHeight="1" spans="1:7">
      <c r="A60" s="18"/>
      <c r="B60" s="25"/>
      <c r="C60" s="18" t="s">
        <v>31</v>
      </c>
      <c r="D60" s="18" t="s">
        <v>102</v>
      </c>
      <c r="E60" s="19">
        <v>1</v>
      </c>
      <c r="F60" s="19">
        <v>600</v>
      </c>
      <c r="G60" s="19">
        <f t="shared" si="0"/>
        <v>7200</v>
      </c>
    </row>
    <row r="61" s="13" customFormat="1" ht="18" customHeight="1" spans="1:7">
      <c r="A61" s="18"/>
      <c r="B61" s="25"/>
      <c r="C61" s="18"/>
      <c r="D61" s="18" t="s">
        <v>1431</v>
      </c>
      <c r="E61" s="19">
        <v>1</v>
      </c>
      <c r="F61" s="28">
        <v>800</v>
      </c>
      <c r="G61" s="19">
        <f t="shared" si="0"/>
        <v>9600</v>
      </c>
    </row>
    <row r="62" s="13" customFormat="1" ht="18" customHeight="1" spans="1:7">
      <c r="A62" s="18"/>
      <c r="B62" s="25"/>
      <c r="C62" s="18"/>
      <c r="D62" s="18" t="s">
        <v>1435</v>
      </c>
      <c r="E62" s="19"/>
      <c r="F62" s="19">
        <v>600</v>
      </c>
      <c r="G62" s="19">
        <f t="shared" si="0"/>
        <v>0</v>
      </c>
    </row>
    <row r="63" s="13" customFormat="1" ht="18" customHeight="1" spans="1:7">
      <c r="A63" s="18"/>
      <c r="B63" s="25"/>
      <c r="C63" s="18"/>
      <c r="D63" s="18" t="s">
        <v>33</v>
      </c>
      <c r="E63" s="19">
        <v>2</v>
      </c>
      <c r="F63" s="19">
        <v>900</v>
      </c>
      <c r="G63" s="19">
        <f t="shared" si="0"/>
        <v>21600</v>
      </c>
    </row>
    <row r="64" s="13" customFormat="1" ht="18" customHeight="1" spans="1:7">
      <c r="A64" s="18"/>
      <c r="B64" s="25"/>
      <c r="C64" s="18"/>
      <c r="D64" s="18" t="s">
        <v>43</v>
      </c>
      <c r="E64" s="19">
        <v>4</v>
      </c>
      <c r="F64" s="19">
        <v>1200</v>
      </c>
      <c r="G64" s="19">
        <f t="shared" si="0"/>
        <v>57600</v>
      </c>
    </row>
    <row r="65" s="13" customFormat="1" ht="18" customHeight="1" spans="1:7">
      <c r="A65" s="18"/>
      <c r="B65" s="25"/>
      <c r="C65" s="18" t="s">
        <v>114</v>
      </c>
      <c r="D65" s="18" t="s">
        <v>102</v>
      </c>
      <c r="E65" s="19">
        <v>1</v>
      </c>
      <c r="F65" s="19">
        <v>600</v>
      </c>
      <c r="G65" s="19">
        <f t="shared" si="0"/>
        <v>7200</v>
      </c>
    </row>
    <row r="66" s="13" customFormat="1" ht="18" customHeight="1" spans="1:7">
      <c r="A66" s="18"/>
      <c r="B66" s="25"/>
      <c r="C66" s="18"/>
      <c r="D66" s="18" t="s">
        <v>1431</v>
      </c>
      <c r="E66" s="19">
        <v>1</v>
      </c>
      <c r="F66" s="28">
        <v>800</v>
      </c>
      <c r="G66" s="19">
        <f t="shared" si="0"/>
        <v>9600</v>
      </c>
    </row>
    <row r="67" s="13" customFormat="1" ht="18" customHeight="1" spans="1:7">
      <c r="A67" s="18"/>
      <c r="B67" s="25"/>
      <c r="C67" s="18"/>
      <c r="D67" s="18" t="s">
        <v>1435</v>
      </c>
      <c r="E67" s="19">
        <v>1</v>
      </c>
      <c r="F67" s="19">
        <v>600</v>
      </c>
      <c r="G67" s="19">
        <f t="shared" ref="G67:G108" si="1">F67*E67*12</f>
        <v>7200</v>
      </c>
    </row>
    <row r="68" s="13" customFormat="1" ht="18" customHeight="1" spans="1:7">
      <c r="A68" s="18"/>
      <c r="B68" s="25"/>
      <c r="C68" s="18"/>
      <c r="D68" s="18" t="s">
        <v>33</v>
      </c>
      <c r="E68" s="19">
        <v>3</v>
      </c>
      <c r="F68" s="19">
        <v>900</v>
      </c>
      <c r="G68" s="19">
        <f t="shared" si="1"/>
        <v>32400</v>
      </c>
    </row>
    <row r="69" s="13" customFormat="1" ht="18" customHeight="1" spans="1:7">
      <c r="A69" s="18"/>
      <c r="B69" s="25"/>
      <c r="C69" s="18"/>
      <c r="D69" s="18" t="s">
        <v>43</v>
      </c>
      <c r="E69" s="19">
        <v>6</v>
      </c>
      <c r="F69" s="19">
        <v>1200</v>
      </c>
      <c r="G69" s="19">
        <f t="shared" si="1"/>
        <v>86400</v>
      </c>
    </row>
    <row r="70" s="13" customFormat="1" ht="18" customHeight="1" spans="1:7">
      <c r="A70" s="18"/>
      <c r="B70" s="25"/>
      <c r="C70" s="18" t="s">
        <v>137</v>
      </c>
      <c r="D70" s="18" t="s">
        <v>102</v>
      </c>
      <c r="E70" s="19">
        <v>1</v>
      </c>
      <c r="F70" s="19">
        <v>600</v>
      </c>
      <c r="G70" s="19">
        <f t="shared" si="1"/>
        <v>7200</v>
      </c>
    </row>
    <row r="71" s="13" customFormat="1" ht="18" customHeight="1" spans="1:7">
      <c r="A71" s="18"/>
      <c r="B71" s="25"/>
      <c r="C71" s="18"/>
      <c r="D71" s="18" t="s">
        <v>1431</v>
      </c>
      <c r="E71" s="19">
        <v>1</v>
      </c>
      <c r="F71" s="28">
        <v>800</v>
      </c>
      <c r="G71" s="19">
        <f t="shared" si="1"/>
        <v>9600</v>
      </c>
    </row>
    <row r="72" s="13" customFormat="1" ht="18" customHeight="1" spans="1:7">
      <c r="A72" s="18"/>
      <c r="B72" s="25"/>
      <c r="C72" s="18"/>
      <c r="D72" s="18" t="s">
        <v>1435</v>
      </c>
      <c r="E72" s="19">
        <v>1</v>
      </c>
      <c r="F72" s="19">
        <v>600</v>
      </c>
      <c r="G72" s="19">
        <f t="shared" si="1"/>
        <v>7200</v>
      </c>
    </row>
    <row r="73" s="13" customFormat="1" ht="18" customHeight="1" spans="1:7">
      <c r="A73" s="18"/>
      <c r="B73" s="25"/>
      <c r="C73" s="18"/>
      <c r="D73" s="18" t="s">
        <v>33</v>
      </c>
      <c r="E73" s="19">
        <v>2</v>
      </c>
      <c r="F73" s="19">
        <v>900</v>
      </c>
      <c r="G73" s="19">
        <f t="shared" si="1"/>
        <v>21600</v>
      </c>
    </row>
    <row r="74" s="13" customFormat="1" ht="18" customHeight="1" spans="1:7">
      <c r="A74" s="18"/>
      <c r="B74" s="25"/>
      <c r="C74" s="18"/>
      <c r="D74" s="18" t="s">
        <v>43</v>
      </c>
      <c r="E74" s="19">
        <v>5</v>
      </c>
      <c r="F74" s="19">
        <v>1200</v>
      </c>
      <c r="G74" s="19">
        <f t="shared" si="1"/>
        <v>72000</v>
      </c>
    </row>
    <row r="75" s="13" customFormat="1" ht="18" customHeight="1" spans="1:7">
      <c r="A75" s="18"/>
      <c r="B75" s="21" t="s">
        <v>8561</v>
      </c>
      <c r="C75" s="18" t="s">
        <v>8562</v>
      </c>
      <c r="D75" s="18" t="s">
        <v>342</v>
      </c>
      <c r="E75" s="19">
        <v>1</v>
      </c>
      <c r="F75" s="19">
        <v>2000</v>
      </c>
      <c r="G75" s="19">
        <f t="shared" si="1"/>
        <v>24000</v>
      </c>
    </row>
    <row r="76" s="13" customFormat="1" ht="18" customHeight="1" spans="1:7">
      <c r="A76" s="18"/>
      <c r="B76" s="22"/>
      <c r="C76" s="18"/>
      <c r="D76" s="18" t="s">
        <v>339</v>
      </c>
      <c r="E76" s="19">
        <v>1</v>
      </c>
      <c r="F76" s="19">
        <v>2200</v>
      </c>
      <c r="G76" s="19">
        <f t="shared" si="1"/>
        <v>26400</v>
      </c>
    </row>
    <row r="77" s="13" customFormat="1" ht="18" customHeight="1" spans="1:7">
      <c r="A77" s="18"/>
      <c r="B77" s="22"/>
      <c r="C77" s="18"/>
      <c r="D77" s="18" t="s">
        <v>8537</v>
      </c>
      <c r="E77" s="19"/>
      <c r="F77" s="19"/>
      <c r="G77" s="19">
        <f t="shared" si="1"/>
        <v>0</v>
      </c>
    </row>
    <row r="78" s="13" customFormat="1" ht="18" customHeight="1" spans="1:7">
      <c r="A78" s="18"/>
      <c r="B78" s="22"/>
      <c r="C78" s="18"/>
      <c r="D78" s="18" t="s">
        <v>8538</v>
      </c>
      <c r="E78" s="19">
        <v>5</v>
      </c>
      <c r="F78" s="19">
        <v>3000</v>
      </c>
      <c r="G78" s="19">
        <f t="shared" si="1"/>
        <v>180000</v>
      </c>
    </row>
    <row r="79" s="13" customFormat="1" ht="18" customHeight="1" spans="1:7">
      <c r="A79" s="18"/>
      <c r="B79" s="22"/>
      <c r="C79" s="18"/>
      <c r="D79" s="18" t="s">
        <v>8539</v>
      </c>
      <c r="E79" s="19">
        <v>6</v>
      </c>
      <c r="F79" s="19">
        <v>3000</v>
      </c>
      <c r="G79" s="19">
        <f t="shared" si="1"/>
        <v>216000</v>
      </c>
    </row>
    <row r="80" s="13" customFormat="1" ht="18" customHeight="1" spans="1:7">
      <c r="A80" s="18"/>
      <c r="B80" s="22"/>
      <c r="C80" s="21" t="s">
        <v>8563</v>
      </c>
      <c r="D80" s="18" t="s">
        <v>342</v>
      </c>
      <c r="E80" s="19">
        <v>1</v>
      </c>
      <c r="F80" s="19">
        <v>2000</v>
      </c>
      <c r="G80" s="19">
        <f t="shared" si="1"/>
        <v>24000</v>
      </c>
    </row>
    <row r="81" s="13" customFormat="1" ht="18" customHeight="1" spans="1:7">
      <c r="A81" s="18"/>
      <c r="B81" s="22"/>
      <c r="C81" s="22"/>
      <c r="D81" s="18" t="s">
        <v>339</v>
      </c>
      <c r="E81" s="19">
        <v>1</v>
      </c>
      <c r="F81" s="19">
        <v>2200</v>
      </c>
      <c r="G81" s="19">
        <f t="shared" si="1"/>
        <v>26400</v>
      </c>
    </row>
    <row r="82" s="13" customFormat="1" ht="18" customHeight="1" spans="1:7">
      <c r="A82" s="18"/>
      <c r="B82" s="22"/>
      <c r="C82" s="22"/>
      <c r="D82" s="18" t="s">
        <v>8537</v>
      </c>
      <c r="E82" s="19"/>
      <c r="F82" s="19"/>
      <c r="G82" s="19">
        <f t="shared" si="1"/>
        <v>0</v>
      </c>
    </row>
    <row r="83" s="13" customFormat="1" ht="18" customHeight="1" spans="1:7">
      <c r="A83" s="18"/>
      <c r="B83" s="22"/>
      <c r="C83" s="22"/>
      <c r="D83" s="18" t="s">
        <v>8538</v>
      </c>
      <c r="E83" s="19"/>
      <c r="F83" s="19"/>
      <c r="G83" s="19">
        <f t="shared" si="1"/>
        <v>0</v>
      </c>
    </row>
    <row r="84" s="13" customFormat="1" ht="18" customHeight="1" spans="1:7">
      <c r="A84" s="18"/>
      <c r="B84" s="23"/>
      <c r="C84" s="23"/>
      <c r="D84" s="18" t="s">
        <v>8539</v>
      </c>
      <c r="E84" s="19">
        <v>2</v>
      </c>
      <c r="F84" s="19">
        <v>2000</v>
      </c>
      <c r="G84" s="19">
        <f t="shared" si="1"/>
        <v>48000</v>
      </c>
    </row>
    <row r="85" s="13" customFormat="1" ht="18" customHeight="1" spans="1:7">
      <c r="A85" s="18"/>
      <c r="B85" s="34" t="s">
        <v>53</v>
      </c>
      <c r="C85" s="35"/>
      <c r="D85" s="18" t="s">
        <v>839</v>
      </c>
      <c r="E85" s="19">
        <v>1</v>
      </c>
      <c r="F85" s="19">
        <v>600</v>
      </c>
      <c r="G85" s="19">
        <f t="shared" si="1"/>
        <v>7200</v>
      </c>
    </row>
    <row r="86" s="13" customFormat="1" ht="18" customHeight="1" spans="1:7">
      <c r="A86" s="18"/>
      <c r="B86" s="36"/>
      <c r="C86" s="37"/>
      <c r="D86" s="18" t="s">
        <v>110</v>
      </c>
      <c r="E86" s="19">
        <v>4</v>
      </c>
      <c r="F86" s="19">
        <v>800</v>
      </c>
      <c r="G86" s="19">
        <f t="shared" si="1"/>
        <v>38400</v>
      </c>
    </row>
    <row r="87" s="13" customFormat="1" ht="18" customHeight="1" spans="1:7">
      <c r="A87" s="18"/>
      <c r="B87" s="36"/>
      <c r="C87" s="37"/>
      <c r="D87" s="18" t="s">
        <v>7289</v>
      </c>
      <c r="E87" s="19">
        <v>1</v>
      </c>
      <c r="F87" s="19">
        <v>800</v>
      </c>
      <c r="G87" s="19">
        <f t="shared" si="1"/>
        <v>9600</v>
      </c>
    </row>
    <row r="88" s="13" customFormat="1" ht="18" customHeight="1" spans="1:15">
      <c r="A88" s="18"/>
      <c r="B88" s="36"/>
      <c r="C88" s="37"/>
      <c r="D88" s="18" t="s">
        <v>7241</v>
      </c>
      <c r="E88" s="19">
        <v>1</v>
      </c>
      <c r="F88" s="19">
        <v>800</v>
      </c>
      <c r="G88" s="19">
        <f t="shared" si="1"/>
        <v>9600</v>
      </c>
      <c r="N88" s="13">
        <v>48</v>
      </c>
      <c r="O88" s="13">
        <v>131048</v>
      </c>
    </row>
    <row r="89" s="13" customFormat="1" ht="18" customHeight="1" spans="1:15">
      <c r="A89" s="18"/>
      <c r="B89" s="36"/>
      <c r="C89" s="37"/>
      <c r="D89" s="18" t="s">
        <v>7239</v>
      </c>
      <c r="E89" s="19">
        <v>1</v>
      </c>
      <c r="F89" s="19">
        <v>800</v>
      </c>
      <c r="G89" s="19">
        <f t="shared" si="1"/>
        <v>9600</v>
      </c>
      <c r="N89" s="13">
        <v>150</v>
      </c>
      <c r="O89" s="13">
        <v>1775450</v>
      </c>
    </row>
    <row r="90" s="13" customFormat="1" ht="18" customHeight="1" spans="1:15">
      <c r="A90" s="18"/>
      <c r="B90" s="36"/>
      <c r="C90" s="37"/>
      <c r="D90" s="18" t="s">
        <v>80</v>
      </c>
      <c r="E90" s="19">
        <v>1</v>
      </c>
      <c r="F90" s="19">
        <v>800</v>
      </c>
      <c r="G90" s="19">
        <f t="shared" si="1"/>
        <v>9600</v>
      </c>
      <c r="N90" s="13">
        <v>17</v>
      </c>
      <c r="O90" s="13">
        <v>544800</v>
      </c>
    </row>
    <row r="91" s="13" customFormat="1" ht="18" customHeight="1" spans="1:15">
      <c r="A91" s="18"/>
      <c r="B91" s="36"/>
      <c r="C91" s="37"/>
      <c r="D91" s="18" t="s">
        <v>86</v>
      </c>
      <c r="E91" s="19">
        <v>1</v>
      </c>
      <c r="F91" s="19">
        <v>800</v>
      </c>
      <c r="G91" s="19">
        <f t="shared" si="1"/>
        <v>9600</v>
      </c>
      <c r="N91" s="13">
        <v>18</v>
      </c>
      <c r="O91" s="13">
        <v>182218</v>
      </c>
    </row>
    <row r="92" s="13" customFormat="1" ht="18" customHeight="1" spans="1:15">
      <c r="A92" s="18"/>
      <c r="B92" s="36"/>
      <c r="C92" s="37"/>
      <c r="D92" s="18" t="s">
        <v>235</v>
      </c>
      <c r="E92" s="19">
        <v>1</v>
      </c>
      <c r="F92" s="19">
        <v>800</v>
      </c>
      <c r="G92" s="19">
        <f t="shared" si="1"/>
        <v>9600</v>
      </c>
      <c r="N92" s="13">
        <v>2</v>
      </c>
      <c r="O92" s="13">
        <v>50160</v>
      </c>
    </row>
    <row r="93" s="13" customFormat="1" ht="18" customHeight="1" spans="1:15">
      <c r="A93" s="18"/>
      <c r="B93" s="36"/>
      <c r="C93" s="37"/>
      <c r="D93" s="18" t="s">
        <v>8564</v>
      </c>
      <c r="E93" s="19">
        <v>1</v>
      </c>
      <c r="F93" s="19">
        <v>800</v>
      </c>
      <c r="G93" s="19">
        <f t="shared" si="1"/>
        <v>9600</v>
      </c>
      <c r="N93" s="13">
        <v>3</v>
      </c>
      <c r="O93" s="13">
        <v>180000</v>
      </c>
    </row>
    <row r="94" s="13" customFormat="1" ht="18" customHeight="1" spans="1:15">
      <c r="A94" s="18"/>
      <c r="B94" s="36"/>
      <c r="C94" s="37"/>
      <c r="D94" s="18" t="s">
        <v>8565</v>
      </c>
      <c r="E94" s="19">
        <v>1</v>
      </c>
      <c r="F94" s="19">
        <v>800</v>
      </c>
      <c r="G94" s="19">
        <f t="shared" si="1"/>
        <v>9600</v>
      </c>
      <c r="N94" s="13">
        <v>1</v>
      </c>
      <c r="O94" s="13">
        <v>30000</v>
      </c>
    </row>
    <row r="95" s="13" customFormat="1" ht="18" customHeight="1" spans="1:15">
      <c r="A95" s="18"/>
      <c r="B95" s="36"/>
      <c r="C95" s="37"/>
      <c r="D95" s="18" t="s">
        <v>175</v>
      </c>
      <c r="E95" s="19">
        <v>1</v>
      </c>
      <c r="F95" s="19">
        <v>800</v>
      </c>
      <c r="G95" s="19">
        <f t="shared" si="1"/>
        <v>9600</v>
      </c>
      <c r="N95" s="13">
        <v>2</v>
      </c>
      <c r="O95" s="13">
        <v>120000</v>
      </c>
    </row>
    <row r="96" s="13" customFormat="1" ht="18" customHeight="1" spans="1:15">
      <c r="A96" s="18"/>
      <c r="B96" s="36"/>
      <c r="C96" s="37"/>
      <c r="D96" s="18" t="s">
        <v>541</v>
      </c>
      <c r="E96" s="19">
        <v>1</v>
      </c>
      <c r="F96" s="19">
        <v>800</v>
      </c>
      <c r="G96" s="19">
        <f t="shared" si="1"/>
        <v>9600</v>
      </c>
      <c r="N96" s="13">
        <v>1</v>
      </c>
      <c r="O96" s="13">
        <v>36000</v>
      </c>
    </row>
    <row r="97" s="13" customFormat="1" ht="18" customHeight="1" spans="1:7">
      <c r="A97" s="18"/>
      <c r="B97" s="36"/>
      <c r="C97" s="37"/>
      <c r="D97" s="18" t="s">
        <v>417</v>
      </c>
      <c r="E97" s="19">
        <v>1</v>
      </c>
      <c r="F97" s="19">
        <v>800</v>
      </c>
      <c r="G97" s="19">
        <f t="shared" si="1"/>
        <v>9600</v>
      </c>
    </row>
    <row r="98" s="13" customFormat="1" ht="18" customHeight="1" spans="1:7">
      <c r="A98" s="18"/>
      <c r="B98" s="36"/>
      <c r="C98" s="37"/>
      <c r="D98" s="18" t="s">
        <v>432</v>
      </c>
      <c r="E98" s="19">
        <v>1</v>
      </c>
      <c r="F98" s="19">
        <v>800</v>
      </c>
      <c r="G98" s="19">
        <f t="shared" si="1"/>
        <v>9600</v>
      </c>
    </row>
    <row r="99" s="13" customFormat="1" ht="18" customHeight="1" spans="1:7">
      <c r="A99" s="18"/>
      <c r="B99" s="36"/>
      <c r="C99" s="37"/>
      <c r="D99" s="18" t="s">
        <v>437</v>
      </c>
      <c r="E99" s="19">
        <v>1</v>
      </c>
      <c r="F99" s="19">
        <v>800</v>
      </c>
      <c r="G99" s="19">
        <f t="shared" si="1"/>
        <v>9600</v>
      </c>
    </row>
    <row r="100" s="13" customFormat="1" ht="18" customHeight="1" spans="1:7">
      <c r="A100" s="18"/>
      <c r="B100" s="18" t="s">
        <v>372</v>
      </c>
      <c r="C100" s="18"/>
      <c r="D100" s="18" t="s">
        <v>102</v>
      </c>
      <c r="E100" s="19">
        <v>1</v>
      </c>
      <c r="F100" s="19">
        <v>2090</v>
      </c>
      <c r="G100" s="19">
        <f t="shared" si="1"/>
        <v>25080</v>
      </c>
    </row>
    <row r="101" s="13" customFormat="1" ht="18" customHeight="1" spans="1:7">
      <c r="A101" s="18"/>
      <c r="B101" s="18"/>
      <c r="C101" s="18"/>
      <c r="D101" s="18" t="s">
        <v>373</v>
      </c>
      <c r="E101" s="19">
        <v>1</v>
      </c>
      <c r="F101" s="19">
        <v>2090</v>
      </c>
      <c r="G101" s="19">
        <f t="shared" si="1"/>
        <v>25080</v>
      </c>
    </row>
    <row r="102" s="13" customFormat="1" ht="18" customHeight="1" spans="1:7">
      <c r="A102" s="18"/>
      <c r="B102" s="18" t="s">
        <v>153</v>
      </c>
      <c r="C102" s="18"/>
      <c r="D102" s="18" t="s">
        <v>102</v>
      </c>
      <c r="E102" s="19">
        <v>1</v>
      </c>
      <c r="F102" s="19">
        <f>30000/12</f>
        <v>2500</v>
      </c>
      <c r="G102" s="19">
        <f t="shared" si="1"/>
        <v>30000</v>
      </c>
    </row>
    <row r="103" s="13" customFormat="1" ht="18" customHeight="1" spans="1:7">
      <c r="A103" s="18"/>
      <c r="B103" s="18"/>
      <c r="C103" s="18"/>
      <c r="D103" s="18" t="s">
        <v>373</v>
      </c>
      <c r="E103" s="19"/>
      <c r="F103" s="19"/>
      <c r="G103" s="19">
        <f t="shared" si="1"/>
        <v>0</v>
      </c>
    </row>
    <row r="104" s="13" customFormat="1" ht="18" customHeight="1" spans="1:7">
      <c r="A104" s="18"/>
      <c r="B104" s="18" t="s">
        <v>157</v>
      </c>
      <c r="C104" s="18"/>
      <c r="D104" s="18" t="s">
        <v>102</v>
      </c>
      <c r="E104" s="19">
        <v>1</v>
      </c>
      <c r="F104" s="19">
        <f>ROUND(60000/12,0)</f>
        <v>5000</v>
      </c>
      <c r="G104" s="19">
        <f t="shared" si="1"/>
        <v>60000</v>
      </c>
    </row>
    <row r="105" s="13" customFormat="1" ht="18" customHeight="1" spans="1:7">
      <c r="A105" s="18"/>
      <c r="B105" s="18"/>
      <c r="C105" s="18"/>
      <c r="D105" s="18" t="s">
        <v>373</v>
      </c>
      <c r="E105" s="19">
        <v>1</v>
      </c>
      <c r="F105" s="19">
        <f>ROUND(60000/12,0)</f>
        <v>5000</v>
      </c>
      <c r="G105" s="19">
        <f t="shared" si="1"/>
        <v>60000</v>
      </c>
    </row>
    <row r="106" s="13" customFormat="1" ht="18" customHeight="1" spans="1:7">
      <c r="A106" s="18"/>
      <c r="B106" s="18" t="s">
        <v>99</v>
      </c>
      <c r="C106" s="18"/>
      <c r="D106" s="18" t="s">
        <v>102</v>
      </c>
      <c r="E106" s="19">
        <v>1</v>
      </c>
      <c r="F106" s="19">
        <v>5000</v>
      </c>
      <c r="G106" s="19">
        <f t="shared" si="1"/>
        <v>60000</v>
      </c>
    </row>
    <row r="107" s="13" customFormat="1" ht="18" customHeight="1" spans="1:7">
      <c r="A107" s="18"/>
      <c r="B107" s="18"/>
      <c r="C107" s="18"/>
      <c r="D107" s="18" t="s">
        <v>373</v>
      </c>
      <c r="E107" s="19">
        <v>2</v>
      </c>
      <c r="F107" s="19">
        <v>5000</v>
      </c>
      <c r="G107" s="19">
        <f t="shared" si="1"/>
        <v>120000</v>
      </c>
    </row>
    <row r="108" s="13" customFormat="1" ht="18" customHeight="1" spans="1:7">
      <c r="A108" s="18"/>
      <c r="B108" s="18" t="s">
        <v>109</v>
      </c>
      <c r="C108" s="18"/>
      <c r="D108" s="18" t="s">
        <v>102</v>
      </c>
      <c r="E108" s="19">
        <v>1</v>
      </c>
      <c r="F108" s="19">
        <v>3000</v>
      </c>
      <c r="G108" s="19">
        <f t="shared" si="1"/>
        <v>36000</v>
      </c>
    </row>
    <row r="109" s="13" customFormat="1" ht="18" customHeight="1" spans="1:7">
      <c r="A109" s="18"/>
      <c r="B109" s="18"/>
      <c r="C109" s="18"/>
      <c r="D109" s="18" t="s">
        <v>373</v>
      </c>
      <c r="E109" s="19">
        <f>SUM(E3:E108)</f>
        <v>242</v>
      </c>
      <c r="F109" s="19"/>
      <c r="G109" s="19">
        <v>0</v>
      </c>
    </row>
    <row r="110" s="13" customFormat="1" ht="18" customHeight="1" spans="1:7">
      <c r="A110" s="16" t="s">
        <v>5628</v>
      </c>
      <c r="B110" s="16"/>
      <c r="C110" s="16"/>
      <c r="D110" s="16"/>
      <c r="E110" s="29"/>
      <c r="F110" s="29"/>
      <c r="G110" s="19">
        <f>SUM(G3:G109)</f>
        <v>2981760</v>
      </c>
    </row>
  </sheetData>
  <mergeCells count="35">
    <mergeCell ref="A1:G1"/>
    <mergeCell ref="B3:D3"/>
    <mergeCell ref="B4:D4"/>
    <mergeCell ref="B5:D5"/>
    <mergeCell ref="B6:D6"/>
    <mergeCell ref="B7:D7"/>
    <mergeCell ref="A110:D110"/>
    <mergeCell ref="A3:A109"/>
    <mergeCell ref="B8:B9"/>
    <mergeCell ref="B10:B29"/>
    <mergeCell ref="B30:B49"/>
    <mergeCell ref="B50:B74"/>
    <mergeCell ref="B75:B84"/>
    <mergeCell ref="C8:C9"/>
    <mergeCell ref="C10:C14"/>
    <mergeCell ref="C15:C19"/>
    <mergeCell ref="C20:C24"/>
    <mergeCell ref="C25:C29"/>
    <mergeCell ref="C30:C34"/>
    <mergeCell ref="C35:C39"/>
    <mergeCell ref="C40:C44"/>
    <mergeCell ref="C45:C49"/>
    <mergeCell ref="C50:C54"/>
    <mergeCell ref="C55:C59"/>
    <mergeCell ref="C60:C64"/>
    <mergeCell ref="C65:C69"/>
    <mergeCell ref="C70:C74"/>
    <mergeCell ref="C75:C79"/>
    <mergeCell ref="C80:C84"/>
    <mergeCell ref="B85:C99"/>
    <mergeCell ref="B100:C101"/>
    <mergeCell ref="B102:C103"/>
    <mergeCell ref="B104:C105"/>
    <mergeCell ref="B106:C107"/>
    <mergeCell ref="B108:C10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workbookViewId="0">
      <selection activeCell="K13" sqref="K13"/>
    </sheetView>
  </sheetViews>
  <sheetFormatPr defaultColWidth="9" defaultRowHeight="13.5" outlineLevelCol="6"/>
  <cols>
    <col min="1" max="1" width="9.75" style="13" customWidth="1"/>
    <col min="2" max="2" width="14.125" style="13" customWidth="1"/>
    <col min="3" max="3" width="9.625" style="13" customWidth="1"/>
    <col min="4" max="4" width="14.5" style="13" customWidth="1"/>
    <col min="5" max="5" width="6.625" style="13" customWidth="1"/>
    <col min="6" max="6" width="15" style="13" customWidth="1"/>
    <col min="7" max="7" width="13.125" style="13" customWidth="1"/>
    <col min="8" max="16374" width="9" style="13"/>
  </cols>
  <sheetData>
    <row r="1" s="13" customFormat="1" ht="47.25" customHeight="1" spans="1:7">
      <c r="A1" s="14" t="s">
        <v>8566</v>
      </c>
      <c r="B1" s="14"/>
      <c r="C1" s="14"/>
      <c r="D1" s="14"/>
      <c r="E1" s="14"/>
      <c r="F1" s="14"/>
      <c r="G1" s="14"/>
    </row>
    <row r="2" s="13" customFormat="1" ht="33" spans="1:7">
      <c r="A2" s="15" t="s">
        <v>8523</v>
      </c>
      <c r="B2" s="15" t="s">
        <v>8524</v>
      </c>
      <c r="C2" s="16" t="s">
        <v>8525</v>
      </c>
      <c r="D2" s="16" t="s">
        <v>8526</v>
      </c>
      <c r="E2" s="16" t="s">
        <v>8462</v>
      </c>
      <c r="F2" s="15" t="s">
        <v>8527</v>
      </c>
      <c r="G2" s="15" t="s">
        <v>8567</v>
      </c>
    </row>
    <row r="3" s="13" customFormat="1" ht="14.25" spans="1:7">
      <c r="A3" s="18" t="s">
        <v>8481</v>
      </c>
      <c r="B3" s="18" t="s">
        <v>2060</v>
      </c>
      <c r="C3" s="18"/>
      <c r="D3" s="18"/>
      <c r="E3" s="19">
        <v>5</v>
      </c>
      <c r="F3" s="19">
        <v>200</v>
      </c>
      <c r="G3" s="19">
        <f t="shared" ref="G3:G66" si="0">F3*E3*12</f>
        <v>12000</v>
      </c>
    </row>
    <row r="4" s="13" customFormat="1" ht="14.25" spans="1:7">
      <c r="A4" s="18"/>
      <c r="B4" s="18" t="s">
        <v>357</v>
      </c>
      <c r="C4" s="18"/>
      <c r="D4" s="18"/>
      <c r="E4" s="19">
        <v>9</v>
      </c>
      <c r="F4" s="19">
        <v>200</v>
      </c>
      <c r="G4" s="19">
        <f t="shared" si="0"/>
        <v>21600</v>
      </c>
    </row>
    <row r="5" s="13" customFormat="1" ht="14.25" spans="1:7">
      <c r="A5" s="18"/>
      <c r="B5" s="18" t="s">
        <v>57</v>
      </c>
      <c r="C5" s="18"/>
      <c r="D5" s="18"/>
      <c r="E5" s="19">
        <v>11</v>
      </c>
      <c r="F5" s="19">
        <v>300</v>
      </c>
      <c r="G5" s="19">
        <f t="shared" si="0"/>
        <v>39600</v>
      </c>
    </row>
    <row r="6" s="13" customFormat="1" ht="14.25" spans="1:7">
      <c r="A6" s="18"/>
      <c r="B6" s="18" t="s">
        <v>457</v>
      </c>
      <c r="C6" s="18"/>
      <c r="D6" s="18"/>
      <c r="E6" s="19">
        <v>18</v>
      </c>
      <c r="F6" s="19">
        <v>200</v>
      </c>
      <c r="G6" s="19">
        <f t="shared" si="0"/>
        <v>43200</v>
      </c>
    </row>
    <row r="7" s="13" customFormat="1" ht="14.25" spans="1:7">
      <c r="A7" s="18"/>
      <c r="B7" s="18" t="s">
        <v>8530</v>
      </c>
      <c r="C7" s="18" t="s">
        <v>8531</v>
      </c>
      <c r="D7" s="18" t="s">
        <v>839</v>
      </c>
      <c r="E7" s="19">
        <v>1</v>
      </c>
      <c r="F7" s="19">
        <v>600</v>
      </c>
      <c r="G7" s="19">
        <f t="shared" si="0"/>
        <v>7200</v>
      </c>
    </row>
    <row r="8" s="13" customFormat="1" ht="14.25" spans="1:7">
      <c r="A8" s="18"/>
      <c r="B8" s="18"/>
      <c r="C8" s="18"/>
      <c r="D8" s="18" t="s">
        <v>811</v>
      </c>
      <c r="E8" s="19">
        <v>11</v>
      </c>
      <c r="F8" s="19">
        <v>1200</v>
      </c>
      <c r="G8" s="19">
        <f t="shared" si="0"/>
        <v>158400</v>
      </c>
    </row>
    <row r="9" s="13" customFormat="1" ht="14.25" customHeight="1" spans="1:7">
      <c r="A9" s="18"/>
      <c r="B9" s="21" t="s">
        <v>8568</v>
      </c>
      <c r="C9" s="18" t="s">
        <v>1423</v>
      </c>
      <c r="D9" s="18" t="s">
        <v>102</v>
      </c>
      <c r="E9" s="19">
        <v>1</v>
      </c>
      <c r="F9" s="19">
        <v>600</v>
      </c>
      <c r="G9" s="19">
        <f t="shared" si="0"/>
        <v>7200</v>
      </c>
    </row>
    <row r="10" s="13" customFormat="1" ht="14.25" spans="1:7">
      <c r="A10" s="18"/>
      <c r="B10" s="22"/>
      <c r="C10" s="18"/>
      <c r="D10" s="18" t="s">
        <v>1431</v>
      </c>
      <c r="E10" s="19">
        <v>1</v>
      </c>
      <c r="F10" s="19">
        <v>1000</v>
      </c>
      <c r="G10" s="19">
        <f t="shared" si="0"/>
        <v>12000</v>
      </c>
    </row>
    <row r="11" s="13" customFormat="1" ht="14.25" spans="1:7">
      <c r="A11" s="18"/>
      <c r="B11" s="22"/>
      <c r="C11" s="18"/>
      <c r="D11" s="18" t="s">
        <v>1435</v>
      </c>
      <c r="E11" s="19">
        <v>3</v>
      </c>
      <c r="F11" s="19">
        <v>1200</v>
      </c>
      <c r="G11" s="19">
        <f t="shared" si="0"/>
        <v>43200</v>
      </c>
    </row>
    <row r="12" s="13" customFormat="1" ht="14.25" spans="1:7">
      <c r="A12" s="18"/>
      <c r="B12" s="22"/>
      <c r="C12" s="18"/>
      <c r="D12" s="18" t="s">
        <v>33</v>
      </c>
      <c r="E12" s="19">
        <v>3</v>
      </c>
      <c r="F12" s="19">
        <v>1500</v>
      </c>
      <c r="G12" s="19">
        <f t="shared" si="0"/>
        <v>54000</v>
      </c>
    </row>
    <row r="13" s="13" customFormat="1" ht="14.25" spans="1:7">
      <c r="A13" s="18"/>
      <c r="B13" s="22"/>
      <c r="C13" s="18"/>
      <c r="D13" s="18" t="s">
        <v>43</v>
      </c>
      <c r="E13" s="19">
        <v>6</v>
      </c>
      <c r="F13" s="19">
        <v>700</v>
      </c>
      <c r="G13" s="19">
        <f t="shared" si="0"/>
        <v>50400</v>
      </c>
    </row>
    <row r="14" s="13" customFormat="1" ht="14.25" spans="1:7">
      <c r="A14" s="18"/>
      <c r="B14" s="22"/>
      <c r="C14" s="18" t="s">
        <v>1489</v>
      </c>
      <c r="D14" s="18" t="s">
        <v>102</v>
      </c>
      <c r="E14" s="19">
        <v>1</v>
      </c>
      <c r="F14" s="19">
        <v>600</v>
      </c>
      <c r="G14" s="19">
        <f t="shared" si="0"/>
        <v>7200</v>
      </c>
    </row>
    <row r="15" s="13" customFormat="1" ht="14.25" spans="1:7">
      <c r="A15" s="18"/>
      <c r="B15" s="22"/>
      <c r="C15" s="18"/>
      <c r="D15" s="18" t="s">
        <v>1431</v>
      </c>
      <c r="E15" s="19">
        <v>1</v>
      </c>
      <c r="F15" s="19">
        <v>1000</v>
      </c>
      <c r="G15" s="19">
        <f t="shared" si="0"/>
        <v>12000</v>
      </c>
    </row>
    <row r="16" s="13" customFormat="1" ht="14.25" spans="1:7">
      <c r="A16" s="18"/>
      <c r="B16" s="22"/>
      <c r="C16" s="18"/>
      <c r="D16" s="18" t="s">
        <v>1435</v>
      </c>
      <c r="E16" s="19">
        <v>3</v>
      </c>
      <c r="F16" s="19">
        <v>1200</v>
      </c>
      <c r="G16" s="19">
        <f t="shared" si="0"/>
        <v>43200</v>
      </c>
    </row>
    <row r="17" s="13" customFormat="1" ht="14.25" spans="1:7">
      <c r="A17" s="18"/>
      <c r="B17" s="22"/>
      <c r="C17" s="18"/>
      <c r="D17" s="18" t="s">
        <v>33</v>
      </c>
      <c r="E17" s="19">
        <v>3</v>
      </c>
      <c r="F17" s="19">
        <v>1500</v>
      </c>
      <c r="G17" s="19">
        <f t="shared" si="0"/>
        <v>54000</v>
      </c>
    </row>
    <row r="18" s="13" customFormat="1" ht="14.25" spans="1:7">
      <c r="A18" s="18"/>
      <c r="B18" s="22"/>
      <c r="C18" s="18"/>
      <c r="D18" s="18" t="s">
        <v>43</v>
      </c>
      <c r="E18" s="19">
        <v>6</v>
      </c>
      <c r="F18" s="19">
        <v>700</v>
      </c>
      <c r="G18" s="19">
        <f t="shared" si="0"/>
        <v>50400</v>
      </c>
    </row>
    <row r="19" s="13" customFormat="1" ht="14.25" spans="1:7">
      <c r="A19" s="18"/>
      <c r="B19" s="22"/>
      <c r="C19" s="18" t="s">
        <v>1528</v>
      </c>
      <c r="D19" s="18" t="s">
        <v>102</v>
      </c>
      <c r="E19" s="19">
        <v>1</v>
      </c>
      <c r="F19" s="19">
        <v>600</v>
      </c>
      <c r="G19" s="19">
        <f t="shared" si="0"/>
        <v>7200</v>
      </c>
    </row>
    <row r="20" s="13" customFormat="1" customHeight="1" spans="1:7">
      <c r="A20" s="18"/>
      <c r="B20" s="22"/>
      <c r="C20" s="18"/>
      <c r="D20" s="18" t="s">
        <v>1431</v>
      </c>
      <c r="E20" s="19">
        <v>1</v>
      </c>
      <c r="F20" s="19">
        <v>1000</v>
      </c>
      <c r="G20" s="19">
        <f t="shared" si="0"/>
        <v>12000</v>
      </c>
    </row>
    <row r="21" s="13" customFormat="1" customHeight="1" spans="1:7">
      <c r="A21" s="18"/>
      <c r="B21" s="22"/>
      <c r="C21" s="18"/>
      <c r="D21" s="18" t="s">
        <v>1435</v>
      </c>
      <c r="E21" s="19">
        <v>2</v>
      </c>
      <c r="F21" s="19">
        <v>1000</v>
      </c>
      <c r="G21" s="19">
        <f t="shared" si="0"/>
        <v>24000</v>
      </c>
    </row>
    <row r="22" s="13" customFormat="1" customHeight="1" spans="1:7">
      <c r="A22" s="18"/>
      <c r="B22" s="22"/>
      <c r="C22" s="18"/>
      <c r="D22" s="18" t="s">
        <v>33</v>
      </c>
      <c r="E22" s="19">
        <v>3</v>
      </c>
      <c r="F22" s="19">
        <v>1200</v>
      </c>
      <c r="G22" s="19">
        <f t="shared" si="0"/>
        <v>43200</v>
      </c>
    </row>
    <row r="23" s="13" customFormat="1" customHeight="1" spans="1:7">
      <c r="A23" s="18"/>
      <c r="B23" s="23"/>
      <c r="C23" s="18"/>
      <c r="D23" s="18" t="s">
        <v>43</v>
      </c>
      <c r="E23" s="19">
        <v>5</v>
      </c>
      <c r="F23" s="19">
        <v>700</v>
      </c>
      <c r="G23" s="19">
        <f t="shared" si="0"/>
        <v>42000</v>
      </c>
    </row>
    <row r="24" s="13" customFormat="1" ht="14.25" customHeight="1" spans="1:7">
      <c r="A24" s="18"/>
      <c r="B24" s="21" t="s">
        <v>8569</v>
      </c>
      <c r="C24" s="18" t="s">
        <v>1722</v>
      </c>
      <c r="D24" s="18" t="s">
        <v>102</v>
      </c>
      <c r="E24" s="19">
        <v>1</v>
      </c>
      <c r="F24" s="19">
        <v>600</v>
      </c>
      <c r="G24" s="19">
        <f t="shared" si="0"/>
        <v>7200</v>
      </c>
    </row>
    <row r="25" s="13" customFormat="1" ht="14.25" spans="1:7">
      <c r="A25" s="18"/>
      <c r="B25" s="22"/>
      <c r="C25" s="18"/>
      <c r="D25" s="18" t="s">
        <v>1431</v>
      </c>
      <c r="E25" s="19">
        <v>1</v>
      </c>
      <c r="F25" s="19">
        <v>1000</v>
      </c>
      <c r="G25" s="19">
        <f t="shared" si="0"/>
        <v>12000</v>
      </c>
    </row>
    <row r="26" s="13" customFormat="1" ht="14.25" spans="1:7">
      <c r="A26" s="18"/>
      <c r="B26" s="22"/>
      <c r="C26" s="18"/>
      <c r="D26" s="18" t="s">
        <v>1435</v>
      </c>
      <c r="E26" s="19">
        <v>1</v>
      </c>
      <c r="F26" s="19">
        <v>1200</v>
      </c>
      <c r="G26" s="19">
        <f t="shared" si="0"/>
        <v>14400</v>
      </c>
    </row>
    <row r="27" s="13" customFormat="1" ht="14.25" spans="1:7">
      <c r="A27" s="18"/>
      <c r="B27" s="22"/>
      <c r="C27" s="18"/>
      <c r="D27" s="18" t="s">
        <v>33</v>
      </c>
      <c r="E27" s="19">
        <v>3</v>
      </c>
      <c r="F27" s="19">
        <v>1500</v>
      </c>
      <c r="G27" s="19">
        <f t="shared" si="0"/>
        <v>54000</v>
      </c>
    </row>
    <row r="28" s="13" customFormat="1" ht="14.25" spans="1:7">
      <c r="A28" s="18"/>
      <c r="B28" s="22"/>
      <c r="C28" s="18"/>
      <c r="D28" s="18" t="s">
        <v>43</v>
      </c>
      <c r="E28" s="19">
        <v>3</v>
      </c>
      <c r="F28" s="19">
        <v>700</v>
      </c>
      <c r="G28" s="19">
        <f t="shared" si="0"/>
        <v>25200</v>
      </c>
    </row>
    <row r="29" s="13" customFormat="1" ht="14.25" spans="1:7">
      <c r="A29" s="18"/>
      <c r="B29" s="22"/>
      <c r="C29" s="18" t="s">
        <v>1760</v>
      </c>
      <c r="D29" s="18" t="s">
        <v>102</v>
      </c>
      <c r="E29" s="19">
        <v>1</v>
      </c>
      <c r="F29" s="19">
        <v>1000</v>
      </c>
      <c r="G29" s="19">
        <f t="shared" si="0"/>
        <v>12000</v>
      </c>
    </row>
    <row r="30" s="13" customFormat="1" ht="14.25" spans="1:7">
      <c r="A30" s="18"/>
      <c r="B30" s="22"/>
      <c r="C30" s="18"/>
      <c r="D30" s="18" t="s">
        <v>1431</v>
      </c>
      <c r="E30" s="19">
        <v>1</v>
      </c>
      <c r="F30" s="19">
        <v>2000</v>
      </c>
      <c r="G30" s="19">
        <f t="shared" si="0"/>
        <v>24000</v>
      </c>
    </row>
    <row r="31" s="13" customFormat="1" ht="14.25" spans="1:7">
      <c r="A31" s="18"/>
      <c r="B31" s="22"/>
      <c r="C31" s="18"/>
      <c r="D31" s="18" t="s">
        <v>1435</v>
      </c>
      <c r="E31" s="19">
        <v>1</v>
      </c>
      <c r="F31" s="19">
        <v>2000</v>
      </c>
      <c r="G31" s="19">
        <f t="shared" si="0"/>
        <v>24000</v>
      </c>
    </row>
    <row r="32" s="13" customFormat="1" ht="14.25" spans="1:7">
      <c r="A32" s="18"/>
      <c r="B32" s="22"/>
      <c r="C32" s="18"/>
      <c r="D32" s="18" t="s">
        <v>33</v>
      </c>
      <c r="E32" s="19">
        <v>1</v>
      </c>
      <c r="F32" s="19">
        <v>2000</v>
      </c>
      <c r="G32" s="19">
        <f t="shared" si="0"/>
        <v>24000</v>
      </c>
    </row>
    <row r="33" s="13" customFormat="1" ht="14.25" spans="1:7">
      <c r="A33" s="18"/>
      <c r="B33" s="22"/>
      <c r="C33" s="18"/>
      <c r="D33" s="18" t="s">
        <v>43</v>
      </c>
      <c r="E33" s="19">
        <v>2</v>
      </c>
      <c r="F33" s="19">
        <v>700</v>
      </c>
      <c r="G33" s="19">
        <f t="shared" si="0"/>
        <v>16800</v>
      </c>
    </row>
    <row r="34" s="13" customFormat="1" ht="14.25" spans="1:7">
      <c r="A34" s="18"/>
      <c r="B34" s="22"/>
      <c r="C34" s="18" t="s">
        <v>1816</v>
      </c>
      <c r="D34" s="18" t="s">
        <v>102</v>
      </c>
      <c r="E34" s="19">
        <v>1</v>
      </c>
      <c r="F34" s="19">
        <v>600</v>
      </c>
      <c r="G34" s="19">
        <f t="shared" si="0"/>
        <v>7200</v>
      </c>
    </row>
    <row r="35" s="13" customFormat="1" ht="14.25" spans="1:7">
      <c r="A35" s="18"/>
      <c r="B35" s="22"/>
      <c r="C35" s="18"/>
      <c r="D35" s="18" t="s">
        <v>1431</v>
      </c>
      <c r="E35" s="19">
        <v>1</v>
      </c>
      <c r="F35" s="19">
        <v>1500</v>
      </c>
      <c r="G35" s="19">
        <f t="shared" si="0"/>
        <v>18000</v>
      </c>
    </row>
    <row r="36" s="13" customFormat="1" ht="14.25" spans="1:7">
      <c r="A36" s="18"/>
      <c r="B36" s="22"/>
      <c r="C36" s="18"/>
      <c r="D36" s="18" t="s">
        <v>1435</v>
      </c>
      <c r="E36" s="19">
        <v>1</v>
      </c>
      <c r="F36" s="19">
        <v>1500</v>
      </c>
      <c r="G36" s="19">
        <f t="shared" si="0"/>
        <v>18000</v>
      </c>
    </row>
    <row r="37" s="13" customFormat="1" ht="14.25" spans="1:7">
      <c r="A37" s="18"/>
      <c r="B37" s="22"/>
      <c r="C37" s="18"/>
      <c r="D37" s="18" t="s">
        <v>33</v>
      </c>
      <c r="E37" s="19">
        <v>2</v>
      </c>
      <c r="F37" s="19">
        <v>1500</v>
      </c>
      <c r="G37" s="19">
        <f t="shared" si="0"/>
        <v>36000</v>
      </c>
    </row>
    <row r="38" s="13" customFormat="1" ht="14.25" spans="1:7">
      <c r="A38" s="18"/>
      <c r="B38" s="22"/>
      <c r="C38" s="18"/>
      <c r="D38" s="18" t="s">
        <v>43</v>
      </c>
      <c r="E38" s="19">
        <v>2</v>
      </c>
      <c r="F38" s="19">
        <v>700</v>
      </c>
      <c r="G38" s="19">
        <f t="shared" si="0"/>
        <v>16800</v>
      </c>
    </row>
    <row r="39" s="13" customFormat="1" ht="14.25" spans="1:7">
      <c r="A39" s="18"/>
      <c r="B39" s="22"/>
      <c r="C39" s="18" t="s">
        <v>248</v>
      </c>
      <c r="D39" s="18" t="s">
        <v>102</v>
      </c>
      <c r="E39" s="19">
        <v>1</v>
      </c>
      <c r="F39" s="19">
        <v>600</v>
      </c>
      <c r="G39" s="19">
        <f t="shared" si="0"/>
        <v>7200</v>
      </c>
    </row>
    <row r="40" s="13" customFormat="1" ht="14.25" spans="1:7">
      <c r="A40" s="18"/>
      <c r="B40" s="22"/>
      <c r="C40" s="18"/>
      <c r="D40" s="18" t="s">
        <v>1431</v>
      </c>
      <c r="E40" s="19">
        <v>1</v>
      </c>
      <c r="F40" s="19">
        <v>1800</v>
      </c>
      <c r="G40" s="19">
        <f t="shared" si="0"/>
        <v>21600</v>
      </c>
    </row>
    <row r="41" s="13" customFormat="1" ht="14.25" spans="1:7">
      <c r="A41" s="18"/>
      <c r="B41" s="22"/>
      <c r="C41" s="18"/>
      <c r="D41" s="18" t="s">
        <v>1435</v>
      </c>
      <c r="E41" s="19">
        <v>1</v>
      </c>
      <c r="F41" s="19">
        <v>1800</v>
      </c>
      <c r="G41" s="19">
        <f t="shared" si="0"/>
        <v>21600</v>
      </c>
    </row>
    <row r="42" s="13" customFormat="1" ht="14.25" spans="1:7">
      <c r="A42" s="18"/>
      <c r="B42" s="22"/>
      <c r="C42" s="18"/>
      <c r="D42" s="18" t="s">
        <v>33</v>
      </c>
      <c r="E42" s="19">
        <v>1</v>
      </c>
      <c r="F42" s="19">
        <v>1800</v>
      </c>
      <c r="G42" s="19">
        <f t="shared" si="0"/>
        <v>21600</v>
      </c>
    </row>
    <row r="43" s="13" customFormat="1" ht="14.25" spans="1:7">
      <c r="A43" s="18"/>
      <c r="B43" s="22"/>
      <c r="C43" s="18"/>
      <c r="D43" s="18" t="s">
        <v>43</v>
      </c>
      <c r="E43" s="19">
        <v>3</v>
      </c>
      <c r="F43" s="19">
        <v>700</v>
      </c>
      <c r="G43" s="19">
        <f t="shared" si="0"/>
        <v>25200</v>
      </c>
    </row>
    <row r="44" s="13" customFormat="1" ht="14.25" spans="1:7">
      <c r="A44" s="18"/>
      <c r="B44" s="22"/>
      <c r="C44" s="18" t="s">
        <v>1773</v>
      </c>
      <c r="D44" s="18" t="s">
        <v>102</v>
      </c>
      <c r="E44" s="19">
        <v>1</v>
      </c>
      <c r="F44" s="19">
        <v>600</v>
      </c>
      <c r="G44" s="19">
        <f t="shared" si="0"/>
        <v>7200</v>
      </c>
    </row>
    <row r="45" s="13" customFormat="1" ht="14.25" spans="1:7">
      <c r="A45" s="18"/>
      <c r="B45" s="22"/>
      <c r="C45" s="18"/>
      <c r="D45" s="18" t="s">
        <v>1431</v>
      </c>
      <c r="E45" s="19">
        <v>1</v>
      </c>
      <c r="F45" s="19">
        <v>1800</v>
      </c>
      <c r="G45" s="19">
        <f t="shared" si="0"/>
        <v>21600</v>
      </c>
    </row>
    <row r="46" s="13" customFormat="1" ht="14.25" spans="1:7">
      <c r="A46" s="18"/>
      <c r="B46" s="22"/>
      <c r="C46" s="18"/>
      <c r="D46" s="18" t="s">
        <v>1435</v>
      </c>
      <c r="E46" s="19">
        <v>1</v>
      </c>
      <c r="F46" s="19">
        <v>1800</v>
      </c>
      <c r="G46" s="19">
        <f t="shared" si="0"/>
        <v>21600</v>
      </c>
    </row>
    <row r="47" s="13" customFormat="1" ht="14.25" spans="1:7">
      <c r="A47" s="18"/>
      <c r="B47" s="22"/>
      <c r="C47" s="18"/>
      <c r="D47" s="18" t="s">
        <v>33</v>
      </c>
      <c r="E47" s="19">
        <v>1</v>
      </c>
      <c r="F47" s="19">
        <v>1800</v>
      </c>
      <c r="G47" s="19">
        <f t="shared" si="0"/>
        <v>21600</v>
      </c>
    </row>
    <row r="48" s="13" customFormat="1" ht="14.25" spans="1:7">
      <c r="A48" s="18"/>
      <c r="B48" s="22"/>
      <c r="C48" s="18"/>
      <c r="D48" s="18" t="s">
        <v>43</v>
      </c>
      <c r="E48" s="19">
        <v>3</v>
      </c>
      <c r="F48" s="19">
        <v>700</v>
      </c>
      <c r="G48" s="19">
        <f t="shared" si="0"/>
        <v>25200</v>
      </c>
    </row>
    <row r="49" s="13" customFormat="1" ht="14.25" spans="1:7">
      <c r="A49" s="18"/>
      <c r="B49" s="22"/>
      <c r="C49" s="17" t="s">
        <v>1796</v>
      </c>
      <c r="D49" s="18" t="s">
        <v>102</v>
      </c>
      <c r="E49" s="19">
        <v>1</v>
      </c>
      <c r="F49" s="19">
        <v>500</v>
      </c>
      <c r="G49" s="19">
        <f t="shared" si="0"/>
        <v>6000</v>
      </c>
    </row>
    <row r="50" s="13" customFormat="1" ht="14.25" spans="1:7">
      <c r="A50" s="18"/>
      <c r="B50" s="22"/>
      <c r="C50" s="20"/>
      <c r="D50" s="18" t="s">
        <v>1431</v>
      </c>
      <c r="E50" s="19">
        <v>1</v>
      </c>
      <c r="F50" s="19">
        <v>1500</v>
      </c>
      <c r="G50" s="19">
        <f t="shared" si="0"/>
        <v>18000</v>
      </c>
    </row>
    <row r="51" s="13" customFormat="1" ht="14.25" spans="1:7">
      <c r="A51" s="18"/>
      <c r="B51" s="22"/>
      <c r="C51" s="20"/>
      <c r="D51" s="18" t="s">
        <v>1435</v>
      </c>
      <c r="E51" s="19">
        <v>2</v>
      </c>
      <c r="F51" s="19">
        <v>1500</v>
      </c>
      <c r="G51" s="19">
        <f t="shared" si="0"/>
        <v>36000</v>
      </c>
    </row>
    <row r="52" s="13" customFormat="1" ht="14.25" spans="1:7">
      <c r="A52" s="18"/>
      <c r="B52" s="22"/>
      <c r="C52" s="20"/>
      <c r="D52" s="18" t="s">
        <v>33</v>
      </c>
      <c r="E52" s="19">
        <v>1</v>
      </c>
      <c r="F52" s="19">
        <v>1500</v>
      </c>
      <c r="G52" s="19">
        <f t="shared" si="0"/>
        <v>18000</v>
      </c>
    </row>
    <row r="53" s="13" customFormat="1" ht="14.25" spans="1:7">
      <c r="A53" s="18"/>
      <c r="B53" s="23"/>
      <c r="C53" s="24"/>
      <c r="D53" s="18" t="s">
        <v>43</v>
      </c>
      <c r="E53" s="19">
        <v>4</v>
      </c>
      <c r="F53" s="19">
        <v>700</v>
      </c>
      <c r="G53" s="19">
        <f t="shared" si="0"/>
        <v>33600</v>
      </c>
    </row>
    <row r="54" s="13" customFormat="1" ht="14.25" spans="1:7">
      <c r="A54" s="18"/>
      <c r="B54" s="25" t="s">
        <v>8570</v>
      </c>
      <c r="C54" s="18" t="s">
        <v>1553</v>
      </c>
      <c r="D54" s="18" t="s">
        <v>102</v>
      </c>
      <c r="E54" s="19">
        <v>1</v>
      </c>
      <c r="F54" s="19">
        <v>600</v>
      </c>
      <c r="G54" s="19">
        <f t="shared" si="0"/>
        <v>7200</v>
      </c>
    </row>
    <row r="55" s="13" customFormat="1" ht="14.25" spans="1:7">
      <c r="A55" s="18"/>
      <c r="B55" s="25"/>
      <c r="C55" s="18"/>
      <c r="D55" s="18" t="s">
        <v>1431</v>
      </c>
      <c r="E55" s="19">
        <v>1</v>
      </c>
      <c r="F55" s="19">
        <v>1600</v>
      </c>
      <c r="G55" s="19">
        <f t="shared" si="0"/>
        <v>19200</v>
      </c>
    </row>
    <row r="56" s="13" customFormat="1" ht="14.25" spans="1:7">
      <c r="A56" s="18"/>
      <c r="B56" s="25"/>
      <c r="C56" s="18"/>
      <c r="D56" s="18" t="s">
        <v>1435</v>
      </c>
      <c r="E56" s="19">
        <v>3</v>
      </c>
      <c r="F56" s="19">
        <v>1600</v>
      </c>
      <c r="G56" s="19">
        <f t="shared" si="0"/>
        <v>57600</v>
      </c>
    </row>
    <row r="57" s="13" customFormat="1" ht="14.25" spans="1:7">
      <c r="A57" s="18"/>
      <c r="B57" s="25"/>
      <c r="C57" s="18"/>
      <c r="D57" s="18" t="s">
        <v>33</v>
      </c>
      <c r="E57" s="19">
        <v>1</v>
      </c>
      <c r="F57" s="19">
        <v>1500</v>
      </c>
      <c r="G57" s="19">
        <f t="shared" si="0"/>
        <v>18000</v>
      </c>
    </row>
    <row r="58" s="13" customFormat="1" ht="14.25" spans="1:7">
      <c r="A58" s="18"/>
      <c r="B58" s="25"/>
      <c r="C58" s="18"/>
      <c r="D58" s="18" t="s">
        <v>43</v>
      </c>
      <c r="E58" s="19">
        <v>6</v>
      </c>
      <c r="F58" s="19">
        <v>700</v>
      </c>
      <c r="G58" s="19">
        <f t="shared" si="0"/>
        <v>50400</v>
      </c>
    </row>
    <row r="59" s="13" customFormat="1" ht="14.25" spans="1:7">
      <c r="A59" s="18"/>
      <c r="B59" s="25"/>
      <c r="C59" s="18" t="s">
        <v>1601</v>
      </c>
      <c r="D59" s="18" t="s">
        <v>102</v>
      </c>
      <c r="E59" s="19">
        <v>1</v>
      </c>
      <c r="F59" s="19">
        <v>600</v>
      </c>
      <c r="G59" s="19">
        <f t="shared" si="0"/>
        <v>7200</v>
      </c>
    </row>
    <row r="60" s="13" customFormat="1" ht="14.25" spans="1:7">
      <c r="A60" s="18"/>
      <c r="B60" s="25"/>
      <c r="C60" s="18"/>
      <c r="D60" s="18" t="s">
        <v>1431</v>
      </c>
      <c r="E60" s="19">
        <v>1</v>
      </c>
      <c r="F60" s="19">
        <v>1100</v>
      </c>
      <c r="G60" s="19">
        <f t="shared" si="0"/>
        <v>13200</v>
      </c>
    </row>
    <row r="61" s="13" customFormat="1" ht="14.25" spans="1:7">
      <c r="A61" s="18"/>
      <c r="B61" s="25"/>
      <c r="C61" s="18"/>
      <c r="D61" s="18" t="s">
        <v>1435</v>
      </c>
      <c r="E61" s="19">
        <v>3</v>
      </c>
      <c r="F61" s="19">
        <v>1100</v>
      </c>
      <c r="G61" s="19">
        <f t="shared" si="0"/>
        <v>39600</v>
      </c>
    </row>
    <row r="62" s="13" customFormat="1" ht="14.25" spans="1:7">
      <c r="A62" s="18"/>
      <c r="B62" s="25"/>
      <c r="C62" s="18"/>
      <c r="D62" s="18" t="s">
        <v>33</v>
      </c>
      <c r="E62" s="19">
        <v>3</v>
      </c>
      <c r="F62" s="19">
        <v>1100</v>
      </c>
      <c r="G62" s="19">
        <f t="shared" si="0"/>
        <v>39600</v>
      </c>
    </row>
    <row r="63" s="13" customFormat="1" ht="14.25" spans="1:7">
      <c r="A63" s="18"/>
      <c r="B63" s="25"/>
      <c r="C63" s="18"/>
      <c r="D63" s="18" t="s">
        <v>43</v>
      </c>
      <c r="E63" s="19">
        <v>9</v>
      </c>
      <c r="F63" s="19">
        <v>700</v>
      </c>
      <c r="G63" s="19">
        <f t="shared" si="0"/>
        <v>75600</v>
      </c>
    </row>
    <row r="64" s="13" customFormat="1" ht="14.25" spans="1:7">
      <c r="A64" s="18"/>
      <c r="B64" s="25"/>
      <c r="C64" s="18" t="s">
        <v>1650</v>
      </c>
      <c r="D64" s="18" t="s">
        <v>102</v>
      </c>
      <c r="E64" s="19">
        <v>1</v>
      </c>
      <c r="F64" s="19">
        <v>600</v>
      </c>
      <c r="G64" s="19">
        <f t="shared" si="0"/>
        <v>7200</v>
      </c>
    </row>
    <row r="65" s="13" customFormat="1" ht="14.25" spans="1:7">
      <c r="A65" s="18"/>
      <c r="B65" s="25"/>
      <c r="C65" s="18"/>
      <c r="D65" s="18" t="s">
        <v>1431</v>
      </c>
      <c r="E65" s="19">
        <v>1</v>
      </c>
      <c r="F65" s="19">
        <v>1500</v>
      </c>
      <c r="G65" s="19">
        <f t="shared" si="0"/>
        <v>18000</v>
      </c>
    </row>
    <row r="66" s="13" customFormat="1" ht="14.25" spans="1:7">
      <c r="A66" s="18"/>
      <c r="B66" s="25"/>
      <c r="C66" s="18"/>
      <c r="D66" s="18" t="s">
        <v>1435</v>
      </c>
      <c r="E66" s="19">
        <v>3</v>
      </c>
      <c r="F66" s="19">
        <v>1500</v>
      </c>
      <c r="G66" s="19">
        <f t="shared" si="0"/>
        <v>54000</v>
      </c>
    </row>
    <row r="67" s="13" customFormat="1" ht="14.25" spans="1:7">
      <c r="A67" s="18"/>
      <c r="B67" s="25"/>
      <c r="C67" s="18"/>
      <c r="D67" s="18" t="s">
        <v>33</v>
      </c>
      <c r="E67" s="19">
        <v>3</v>
      </c>
      <c r="F67" s="19">
        <v>1500</v>
      </c>
      <c r="G67" s="19">
        <f t="shared" ref="G67:G96" si="1">F67*E67*12</f>
        <v>54000</v>
      </c>
    </row>
    <row r="68" s="13" customFormat="1" ht="14.25" spans="1:7">
      <c r="A68" s="18"/>
      <c r="B68" s="25"/>
      <c r="C68" s="18"/>
      <c r="D68" s="18" t="s">
        <v>43</v>
      </c>
      <c r="E68" s="19">
        <v>5</v>
      </c>
      <c r="F68" s="19">
        <v>700</v>
      </c>
      <c r="G68" s="19">
        <f t="shared" si="1"/>
        <v>42000</v>
      </c>
    </row>
    <row r="69" s="13" customFormat="1" ht="14.25" spans="1:7">
      <c r="A69" s="18"/>
      <c r="B69" s="25"/>
      <c r="C69" s="18" t="s">
        <v>1675</v>
      </c>
      <c r="D69" s="18" t="s">
        <v>102</v>
      </c>
      <c r="E69" s="19">
        <v>1</v>
      </c>
      <c r="F69" s="19">
        <v>600</v>
      </c>
      <c r="G69" s="19">
        <f t="shared" si="1"/>
        <v>7200</v>
      </c>
    </row>
    <row r="70" s="13" customFormat="1" ht="14.25" spans="1:7">
      <c r="A70" s="18"/>
      <c r="B70" s="25"/>
      <c r="C70" s="18"/>
      <c r="D70" s="18" t="s">
        <v>1431</v>
      </c>
      <c r="E70" s="19">
        <v>1</v>
      </c>
      <c r="F70" s="19">
        <v>1300</v>
      </c>
      <c r="G70" s="19">
        <f t="shared" si="1"/>
        <v>15600</v>
      </c>
    </row>
    <row r="71" s="13" customFormat="1" ht="14.25" spans="1:7">
      <c r="A71" s="18"/>
      <c r="B71" s="25"/>
      <c r="C71" s="18"/>
      <c r="D71" s="18" t="s">
        <v>1435</v>
      </c>
      <c r="E71" s="19">
        <v>2</v>
      </c>
      <c r="F71" s="19">
        <v>1300</v>
      </c>
      <c r="G71" s="19">
        <f t="shared" si="1"/>
        <v>31200</v>
      </c>
    </row>
    <row r="72" s="13" customFormat="1" ht="14.25" spans="1:7">
      <c r="A72" s="18"/>
      <c r="B72" s="25"/>
      <c r="C72" s="18"/>
      <c r="D72" s="18" t="s">
        <v>33</v>
      </c>
      <c r="E72" s="19">
        <v>2</v>
      </c>
      <c r="F72" s="19">
        <v>1300</v>
      </c>
      <c r="G72" s="19">
        <f t="shared" si="1"/>
        <v>31200</v>
      </c>
    </row>
    <row r="73" s="13" customFormat="1" ht="14.25" spans="1:7">
      <c r="A73" s="18"/>
      <c r="B73" s="25"/>
      <c r="C73" s="18"/>
      <c r="D73" s="18" t="s">
        <v>43</v>
      </c>
      <c r="E73" s="19">
        <v>5</v>
      </c>
      <c r="F73" s="19">
        <v>700</v>
      </c>
      <c r="G73" s="19">
        <f t="shared" si="1"/>
        <v>42000</v>
      </c>
    </row>
    <row r="74" s="13" customFormat="1" ht="14.25" spans="1:7">
      <c r="A74" s="18"/>
      <c r="B74" s="25"/>
      <c r="C74" s="18" t="s">
        <v>1699</v>
      </c>
      <c r="D74" s="18" t="s">
        <v>102</v>
      </c>
      <c r="E74" s="19">
        <v>1</v>
      </c>
      <c r="F74" s="19">
        <v>600</v>
      </c>
      <c r="G74" s="19">
        <f t="shared" si="1"/>
        <v>7200</v>
      </c>
    </row>
    <row r="75" s="13" customFormat="1" ht="14.25" spans="1:7">
      <c r="A75" s="18"/>
      <c r="B75" s="25"/>
      <c r="C75" s="18"/>
      <c r="D75" s="18" t="s">
        <v>1431</v>
      </c>
      <c r="E75" s="19">
        <v>1</v>
      </c>
      <c r="F75" s="19">
        <v>1300</v>
      </c>
      <c r="G75" s="19">
        <f t="shared" si="1"/>
        <v>15600</v>
      </c>
    </row>
    <row r="76" s="13" customFormat="1" ht="14.25" spans="1:7">
      <c r="A76" s="18"/>
      <c r="B76" s="25"/>
      <c r="C76" s="18"/>
      <c r="D76" s="18" t="s">
        <v>1435</v>
      </c>
      <c r="E76" s="19">
        <v>2</v>
      </c>
      <c r="F76" s="19">
        <v>1300</v>
      </c>
      <c r="G76" s="19">
        <f t="shared" si="1"/>
        <v>31200</v>
      </c>
    </row>
    <row r="77" s="13" customFormat="1" ht="14.25" spans="1:7">
      <c r="A77" s="18"/>
      <c r="B77" s="25"/>
      <c r="C77" s="18"/>
      <c r="D77" s="18" t="s">
        <v>33</v>
      </c>
      <c r="E77" s="19">
        <v>2</v>
      </c>
      <c r="F77" s="19">
        <v>1300</v>
      </c>
      <c r="G77" s="19">
        <f t="shared" si="1"/>
        <v>31200</v>
      </c>
    </row>
    <row r="78" s="13" customFormat="1" ht="14.25" spans="1:7">
      <c r="A78" s="18"/>
      <c r="B78" s="25"/>
      <c r="C78" s="18"/>
      <c r="D78" s="18" t="s">
        <v>43</v>
      </c>
      <c r="E78" s="19">
        <v>6</v>
      </c>
      <c r="F78" s="19">
        <v>700</v>
      </c>
      <c r="G78" s="19">
        <f t="shared" si="1"/>
        <v>50400</v>
      </c>
    </row>
    <row r="79" s="13" customFormat="1" ht="14.25" spans="1:7">
      <c r="A79" s="18"/>
      <c r="B79" s="25" t="s">
        <v>8571</v>
      </c>
      <c r="C79" s="18" t="s">
        <v>8572</v>
      </c>
      <c r="D79" s="18" t="s">
        <v>342</v>
      </c>
      <c r="E79" s="19">
        <v>6</v>
      </c>
      <c r="F79" s="19">
        <v>1000</v>
      </c>
      <c r="G79" s="19">
        <f t="shared" si="1"/>
        <v>72000</v>
      </c>
    </row>
    <row r="80" s="13" customFormat="1" ht="14.25" spans="1:7">
      <c r="A80" s="18"/>
      <c r="B80" s="25"/>
      <c r="C80" s="18"/>
      <c r="D80" s="18" t="s">
        <v>339</v>
      </c>
      <c r="E80" s="19">
        <v>3</v>
      </c>
      <c r="F80" s="19">
        <v>1500</v>
      </c>
      <c r="G80" s="19">
        <f t="shared" si="1"/>
        <v>54000</v>
      </c>
    </row>
    <row r="81" s="13" customFormat="1" ht="14.25" spans="1:7">
      <c r="A81" s="18"/>
      <c r="B81" s="25"/>
      <c r="C81" s="18"/>
      <c r="D81" s="18" t="s">
        <v>8537</v>
      </c>
      <c r="E81" s="19">
        <v>2</v>
      </c>
      <c r="F81" s="19">
        <v>2000</v>
      </c>
      <c r="G81" s="19">
        <f t="shared" si="1"/>
        <v>48000</v>
      </c>
    </row>
    <row r="82" s="13" customFormat="1" ht="14.25" spans="1:7">
      <c r="A82" s="18"/>
      <c r="B82" s="25"/>
      <c r="C82" s="18"/>
      <c r="D82" s="18" t="s">
        <v>8538</v>
      </c>
      <c r="E82" s="19">
        <v>1</v>
      </c>
      <c r="F82" s="19">
        <v>2000</v>
      </c>
      <c r="G82" s="19">
        <f t="shared" si="1"/>
        <v>24000</v>
      </c>
    </row>
    <row r="83" s="13" customFormat="1" ht="14.25" spans="1:7">
      <c r="A83" s="18"/>
      <c r="B83" s="25"/>
      <c r="C83" s="18"/>
      <c r="D83" s="18" t="s">
        <v>8539</v>
      </c>
      <c r="E83" s="19">
        <v>23</v>
      </c>
      <c r="F83" s="19">
        <v>2000</v>
      </c>
      <c r="G83" s="19">
        <f t="shared" si="1"/>
        <v>552000</v>
      </c>
    </row>
    <row r="84" s="13" customFormat="1" ht="14.25" spans="1:7">
      <c r="A84" s="18"/>
      <c r="B84" s="18" t="s">
        <v>53</v>
      </c>
      <c r="C84" s="18"/>
      <c r="D84" s="18" t="s">
        <v>839</v>
      </c>
      <c r="E84" s="19">
        <v>1</v>
      </c>
      <c r="F84" s="19">
        <v>600</v>
      </c>
      <c r="G84" s="19">
        <f t="shared" si="1"/>
        <v>7200</v>
      </c>
    </row>
    <row r="85" s="13" customFormat="1" ht="14.25" spans="1:7">
      <c r="A85" s="18"/>
      <c r="B85" s="18"/>
      <c r="C85" s="18"/>
      <c r="D85" s="18" t="s">
        <v>110</v>
      </c>
      <c r="E85" s="19">
        <v>2</v>
      </c>
      <c r="F85" s="19">
        <v>1000</v>
      </c>
      <c r="G85" s="19">
        <f t="shared" si="1"/>
        <v>24000</v>
      </c>
    </row>
    <row r="86" s="13" customFormat="1" ht="14.25" spans="1:7">
      <c r="A86" s="18"/>
      <c r="B86" s="18"/>
      <c r="C86" s="18"/>
      <c r="D86" s="18" t="s">
        <v>8539</v>
      </c>
      <c r="E86" s="19">
        <v>12</v>
      </c>
      <c r="F86" s="19">
        <v>500</v>
      </c>
      <c r="G86" s="19">
        <f t="shared" si="1"/>
        <v>72000</v>
      </c>
    </row>
    <row r="87" s="13" customFormat="1" ht="14.25" spans="1:7">
      <c r="A87" s="18"/>
      <c r="B87" s="18" t="s">
        <v>372</v>
      </c>
      <c r="C87" s="18"/>
      <c r="D87" s="18" t="s">
        <v>102</v>
      </c>
      <c r="E87" s="19">
        <v>1</v>
      </c>
      <c r="F87" s="19">
        <v>2500</v>
      </c>
      <c r="G87" s="19">
        <f t="shared" si="1"/>
        <v>30000</v>
      </c>
    </row>
    <row r="88" s="13" customFormat="1" ht="14.25" spans="1:7">
      <c r="A88" s="18"/>
      <c r="B88" s="18"/>
      <c r="C88" s="18"/>
      <c r="D88" s="18" t="s">
        <v>373</v>
      </c>
      <c r="E88" s="19">
        <v>2</v>
      </c>
      <c r="F88" s="19">
        <v>2500</v>
      </c>
      <c r="G88" s="19">
        <f t="shared" si="1"/>
        <v>60000</v>
      </c>
    </row>
    <row r="89" s="13" customFormat="1" ht="14.25" spans="1:7">
      <c r="A89" s="18"/>
      <c r="B89" s="18" t="s">
        <v>153</v>
      </c>
      <c r="C89" s="18"/>
      <c r="D89" s="18" t="s">
        <v>102</v>
      </c>
      <c r="E89" s="19">
        <v>1</v>
      </c>
      <c r="F89" s="19">
        <v>2500</v>
      </c>
      <c r="G89" s="19">
        <f t="shared" si="1"/>
        <v>30000</v>
      </c>
    </row>
    <row r="90" s="13" customFormat="1" ht="14.25" spans="1:7">
      <c r="A90" s="18"/>
      <c r="B90" s="18"/>
      <c r="C90" s="18"/>
      <c r="D90" s="18" t="s">
        <v>373</v>
      </c>
      <c r="E90" s="19">
        <v>0</v>
      </c>
      <c r="F90" s="19"/>
      <c r="G90" s="19">
        <f t="shared" si="1"/>
        <v>0</v>
      </c>
    </row>
    <row r="91" s="13" customFormat="1" ht="14.25" spans="1:7">
      <c r="A91" s="18"/>
      <c r="B91" s="18" t="s">
        <v>157</v>
      </c>
      <c r="C91" s="18"/>
      <c r="D91" s="18" t="s">
        <v>102</v>
      </c>
      <c r="E91" s="19">
        <v>1</v>
      </c>
      <c r="F91" s="19">
        <v>2500</v>
      </c>
      <c r="G91" s="19">
        <f t="shared" si="1"/>
        <v>30000</v>
      </c>
    </row>
    <row r="92" s="13" customFormat="1" ht="14.25" spans="1:7">
      <c r="A92" s="18"/>
      <c r="B92" s="18"/>
      <c r="C92" s="18"/>
      <c r="D92" s="18" t="s">
        <v>373</v>
      </c>
      <c r="E92" s="19">
        <v>1</v>
      </c>
      <c r="F92" s="19">
        <v>2500</v>
      </c>
      <c r="G92" s="19">
        <f t="shared" si="1"/>
        <v>30000</v>
      </c>
    </row>
    <row r="93" s="13" customFormat="1" ht="14.25" spans="1:7">
      <c r="A93" s="18"/>
      <c r="B93" s="18" t="s">
        <v>99</v>
      </c>
      <c r="C93" s="18"/>
      <c r="D93" s="18" t="s">
        <v>102</v>
      </c>
      <c r="E93" s="19">
        <v>1</v>
      </c>
      <c r="F93" s="19">
        <v>2500</v>
      </c>
      <c r="G93" s="19">
        <f t="shared" si="1"/>
        <v>30000</v>
      </c>
    </row>
    <row r="94" s="13" customFormat="1" ht="14.25" spans="1:7">
      <c r="A94" s="18"/>
      <c r="B94" s="18"/>
      <c r="C94" s="18"/>
      <c r="D94" s="18" t="s">
        <v>373</v>
      </c>
      <c r="E94" s="19">
        <v>1</v>
      </c>
      <c r="F94" s="19">
        <v>2500</v>
      </c>
      <c r="G94" s="19">
        <f t="shared" si="1"/>
        <v>30000</v>
      </c>
    </row>
    <row r="95" s="13" customFormat="1" ht="14.25" spans="1:7">
      <c r="A95" s="18"/>
      <c r="B95" s="18" t="s">
        <v>109</v>
      </c>
      <c r="C95" s="18"/>
      <c r="D95" s="18" t="s">
        <v>102</v>
      </c>
      <c r="E95" s="19">
        <v>1</v>
      </c>
      <c r="F95" s="19">
        <v>2500</v>
      </c>
      <c r="G95" s="19">
        <f t="shared" si="1"/>
        <v>30000</v>
      </c>
    </row>
    <row r="96" s="13" customFormat="1" ht="14.25" spans="1:7">
      <c r="A96" s="18"/>
      <c r="B96" s="18"/>
      <c r="C96" s="18"/>
      <c r="D96" s="18" t="s">
        <v>373</v>
      </c>
      <c r="E96" s="19">
        <v>1</v>
      </c>
      <c r="F96" s="19">
        <v>2500</v>
      </c>
      <c r="G96" s="19">
        <f t="shared" si="1"/>
        <v>30000</v>
      </c>
    </row>
    <row r="97" s="13" customFormat="1" ht="16.5" spans="1:7">
      <c r="A97" s="16" t="s">
        <v>5628</v>
      </c>
      <c r="B97" s="16"/>
      <c r="C97" s="16"/>
      <c r="D97" s="16"/>
      <c r="E97" s="28">
        <f t="shared" ref="E97:G97" si="2">SUM(E3:E96)</f>
        <v>265</v>
      </c>
      <c r="F97" s="28">
        <f t="shared" si="2"/>
        <v>114700</v>
      </c>
      <c r="G97" s="28">
        <f t="shared" si="2"/>
        <v>3278400</v>
      </c>
    </row>
  </sheetData>
  <mergeCells count="34">
    <mergeCell ref="A1:G1"/>
    <mergeCell ref="B3:C3"/>
    <mergeCell ref="B4:D4"/>
    <mergeCell ref="B5:D5"/>
    <mergeCell ref="B6:D6"/>
    <mergeCell ref="A97:D97"/>
    <mergeCell ref="A3:A96"/>
    <mergeCell ref="B7:B8"/>
    <mergeCell ref="B9:B23"/>
    <mergeCell ref="B24:B53"/>
    <mergeCell ref="B54:B78"/>
    <mergeCell ref="B79:B83"/>
    <mergeCell ref="C7:C8"/>
    <mergeCell ref="C9:C13"/>
    <mergeCell ref="C14:C18"/>
    <mergeCell ref="C19:C23"/>
    <mergeCell ref="C24:C28"/>
    <mergeCell ref="C29:C33"/>
    <mergeCell ref="C34:C38"/>
    <mergeCell ref="C39:C43"/>
    <mergeCell ref="C44:C48"/>
    <mergeCell ref="C49:C53"/>
    <mergeCell ref="C54:C58"/>
    <mergeCell ref="C59:C63"/>
    <mergeCell ref="C64:C68"/>
    <mergeCell ref="C69:C73"/>
    <mergeCell ref="C74:C78"/>
    <mergeCell ref="C79:C83"/>
    <mergeCell ref="B84:C86"/>
    <mergeCell ref="B87:C88"/>
    <mergeCell ref="B89:C90"/>
    <mergeCell ref="B91:C92"/>
    <mergeCell ref="B93:C94"/>
    <mergeCell ref="B95:C9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81"/>
  <sheetViews>
    <sheetView tabSelected="1" workbookViewId="0">
      <selection activeCell="Q16" sqref="Q16"/>
    </sheetView>
  </sheetViews>
  <sheetFormatPr defaultColWidth="9" defaultRowHeight="13.5"/>
  <cols>
    <col min="1" max="1" width="15.225" customWidth="1"/>
    <col min="2" max="3" width="8.25" style="204" customWidth="1"/>
  </cols>
  <sheetData>
    <row r="1" ht="27" spans="1:11">
      <c r="A1" s="122" t="s">
        <v>5313</v>
      </c>
      <c r="B1" s="205" t="s">
        <v>15</v>
      </c>
      <c r="C1" s="205" t="s">
        <v>5314</v>
      </c>
      <c r="D1" s="205" t="s">
        <v>18</v>
      </c>
      <c r="E1" s="205" t="s">
        <v>19</v>
      </c>
      <c r="F1" s="205" t="s">
        <v>20</v>
      </c>
      <c r="G1" s="205" t="s">
        <v>21</v>
      </c>
      <c r="H1" s="205" t="s">
        <v>22</v>
      </c>
      <c r="I1" s="205" t="s">
        <v>23</v>
      </c>
      <c r="J1" s="205" t="s">
        <v>24</v>
      </c>
      <c r="K1" s="205" t="s">
        <v>25</v>
      </c>
    </row>
    <row r="2" spans="1:11">
      <c r="A2" t="s">
        <v>340</v>
      </c>
      <c r="B2" s="204">
        <v>114.1</v>
      </c>
      <c r="C2" s="204">
        <v>4145.7469</v>
      </c>
      <c r="D2" s="204">
        <v>27.1</v>
      </c>
      <c r="E2" s="204">
        <v>-17.1</v>
      </c>
      <c r="F2" s="204">
        <v>87</v>
      </c>
      <c r="H2" s="204">
        <v>2172.3</v>
      </c>
      <c r="I2" s="204">
        <v>-146.1</v>
      </c>
      <c r="J2" s="204">
        <v>1973.4469</v>
      </c>
      <c r="K2" s="204">
        <v>-69</v>
      </c>
    </row>
    <row r="3" spans="1:10">
      <c r="A3" t="s">
        <v>1225</v>
      </c>
      <c r="B3" s="204">
        <v>5</v>
      </c>
      <c r="C3" s="204">
        <v>227</v>
      </c>
      <c r="F3" s="204">
        <v>5</v>
      </c>
      <c r="J3" s="204">
        <v>227</v>
      </c>
    </row>
    <row r="4" spans="1:10">
      <c r="A4" t="s">
        <v>1177</v>
      </c>
      <c r="B4" s="204">
        <v>14</v>
      </c>
      <c r="C4" s="204">
        <v>441</v>
      </c>
      <c r="F4" s="204">
        <v>14</v>
      </c>
      <c r="J4" s="204">
        <v>441</v>
      </c>
    </row>
    <row r="5" spans="1:10">
      <c r="A5" t="s">
        <v>1143</v>
      </c>
      <c r="B5" s="204">
        <v>19.5</v>
      </c>
      <c r="C5" s="204">
        <v>250</v>
      </c>
      <c r="F5" s="204">
        <v>19.5</v>
      </c>
      <c r="J5" s="204">
        <v>250</v>
      </c>
    </row>
    <row r="6" spans="1:11">
      <c r="A6" t="s">
        <v>4038</v>
      </c>
      <c r="B6"/>
      <c r="C6" s="204">
        <v>1345.16</v>
      </c>
      <c r="H6" s="204">
        <v>344.21</v>
      </c>
      <c r="I6" s="204">
        <v>-821</v>
      </c>
      <c r="J6" s="204">
        <v>1000.95</v>
      </c>
      <c r="K6" s="204">
        <v>-30</v>
      </c>
    </row>
    <row r="7" spans="1:10">
      <c r="A7" t="s">
        <v>1203</v>
      </c>
      <c r="B7" s="204">
        <v>6.5</v>
      </c>
      <c r="C7" s="204">
        <v>512</v>
      </c>
      <c r="F7" s="204">
        <v>6.5</v>
      </c>
      <c r="J7" s="204">
        <v>512</v>
      </c>
    </row>
    <row r="8" spans="1:11">
      <c r="A8" t="s">
        <v>3223</v>
      </c>
      <c r="B8"/>
      <c r="C8" s="204">
        <v>8366.2</v>
      </c>
      <c r="H8" s="204">
        <v>7992.2</v>
      </c>
      <c r="I8" s="204">
        <v>-169</v>
      </c>
      <c r="J8" s="204">
        <v>374</v>
      </c>
      <c r="K8" s="204">
        <v>-29</v>
      </c>
    </row>
    <row r="9" spans="1:10">
      <c r="A9" t="s">
        <v>1151</v>
      </c>
      <c r="B9"/>
      <c r="C9" s="204">
        <v>308.5</v>
      </c>
      <c r="J9" s="204">
        <v>308.5</v>
      </c>
    </row>
    <row r="10" spans="1:10">
      <c r="A10" t="s">
        <v>3160</v>
      </c>
      <c r="B10" s="204">
        <v>695.96</v>
      </c>
      <c r="C10" s="204">
        <v>1972.16</v>
      </c>
      <c r="D10" s="204">
        <v>690.96</v>
      </c>
      <c r="E10" s="204">
        <v>-40</v>
      </c>
      <c r="F10" s="204">
        <v>5</v>
      </c>
      <c r="H10" s="204">
        <v>1299.16</v>
      </c>
      <c r="I10" s="204">
        <v>-168.3</v>
      </c>
      <c r="J10" s="204">
        <v>673</v>
      </c>
    </row>
    <row r="11" spans="1:10">
      <c r="A11" t="s">
        <v>884</v>
      </c>
      <c r="B11"/>
      <c r="C11" s="204">
        <v>629.37</v>
      </c>
      <c r="H11" s="204">
        <v>515.37</v>
      </c>
      <c r="J11" s="204">
        <v>114</v>
      </c>
    </row>
    <row r="12" spans="1:11">
      <c r="A12" t="s">
        <v>825</v>
      </c>
      <c r="B12" s="204">
        <v>-74.094</v>
      </c>
      <c r="C12" s="204">
        <v>3833.90131666667</v>
      </c>
      <c r="D12" s="204">
        <v>-82.9</v>
      </c>
      <c r="E12" s="204">
        <v>-120</v>
      </c>
      <c r="F12" s="204">
        <v>8.806</v>
      </c>
      <c r="G12" s="204">
        <v>-10</v>
      </c>
      <c r="H12" s="204">
        <v>3250.56</v>
      </c>
      <c r="I12" s="204">
        <v>-1346.3</v>
      </c>
      <c r="J12" s="204">
        <v>583.341316666667</v>
      </c>
      <c r="K12" s="204">
        <v>-10</v>
      </c>
    </row>
    <row r="13" spans="1:11">
      <c r="A13" t="s">
        <v>1432</v>
      </c>
      <c r="B13" s="204">
        <v>389.65</v>
      </c>
      <c r="C13" s="204">
        <v>3226.69875</v>
      </c>
      <c r="D13" s="204">
        <v>354</v>
      </c>
      <c r="F13" s="204">
        <v>35.65</v>
      </c>
      <c r="H13" s="204">
        <v>2398.3</v>
      </c>
      <c r="I13" s="204">
        <v>-1363.4</v>
      </c>
      <c r="J13" s="204">
        <v>828.39875</v>
      </c>
      <c r="K13" s="204">
        <v>-10</v>
      </c>
    </row>
    <row r="14" spans="1:11">
      <c r="A14" t="s">
        <v>1878</v>
      </c>
      <c r="B14" s="204">
        <v>119.1</v>
      </c>
      <c r="C14" s="204">
        <v>821.785</v>
      </c>
      <c r="D14" s="204">
        <v>75.1</v>
      </c>
      <c r="E14" s="204">
        <v>-3</v>
      </c>
      <c r="F14" s="204">
        <v>44</v>
      </c>
      <c r="H14" s="204">
        <v>170</v>
      </c>
      <c r="I14" s="204">
        <v>-2737.4</v>
      </c>
      <c r="J14" s="204">
        <v>651.785</v>
      </c>
      <c r="K14" s="204">
        <v>-47</v>
      </c>
    </row>
    <row r="15" spans="1:10">
      <c r="A15" t="s">
        <v>447</v>
      </c>
      <c r="B15"/>
      <c r="C15" s="204">
        <v>1071.15</v>
      </c>
      <c r="H15" s="204">
        <v>996.9</v>
      </c>
      <c r="I15" s="204">
        <v>-258</v>
      </c>
      <c r="J15" s="204">
        <v>74.25</v>
      </c>
    </row>
    <row r="16" spans="1:11">
      <c r="A16" t="s">
        <v>1458</v>
      </c>
      <c r="B16" s="204">
        <v>173.55</v>
      </c>
      <c r="C16" s="204">
        <v>2509.85</v>
      </c>
      <c r="D16" s="204">
        <v>86.9</v>
      </c>
      <c r="E16" s="204">
        <v>-129</v>
      </c>
      <c r="F16" s="204">
        <v>86.65</v>
      </c>
      <c r="H16" s="204">
        <v>1304.6</v>
      </c>
      <c r="I16" s="204">
        <v>-320</v>
      </c>
      <c r="J16" s="204">
        <v>1205.25</v>
      </c>
      <c r="K16" s="204">
        <v>-21</v>
      </c>
    </row>
    <row r="17" spans="1:11">
      <c r="A17" t="s">
        <v>1165</v>
      </c>
      <c r="B17" s="204">
        <v>7</v>
      </c>
      <c r="C17" s="204">
        <v>241.5</v>
      </c>
      <c r="F17" s="204">
        <v>7</v>
      </c>
      <c r="J17" s="204">
        <v>241.5</v>
      </c>
      <c r="K17" s="204">
        <v>-3</v>
      </c>
    </row>
    <row r="18" spans="1:11">
      <c r="A18" t="s">
        <v>5315</v>
      </c>
      <c r="B18" s="204">
        <v>2202.4</v>
      </c>
      <c r="C18" s="204">
        <v>31983.3</v>
      </c>
      <c r="D18" s="204">
        <v>1893.5</v>
      </c>
      <c r="E18" s="204">
        <v>-71.2</v>
      </c>
      <c r="F18" s="204">
        <v>308.9</v>
      </c>
      <c r="G18" s="204">
        <v>-53</v>
      </c>
      <c r="H18" s="204">
        <v>18987.1</v>
      </c>
      <c r="I18" s="204">
        <v>-40353.6</v>
      </c>
      <c r="J18" s="204">
        <v>12996.2</v>
      </c>
      <c r="K18" s="204">
        <v>-1348</v>
      </c>
    </row>
    <row r="19" spans="1:11">
      <c r="A19" t="s">
        <v>2441</v>
      </c>
      <c r="B19"/>
      <c r="C19" s="204">
        <v>320.92</v>
      </c>
      <c r="H19" s="204">
        <v>309.92</v>
      </c>
      <c r="I19" s="204">
        <v>-187.2</v>
      </c>
      <c r="J19" s="204">
        <v>11</v>
      </c>
      <c r="K19" s="204">
        <v>-5</v>
      </c>
    </row>
    <row r="20" spans="1:10">
      <c r="A20" t="s">
        <v>1175</v>
      </c>
      <c r="B20" s="204">
        <v>1</v>
      </c>
      <c r="C20" s="204">
        <v>209</v>
      </c>
      <c r="F20" s="204">
        <v>1</v>
      </c>
      <c r="J20" s="204">
        <v>209</v>
      </c>
    </row>
    <row r="21" spans="1:11">
      <c r="A21" t="s">
        <v>128</v>
      </c>
      <c r="B21" s="204">
        <v>40</v>
      </c>
      <c r="C21" s="204">
        <v>2473.46801666667</v>
      </c>
      <c r="F21" s="204">
        <v>40</v>
      </c>
      <c r="H21" s="204">
        <v>653.11</v>
      </c>
      <c r="I21" s="204">
        <v>-491</v>
      </c>
      <c r="J21" s="204">
        <v>1820.35801666667</v>
      </c>
      <c r="K21" s="204">
        <v>-16</v>
      </c>
    </row>
    <row r="22" spans="1:10">
      <c r="A22" t="s">
        <v>3463</v>
      </c>
      <c r="B22"/>
      <c r="C22" s="204">
        <v>786.932666666667</v>
      </c>
      <c r="H22" s="204">
        <v>246.1</v>
      </c>
      <c r="J22" s="204">
        <v>540.832666666667</v>
      </c>
    </row>
    <row r="23" spans="1:11">
      <c r="A23" t="s">
        <v>5316</v>
      </c>
      <c r="B23" s="204">
        <v>-20</v>
      </c>
      <c r="C23" s="204">
        <v>1457.049</v>
      </c>
      <c r="F23" s="204">
        <v>-20</v>
      </c>
      <c r="G23" s="204">
        <v>-20</v>
      </c>
      <c r="J23" s="204">
        <v>1457.049</v>
      </c>
      <c r="K23" s="204">
        <v>-26</v>
      </c>
    </row>
    <row r="24" spans="1:10">
      <c r="A24" t="s">
        <v>418</v>
      </c>
      <c r="B24" s="204">
        <v>103.4</v>
      </c>
      <c r="C24" s="204">
        <v>668.6</v>
      </c>
      <c r="D24" s="204">
        <v>93.4</v>
      </c>
      <c r="F24" s="204">
        <v>10</v>
      </c>
      <c r="H24" s="204">
        <v>555.8</v>
      </c>
      <c r="I24" s="204">
        <v>-595.1</v>
      </c>
      <c r="J24" s="204">
        <v>112.8</v>
      </c>
    </row>
    <row r="25" spans="1:10">
      <c r="A25" t="s">
        <v>2752</v>
      </c>
      <c r="B25" s="204">
        <v>332.2</v>
      </c>
      <c r="C25" s="204">
        <v>3729.6386</v>
      </c>
      <c r="D25" s="204">
        <v>270.9</v>
      </c>
      <c r="F25" s="204">
        <v>61.3</v>
      </c>
      <c r="H25" s="204">
        <v>2298.2</v>
      </c>
      <c r="I25" s="204">
        <v>-674</v>
      </c>
      <c r="J25" s="204">
        <v>1431.4386</v>
      </c>
    </row>
    <row r="26" spans="1:11">
      <c r="A26" t="s">
        <v>72</v>
      </c>
      <c r="B26" s="204">
        <v>30</v>
      </c>
      <c r="C26" s="204">
        <v>1635.0893</v>
      </c>
      <c r="F26" s="204">
        <v>30</v>
      </c>
      <c r="H26" s="204">
        <v>786</v>
      </c>
      <c r="I26" s="204">
        <v>-474</v>
      </c>
      <c r="J26" s="204">
        <v>849.0893</v>
      </c>
      <c r="K26" s="204">
        <v>-10</v>
      </c>
    </row>
    <row r="27" spans="1:11">
      <c r="A27" t="s">
        <v>2272</v>
      </c>
      <c r="B27" s="204">
        <v>231.05</v>
      </c>
      <c r="C27" s="204">
        <v>1138.86436666667</v>
      </c>
      <c r="D27" s="204">
        <v>225.4</v>
      </c>
      <c r="F27" s="204">
        <v>5.65</v>
      </c>
      <c r="H27" s="204">
        <v>950.8</v>
      </c>
      <c r="I27" s="204">
        <v>-546.3</v>
      </c>
      <c r="J27" s="204">
        <v>188.064366666667</v>
      </c>
      <c r="K27" s="204">
        <v>-40.8356333333333</v>
      </c>
    </row>
    <row r="28" spans="1:11">
      <c r="A28" t="s">
        <v>1653</v>
      </c>
      <c r="B28" s="204">
        <v>24</v>
      </c>
      <c r="C28" s="204">
        <v>1410.88</v>
      </c>
      <c r="D28" s="204">
        <v>9</v>
      </c>
      <c r="F28" s="204">
        <v>15</v>
      </c>
      <c r="H28" s="204">
        <v>715.53</v>
      </c>
      <c r="I28" s="204">
        <v>-613.7</v>
      </c>
      <c r="J28" s="204">
        <v>695.35</v>
      </c>
      <c r="K28" s="204">
        <v>-14.5</v>
      </c>
    </row>
    <row r="29" spans="1:11">
      <c r="A29" t="s">
        <v>1053</v>
      </c>
      <c r="B29" s="204">
        <v>26</v>
      </c>
      <c r="C29" s="204">
        <v>1528.61666666667</v>
      </c>
      <c r="F29" s="204">
        <v>26</v>
      </c>
      <c r="H29" s="204">
        <v>1152.7</v>
      </c>
      <c r="I29" s="204">
        <v>-557.7</v>
      </c>
      <c r="J29" s="204">
        <v>375.916666666667</v>
      </c>
      <c r="K29" s="204">
        <v>-3</v>
      </c>
    </row>
    <row r="30" spans="1:11">
      <c r="A30" t="s">
        <v>2191</v>
      </c>
      <c r="B30" s="204">
        <v>284.3</v>
      </c>
      <c r="C30" s="204">
        <v>5122.44413333333</v>
      </c>
      <c r="D30" s="204">
        <v>173</v>
      </c>
      <c r="E30" s="204">
        <v>-5</v>
      </c>
      <c r="F30" s="204">
        <v>111.3</v>
      </c>
      <c r="G30" s="204">
        <v>-6</v>
      </c>
      <c r="H30" s="204">
        <v>2508.6</v>
      </c>
      <c r="I30" s="204">
        <v>-1245.5</v>
      </c>
      <c r="J30" s="204">
        <v>2613.84413333333</v>
      </c>
      <c r="K30" s="204">
        <v>-30</v>
      </c>
    </row>
    <row r="31" spans="1:10">
      <c r="A31" t="s">
        <v>1217</v>
      </c>
      <c r="B31"/>
      <c r="C31" s="204">
        <v>362</v>
      </c>
      <c r="J31" s="204">
        <v>362</v>
      </c>
    </row>
    <row r="32" spans="1:9">
      <c r="A32" t="s">
        <v>2878</v>
      </c>
      <c r="B32"/>
      <c r="C32" s="204">
        <v>-504</v>
      </c>
      <c r="H32" s="204">
        <v>-504</v>
      </c>
      <c r="I32" s="204">
        <v>-504</v>
      </c>
    </row>
    <row r="33" spans="1:10">
      <c r="A33" t="s">
        <v>1731</v>
      </c>
      <c r="B33"/>
      <c r="C33" s="204">
        <v>479.9</v>
      </c>
      <c r="H33" s="204">
        <v>197.3</v>
      </c>
      <c r="I33" s="204">
        <v>-182.2</v>
      </c>
      <c r="J33" s="204">
        <v>282.6</v>
      </c>
    </row>
    <row r="34" spans="1:11">
      <c r="A34" t="s">
        <v>1761</v>
      </c>
      <c r="B34" s="204">
        <v>636.65</v>
      </c>
      <c r="C34" s="204">
        <v>8063.8558</v>
      </c>
      <c r="D34" s="204">
        <v>305.1</v>
      </c>
      <c r="E34" s="204">
        <v>-6</v>
      </c>
      <c r="F34" s="204">
        <v>331.55</v>
      </c>
      <c r="H34" s="204">
        <v>3525.26</v>
      </c>
      <c r="I34" s="204">
        <v>-1506.5</v>
      </c>
      <c r="J34" s="204">
        <v>4538.5958</v>
      </c>
      <c r="K34" s="204">
        <v>-21</v>
      </c>
    </row>
    <row r="35" spans="1:10">
      <c r="A35" t="s">
        <v>2813</v>
      </c>
      <c r="B35" s="204">
        <v>51</v>
      </c>
      <c r="C35" s="204">
        <v>1134.13333333333</v>
      </c>
      <c r="D35" s="204">
        <v>51</v>
      </c>
      <c r="H35" s="204">
        <v>705.6</v>
      </c>
      <c r="I35" s="204">
        <v>-1413.3</v>
      </c>
      <c r="J35" s="204">
        <v>428.533333333333</v>
      </c>
    </row>
    <row r="36" spans="1:11">
      <c r="A36" t="s">
        <v>1850</v>
      </c>
      <c r="B36"/>
      <c r="C36" s="204">
        <v>1271.1</v>
      </c>
      <c r="H36" s="204">
        <v>877.1</v>
      </c>
      <c r="I36" s="204">
        <v>-829</v>
      </c>
      <c r="J36" s="204">
        <v>394</v>
      </c>
      <c r="K36" s="204">
        <v>-6</v>
      </c>
    </row>
    <row r="37" spans="1:11">
      <c r="A37" t="s">
        <v>380</v>
      </c>
      <c r="B37" s="204">
        <v>35</v>
      </c>
      <c r="C37" s="204">
        <v>1294.9</v>
      </c>
      <c r="F37" s="204">
        <v>35</v>
      </c>
      <c r="H37" s="204">
        <v>565.9</v>
      </c>
      <c r="I37" s="204">
        <v>-342.1</v>
      </c>
      <c r="J37" s="204">
        <v>729</v>
      </c>
      <c r="K37" s="204">
        <v>-15</v>
      </c>
    </row>
    <row r="38" spans="1:10">
      <c r="A38" t="s">
        <v>840</v>
      </c>
      <c r="B38" s="204">
        <v>113.9</v>
      </c>
      <c r="C38" s="204">
        <v>2200.39655</v>
      </c>
      <c r="D38" s="204">
        <v>83.9</v>
      </c>
      <c r="F38" s="204">
        <v>30</v>
      </c>
      <c r="H38" s="204">
        <v>1450.3</v>
      </c>
      <c r="I38" s="204">
        <v>-434.6</v>
      </c>
      <c r="J38" s="204">
        <v>750.09655</v>
      </c>
    </row>
    <row r="39" spans="1:10">
      <c r="A39" t="s">
        <v>3368</v>
      </c>
      <c r="B39" s="204">
        <v>70</v>
      </c>
      <c r="C39" s="204">
        <v>4048.99313333333</v>
      </c>
      <c r="D39" s="204">
        <v>60</v>
      </c>
      <c r="E39" s="204">
        <v>-69</v>
      </c>
      <c r="F39" s="204">
        <v>10</v>
      </c>
      <c r="H39" s="204">
        <v>3001.8</v>
      </c>
      <c r="I39" s="204">
        <v>-787.5</v>
      </c>
      <c r="J39" s="204">
        <v>1047.19313333333</v>
      </c>
    </row>
    <row r="40" spans="1:10">
      <c r="A40" t="s">
        <v>5317</v>
      </c>
      <c r="B40"/>
      <c r="C40" s="204">
        <v>-518.46</v>
      </c>
      <c r="H40" s="204">
        <v>-748</v>
      </c>
      <c r="I40" s="204">
        <v>-748</v>
      </c>
      <c r="J40" s="204">
        <v>229.54</v>
      </c>
    </row>
    <row r="41" spans="1:11">
      <c r="A41" t="s">
        <v>4466</v>
      </c>
      <c r="B41" s="204">
        <v>134.4</v>
      </c>
      <c r="C41" s="204">
        <v>2008.6</v>
      </c>
      <c r="D41" s="204">
        <v>97.4</v>
      </c>
      <c r="F41" s="204">
        <v>37</v>
      </c>
      <c r="H41" s="204">
        <v>1485.65</v>
      </c>
      <c r="I41" s="204">
        <v>-577.7</v>
      </c>
      <c r="J41" s="204">
        <v>522.95</v>
      </c>
      <c r="K41" s="204">
        <v>-3</v>
      </c>
    </row>
    <row r="42" spans="1:11">
      <c r="A42" t="s">
        <v>4129</v>
      </c>
      <c r="B42" s="204">
        <v>-22</v>
      </c>
      <c r="C42" s="204">
        <v>3819.99</v>
      </c>
      <c r="D42" s="204">
        <v>-48</v>
      </c>
      <c r="E42" s="204">
        <v>-48</v>
      </c>
      <c r="F42" s="204">
        <v>26</v>
      </c>
      <c r="H42" s="204">
        <v>2254.79</v>
      </c>
      <c r="I42" s="204">
        <v>-2356.2</v>
      </c>
      <c r="J42" s="204">
        <v>1565.2</v>
      </c>
      <c r="K42" s="204">
        <v>-36</v>
      </c>
    </row>
    <row r="43" spans="1:11">
      <c r="A43" t="s">
        <v>3897</v>
      </c>
      <c r="B43" s="204">
        <v>88.5</v>
      </c>
      <c r="C43" s="204">
        <v>3350.04333333333</v>
      </c>
      <c r="D43" s="204">
        <v>58.5</v>
      </c>
      <c r="F43" s="204">
        <v>30</v>
      </c>
      <c r="H43" s="204">
        <v>2094.06</v>
      </c>
      <c r="I43" s="204">
        <v>-1327</v>
      </c>
      <c r="J43" s="204">
        <v>1255.98333333333</v>
      </c>
      <c r="K43" s="204">
        <v>-3</v>
      </c>
    </row>
    <row r="44" spans="1:11">
      <c r="A44" t="s">
        <v>792</v>
      </c>
      <c r="B44" s="204">
        <v>17.1</v>
      </c>
      <c r="C44" s="204">
        <v>-480.55</v>
      </c>
      <c r="D44" s="204">
        <v>17.1</v>
      </c>
      <c r="H44" s="204">
        <v>-822.5</v>
      </c>
      <c r="I44" s="204">
        <v>-1549.1</v>
      </c>
      <c r="J44" s="204">
        <v>341.95</v>
      </c>
      <c r="K44" s="204">
        <v>-3</v>
      </c>
    </row>
    <row r="45" spans="1:10">
      <c r="A45" t="s">
        <v>5318</v>
      </c>
      <c r="B45" s="204">
        <v>20</v>
      </c>
      <c r="C45" s="204">
        <v>-91.9</v>
      </c>
      <c r="F45" s="204">
        <v>20</v>
      </c>
      <c r="H45" s="204">
        <v>-227.9</v>
      </c>
      <c r="I45" s="204">
        <v>-327</v>
      </c>
      <c r="J45" s="204">
        <v>136</v>
      </c>
    </row>
    <row r="46" spans="1:9">
      <c r="A46" t="s">
        <v>5319</v>
      </c>
      <c r="B46"/>
      <c r="C46" s="204">
        <v>-42</v>
      </c>
      <c r="H46" s="204">
        <v>-42</v>
      </c>
      <c r="I46" s="204">
        <v>-42</v>
      </c>
    </row>
    <row r="47" spans="1:11">
      <c r="A47" t="s">
        <v>2811</v>
      </c>
      <c r="B47" s="204">
        <v>60</v>
      </c>
      <c r="C47" s="204">
        <v>1096.9</v>
      </c>
      <c r="F47" s="204">
        <v>60</v>
      </c>
      <c r="H47" s="204">
        <v>531.3</v>
      </c>
      <c r="I47" s="204">
        <v>-505</v>
      </c>
      <c r="J47" s="204">
        <v>565.6</v>
      </c>
      <c r="K47" s="204">
        <v>-10</v>
      </c>
    </row>
    <row r="48" spans="1:10">
      <c r="A48" t="s">
        <v>1141</v>
      </c>
      <c r="B48" s="204">
        <v>1.5</v>
      </c>
      <c r="C48" s="204">
        <v>190</v>
      </c>
      <c r="F48" s="204">
        <v>1.5</v>
      </c>
      <c r="J48" s="204">
        <v>190</v>
      </c>
    </row>
    <row r="49" spans="1:10">
      <c r="A49" t="s">
        <v>4512</v>
      </c>
      <c r="B49" s="204">
        <v>11</v>
      </c>
      <c r="C49" s="204">
        <v>1452.67666666667</v>
      </c>
      <c r="D49" s="204">
        <v>11</v>
      </c>
      <c r="H49" s="204">
        <v>1090.41</v>
      </c>
      <c r="I49" s="204">
        <v>-527.9</v>
      </c>
      <c r="J49" s="204">
        <v>362.266666666667</v>
      </c>
    </row>
    <row r="50" spans="1:11">
      <c r="A50" t="s">
        <v>4053</v>
      </c>
      <c r="B50" s="204">
        <v>18</v>
      </c>
      <c r="C50" s="204">
        <v>1246.10166666667</v>
      </c>
      <c r="F50" s="204">
        <v>18</v>
      </c>
      <c r="H50" s="204">
        <v>1094.25</v>
      </c>
      <c r="I50" s="204">
        <v>-96.1</v>
      </c>
      <c r="J50" s="204">
        <v>151.851666666667</v>
      </c>
      <c r="K50" s="204">
        <v>-221.323333333333</v>
      </c>
    </row>
    <row r="51" spans="1:11">
      <c r="A51" t="s">
        <v>1419</v>
      </c>
      <c r="B51" s="204">
        <v>89.1</v>
      </c>
      <c r="C51" s="204">
        <v>2227.485</v>
      </c>
      <c r="D51" s="204">
        <v>65.1</v>
      </c>
      <c r="F51" s="204">
        <v>24</v>
      </c>
      <c r="H51" s="204">
        <v>961.1</v>
      </c>
      <c r="J51" s="204">
        <v>1266.385</v>
      </c>
      <c r="K51" s="204">
        <v>-25</v>
      </c>
    </row>
    <row r="52" spans="1:9">
      <c r="A52" t="s">
        <v>922</v>
      </c>
      <c r="B52"/>
      <c r="C52" s="204">
        <v>-77</v>
      </c>
      <c r="H52" s="204">
        <v>-77</v>
      </c>
      <c r="I52" s="204">
        <v>-77</v>
      </c>
    </row>
    <row r="53" spans="1:11">
      <c r="A53" t="s">
        <v>141</v>
      </c>
      <c r="B53" s="204">
        <v>81.8661</v>
      </c>
      <c r="C53" s="204">
        <v>1416.12165</v>
      </c>
      <c r="F53" s="204">
        <v>81.8661</v>
      </c>
      <c r="G53" s="204">
        <v>-6</v>
      </c>
      <c r="H53" s="204">
        <v>420.5</v>
      </c>
      <c r="I53" s="204">
        <v>-138</v>
      </c>
      <c r="J53" s="204">
        <v>995.62165</v>
      </c>
      <c r="K53" s="204">
        <v>-6</v>
      </c>
    </row>
    <row r="54" spans="1:11">
      <c r="A54" t="s">
        <v>2392</v>
      </c>
      <c r="B54" s="204">
        <v>39.2</v>
      </c>
      <c r="C54" s="204">
        <v>1782.75</v>
      </c>
      <c r="D54" s="204">
        <v>34.2</v>
      </c>
      <c r="F54" s="204">
        <v>5</v>
      </c>
      <c r="H54" s="204">
        <v>1107.8</v>
      </c>
      <c r="I54" s="204">
        <v>-260</v>
      </c>
      <c r="J54" s="204">
        <v>674.95</v>
      </c>
      <c r="K54" s="204">
        <v>-5</v>
      </c>
    </row>
    <row r="55" spans="1:10">
      <c r="A55" t="s">
        <v>2257</v>
      </c>
      <c r="B55" s="204">
        <v>9</v>
      </c>
      <c r="C55" s="204">
        <v>841.15</v>
      </c>
      <c r="D55" s="204">
        <v>9</v>
      </c>
      <c r="H55" s="204">
        <v>560.5</v>
      </c>
      <c r="I55" s="204">
        <v>-198</v>
      </c>
      <c r="J55" s="204">
        <v>280.65</v>
      </c>
    </row>
    <row r="56" spans="1:10">
      <c r="A56" t="s">
        <v>2651</v>
      </c>
      <c r="B56" s="204">
        <v>37.1</v>
      </c>
      <c r="C56" s="204">
        <v>119.85</v>
      </c>
      <c r="D56" s="204">
        <v>17.1</v>
      </c>
      <c r="F56" s="204">
        <v>20</v>
      </c>
      <c r="H56" s="204">
        <v>69.2</v>
      </c>
      <c r="I56" s="204">
        <v>-649</v>
      </c>
      <c r="J56" s="204">
        <v>50.65</v>
      </c>
    </row>
    <row r="57" spans="1:11">
      <c r="A57" t="s">
        <v>3050</v>
      </c>
      <c r="B57" s="204">
        <v>99.7</v>
      </c>
      <c r="C57" s="204">
        <v>1667.67666666667</v>
      </c>
      <c r="D57" s="204">
        <v>128.7</v>
      </c>
      <c r="E57" s="204">
        <v>-88.3</v>
      </c>
      <c r="F57" s="204">
        <v>-29</v>
      </c>
      <c r="G57" s="204">
        <v>-29</v>
      </c>
      <c r="H57" s="204">
        <v>1248.76</v>
      </c>
      <c r="I57" s="204">
        <v>-1254</v>
      </c>
      <c r="J57" s="204">
        <v>418.916666666667</v>
      </c>
      <c r="K57" s="204">
        <v>-59</v>
      </c>
    </row>
    <row r="58" spans="1:10">
      <c r="A58" t="s">
        <v>54</v>
      </c>
      <c r="B58" s="204">
        <v>15</v>
      </c>
      <c r="C58" s="204">
        <v>-43</v>
      </c>
      <c r="D58" s="204">
        <v>15</v>
      </c>
      <c r="H58" s="204">
        <v>-58</v>
      </c>
      <c r="I58" s="204">
        <v>-500</v>
      </c>
      <c r="J58" s="204">
        <v>15</v>
      </c>
    </row>
    <row r="59" spans="1:11">
      <c r="A59" t="s">
        <v>1445</v>
      </c>
      <c r="B59" s="204">
        <v>181.386666666667</v>
      </c>
      <c r="C59" s="204">
        <v>1368.23666666667</v>
      </c>
      <c r="D59" s="204">
        <v>80.1</v>
      </c>
      <c r="E59" s="204">
        <v>-69</v>
      </c>
      <c r="F59" s="204">
        <v>101.286666666667</v>
      </c>
      <c r="H59" s="204">
        <v>651</v>
      </c>
      <c r="I59" s="204">
        <v>-879.7</v>
      </c>
      <c r="J59" s="204">
        <v>717.236666666667</v>
      </c>
      <c r="K59" s="204">
        <v>-15</v>
      </c>
    </row>
    <row r="60" spans="1:9">
      <c r="A60" t="s">
        <v>2599</v>
      </c>
      <c r="B60" s="204">
        <v>34.2</v>
      </c>
      <c r="C60" s="204">
        <v>-230.1</v>
      </c>
      <c r="D60" s="204">
        <v>34.2</v>
      </c>
      <c r="H60" s="204">
        <v>-230.1</v>
      </c>
      <c r="I60" s="204">
        <v>-384</v>
      </c>
    </row>
    <row r="61" spans="1:11">
      <c r="A61" t="s">
        <v>1033</v>
      </c>
      <c r="B61" s="204">
        <v>99.7033333333333</v>
      </c>
      <c r="C61" s="204">
        <v>1298.31666666667</v>
      </c>
      <c r="D61" s="204">
        <v>44.1</v>
      </c>
      <c r="E61" s="204">
        <v>-19</v>
      </c>
      <c r="F61" s="204">
        <v>55.6033333333333</v>
      </c>
      <c r="H61" s="204">
        <v>673.38</v>
      </c>
      <c r="I61" s="204">
        <v>-1227.2</v>
      </c>
      <c r="J61" s="204">
        <v>624.936666666667</v>
      </c>
      <c r="K61" s="204">
        <v>-28</v>
      </c>
    </row>
    <row r="62" spans="1:11">
      <c r="A62" t="s">
        <v>3889</v>
      </c>
      <c r="B62"/>
      <c r="C62" s="204">
        <v>340.016666666667</v>
      </c>
      <c r="H62" s="204">
        <v>-338</v>
      </c>
      <c r="I62" s="204">
        <v>-634</v>
      </c>
      <c r="J62" s="204">
        <v>678.016666666667</v>
      </c>
      <c r="K62" s="204">
        <v>-10</v>
      </c>
    </row>
    <row r="63" spans="1:9">
      <c r="A63" t="s">
        <v>81</v>
      </c>
      <c r="B63"/>
      <c r="C63" s="204">
        <v>-372</v>
      </c>
      <c r="H63" s="204">
        <v>-372</v>
      </c>
      <c r="I63" s="204">
        <v>-372</v>
      </c>
    </row>
    <row r="64" spans="1:10">
      <c r="A64" t="s">
        <v>115</v>
      </c>
      <c r="B64" s="204">
        <v>153.65</v>
      </c>
      <c r="C64" s="204">
        <v>2720.05</v>
      </c>
      <c r="D64" s="204">
        <v>123</v>
      </c>
      <c r="F64" s="204">
        <v>30.65</v>
      </c>
      <c r="H64" s="204">
        <v>2172.6</v>
      </c>
      <c r="I64" s="204">
        <v>-722</v>
      </c>
      <c r="J64" s="204">
        <v>547.45</v>
      </c>
    </row>
    <row r="65" spans="1:10">
      <c r="A65" t="s">
        <v>3615</v>
      </c>
      <c r="B65" s="204">
        <v>219.7</v>
      </c>
      <c r="C65" s="204">
        <v>1404.41</v>
      </c>
      <c r="D65" s="204">
        <v>219.7</v>
      </c>
      <c r="H65" s="204">
        <v>787.11</v>
      </c>
      <c r="I65" s="204">
        <v>-236</v>
      </c>
      <c r="J65" s="204">
        <v>617.3</v>
      </c>
    </row>
    <row r="66" spans="1:9">
      <c r="A66" t="s">
        <v>5320</v>
      </c>
      <c r="B66" s="204">
        <v>4.5</v>
      </c>
      <c r="C66" s="204">
        <v>-208.3</v>
      </c>
      <c r="D66" s="204">
        <v>4.5</v>
      </c>
      <c r="H66" s="204">
        <v>-208.3</v>
      </c>
      <c r="I66" s="204">
        <v>-229.9</v>
      </c>
    </row>
    <row r="67" spans="1:11">
      <c r="A67" t="s">
        <v>2245</v>
      </c>
      <c r="B67" s="204">
        <v>30</v>
      </c>
      <c r="C67" s="204">
        <v>981.603333333333</v>
      </c>
      <c r="D67" s="204">
        <v>25</v>
      </c>
      <c r="F67" s="204">
        <v>5</v>
      </c>
      <c r="H67" s="204">
        <v>728.6</v>
      </c>
      <c r="I67" s="204">
        <v>-173.1</v>
      </c>
      <c r="J67" s="204">
        <v>253.003333333333</v>
      </c>
      <c r="K67" s="204">
        <v>-5</v>
      </c>
    </row>
    <row r="68" spans="1:10">
      <c r="A68" t="s">
        <v>91</v>
      </c>
      <c r="B68" s="204">
        <v>23</v>
      </c>
      <c r="C68" s="204">
        <v>1272.75</v>
      </c>
      <c r="D68" s="204">
        <v>-19</v>
      </c>
      <c r="E68" s="204">
        <v>-19</v>
      </c>
      <c r="F68" s="204">
        <v>42</v>
      </c>
      <c r="H68" s="204">
        <v>1132.8</v>
      </c>
      <c r="I68" s="204">
        <v>-236.2</v>
      </c>
      <c r="J68" s="204">
        <v>139.95</v>
      </c>
    </row>
    <row r="69" spans="1:10">
      <c r="A69" t="s">
        <v>2623</v>
      </c>
      <c r="B69" s="204">
        <v>-60</v>
      </c>
      <c r="C69" s="204">
        <v>-137.5</v>
      </c>
      <c r="D69" s="204">
        <v>-60</v>
      </c>
      <c r="E69" s="204">
        <v>-60</v>
      </c>
      <c r="H69" s="204">
        <v>-247.5</v>
      </c>
      <c r="I69" s="204">
        <v>-368.2</v>
      </c>
      <c r="J69" s="204">
        <v>110</v>
      </c>
    </row>
    <row r="70" spans="1:9">
      <c r="A70" t="s">
        <v>2858</v>
      </c>
      <c r="B70"/>
      <c r="C70" s="204">
        <v>-24.9</v>
      </c>
      <c r="H70" s="204">
        <v>-24.9</v>
      </c>
      <c r="I70" s="204">
        <v>-48</v>
      </c>
    </row>
    <row r="71" spans="1:9">
      <c r="A71" t="s">
        <v>3583</v>
      </c>
      <c r="B71"/>
      <c r="C71" s="204">
        <v>-550</v>
      </c>
      <c r="H71" s="204">
        <v>-550</v>
      </c>
      <c r="I71" s="204">
        <v>-550</v>
      </c>
    </row>
    <row r="72" spans="1:9">
      <c r="A72" t="s">
        <v>449</v>
      </c>
      <c r="B72"/>
      <c r="C72" s="204">
        <v>-1392</v>
      </c>
      <c r="H72" s="204">
        <v>-1392</v>
      </c>
      <c r="I72" s="204">
        <v>-1392</v>
      </c>
    </row>
    <row r="73" spans="1:10">
      <c r="A73" t="s">
        <v>1968</v>
      </c>
      <c r="B73" s="204">
        <v>10</v>
      </c>
      <c r="C73" s="204">
        <v>-1209.8</v>
      </c>
      <c r="F73" s="204">
        <v>10</v>
      </c>
      <c r="H73" s="204">
        <v>-1505.8</v>
      </c>
      <c r="I73" s="204">
        <v>-1768.2</v>
      </c>
      <c r="J73" s="204">
        <v>296</v>
      </c>
    </row>
    <row r="74" spans="1:9">
      <c r="A74" t="s">
        <v>2587</v>
      </c>
      <c r="B74"/>
      <c r="C74" s="204">
        <v>-19</v>
      </c>
      <c r="H74" s="204">
        <v>-19</v>
      </c>
      <c r="I74" s="204">
        <v>-19</v>
      </c>
    </row>
    <row r="75" spans="1:9">
      <c r="A75" t="s">
        <v>5321</v>
      </c>
      <c r="B75"/>
      <c r="C75" s="204">
        <v>-34</v>
      </c>
      <c r="H75" s="204">
        <v>-34</v>
      </c>
      <c r="I75" s="204">
        <v>-34</v>
      </c>
    </row>
    <row r="76" spans="1:9">
      <c r="A76" t="s">
        <v>5322</v>
      </c>
      <c r="B76"/>
      <c r="C76" s="204">
        <v>-181.3</v>
      </c>
      <c r="H76" s="204">
        <v>-181.3</v>
      </c>
      <c r="I76" s="204">
        <v>-181.3</v>
      </c>
    </row>
    <row r="77" spans="1:11">
      <c r="A77" t="s">
        <v>69</v>
      </c>
      <c r="B77"/>
      <c r="C77" s="204">
        <v>-251</v>
      </c>
      <c r="H77" s="204">
        <v>-246</v>
      </c>
      <c r="I77" s="204">
        <v>-246</v>
      </c>
      <c r="J77" s="204">
        <v>-5</v>
      </c>
      <c r="K77" s="204">
        <v>-5</v>
      </c>
    </row>
    <row r="78" spans="1:10">
      <c r="A78" t="s">
        <v>2902</v>
      </c>
      <c r="B78" s="204">
        <v>15</v>
      </c>
      <c r="C78" s="204">
        <v>1223.89925</v>
      </c>
      <c r="D78" s="204">
        <v>15</v>
      </c>
      <c r="H78" s="204">
        <v>849.3</v>
      </c>
      <c r="I78" s="204">
        <v>-506.7</v>
      </c>
      <c r="J78" s="204">
        <v>374.59925</v>
      </c>
    </row>
    <row r="79" spans="1:9">
      <c r="A79" t="s">
        <v>3267</v>
      </c>
      <c r="B79" s="204">
        <v>-20</v>
      </c>
      <c r="C79" s="204">
        <v>-172</v>
      </c>
      <c r="D79" s="204">
        <v>-20</v>
      </c>
      <c r="E79" s="204">
        <v>-20</v>
      </c>
      <c r="H79" s="204">
        <v>-172</v>
      </c>
      <c r="I79" s="204">
        <v>-172</v>
      </c>
    </row>
    <row r="80" spans="1:9">
      <c r="A80" t="s">
        <v>5323</v>
      </c>
      <c r="B80"/>
      <c r="C80" s="204">
        <v>-229</v>
      </c>
      <c r="H80" s="204">
        <v>-229</v>
      </c>
      <c r="I80" s="204">
        <v>-229</v>
      </c>
    </row>
    <row r="81" spans="1:11">
      <c r="A81" t="s">
        <v>2994</v>
      </c>
      <c r="B81"/>
      <c r="C81" s="204">
        <v>1115.95</v>
      </c>
      <c r="H81" s="204">
        <v>759.4</v>
      </c>
      <c r="I81" s="204">
        <v>-125</v>
      </c>
      <c r="J81" s="204">
        <v>356.55</v>
      </c>
      <c r="K81" s="204">
        <v>-10</v>
      </c>
    </row>
    <row r="82" spans="1:10">
      <c r="A82" t="s">
        <v>3025</v>
      </c>
      <c r="B82"/>
      <c r="C82" s="204">
        <v>263.4</v>
      </c>
      <c r="H82" s="204">
        <v>208.4</v>
      </c>
      <c r="I82" s="204">
        <v>-130</v>
      </c>
      <c r="J82" s="204">
        <v>55</v>
      </c>
    </row>
    <row r="83" spans="1:9">
      <c r="A83" t="s">
        <v>795</v>
      </c>
      <c r="B83"/>
      <c r="C83" s="204">
        <v>-76</v>
      </c>
      <c r="H83" s="204">
        <v>-76</v>
      </c>
      <c r="I83" s="204">
        <v>-76</v>
      </c>
    </row>
    <row r="84" spans="1:10">
      <c r="A84" t="s">
        <v>2991</v>
      </c>
      <c r="B84"/>
      <c r="C84" s="204">
        <v>1800.6</v>
      </c>
      <c r="H84" s="204">
        <v>33.7</v>
      </c>
      <c r="I84" s="204">
        <v>-5</v>
      </c>
      <c r="J84" s="204">
        <v>1766.9</v>
      </c>
    </row>
    <row r="85" spans="1:10">
      <c r="A85" t="s">
        <v>262</v>
      </c>
      <c r="B85" s="204">
        <v>17.1</v>
      </c>
      <c r="C85" s="204">
        <v>1852.65</v>
      </c>
      <c r="D85" s="204">
        <v>17.1</v>
      </c>
      <c r="H85" s="204">
        <v>1325</v>
      </c>
      <c r="I85" s="204">
        <v>-332</v>
      </c>
      <c r="J85" s="204">
        <v>527.65</v>
      </c>
    </row>
    <row r="86" spans="1:10">
      <c r="A86" t="s">
        <v>1789</v>
      </c>
      <c r="B86" s="204">
        <v>47.5</v>
      </c>
      <c r="C86" s="204">
        <v>789.19</v>
      </c>
      <c r="D86" s="204">
        <v>42.5</v>
      </c>
      <c r="F86" s="204">
        <v>5</v>
      </c>
      <c r="H86" s="204">
        <v>529.69</v>
      </c>
      <c r="I86" s="204">
        <v>-88</v>
      </c>
      <c r="J86" s="204">
        <v>259.5</v>
      </c>
    </row>
    <row r="87" spans="1:10">
      <c r="A87" t="s">
        <v>4174</v>
      </c>
      <c r="B87" s="204">
        <v>25</v>
      </c>
      <c r="C87" s="204">
        <v>2934.2001</v>
      </c>
      <c r="D87" s="204">
        <v>0</v>
      </c>
      <c r="F87" s="204">
        <v>25</v>
      </c>
      <c r="H87" s="204">
        <v>2160</v>
      </c>
      <c r="I87" s="204">
        <v>-1697.3</v>
      </c>
      <c r="J87" s="204">
        <v>774.2001</v>
      </c>
    </row>
    <row r="88" spans="1:10">
      <c r="A88" t="s">
        <v>2617</v>
      </c>
      <c r="B88" s="204">
        <v>105.9</v>
      </c>
      <c r="C88" s="204">
        <v>1431.4636</v>
      </c>
      <c r="D88" s="204">
        <v>75.9</v>
      </c>
      <c r="F88" s="204">
        <v>30</v>
      </c>
      <c r="H88" s="204">
        <v>1034.71</v>
      </c>
      <c r="I88" s="204">
        <v>-201.1</v>
      </c>
      <c r="J88" s="204">
        <v>396.7536</v>
      </c>
    </row>
    <row r="89" spans="1:11">
      <c r="A89" t="s">
        <v>1051</v>
      </c>
      <c r="B89" s="204">
        <v>-72.3</v>
      </c>
      <c r="C89" s="204">
        <v>1776.47</v>
      </c>
      <c r="D89" s="204">
        <v>-82.3</v>
      </c>
      <c r="E89" s="204">
        <v>-88.3</v>
      </c>
      <c r="F89" s="204">
        <v>10</v>
      </c>
      <c r="H89" s="204">
        <v>1244.92</v>
      </c>
      <c r="I89" s="204">
        <v>-227.3</v>
      </c>
      <c r="J89" s="204">
        <v>531.55</v>
      </c>
      <c r="K89" s="204">
        <v>-14.5</v>
      </c>
    </row>
    <row r="90" spans="1:10">
      <c r="A90" t="s">
        <v>3542</v>
      </c>
      <c r="B90" s="204">
        <v>184</v>
      </c>
      <c r="C90" s="204">
        <v>3174.51</v>
      </c>
      <c r="D90" s="204">
        <v>144</v>
      </c>
      <c r="F90" s="204">
        <v>40</v>
      </c>
      <c r="H90" s="204">
        <v>2153.91</v>
      </c>
      <c r="I90" s="204">
        <v>-502</v>
      </c>
      <c r="J90" s="204">
        <v>1020.6</v>
      </c>
    </row>
    <row r="91" spans="1:10">
      <c r="A91" t="s">
        <v>1096</v>
      </c>
      <c r="B91" s="204">
        <v>5</v>
      </c>
      <c r="C91" s="204">
        <v>447.5</v>
      </c>
      <c r="F91" s="204">
        <v>5</v>
      </c>
      <c r="H91" s="204">
        <v>0</v>
      </c>
      <c r="J91" s="204">
        <v>447.5</v>
      </c>
    </row>
    <row r="92" spans="1:10">
      <c r="A92" t="s">
        <v>2746</v>
      </c>
      <c r="B92" s="204">
        <v>90.55</v>
      </c>
      <c r="C92" s="204">
        <v>1300.035</v>
      </c>
      <c r="D92" s="204">
        <v>83.9</v>
      </c>
      <c r="F92" s="204">
        <v>6.65</v>
      </c>
      <c r="H92" s="204">
        <v>1028.7</v>
      </c>
      <c r="I92" s="204">
        <v>-129</v>
      </c>
      <c r="J92" s="204">
        <v>271.335</v>
      </c>
    </row>
    <row r="93" spans="1:11">
      <c r="A93" t="s">
        <v>1931</v>
      </c>
      <c r="B93" s="204">
        <v>20</v>
      </c>
      <c r="C93" s="204">
        <v>1725.15</v>
      </c>
      <c r="D93" s="204">
        <v>0</v>
      </c>
      <c r="F93" s="204">
        <v>20</v>
      </c>
      <c r="H93" s="204">
        <v>1193.7</v>
      </c>
      <c r="I93" s="204">
        <v>-376.8</v>
      </c>
      <c r="J93" s="204">
        <v>531.45</v>
      </c>
      <c r="K93" s="204">
        <v>-68.5</v>
      </c>
    </row>
    <row r="94" spans="1:10">
      <c r="A94" t="s">
        <v>701</v>
      </c>
      <c r="B94"/>
      <c r="C94" s="204">
        <v>739.52345</v>
      </c>
      <c r="H94" s="204">
        <v>206.1</v>
      </c>
      <c r="I94" s="204">
        <v>-107</v>
      </c>
      <c r="J94" s="204">
        <v>533.42345</v>
      </c>
    </row>
    <row r="95" spans="1:10">
      <c r="A95" t="s">
        <v>2024</v>
      </c>
      <c r="B95" s="204">
        <v>30</v>
      </c>
      <c r="C95" s="204">
        <v>1282.85</v>
      </c>
      <c r="F95" s="204">
        <v>30</v>
      </c>
      <c r="H95" s="204">
        <v>787.9</v>
      </c>
      <c r="I95" s="204">
        <v>-741.7</v>
      </c>
      <c r="J95" s="204">
        <v>494.95</v>
      </c>
    </row>
    <row r="96" spans="1:10">
      <c r="A96" t="s">
        <v>1282</v>
      </c>
      <c r="B96"/>
      <c r="C96" s="204">
        <v>820</v>
      </c>
      <c r="J96" s="204">
        <v>820</v>
      </c>
    </row>
    <row r="97" spans="1:11">
      <c r="A97" t="s">
        <v>3170</v>
      </c>
      <c r="B97" s="204">
        <v>316</v>
      </c>
      <c r="C97" s="204">
        <v>793.61</v>
      </c>
      <c r="D97" s="204">
        <v>316</v>
      </c>
      <c r="H97" s="204">
        <v>472.61</v>
      </c>
      <c r="I97" s="204">
        <v>-108.3</v>
      </c>
      <c r="J97" s="204">
        <v>321</v>
      </c>
      <c r="K97" s="204">
        <v>-29</v>
      </c>
    </row>
    <row r="98" spans="1:11">
      <c r="A98" t="s">
        <v>246</v>
      </c>
      <c r="B98" s="204">
        <v>-10</v>
      </c>
      <c r="C98" s="204">
        <v>415.5</v>
      </c>
      <c r="F98" s="204">
        <v>-10</v>
      </c>
      <c r="G98" s="204">
        <v>-10</v>
      </c>
      <c r="H98" s="204">
        <v>336.2</v>
      </c>
      <c r="I98" s="204">
        <v>-263</v>
      </c>
      <c r="J98" s="204">
        <v>79.3</v>
      </c>
      <c r="K98" s="204">
        <v>-10</v>
      </c>
    </row>
    <row r="99" spans="1:11">
      <c r="A99" t="s">
        <v>3860</v>
      </c>
      <c r="B99" s="204">
        <v>-80.7</v>
      </c>
      <c r="C99" s="204">
        <v>1691.63333333333</v>
      </c>
      <c r="D99" s="204">
        <v>-100.7</v>
      </c>
      <c r="E99" s="204">
        <v>-110.7</v>
      </c>
      <c r="F99" s="204">
        <v>20</v>
      </c>
      <c r="H99" s="204">
        <v>757.1</v>
      </c>
      <c r="I99" s="204">
        <v>-279.7</v>
      </c>
      <c r="J99" s="204">
        <v>934.533333333333</v>
      </c>
      <c r="K99" s="204">
        <v>-9</v>
      </c>
    </row>
    <row r="100" spans="1:10">
      <c r="A100" t="s">
        <v>4313</v>
      </c>
      <c r="B100" s="204">
        <v>10</v>
      </c>
      <c r="C100" s="204">
        <v>1348.58995</v>
      </c>
      <c r="D100" s="204">
        <v>10</v>
      </c>
      <c r="H100" s="204">
        <v>547.45</v>
      </c>
      <c r="I100" s="204">
        <v>-141.65</v>
      </c>
      <c r="J100" s="204">
        <v>801.13995</v>
      </c>
    </row>
    <row r="101" spans="1:11">
      <c r="A101" t="s">
        <v>5324</v>
      </c>
      <c r="B101"/>
      <c r="C101" s="204">
        <v>-13</v>
      </c>
      <c r="J101" s="204">
        <v>-13</v>
      </c>
      <c r="K101" s="204">
        <v>-13</v>
      </c>
    </row>
    <row r="102" spans="1:11">
      <c r="A102" t="s">
        <v>1015</v>
      </c>
      <c r="B102" s="204">
        <v>-12.1</v>
      </c>
      <c r="C102" s="204">
        <v>88.1</v>
      </c>
      <c r="D102" s="204">
        <v>-17.1</v>
      </c>
      <c r="E102" s="204">
        <v>-17.1</v>
      </c>
      <c r="F102" s="204">
        <v>5</v>
      </c>
      <c r="H102" s="204">
        <v>20</v>
      </c>
      <c r="I102" s="204">
        <v>-17.1</v>
      </c>
      <c r="J102" s="204">
        <v>68.1</v>
      </c>
      <c r="K102" s="204">
        <v>-10</v>
      </c>
    </row>
    <row r="103" spans="1:11">
      <c r="A103" t="s">
        <v>5325</v>
      </c>
      <c r="B103" s="204">
        <v>-17.06</v>
      </c>
      <c r="C103" s="204">
        <v>-1277.44206666667</v>
      </c>
      <c r="F103" s="204">
        <v>-17.06</v>
      </c>
      <c r="G103" s="204">
        <v>-17.06</v>
      </c>
      <c r="J103" s="204">
        <v>-1277.44206666667</v>
      </c>
      <c r="K103" s="204">
        <v>-1277.44206666667</v>
      </c>
    </row>
    <row r="104" spans="1:11">
      <c r="A104" t="s">
        <v>1703</v>
      </c>
      <c r="B104" s="204">
        <v>0</v>
      </c>
      <c r="C104" s="204">
        <v>705.3</v>
      </c>
      <c r="D104" s="204">
        <v>0</v>
      </c>
      <c r="H104" s="204">
        <v>302.9</v>
      </c>
      <c r="I104" s="204">
        <v>-91.1</v>
      </c>
      <c r="J104" s="204">
        <v>402.4</v>
      </c>
      <c r="K104" s="204">
        <v>-10</v>
      </c>
    </row>
    <row r="105" spans="1:11">
      <c r="A105" t="s">
        <v>2476</v>
      </c>
      <c r="B105"/>
      <c r="C105" s="204">
        <v>76.41</v>
      </c>
      <c r="H105" s="204">
        <v>61.41</v>
      </c>
      <c r="J105" s="204">
        <v>15</v>
      </c>
      <c r="K105" s="204">
        <v>-5</v>
      </c>
    </row>
    <row r="106" spans="1:10">
      <c r="A106" t="s">
        <v>2395</v>
      </c>
      <c r="B106" s="204">
        <v>71.8</v>
      </c>
      <c r="C106" s="204">
        <v>1274.41786666667</v>
      </c>
      <c r="D106" s="204">
        <v>41.8</v>
      </c>
      <c r="F106" s="204">
        <v>30</v>
      </c>
      <c r="H106" s="204">
        <v>405.7</v>
      </c>
      <c r="I106" s="204">
        <v>-213</v>
      </c>
      <c r="J106" s="204">
        <v>868.717866666667</v>
      </c>
    </row>
    <row r="107" spans="1:9">
      <c r="A107" t="s">
        <v>5326</v>
      </c>
      <c r="B107"/>
      <c r="C107" s="204">
        <v>-76</v>
      </c>
      <c r="H107" s="204">
        <v>-76</v>
      </c>
      <c r="I107" s="204">
        <v>-76</v>
      </c>
    </row>
    <row r="108" spans="1:9">
      <c r="A108" t="s">
        <v>5327</v>
      </c>
      <c r="B108"/>
      <c r="C108" s="204">
        <v>-383.6</v>
      </c>
      <c r="H108" s="204">
        <v>-383.6</v>
      </c>
      <c r="I108" s="204">
        <v>-383.6</v>
      </c>
    </row>
    <row r="109" spans="1:10">
      <c r="A109" t="s">
        <v>2837</v>
      </c>
      <c r="B109"/>
      <c r="C109" s="204">
        <v>78.4</v>
      </c>
      <c r="H109" s="204">
        <v>68.4</v>
      </c>
      <c r="J109" s="204">
        <v>10</v>
      </c>
    </row>
    <row r="110" spans="1:11">
      <c r="A110" t="s">
        <v>1884</v>
      </c>
      <c r="B110"/>
      <c r="C110" s="204">
        <v>122.966666666667</v>
      </c>
      <c r="H110" s="204">
        <v>70.2</v>
      </c>
      <c r="I110" s="204">
        <v>-72</v>
      </c>
      <c r="J110" s="204">
        <v>52.7666666666667</v>
      </c>
      <c r="K110" s="204">
        <v>-8</v>
      </c>
    </row>
    <row r="111" spans="1:10">
      <c r="A111" t="s">
        <v>4377</v>
      </c>
      <c r="B111" s="204">
        <v>60.8</v>
      </c>
      <c r="C111" s="204">
        <v>3983.6</v>
      </c>
      <c r="D111" s="204">
        <v>48</v>
      </c>
      <c r="F111" s="204">
        <v>12.8</v>
      </c>
      <c r="H111" s="204">
        <v>2662.9</v>
      </c>
      <c r="I111" s="204">
        <v>-219.7</v>
      </c>
      <c r="J111" s="204">
        <v>1320.7</v>
      </c>
    </row>
    <row r="112" spans="1:10">
      <c r="A112" t="s">
        <v>4434</v>
      </c>
      <c r="B112"/>
      <c r="C112" s="204">
        <v>-306.6</v>
      </c>
      <c r="H112" s="204">
        <v>-311.6</v>
      </c>
      <c r="I112" s="204">
        <v>-356.8</v>
      </c>
      <c r="J112" s="204">
        <v>5</v>
      </c>
    </row>
    <row r="113" spans="1:10">
      <c r="A113" t="s">
        <v>4558</v>
      </c>
      <c r="B113" s="204">
        <v>30</v>
      </c>
      <c r="C113" s="204">
        <v>1304.105</v>
      </c>
      <c r="F113" s="204">
        <v>30</v>
      </c>
      <c r="H113" s="204">
        <v>865.2</v>
      </c>
      <c r="I113" s="204">
        <v>-689</v>
      </c>
      <c r="J113" s="204">
        <v>438.905</v>
      </c>
    </row>
    <row r="114" spans="1:9">
      <c r="A114" t="s">
        <v>2928</v>
      </c>
      <c r="B114"/>
      <c r="C114" s="204">
        <v>-38</v>
      </c>
      <c r="H114" s="204">
        <v>-38</v>
      </c>
      <c r="I114" s="204">
        <v>-38</v>
      </c>
    </row>
    <row r="115" spans="1:10">
      <c r="A115" t="s">
        <v>1995</v>
      </c>
      <c r="B115"/>
      <c r="C115" s="204">
        <v>-981.8</v>
      </c>
      <c r="H115" s="204">
        <v>-992.8</v>
      </c>
      <c r="I115" s="204">
        <v>-1027</v>
      </c>
      <c r="J115" s="204">
        <v>11</v>
      </c>
    </row>
    <row r="116" spans="1:11">
      <c r="A116" t="s">
        <v>5328</v>
      </c>
      <c r="B116" s="204">
        <v>-5</v>
      </c>
      <c r="C116" s="204">
        <v>-343</v>
      </c>
      <c r="F116" s="204">
        <v>-5</v>
      </c>
      <c r="G116" s="204">
        <v>-5</v>
      </c>
      <c r="H116" s="204">
        <v>-338</v>
      </c>
      <c r="I116" s="204">
        <v>-338</v>
      </c>
      <c r="J116" s="204">
        <v>-5</v>
      </c>
      <c r="K116" s="204">
        <v>-5</v>
      </c>
    </row>
    <row r="117" spans="1:10">
      <c r="A117" t="s">
        <v>4547</v>
      </c>
      <c r="B117" s="204">
        <v>40</v>
      </c>
      <c r="C117" s="204">
        <v>1512.35555</v>
      </c>
      <c r="F117" s="204">
        <v>40</v>
      </c>
      <c r="H117" s="204">
        <v>1128.66</v>
      </c>
      <c r="I117" s="204">
        <v>-411</v>
      </c>
      <c r="J117" s="204">
        <v>383.69555</v>
      </c>
    </row>
    <row r="118" spans="1:9">
      <c r="A118" t="s">
        <v>2881</v>
      </c>
      <c r="B118"/>
      <c r="C118" s="204">
        <v>-19</v>
      </c>
      <c r="H118" s="204">
        <v>-19</v>
      </c>
      <c r="I118" s="204">
        <v>-19</v>
      </c>
    </row>
    <row r="119" spans="1:9">
      <c r="A119" t="s">
        <v>5329</v>
      </c>
      <c r="B119"/>
      <c r="C119" s="204">
        <v>-147.9</v>
      </c>
      <c r="H119" s="204">
        <v>-147.9</v>
      </c>
      <c r="I119" s="204">
        <v>-147.9</v>
      </c>
    </row>
    <row r="120" spans="1:10">
      <c r="A120" t="s">
        <v>1771</v>
      </c>
      <c r="B120" s="204">
        <v>10</v>
      </c>
      <c r="C120" s="204">
        <v>133</v>
      </c>
      <c r="F120" s="204">
        <v>10</v>
      </c>
      <c r="H120" s="204">
        <v>0</v>
      </c>
      <c r="J120" s="204">
        <v>133</v>
      </c>
    </row>
    <row r="121" spans="1:11">
      <c r="A121" t="s">
        <v>1550</v>
      </c>
      <c r="B121" s="204">
        <v>16</v>
      </c>
      <c r="C121" s="204">
        <v>285.26</v>
      </c>
      <c r="D121" s="204">
        <v>16</v>
      </c>
      <c r="H121" s="204">
        <v>21.66</v>
      </c>
      <c r="I121" s="204">
        <v>-228</v>
      </c>
      <c r="J121" s="204">
        <v>263.6</v>
      </c>
      <c r="K121" s="204">
        <v>-5</v>
      </c>
    </row>
    <row r="122" spans="1:10">
      <c r="A122" t="s">
        <v>1998</v>
      </c>
      <c r="B122"/>
      <c r="C122" s="204">
        <v>535.1</v>
      </c>
      <c r="H122" s="204">
        <v>336.1</v>
      </c>
      <c r="I122" s="204">
        <v>-101.1</v>
      </c>
      <c r="J122" s="204">
        <v>199</v>
      </c>
    </row>
    <row r="123" spans="1:9">
      <c r="A123" t="s">
        <v>5330</v>
      </c>
      <c r="B123"/>
      <c r="C123" s="204">
        <v>-672</v>
      </c>
      <c r="H123" s="204">
        <v>-672</v>
      </c>
      <c r="I123" s="204">
        <v>-672</v>
      </c>
    </row>
    <row r="124" spans="1:10">
      <c r="A124" t="s">
        <v>3164</v>
      </c>
      <c r="B124" s="204">
        <v>152.1</v>
      </c>
      <c r="C124" s="204">
        <v>1219.9</v>
      </c>
      <c r="D124" s="204">
        <v>152.1</v>
      </c>
      <c r="E124" s="204">
        <v>-50.7</v>
      </c>
      <c r="H124" s="204">
        <v>1018.9</v>
      </c>
      <c r="I124" s="204">
        <v>-717.4</v>
      </c>
      <c r="J124" s="204">
        <v>201</v>
      </c>
    </row>
    <row r="125" spans="1:10">
      <c r="A125" t="s">
        <v>1915</v>
      </c>
      <c r="B125"/>
      <c r="C125" s="204">
        <v>2048.28</v>
      </c>
      <c r="H125" s="204">
        <v>1105.76</v>
      </c>
      <c r="I125" s="204">
        <v>-740.3</v>
      </c>
      <c r="J125" s="204">
        <v>942.52</v>
      </c>
    </row>
    <row r="126" spans="1:10">
      <c r="A126" t="s">
        <v>44</v>
      </c>
      <c r="B126" s="204">
        <v>51.3</v>
      </c>
      <c r="C126" s="204">
        <v>1222.6</v>
      </c>
      <c r="D126" s="204">
        <v>51.3</v>
      </c>
      <c r="H126" s="204">
        <v>999</v>
      </c>
      <c r="I126" s="204">
        <v>-176</v>
      </c>
      <c r="J126" s="204">
        <v>223.6</v>
      </c>
    </row>
    <row r="127" spans="1:11">
      <c r="A127" t="s">
        <v>1019</v>
      </c>
      <c r="B127" s="204">
        <v>40</v>
      </c>
      <c r="C127" s="204">
        <v>1467.18586666667</v>
      </c>
      <c r="D127" s="204">
        <v>3</v>
      </c>
      <c r="F127" s="204">
        <v>37</v>
      </c>
      <c r="G127" s="204">
        <v>-10</v>
      </c>
      <c r="H127" s="204">
        <v>687.1</v>
      </c>
      <c r="I127" s="204">
        <v>-358.4</v>
      </c>
      <c r="J127" s="204">
        <v>780.085866666667</v>
      </c>
      <c r="K127" s="204">
        <v>-280.6958</v>
      </c>
    </row>
    <row r="128" spans="1:11">
      <c r="A128" t="s">
        <v>3823</v>
      </c>
      <c r="B128" s="204">
        <v>-6</v>
      </c>
      <c r="C128" s="204">
        <v>4047.6</v>
      </c>
      <c r="F128" s="204">
        <v>-6</v>
      </c>
      <c r="G128" s="204">
        <v>-6</v>
      </c>
      <c r="H128" s="204">
        <v>1254.3</v>
      </c>
      <c r="I128" s="204">
        <v>-308.2</v>
      </c>
      <c r="J128" s="204">
        <v>2793.3</v>
      </c>
      <c r="K128" s="204">
        <v>-12</v>
      </c>
    </row>
    <row r="129" spans="1:9">
      <c r="A129" t="s">
        <v>5331</v>
      </c>
      <c r="B129"/>
      <c r="C129" s="204">
        <v>-9</v>
      </c>
      <c r="H129" s="204">
        <v>-9</v>
      </c>
      <c r="I129" s="204">
        <v>-19</v>
      </c>
    </row>
    <row r="130" spans="1:9">
      <c r="A130" t="s">
        <v>5332</v>
      </c>
      <c r="B130"/>
      <c r="C130" s="204">
        <v>-153</v>
      </c>
      <c r="H130" s="204">
        <v>-153</v>
      </c>
      <c r="I130" s="204">
        <v>-153</v>
      </c>
    </row>
    <row r="131" spans="1:9">
      <c r="A131" t="s">
        <v>4814</v>
      </c>
      <c r="B131"/>
      <c r="C131" s="204">
        <v>-38</v>
      </c>
      <c r="H131" s="204">
        <v>-38</v>
      </c>
      <c r="I131" s="204">
        <v>-38</v>
      </c>
    </row>
    <row r="132" spans="1:9">
      <c r="A132" t="s">
        <v>4262</v>
      </c>
      <c r="B132"/>
      <c r="C132" s="204">
        <v>-115</v>
      </c>
      <c r="H132" s="204">
        <v>-115</v>
      </c>
      <c r="I132" s="204">
        <v>-115</v>
      </c>
    </row>
    <row r="133" spans="1:9">
      <c r="A133" t="s">
        <v>5333</v>
      </c>
      <c r="B133"/>
      <c r="C133" s="204">
        <v>-48</v>
      </c>
      <c r="H133" s="204">
        <v>-48</v>
      </c>
      <c r="I133" s="204">
        <v>-48</v>
      </c>
    </row>
    <row r="134" spans="1:11">
      <c r="A134" t="s">
        <v>5334</v>
      </c>
      <c r="B134" s="204">
        <v>-184.537133333333</v>
      </c>
      <c r="C134" s="204">
        <v>-1743.48976666667</v>
      </c>
      <c r="F134" s="204">
        <v>-184.537133333333</v>
      </c>
      <c r="G134" s="204">
        <v>-184.537133333333</v>
      </c>
      <c r="J134" s="204">
        <v>-1743.48976666667</v>
      </c>
      <c r="K134" s="204">
        <v>-1748.48976666667</v>
      </c>
    </row>
    <row r="135" spans="1:11">
      <c r="A135" t="s">
        <v>4148</v>
      </c>
      <c r="B135" s="204">
        <v>316.05</v>
      </c>
      <c r="C135" s="204">
        <v>1654.87</v>
      </c>
      <c r="D135" s="204">
        <v>251.9</v>
      </c>
      <c r="E135" s="204">
        <v>-60</v>
      </c>
      <c r="F135" s="204">
        <v>64.15</v>
      </c>
      <c r="H135" s="204">
        <v>1009.52</v>
      </c>
      <c r="I135" s="204">
        <v>-679.2</v>
      </c>
      <c r="J135" s="204">
        <v>645.35</v>
      </c>
      <c r="K135" s="204">
        <v>-10</v>
      </c>
    </row>
    <row r="136" spans="1:10">
      <c r="A136" t="s">
        <v>4256</v>
      </c>
      <c r="B136" s="204">
        <v>-50</v>
      </c>
      <c r="C136" s="204">
        <v>1267.45</v>
      </c>
      <c r="D136" s="204">
        <v>-50</v>
      </c>
      <c r="E136" s="204">
        <v>-60</v>
      </c>
      <c r="H136" s="204">
        <v>956.6</v>
      </c>
      <c r="I136" s="204">
        <v>-894</v>
      </c>
      <c r="J136" s="204">
        <v>310.85</v>
      </c>
    </row>
    <row r="137" spans="1:10">
      <c r="A137" t="s">
        <v>1715</v>
      </c>
      <c r="B137"/>
      <c r="C137" s="204">
        <v>720.816666666667</v>
      </c>
      <c r="H137" s="204">
        <v>307.3</v>
      </c>
      <c r="I137" s="204">
        <v>-157.1</v>
      </c>
      <c r="J137" s="204">
        <v>413.516666666667</v>
      </c>
    </row>
    <row r="138" spans="1:10">
      <c r="A138" t="s">
        <v>4139</v>
      </c>
      <c r="B138"/>
      <c r="C138" s="204">
        <v>672.1</v>
      </c>
      <c r="H138" s="204">
        <v>224.1</v>
      </c>
      <c r="J138" s="204">
        <v>448</v>
      </c>
    </row>
    <row r="139" spans="1:10">
      <c r="A139" t="s">
        <v>2866</v>
      </c>
      <c r="B139" s="204">
        <v>72</v>
      </c>
      <c r="C139" s="204">
        <v>162</v>
      </c>
      <c r="F139" s="204">
        <v>72</v>
      </c>
      <c r="H139" s="204">
        <v>30</v>
      </c>
      <c r="J139" s="204">
        <v>132</v>
      </c>
    </row>
    <row r="140" spans="1:10">
      <c r="A140" t="s">
        <v>333</v>
      </c>
      <c r="B140" s="204">
        <v>20</v>
      </c>
      <c r="C140" s="204">
        <v>447.95</v>
      </c>
      <c r="F140" s="204">
        <v>20</v>
      </c>
      <c r="H140" s="204">
        <v>411.3</v>
      </c>
      <c r="J140" s="204">
        <v>36.65</v>
      </c>
    </row>
    <row r="141" spans="1:10">
      <c r="A141" t="s">
        <v>641</v>
      </c>
      <c r="B141" s="204">
        <v>211.75315</v>
      </c>
      <c r="C141" s="204">
        <v>2535.37535</v>
      </c>
      <c r="D141" s="204">
        <v>129</v>
      </c>
      <c r="F141" s="204">
        <v>82.75315</v>
      </c>
      <c r="H141" s="204">
        <v>1758.8</v>
      </c>
      <c r="I141" s="204">
        <v>-354.1</v>
      </c>
      <c r="J141" s="204">
        <v>776.57535</v>
      </c>
    </row>
    <row r="142" spans="1:9">
      <c r="A142" t="s">
        <v>5335</v>
      </c>
      <c r="B142"/>
      <c r="C142" s="204">
        <v>-19</v>
      </c>
      <c r="H142" s="204">
        <v>-19</v>
      </c>
      <c r="I142" s="204">
        <v>-36.1</v>
      </c>
    </row>
    <row r="143" spans="1:10">
      <c r="A143" t="s">
        <v>1205</v>
      </c>
      <c r="B143" s="204">
        <v>11</v>
      </c>
      <c r="C143" s="204">
        <v>614</v>
      </c>
      <c r="F143" s="204">
        <v>11</v>
      </c>
      <c r="J143" s="204">
        <v>614</v>
      </c>
    </row>
    <row r="144" spans="1:10">
      <c r="A144" t="s">
        <v>4368</v>
      </c>
      <c r="B144"/>
      <c r="C144" s="204">
        <v>-29</v>
      </c>
      <c r="H144" s="204">
        <v>-39</v>
      </c>
      <c r="I144" s="204">
        <v>-39</v>
      </c>
      <c r="J144" s="204">
        <v>10</v>
      </c>
    </row>
    <row r="145" spans="1:11">
      <c r="A145" t="s">
        <v>1345</v>
      </c>
      <c r="B145" s="204">
        <v>-95</v>
      </c>
      <c r="C145" s="204">
        <v>2640.5</v>
      </c>
      <c r="F145" s="204">
        <v>-95</v>
      </c>
      <c r="G145" s="204">
        <v>-95</v>
      </c>
      <c r="J145" s="204">
        <v>2640.5</v>
      </c>
      <c r="K145" s="204">
        <v>-380.5</v>
      </c>
    </row>
    <row r="146" spans="1:11">
      <c r="A146" t="s">
        <v>5336</v>
      </c>
      <c r="B146"/>
      <c r="C146" s="204">
        <v>-97</v>
      </c>
      <c r="J146" s="204">
        <v>-97</v>
      </c>
      <c r="K146" s="204">
        <v>-97</v>
      </c>
    </row>
    <row r="147" spans="1:11">
      <c r="A147" t="s">
        <v>5337</v>
      </c>
      <c r="B147"/>
      <c r="C147" s="204">
        <v>-20</v>
      </c>
      <c r="J147" s="204">
        <v>-20</v>
      </c>
      <c r="K147" s="204">
        <v>-20</v>
      </c>
    </row>
    <row r="148" spans="1:10">
      <c r="A148" t="s">
        <v>1899</v>
      </c>
      <c r="B148"/>
      <c r="C148" s="204">
        <v>120.6</v>
      </c>
      <c r="H148" s="204">
        <v>110.6</v>
      </c>
      <c r="J148" s="204">
        <v>10</v>
      </c>
    </row>
    <row r="149" spans="1:10">
      <c r="A149" t="s">
        <v>3661</v>
      </c>
      <c r="B149" s="204">
        <v>46</v>
      </c>
      <c r="C149" s="204">
        <v>475</v>
      </c>
      <c r="F149" s="204">
        <v>46</v>
      </c>
      <c r="H149" s="204">
        <v>265.7</v>
      </c>
      <c r="I149" s="204">
        <v>-188</v>
      </c>
      <c r="J149" s="204">
        <v>209.3</v>
      </c>
    </row>
    <row r="150" spans="1:10">
      <c r="A150" t="s">
        <v>502</v>
      </c>
      <c r="B150" s="204">
        <v>97.1</v>
      </c>
      <c r="C150" s="204">
        <v>857.25</v>
      </c>
      <c r="D150" s="204">
        <v>17.1</v>
      </c>
      <c r="F150" s="204">
        <v>80</v>
      </c>
      <c r="H150" s="204">
        <v>222.2</v>
      </c>
      <c r="I150" s="204">
        <v>-69</v>
      </c>
      <c r="J150" s="204">
        <v>635.05</v>
      </c>
    </row>
    <row r="151" spans="1:10">
      <c r="A151" t="s">
        <v>1751</v>
      </c>
      <c r="B151"/>
      <c r="C151" s="204">
        <v>475.81</v>
      </c>
      <c r="H151" s="204">
        <v>314.31</v>
      </c>
      <c r="J151" s="204">
        <v>161.5</v>
      </c>
    </row>
    <row r="152" spans="1:11">
      <c r="A152" t="s">
        <v>1341</v>
      </c>
      <c r="B152" s="204">
        <v>-58</v>
      </c>
      <c r="C152" s="204">
        <v>2654</v>
      </c>
      <c r="F152" s="204">
        <v>-58</v>
      </c>
      <c r="G152" s="204">
        <v>-58</v>
      </c>
      <c r="J152" s="204">
        <v>2654</v>
      </c>
      <c r="K152" s="204">
        <v>-289</v>
      </c>
    </row>
    <row r="153" spans="1:10">
      <c r="A153" t="s">
        <v>4478</v>
      </c>
      <c r="B153"/>
      <c r="C153" s="204">
        <v>-13.7</v>
      </c>
      <c r="H153" s="204">
        <v>-43.7</v>
      </c>
      <c r="I153" s="204">
        <v>-43.7</v>
      </c>
      <c r="J153" s="204">
        <v>30</v>
      </c>
    </row>
    <row r="154" spans="1:9">
      <c r="A154" t="s">
        <v>569</v>
      </c>
      <c r="B154"/>
      <c r="C154" s="204">
        <v>-38</v>
      </c>
      <c r="H154" s="204">
        <v>-38</v>
      </c>
      <c r="I154" s="204">
        <v>-38</v>
      </c>
    </row>
    <row r="155" spans="1:9">
      <c r="A155" t="s">
        <v>887</v>
      </c>
      <c r="B155"/>
      <c r="C155" s="204">
        <v>-5</v>
      </c>
      <c r="H155" s="204">
        <v>-5</v>
      </c>
      <c r="I155" s="204">
        <v>-5</v>
      </c>
    </row>
    <row r="156" spans="1:9">
      <c r="A156" t="s">
        <v>1468</v>
      </c>
      <c r="B156"/>
      <c r="C156" s="204">
        <v>-48</v>
      </c>
      <c r="H156" s="204">
        <v>-48</v>
      </c>
      <c r="I156" s="204">
        <v>-48</v>
      </c>
    </row>
    <row r="157" spans="1:11">
      <c r="A157" t="s">
        <v>1321</v>
      </c>
      <c r="B157" s="204">
        <v>116</v>
      </c>
      <c r="C157" s="204">
        <v>1851</v>
      </c>
      <c r="F157" s="204">
        <v>116</v>
      </c>
      <c r="G157" s="204">
        <v>-10</v>
      </c>
      <c r="J157" s="204">
        <v>1851</v>
      </c>
      <c r="K157" s="204">
        <v>-142</v>
      </c>
    </row>
    <row r="158" spans="1:10">
      <c r="A158" t="s">
        <v>3354</v>
      </c>
      <c r="B158" s="204">
        <v>30</v>
      </c>
      <c r="C158" s="204">
        <v>1147.85</v>
      </c>
      <c r="D158" s="204">
        <v>10</v>
      </c>
      <c r="E158" s="204">
        <v>-129</v>
      </c>
      <c r="F158" s="204">
        <v>20</v>
      </c>
      <c r="H158" s="204">
        <v>668.9</v>
      </c>
      <c r="I158" s="204">
        <v>-507</v>
      </c>
      <c r="J158" s="204">
        <v>478.95</v>
      </c>
    </row>
    <row r="159" spans="1:10">
      <c r="A159" t="s">
        <v>3733</v>
      </c>
      <c r="B159" s="204">
        <v>9.5</v>
      </c>
      <c r="C159" s="204">
        <v>2316.2</v>
      </c>
      <c r="D159" s="204">
        <v>4.5</v>
      </c>
      <c r="F159" s="204">
        <v>5</v>
      </c>
      <c r="H159" s="204">
        <v>1678.1</v>
      </c>
      <c r="I159" s="204">
        <v>-1383</v>
      </c>
      <c r="J159" s="204">
        <v>638.1</v>
      </c>
    </row>
    <row r="160" spans="1:10">
      <c r="A160" t="s">
        <v>1768</v>
      </c>
      <c r="B160" s="204">
        <v>3</v>
      </c>
      <c r="C160" s="204">
        <v>486.85</v>
      </c>
      <c r="D160" s="204">
        <v>3</v>
      </c>
      <c r="H160" s="204">
        <v>448.9</v>
      </c>
      <c r="I160" s="204">
        <v>-141</v>
      </c>
      <c r="J160" s="204">
        <v>37.95</v>
      </c>
    </row>
    <row r="161" spans="1:10">
      <c r="A161" t="s">
        <v>2685</v>
      </c>
      <c r="B161"/>
      <c r="C161" s="204">
        <v>734.11</v>
      </c>
      <c r="H161" s="204">
        <v>574.11</v>
      </c>
      <c r="I161" s="204">
        <v>-100</v>
      </c>
      <c r="J161" s="204">
        <v>160</v>
      </c>
    </row>
    <row r="162" spans="1:10">
      <c r="A162" t="s">
        <v>669</v>
      </c>
      <c r="B162" s="204">
        <v>11</v>
      </c>
      <c r="C162" s="204">
        <v>76.5</v>
      </c>
      <c r="D162" s="204">
        <v>0</v>
      </c>
      <c r="F162" s="204">
        <v>11</v>
      </c>
      <c r="H162" s="204">
        <v>10</v>
      </c>
      <c r="I162" s="204">
        <v>-20</v>
      </c>
      <c r="J162" s="204">
        <v>66.5</v>
      </c>
    </row>
    <row r="163" spans="1:10">
      <c r="A163" t="s">
        <v>2103</v>
      </c>
      <c r="B163"/>
      <c r="C163" s="204">
        <v>36</v>
      </c>
      <c r="H163" s="204">
        <v>3</v>
      </c>
      <c r="J163" s="204">
        <v>33</v>
      </c>
    </row>
    <row r="164" spans="1:11">
      <c r="A164" t="s">
        <v>2892</v>
      </c>
      <c r="B164"/>
      <c r="C164" s="204">
        <v>126</v>
      </c>
      <c r="J164" s="204">
        <v>126</v>
      </c>
      <c r="K164" s="204">
        <v>-6</v>
      </c>
    </row>
    <row r="165" spans="1:10">
      <c r="A165" t="s">
        <v>4717</v>
      </c>
      <c r="B165"/>
      <c r="C165" s="204">
        <v>173.55</v>
      </c>
      <c r="H165" s="204">
        <v>88.9</v>
      </c>
      <c r="J165" s="204">
        <v>84.65</v>
      </c>
    </row>
    <row r="166" spans="1:11">
      <c r="A166" t="s">
        <v>1385</v>
      </c>
      <c r="B166" s="204">
        <v>-10</v>
      </c>
      <c r="C166" s="204">
        <v>494.6</v>
      </c>
      <c r="F166" s="204">
        <v>-10</v>
      </c>
      <c r="G166" s="204">
        <v>-10</v>
      </c>
      <c r="H166" s="204">
        <v>298.3</v>
      </c>
      <c r="I166" s="204">
        <v>-69</v>
      </c>
      <c r="J166" s="204">
        <v>196.3</v>
      </c>
      <c r="K166" s="204">
        <v>-10</v>
      </c>
    </row>
    <row r="167" spans="1:11">
      <c r="A167" t="s">
        <v>1347</v>
      </c>
      <c r="B167" s="204">
        <v>-29</v>
      </c>
      <c r="C167" s="204">
        <v>3189.5</v>
      </c>
      <c r="F167" s="204">
        <v>-29</v>
      </c>
      <c r="G167" s="204">
        <v>-87</v>
      </c>
      <c r="J167" s="204">
        <v>3189.5</v>
      </c>
      <c r="K167" s="204">
        <v>-330.5</v>
      </c>
    </row>
    <row r="168" spans="1:10">
      <c r="A168" t="s">
        <v>4738</v>
      </c>
      <c r="B168" s="204">
        <v>-60</v>
      </c>
      <c r="C168" s="204">
        <v>444.65</v>
      </c>
      <c r="D168" s="204">
        <v>-60</v>
      </c>
      <c r="E168" s="204">
        <v>-60</v>
      </c>
      <c r="H168" s="204">
        <v>133.9</v>
      </c>
      <c r="I168" s="204">
        <v>-60</v>
      </c>
      <c r="J168" s="204">
        <v>310.75</v>
      </c>
    </row>
    <row r="169" spans="1:10">
      <c r="A169" t="s">
        <v>4928</v>
      </c>
      <c r="B169" s="204">
        <v>10</v>
      </c>
      <c r="C169" s="204">
        <v>-191</v>
      </c>
      <c r="D169" s="204">
        <v>10</v>
      </c>
      <c r="H169" s="204">
        <v>-251.2</v>
      </c>
      <c r="I169" s="204">
        <v>-500</v>
      </c>
      <c r="J169" s="204">
        <v>60.2</v>
      </c>
    </row>
    <row r="170" spans="1:11">
      <c r="A170" t="s">
        <v>5338</v>
      </c>
      <c r="B170"/>
      <c r="C170" s="204">
        <v>-249.351833333333</v>
      </c>
      <c r="J170" s="204">
        <v>-249.351833333333</v>
      </c>
      <c r="K170" s="204">
        <v>-249.351833333333</v>
      </c>
    </row>
    <row r="171" spans="1:10">
      <c r="A171" t="s">
        <v>5339</v>
      </c>
      <c r="B171" s="204">
        <v>17.1</v>
      </c>
      <c r="C171" s="204">
        <v>40.2</v>
      </c>
      <c r="D171" s="204">
        <v>17.1</v>
      </c>
      <c r="H171" s="204">
        <v>34.2</v>
      </c>
      <c r="J171" s="204">
        <v>6</v>
      </c>
    </row>
    <row r="172" spans="1:11">
      <c r="A172" t="s">
        <v>2016</v>
      </c>
      <c r="B172"/>
      <c r="C172" s="204">
        <v>-10</v>
      </c>
      <c r="J172" s="204">
        <v>-10</v>
      </c>
      <c r="K172" s="204">
        <v>-10</v>
      </c>
    </row>
    <row r="173" spans="1:10">
      <c r="A173" t="s">
        <v>2559</v>
      </c>
      <c r="B173" s="204">
        <v>168.45</v>
      </c>
      <c r="C173" s="204">
        <v>731.85</v>
      </c>
      <c r="D173" s="204">
        <v>162.8</v>
      </c>
      <c r="F173" s="204">
        <v>5.65</v>
      </c>
      <c r="H173" s="204">
        <v>676.5</v>
      </c>
      <c r="I173" s="204">
        <v>-29</v>
      </c>
      <c r="J173" s="204">
        <v>55.35</v>
      </c>
    </row>
    <row r="174" spans="1:10">
      <c r="A174" t="s">
        <v>2543</v>
      </c>
      <c r="B174" s="204">
        <v>160.45</v>
      </c>
      <c r="C174" s="204">
        <v>171.45</v>
      </c>
      <c r="D174" s="204">
        <v>154.8</v>
      </c>
      <c r="F174" s="204">
        <v>5.65</v>
      </c>
      <c r="H174" s="204">
        <v>165.8</v>
      </c>
      <c r="J174" s="204">
        <v>5.65</v>
      </c>
    </row>
    <row r="175" spans="1:10">
      <c r="A175" t="s">
        <v>3724</v>
      </c>
      <c r="B175" s="204">
        <v>86.55</v>
      </c>
      <c r="C175" s="204">
        <v>539.17</v>
      </c>
      <c r="D175" s="204">
        <v>75.9</v>
      </c>
      <c r="F175" s="204">
        <v>10.65</v>
      </c>
      <c r="H175" s="204">
        <v>447.22</v>
      </c>
      <c r="I175" s="204">
        <v>-80</v>
      </c>
      <c r="J175" s="204">
        <v>91.95</v>
      </c>
    </row>
    <row r="176" spans="1:10">
      <c r="A176" t="s">
        <v>5065</v>
      </c>
      <c r="B176"/>
      <c r="C176" s="204">
        <v>155.80565</v>
      </c>
      <c r="H176" s="204">
        <v>122.7</v>
      </c>
      <c r="I176" s="204">
        <v>-60</v>
      </c>
      <c r="J176" s="204">
        <v>33.10565</v>
      </c>
    </row>
    <row r="177" spans="1:10">
      <c r="A177" t="s">
        <v>4828</v>
      </c>
      <c r="B177"/>
      <c r="C177" s="204">
        <v>195.1</v>
      </c>
      <c r="H177" s="204">
        <v>56.1</v>
      </c>
      <c r="J177" s="204">
        <v>139</v>
      </c>
    </row>
    <row r="178" spans="1:10">
      <c r="A178" t="s">
        <v>498</v>
      </c>
      <c r="B178"/>
      <c r="C178" s="204">
        <v>120</v>
      </c>
      <c r="H178" s="204">
        <v>30</v>
      </c>
      <c r="J178" s="204">
        <v>90</v>
      </c>
    </row>
    <row r="179" spans="1:10">
      <c r="A179" t="s">
        <v>2093</v>
      </c>
      <c r="B179"/>
      <c r="C179" s="204">
        <v>153.5</v>
      </c>
      <c r="H179" s="204">
        <v>0</v>
      </c>
      <c r="J179" s="204">
        <v>153.5</v>
      </c>
    </row>
    <row r="180" spans="1:8">
      <c r="A180" t="s">
        <v>3182</v>
      </c>
      <c r="B180" s="204">
        <v>260</v>
      </c>
      <c r="C180" s="204">
        <v>1360</v>
      </c>
      <c r="D180" s="204">
        <v>260</v>
      </c>
      <c r="H180" s="204">
        <v>1360</v>
      </c>
    </row>
    <row r="181" spans="1:10">
      <c r="A181" t="s">
        <v>882</v>
      </c>
      <c r="B181"/>
      <c r="C181" s="204">
        <v>354.11</v>
      </c>
      <c r="H181" s="204">
        <v>211.11</v>
      </c>
      <c r="J181" s="204">
        <v>143</v>
      </c>
    </row>
    <row r="182" spans="1:10">
      <c r="A182" t="s">
        <v>1791</v>
      </c>
      <c r="B182"/>
      <c r="C182" s="204">
        <v>156.55</v>
      </c>
      <c r="H182" s="204">
        <v>75.9</v>
      </c>
      <c r="J182" s="204">
        <v>80.65</v>
      </c>
    </row>
    <row r="183" spans="1:8">
      <c r="A183" t="s">
        <v>3482</v>
      </c>
      <c r="B183"/>
      <c r="C183" s="204">
        <v>30</v>
      </c>
      <c r="H183" s="204">
        <v>30</v>
      </c>
    </row>
    <row r="184" spans="1:8">
      <c r="A184" t="s">
        <v>422</v>
      </c>
      <c r="B184"/>
      <c r="C184" s="204">
        <v>475.5</v>
      </c>
      <c r="H184" s="204">
        <v>475.5</v>
      </c>
    </row>
    <row r="185" spans="1:10">
      <c r="A185" t="s">
        <v>5340</v>
      </c>
      <c r="B185" s="204">
        <v>70</v>
      </c>
      <c r="C185" s="204">
        <v>1561.85</v>
      </c>
      <c r="D185" s="204">
        <v>60</v>
      </c>
      <c r="E185" s="204">
        <v>-69</v>
      </c>
      <c r="F185" s="204">
        <v>10</v>
      </c>
      <c r="H185" s="204">
        <v>1224.9</v>
      </c>
      <c r="I185" s="204">
        <v>-405</v>
      </c>
      <c r="J185" s="204">
        <v>336.95</v>
      </c>
    </row>
    <row r="186" spans="1:10">
      <c r="A186" t="s">
        <v>1401</v>
      </c>
      <c r="B186" s="204">
        <v>17.1</v>
      </c>
      <c r="C186" s="204">
        <v>491.05</v>
      </c>
      <c r="D186" s="204">
        <v>17.1</v>
      </c>
      <c r="H186" s="204">
        <v>345.3</v>
      </c>
      <c r="J186" s="204">
        <v>145.75</v>
      </c>
    </row>
    <row r="187" spans="1:10">
      <c r="A187" t="s">
        <v>3447</v>
      </c>
      <c r="B187"/>
      <c r="C187" s="204">
        <v>101.1</v>
      </c>
      <c r="H187" s="204">
        <v>61.1</v>
      </c>
      <c r="I187" s="204">
        <v>-20</v>
      </c>
      <c r="J187" s="204">
        <v>40</v>
      </c>
    </row>
    <row r="188" spans="1:10">
      <c r="A188" t="s">
        <v>1147</v>
      </c>
      <c r="B188"/>
      <c r="C188" s="204">
        <v>68.5</v>
      </c>
      <c r="J188" s="204">
        <v>68.5</v>
      </c>
    </row>
    <row r="189" spans="1:10">
      <c r="A189" t="s">
        <v>2493</v>
      </c>
      <c r="B189"/>
      <c r="C189" s="204">
        <v>222.1</v>
      </c>
      <c r="H189" s="204">
        <v>63.1</v>
      </c>
      <c r="J189" s="204">
        <v>159</v>
      </c>
    </row>
    <row r="190" spans="1:10">
      <c r="A190" t="s">
        <v>3641</v>
      </c>
      <c r="B190"/>
      <c r="C190" s="204">
        <v>236.4</v>
      </c>
      <c r="H190" s="204">
        <v>230.4</v>
      </c>
      <c r="I190" s="204">
        <v>-240.1</v>
      </c>
      <c r="J190" s="204">
        <v>6</v>
      </c>
    </row>
    <row r="191" spans="1:10">
      <c r="A191" t="s">
        <v>3916</v>
      </c>
      <c r="B191"/>
      <c r="C191" s="204">
        <v>202</v>
      </c>
      <c r="H191" s="204">
        <v>169</v>
      </c>
      <c r="J191" s="204">
        <v>33</v>
      </c>
    </row>
    <row r="192" spans="1:10">
      <c r="A192" t="s">
        <v>4673</v>
      </c>
      <c r="B192"/>
      <c r="C192" s="204">
        <v>135.45</v>
      </c>
      <c r="H192" s="204">
        <v>124.8</v>
      </c>
      <c r="I192" s="204">
        <v>-60</v>
      </c>
      <c r="J192" s="204">
        <v>10.65</v>
      </c>
    </row>
    <row r="193" spans="1:10">
      <c r="A193" t="s">
        <v>3873</v>
      </c>
      <c r="B193"/>
      <c r="C193" s="204">
        <v>58.2</v>
      </c>
      <c r="H193" s="204">
        <v>34.2</v>
      </c>
      <c r="J193" s="204">
        <v>24</v>
      </c>
    </row>
    <row r="194" spans="1:10">
      <c r="A194" t="s">
        <v>4066</v>
      </c>
      <c r="B194" s="204">
        <v>59.8</v>
      </c>
      <c r="C194" s="204">
        <v>618.65</v>
      </c>
      <c r="F194" s="204">
        <v>59.8</v>
      </c>
      <c r="H194" s="204">
        <v>138</v>
      </c>
      <c r="J194" s="204">
        <v>480.65</v>
      </c>
    </row>
    <row r="195" spans="1:10">
      <c r="A195" t="s">
        <v>5341</v>
      </c>
      <c r="B195"/>
      <c r="C195" s="204">
        <v>308.8</v>
      </c>
      <c r="J195" s="204">
        <v>308.8</v>
      </c>
    </row>
    <row r="196" spans="1:10">
      <c r="A196" t="s">
        <v>5342</v>
      </c>
      <c r="B196"/>
      <c r="C196" s="204">
        <v>292.266666666667</v>
      </c>
      <c r="J196" s="204">
        <v>292.266666666667</v>
      </c>
    </row>
    <row r="197" spans="1:11">
      <c r="A197" t="s">
        <v>1843</v>
      </c>
      <c r="B197"/>
      <c r="C197" s="204">
        <v>-6</v>
      </c>
      <c r="J197" s="204">
        <v>-6</v>
      </c>
      <c r="K197" s="204">
        <v>-6</v>
      </c>
    </row>
    <row r="198" spans="1:10">
      <c r="A198" t="s">
        <v>4721</v>
      </c>
      <c r="B198"/>
      <c r="C198" s="204">
        <v>80</v>
      </c>
      <c r="H198" s="204">
        <v>30</v>
      </c>
      <c r="J198" s="204">
        <v>50</v>
      </c>
    </row>
    <row r="199" spans="1:10">
      <c r="A199" t="s">
        <v>1954</v>
      </c>
      <c r="B199" s="204">
        <v>38</v>
      </c>
      <c r="C199" s="204">
        <v>323.1</v>
      </c>
      <c r="D199" s="204">
        <v>21</v>
      </c>
      <c r="E199" s="204">
        <v>-129</v>
      </c>
      <c r="F199" s="204">
        <v>17</v>
      </c>
      <c r="H199" s="204">
        <v>220.8</v>
      </c>
      <c r="I199" s="204">
        <v>-129</v>
      </c>
      <c r="J199" s="204">
        <v>102.3</v>
      </c>
    </row>
    <row r="200" spans="1:10">
      <c r="A200" t="s">
        <v>4370</v>
      </c>
      <c r="B200"/>
      <c r="C200" s="204">
        <v>1077.1</v>
      </c>
      <c r="H200" s="204">
        <v>827.1</v>
      </c>
      <c r="J200" s="204">
        <v>250</v>
      </c>
    </row>
    <row r="201" spans="1:8">
      <c r="A201" t="s">
        <v>5173</v>
      </c>
      <c r="B201"/>
      <c r="C201" s="204">
        <v>10</v>
      </c>
      <c r="H201" s="204">
        <v>10</v>
      </c>
    </row>
    <row r="202" spans="1:10">
      <c r="A202" t="s">
        <v>4550</v>
      </c>
      <c r="B202"/>
      <c r="C202" s="204">
        <v>313.1</v>
      </c>
      <c r="H202" s="204">
        <v>258</v>
      </c>
      <c r="J202" s="204">
        <v>55.1</v>
      </c>
    </row>
    <row r="203" spans="1:8">
      <c r="A203" t="s">
        <v>5081</v>
      </c>
      <c r="B203"/>
      <c r="C203" s="204">
        <v>238.8</v>
      </c>
      <c r="H203" s="204">
        <v>238.8</v>
      </c>
    </row>
    <row r="204" spans="1:10">
      <c r="A204" t="s">
        <v>3933</v>
      </c>
      <c r="B204"/>
      <c r="C204" s="204">
        <v>18</v>
      </c>
      <c r="J204" s="204">
        <v>18</v>
      </c>
    </row>
    <row r="205" spans="1:10">
      <c r="A205" t="s">
        <v>496</v>
      </c>
      <c r="B205" s="204">
        <v>10</v>
      </c>
      <c r="C205" s="204">
        <v>100</v>
      </c>
      <c r="D205" s="204">
        <v>0</v>
      </c>
      <c r="F205" s="204">
        <v>10</v>
      </c>
      <c r="H205" s="204">
        <v>0</v>
      </c>
      <c r="J205" s="204">
        <v>100</v>
      </c>
    </row>
    <row r="206" spans="1:9">
      <c r="A206" t="s">
        <v>5343</v>
      </c>
      <c r="B206"/>
      <c r="C206" s="204">
        <v>-45</v>
      </c>
      <c r="H206" s="204">
        <v>-45</v>
      </c>
      <c r="I206" s="204">
        <v>-45</v>
      </c>
    </row>
    <row r="207" spans="1:10">
      <c r="A207" t="s">
        <v>3256</v>
      </c>
      <c r="B207" s="204">
        <v>20</v>
      </c>
      <c r="C207" s="204">
        <v>592.9</v>
      </c>
      <c r="D207" s="204">
        <v>10</v>
      </c>
      <c r="F207" s="204">
        <v>10</v>
      </c>
      <c r="H207" s="204">
        <v>512.9</v>
      </c>
      <c r="J207" s="204">
        <v>80</v>
      </c>
    </row>
    <row r="208" spans="1:11">
      <c r="A208" t="s">
        <v>5024</v>
      </c>
      <c r="B208"/>
      <c r="C208" s="204">
        <v>221</v>
      </c>
      <c r="J208" s="204">
        <v>221</v>
      </c>
      <c r="K208" s="204">
        <v>-101</v>
      </c>
    </row>
    <row r="209" spans="1:9">
      <c r="A209" t="s">
        <v>5344</v>
      </c>
      <c r="B209"/>
      <c r="C209" s="204">
        <v>-129</v>
      </c>
      <c r="H209" s="204">
        <v>-129</v>
      </c>
      <c r="I209" s="204">
        <v>-129</v>
      </c>
    </row>
    <row r="210" spans="1:10">
      <c r="A210" t="s">
        <v>4875</v>
      </c>
      <c r="B210" s="204">
        <v>294</v>
      </c>
      <c r="C210" s="204">
        <v>1612.9</v>
      </c>
      <c r="D210" s="204">
        <v>274</v>
      </c>
      <c r="F210" s="204">
        <v>20</v>
      </c>
      <c r="H210" s="204">
        <v>1314.6</v>
      </c>
      <c r="I210" s="204">
        <v>-169</v>
      </c>
      <c r="J210" s="204">
        <v>298.3</v>
      </c>
    </row>
    <row r="211" spans="1:10">
      <c r="A211" t="s">
        <v>2952</v>
      </c>
      <c r="B211"/>
      <c r="C211" s="204">
        <v>265.3</v>
      </c>
      <c r="H211" s="204">
        <v>248</v>
      </c>
      <c r="I211" s="204">
        <v>-129</v>
      </c>
      <c r="J211" s="204">
        <v>17.3</v>
      </c>
    </row>
    <row r="212" spans="1:8">
      <c r="A212" t="s">
        <v>455</v>
      </c>
      <c r="B212"/>
      <c r="C212" s="204">
        <v>106.2</v>
      </c>
      <c r="H212" s="204">
        <v>106.2</v>
      </c>
    </row>
    <row r="213" spans="1:10">
      <c r="A213" t="s">
        <v>4632</v>
      </c>
      <c r="B213"/>
      <c r="C213" s="204">
        <v>164.8</v>
      </c>
      <c r="H213" s="204">
        <v>154.8</v>
      </c>
      <c r="I213" s="204">
        <v>-129</v>
      </c>
      <c r="J213" s="204">
        <v>10</v>
      </c>
    </row>
    <row r="214" spans="1:10">
      <c r="A214" t="s">
        <v>5345</v>
      </c>
      <c r="B214" s="204">
        <v>51</v>
      </c>
      <c r="C214" s="204">
        <v>1119.4</v>
      </c>
      <c r="D214" s="204">
        <v>35</v>
      </c>
      <c r="F214" s="204">
        <v>16</v>
      </c>
      <c r="H214" s="204">
        <v>774</v>
      </c>
      <c r="J214" s="204">
        <v>345.4</v>
      </c>
    </row>
    <row r="215" spans="1:10">
      <c r="A215" t="s">
        <v>3622</v>
      </c>
      <c r="B215" s="204">
        <v>10</v>
      </c>
      <c r="C215" s="204">
        <v>398.25</v>
      </c>
      <c r="D215" s="204">
        <v>0</v>
      </c>
      <c r="E215" s="204">
        <v>-129</v>
      </c>
      <c r="F215" s="204">
        <v>10</v>
      </c>
      <c r="H215" s="204">
        <v>157.8</v>
      </c>
      <c r="I215" s="204">
        <v>-129</v>
      </c>
      <c r="J215" s="204">
        <v>240.45</v>
      </c>
    </row>
    <row r="216" spans="1:10">
      <c r="A216" t="s">
        <v>888</v>
      </c>
      <c r="B216"/>
      <c r="C216" s="204">
        <v>10</v>
      </c>
      <c r="H216" s="204">
        <v>0</v>
      </c>
      <c r="J216" s="204">
        <v>10</v>
      </c>
    </row>
    <row r="217" spans="1:9">
      <c r="A217" t="s">
        <v>5346</v>
      </c>
      <c r="B217"/>
      <c r="C217" s="204">
        <v>-49</v>
      </c>
      <c r="H217" s="204">
        <v>-49</v>
      </c>
      <c r="I217" s="204">
        <v>-49</v>
      </c>
    </row>
    <row r="218" spans="1:10">
      <c r="A218" t="s">
        <v>4719</v>
      </c>
      <c r="B218"/>
      <c r="C218" s="204">
        <v>175.45</v>
      </c>
      <c r="H218" s="204">
        <v>154.8</v>
      </c>
      <c r="I218" s="204">
        <v>-129</v>
      </c>
      <c r="J218" s="204">
        <v>20.65</v>
      </c>
    </row>
    <row r="219" spans="1:10">
      <c r="A219" t="s">
        <v>2097</v>
      </c>
      <c r="B219"/>
      <c r="C219" s="204">
        <v>89.1</v>
      </c>
      <c r="H219" s="204">
        <v>17.1</v>
      </c>
      <c r="J219" s="204">
        <v>72</v>
      </c>
    </row>
    <row r="220" spans="1:11">
      <c r="A220" t="s">
        <v>3534</v>
      </c>
      <c r="B220" s="204">
        <v>84</v>
      </c>
      <c r="C220" s="204">
        <v>1301.7</v>
      </c>
      <c r="F220" s="204">
        <v>84</v>
      </c>
      <c r="H220" s="204">
        <v>270.9</v>
      </c>
      <c r="I220" s="204">
        <v>-63</v>
      </c>
      <c r="J220" s="204">
        <v>1030.8</v>
      </c>
      <c r="K220" s="204">
        <v>-6</v>
      </c>
    </row>
    <row r="221" spans="1:11">
      <c r="A221" t="s">
        <v>1084</v>
      </c>
      <c r="B221" s="204">
        <v>-34</v>
      </c>
      <c r="C221" s="204">
        <v>919</v>
      </c>
      <c r="F221" s="204">
        <v>-34</v>
      </c>
      <c r="G221" s="204">
        <v>-34</v>
      </c>
      <c r="J221" s="204">
        <v>919</v>
      </c>
      <c r="K221" s="204">
        <v>-92</v>
      </c>
    </row>
    <row r="222" spans="1:10">
      <c r="A222" t="s">
        <v>2175</v>
      </c>
      <c r="B222" s="204">
        <v>36.48</v>
      </c>
      <c r="C222" s="204">
        <v>693.67605</v>
      </c>
      <c r="F222" s="204">
        <v>36.48</v>
      </c>
      <c r="J222" s="204">
        <v>693.67605</v>
      </c>
    </row>
    <row r="223" spans="1:10">
      <c r="A223" t="s">
        <v>4910</v>
      </c>
      <c r="B223"/>
      <c r="C223" s="204">
        <v>165</v>
      </c>
      <c r="J223" s="204">
        <v>165</v>
      </c>
    </row>
    <row r="224" spans="1:10">
      <c r="A224" t="s">
        <v>5300</v>
      </c>
      <c r="B224"/>
      <c r="C224" s="204">
        <v>407</v>
      </c>
      <c r="J224" s="204">
        <v>407</v>
      </c>
    </row>
    <row r="225" spans="1:10">
      <c r="A225" t="s">
        <v>5347</v>
      </c>
      <c r="B225" s="204">
        <v>112.55</v>
      </c>
      <c r="C225" s="204">
        <v>204.1</v>
      </c>
      <c r="D225" s="204">
        <v>91.9</v>
      </c>
      <c r="F225" s="204">
        <v>20.65</v>
      </c>
      <c r="H225" s="204">
        <v>167.8</v>
      </c>
      <c r="J225" s="204">
        <v>36.3</v>
      </c>
    </row>
    <row r="226" spans="1:10">
      <c r="A226" t="s">
        <v>5348</v>
      </c>
      <c r="B226" s="204">
        <v>30</v>
      </c>
      <c r="C226" s="204">
        <v>259</v>
      </c>
      <c r="F226" s="204">
        <v>30</v>
      </c>
      <c r="H226" s="204">
        <v>159</v>
      </c>
      <c r="J226" s="204">
        <v>100</v>
      </c>
    </row>
    <row r="227" spans="1:10">
      <c r="A227" t="s">
        <v>553</v>
      </c>
      <c r="B227"/>
      <c r="C227" s="204">
        <v>214</v>
      </c>
      <c r="H227" s="204">
        <v>194</v>
      </c>
      <c r="I227" s="204">
        <v>-50.7</v>
      </c>
      <c r="J227" s="204">
        <v>20</v>
      </c>
    </row>
    <row r="228" spans="1:10">
      <c r="A228" t="s">
        <v>4525</v>
      </c>
      <c r="B228" s="204">
        <v>50.8</v>
      </c>
      <c r="C228" s="204">
        <v>236.25</v>
      </c>
      <c r="D228" s="204">
        <v>48</v>
      </c>
      <c r="F228" s="204">
        <v>2.8</v>
      </c>
      <c r="H228" s="204">
        <v>202.8</v>
      </c>
      <c r="I228" s="204">
        <v>-129</v>
      </c>
      <c r="J228" s="204">
        <v>33.45</v>
      </c>
    </row>
    <row r="229" spans="1:11">
      <c r="A229" t="s">
        <v>382</v>
      </c>
      <c r="B229"/>
      <c r="C229" s="204">
        <v>-5</v>
      </c>
      <c r="J229" s="204">
        <v>-5</v>
      </c>
      <c r="K229" s="204">
        <v>-5</v>
      </c>
    </row>
    <row r="230" spans="1:9">
      <c r="A230" t="s">
        <v>5349</v>
      </c>
      <c r="B230"/>
      <c r="C230" s="204">
        <v>-99</v>
      </c>
      <c r="H230" s="204">
        <v>-99</v>
      </c>
      <c r="I230" s="204">
        <v>-99</v>
      </c>
    </row>
    <row r="231" spans="1:8">
      <c r="A231" t="s">
        <v>3943</v>
      </c>
      <c r="B231"/>
      <c r="C231" s="204">
        <v>3</v>
      </c>
      <c r="H231" s="204">
        <v>3</v>
      </c>
    </row>
    <row r="232" spans="1:10">
      <c r="A232" t="s">
        <v>5248</v>
      </c>
      <c r="B232"/>
      <c r="C232" s="204">
        <v>282</v>
      </c>
      <c r="J232" s="204">
        <v>282</v>
      </c>
    </row>
    <row r="233" spans="1:10">
      <c r="A233" t="s">
        <v>4723</v>
      </c>
      <c r="B233" s="204">
        <v>100</v>
      </c>
      <c r="C233" s="204">
        <v>151</v>
      </c>
      <c r="D233" s="204">
        <v>30</v>
      </c>
      <c r="F233" s="204">
        <v>70</v>
      </c>
      <c r="H233" s="204">
        <v>30</v>
      </c>
      <c r="J233" s="204">
        <v>121</v>
      </c>
    </row>
    <row r="234" spans="1:8">
      <c r="A234" t="s">
        <v>5121</v>
      </c>
      <c r="B234"/>
      <c r="C234" s="204">
        <v>3</v>
      </c>
      <c r="H234" s="204">
        <v>3</v>
      </c>
    </row>
    <row r="235" spans="1:10">
      <c r="A235" t="s">
        <v>5350</v>
      </c>
      <c r="B235" s="204">
        <v>78</v>
      </c>
      <c r="C235" s="204">
        <v>242</v>
      </c>
      <c r="F235" s="204">
        <v>78</v>
      </c>
      <c r="J235" s="204">
        <v>242</v>
      </c>
    </row>
    <row r="236" spans="1:11">
      <c r="A236" t="s">
        <v>2308</v>
      </c>
      <c r="B236"/>
      <c r="C236" s="204">
        <v>-250</v>
      </c>
      <c r="J236" s="204">
        <v>-250</v>
      </c>
      <c r="K236" s="204">
        <v>-250</v>
      </c>
    </row>
    <row r="237" spans="1:8">
      <c r="A237" t="s">
        <v>5084</v>
      </c>
      <c r="B237"/>
      <c r="C237" s="204">
        <v>199</v>
      </c>
      <c r="H237" s="204">
        <v>199</v>
      </c>
    </row>
    <row r="238" spans="1:10">
      <c r="A238" t="s">
        <v>5351</v>
      </c>
      <c r="B238" s="204">
        <v>195.65</v>
      </c>
      <c r="C238" s="204">
        <v>402.9</v>
      </c>
      <c r="D238" s="204">
        <v>180</v>
      </c>
      <c r="F238" s="204">
        <v>15.65</v>
      </c>
      <c r="H238" s="204">
        <v>345.3</v>
      </c>
      <c r="J238" s="204">
        <v>57.6</v>
      </c>
    </row>
    <row r="239" spans="1:10">
      <c r="A239" t="s">
        <v>4578</v>
      </c>
      <c r="B239"/>
      <c r="C239" s="204">
        <v>10</v>
      </c>
      <c r="J239" s="204">
        <v>10</v>
      </c>
    </row>
    <row r="240" spans="1:10">
      <c r="A240" t="s">
        <v>1245</v>
      </c>
      <c r="B240"/>
      <c r="C240" s="204">
        <v>6</v>
      </c>
      <c r="J240" s="204">
        <v>6</v>
      </c>
    </row>
    <row r="241" spans="1:10">
      <c r="A241" t="s">
        <v>1259</v>
      </c>
      <c r="B241"/>
      <c r="C241" s="204">
        <v>6</v>
      </c>
      <c r="J241" s="204">
        <v>6</v>
      </c>
    </row>
    <row r="242" spans="1:8">
      <c r="A242" t="s">
        <v>2130</v>
      </c>
      <c r="B242"/>
      <c r="C242" s="204">
        <v>0</v>
      </c>
      <c r="H242" s="204">
        <v>0</v>
      </c>
    </row>
    <row r="243" spans="1:10">
      <c r="A243" t="s">
        <v>5124</v>
      </c>
      <c r="B243" s="204">
        <v>6</v>
      </c>
      <c r="C243" s="204">
        <v>12</v>
      </c>
      <c r="F243" s="204">
        <v>6</v>
      </c>
      <c r="J243" s="204">
        <v>12</v>
      </c>
    </row>
    <row r="244" spans="1:11">
      <c r="A244" t="s">
        <v>1329</v>
      </c>
      <c r="B244" s="204">
        <v>-5</v>
      </c>
      <c r="C244" s="204">
        <v>-5</v>
      </c>
      <c r="F244" s="204">
        <v>-5</v>
      </c>
      <c r="G244" s="204">
        <v>-5</v>
      </c>
      <c r="J244" s="204">
        <v>-5</v>
      </c>
      <c r="K244" s="204">
        <v>-5</v>
      </c>
    </row>
    <row r="245" spans="1:10">
      <c r="A245" t="s">
        <v>506</v>
      </c>
      <c r="B245" s="204">
        <v>-69</v>
      </c>
      <c r="C245" s="204">
        <v>8.65</v>
      </c>
      <c r="D245" s="204">
        <v>-69</v>
      </c>
      <c r="E245" s="204">
        <v>-69</v>
      </c>
      <c r="H245" s="204">
        <v>8</v>
      </c>
      <c r="I245" s="204">
        <v>-69</v>
      </c>
      <c r="J245" s="204">
        <v>0.65</v>
      </c>
    </row>
    <row r="246" spans="1:10">
      <c r="A246" t="s">
        <v>5352</v>
      </c>
      <c r="B246"/>
      <c r="C246" s="204">
        <v>20</v>
      </c>
      <c r="J246" s="204">
        <v>20</v>
      </c>
    </row>
    <row r="247" spans="1:10">
      <c r="A247" t="s">
        <v>5218</v>
      </c>
      <c r="B247"/>
      <c r="C247" s="204">
        <v>5</v>
      </c>
      <c r="J247" s="204">
        <v>5</v>
      </c>
    </row>
    <row r="248" spans="1:10">
      <c r="A248" t="s">
        <v>4963</v>
      </c>
      <c r="B248" s="204">
        <v>100</v>
      </c>
      <c r="C248" s="204">
        <v>100</v>
      </c>
      <c r="F248" s="204">
        <v>100</v>
      </c>
      <c r="J248" s="204">
        <v>100</v>
      </c>
    </row>
    <row r="249" spans="1:8">
      <c r="A249" t="s">
        <v>4014</v>
      </c>
      <c r="B249" s="204">
        <v>202.8</v>
      </c>
      <c r="C249" s="204">
        <v>202.8</v>
      </c>
      <c r="D249" s="204">
        <v>202.8</v>
      </c>
      <c r="H249" s="204">
        <v>202.8</v>
      </c>
    </row>
    <row r="250" spans="1:9">
      <c r="A250" t="s">
        <v>5353</v>
      </c>
      <c r="B250"/>
      <c r="C250" s="204">
        <v>-79</v>
      </c>
      <c r="H250" s="204">
        <v>-79</v>
      </c>
      <c r="I250" s="204">
        <v>-79</v>
      </c>
    </row>
    <row r="251" spans="1:10">
      <c r="A251" t="s">
        <v>258</v>
      </c>
      <c r="B251"/>
      <c r="C251" s="204">
        <v>1506.34</v>
      </c>
      <c r="H251" s="204">
        <v>1237.39</v>
      </c>
      <c r="I251" s="204">
        <v>-534</v>
      </c>
      <c r="J251" s="204">
        <v>268.95</v>
      </c>
    </row>
    <row r="252" spans="1:10">
      <c r="A252" t="s">
        <v>3361</v>
      </c>
      <c r="B252" s="204">
        <v>339.25</v>
      </c>
      <c r="C252" s="204">
        <v>2959.75</v>
      </c>
      <c r="D252" s="204">
        <v>273.6</v>
      </c>
      <c r="F252" s="204">
        <v>65.65</v>
      </c>
      <c r="H252" s="204">
        <v>1880.8</v>
      </c>
      <c r="I252" s="204">
        <v>-475</v>
      </c>
      <c r="J252" s="204">
        <v>1078.95</v>
      </c>
    </row>
    <row r="253" spans="1:11">
      <c r="A253" t="s">
        <v>3226</v>
      </c>
      <c r="B253" s="204">
        <v>198</v>
      </c>
      <c r="C253" s="204">
        <v>2856.05</v>
      </c>
      <c r="D253" s="204">
        <v>198</v>
      </c>
      <c r="H253" s="204">
        <v>1909.8</v>
      </c>
      <c r="I253" s="204">
        <v>-169</v>
      </c>
      <c r="J253" s="204">
        <v>946.25</v>
      </c>
      <c r="K253" s="204">
        <v>-24</v>
      </c>
    </row>
    <row r="254" spans="1:10">
      <c r="A254" t="s">
        <v>3506</v>
      </c>
      <c r="B254" s="204">
        <v>107.25</v>
      </c>
      <c r="C254" s="204">
        <v>749.07</v>
      </c>
      <c r="D254" s="204">
        <v>20.1</v>
      </c>
      <c r="E254" s="204">
        <v>-129</v>
      </c>
      <c r="F254" s="204">
        <v>87.15</v>
      </c>
      <c r="H254" s="204">
        <v>494.32</v>
      </c>
      <c r="I254" s="204">
        <v>-1331.1</v>
      </c>
      <c r="J254" s="204">
        <v>254.75</v>
      </c>
    </row>
    <row r="255" spans="1:11">
      <c r="A255" t="s">
        <v>1251</v>
      </c>
      <c r="B255" s="204">
        <v>5</v>
      </c>
      <c r="C255" s="204">
        <v>430.5</v>
      </c>
      <c r="F255" s="204">
        <v>5</v>
      </c>
      <c r="J255" s="204">
        <v>430.5</v>
      </c>
      <c r="K255" s="204">
        <v>-3</v>
      </c>
    </row>
    <row r="256" spans="1:11">
      <c r="A256" t="s">
        <v>5354</v>
      </c>
      <c r="B256" s="204">
        <v>146</v>
      </c>
      <c r="C256" s="204">
        <v>3294.3</v>
      </c>
      <c r="F256" s="204">
        <v>146</v>
      </c>
      <c r="J256" s="204">
        <v>3294.3</v>
      </c>
      <c r="K256" s="204">
        <v>-75</v>
      </c>
    </row>
    <row r="257" spans="1:11">
      <c r="A257" t="s">
        <v>212</v>
      </c>
      <c r="B257" s="204">
        <v>80</v>
      </c>
      <c r="C257" s="204">
        <v>1017</v>
      </c>
      <c r="D257" s="204">
        <v>60</v>
      </c>
      <c r="E257" s="204">
        <v>-69</v>
      </c>
      <c r="F257" s="204">
        <v>20</v>
      </c>
      <c r="H257" s="204">
        <v>923.1</v>
      </c>
      <c r="I257" s="204">
        <v>-1071</v>
      </c>
      <c r="J257" s="204">
        <v>93.9</v>
      </c>
      <c r="K257" s="204">
        <v>-10</v>
      </c>
    </row>
    <row r="258" spans="1:11">
      <c r="A258" t="s">
        <v>1351</v>
      </c>
      <c r="B258" s="204">
        <v>-424</v>
      </c>
      <c r="C258" s="204">
        <v>12430.5</v>
      </c>
      <c r="F258" s="204">
        <v>-424</v>
      </c>
      <c r="G258" s="204">
        <v>-584</v>
      </c>
      <c r="J258" s="204">
        <v>12430.5</v>
      </c>
      <c r="K258" s="204">
        <v>-2840.5</v>
      </c>
    </row>
    <row r="259" spans="1:10">
      <c r="A259" t="s">
        <v>500</v>
      </c>
      <c r="B259" s="204">
        <v>17.1</v>
      </c>
      <c r="C259" s="204">
        <v>884.25</v>
      </c>
      <c r="D259" s="204">
        <v>17.1</v>
      </c>
      <c r="H259" s="204">
        <v>734.3</v>
      </c>
      <c r="I259" s="204">
        <v>-327</v>
      </c>
      <c r="J259" s="204">
        <v>149.95</v>
      </c>
    </row>
    <row r="260" spans="1:11">
      <c r="A260" t="s">
        <v>1247</v>
      </c>
      <c r="B260"/>
      <c r="C260" s="204">
        <v>336.5</v>
      </c>
      <c r="J260" s="204">
        <v>336.5</v>
      </c>
      <c r="K260" s="204">
        <v>-6</v>
      </c>
    </row>
    <row r="261" spans="1:10">
      <c r="A261" t="s">
        <v>61</v>
      </c>
      <c r="B261" s="204">
        <v>127.69025</v>
      </c>
      <c r="C261" s="204">
        <v>5061.62625</v>
      </c>
      <c r="D261" s="204">
        <v>-39.1</v>
      </c>
      <c r="E261" s="204">
        <v>-224.1</v>
      </c>
      <c r="F261" s="204">
        <v>166.79025</v>
      </c>
      <c r="H261" s="204">
        <v>1331.4</v>
      </c>
      <c r="I261" s="204">
        <v>-991.9</v>
      </c>
      <c r="J261" s="204">
        <v>3730.22625</v>
      </c>
    </row>
    <row r="262" spans="1:11">
      <c r="A262" t="s">
        <v>2868</v>
      </c>
      <c r="B262" s="204">
        <v>210.1</v>
      </c>
      <c r="C262" s="204">
        <v>1904.20416666667</v>
      </c>
      <c r="D262" s="204">
        <v>200.1</v>
      </c>
      <c r="F262" s="204">
        <v>10</v>
      </c>
      <c r="H262" s="204">
        <v>1041.7</v>
      </c>
      <c r="I262" s="204">
        <v>-256</v>
      </c>
      <c r="J262" s="204">
        <v>862.504166666667</v>
      </c>
      <c r="K262" s="204">
        <v>-24</v>
      </c>
    </row>
    <row r="263" spans="1:11">
      <c r="A263" t="s">
        <v>4121</v>
      </c>
      <c r="B263" s="204">
        <v>806.05</v>
      </c>
      <c r="C263" s="204">
        <v>12882.4551833333</v>
      </c>
      <c r="D263" s="204">
        <v>617.95</v>
      </c>
      <c r="F263" s="204">
        <v>188.1</v>
      </c>
      <c r="H263" s="204">
        <v>9092.88</v>
      </c>
      <c r="I263" s="204">
        <v>-6701.7</v>
      </c>
      <c r="J263" s="204">
        <v>3789.57518333333</v>
      </c>
      <c r="K263" s="204">
        <v>-60.7</v>
      </c>
    </row>
    <row r="264" spans="1:11">
      <c r="A264" t="s">
        <v>4437</v>
      </c>
      <c r="B264" s="204">
        <v>42.75</v>
      </c>
      <c r="C264" s="204">
        <v>2413</v>
      </c>
      <c r="D264" s="204">
        <v>-3.9</v>
      </c>
      <c r="E264" s="204">
        <v>-129</v>
      </c>
      <c r="F264" s="204">
        <v>46.65</v>
      </c>
      <c r="H264" s="204">
        <v>2048.9</v>
      </c>
      <c r="I264" s="204">
        <v>-863</v>
      </c>
      <c r="J264" s="204">
        <v>364.1</v>
      </c>
      <c r="K264" s="204">
        <v>-10</v>
      </c>
    </row>
    <row r="265" spans="1:11">
      <c r="A265" t="s">
        <v>331</v>
      </c>
      <c r="B265"/>
      <c r="C265" s="204">
        <v>1095.9</v>
      </c>
      <c r="H265" s="204">
        <v>1080.3</v>
      </c>
      <c r="J265" s="204">
        <v>15.6</v>
      </c>
      <c r="K265" s="204">
        <v>-6</v>
      </c>
    </row>
    <row r="266" spans="1:11">
      <c r="A266" t="s">
        <v>390</v>
      </c>
      <c r="B266" s="204">
        <v>43.76</v>
      </c>
      <c r="C266" s="204">
        <v>4697.1689</v>
      </c>
      <c r="D266" s="204">
        <v>10</v>
      </c>
      <c r="F266" s="204">
        <v>33.76</v>
      </c>
      <c r="H266" s="204">
        <v>2186.39</v>
      </c>
      <c r="I266" s="204">
        <v>-626.4</v>
      </c>
      <c r="J266" s="204">
        <v>2510.7789</v>
      </c>
      <c r="K266" s="204">
        <v>-59.5</v>
      </c>
    </row>
    <row r="267" spans="1:11">
      <c r="A267" t="s">
        <v>559</v>
      </c>
      <c r="B267" s="204">
        <v>56</v>
      </c>
      <c r="C267" s="204">
        <v>394.36</v>
      </c>
      <c r="D267" s="204">
        <v>0</v>
      </c>
      <c r="F267" s="204">
        <v>56</v>
      </c>
      <c r="H267" s="204">
        <v>-85.59</v>
      </c>
      <c r="I267" s="204">
        <v>-1314</v>
      </c>
      <c r="J267" s="204">
        <v>479.95</v>
      </c>
      <c r="K267" s="204">
        <v>-5</v>
      </c>
    </row>
    <row r="268" spans="1:10">
      <c r="A268" t="s">
        <v>1237</v>
      </c>
      <c r="B268" s="204">
        <v>5</v>
      </c>
      <c r="C268" s="204">
        <v>567</v>
      </c>
      <c r="F268" s="204">
        <v>5</v>
      </c>
      <c r="J268" s="204">
        <v>567</v>
      </c>
    </row>
    <row r="269" spans="1:11">
      <c r="A269" t="s">
        <v>4126</v>
      </c>
      <c r="B269"/>
      <c r="C269" s="204">
        <v>1116.1</v>
      </c>
      <c r="H269" s="204">
        <v>830.4</v>
      </c>
      <c r="I269" s="204">
        <v>-345</v>
      </c>
      <c r="J269" s="204">
        <v>285.7</v>
      </c>
      <c r="K269" s="204">
        <v>-3</v>
      </c>
    </row>
    <row r="270" spans="1:11">
      <c r="A270" t="s">
        <v>4118</v>
      </c>
      <c r="B270" s="204">
        <v>158</v>
      </c>
      <c r="C270" s="204">
        <v>3812.4</v>
      </c>
      <c r="D270" s="204">
        <v>79</v>
      </c>
      <c r="E270" s="204">
        <v>-69</v>
      </c>
      <c r="F270" s="204">
        <v>79</v>
      </c>
      <c r="G270" s="204">
        <v>-9</v>
      </c>
      <c r="H270" s="204">
        <v>2850.9</v>
      </c>
      <c r="I270" s="204">
        <v>-1005.5</v>
      </c>
      <c r="J270" s="204">
        <v>961.5</v>
      </c>
      <c r="K270" s="204">
        <v>-24</v>
      </c>
    </row>
    <row r="271" spans="1:10">
      <c r="A271" t="s">
        <v>1663</v>
      </c>
      <c r="B271" s="204">
        <v>45.2</v>
      </c>
      <c r="C271" s="204">
        <v>1816.52666666667</v>
      </c>
      <c r="D271" s="204">
        <v>34.2</v>
      </c>
      <c r="F271" s="204">
        <v>11</v>
      </c>
      <c r="H271" s="204">
        <v>1178.96</v>
      </c>
      <c r="I271" s="204">
        <v>-395.1</v>
      </c>
      <c r="J271" s="204">
        <v>637.566666666667</v>
      </c>
    </row>
    <row r="272" spans="1:11">
      <c r="A272" t="s">
        <v>1777</v>
      </c>
      <c r="B272" s="204">
        <v>120</v>
      </c>
      <c r="C272" s="204">
        <v>2267.75</v>
      </c>
      <c r="D272" s="204">
        <v>60</v>
      </c>
      <c r="E272" s="204">
        <v>-69</v>
      </c>
      <c r="F272" s="204">
        <v>60</v>
      </c>
      <c r="H272" s="204">
        <v>143.1</v>
      </c>
      <c r="I272" s="204">
        <v>-72</v>
      </c>
      <c r="J272" s="204">
        <v>2124.65</v>
      </c>
      <c r="K272" s="204">
        <v>-24</v>
      </c>
    </row>
    <row r="273" spans="1:11">
      <c r="A273" t="s">
        <v>3443</v>
      </c>
      <c r="B273" s="204">
        <v>122.45</v>
      </c>
      <c r="C273" s="204">
        <v>5183.14585</v>
      </c>
      <c r="D273" s="204">
        <v>95.8</v>
      </c>
      <c r="E273" s="204">
        <v>-59</v>
      </c>
      <c r="F273" s="204">
        <v>26.65</v>
      </c>
      <c r="G273" s="204">
        <v>-49</v>
      </c>
      <c r="H273" s="204">
        <v>3389.015</v>
      </c>
      <c r="I273" s="204">
        <v>-1379.275</v>
      </c>
      <c r="J273" s="204">
        <v>1794.13085</v>
      </c>
      <c r="K273" s="204">
        <v>-59</v>
      </c>
    </row>
    <row r="274" spans="1:10">
      <c r="A274" t="s">
        <v>3807</v>
      </c>
      <c r="B274" s="204">
        <v>681.22</v>
      </c>
      <c r="C274" s="204">
        <v>5187.6441</v>
      </c>
      <c r="D274" s="204">
        <v>508.56</v>
      </c>
      <c r="E274" s="204">
        <v>-19</v>
      </c>
      <c r="F274" s="204">
        <v>172.66</v>
      </c>
      <c r="H274" s="204">
        <v>3641.72</v>
      </c>
      <c r="I274" s="204">
        <v>-1543.8</v>
      </c>
      <c r="J274" s="204">
        <v>1545.9241</v>
      </c>
    </row>
    <row r="275" spans="1:10">
      <c r="A275" t="s">
        <v>2346</v>
      </c>
      <c r="B275"/>
      <c r="C275" s="204">
        <v>-461.233333333333</v>
      </c>
      <c r="H275" s="204">
        <v>-655.3</v>
      </c>
      <c r="I275" s="204">
        <v>-2163.2</v>
      </c>
      <c r="J275" s="204">
        <v>194.066666666667</v>
      </c>
    </row>
    <row r="276" spans="1:11">
      <c r="A276" t="s">
        <v>2242</v>
      </c>
      <c r="B276" s="204">
        <v>8</v>
      </c>
      <c r="C276" s="204">
        <v>2119.56666666667</v>
      </c>
      <c r="D276" s="204">
        <v>3</v>
      </c>
      <c r="F276" s="204">
        <v>5</v>
      </c>
      <c r="G276" s="204">
        <v>-19</v>
      </c>
      <c r="H276" s="204">
        <v>1415.8</v>
      </c>
      <c r="I276" s="204">
        <v>-303.5</v>
      </c>
      <c r="J276" s="204">
        <v>703.766666666667</v>
      </c>
      <c r="K276" s="204">
        <v>-29</v>
      </c>
    </row>
    <row r="277" spans="1:11">
      <c r="A277" t="s">
        <v>833</v>
      </c>
      <c r="B277" s="204">
        <v>-17</v>
      </c>
      <c r="C277" s="204">
        <v>1304.05</v>
      </c>
      <c r="D277" s="204">
        <v>-22</v>
      </c>
      <c r="E277" s="204">
        <v>-60</v>
      </c>
      <c r="F277" s="204">
        <v>5</v>
      </c>
      <c r="H277" s="204">
        <v>787.1</v>
      </c>
      <c r="I277" s="204">
        <v>-258</v>
      </c>
      <c r="J277" s="204">
        <v>516.95</v>
      </c>
      <c r="K277" s="204">
        <v>-10</v>
      </c>
    </row>
    <row r="278" spans="1:10">
      <c r="A278" t="s">
        <v>1642</v>
      </c>
      <c r="B278" s="204">
        <v>50</v>
      </c>
      <c r="C278" s="204">
        <v>1511.18</v>
      </c>
      <c r="D278" s="204">
        <v>30</v>
      </c>
      <c r="F278" s="204">
        <v>20</v>
      </c>
      <c r="H278" s="204">
        <v>1101.18</v>
      </c>
      <c r="I278" s="204">
        <v>-177</v>
      </c>
      <c r="J278" s="204">
        <v>410</v>
      </c>
    </row>
    <row r="279" spans="1:10">
      <c r="A279" t="s">
        <v>1985</v>
      </c>
      <c r="B279" s="204">
        <v>-88.3</v>
      </c>
      <c r="C279" s="204">
        <v>317.66</v>
      </c>
      <c r="D279" s="204">
        <v>-88.3</v>
      </c>
      <c r="E279" s="204">
        <v>-88.3</v>
      </c>
      <c r="H279" s="204">
        <v>205.66</v>
      </c>
      <c r="I279" s="204">
        <v>-236.3</v>
      </c>
      <c r="J279" s="204">
        <v>112</v>
      </c>
    </row>
    <row r="280" spans="1:11">
      <c r="A280" t="s">
        <v>4600</v>
      </c>
      <c r="B280" s="204">
        <v>42.21345</v>
      </c>
      <c r="C280" s="204">
        <v>1862.51178333333</v>
      </c>
      <c r="D280" s="204">
        <v>8</v>
      </c>
      <c r="F280" s="204">
        <v>34.21345</v>
      </c>
      <c r="H280" s="204">
        <v>1135.16</v>
      </c>
      <c r="I280" s="204">
        <v>-1083.6</v>
      </c>
      <c r="J280" s="204">
        <v>727.351783333333</v>
      </c>
      <c r="K280" s="204">
        <v>-10</v>
      </c>
    </row>
    <row r="281" spans="1:11">
      <c r="A281" t="s">
        <v>3391</v>
      </c>
      <c r="B281" s="204">
        <v>13</v>
      </c>
      <c r="C281" s="204">
        <v>3437.49536666667</v>
      </c>
      <c r="D281" s="204">
        <v>3</v>
      </c>
      <c r="F281" s="204">
        <v>10</v>
      </c>
      <c r="H281" s="204">
        <v>2129.49</v>
      </c>
      <c r="I281" s="204">
        <v>-557.4</v>
      </c>
      <c r="J281" s="204">
        <v>1308.00536666667</v>
      </c>
      <c r="K281" s="204">
        <v>-3</v>
      </c>
    </row>
    <row r="282" spans="1:9">
      <c r="A282" t="s">
        <v>875</v>
      </c>
      <c r="B282"/>
      <c r="C282" s="204">
        <v>-1410.9</v>
      </c>
      <c r="H282" s="204">
        <v>-1410.9</v>
      </c>
      <c r="I282" s="204">
        <v>-1428</v>
      </c>
    </row>
    <row r="283" spans="1:10">
      <c r="A283" t="s">
        <v>2428</v>
      </c>
      <c r="B283" s="204">
        <v>20</v>
      </c>
      <c r="C283" s="204">
        <v>-406.04</v>
      </c>
      <c r="F283" s="204">
        <v>20</v>
      </c>
      <c r="H283" s="204">
        <v>-565.29</v>
      </c>
      <c r="I283" s="204">
        <v>-982</v>
      </c>
      <c r="J283" s="204">
        <v>159.25</v>
      </c>
    </row>
    <row r="284" spans="1:11">
      <c r="A284" t="s">
        <v>2850</v>
      </c>
      <c r="B284" s="204">
        <v>32</v>
      </c>
      <c r="C284" s="204">
        <v>1182.65</v>
      </c>
      <c r="F284" s="204">
        <v>32</v>
      </c>
      <c r="G284" s="204">
        <v>-29</v>
      </c>
      <c r="H284" s="204">
        <v>713.8</v>
      </c>
      <c r="I284" s="204">
        <v>-526.3</v>
      </c>
      <c r="J284" s="204">
        <v>468.85</v>
      </c>
      <c r="K284" s="204">
        <v>-29</v>
      </c>
    </row>
    <row r="285" spans="1:10">
      <c r="A285" t="s">
        <v>2997</v>
      </c>
      <c r="B285" s="204">
        <v>59</v>
      </c>
      <c r="C285" s="204">
        <v>2105.47</v>
      </c>
      <c r="D285" s="204">
        <v>54</v>
      </c>
      <c r="F285" s="204">
        <v>5</v>
      </c>
      <c r="H285" s="204">
        <v>422.2</v>
      </c>
      <c r="I285" s="204">
        <v>-377</v>
      </c>
      <c r="J285" s="204">
        <v>1683.27</v>
      </c>
    </row>
    <row r="286" spans="1:11">
      <c r="A286" t="s">
        <v>1551</v>
      </c>
      <c r="B286" s="204">
        <v>126.45</v>
      </c>
      <c r="C286" s="204">
        <v>2016.1675</v>
      </c>
      <c r="D286" s="204">
        <v>38</v>
      </c>
      <c r="E286" s="204">
        <v>-99</v>
      </c>
      <c r="F286" s="204">
        <v>88.45</v>
      </c>
      <c r="H286" s="204">
        <v>1196.41</v>
      </c>
      <c r="I286" s="204">
        <v>-364.6</v>
      </c>
      <c r="J286" s="204">
        <v>819.7575</v>
      </c>
      <c r="K286" s="204">
        <v>-10</v>
      </c>
    </row>
    <row r="287" spans="1:11">
      <c r="A287" t="s">
        <v>4802</v>
      </c>
      <c r="B287" s="204">
        <v>270.8</v>
      </c>
      <c r="C287" s="204">
        <v>2846.72656666667</v>
      </c>
      <c r="D287" s="204">
        <v>194.8</v>
      </c>
      <c r="E287" s="204">
        <v>-129</v>
      </c>
      <c r="F287" s="204">
        <v>76</v>
      </c>
      <c r="H287" s="204">
        <v>1098.01</v>
      </c>
      <c r="I287" s="204">
        <v>-999.2</v>
      </c>
      <c r="J287" s="204">
        <v>1748.71656666667</v>
      </c>
      <c r="K287" s="204">
        <v>-17</v>
      </c>
    </row>
    <row r="288" spans="1:11">
      <c r="A288" t="s">
        <v>3217</v>
      </c>
      <c r="B288" s="204">
        <v>19.65</v>
      </c>
      <c r="C288" s="204">
        <v>1114.35</v>
      </c>
      <c r="D288" s="204">
        <v>9</v>
      </c>
      <c r="E288" s="204">
        <v>-60</v>
      </c>
      <c r="F288" s="204">
        <v>10.65</v>
      </c>
      <c r="H288" s="204">
        <v>758.3</v>
      </c>
      <c r="I288" s="204">
        <v>-695.3</v>
      </c>
      <c r="J288" s="204">
        <v>356.05</v>
      </c>
      <c r="K288" s="204">
        <v>-15</v>
      </c>
    </row>
    <row r="289" spans="1:11">
      <c r="A289" t="s">
        <v>3214</v>
      </c>
      <c r="B289" s="204">
        <v>510</v>
      </c>
      <c r="C289" s="204">
        <v>7785.55</v>
      </c>
      <c r="F289" s="204">
        <v>510</v>
      </c>
      <c r="H289" s="204">
        <v>6584.4</v>
      </c>
      <c r="I289" s="204">
        <v>-118</v>
      </c>
      <c r="J289" s="204">
        <v>1201.15</v>
      </c>
      <c r="K289" s="204">
        <v>-20</v>
      </c>
    </row>
    <row r="290" spans="1:10">
      <c r="A290" t="s">
        <v>2688</v>
      </c>
      <c r="B290" s="204">
        <v>106.55</v>
      </c>
      <c r="C290" s="204">
        <v>1494.3</v>
      </c>
      <c r="D290" s="204">
        <v>75.9</v>
      </c>
      <c r="F290" s="204">
        <v>30.65</v>
      </c>
      <c r="H290" s="204">
        <v>1128.9</v>
      </c>
      <c r="I290" s="204">
        <v>-1103</v>
      </c>
      <c r="J290" s="204">
        <v>365.4</v>
      </c>
    </row>
    <row r="291" spans="1:10">
      <c r="A291" t="s">
        <v>2656</v>
      </c>
      <c r="B291" s="204">
        <v>90</v>
      </c>
      <c r="C291" s="204">
        <v>1078.27333333333</v>
      </c>
      <c r="D291" s="204">
        <v>82.2</v>
      </c>
      <c r="F291" s="204">
        <v>7.8</v>
      </c>
      <c r="H291" s="204">
        <v>947.3</v>
      </c>
      <c r="I291" s="204">
        <v>-765</v>
      </c>
      <c r="J291" s="204">
        <v>130.973333333333</v>
      </c>
    </row>
    <row r="292" spans="1:10">
      <c r="A292" t="s">
        <v>3418</v>
      </c>
      <c r="B292" s="204">
        <v>220.675</v>
      </c>
      <c r="C292" s="204">
        <v>2488.86705</v>
      </c>
      <c r="D292" s="204">
        <v>88.4</v>
      </c>
      <c r="F292" s="204">
        <v>132.275</v>
      </c>
      <c r="H292" s="204">
        <v>1588.68</v>
      </c>
      <c r="I292" s="204">
        <v>-237</v>
      </c>
      <c r="J292" s="204">
        <v>900.18705</v>
      </c>
    </row>
    <row r="293" spans="1:10">
      <c r="A293" t="s">
        <v>4423</v>
      </c>
      <c r="B293" s="204">
        <v>84.65</v>
      </c>
      <c r="C293" s="204">
        <v>988.1</v>
      </c>
      <c r="D293" s="204">
        <v>69</v>
      </c>
      <c r="F293" s="204">
        <v>15.65</v>
      </c>
      <c r="H293" s="204">
        <v>800.3</v>
      </c>
      <c r="I293" s="204">
        <v>-142.5</v>
      </c>
      <c r="J293" s="204">
        <v>187.8</v>
      </c>
    </row>
    <row r="294" spans="1:11">
      <c r="A294" t="s">
        <v>84</v>
      </c>
      <c r="B294" s="204">
        <v>37.1</v>
      </c>
      <c r="C294" s="204">
        <v>778.4</v>
      </c>
      <c r="D294" s="204">
        <v>17.1</v>
      </c>
      <c r="F294" s="204">
        <v>20</v>
      </c>
      <c r="H294" s="204">
        <v>684.4</v>
      </c>
      <c r="I294" s="204">
        <v>-179.2</v>
      </c>
      <c r="J294" s="204">
        <v>94</v>
      </c>
      <c r="K294" s="204">
        <v>-3</v>
      </c>
    </row>
    <row r="295" spans="1:10">
      <c r="A295" t="s">
        <v>3414</v>
      </c>
      <c r="B295"/>
      <c r="C295" s="204">
        <v>1034.16</v>
      </c>
      <c r="H295" s="204">
        <v>803.21</v>
      </c>
      <c r="I295" s="204">
        <v>-304.3</v>
      </c>
      <c r="J295" s="204">
        <v>230.95</v>
      </c>
    </row>
    <row r="296" spans="1:10">
      <c r="A296" t="s">
        <v>1193</v>
      </c>
      <c r="B296"/>
      <c r="C296" s="204">
        <v>59.5</v>
      </c>
      <c r="J296" s="204">
        <v>59.5</v>
      </c>
    </row>
    <row r="297" spans="1:10">
      <c r="A297" t="s">
        <v>2895</v>
      </c>
      <c r="B297" s="204">
        <v>161.55</v>
      </c>
      <c r="C297" s="204">
        <v>5498.0837</v>
      </c>
      <c r="D297" s="204">
        <v>105.9</v>
      </c>
      <c r="F297" s="204">
        <v>55.65</v>
      </c>
      <c r="H297" s="204">
        <v>3221.37</v>
      </c>
      <c r="I297" s="204">
        <v>-1196.2</v>
      </c>
      <c r="J297" s="204">
        <v>2276.7137</v>
      </c>
    </row>
    <row r="298" spans="1:11">
      <c r="A298" t="s">
        <v>2239</v>
      </c>
      <c r="B298" s="204">
        <v>123.65</v>
      </c>
      <c r="C298" s="204">
        <v>1759.75725</v>
      </c>
      <c r="D298" s="204">
        <v>108</v>
      </c>
      <c r="F298" s="204">
        <v>15.65</v>
      </c>
      <c r="H298" s="204">
        <v>1342.31</v>
      </c>
      <c r="I298" s="204">
        <v>-345</v>
      </c>
      <c r="J298" s="204">
        <v>417.44725</v>
      </c>
      <c r="K298" s="204">
        <v>-20</v>
      </c>
    </row>
    <row r="299" spans="1:9">
      <c r="A299" t="s">
        <v>5355</v>
      </c>
      <c r="B299"/>
      <c r="C299" s="204">
        <v>-279</v>
      </c>
      <c r="H299" s="204">
        <v>-279</v>
      </c>
      <c r="I299" s="204">
        <v>-279</v>
      </c>
    </row>
    <row r="300" spans="1:9">
      <c r="A300" t="s">
        <v>5356</v>
      </c>
      <c r="B300"/>
      <c r="C300" s="204">
        <v>-451</v>
      </c>
      <c r="H300" s="204">
        <v>-451</v>
      </c>
      <c r="I300" s="204">
        <v>-451</v>
      </c>
    </row>
    <row r="301" spans="1:10">
      <c r="A301" t="s">
        <v>3657</v>
      </c>
      <c r="B301"/>
      <c r="C301" s="204">
        <v>700.776666666667</v>
      </c>
      <c r="H301" s="204">
        <v>194.46</v>
      </c>
      <c r="I301" s="204">
        <v>-641.3</v>
      </c>
      <c r="J301" s="204">
        <v>506.316666666667</v>
      </c>
    </row>
    <row r="302" spans="1:11">
      <c r="A302" t="s">
        <v>589</v>
      </c>
      <c r="B302" s="204">
        <v>-116.25</v>
      </c>
      <c r="C302" s="204">
        <v>10302.2958166667</v>
      </c>
      <c r="D302" s="204">
        <v>-202.8</v>
      </c>
      <c r="E302" s="204">
        <v>-237</v>
      </c>
      <c r="F302" s="204">
        <v>86.55</v>
      </c>
      <c r="H302" s="204">
        <v>9573.5</v>
      </c>
      <c r="I302" s="204">
        <v>-642</v>
      </c>
      <c r="J302" s="204">
        <v>728.795816666667</v>
      </c>
      <c r="K302" s="204">
        <v>10</v>
      </c>
    </row>
    <row r="303" spans="1:10">
      <c r="A303" t="s">
        <v>3000</v>
      </c>
      <c r="B303" s="204">
        <v>215</v>
      </c>
      <c r="C303" s="204">
        <v>2736.46</v>
      </c>
      <c r="D303" s="204">
        <v>195</v>
      </c>
      <c r="F303" s="204">
        <v>20</v>
      </c>
      <c r="H303" s="204">
        <v>1643.46</v>
      </c>
      <c r="I303" s="204">
        <v>-523.3</v>
      </c>
      <c r="J303" s="204">
        <v>1093</v>
      </c>
    </row>
    <row r="304" spans="1:10">
      <c r="A304" t="s">
        <v>4354</v>
      </c>
      <c r="B304" s="204">
        <v>10</v>
      </c>
      <c r="C304" s="204">
        <v>361.7163</v>
      </c>
      <c r="D304" s="204">
        <v>10</v>
      </c>
      <c r="H304" s="204">
        <v>289.62</v>
      </c>
      <c r="I304" s="204">
        <v>-68</v>
      </c>
      <c r="J304" s="204">
        <v>72.0963</v>
      </c>
    </row>
    <row r="305" spans="1:10">
      <c r="A305" t="s">
        <v>3220</v>
      </c>
      <c r="B305" s="204">
        <v>60</v>
      </c>
      <c r="C305" s="204">
        <v>1503.205</v>
      </c>
      <c r="F305" s="204">
        <v>60</v>
      </c>
      <c r="H305" s="204">
        <v>736.38</v>
      </c>
      <c r="I305" s="204">
        <v>-568.3</v>
      </c>
      <c r="J305" s="204">
        <v>766.825</v>
      </c>
    </row>
    <row r="306" spans="1:11">
      <c r="A306" t="s">
        <v>3364</v>
      </c>
      <c r="B306" s="204">
        <v>214.05</v>
      </c>
      <c r="C306" s="204">
        <v>1731.19666666667</v>
      </c>
      <c r="D306" s="204">
        <v>98.9</v>
      </c>
      <c r="F306" s="204">
        <v>115.15</v>
      </c>
      <c r="H306" s="204">
        <v>939.5</v>
      </c>
      <c r="I306" s="204">
        <v>-859</v>
      </c>
      <c r="J306" s="204">
        <v>791.696666666667</v>
      </c>
      <c r="K306" s="204">
        <v>-3</v>
      </c>
    </row>
    <row r="307" spans="1:11">
      <c r="A307" t="s">
        <v>5357</v>
      </c>
      <c r="B307"/>
      <c r="C307" s="204">
        <v>-3017.6</v>
      </c>
      <c r="H307" s="204">
        <v>-3066.6</v>
      </c>
      <c r="I307" s="204">
        <v>-3066.6</v>
      </c>
      <c r="J307" s="204">
        <v>49</v>
      </c>
      <c r="K307" s="204">
        <v>10</v>
      </c>
    </row>
    <row r="308" spans="1:9">
      <c r="A308" t="s">
        <v>5358</v>
      </c>
      <c r="B308"/>
      <c r="C308" s="204">
        <v>-660.1</v>
      </c>
      <c r="H308" s="204">
        <v>-660.1</v>
      </c>
      <c r="I308" s="204">
        <v>-660.1</v>
      </c>
    </row>
    <row r="309" spans="1:11">
      <c r="A309" t="s">
        <v>2604</v>
      </c>
      <c r="B309" s="204">
        <v>13</v>
      </c>
      <c r="C309" s="204">
        <v>3398.6595</v>
      </c>
      <c r="D309" s="204">
        <v>3</v>
      </c>
      <c r="F309" s="204">
        <v>10</v>
      </c>
      <c r="H309" s="204">
        <v>2269.24</v>
      </c>
      <c r="I309" s="204">
        <v>-172</v>
      </c>
      <c r="J309" s="204">
        <v>1129.4195</v>
      </c>
      <c r="K309" s="204">
        <v>-10</v>
      </c>
    </row>
    <row r="310" spans="1:10">
      <c r="A310" t="s">
        <v>1635</v>
      </c>
      <c r="B310" s="204">
        <v>6</v>
      </c>
      <c r="C310" s="204">
        <v>604.1121</v>
      </c>
      <c r="F310" s="204">
        <v>6</v>
      </c>
      <c r="H310" s="204">
        <v>221.9</v>
      </c>
      <c r="I310" s="204">
        <v>-136</v>
      </c>
      <c r="J310" s="204">
        <v>382.2121</v>
      </c>
    </row>
    <row r="311" spans="1:11">
      <c r="A311" t="s">
        <v>1917</v>
      </c>
      <c r="B311" s="204">
        <v>101.3</v>
      </c>
      <c r="C311" s="204">
        <v>1306.35</v>
      </c>
      <c r="D311" s="204">
        <v>52.3</v>
      </c>
      <c r="E311" s="204">
        <v>-56</v>
      </c>
      <c r="F311" s="204">
        <v>49</v>
      </c>
      <c r="H311" s="204">
        <v>773.7</v>
      </c>
      <c r="I311" s="204">
        <v>-442.6</v>
      </c>
      <c r="J311" s="204">
        <v>532.65</v>
      </c>
      <c r="K311" s="204">
        <v>-5</v>
      </c>
    </row>
    <row r="312" spans="1:11">
      <c r="A312" t="s">
        <v>221</v>
      </c>
      <c r="B312" s="204">
        <v>182.55</v>
      </c>
      <c r="C312" s="204">
        <v>2876.30166666667</v>
      </c>
      <c r="D312" s="204">
        <v>156.9</v>
      </c>
      <c r="E312" s="204">
        <v>-129</v>
      </c>
      <c r="F312" s="204">
        <v>25.65</v>
      </c>
      <c r="G312" s="204">
        <v>-5</v>
      </c>
      <c r="H312" s="204">
        <v>2398.7</v>
      </c>
      <c r="I312" s="204">
        <v>-1492.2</v>
      </c>
      <c r="J312" s="204">
        <v>477.601666666667</v>
      </c>
      <c r="K312" s="204">
        <v>-15</v>
      </c>
    </row>
    <row r="313" spans="1:10">
      <c r="A313" t="s">
        <v>2317</v>
      </c>
      <c r="B313"/>
      <c r="C313" s="204">
        <v>590.25</v>
      </c>
      <c r="H313" s="204">
        <v>469</v>
      </c>
      <c r="I313" s="204">
        <v>-343.9</v>
      </c>
      <c r="J313" s="204">
        <v>121.25</v>
      </c>
    </row>
    <row r="314" spans="1:10">
      <c r="A314" t="s">
        <v>1620</v>
      </c>
      <c r="B314" s="204">
        <v>173.8</v>
      </c>
      <c r="C314" s="204">
        <v>1752.21</v>
      </c>
      <c r="D314" s="204">
        <v>147.8</v>
      </c>
      <c r="E314" s="204">
        <v>-20</v>
      </c>
      <c r="F314" s="204">
        <v>26</v>
      </c>
      <c r="H314" s="204">
        <v>1224.26</v>
      </c>
      <c r="I314" s="204">
        <v>-63</v>
      </c>
      <c r="J314" s="204">
        <v>527.95</v>
      </c>
    </row>
    <row r="315" spans="1:11">
      <c r="A315" t="s">
        <v>5359</v>
      </c>
      <c r="B315" s="204">
        <v>-15.9918</v>
      </c>
      <c r="C315" s="204">
        <v>-1678.18803333333</v>
      </c>
      <c r="F315" s="204">
        <v>-15.9918</v>
      </c>
      <c r="G315" s="204">
        <v>-15.9918</v>
      </c>
      <c r="J315" s="204">
        <v>-1678.18803333333</v>
      </c>
      <c r="K315" s="204">
        <v>-1678.18803333333</v>
      </c>
    </row>
    <row r="316" spans="1:11">
      <c r="A316" t="s">
        <v>5360</v>
      </c>
      <c r="B316"/>
      <c r="C316" s="204">
        <v>-1474</v>
      </c>
      <c r="H316" s="204">
        <v>-1479</v>
      </c>
      <c r="I316" s="204">
        <v>-1482</v>
      </c>
      <c r="J316" s="204">
        <v>5</v>
      </c>
      <c r="K316" s="204">
        <v>-5</v>
      </c>
    </row>
    <row r="317" spans="1:11">
      <c r="A317" t="s">
        <v>5361</v>
      </c>
      <c r="B317"/>
      <c r="C317" s="204">
        <v>-72</v>
      </c>
      <c r="H317" s="204">
        <v>-67</v>
      </c>
      <c r="I317" s="204">
        <v>-67</v>
      </c>
      <c r="J317" s="204">
        <v>-5</v>
      </c>
      <c r="K317" s="204">
        <v>-5</v>
      </c>
    </row>
    <row r="318" spans="1:10">
      <c r="A318" t="s">
        <v>3387</v>
      </c>
      <c r="B318" s="204">
        <v>152.55</v>
      </c>
      <c r="C318" s="204">
        <v>2776.73666666667</v>
      </c>
      <c r="D318" s="204">
        <v>85.9</v>
      </c>
      <c r="F318" s="204">
        <v>66.65</v>
      </c>
      <c r="H318" s="204">
        <v>2436.67</v>
      </c>
      <c r="I318" s="204">
        <v>-607</v>
      </c>
      <c r="J318" s="204">
        <v>340.066666666667</v>
      </c>
    </row>
    <row r="319" spans="1:10">
      <c r="A319" t="s">
        <v>424</v>
      </c>
      <c r="B319" s="204">
        <v>51.1</v>
      </c>
      <c r="C319" s="204">
        <v>3016.25365</v>
      </c>
      <c r="D319" s="204">
        <v>17.1</v>
      </c>
      <c r="F319" s="204">
        <v>34</v>
      </c>
      <c r="H319" s="204">
        <v>1941</v>
      </c>
      <c r="I319" s="204">
        <v>-660</v>
      </c>
      <c r="J319" s="204">
        <v>1075.25365</v>
      </c>
    </row>
    <row r="320" spans="1:11">
      <c r="A320" t="s">
        <v>5362</v>
      </c>
      <c r="B320" s="204">
        <v>-95.9553333333333</v>
      </c>
      <c r="C320" s="204">
        <v>-1638.19526666667</v>
      </c>
      <c r="F320" s="204">
        <v>-95.9553333333333</v>
      </c>
      <c r="G320" s="204">
        <v>-95.9553333333333</v>
      </c>
      <c r="J320" s="204">
        <v>-1638.19526666667</v>
      </c>
      <c r="K320" s="204">
        <v>-1648.19526666667</v>
      </c>
    </row>
    <row r="321" spans="1:10">
      <c r="A321" t="s">
        <v>731</v>
      </c>
      <c r="B321" s="204">
        <v>135.9</v>
      </c>
      <c r="C321" s="204">
        <v>2151.54</v>
      </c>
      <c r="D321" s="204">
        <v>95.9</v>
      </c>
      <c r="F321" s="204">
        <v>40</v>
      </c>
      <c r="H321" s="204">
        <v>1314.89</v>
      </c>
      <c r="I321" s="204">
        <v>-486</v>
      </c>
      <c r="J321" s="204">
        <v>836.65</v>
      </c>
    </row>
    <row r="322" spans="1:9">
      <c r="A322" t="s">
        <v>78</v>
      </c>
      <c r="B322"/>
      <c r="C322" s="204">
        <v>-254.9</v>
      </c>
      <c r="H322" s="204">
        <v>-254.9</v>
      </c>
      <c r="I322" s="204">
        <v>-290</v>
      </c>
    </row>
    <row r="323" spans="1:9">
      <c r="A323" t="s">
        <v>2372</v>
      </c>
      <c r="B323"/>
      <c r="C323" s="204">
        <v>-124</v>
      </c>
      <c r="H323" s="204">
        <v>-124</v>
      </c>
      <c r="I323" s="204">
        <v>-124</v>
      </c>
    </row>
    <row r="324" spans="1:10">
      <c r="A324" t="s">
        <v>3078</v>
      </c>
      <c r="B324" s="204">
        <v>150.75</v>
      </c>
      <c r="C324" s="204">
        <v>2761.459</v>
      </c>
      <c r="D324" s="204">
        <v>83.1</v>
      </c>
      <c r="E324" s="204">
        <v>-38</v>
      </c>
      <c r="F324" s="204">
        <v>67.65</v>
      </c>
      <c r="H324" s="204">
        <v>2180</v>
      </c>
      <c r="I324" s="204">
        <v>-970.7</v>
      </c>
      <c r="J324" s="204">
        <v>581.459</v>
      </c>
    </row>
    <row r="325" spans="1:10">
      <c r="A325" t="s">
        <v>3774</v>
      </c>
      <c r="B325" s="204">
        <v>3</v>
      </c>
      <c r="C325" s="204">
        <v>1056.91</v>
      </c>
      <c r="D325" s="204">
        <v>3</v>
      </c>
      <c r="H325" s="204">
        <v>511.26</v>
      </c>
      <c r="I325" s="204">
        <v>-244.9</v>
      </c>
      <c r="J325" s="204">
        <v>545.65</v>
      </c>
    </row>
    <row r="326" spans="1:10">
      <c r="A326" t="s">
        <v>2614</v>
      </c>
      <c r="B326" s="204">
        <v>389.55</v>
      </c>
      <c r="C326" s="204">
        <v>2785.95</v>
      </c>
      <c r="D326" s="204">
        <v>372.6</v>
      </c>
      <c r="F326" s="204">
        <v>16.95</v>
      </c>
      <c r="H326" s="204">
        <v>2314.2</v>
      </c>
      <c r="I326" s="204">
        <v>-2047.2</v>
      </c>
      <c r="J326" s="204">
        <v>471.75</v>
      </c>
    </row>
    <row r="327" spans="1:9">
      <c r="A327" t="s">
        <v>5363</v>
      </c>
      <c r="B327"/>
      <c r="C327" s="204">
        <v>-145</v>
      </c>
      <c r="H327" s="204">
        <v>-145</v>
      </c>
      <c r="I327" s="204">
        <v>-145</v>
      </c>
    </row>
    <row r="328" spans="1:9">
      <c r="A328" t="s">
        <v>5364</v>
      </c>
      <c r="B328"/>
      <c r="C328" s="204">
        <v>-127</v>
      </c>
      <c r="H328" s="204">
        <v>-127</v>
      </c>
      <c r="I328" s="204">
        <v>-127</v>
      </c>
    </row>
    <row r="329" spans="1:10">
      <c r="A329" t="s">
        <v>197</v>
      </c>
      <c r="B329"/>
      <c r="C329" s="204">
        <v>108.8</v>
      </c>
      <c r="H329" s="204">
        <v>50.1</v>
      </c>
      <c r="I329" s="204">
        <v>-144</v>
      </c>
      <c r="J329" s="204">
        <v>58.7</v>
      </c>
    </row>
    <row r="330" spans="1:10">
      <c r="A330" t="s">
        <v>3264</v>
      </c>
      <c r="B330" s="204">
        <v>-40</v>
      </c>
      <c r="C330" s="204">
        <v>992.49</v>
      </c>
      <c r="D330" s="204">
        <v>-60</v>
      </c>
      <c r="E330" s="204">
        <v>-60</v>
      </c>
      <c r="F330" s="204">
        <v>20</v>
      </c>
      <c r="H330" s="204">
        <v>792.49</v>
      </c>
      <c r="I330" s="204">
        <v>-115</v>
      </c>
      <c r="J330" s="204">
        <v>200</v>
      </c>
    </row>
    <row r="331" spans="1:10">
      <c r="A331" t="s">
        <v>2800</v>
      </c>
      <c r="B331" s="204">
        <v>22</v>
      </c>
      <c r="C331" s="204">
        <v>1229.55</v>
      </c>
      <c r="D331" s="204">
        <v>17</v>
      </c>
      <c r="E331" s="204">
        <v>-60</v>
      </c>
      <c r="F331" s="204">
        <v>5</v>
      </c>
      <c r="H331" s="204">
        <v>787.6</v>
      </c>
      <c r="I331" s="204">
        <v>-1031</v>
      </c>
      <c r="J331" s="204">
        <v>441.95</v>
      </c>
    </row>
    <row r="332" spans="1:10">
      <c r="A332" t="s">
        <v>3324</v>
      </c>
      <c r="B332" s="204">
        <v>54</v>
      </c>
      <c r="C332" s="204">
        <v>1680.74666666667</v>
      </c>
      <c r="D332" s="204">
        <v>15</v>
      </c>
      <c r="F332" s="204">
        <v>39</v>
      </c>
      <c r="H332" s="204">
        <v>607.42</v>
      </c>
      <c r="I332" s="204">
        <v>-765.3</v>
      </c>
      <c r="J332" s="204">
        <v>1073.32666666667</v>
      </c>
    </row>
    <row r="333" spans="1:10">
      <c r="A333" t="s">
        <v>3526</v>
      </c>
      <c r="B333"/>
      <c r="C333" s="204">
        <v>1149.29333333333</v>
      </c>
      <c r="H333" s="204">
        <v>861.4</v>
      </c>
      <c r="I333" s="204">
        <v>-467</v>
      </c>
      <c r="J333" s="204">
        <v>287.893333333333</v>
      </c>
    </row>
    <row r="334" spans="1:10">
      <c r="A334" t="s">
        <v>2302</v>
      </c>
      <c r="B334" s="204">
        <v>58.8</v>
      </c>
      <c r="C334" s="204">
        <v>1801.30266666667</v>
      </c>
      <c r="D334" s="204">
        <v>42.5</v>
      </c>
      <c r="F334" s="204">
        <v>16.3</v>
      </c>
      <c r="H334" s="204">
        <v>1228.2</v>
      </c>
      <c r="I334" s="204">
        <v>-1427.8</v>
      </c>
      <c r="J334" s="204">
        <v>573.102666666667</v>
      </c>
    </row>
    <row r="335" spans="1:11">
      <c r="A335" t="s">
        <v>3327</v>
      </c>
      <c r="B335" s="204">
        <v>109.41</v>
      </c>
      <c r="C335" s="204">
        <v>2147.54</v>
      </c>
      <c r="D335" s="204">
        <v>84.41</v>
      </c>
      <c r="F335" s="204">
        <v>25</v>
      </c>
      <c r="H335" s="204">
        <v>1343.14</v>
      </c>
      <c r="I335" s="204">
        <v>-717.5</v>
      </c>
      <c r="J335" s="204">
        <v>804.4</v>
      </c>
      <c r="K335" s="204">
        <v>-50.5</v>
      </c>
    </row>
    <row r="336" spans="1:10">
      <c r="A336" t="s">
        <v>1179</v>
      </c>
      <c r="B336" s="204">
        <v>25</v>
      </c>
      <c r="C336" s="204">
        <v>429</v>
      </c>
      <c r="F336" s="204">
        <v>25</v>
      </c>
      <c r="J336" s="204">
        <v>429</v>
      </c>
    </row>
    <row r="337" spans="1:10">
      <c r="A337" t="s">
        <v>577</v>
      </c>
      <c r="B337" s="204">
        <v>110.96</v>
      </c>
      <c r="C337" s="204">
        <v>1522.3</v>
      </c>
      <c r="D337" s="204">
        <v>105.96</v>
      </c>
      <c r="F337" s="204">
        <v>5</v>
      </c>
      <c r="H337" s="204">
        <v>1317.15</v>
      </c>
      <c r="I337" s="204">
        <v>-947</v>
      </c>
      <c r="J337" s="204">
        <v>205.15</v>
      </c>
    </row>
    <row r="338" spans="1:10">
      <c r="A338" t="s">
        <v>1659</v>
      </c>
      <c r="B338" s="204">
        <v>17.1</v>
      </c>
      <c r="C338" s="204">
        <v>583.8</v>
      </c>
      <c r="D338" s="204">
        <v>17.1</v>
      </c>
      <c r="E338" s="204">
        <v>-71.1</v>
      </c>
      <c r="H338" s="204">
        <v>368.8</v>
      </c>
      <c r="I338" s="204">
        <v>-119.1</v>
      </c>
      <c r="J338" s="204">
        <v>215</v>
      </c>
    </row>
    <row r="339" spans="1:10">
      <c r="A339" t="s">
        <v>1495</v>
      </c>
      <c r="B339" s="204">
        <v>143</v>
      </c>
      <c r="C339" s="204">
        <v>3019.16666666667</v>
      </c>
      <c r="D339" s="204">
        <v>80</v>
      </c>
      <c r="F339" s="204">
        <v>63</v>
      </c>
      <c r="H339" s="204">
        <v>2415.1</v>
      </c>
      <c r="I339" s="204">
        <v>-1166.9</v>
      </c>
      <c r="J339" s="204">
        <v>604.066666666667</v>
      </c>
    </row>
    <row r="340" spans="1:10">
      <c r="A340" t="s">
        <v>3173</v>
      </c>
      <c r="B340" s="204">
        <v>5</v>
      </c>
      <c r="C340" s="204">
        <v>1458.4</v>
      </c>
      <c r="F340" s="204">
        <v>5</v>
      </c>
      <c r="H340" s="204">
        <v>1382.4</v>
      </c>
      <c r="J340" s="204">
        <v>76</v>
      </c>
    </row>
    <row r="341" spans="1:10">
      <c r="A341" t="s">
        <v>605</v>
      </c>
      <c r="B341" s="204">
        <v>119.79</v>
      </c>
      <c r="C341" s="204">
        <v>1006.34005</v>
      </c>
      <c r="D341" s="204">
        <v>114.79</v>
      </c>
      <c r="F341" s="204">
        <v>5</v>
      </c>
      <c r="H341" s="204">
        <v>679.89</v>
      </c>
      <c r="I341" s="204">
        <v>-158</v>
      </c>
      <c r="J341" s="204">
        <v>326.45005</v>
      </c>
    </row>
    <row r="342" spans="1:10">
      <c r="A342" t="s">
        <v>3179</v>
      </c>
      <c r="B342" s="204">
        <v>128</v>
      </c>
      <c r="C342" s="204">
        <v>1660.05</v>
      </c>
      <c r="F342" s="204">
        <v>128</v>
      </c>
      <c r="H342" s="204">
        <v>237.3</v>
      </c>
      <c r="I342" s="204">
        <v>-50.7</v>
      </c>
      <c r="J342" s="204">
        <v>1422.75</v>
      </c>
    </row>
    <row r="343" spans="1:10">
      <c r="A343" t="s">
        <v>233</v>
      </c>
      <c r="B343"/>
      <c r="C343" s="204">
        <v>179.3</v>
      </c>
      <c r="H343" s="204">
        <v>128.3</v>
      </c>
      <c r="I343" s="204">
        <v>-17.1</v>
      </c>
      <c r="J343" s="204">
        <v>51</v>
      </c>
    </row>
    <row r="344" spans="1:11">
      <c r="A344" t="s">
        <v>4358</v>
      </c>
      <c r="B344" s="204">
        <v>262.1</v>
      </c>
      <c r="C344" s="204">
        <v>6398.93</v>
      </c>
      <c r="D344" s="204">
        <v>245.8</v>
      </c>
      <c r="F344" s="204">
        <v>16.3</v>
      </c>
      <c r="H344" s="204">
        <v>4457.73</v>
      </c>
      <c r="I344" s="204">
        <v>-3103.03</v>
      </c>
      <c r="J344" s="204">
        <v>1941.2</v>
      </c>
      <c r="K344" s="204">
        <v>-10</v>
      </c>
    </row>
    <row r="345" spans="1:11">
      <c r="A345" t="s">
        <v>4728</v>
      </c>
      <c r="B345" s="204">
        <v>131.45</v>
      </c>
      <c r="C345" s="204">
        <v>1500.9951</v>
      </c>
      <c r="D345" s="204">
        <v>110.8</v>
      </c>
      <c r="E345" s="204">
        <v>-120</v>
      </c>
      <c r="F345" s="204">
        <v>20.65</v>
      </c>
      <c r="H345" s="204">
        <v>1073.2</v>
      </c>
      <c r="I345" s="204">
        <v>-890</v>
      </c>
      <c r="J345" s="204">
        <v>427.7951</v>
      </c>
      <c r="K345" s="204">
        <v>-6</v>
      </c>
    </row>
    <row r="346" spans="1:10">
      <c r="A346" t="s">
        <v>4399</v>
      </c>
      <c r="B346"/>
      <c r="C346" s="204">
        <v>913.25</v>
      </c>
      <c r="H346" s="204">
        <v>733.7</v>
      </c>
      <c r="I346" s="204">
        <v>-559.1</v>
      </c>
      <c r="J346" s="204">
        <v>179.55</v>
      </c>
    </row>
    <row r="347" spans="1:10">
      <c r="A347" t="s">
        <v>2424</v>
      </c>
      <c r="B347" s="204">
        <v>23</v>
      </c>
      <c r="C347" s="204">
        <v>1203.8</v>
      </c>
      <c r="D347" s="204">
        <v>3</v>
      </c>
      <c r="F347" s="204">
        <v>20</v>
      </c>
      <c r="H347" s="204">
        <v>676.9</v>
      </c>
      <c r="I347" s="204">
        <v>-170</v>
      </c>
      <c r="J347" s="204">
        <v>526.9</v>
      </c>
    </row>
    <row r="348" spans="1:10">
      <c r="A348" t="s">
        <v>3850</v>
      </c>
      <c r="B348" s="204">
        <v>16</v>
      </c>
      <c r="C348" s="204">
        <v>639</v>
      </c>
      <c r="F348" s="204">
        <v>16</v>
      </c>
      <c r="J348" s="204">
        <v>639</v>
      </c>
    </row>
    <row r="349" spans="1:10">
      <c r="A349" t="s">
        <v>686</v>
      </c>
      <c r="B349"/>
      <c r="C349" s="204">
        <v>349</v>
      </c>
      <c r="H349" s="204">
        <v>169</v>
      </c>
      <c r="J349" s="204">
        <v>180</v>
      </c>
    </row>
    <row r="350" spans="1:10">
      <c r="A350" t="s">
        <v>1587</v>
      </c>
      <c r="B350" s="204">
        <v>17.5</v>
      </c>
      <c r="C350" s="204">
        <v>645.1</v>
      </c>
      <c r="D350" s="204">
        <v>7.5</v>
      </c>
      <c r="F350" s="204">
        <v>10</v>
      </c>
      <c r="H350" s="204">
        <v>502.1</v>
      </c>
      <c r="I350" s="204">
        <v>-27</v>
      </c>
      <c r="J350" s="204">
        <v>143</v>
      </c>
    </row>
    <row r="351" spans="1:9">
      <c r="A351" t="s">
        <v>5365</v>
      </c>
      <c r="B351"/>
      <c r="C351" s="204">
        <v>-48</v>
      </c>
      <c r="H351" s="204">
        <v>-48</v>
      </c>
      <c r="I351" s="204">
        <v>-48</v>
      </c>
    </row>
    <row r="352" spans="1:10">
      <c r="A352" t="s">
        <v>1466</v>
      </c>
      <c r="B352" s="204">
        <v>14.5</v>
      </c>
      <c r="C352" s="204">
        <v>3616.05</v>
      </c>
      <c r="D352" s="204">
        <v>4.5</v>
      </c>
      <c r="F352" s="204">
        <v>10</v>
      </c>
      <c r="H352" s="204">
        <v>2337.8</v>
      </c>
      <c r="I352" s="204">
        <v>-981</v>
      </c>
      <c r="J352" s="204">
        <v>1278.25</v>
      </c>
    </row>
    <row r="353" spans="1:11">
      <c r="A353" t="s">
        <v>5366</v>
      </c>
      <c r="B353" s="204">
        <v>-59.6489</v>
      </c>
      <c r="C353" s="204">
        <v>-1229.23553333333</v>
      </c>
      <c r="F353" s="204">
        <v>-59.6489</v>
      </c>
      <c r="G353" s="204">
        <v>-59.6489</v>
      </c>
      <c r="J353" s="204">
        <v>-1229.23553333333</v>
      </c>
      <c r="K353" s="204">
        <v>-1244.23553333333</v>
      </c>
    </row>
    <row r="354" spans="1:11">
      <c r="A354" t="s">
        <v>343</v>
      </c>
      <c r="B354"/>
      <c r="C354" s="204">
        <v>547.7</v>
      </c>
      <c r="H354" s="204">
        <v>501.1</v>
      </c>
      <c r="I354" s="204">
        <v>-525</v>
      </c>
      <c r="J354" s="204">
        <v>46.6</v>
      </c>
      <c r="K354" s="204">
        <v>-3</v>
      </c>
    </row>
    <row r="355" spans="1:9">
      <c r="A355" t="s">
        <v>5367</v>
      </c>
      <c r="B355"/>
      <c r="C355" s="204">
        <v>-34</v>
      </c>
      <c r="H355" s="204">
        <v>-34</v>
      </c>
      <c r="I355" s="204">
        <v>-34</v>
      </c>
    </row>
    <row r="356" spans="1:9">
      <c r="A356" t="s">
        <v>5368</v>
      </c>
      <c r="B356"/>
      <c r="C356" s="204">
        <v>-76</v>
      </c>
      <c r="H356" s="204">
        <v>-76</v>
      </c>
      <c r="I356" s="204">
        <v>-76</v>
      </c>
    </row>
    <row r="357" spans="1:10">
      <c r="A357" t="s">
        <v>4687</v>
      </c>
      <c r="B357" s="204">
        <v>20</v>
      </c>
      <c r="C357" s="204">
        <v>469.075</v>
      </c>
      <c r="D357" s="204">
        <v>0</v>
      </c>
      <c r="F357" s="204">
        <v>20</v>
      </c>
      <c r="H357" s="204">
        <v>157.5</v>
      </c>
      <c r="I357" s="204">
        <v>-38.7</v>
      </c>
      <c r="J357" s="204">
        <v>311.575</v>
      </c>
    </row>
    <row r="358" spans="1:11">
      <c r="A358" t="s">
        <v>4136</v>
      </c>
      <c r="B358" s="204">
        <v>110</v>
      </c>
      <c r="C358" s="204">
        <v>3413.56666666667</v>
      </c>
      <c r="D358" s="204">
        <v>99</v>
      </c>
      <c r="E358" s="204">
        <v>-159</v>
      </c>
      <c r="F358" s="204">
        <v>11</v>
      </c>
      <c r="H358" s="204">
        <v>2012</v>
      </c>
      <c r="I358" s="204">
        <v>-2316.9</v>
      </c>
      <c r="J358" s="204">
        <v>1401.56666666667</v>
      </c>
      <c r="K358" s="204">
        <v>-16</v>
      </c>
    </row>
    <row r="359" spans="1:11">
      <c r="A359" t="s">
        <v>1894</v>
      </c>
      <c r="B359" s="204">
        <v>38</v>
      </c>
      <c r="C359" s="204">
        <v>65.95</v>
      </c>
      <c r="D359" s="204">
        <v>38</v>
      </c>
      <c r="H359" s="204">
        <v>-246.2</v>
      </c>
      <c r="I359" s="204">
        <v>-1156.3</v>
      </c>
      <c r="J359" s="204">
        <v>312.15</v>
      </c>
      <c r="K359" s="204">
        <v>-23</v>
      </c>
    </row>
    <row r="360" spans="1:10">
      <c r="A360" t="s">
        <v>4343</v>
      </c>
      <c r="B360" s="204">
        <v>50</v>
      </c>
      <c r="C360" s="204">
        <v>398.3</v>
      </c>
      <c r="F360" s="204">
        <v>50</v>
      </c>
      <c r="H360" s="204">
        <v>243.3</v>
      </c>
      <c r="I360" s="204">
        <v>-397.1</v>
      </c>
      <c r="J360" s="204">
        <v>155</v>
      </c>
    </row>
    <row r="361" spans="1:9">
      <c r="A361" t="s">
        <v>1705</v>
      </c>
      <c r="B361"/>
      <c r="C361" s="204">
        <v>-314</v>
      </c>
      <c r="H361" s="204">
        <v>-314</v>
      </c>
      <c r="I361" s="204">
        <v>-314</v>
      </c>
    </row>
    <row r="362" spans="1:10">
      <c r="A362" t="s">
        <v>4776</v>
      </c>
      <c r="B362" s="204">
        <v>5.6</v>
      </c>
      <c r="C362" s="204">
        <v>878</v>
      </c>
      <c r="D362" s="204">
        <v>-34</v>
      </c>
      <c r="E362" s="204">
        <v>-169</v>
      </c>
      <c r="F362" s="204">
        <v>39.6</v>
      </c>
      <c r="H362" s="204">
        <v>-98</v>
      </c>
      <c r="I362" s="204">
        <v>-1040.7</v>
      </c>
      <c r="J362" s="204">
        <v>976</v>
      </c>
    </row>
    <row r="363" spans="1:11">
      <c r="A363" t="s">
        <v>5369</v>
      </c>
      <c r="B363"/>
      <c r="C363" s="204">
        <v>-264.3</v>
      </c>
      <c r="H363" s="204">
        <v>-244.3</v>
      </c>
      <c r="I363" s="204">
        <v>-244.3</v>
      </c>
      <c r="J363" s="204">
        <v>-20</v>
      </c>
      <c r="K363" s="204">
        <v>-20</v>
      </c>
    </row>
    <row r="364" spans="1:11">
      <c r="A364" t="s">
        <v>4304</v>
      </c>
      <c r="B364"/>
      <c r="C364" s="204">
        <v>-274.65</v>
      </c>
      <c r="H364" s="204">
        <v>-290.3</v>
      </c>
      <c r="I364" s="204">
        <v>-461</v>
      </c>
      <c r="J364" s="204">
        <v>15.65</v>
      </c>
      <c r="K364" s="204">
        <v>-20</v>
      </c>
    </row>
    <row r="365" spans="1:10">
      <c r="A365" t="s">
        <v>4706</v>
      </c>
      <c r="B365"/>
      <c r="C365" s="204">
        <v>-43.7</v>
      </c>
      <c r="H365" s="204">
        <v>-67.7</v>
      </c>
      <c r="I365" s="204">
        <v>-170</v>
      </c>
      <c r="J365" s="204">
        <v>24</v>
      </c>
    </row>
    <row r="366" spans="1:10">
      <c r="A366" t="s">
        <v>2044</v>
      </c>
      <c r="B366"/>
      <c r="C366" s="204">
        <v>-482.9</v>
      </c>
      <c r="H366" s="204">
        <v>-502.9</v>
      </c>
      <c r="I366" s="204">
        <v>-612.1</v>
      </c>
      <c r="J366" s="204">
        <v>20</v>
      </c>
    </row>
    <row r="367" spans="1:9">
      <c r="A367" t="s">
        <v>2669</v>
      </c>
      <c r="B367"/>
      <c r="C367" s="204">
        <v>-105</v>
      </c>
      <c r="H367" s="204">
        <v>-105</v>
      </c>
      <c r="I367" s="204">
        <v>-105</v>
      </c>
    </row>
    <row r="368" spans="1:9">
      <c r="A368" t="s">
        <v>2682</v>
      </c>
      <c r="B368"/>
      <c r="C368" s="204">
        <v>-24</v>
      </c>
      <c r="H368" s="204">
        <v>-24</v>
      </c>
      <c r="I368" s="204">
        <v>-24</v>
      </c>
    </row>
    <row r="369" spans="1:9">
      <c r="A369" t="s">
        <v>5370</v>
      </c>
      <c r="B369"/>
      <c r="C369" s="204">
        <v>-144</v>
      </c>
      <c r="H369" s="204">
        <v>-144</v>
      </c>
      <c r="I369" s="204">
        <v>-144</v>
      </c>
    </row>
    <row r="370" spans="1:11">
      <c r="A370" t="s">
        <v>4773</v>
      </c>
      <c r="B370"/>
      <c r="C370" s="204">
        <v>-45</v>
      </c>
      <c r="H370" s="204">
        <v>-35</v>
      </c>
      <c r="I370" s="204">
        <v>-35</v>
      </c>
      <c r="J370" s="204">
        <v>-10</v>
      </c>
      <c r="K370" s="204">
        <v>-10</v>
      </c>
    </row>
    <row r="371" spans="1:9">
      <c r="A371" t="s">
        <v>5371</v>
      </c>
      <c r="B371"/>
      <c r="C371" s="204">
        <v>-143</v>
      </c>
      <c r="H371" s="204">
        <v>-143</v>
      </c>
      <c r="I371" s="204">
        <v>-143</v>
      </c>
    </row>
    <row r="372" spans="1:10">
      <c r="A372" t="s">
        <v>4794</v>
      </c>
      <c r="B372" s="204">
        <v>174.3</v>
      </c>
      <c r="C372" s="204">
        <v>1780.56</v>
      </c>
      <c r="D372" s="204">
        <v>174.3</v>
      </c>
      <c r="H372" s="204">
        <v>1372.96</v>
      </c>
      <c r="I372" s="204">
        <v>-812.7</v>
      </c>
      <c r="J372" s="204">
        <v>407.6</v>
      </c>
    </row>
    <row r="373" spans="1:9">
      <c r="A373" t="s">
        <v>4811</v>
      </c>
      <c r="B373"/>
      <c r="C373" s="204">
        <v>-19</v>
      </c>
      <c r="H373" s="204">
        <v>-19</v>
      </c>
      <c r="I373" s="204">
        <v>-19</v>
      </c>
    </row>
    <row r="374" spans="1:10">
      <c r="A374" t="s">
        <v>4346</v>
      </c>
      <c r="B374"/>
      <c r="C374" s="204">
        <v>-113.9</v>
      </c>
      <c r="H374" s="204">
        <v>-115.2</v>
      </c>
      <c r="I374" s="204">
        <v>-285</v>
      </c>
      <c r="J374" s="204">
        <v>1.3</v>
      </c>
    </row>
    <row r="375" spans="1:10">
      <c r="A375" t="s">
        <v>1476</v>
      </c>
      <c r="B375" s="204">
        <v>100.9</v>
      </c>
      <c r="C375" s="204">
        <v>1378.48</v>
      </c>
      <c r="D375" s="204">
        <v>75.9</v>
      </c>
      <c r="F375" s="204">
        <v>25</v>
      </c>
      <c r="H375" s="204">
        <v>1018.58</v>
      </c>
      <c r="I375" s="204">
        <v>-89</v>
      </c>
      <c r="J375" s="204">
        <v>359.9</v>
      </c>
    </row>
    <row r="376" spans="1:10">
      <c r="A376" t="s">
        <v>4554</v>
      </c>
      <c r="B376"/>
      <c r="C376" s="204">
        <v>86.55</v>
      </c>
      <c r="H376" s="204">
        <v>35.9</v>
      </c>
      <c r="I376" s="204">
        <v>-307.9</v>
      </c>
      <c r="J376" s="204">
        <v>50.65</v>
      </c>
    </row>
    <row r="377" spans="1:10">
      <c r="A377" t="s">
        <v>428</v>
      </c>
      <c r="B377" s="204">
        <v>91.75</v>
      </c>
      <c r="C377" s="204">
        <v>1280.7</v>
      </c>
      <c r="D377" s="204">
        <v>86.1</v>
      </c>
      <c r="F377" s="204">
        <v>5.65</v>
      </c>
      <c r="H377" s="204">
        <v>938.4</v>
      </c>
      <c r="I377" s="204">
        <v>-327</v>
      </c>
      <c r="J377" s="204">
        <v>342.3</v>
      </c>
    </row>
    <row r="378" spans="1:10">
      <c r="A378" t="s">
        <v>5372</v>
      </c>
      <c r="B378"/>
      <c r="C378" s="204">
        <v>936.46</v>
      </c>
      <c r="H378" s="204">
        <v>831.46</v>
      </c>
      <c r="J378" s="204">
        <v>105</v>
      </c>
    </row>
    <row r="379" spans="1:11">
      <c r="A379" t="s">
        <v>298</v>
      </c>
      <c r="B379" s="204">
        <v>86.55</v>
      </c>
      <c r="C379" s="204">
        <v>615.35</v>
      </c>
      <c r="D379" s="204">
        <v>75.9</v>
      </c>
      <c r="F379" s="204">
        <v>10.65</v>
      </c>
      <c r="H379" s="204">
        <v>562.1</v>
      </c>
      <c r="I379" s="204">
        <v>-157</v>
      </c>
      <c r="J379" s="204">
        <v>53.25</v>
      </c>
      <c r="K379" s="204">
        <v>-10</v>
      </c>
    </row>
    <row r="380" spans="1:11">
      <c r="A380" t="s">
        <v>3667</v>
      </c>
      <c r="B380" s="204">
        <v>55</v>
      </c>
      <c r="C380" s="204">
        <v>1297.1</v>
      </c>
      <c r="D380" s="204">
        <v>0</v>
      </c>
      <c r="F380" s="204">
        <v>55</v>
      </c>
      <c r="H380" s="204">
        <v>304.1</v>
      </c>
      <c r="I380" s="204">
        <v>-121.8</v>
      </c>
      <c r="J380" s="204">
        <v>993</v>
      </c>
      <c r="K380" s="204">
        <v>-3</v>
      </c>
    </row>
    <row r="381" spans="1:11">
      <c r="A381" t="s">
        <v>1500</v>
      </c>
      <c r="B381"/>
      <c r="C381" s="204">
        <v>-83</v>
      </c>
      <c r="H381" s="204">
        <v>-73</v>
      </c>
      <c r="I381" s="204">
        <v>-73</v>
      </c>
      <c r="J381" s="204">
        <v>-10</v>
      </c>
      <c r="K381" s="204">
        <v>-10</v>
      </c>
    </row>
    <row r="382" spans="1:11">
      <c r="A382" t="s">
        <v>2108</v>
      </c>
      <c r="B382"/>
      <c r="C382" s="204">
        <v>708</v>
      </c>
      <c r="J382" s="204">
        <v>708</v>
      </c>
      <c r="K382" s="204">
        <v>-6</v>
      </c>
    </row>
    <row r="383" spans="1:11">
      <c r="A383" t="s">
        <v>2278</v>
      </c>
      <c r="B383" s="204">
        <v>28</v>
      </c>
      <c r="C383" s="204">
        <v>1431.35666666667</v>
      </c>
      <c r="D383" s="204">
        <v>3</v>
      </c>
      <c r="F383" s="204">
        <v>25</v>
      </c>
      <c r="H383" s="204">
        <v>1071.4</v>
      </c>
      <c r="I383" s="204">
        <v>-338</v>
      </c>
      <c r="J383" s="204">
        <v>359.956666666667</v>
      </c>
      <c r="K383" s="204">
        <v>-10</v>
      </c>
    </row>
    <row r="384" spans="1:10">
      <c r="A384" t="s">
        <v>4481</v>
      </c>
      <c r="B384"/>
      <c r="C384" s="204">
        <v>34.5</v>
      </c>
      <c r="H384" s="204">
        <v>4.5</v>
      </c>
      <c r="J384" s="204">
        <v>30</v>
      </c>
    </row>
    <row r="385" spans="1:10">
      <c r="A385" t="s">
        <v>4735</v>
      </c>
      <c r="B385" s="204">
        <v>7</v>
      </c>
      <c r="C385" s="204">
        <v>1061.45</v>
      </c>
      <c r="D385" s="204">
        <v>0</v>
      </c>
      <c r="F385" s="204">
        <v>7</v>
      </c>
      <c r="H385" s="204">
        <v>872.2</v>
      </c>
      <c r="I385" s="204">
        <v>-275.1</v>
      </c>
      <c r="J385" s="204">
        <v>189.25</v>
      </c>
    </row>
    <row r="386" spans="1:9">
      <c r="A386" t="s">
        <v>5373</v>
      </c>
      <c r="B386"/>
      <c r="C386" s="204">
        <v>-99</v>
      </c>
      <c r="H386" s="204">
        <v>-99</v>
      </c>
      <c r="I386" s="204">
        <v>-99</v>
      </c>
    </row>
    <row r="387" spans="1:9">
      <c r="A387" t="s">
        <v>5374</v>
      </c>
      <c r="B387"/>
      <c r="C387" s="204">
        <v>-177.2</v>
      </c>
      <c r="H387" s="204">
        <v>-177.2</v>
      </c>
      <c r="I387" s="204">
        <v>-177.2</v>
      </c>
    </row>
    <row r="388" spans="1:10">
      <c r="A388" t="s">
        <v>1956</v>
      </c>
      <c r="B388"/>
      <c r="C388" s="204">
        <v>701.93</v>
      </c>
      <c r="H388" s="204">
        <v>650.43</v>
      </c>
      <c r="I388" s="204">
        <v>-601.1</v>
      </c>
      <c r="J388" s="204">
        <v>51.5</v>
      </c>
    </row>
    <row r="389" spans="1:10">
      <c r="A389" t="s">
        <v>3899</v>
      </c>
      <c r="B389"/>
      <c r="C389" s="204">
        <v>1162.8</v>
      </c>
      <c r="H389" s="204">
        <v>615</v>
      </c>
      <c r="I389" s="204">
        <v>-142.2</v>
      </c>
      <c r="J389" s="204">
        <v>547.8</v>
      </c>
    </row>
    <row r="390" spans="1:10">
      <c r="A390" t="s">
        <v>3735</v>
      </c>
      <c r="B390" s="204">
        <v>-40</v>
      </c>
      <c r="C390" s="204">
        <v>2594.62</v>
      </c>
      <c r="D390" s="204">
        <v>-45</v>
      </c>
      <c r="E390" s="204">
        <v>-60</v>
      </c>
      <c r="F390" s="204">
        <v>5</v>
      </c>
      <c r="H390" s="204">
        <v>2254.77</v>
      </c>
      <c r="I390" s="204">
        <v>-569.1</v>
      </c>
      <c r="J390" s="204">
        <v>339.85</v>
      </c>
    </row>
    <row r="391" spans="1:11">
      <c r="A391" t="s">
        <v>4403</v>
      </c>
      <c r="B391" s="204">
        <v>49</v>
      </c>
      <c r="C391" s="204">
        <v>1793.55</v>
      </c>
      <c r="F391" s="204">
        <v>49</v>
      </c>
      <c r="H391" s="204">
        <v>1161.31</v>
      </c>
      <c r="I391" s="204">
        <v>-611.3</v>
      </c>
      <c r="J391" s="204">
        <v>632.24</v>
      </c>
      <c r="K391" s="204">
        <v>-6</v>
      </c>
    </row>
    <row r="392" spans="1:11">
      <c r="A392" t="s">
        <v>1113</v>
      </c>
      <c r="B392" s="204">
        <v>9</v>
      </c>
      <c r="C392" s="204">
        <v>276</v>
      </c>
      <c r="F392" s="204">
        <v>9</v>
      </c>
      <c r="J392" s="204">
        <v>276</v>
      </c>
      <c r="K392" s="204">
        <v>-15</v>
      </c>
    </row>
    <row r="393" spans="1:11">
      <c r="A393" t="s">
        <v>3272</v>
      </c>
      <c r="B393" s="204">
        <v>199.9</v>
      </c>
      <c r="C393" s="204">
        <v>2371.20866666667</v>
      </c>
      <c r="D393" s="204">
        <v>160.9</v>
      </c>
      <c r="E393" s="204">
        <v>-198</v>
      </c>
      <c r="F393" s="204">
        <v>39</v>
      </c>
      <c r="H393" s="204">
        <v>2024.77</v>
      </c>
      <c r="I393" s="204">
        <v>-1414.4</v>
      </c>
      <c r="J393" s="204">
        <v>346.438666666667</v>
      </c>
      <c r="K393" s="204">
        <v>-11</v>
      </c>
    </row>
    <row r="394" spans="1:10">
      <c r="A394" t="s">
        <v>2237</v>
      </c>
      <c r="B394"/>
      <c r="C394" s="204">
        <v>108.5</v>
      </c>
      <c r="H394" s="204">
        <v>23.5</v>
      </c>
      <c r="J394" s="204">
        <v>85</v>
      </c>
    </row>
    <row r="395" spans="1:10">
      <c r="A395" t="s">
        <v>995</v>
      </c>
      <c r="B395" s="204">
        <v>16</v>
      </c>
      <c r="C395" s="204">
        <v>1039.27</v>
      </c>
      <c r="F395" s="204">
        <v>16</v>
      </c>
      <c r="H395" s="204">
        <v>771.27</v>
      </c>
      <c r="I395" s="204">
        <v>-176.6</v>
      </c>
      <c r="J395" s="204">
        <v>268</v>
      </c>
    </row>
    <row r="396" spans="1:10">
      <c r="A396" t="s">
        <v>5375</v>
      </c>
      <c r="B396"/>
      <c r="C396" s="204">
        <v>5</v>
      </c>
      <c r="J396" s="204">
        <v>5</v>
      </c>
    </row>
    <row r="397" spans="1:10">
      <c r="A397" t="s">
        <v>2725</v>
      </c>
      <c r="B397" s="204">
        <v>189</v>
      </c>
      <c r="C397" s="204">
        <v>1274.95</v>
      </c>
      <c r="D397" s="204">
        <v>169</v>
      </c>
      <c r="F397" s="204">
        <v>20</v>
      </c>
      <c r="H397" s="204">
        <v>1072</v>
      </c>
      <c r="I397" s="204">
        <v>-198</v>
      </c>
      <c r="J397" s="204">
        <v>202.95</v>
      </c>
    </row>
    <row r="398" spans="1:10">
      <c r="A398" t="s">
        <v>4450</v>
      </c>
      <c r="B398" s="204">
        <v>17.1</v>
      </c>
      <c r="C398" s="204">
        <v>984.19465</v>
      </c>
      <c r="D398" s="204">
        <v>17.1</v>
      </c>
      <c r="H398" s="204">
        <v>775.1</v>
      </c>
      <c r="I398" s="204">
        <v>-267</v>
      </c>
      <c r="J398" s="204">
        <v>209.09465</v>
      </c>
    </row>
    <row r="399" spans="1:10">
      <c r="A399" t="s">
        <v>1276</v>
      </c>
      <c r="B399" s="204">
        <v>7</v>
      </c>
      <c r="C399" s="204">
        <v>224.5</v>
      </c>
      <c r="F399" s="204">
        <v>7</v>
      </c>
      <c r="J399" s="204">
        <v>224.5</v>
      </c>
    </row>
    <row r="400" spans="1:10">
      <c r="A400" t="s">
        <v>1173</v>
      </c>
      <c r="B400" s="204">
        <v>6</v>
      </c>
      <c r="C400" s="204">
        <v>335.5</v>
      </c>
      <c r="F400" s="204">
        <v>6</v>
      </c>
      <c r="J400" s="204">
        <v>335.5</v>
      </c>
    </row>
    <row r="401" spans="1:11">
      <c r="A401" t="s">
        <v>1060</v>
      </c>
      <c r="B401" s="204">
        <v>18</v>
      </c>
      <c r="C401" s="204">
        <v>754.491666666667</v>
      </c>
      <c r="F401" s="204">
        <v>18</v>
      </c>
      <c r="H401" s="204">
        <v>499.16</v>
      </c>
      <c r="I401" s="204">
        <v>-50.7</v>
      </c>
      <c r="J401" s="204">
        <v>255.331666666667</v>
      </c>
      <c r="K401" s="204">
        <v>-17.6433333333333</v>
      </c>
    </row>
    <row r="402" spans="1:9">
      <c r="A402" t="s">
        <v>5376</v>
      </c>
      <c r="B402"/>
      <c r="C402" s="204">
        <v>-38</v>
      </c>
      <c r="H402" s="204">
        <v>-38</v>
      </c>
      <c r="I402" s="204">
        <v>-38</v>
      </c>
    </row>
    <row r="403" spans="1:10">
      <c r="A403" t="s">
        <v>1896</v>
      </c>
      <c r="B403" s="204">
        <v>56.1</v>
      </c>
      <c r="C403" s="204">
        <v>1245.86</v>
      </c>
      <c r="D403" s="204">
        <v>56.1</v>
      </c>
      <c r="H403" s="204">
        <v>1020.8</v>
      </c>
      <c r="I403" s="204">
        <v>-228.3</v>
      </c>
      <c r="J403" s="204">
        <v>225.06</v>
      </c>
    </row>
    <row r="404" spans="1:10">
      <c r="A404" t="s">
        <v>1201</v>
      </c>
      <c r="B404" s="204">
        <v>11</v>
      </c>
      <c r="C404" s="204">
        <v>412.5</v>
      </c>
      <c r="F404" s="204">
        <v>11</v>
      </c>
      <c r="J404" s="204">
        <v>412.5</v>
      </c>
    </row>
    <row r="405" spans="1:10">
      <c r="A405" t="s">
        <v>1253</v>
      </c>
      <c r="B405" s="204">
        <v>47.5</v>
      </c>
      <c r="C405" s="204">
        <v>481</v>
      </c>
      <c r="F405" s="204">
        <v>47.5</v>
      </c>
      <c r="J405" s="204">
        <v>481</v>
      </c>
    </row>
    <row r="406" spans="1:11">
      <c r="A406" t="s">
        <v>3787</v>
      </c>
      <c r="B406" s="204">
        <v>87.3666666666667</v>
      </c>
      <c r="C406" s="204">
        <v>2095.09333333333</v>
      </c>
      <c r="D406" s="204">
        <v>25.5</v>
      </c>
      <c r="E406" s="204">
        <v>-4.5</v>
      </c>
      <c r="F406" s="204">
        <v>61.8666666666667</v>
      </c>
      <c r="G406" s="204">
        <v>-3.13333333333334</v>
      </c>
      <c r="H406" s="204">
        <v>1123.56</v>
      </c>
      <c r="I406" s="204">
        <v>-377.8</v>
      </c>
      <c r="J406" s="204">
        <v>971.533333333333</v>
      </c>
      <c r="K406" s="204">
        <v>-43.5333333333333</v>
      </c>
    </row>
    <row r="407" spans="1:9">
      <c r="A407" t="s">
        <v>5377</v>
      </c>
      <c r="B407"/>
      <c r="C407" s="204">
        <v>-19</v>
      </c>
      <c r="H407" s="204">
        <v>-19</v>
      </c>
      <c r="I407" s="204">
        <v>-19</v>
      </c>
    </row>
    <row r="408" spans="1:9">
      <c r="A408" t="s">
        <v>5378</v>
      </c>
      <c r="B408"/>
      <c r="C408" s="204">
        <v>-19</v>
      </c>
      <c r="H408" s="204">
        <v>-19</v>
      </c>
      <c r="I408" s="204">
        <v>-19</v>
      </c>
    </row>
    <row r="409" spans="1:10">
      <c r="A409" t="s">
        <v>1290</v>
      </c>
      <c r="B409" s="204">
        <v>6.5</v>
      </c>
      <c r="C409" s="204">
        <v>456.5</v>
      </c>
      <c r="F409" s="204">
        <v>6.5</v>
      </c>
      <c r="J409" s="204">
        <v>456.5</v>
      </c>
    </row>
    <row r="410" spans="1:10">
      <c r="A410" t="s">
        <v>1185</v>
      </c>
      <c r="B410" s="204">
        <v>7</v>
      </c>
      <c r="C410" s="204">
        <v>287.5</v>
      </c>
      <c r="F410" s="204">
        <v>7</v>
      </c>
      <c r="J410" s="204">
        <v>287.5</v>
      </c>
    </row>
    <row r="411" spans="1:10">
      <c r="A411" t="s">
        <v>1294</v>
      </c>
      <c r="B411" s="204">
        <v>3</v>
      </c>
      <c r="C411" s="204">
        <v>101.5</v>
      </c>
      <c r="F411" s="204">
        <v>3</v>
      </c>
      <c r="J411" s="204">
        <v>101.5</v>
      </c>
    </row>
    <row r="412" spans="1:10">
      <c r="A412" t="s">
        <v>2457</v>
      </c>
      <c r="B412" s="204">
        <v>20</v>
      </c>
      <c r="C412" s="204">
        <v>188.35</v>
      </c>
      <c r="F412" s="204">
        <v>20</v>
      </c>
      <c r="H412" s="204">
        <v>117.7</v>
      </c>
      <c r="I412" s="204">
        <v>-60</v>
      </c>
      <c r="J412" s="204">
        <v>70.65</v>
      </c>
    </row>
    <row r="413" spans="1:10">
      <c r="A413" t="s">
        <v>962</v>
      </c>
      <c r="B413" s="204">
        <v>10</v>
      </c>
      <c r="C413" s="204">
        <v>-8.9</v>
      </c>
      <c r="D413" s="204">
        <v>10</v>
      </c>
      <c r="H413" s="204">
        <v>-28.9</v>
      </c>
      <c r="I413" s="204">
        <v>-132.1</v>
      </c>
      <c r="J413" s="204">
        <v>20</v>
      </c>
    </row>
    <row r="414" spans="1:9">
      <c r="A414" t="s">
        <v>3307</v>
      </c>
      <c r="B414"/>
      <c r="C414" s="204">
        <v>-5</v>
      </c>
      <c r="H414" s="204">
        <v>-5</v>
      </c>
      <c r="I414" s="204">
        <v>-5</v>
      </c>
    </row>
    <row r="415" spans="1:11">
      <c r="A415" t="s">
        <v>3554</v>
      </c>
      <c r="B415"/>
      <c r="C415" s="204">
        <v>165</v>
      </c>
      <c r="H415" s="204">
        <v>-46</v>
      </c>
      <c r="I415" s="204">
        <v>-59</v>
      </c>
      <c r="J415" s="204">
        <v>211</v>
      </c>
      <c r="K415" s="204">
        <v>-5</v>
      </c>
    </row>
    <row r="416" spans="1:10">
      <c r="A416" t="s">
        <v>5379</v>
      </c>
      <c r="B416"/>
      <c r="C416" s="204">
        <v>103</v>
      </c>
      <c r="H416" s="204">
        <v>-5</v>
      </c>
      <c r="I416" s="204">
        <v>-5</v>
      </c>
      <c r="J416" s="204">
        <v>108</v>
      </c>
    </row>
    <row r="417" spans="1:10">
      <c r="A417" t="s">
        <v>4741</v>
      </c>
      <c r="B417" s="204">
        <v>9</v>
      </c>
      <c r="C417" s="204">
        <v>1199.3</v>
      </c>
      <c r="D417" s="204">
        <v>9</v>
      </c>
      <c r="H417" s="204">
        <v>1118.3</v>
      </c>
      <c r="I417" s="204">
        <v>-88</v>
      </c>
      <c r="J417" s="204">
        <v>81</v>
      </c>
    </row>
    <row r="418" spans="1:10">
      <c r="A418" t="s">
        <v>514</v>
      </c>
      <c r="B418" s="204">
        <v>191.09</v>
      </c>
      <c r="C418" s="204">
        <v>466.19</v>
      </c>
      <c r="D418" s="204">
        <v>181.09</v>
      </c>
      <c r="F418" s="204">
        <v>10</v>
      </c>
      <c r="H418" s="204">
        <v>395.19</v>
      </c>
      <c r="J418" s="204">
        <v>71</v>
      </c>
    </row>
    <row r="419" spans="1:10">
      <c r="A419" t="s">
        <v>2089</v>
      </c>
      <c r="B419"/>
      <c r="C419" s="204">
        <v>310.45</v>
      </c>
      <c r="H419" s="204">
        <v>58</v>
      </c>
      <c r="J419" s="204">
        <v>252.45</v>
      </c>
    </row>
    <row r="420" spans="1:10">
      <c r="A420" t="s">
        <v>5380</v>
      </c>
      <c r="B420" s="204">
        <v>72</v>
      </c>
      <c r="C420" s="204">
        <v>335.7</v>
      </c>
      <c r="D420" s="204">
        <v>72</v>
      </c>
      <c r="H420" s="204">
        <v>248.7</v>
      </c>
      <c r="J420" s="204">
        <v>87</v>
      </c>
    </row>
    <row r="421" spans="1:11">
      <c r="A421" t="s">
        <v>1349</v>
      </c>
      <c r="B421" s="204">
        <v>-44</v>
      </c>
      <c r="C421" s="204">
        <v>3478</v>
      </c>
      <c r="F421" s="204">
        <v>-44</v>
      </c>
      <c r="G421" s="204">
        <v>-73</v>
      </c>
      <c r="J421" s="204">
        <v>3478</v>
      </c>
      <c r="K421" s="204">
        <v>-246</v>
      </c>
    </row>
    <row r="422" spans="1:11">
      <c r="A422" t="s">
        <v>5381</v>
      </c>
      <c r="B422"/>
      <c r="C422" s="204">
        <v>-5</v>
      </c>
      <c r="J422" s="204">
        <v>-5</v>
      </c>
      <c r="K422" s="204">
        <v>-5</v>
      </c>
    </row>
    <row r="423" spans="1:10">
      <c r="A423" t="s">
        <v>835</v>
      </c>
      <c r="B423"/>
      <c r="C423" s="204">
        <v>463.5</v>
      </c>
      <c r="H423" s="204">
        <v>345.7</v>
      </c>
      <c r="I423" s="204">
        <v>-189</v>
      </c>
      <c r="J423" s="204">
        <v>117.8</v>
      </c>
    </row>
    <row r="424" spans="1:10">
      <c r="A424" t="s">
        <v>4954</v>
      </c>
      <c r="B424"/>
      <c r="C424" s="204">
        <v>65</v>
      </c>
      <c r="J424" s="204">
        <v>65</v>
      </c>
    </row>
    <row r="425" spans="1:10">
      <c r="A425" t="s">
        <v>3740</v>
      </c>
      <c r="B425" s="204">
        <v>0</v>
      </c>
      <c r="C425" s="204">
        <v>656.6</v>
      </c>
      <c r="D425" s="204">
        <v>0</v>
      </c>
      <c r="H425" s="204">
        <v>579</v>
      </c>
      <c r="I425" s="204">
        <v>-498</v>
      </c>
      <c r="J425" s="204">
        <v>77.6</v>
      </c>
    </row>
    <row r="426" spans="1:10">
      <c r="A426" t="s">
        <v>4472</v>
      </c>
      <c r="B426"/>
      <c r="C426" s="204">
        <v>94.55</v>
      </c>
      <c r="H426" s="204">
        <v>93.9</v>
      </c>
      <c r="J426" s="204">
        <v>0.65</v>
      </c>
    </row>
    <row r="427" spans="1:11">
      <c r="A427" t="s">
        <v>5382</v>
      </c>
      <c r="B427" s="204">
        <v>4.5</v>
      </c>
      <c r="C427" s="204">
        <v>1874.574</v>
      </c>
      <c r="D427" s="204">
        <v>4.5</v>
      </c>
      <c r="F427" s="204">
        <v>0</v>
      </c>
      <c r="G427" s="204">
        <v>-6</v>
      </c>
      <c r="H427" s="204">
        <v>474.51</v>
      </c>
      <c r="I427" s="204">
        <v>-275.1</v>
      </c>
      <c r="J427" s="204">
        <v>1400.064</v>
      </c>
      <c r="K427" s="204">
        <v>-6</v>
      </c>
    </row>
    <row r="428" spans="1:10">
      <c r="A428" t="s">
        <v>3738</v>
      </c>
      <c r="B428" s="204">
        <v>169</v>
      </c>
      <c r="C428" s="204">
        <v>375.45</v>
      </c>
      <c r="D428" s="204">
        <v>169</v>
      </c>
      <c r="H428" s="204">
        <v>333.8</v>
      </c>
      <c r="I428" s="204">
        <v>-129</v>
      </c>
      <c r="J428" s="204">
        <v>41.65</v>
      </c>
    </row>
    <row r="429" spans="1:10">
      <c r="A429" t="s">
        <v>3634</v>
      </c>
      <c r="B429" s="204">
        <v>-29.7</v>
      </c>
      <c r="C429" s="204">
        <v>1133.49</v>
      </c>
      <c r="D429" s="204">
        <v>-34.7</v>
      </c>
      <c r="E429" s="204">
        <v>-50.7</v>
      </c>
      <c r="F429" s="204">
        <v>5</v>
      </c>
      <c r="H429" s="204">
        <v>644.69</v>
      </c>
      <c r="I429" s="204">
        <v>-152.1</v>
      </c>
      <c r="J429" s="204">
        <v>488.8</v>
      </c>
    </row>
    <row r="430" spans="1:10">
      <c r="A430" t="s">
        <v>2525</v>
      </c>
      <c r="B430"/>
      <c r="C430" s="204">
        <v>202.95</v>
      </c>
      <c r="H430" s="204">
        <v>75.9</v>
      </c>
      <c r="J430" s="204">
        <v>127.05</v>
      </c>
    </row>
    <row r="431" spans="1:10">
      <c r="A431" t="s">
        <v>1735</v>
      </c>
      <c r="B431" s="204">
        <v>3</v>
      </c>
      <c r="C431" s="204">
        <v>1043.65</v>
      </c>
      <c r="D431" s="204">
        <v>3</v>
      </c>
      <c r="H431" s="204">
        <v>873</v>
      </c>
      <c r="I431" s="204">
        <v>-507</v>
      </c>
      <c r="J431" s="204">
        <v>170.65</v>
      </c>
    </row>
    <row r="432" spans="1:8">
      <c r="A432" t="s">
        <v>3252</v>
      </c>
      <c r="B432"/>
      <c r="C432" s="204">
        <v>435.6</v>
      </c>
      <c r="H432" s="204">
        <v>435.6</v>
      </c>
    </row>
    <row r="433" spans="1:10">
      <c r="A433" t="s">
        <v>5383</v>
      </c>
      <c r="B433"/>
      <c r="C433" s="204">
        <v>54</v>
      </c>
      <c r="H433" s="204">
        <v>12</v>
      </c>
      <c r="J433" s="204">
        <v>42</v>
      </c>
    </row>
    <row r="434" spans="1:10">
      <c r="A434" t="s">
        <v>849</v>
      </c>
      <c r="B434"/>
      <c r="C434" s="204">
        <v>676</v>
      </c>
      <c r="H434" s="204">
        <v>636</v>
      </c>
      <c r="J434" s="204">
        <v>40</v>
      </c>
    </row>
    <row r="435" spans="1:9">
      <c r="A435" t="s">
        <v>5384</v>
      </c>
      <c r="B435"/>
      <c r="C435" s="204">
        <v>-49</v>
      </c>
      <c r="H435" s="204">
        <v>-49</v>
      </c>
      <c r="I435" s="204">
        <v>-49</v>
      </c>
    </row>
    <row r="436" spans="1:11">
      <c r="A436" t="s">
        <v>1323</v>
      </c>
      <c r="B436" s="204">
        <v>-29</v>
      </c>
      <c r="C436" s="204">
        <v>3416</v>
      </c>
      <c r="F436" s="204">
        <v>-29</v>
      </c>
      <c r="G436" s="204">
        <v>-29</v>
      </c>
      <c r="J436" s="204">
        <v>3416</v>
      </c>
      <c r="K436" s="204">
        <v>-217</v>
      </c>
    </row>
    <row r="437" spans="1:10">
      <c r="A437" t="s">
        <v>4644</v>
      </c>
      <c r="B437"/>
      <c r="C437" s="204">
        <v>10</v>
      </c>
      <c r="J437" s="204">
        <v>10</v>
      </c>
    </row>
    <row r="438" spans="1:10">
      <c r="A438" t="s">
        <v>530</v>
      </c>
      <c r="B438"/>
      <c r="C438" s="204">
        <v>320.7</v>
      </c>
      <c r="H438" s="204">
        <v>290.7</v>
      </c>
      <c r="J438" s="204">
        <v>30</v>
      </c>
    </row>
    <row r="439" spans="1:10">
      <c r="A439" t="s">
        <v>477</v>
      </c>
      <c r="B439" s="204">
        <v>20</v>
      </c>
      <c r="C439" s="204">
        <v>409.35</v>
      </c>
      <c r="D439" s="204">
        <v>0</v>
      </c>
      <c r="F439" s="204">
        <v>20</v>
      </c>
      <c r="H439" s="204">
        <v>218.1</v>
      </c>
      <c r="I439" s="204">
        <v>-107</v>
      </c>
      <c r="J439" s="204">
        <v>191.25</v>
      </c>
    </row>
    <row r="440" spans="1:10">
      <c r="A440" t="s">
        <v>3781</v>
      </c>
      <c r="B440" s="204">
        <v>-60</v>
      </c>
      <c r="C440" s="204">
        <v>759.91</v>
      </c>
      <c r="D440" s="204">
        <v>-60</v>
      </c>
      <c r="E440" s="204">
        <v>-60</v>
      </c>
      <c r="H440" s="204">
        <v>673.21</v>
      </c>
      <c r="I440" s="204">
        <v>-189</v>
      </c>
      <c r="J440" s="204">
        <v>86.7</v>
      </c>
    </row>
    <row r="441" spans="1:8">
      <c r="A441" t="s">
        <v>5298</v>
      </c>
      <c r="B441"/>
      <c r="C441" s="204">
        <v>238.8</v>
      </c>
      <c r="H441" s="204">
        <v>238.8</v>
      </c>
    </row>
    <row r="442" spans="1:10">
      <c r="A442" t="s">
        <v>1766</v>
      </c>
      <c r="B442"/>
      <c r="C442" s="204">
        <v>13</v>
      </c>
      <c r="H442" s="204">
        <v>3</v>
      </c>
      <c r="J442" s="204">
        <v>10</v>
      </c>
    </row>
    <row r="443" spans="1:10">
      <c r="A443" t="s">
        <v>3383</v>
      </c>
      <c r="B443"/>
      <c r="C443" s="204">
        <v>1195.34</v>
      </c>
      <c r="H443" s="204">
        <v>790.69</v>
      </c>
      <c r="I443" s="204">
        <v>-198</v>
      </c>
      <c r="J443" s="204">
        <v>404.65</v>
      </c>
    </row>
    <row r="444" spans="1:10">
      <c r="A444" t="s">
        <v>4836</v>
      </c>
      <c r="B444"/>
      <c r="C444" s="204">
        <v>373.34</v>
      </c>
      <c r="H444" s="204">
        <v>233.69</v>
      </c>
      <c r="J444" s="204">
        <v>139.65</v>
      </c>
    </row>
    <row r="445" spans="1:10">
      <c r="A445" t="s">
        <v>4989</v>
      </c>
      <c r="B445" s="204">
        <v>227.7</v>
      </c>
      <c r="C445" s="204">
        <v>398.14</v>
      </c>
      <c r="D445" s="204">
        <v>222.7</v>
      </c>
      <c r="F445" s="204">
        <v>5</v>
      </c>
      <c r="H445" s="204">
        <v>343.49</v>
      </c>
      <c r="J445" s="204">
        <v>54.65</v>
      </c>
    </row>
    <row r="446" spans="1:10">
      <c r="A446" t="s">
        <v>475</v>
      </c>
      <c r="B446"/>
      <c r="C446" s="204">
        <v>78</v>
      </c>
      <c r="J446" s="204">
        <v>78</v>
      </c>
    </row>
    <row r="447" spans="1:10">
      <c r="A447" t="s">
        <v>3638</v>
      </c>
      <c r="B447"/>
      <c r="C447" s="204">
        <v>284</v>
      </c>
      <c r="H447" s="204">
        <v>258</v>
      </c>
      <c r="J447" s="204">
        <v>26</v>
      </c>
    </row>
    <row r="448" spans="1:10">
      <c r="A448" t="s">
        <v>837</v>
      </c>
      <c r="B448"/>
      <c r="C448" s="204">
        <v>342.4</v>
      </c>
      <c r="H448" s="204">
        <v>331.1</v>
      </c>
      <c r="J448" s="204">
        <v>11.3</v>
      </c>
    </row>
    <row r="449" spans="1:11">
      <c r="A449" t="s">
        <v>1399</v>
      </c>
      <c r="B449" s="204">
        <v>180.8</v>
      </c>
      <c r="C449" s="204">
        <v>1257.5</v>
      </c>
      <c r="D449" s="204">
        <v>170.8</v>
      </c>
      <c r="F449" s="204">
        <v>10</v>
      </c>
      <c r="G449" s="204">
        <v>-10</v>
      </c>
      <c r="H449" s="204">
        <v>784.7</v>
      </c>
      <c r="I449" s="204">
        <v>-129</v>
      </c>
      <c r="J449" s="204">
        <v>472.8</v>
      </c>
      <c r="K449" s="204">
        <v>-10</v>
      </c>
    </row>
    <row r="450" spans="1:10">
      <c r="A450" t="s">
        <v>1697</v>
      </c>
      <c r="B450" s="204">
        <v>3</v>
      </c>
      <c r="C450" s="204">
        <v>76</v>
      </c>
      <c r="D450" s="204">
        <v>3</v>
      </c>
      <c r="H450" s="204">
        <v>33</v>
      </c>
      <c r="J450" s="204">
        <v>43</v>
      </c>
    </row>
    <row r="451" spans="1:10">
      <c r="A451" t="s">
        <v>5264</v>
      </c>
      <c r="B451"/>
      <c r="C451" s="204">
        <v>342.4429</v>
      </c>
      <c r="J451" s="204">
        <v>342.4429</v>
      </c>
    </row>
    <row r="452" spans="1:10">
      <c r="A452" t="s">
        <v>894</v>
      </c>
      <c r="B452"/>
      <c r="C452" s="204">
        <v>22</v>
      </c>
      <c r="J452" s="204">
        <v>22</v>
      </c>
    </row>
    <row r="453" spans="1:10">
      <c r="A453" t="s">
        <v>2233</v>
      </c>
      <c r="B453"/>
      <c r="C453" s="204">
        <v>92</v>
      </c>
      <c r="H453" s="204">
        <v>10</v>
      </c>
      <c r="J453" s="204">
        <v>82</v>
      </c>
    </row>
    <row r="454" spans="1:10">
      <c r="A454" t="s">
        <v>4992</v>
      </c>
      <c r="B454"/>
      <c r="C454" s="204">
        <v>123.9</v>
      </c>
      <c r="H454" s="204">
        <v>56</v>
      </c>
      <c r="J454" s="204">
        <v>67.9</v>
      </c>
    </row>
    <row r="455" spans="1:10">
      <c r="A455" t="s">
        <v>5385</v>
      </c>
      <c r="B455" s="204">
        <v>10</v>
      </c>
      <c r="C455" s="204">
        <v>128</v>
      </c>
      <c r="D455" s="204">
        <v>10</v>
      </c>
      <c r="H455" s="204">
        <v>18</v>
      </c>
      <c r="J455" s="204">
        <v>110</v>
      </c>
    </row>
    <row r="456" spans="1:10">
      <c r="A456" t="s">
        <v>1411</v>
      </c>
      <c r="B456" s="204">
        <v>17.1</v>
      </c>
      <c r="C456" s="204">
        <v>530.35</v>
      </c>
      <c r="D456" s="204">
        <v>17.1</v>
      </c>
      <c r="H456" s="204">
        <v>395.1</v>
      </c>
      <c r="I456" s="204">
        <v>-129</v>
      </c>
      <c r="J456" s="204">
        <v>135.25</v>
      </c>
    </row>
    <row r="457" spans="1:10">
      <c r="A457" t="s">
        <v>4832</v>
      </c>
      <c r="B457"/>
      <c r="C457" s="204">
        <v>149.2</v>
      </c>
      <c r="J457" s="204">
        <v>149.2</v>
      </c>
    </row>
    <row r="458" spans="1:8">
      <c r="A458" t="s">
        <v>2459</v>
      </c>
      <c r="B458"/>
      <c r="C458" s="204">
        <v>10</v>
      </c>
      <c r="H458" s="204">
        <v>10</v>
      </c>
    </row>
    <row r="459" spans="1:10">
      <c r="A459" t="s">
        <v>4787</v>
      </c>
      <c r="B459"/>
      <c r="C459" s="204">
        <v>355.55</v>
      </c>
      <c r="H459" s="204">
        <v>275.1</v>
      </c>
      <c r="J459" s="204">
        <v>80.45</v>
      </c>
    </row>
    <row r="460" spans="1:10">
      <c r="A460" t="s">
        <v>3753</v>
      </c>
      <c r="B460"/>
      <c r="C460" s="204">
        <v>18</v>
      </c>
      <c r="J460" s="204">
        <v>18</v>
      </c>
    </row>
    <row r="461" spans="1:10">
      <c r="A461" t="s">
        <v>2118</v>
      </c>
      <c r="B461"/>
      <c r="C461" s="204">
        <v>154</v>
      </c>
      <c r="J461" s="204">
        <v>154</v>
      </c>
    </row>
    <row r="462" spans="1:10">
      <c r="A462" t="s">
        <v>4372</v>
      </c>
      <c r="B462"/>
      <c r="C462" s="204">
        <v>563.8</v>
      </c>
      <c r="H462" s="204">
        <v>357.8</v>
      </c>
      <c r="I462" s="204">
        <v>-60</v>
      </c>
      <c r="J462" s="204">
        <v>206</v>
      </c>
    </row>
    <row r="463" spans="1:11">
      <c r="A463" t="s">
        <v>5025</v>
      </c>
      <c r="B463" s="204">
        <v>10</v>
      </c>
      <c r="C463" s="204">
        <v>418</v>
      </c>
      <c r="F463" s="204">
        <v>10</v>
      </c>
      <c r="G463" s="204">
        <v>-24</v>
      </c>
      <c r="J463" s="204">
        <v>418</v>
      </c>
      <c r="K463" s="204">
        <v>-24</v>
      </c>
    </row>
    <row r="464" spans="1:10">
      <c r="A464" t="s">
        <v>5022</v>
      </c>
      <c r="B464"/>
      <c r="C464" s="204">
        <v>309</v>
      </c>
      <c r="J464" s="204">
        <v>309</v>
      </c>
    </row>
    <row r="465" spans="1:10">
      <c r="A465" t="s">
        <v>2177</v>
      </c>
      <c r="B465" s="204">
        <v>45.9</v>
      </c>
      <c r="C465" s="204">
        <v>906.65465</v>
      </c>
      <c r="F465" s="204">
        <v>45.9</v>
      </c>
      <c r="J465" s="204">
        <v>906.65465</v>
      </c>
    </row>
    <row r="466" spans="1:10">
      <c r="A466" t="s">
        <v>4839</v>
      </c>
      <c r="B466"/>
      <c r="C466" s="204">
        <v>36</v>
      </c>
      <c r="J466" s="204">
        <v>36</v>
      </c>
    </row>
    <row r="467" spans="1:8">
      <c r="A467" t="s">
        <v>3742</v>
      </c>
      <c r="B467"/>
      <c r="C467" s="204">
        <v>0</v>
      </c>
      <c r="H467" s="204">
        <v>0</v>
      </c>
    </row>
    <row r="468" spans="1:10">
      <c r="A468" t="s">
        <v>4362</v>
      </c>
      <c r="B468"/>
      <c r="C468" s="204">
        <v>196.03</v>
      </c>
      <c r="H468" s="204">
        <v>195.38</v>
      </c>
      <c r="I468" s="204">
        <v>-189</v>
      </c>
      <c r="J468" s="204">
        <v>0.65</v>
      </c>
    </row>
    <row r="469" spans="1:10">
      <c r="A469" t="s">
        <v>484</v>
      </c>
      <c r="B469"/>
      <c r="C469" s="204">
        <v>965.35</v>
      </c>
      <c r="H469" s="204">
        <v>581.8</v>
      </c>
      <c r="I469" s="204">
        <v>-496.8</v>
      </c>
      <c r="J469" s="204">
        <v>383.55</v>
      </c>
    </row>
    <row r="470" spans="1:9">
      <c r="A470" t="s">
        <v>5386</v>
      </c>
      <c r="B470"/>
      <c r="C470" s="204">
        <v>-118.3</v>
      </c>
      <c r="H470" s="204">
        <v>-118.3</v>
      </c>
      <c r="I470" s="204">
        <v>-118.3</v>
      </c>
    </row>
    <row r="471" spans="1:10">
      <c r="A471" t="s">
        <v>4796</v>
      </c>
      <c r="B471"/>
      <c r="C471" s="204">
        <v>-234</v>
      </c>
      <c r="H471" s="204">
        <v>-284</v>
      </c>
      <c r="I471" s="204">
        <v>-299</v>
      </c>
      <c r="J471" s="204">
        <v>50</v>
      </c>
    </row>
    <row r="472" spans="1:10">
      <c r="A472" t="s">
        <v>1962</v>
      </c>
      <c r="B472"/>
      <c r="C472" s="204">
        <v>6</v>
      </c>
      <c r="J472" s="204">
        <v>6</v>
      </c>
    </row>
    <row r="473" spans="1:11">
      <c r="A473" t="s">
        <v>2101</v>
      </c>
      <c r="B473"/>
      <c r="C473" s="204">
        <v>6</v>
      </c>
      <c r="J473" s="204">
        <v>6</v>
      </c>
      <c r="K473" s="204">
        <v>-6</v>
      </c>
    </row>
    <row r="474" spans="1:10">
      <c r="A474" t="s">
        <v>2082</v>
      </c>
      <c r="B474"/>
      <c r="C474" s="204">
        <v>224.9</v>
      </c>
      <c r="H474" s="204">
        <v>204.9</v>
      </c>
      <c r="J474" s="204">
        <v>20</v>
      </c>
    </row>
    <row r="475" spans="1:10">
      <c r="A475" t="s">
        <v>3321</v>
      </c>
      <c r="B475" s="204">
        <v>37.1</v>
      </c>
      <c r="C475" s="204">
        <v>270.25</v>
      </c>
      <c r="D475" s="204">
        <v>17.1</v>
      </c>
      <c r="F475" s="204">
        <v>20</v>
      </c>
      <c r="H475" s="204">
        <v>186.1</v>
      </c>
      <c r="J475" s="204">
        <v>84.15</v>
      </c>
    </row>
    <row r="476" spans="1:10">
      <c r="A476" t="s">
        <v>5387</v>
      </c>
      <c r="B476" s="204">
        <v>40</v>
      </c>
      <c r="C476" s="204">
        <v>365.9</v>
      </c>
      <c r="D476" s="204">
        <v>0</v>
      </c>
      <c r="F476" s="204">
        <v>40</v>
      </c>
      <c r="H476" s="204">
        <v>319.6</v>
      </c>
      <c r="J476" s="204">
        <v>46.3</v>
      </c>
    </row>
    <row r="477" spans="1:11">
      <c r="A477" t="s">
        <v>5011</v>
      </c>
      <c r="B477"/>
      <c r="C477" s="204">
        <v>312.6</v>
      </c>
      <c r="J477" s="204">
        <v>312.6</v>
      </c>
      <c r="K477" s="204">
        <v>-29</v>
      </c>
    </row>
    <row r="478" spans="1:11">
      <c r="A478" t="s">
        <v>5388</v>
      </c>
      <c r="B478"/>
      <c r="C478" s="204">
        <v>392.55</v>
      </c>
      <c r="H478" s="204">
        <v>105.9</v>
      </c>
      <c r="J478" s="204">
        <v>286.65</v>
      </c>
      <c r="K478" s="204">
        <v>-6</v>
      </c>
    </row>
    <row r="479" spans="1:10">
      <c r="A479" t="s">
        <v>1518</v>
      </c>
      <c r="B479"/>
      <c r="C479" s="204">
        <v>72.9</v>
      </c>
      <c r="H479" s="204">
        <v>52.9</v>
      </c>
      <c r="I479" s="204">
        <v>-129</v>
      </c>
      <c r="J479" s="204">
        <v>20</v>
      </c>
    </row>
    <row r="480" spans="1:11">
      <c r="A480" t="s">
        <v>5389</v>
      </c>
      <c r="B480"/>
      <c r="C480" s="204">
        <v>915</v>
      </c>
      <c r="J480" s="204">
        <v>915</v>
      </c>
      <c r="K480" s="204">
        <v>-29</v>
      </c>
    </row>
    <row r="481" spans="1:10">
      <c r="A481" t="s">
        <v>5390</v>
      </c>
      <c r="B481" s="204">
        <v>17.1</v>
      </c>
      <c r="C481" s="204">
        <v>761.65</v>
      </c>
      <c r="D481" s="204">
        <v>17.1</v>
      </c>
      <c r="H481" s="204">
        <v>622.4</v>
      </c>
      <c r="I481" s="204">
        <v>-189</v>
      </c>
      <c r="J481" s="204">
        <v>139.25</v>
      </c>
    </row>
    <row r="482" spans="1:10">
      <c r="A482" t="s">
        <v>2181</v>
      </c>
      <c r="B482"/>
      <c r="C482" s="204">
        <v>267.99815</v>
      </c>
      <c r="J482" s="204">
        <v>267.99815</v>
      </c>
    </row>
    <row r="483" spans="1:10">
      <c r="A483" t="s">
        <v>5391</v>
      </c>
      <c r="B483"/>
      <c r="C483" s="204">
        <v>655.05</v>
      </c>
      <c r="H483" s="204">
        <v>513.1</v>
      </c>
      <c r="J483" s="204">
        <v>141.95</v>
      </c>
    </row>
    <row r="484" spans="1:10">
      <c r="A484" t="s">
        <v>4194</v>
      </c>
      <c r="B484" s="204">
        <v>154.6</v>
      </c>
      <c r="C484" s="204">
        <v>311.7</v>
      </c>
      <c r="D484" s="204">
        <v>144</v>
      </c>
      <c r="F484" s="204">
        <v>10.6</v>
      </c>
      <c r="H484" s="204">
        <v>296.1</v>
      </c>
      <c r="I484" s="204">
        <v>-50.7</v>
      </c>
      <c r="J484" s="204">
        <v>15.6</v>
      </c>
    </row>
    <row r="485" spans="1:10">
      <c r="A485" t="s">
        <v>5392</v>
      </c>
      <c r="B485"/>
      <c r="C485" s="204">
        <v>555.44</v>
      </c>
      <c r="H485" s="204">
        <v>497.59</v>
      </c>
      <c r="J485" s="204">
        <v>57.85</v>
      </c>
    </row>
    <row r="486" spans="1:11">
      <c r="A486" t="s">
        <v>5393</v>
      </c>
      <c r="B486" s="204">
        <v>-24</v>
      </c>
      <c r="C486" s="204">
        <v>387</v>
      </c>
      <c r="F486" s="204">
        <v>-24</v>
      </c>
      <c r="G486" s="204">
        <v>-24</v>
      </c>
      <c r="J486" s="204">
        <v>387</v>
      </c>
      <c r="K486" s="204">
        <v>-48</v>
      </c>
    </row>
    <row r="487" spans="1:10">
      <c r="A487" t="s">
        <v>4961</v>
      </c>
      <c r="B487"/>
      <c r="C487" s="204">
        <v>22.1</v>
      </c>
      <c r="H487" s="204">
        <v>17.1</v>
      </c>
      <c r="J487" s="204">
        <v>5</v>
      </c>
    </row>
    <row r="488" spans="1:10">
      <c r="A488" t="s">
        <v>5394</v>
      </c>
      <c r="B488" s="204">
        <v>18</v>
      </c>
      <c r="C488" s="204">
        <v>35.1</v>
      </c>
      <c r="D488" s="204">
        <v>13</v>
      </c>
      <c r="F488" s="204">
        <v>5</v>
      </c>
      <c r="H488" s="204">
        <v>30.1</v>
      </c>
      <c r="J488" s="204">
        <v>5</v>
      </c>
    </row>
    <row r="489" spans="1:10">
      <c r="A489" t="s">
        <v>4650</v>
      </c>
      <c r="B489"/>
      <c r="C489" s="204">
        <v>139</v>
      </c>
      <c r="H489" s="204">
        <v>129</v>
      </c>
      <c r="J489" s="204">
        <v>10</v>
      </c>
    </row>
    <row r="490" spans="1:10">
      <c r="A490" t="s">
        <v>2478</v>
      </c>
      <c r="B490" s="204">
        <v>-17.1</v>
      </c>
      <c r="C490" s="204">
        <v>-33</v>
      </c>
      <c r="D490" s="204">
        <v>-17.1</v>
      </c>
      <c r="E490" s="204">
        <v>-17.1</v>
      </c>
      <c r="H490" s="204">
        <v>-38</v>
      </c>
      <c r="I490" s="204">
        <v>-55.1</v>
      </c>
      <c r="J490" s="204">
        <v>5</v>
      </c>
    </row>
    <row r="491" spans="1:10">
      <c r="A491" t="s">
        <v>5395</v>
      </c>
      <c r="B491"/>
      <c r="C491" s="204">
        <v>81.55</v>
      </c>
      <c r="H491" s="204">
        <v>75.9</v>
      </c>
      <c r="J491" s="204">
        <v>5.65</v>
      </c>
    </row>
    <row r="492" spans="1:10">
      <c r="A492" t="s">
        <v>4985</v>
      </c>
      <c r="B492"/>
      <c r="C492" s="204">
        <v>46.8</v>
      </c>
      <c r="H492" s="204">
        <v>41.8</v>
      </c>
      <c r="I492" s="204">
        <v>-169</v>
      </c>
      <c r="J492" s="204">
        <v>5</v>
      </c>
    </row>
    <row r="493" spans="1:10">
      <c r="A493" t="s">
        <v>465</v>
      </c>
      <c r="B493"/>
      <c r="C493" s="204">
        <v>24</v>
      </c>
      <c r="J493" s="204">
        <v>24</v>
      </c>
    </row>
    <row r="494" spans="1:10">
      <c r="A494" t="s">
        <v>1159</v>
      </c>
      <c r="B494"/>
      <c r="C494" s="204">
        <v>9</v>
      </c>
      <c r="J494" s="204">
        <v>9</v>
      </c>
    </row>
    <row r="495" spans="1:10">
      <c r="A495" t="s">
        <v>5396</v>
      </c>
      <c r="B495"/>
      <c r="C495" s="204">
        <v>55</v>
      </c>
      <c r="J495" s="204">
        <v>55</v>
      </c>
    </row>
    <row r="496" spans="1:10">
      <c r="A496" t="s">
        <v>5397</v>
      </c>
      <c r="B496" s="204">
        <v>60</v>
      </c>
      <c r="C496" s="204">
        <v>426.81025</v>
      </c>
      <c r="F496" s="204">
        <v>60</v>
      </c>
      <c r="H496" s="204">
        <v>240.9</v>
      </c>
      <c r="J496" s="204">
        <v>185.91025</v>
      </c>
    </row>
    <row r="497" spans="1:10">
      <c r="A497" t="s">
        <v>896</v>
      </c>
      <c r="B497"/>
      <c r="C497" s="204">
        <v>20</v>
      </c>
      <c r="J497" s="204">
        <v>20</v>
      </c>
    </row>
    <row r="498" spans="1:10">
      <c r="A498" t="s">
        <v>2120</v>
      </c>
      <c r="B498" s="204">
        <v>90</v>
      </c>
      <c r="C498" s="204">
        <v>198</v>
      </c>
      <c r="F498" s="204">
        <v>90</v>
      </c>
      <c r="J498" s="204">
        <v>198</v>
      </c>
    </row>
    <row r="499" spans="1:8">
      <c r="A499" t="s">
        <v>2547</v>
      </c>
      <c r="B499"/>
      <c r="C499" s="204">
        <v>19.5</v>
      </c>
      <c r="H499" s="204">
        <v>19.5</v>
      </c>
    </row>
    <row r="500" spans="1:10">
      <c r="A500" t="s">
        <v>4330</v>
      </c>
      <c r="B500" s="204">
        <v>5</v>
      </c>
      <c r="C500" s="204">
        <v>5</v>
      </c>
      <c r="D500" s="204">
        <v>0</v>
      </c>
      <c r="F500" s="204">
        <v>5</v>
      </c>
      <c r="H500" s="204">
        <v>0</v>
      </c>
      <c r="J500" s="204">
        <v>5</v>
      </c>
    </row>
    <row r="501" spans="1:10">
      <c r="A501" t="s">
        <v>3930</v>
      </c>
      <c r="B501"/>
      <c r="C501" s="204">
        <v>6</v>
      </c>
      <c r="J501" s="204">
        <v>6</v>
      </c>
    </row>
    <row r="502" spans="1:10">
      <c r="A502" t="s">
        <v>5398</v>
      </c>
      <c r="B502"/>
      <c r="C502" s="204">
        <v>20</v>
      </c>
      <c r="J502" s="204">
        <v>20</v>
      </c>
    </row>
    <row r="503" spans="1:10">
      <c r="A503" t="s">
        <v>1529</v>
      </c>
      <c r="B503"/>
      <c r="C503" s="204">
        <v>20</v>
      </c>
      <c r="J503" s="204">
        <v>20</v>
      </c>
    </row>
    <row r="504" spans="1:8">
      <c r="A504" t="s">
        <v>5269</v>
      </c>
      <c r="B504" s="204">
        <v>198</v>
      </c>
      <c r="C504" s="204">
        <v>198</v>
      </c>
      <c r="D504" s="204">
        <v>198</v>
      </c>
      <c r="H504" s="204">
        <v>198</v>
      </c>
    </row>
    <row r="505" spans="1:10">
      <c r="A505" t="s">
        <v>5399</v>
      </c>
      <c r="B505" s="204">
        <v>76.2666666666667</v>
      </c>
      <c r="C505" s="204">
        <v>76.2666666666667</v>
      </c>
      <c r="F505" s="204">
        <v>76.2666666666667</v>
      </c>
      <c r="J505" s="204">
        <v>76.2666666666667</v>
      </c>
    </row>
    <row r="506" spans="1:10">
      <c r="A506" t="s">
        <v>1302</v>
      </c>
      <c r="B506"/>
      <c r="C506" s="204">
        <v>214.5</v>
      </c>
      <c r="J506" s="204">
        <v>214.5</v>
      </c>
    </row>
    <row r="507" spans="1:10">
      <c r="A507" t="s">
        <v>294</v>
      </c>
      <c r="B507" s="204">
        <v>23</v>
      </c>
      <c r="C507" s="204">
        <v>1727.23715</v>
      </c>
      <c r="D507" s="204">
        <v>13</v>
      </c>
      <c r="F507" s="204">
        <v>10</v>
      </c>
      <c r="H507" s="204">
        <v>1263.8</v>
      </c>
      <c r="I507" s="204">
        <v>-480</v>
      </c>
      <c r="J507" s="204">
        <v>463.43715</v>
      </c>
    </row>
    <row r="508" spans="1:10">
      <c r="A508" t="s">
        <v>5400</v>
      </c>
      <c r="B508"/>
      <c r="C508" s="204">
        <v>2998.9925</v>
      </c>
      <c r="J508" s="204">
        <v>2998.9925</v>
      </c>
    </row>
    <row r="509" spans="1:11">
      <c r="A509" t="s">
        <v>1378</v>
      </c>
      <c r="B509" s="204">
        <v>89</v>
      </c>
      <c r="C509" s="204">
        <v>6444</v>
      </c>
      <c r="F509" s="204">
        <v>89</v>
      </c>
      <c r="G509" s="204">
        <v>-146</v>
      </c>
      <c r="J509" s="204">
        <v>6444</v>
      </c>
      <c r="K509" s="204">
        <v>-551</v>
      </c>
    </row>
    <row r="510" spans="1:11">
      <c r="A510" t="s">
        <v>3318</v>
      </c>
      <c r="B510" s="204">
        <v>20</v>
      </c>
      <c r="C510" s="204">
        <v>1893.34086666667</v>
      </c>
      <c r="F510" s="204">
        <v>20</v>
      </c>
      <c r="H510" s="204">
        <v>594.46</v>
      </c>
      <c r="I510" s="204">
        <v>-781.05</v>
      </c>
      <c r="J510" s="204">
        <v>1298.88086666667</v>
      </c>
      <c r="K510" s="204">
        <v>-134.093333333333</v>
      </c>
    </row>
    <row r="511" spans="1:10">
      <c r="A511" t="s">
        <v>1189</v>
      </c>
      <c r="B511" s="204">
        <v>10</v>
      </c>
      <c r="C511" s="204">
        <v>628</v>
      </c>
      <c r="F511" s="204">
        <v>10</v>
      </c>
      <c r="J511" s="204">
        <v>628</v>
      </c>
    </row>
    <row r="512" spans="1:10">
      <c r="A512" t="s">
        <v>3696</v>
      </c>
      <c r="B512" s="204">
        <v>33.15</v>
      </c>
      <c r="C512" s="204">
        <v>2844.8733</v>
      </c>
      <c r="D512" s="204">
        <v>27.5</v>
      </c>
      <c r="E512" s="204">
        <v>-69</v>
      </c>
      <c r="F512" s="204">
        <v>5.65</v>
      </c>
      <c r="H512" s="204">
        <v>1971.97</v>
      </c>
      <c r="I512" s="204">
        <v>-655.1</v>
      </c>
      <c r="J512" s="204">
        <v>872.9033</v>
      </c>
    </row>
    <row r="513" spans="1:11">
      <c r="A513" t="s">
        <v>349</v>
      </c>
      <c r="B513" s="204">
        <v>65.1</v>
      </c>
      <c r="C513" s="204">
        <v>2118.71</v>
      </c>
      <c r="D513" s="204">
        <v>27.1</v>
      </c>
      <c r="E513" s="204">
        <v>-17.1</v>
      </c>
      <c r="F513" s="204">
        <v>38</v>
      </c>
      <c r="H513" s="204">
        <v>1194.6</v>
      </c>
      <c r="I513" s="204">
        <v>-1765.1</v>
      </c>
      <c r="J513" s="204">
        <v>924.11</v>
      </c>
      <c r="K513" s="204">
        <v>-19</v>
      </c>
    </row>
    <row r="514" spans="1:10">
      <c r="A514" t="s">
        <v>144</v>
      </c>
      <c r="B514" s="204">
        <v>17.1</v>
      </c>
      <c r="C514" s="204">
        <v>948.65</v>
      </c>
      <c r="D514" s="204">
        <v>17.1</v>
      </c>
      <c r="H514" s="204">
        <v>808.8</v>
      </c>
      <c r="I514" s="204">
        <v>-928</v>
      </c>
      <c r="J514" s="204">
        <v>139.85</v>
      </c>
    </row>
    <row r="515" spans="1:11">
      <c r="A515" t="s">
        <v>1121</v>
      </c>
      <c r="B515" s="204">
        <v>25.5</v>
      </c>
      <c r="C515" s="204">
        <v>1509.5</v>
      </c>
      <c r="F515" s="204">
        <v>25.5</v>
      </c>
      <c r="J515" s="204">
        <v>1509.5</v>
      </c>
      <c r="K515" s="204">
        <v>-9</v>
      </c>
    </row>
    <row r="516" spans="1:10">
      <c r="A516" t="s">
        <v>3600</v>
      </c>
      <c r="B516" s="204">
        <v>112.5</v>
      </c>
      <c r="C516" s="204">
        <v>894.81</v>
      </c>
      <c r="D516" s="204">
        <v>62.5</v>
      </c>
      <c r="F516" s="204">
        <v>50</v>
      </c>
      <c r="H516" s="204">
        <v>292.81</v>
      </c>
      <c r="I516" s="204">
        <v>-129</v>
      </c>
      <c r="J516" s="204">
        <v>602</v>
      </c>
    </row>
    <row r="517" spans="1:11">
      <c r="A517" t="s">
        <v>5401</v>
      </c>
      <c r="B517" s="204">
        <v>321</v>
      </c>
      <c r="C517" s="204">
        <v>1386</v>
      </c>
      <c r="D517" s="204">
        <v>51</v>
      </c>
      <c r="F517" s="204">
        <v>270</v>
      </c>
      <c r="H517" s="204">
        <v>-17.3</v>
      </c>
      <c r="I517" s="204">
        <v>-423</v>
      </c>
      <c r="J517" s="204">
        <v>1403.3</v>
      </c>
      <c r="K517" s="204">
        <v>-12</v>
      </c>
    </row>
    <row r="518" spans="1:9">
      <c r="A518" t="s">
        <v>2741</v>
      </c>
      <c r="B518"/>
      <c r="C518" s="204">
        <v>-325.9</v>
      </c>
      <c r="H518" s="204">
        <v>-325.9</v>
      </c>
      <c r="I518" s="204">
        <v>-325.9</v>
      </c>
    </row>
    <row r="519" spans="1:9">
      <c r="A519" t="s">
        <v>4771</v>
      </c>
      <c r="B519"/>
      <c r="C519" s="204">
        <v>-16</v>
      </c>
      <c r="H519" s="204">
        <v>-16</v>
      </c>
      <c r="I519" s="204">
        <v>-24</v>
      </c>
    </row>
    <row r="520" spans="1:11">
      <c r="A520" t="s">
        <v>3205</v>
      </c>
      <c r="B520" s="204">
        <v>444.7</v>
      </c>
      <c r="C520" s="204">
        <v>2804.28</v>
      </c>
      <c r="D520" s="204">
        <v>399.7</v>
      </c>
      <c r="F520" s="204">
        <v>45</v>
      </c>
      <c r="H520" s="204">
        <v>2027.78</v>
      </c>
      <c r="I520" s="204">
        <v>-1996.2</v>
      </c>
      <c r="J520" s="204">
        <v>776.5</v>
      </c>
      <c r="K520" s="204">
        <v>-9</v>
      </c>
    </row>
    <row r="521" spans="1:11">
      <c r="A521" t="s">
        <v>3909</v>
      </c>
      <c r="B521" s="204">
        <v>180.96</v>
      </c>
      <c r="C521" s="204">
        <v>1606.44666666667</v>
      </c>
      <c r="D521" s="204">
        <v>165.96</v>
      </c>
      <c r="E521" s="204">
        <v>-69</v>
      </c>
      <c r="F521" s="204">
        <v>15</v>
      </c>
      <c r="H521" s="204">
        <v>-523.32</v>
      </c>
      <c r="I521" s="204">
        <v>-4295.5</v>
      </c>
      <c r="J521" s="204">
        <v>2129.76666666667</v>
      </c>
      <c r="K521" s="204">
        <v>-10</v>
      </c>
    </row>
    <row r="522" spans="1:11">
      <c r="A522" t="s">
        <v>1370</v>
      </c>
      <c r="B522" s="204">
        <v>-5</v>
      </c>
      <c r="C522" s="204">
        <v>8645</v>
      </c>
      <c r="F522" s="204">
        <v>-5</v>
      </c>
      <c r="G522" s="204">
        <v>-141</v>
      </c>
      <c r="J522" s="204">
        <v>8645</v>
      </c>
      <c r="K522" s="204">
        <v>-1366.5</v>
      </c>
    </row>
    <row r="523" spans="1:10">
      <c r="A523" t="s">
        <v>3167</v>
      </c>
      <c r="B523" s="204">
        <v>5</v>
      </c>
      <c r="C523" s="204">
        <v>645.990866666667</v>
      </c>
      <c r="F523" s="204">
        <v>5</v>
      </c>
      <c r="H523" s="204">
        <v>421.33</v>
      </c>
      <c r="I523" s="204">
        <v>-226.9</v>
      </c>
      <c r="J523" s="204">
        <v>224.660866666667</v>
      </c>
    </row>
    <row r="524" spans="1:10">
      <c r="A524" t="s">
        <v>5402</v>
      </c>
      <c r="B524"/>
      <c r="C524" s="204">
        <v>133</v>
      </c>
      <c r="H524" s="204">
        <v>10</v>
      </c>
      <c r="J524" s="204">
        <v>123</v>
      </c>
    </row>
    <row r="525" spans="1:11">
      <c r="A525" t="s">
        <v>1872</v>
      </c>
      <c r="B525" s="204">
        <v>63</v>
      </c>
      <c r="C525" s="204">
        <v>1287</v>
      </c>
      <c r="D525" s="204">
        <v>3</v>
      </c>
      <c r="F525" s="204">
        <v>60</v>
      </c>
      <c r="H525" s="204">
        <v>9</v>
      </c>
      <c r="J525" s="204">
        <v>1278</v>
      </c>
      <c r="K525" s="204">
        <v>-6</v>
      </c>
    </row>
    <row r="526" spans="1:11">
      <c r="A526" t="s">
        <v>1031</v>
      </c>
      <c r="B526" s="204">
        <v>34.535</v>
      </c>
      <c r="C526" s="204">
        <v>2723.63458333333</v>
      </c>
      <c r="D526" s="204">
        <v>-10</v>
      </c>
      <c r="E526" s="204">
        <v>-10</v>
      </c>
      <c r="F526" s="204">
        <v>44.535</v>
      </c>
      <c r="H526" s="204">
        <v>1067.9</v>
      </c>
      <c r="I526" s="204">
        <v>-135.7</v>
      </c>
      <c r="J526" s="204">
        <v>1655.73458333333</v>
      </c>
      <c r="K526" s="204">
        <v>-75.5</v>
      </c>
    </row>
    <row r="527" spans="1:9">
      <c r="A527" t="s">
        <v>5403</v>
      </c>
      <c r="B527"/>
      <c r="C527" s="204">
        <v>-2506</v>
      </c>
      <c r="H527" s="204">
        <v>-2506</v>
      </c>
      <c r="I527" s="204">
        <v>-2506</v>
      </c>
    </row>
    <row r="528" spans="1:11">
      <c r="A528" t="s">
        <v>698</v>
      </c>
      <c r="B528"/>
      <c r="C528" s="204">
        <v>1084.88</v>
      </c>
      <c r="H528" s="204">
        <v>544.23</v>
      </c>
      <c r="I528" s="204">
        <v>-375.2</v>
      </c>
      <c r="J528" s="204">
        <v>540.65</v>
      </c>
      <c r="K528" s="204">
        <v>-5</v>
      </c>
    </row>
    <row r="529" spans="1:11">
      <c r="A529" t="s">
        <v>2228</v>
      </c>
      <c r="B529" s="204">
        <v>-17</v>
      </c>
      <c r="C529" s="204">
        <v>1634.76</v>
      </c>
      <c r="D529" s="204">
        <v>-41</v>
      </c>
      <c r="E529" s="204">
        <v>-66</v>
      </c>
      <c r="F529" s="204">
        <v>24</v>
      </c>
      <c r="H529" s="204">
        <v>1249.51</v>
      </c>
      <c r="I529" s="204">
        <v>-625.2</v>
      </c>
      <c r="J529" s="204">
        <v>385.25</v>
      </c>
      <c r="K529" s="204">
        <v>-25</v>
      </c>
    </row>
    <row r="530" spans="1:10">
      <c r="A530" t="s">
        <v>4168</v>
      </c>
      <c r="B530"/>
      <c r="C530" s="204">
        <v>1093.39</v>
      </c>
      <c r="H530" s="204">
        <v>921.99</v>
      </c>
      <c r="I530" s="204">
        <v>-475</v>
      </c>
      <c r="J530" s="204">
        <v>171.4</v>
      </c>
    </row>
    <row r="531" spans="1:11">
      <c r="A531" t="s">
        <v>3303</v>
      </c>
      <c r="B531" s="204">
        <v>50.8</v>
      </c>
      <c r="C531" s="204">
        <v>2313.5</v>
      </c>
      <c r="D531" s="204">
        <v>48</v>
      </c>
      <c r="F531" s="204">
        <v>2.8</v>
      </c>
      <c r="H531" s="204">
        <v>1684.2</v>
      </c>
      <c r="I531" s="204">
        <v>-932.9</v>
      </c>
      <c r="J531" s="204">
        <v>629.3</v>
      </c>
      <c r="K531" s="204">
        <v>-10</v>
      </c>
    </row>
    <row r="532" spans="1:10">
      <c r="A532" t="s">
        <v>3570</v>
      </c>
      <c r="B532" s="204">
        <v>85.9</v>
      </c>
      <c r="C532" s="204">
        <v>1780.71</v>
      </c>
      <c r="D532" s="204">
        <v>75.9</v>
      </c>
      <c r="F532" s="204">
        <v>10</v>
      </c>
      <c r="H532" s="204">
        <v>1197.31</v>
      </c>
      <c r="I532" s="204">
        <v>-781.7</v>
      </c>
      <c r="J532" s="204">
        <v>583.4</v>
      </c>
    </row>
    <row r="533" spans="1:10">
      <c r="A533" t="s">
        <v>5404</v>
      </c>
      <c r="B533"/>
      <c r="C533" s="204">
        <v>-387.9</v>
      </c>
      <c r="H533" s="204">
        <v>-520.9</v>
      </c>
      <c r="I533" s="204">
        <v>-699.9</v>
      </c>
      <c r="J533" s="204">
        <v>133</v>
      </c>
    </row>
    <row r="534" spans="1:10">
      <c r="A534" t="s">
        <v>215</v>
      </c>
      <c r="B534" s="204">
        <v>17.1</v>
      </c>
      <c r="C534" s="204">
        <v>1410.25</v>
      </c>
      <c r="D534" s="204">
        <v>17.1</v>
      </c>
      <c r="H534" s="204">
        <v>1043.7</v>
      </c>
      <c r="I534" s="204">
        <v>-510</v>
      </c>
      <c r="J534" s="204">
        <v>366.55</v>
      </c>
    </row>
    <row r="535" spans="1:11">
      <c r="A535" t="s">
        <v>3913</v>
      </c>
      <c r="B535" s="204">
        <v>41</v>
      </c>
      <c r="C535" s="204">
        <v>3170.825</v>
      </c>
      <c r="D535" s="204">
        <v>0</v>
      </c>
      <c r="F535" s="204">
        <v>41</v>
      </c>
      <c r="H535" s="204">
        <v>1327.8</v>
      </c>
      <c r="I535" s="204">
        <v>-681.5</v>
      </c>
      <c r="J535" s="204">
        <v>1843.025</v>
      </c>
      <c r="K535" s="204">
        <v>-5</v>
      </c>
    </row>
    <row r="536" spans="1:11">
      <c r="A536" t="s">
        <v>1331</v>
      </c>
      <c r="B536" s="204">
        <v>41</v>
      </c>
      <c r="C536" s="204">
        <v>5568</v>
      </c>
      <c r="F536" s="204">
        <v>41</v>
      </c>
      <c r="G536" s="204">
        <v>-103</v>
      </c>
      <c r="J536" s="204">
        <v>5568</v>
      </c>
      <c r="K536" s="204">
        <v>-478</v>
      </c>
    </row>
    <row r="537" spans="1:11">
      <c r="A537" t="s">
        <v>781</v>
      </c>
      <c r="B537" s="204">
        <v>240.574966666667</v>
      </c>
      <c r="C537" s="204">
        <v>12147.06895</v>
      </c>
      <c r="D537" s="204">
        <v>166</v>
      </c>
      <c r="F537" s="204">
        <v>74.5749666666666</v>
      </c>
      <c r="H537" s="204">
        <v>8583.15</v>
      </c>
      <c r="I537" s="204">
        <v>-2719.3</v>
      </c>
      <c r="J537" s="204">
        <v>3563.91895</v>
      </c>
      <c r="K537" s="204">
        <v>-64.3666666666667</v>
      </c>
    </row>
    <row r="538" spans="1:11">
      <c r="A538" t="s">
        <v>3895</v>
      </c>
      <c r="B538" s="204">
        <v>-4</v>
      </c>
      <c r="C538" s="204">
        <v>3074.55</v>
      </c>
      <c r="D538" s="204">
        <v>-48</v>
      </c>
      <c r="E538" s="204">
        <v>-48</v>
      </c>
      <c r="F538" s="204">
        <v>44</v>
      </c>
      <c r="H538" s="204">
        <v>1768.8</v>
      </c>
      <c r="I538" s="204">
        <v>-723.1</v>
      </c>
      <c r="J538" s="204">
        <v>1305.75</v>
      </c>
      <c r="K538" s="204">
        <v>-6</v>
      </c>
    </row>
    <row r="539" spans="1:11">
      <c r="A539" t="s">
        <v>3711</v>
      </c>
      <c r="B539" s="204">
        <v>84.65</v>
      </c>
      <c r="C539" s="204">
        <v>1993.73</v>
      </c>
      <c r="D539" s="204">
        <v>84</v>
      </c>
      <c r="F539" s="204">
        <v>0.65</v>
      </c>
      <c r="H539" s="204">
        <v>1271.13</v>
      </c>
      <c r="I539" s="204">
        <v>-602.3</v>
      </c>
      <c r="J539" s="204">
        <v>722.6</v>
      </c>
      <c r="K539" s="204">
        <v>-10</v>
      </c>
    </row>
    <row r="540" spans="1:10">
      <c r="A540" t="s">
        <v>415</v>
      </c>
      <c r="B540" s="204">
        <v>17.1</v>
      </c>
      <c r="C540" s="204">
        <v>-2695.45</v>
      </c>
      <c r="D540" s="204">
        <v>17.1</v>
      </c>
      <c r="E540" s="204">
        <v>-17.1</v>
      </c>
      <c r="H540" s="204">
        <v>-2722.4</v>
      </c>
      <c r="I540" s="204">
        <v>-3376.1</v>
      </c>
      <c r="J540" s="204">
        <v>26.95</v>
      </c>
    </row>
    <row r="541" spans="1:10">
      <c r="A541" t="s">
        <v>3198</v>
      </c>
      <c r="B541" s="204">
        <v>88</v>
      </c>
      <c r="C541" s="204">
        <v>-4938.33</v>
      </c>
      <c r="D541" s="204">
        <v>-38</v>
      </c>
      <c r="E541" s="204">
        <v>-38</v>
      </c>
      <c r="F541" s="204">
        <v>126</v>
      </c>
      <c r="H541" s="204">
        <v>-5841.28</v>
      </c>
      <c r="I541" s="204">
        <v>-6741.9</v>
      </c>
      <c r="J541" s="204">
        <v>902.95</v>
      </c>
    </row>
    <row r="542" spans="1:11">
      <c r="A542" t="s">
        <v>2340</v>
      </c>
      <c r="B542" s="204">
        <v>58.5</v>
      </c>
      <c r="C542" s="204">
        <v>3261.30333333333</v>
      </c>
      <c r="D542" s="204">
        <v>18.5</v>
      </c>
      <c r="F542" s="204">
        <v>40</v>
      </c>
      <c r="H542" s="204">
        <v>2261.12</v>
      </c>
      <c r="I542" s="204">
        <v>-748.5</v>
      </c>
      <c r="J542" s="204">
        <v>1000.18333333333</v>
      </c>
      <c r="K542" s="204">
        <v>-34.3</v>
      </c>
    </row>
    <row r="543" spans="1:11">
      <c r="A543" t="s">
        <v>1009</v>
      </c>
      <c r="B543" s="204">
        <v>62</v>
      </c>
      <c r="C543" s="204">
        <v>3148.95808333333</v>
      </c>
      <c r="D543" s="204">
        <v>9</v>
      </c>
      <c r="F543" s="204">
        <v>53</v>
      </c>
      <c r="H543" s="204">
        <v>1808.77</v>
      </c>
      <c r="I543" s="204">
        <v>-965.8</v>
      </c>
      <c r="J543" s="204">
        <v>1340.18808333333</v>
      </c>
      <c r="K543" s="204">
        <v>-111.33</v>
      </c>
    </row>
    <row r="544" spans="1:10">
      <c r="A544" t="s">
        <v>4068</v>
      </c>
      <c r="B544" s="204">
        <v>34.2</v>
      </c>
      <c r="C544" s="204">
        <v>-938.4</v>
      </c>
      <c r="D544" s="204">
        <v>34.2</v>
      </c>
      <c r="H544" s="204">
        <v>-1034.8</v>
      </c>
      <c r="I544" s="204">
        <v>-2560</v>
      </c>
      <c r="J544" s="204">
        <v>96.4</v>
      </c>
    </row>
    <row r="545" spans="1:11">
      <c r="A545" t="s">
        <v>2194</v>
      </c>
      <c r="B545" s="204">
        <v>35.5</v>
      </c>
      <c r="C545" s="204">
        <v>2876.95</v>
      </c>
      <c r="F545" s="204">
        <v>35.5</v>
      </c>
      <c r="H545" s="204">
        <v>1954.5</v>
      </c>
      <c r="I545" s="204">
        <v>-594</v>
      </c>
      <c r="J545" s="204">
        <v>922.45</v>
      </c>
      <c r="K545" s="204">
        <v>-6</v>
      </c>
    </row>
    <row r="546" spans="1:10">
      <c r="A546" t="s">
        <v>2884</v>
      </c>
      <c r="B546"/>
      <c r="C546" s="204">
        <v>410.72415</v>
      </c>
      <c r="H546" s="204">
        <v>-128.8</v>
      </c>
      <c r="I546" s="204">
        <v>-171</v>
      </c>
      <c r="J546" s="204">
        <v>539.52415</v>
      </c>
    </row>
    <row r="547" spans="1:10">
      <c r="A547" t="s">
        <v>3238</v>
      </c>
      <c r="B547"/>
      <c r="C547" s="204">
        <v>250</v>
      </c>
      <c r="J547" s="204">
        <v>250</v>
      </c>
    </row>
    <row r="548" spans="1:10">
      <c r="A548" t="s">
        <v>627</v>
      </c>
      <c r="B548" s="204">
        <v>129.79</v>
      </c>
      <c r="C548" s="204">
        <v>-436.8377</v>
      </c>
      <c r="D548" s="204">
        <v>129.79</v>
      </c>
      <c r="H548" s="204">
        <v>-820.45</v>
      </c>
      <c r="I548" s="204">
        <v>-1699.4</v>
      </c>
      <c r="J548" s="204">
        <v>383.6123</v>
      </c>
    </row>
    <row r="549" spans="1:11">
      <c r="A549" t="s">
        <v>1017</v>
      </c>
      <c r="B549" s="204">
        <v>-57.3</v>
      </c>
      <c r="C549" s="204">
        <v>3542.48866666667</v>
      </c>
      <c r="D549" s="204">
        <v>-88.3</v>
      </c>
      <c r="E549" s="204">
        <v>-88.3</v>
      </c>
      <c r="F549" s="204">
        <v>31</v>
      </c>
      <c r="H549" s="204">
        <v>1687.54</v>
      </c>
      <c r="I549" s="204">
        <v>-412</v>
      </c>
      <c r="J549" s="204">
        <v>1854.94866666667</v>
      </c>
      <c r="K549" s="204">
        <v>-156.493333333333</v>
      </c>
    </row>
    <row r="550" spans="1:10">
      <c r="A550" t="s">
        <v>3563</v>
      </c>
      <c r="B550" s="204">
        <v>32</v>
      </c>
      <c r="C550" s="204">
        <v>1038.31</v>
      </c>
      <c r="D550" s="204">
        <v>0</v>
      </c>
      <c r="F550" s="204">
        <v>32</v>
      </c>
      <c r="H550" s="204">
        <v>613.01</v>
      </c>
      <c r="I550" s="204">
        <v>-449.7</v>
      </c>
      <c r="J550" s="204">
        <v>425.3</v>
      </c>
    </row>
    <row r="551" spans="1:10">
      <c r="A551" t="s">
        <v>2375</v>
      </c>
      <c r="B551" s="204">
        <v>24.5</v>
      </c>
      <c r="C551" s="204">
        <v>1188.48333333333</v>
      </c>
      <c r="D551" s="204">
        <v>14.5</v>
      </c>
      <c r="F551" s="204">
        <v>10</v>
      </c>
      <c r="H551" s="204">
        <v>806.7</v>
      </c>
      <c r="I551" s="204">
        <v>-71</v>
      </c>
      <c r="J551" s="204">
        <v>381.783333333333</v>
      </c>
    </row>
    <row r="552" spans="1:11">
      <c r="A552" t="s">
        <v>173</v>
      </c>
      <c r="B552" s="204">
        <v>23.1</v>
      </c>
      <c r="C552" s="204">
        <v>412.00925</v>
      </c>
      <c r="D552" s="204">
        <v>17.1</v>
      </c>
      <c r="F552" s="204">
        <v>6</v>
      </c>
      <c r="H552" s="204">
        <v>-13.4</v>
      </c>
      <c r="I552" s="204">
        <v>-167</v>
      </c>
      <c r="J552" s="204">
        <v>425.40925</v>
      </c>
      <c r="K552" s="204">
        <v>-10</v>
      </c>
    </row>
    <row r="553" spans="1:9">
      <c r="A553" t="s">
        <v>619</v>
      </c>
      <c r="B553"/>
      <c r="C553" s="204">
        <v>-266</v>
      </c>
      <c r="H553" s="204">
        <v>-266</v>
      </c>
      <c r="I553" s="204">
        <v>-266</v>
      </c>
    </row>
    <row r="554" spans="1:11">
      <c r="A554" t="s">
        <v>1611</v>
      </c>
      <c r="B554" s="204">
        <v>80</v>
      </c>
      <c r="C554" s="204">
        <v>936.303333333333</v>
      </c>
      <c r="D554" s="204">
        <v>60</v>
      </c>
      <c r="E554" s="204">
        <v>-69</v>
      </c>
      <c r="F554" s="204">
        <v>20</v>
      </c>
      <c r="H554" s="204">
        <v>490.9</v>
      </c>
      <c r="I554" s="204">
        <v>-730.6</v>
      </c>
      <c r="J554" s="204">
        <v>445.403333333333</v>
      </c>
      <c r="K554" s="204">
        <v>-49.8466666666667</v>
      </c>
    </row>
    <row r="555" spans="1:11">
      <c r="A555" t="s">
        <v>121</v>
      </c>
      <c r="B555" s="204">
        <v>85.9122</v>
      </c>
      <c r="C555" s="204">
        <v>1302.00585</v>
      </c>
      <c r="F555" s="204">
        <v>85.9122</v>
      </c>
      <c r="H555" s="204">
        <v>-168.24</v>
      </c>
      <c r="I555" s="204">
        <v>-1905</v>
      </c>
      <c r="J555" s="204">
        <v>1470.24585</v>
      </c>
      <c r="K555" s="204">
        <v>-5</v>
      </c>
    </row>
    <row r="556" spans="1:10">
      <c r="A556" t="s">
        <v>4582</v>
      </c>
      <c r="B556" s="204">
        <v>120</v>
      </c>
      <c r="C556" s="204">
        <v>68.1</v>
      </c>
      <c r="D556" s="204">
        <v>120</v>
      </c>
      <c r="H556" s="204">
        <v>58.1</v>
      </c>
      <c r="I556" s="204">
        <v>-169</v>
      </c>
      <c r="J556" s="204">
        <v>10</v>
      </c>
    </row>
    <row r="557" spans="1:11">
      <c r="A557" t="s">
        <v>918</v>
      </c>
      <c r="B557"/>
      <c r="C557" s="204">
        <v>139.355</v>
      </c>
      <c r="H557" s="204">
        <v>-428.21</v>
      </c>
      <c r="I557" s="204">
        <v>-1644</v>
      </c>
      <c r="J557" s="204">
        <v>567.565</v>
      </c>
      <c r="K557" s="204">
        <v>-5</v>
      </c>
    </row>
    <row r="558" spans="1:10">
      <c r="A558" t="s">
        <v>158</v>
      </c>
      <c r="B558" s="204">
        <v>3</v>
      </c>
      <c r="C558" s="204">
        <v>1798</v>
      </c>
      <c r="D558" s="204">
        <v>3</v>
      </c>
      <c r="H558" s="204">
        <v>1540.7</v>
      </c>
      <c r="I558" s="204">
        <v>-702.2</v>
      </c>
      <c r="J558" s="204">
        <v>257.3</v>
      </c>
    </row>
    <row r="559" spans="1:9">
      <c r="A559" t="s">
        <v>1602</v>
      </c>
      <c r="B559"/>
      <c r="C559" s="204">
        <v>-122</v>
      </c>
      <c r="H559" s="204">
        <v>-122</v>
      </c>
      <c r="I559" s="204">
        <v>-152</v>
      </c>
    </row>
    <row r="560" spans="1:10">
      <c r="A560" t="s">
        <v>4561</v>
      </c>
      <c r="B560"/>
      <c r="C560" s="204">
        <v>3359.16</v>
      </c>
      <c r="H560" s="204">
        <v>3093.66</v>
      </c>
      <c r="I560" s="204">
        <v>-259.4</v>
      </c>
      <c r="J560" s="204">
        <v>265.5</v>
      </c>
    </row>
    <row r="561" spans="1:11">
      <c r="A561" t="s">
        <v>1623</v>
      </c>
      <c r="B561" s="204">
        <v>89</v>
      </c>
      <c r="C561" s="204">
        <v>1130.035</v>
      </c>
      <c r="D561" s="204">
        <v>38</v>
      </c>
      <c r="F561" s="204">
        <v>51</v>
      </c>
      <c r="H561" s="204">
        <v>664.18</v>
      </c>
      <c r="I561" s="204">
        <v>-107.3</v>
      </c>
      <c r="J561" s="204">
        <v>465.855</v>
      </c>
      <c r="K561" s="204">
        <v>-13</v>
      </c>
    </row>
    <row r="562" spans="1:11">
      <c r="A562" t="s">
        <v>3867</v>
      </c>
      <c r="B562" s="204">
        <v>110</v>
      </c>
      <c r="C562" s="204">
        <v>-410.238166666667</v>
      </c>
      <c r="F562" s="204">
        <v>110</v>
      </c>
      <c r="H562" s="204">
        <v>-1304.05</v>
      </c>
      <c r="I562" s="204">
        <v>-1428.15</v>
      </c>
      <c r="J562" s="204">
        <v>893.811833333333</v>
      </c>
      <c r="K562" s="204">
        <v>-23</v>
      </c>
    </row>
    <row r="563" spans="1:10">
      <c r="A563" t="s">
        <v>719</v>
      </c>
      <c r="B563" s="204">
        <v>56.55</v>
      </c>
      <c r="C563" s="204">
        <v>1494.56</v>
      </c>
      <c r="D563" s="204">
        <v>30.9</v>
      </c>
      <c r="E563" s="204">
        <v>-60</v>
      </c>
      <c r="F563" s="204">
        <v>25.65</v>
      </c>
      <c r="H563" s="204">
        <v>915.01</v>
      </c>
      <c r="I563" s="204">
        <v>-1415</v>
      </c>
      <c r="J563" s="204">
        <v>579.55</v>
      </c>
    </row>
    <row r="564" spans="1:11">
      <c r="A564" t="s">
        <v>2758</v>
      </c>
      <c r="B564" s="204">
        <v>0</v>
      </c>
      <c r="C564" s="204">
        <v>2664.19485</v>
      </c>
      <c r="D564" s="204">
        <v>0</v>
      </c>
      <c r="H564" s="204">
        <v>1853.66</v>
      </c>
      <c r="I564" s="204">
        <v>-798.2</v>
      </c>
      <c r="J564" s="204">
        <v>810.53485</v>
      </c>
      <c r="K564" s="204">
        <v>-10</v>
      </c>
    </row>
    <row r="565" spans="1:10">
      <c r="A565" t="s">
        <v>2900</v>
      </c>
      <c r="B565" s="204">
        <v>30</v>
      </c>
      <c r="C565" s="204">
        <v>306.3</v>
      </c>
      <c r="F565" s="204">
        <v>30</v>
      </c>
      <c r="H565" s="204">
        <v>216.3</v>
      </c>
      <c r="I565" s="204">
        <v>-209</v>
      </c>
      <c r="J565" s="204">
        <v>90</v>
      </c>
    </row>
    <row r="566" spans="1:11">
      <c r="A566" t="s">
        <v>4496</v>
      </c>
      <c r="B566" s="204">
        <v>222.22</v>
      </c>
      <c r="C566" s="204">
        <v>1646.62</v>
      </c>
      <c r="D566" s="204">
        <v>154.8</v>
      </c>
      <c r="F566" s="204">
        <v>67.42</v>
      </c>
      <c r="H566" s="204">
        <v>1077.2</v>
      </c>
      <c r="I566" s="204">
        <v>-196</v>
      </c>
      <c r="J566" s="204">
        <v>569.42</v>
      </c>
      <c r="K566" s="204">
        <v>-10</v>
      </c>
    </row>
    <row r="567" spans="1:10">
      <c r="A567" t="s">
        <v>3195</v>
      </c>
      <c r="B567" s="204">
        <v>-4.7</v>
      </c>
      <c r="C567" s="204">
        <v>69.1733</v>
      </c>
      <c r="D567" s="204">
        <v>-24.7</v>
      </c>
      <c r="E567" s="204">
        <v>-76</v>
      </c>
      <c r="F567" s="204">
        <v>20</v>
      </c>
      <c r="H567" s="204">
        <v>-515.1</v>
      </c>
      <c r="I567" s="204">
        <v>-1191.3</v>
      </c>
      <c r="J567" s="204">
        <v>584.2733</v>
      </c>
    </row>
    <row r="568" spans="1:10">
      <c r="A568" t="s">
        <v>161</v>
      </c>
      <c r="B568"/>
      <c r="C568" s="204">
        <v>-66</v>
      </c>
      <c r="H568" s="204">
        <v>-96</v>
      </c>
      <c r="I568" s="204">
        <v>-96</v>
      </c>
      <c r="J568" s="204">
        <v>30</v>
      </c>
    </row>
    <row r="569" spans="1:10">
      <c r="A569" t="s">
        <v>2802</v>
      </c>
      <c r="B569"/>
      <c r="C569" s="204">
        <v>950.9</v>
      </c>
      <c r="H569" s="204">
        <v>608</v>
      </c>
      <c r="I569" s="204">
        <v>-725</v>
      </c>
      <c r="J569" s="204">
        <v>342.9</v>
      </c>
    </row>
    <row r="570" spans="1:10">
      <c r="A570" t="s">
        <v>4210</v>
      </c>
      <c r="B570" s="204">
        <v>39.85</v>
      </c>
      <c r="C570" s="204">
        <v>1209.85</v>
      </c>
      <c r="F570" s="204">
        <v>39.85</v>
      </c>
      <c r="H570" s="204">
        <v>843</v>
      </c>
      <c r="I570" s="204">
        <v>-414</v>
      </c>
      <c r="J570" s="204">
        <v>366.85</v>
      </c>
    </row>
    <row r="571" spans="1:11">
      <c r="A571" t="s">
        <v>3649</v>
      </c>
      <c r="B571" s="204">
        <v>-20</v>
      </c>
      <c r="C571" s="204">
        <v>5283.27585</v>
      </c>
      <c r="D571" s="204">
        <v>-20</v>
      </c>
      <c r="E571" s="204">
        <v>-20</v>
      </c>
      <c r="H571" s="204">
        <v>3928</v>
      </c>
      <c r="I571" s="204">
        <v>-724.1</v>
      </c>
      <c r="J571" s="204">
        <v>1355.27585</v>
      </c>
      <c r="K571" s="204">
        <v>-10</v>
      </c>
    </row>
    <row r="572" spans="1:11">
      <c r="A572" t="s">
        <v>2671</v>
      </c>
      <c r="B572"/>
      <c r="C572" s="204">
        <v>68.3</v>
      </c>
      <c r="H572" s="204">
        <v>69</v>
      </c>
      <c r="I572" s="204">
        <v>-182</v>
      </c>
      <c r="J572" s="204">
        <v>-0.7</v>
      </c>
      <c r="K572" s="204">
        <v>-10</v>
      </c>
    </row>
    <row r="573" spans="1:10">
      <c r="A573" t="s">
        <v>218</v>
      </c>
      <c r="B573" s="204">
        <v>3</v>
      </c>
      <c r="C573" s="204">
        <v>603.05</v>
      </c>
      <c r="D573" s="204">
        <v>3</v>
      </c>
      <c r="H573" s="204">
        <v>378.1</v>
      </c>
      <c r="I573" s="204">
        <v>-151</v>
      </c>
      <c r="J573" s="204">
        <v>224.95</v>
      </c>
    </row>
    <row r="574" spans="1:9">
      <c r="A574" t="s">
        <v>5405</v>
      </c>
      <c r="B574"/>
      <c r="C574" s="204">
        <v>-646</v>
      </c>
      <c r="H574" s="204">
        <v>-646</v>
      </c>
      <c r="I574" s="204">
        <v>-646</v>
      </c>
    </row>
    <row r="575" spans="1:11">
      <c r="A575" t="s">
        <v>815</v>
      </c>
      <c r="B575"/>
      <c r="C575" s="204">
        <v>-108</v>
      </c>
      <c r="H575" s="204">
        <v>-98</v>
      </c>
      <c r="I575" s="204">
        <v>-98</v>
      </c>
      <c r="J575" s="204">
        <v>-10</v>
      </c>
      <c r="K575" s="204">
        <v>-10</v>
      </c>
    </row>
    <row r="576" spans="1:11">
      <c r="A576" t="s">
        <v>2898</v>
      </c>
      <c r="B576" s="204">
        <v>-10</v>
      </c>
      <c r="C576" s="204">
        <v>1259.7474</v>
      </c>
      <c r="F576" s="204">
        <v>-10</v>
      </c>
      <c r="G576" s="204">
        <v>-10</v>
      </c>
      <c r="H576" s="204">
        <v>116.3</v>
      </c>
      <c r="I576" s="204">
        <v>-273</v>
      </c>
      <c r="J576" s="204">
        <v>1143.4474</v>
      </c>
      <c r="K576" s="204">
        <v>-10</v>
      </c>
    </row>
    <row r="577" spans="1:10">
      <c r="A577" t="s">
        <v>4251</v>
      </c>
      <c r="B577" s="204">
        <v>57.3</v>
      </c>
      <c r="C577" s="204">
        <v>1973.85</v>
      </c>
      <c r="D577" s="204">
        <v>51.3</v>
      </c>
      <c r="F577" s="204">
        <v>6</v>
      </c>
      <c r="H577" s="204">
        <v>1360.6</v>
      </c>
      <c r="I577" s="204">
        <v>-1087</v>
      </c>
      <c r="J577" s="204">
        <v>613.25</v>
      </c>
    </row>
    <row r="578" spans="1:9">
      <c r="A578" t="s">
        <v>2931</v>
      </c>
      <c r="B578"/>
      <c r="C578" s="204">
        <v>-1.9</v>
      </c>
      <c r="H578" s="204">
        <v>-1.9</v>
      </c>
      <c r="I578" s="204">
        <v>-19</v>
      </c>
    </row>
    <row r="579" spans="1:9">
      <c r="A579" t="s">
        <v>3058</v>
      </c>
      <c r="B579"/>
      <c r="C579" s="204">
        <v>-1226</v>
      </c>
      <c r="H579" s="204">
        <v>-1226</v>
      </c>
      <c r="I579" s="204">
        <v>-1226</v>
      </c>
    </row>
    <row r="580" spans="1:10">
      <c r="A580" t="s">
        <v>2755</v>
      </c>
      <c r="B580" s="204">
        <v>131.55</v>
      </c>
      <c r="C580" s="204">
        <v>1490.55</v>
      </c>
      <c r="D580" s="204">
        <v>105.9</v>
      </c>
      <c r="F580" s="204">
        <v>25.65</v>
      </c>
      <c r="H580" s="204">
        <v>749.1</v>
      </c>
      <c r="I580" s="204">
        <v>-298</v>
      </c>
      <c r="J580" s="204">
        <v>741.45</v>
      </c>
    </row>
    <row r="581" spans="1:10">
      <c r="A581" t="s">
        <v>242</v>
      </c>
      <c r="B581" s="204">
        <v>75</v>
      </c>
      <c r="C581" s="204">
        <v>538</v>
      </c>
      <c r="D581" s="204">
        <v>45</v>
      </c>
      <c r="F581" s="204">
        <v>30</v>
      </c>
      <c r="H581" s="204">
        <v>178</v>
      </c>
      <c r="I581" s="204">
        <v>-38</v>
      </c>
      <c r="J581" s="204">
        <v>360</v>
      </c>
    </row>
    <row r="582" spans="1:9">
      <c r="A582" t="s">
        <v>5406</v>
      </c>
      <c r="B582"/>
      <c r="C582" s="204">
        <v>-96</v>
      </c>
      <c r="H582" s="204">
        <v>-96</v>
      </c>
      <c r="I582" s="204">
        <v>-96</v>
      </c>
    </row>
    <row r="583" spans="1:10">
      <c r="A583" t="s">
        <v>3832</v>
      </c>
      <c r="B583"/>
      <c r="C583" s="204">
        <v>-38</v>
      </c>
      <c r="H583" s="204">
        <v>-48</v>
      </c>
      <c r="I583" s="204">
        <v>-48</v>
      </c>
      <c r="J583" s="204">
        <v>10</v>
      </c>
    </row>
    <row r="584" spans="1:10">
      <c r="A584" t="s">
        <v>3066</v>
      </c>
      <c r="B584" s="204">
        <v>10</v>
      </c>
      <c r="C584" s="204">
        <v>1065.75</v>
      </c>
      <c r="F584" s="204">
        <v>10</v>
      </c>
      <c r="H584" s="204">
        <v>662.5</v>
      </c>
      <c r="I584" s="204">
        <v>-95</v>
      </c>
      <c r="J584" s="204">
        <v>403.25</v>
      </c>
    </row>
    <row r="585" spans="1:11">
      <c r="A585" t="s">
        <v>3061</v>
      </c>
      <c r="B585" s="204">
        <v>126.55</v>
      </c>
      <c r="C585" s="204">
        <v>1702.64</v>
      </c>
      <c r="D585" s="204">
        <v>105.9</v>
      </c>
      <c r="F585" s="204">
        <v>20.65</v>
      </c>
      <c r="H585" s="204">
        <v>1576.39</v>
      </c>
      <c r="I585" s="204">
        <v>-227</v>
      </c>
      <c r="J585" s="204">
        <v>126.25</v>
      </c>
      <c r="K585" s="204">
        <v>-10</v>
      </c>
    </row>
    <row r="586" spans="1:9">
      <c r="A586" t="s">
        <v>452</v>
      </c>
      <c r="B586"/>
      <c r="C586" s="204">
        <v>-115</v>
      </c>
      <c r="H586" s="204">
        <v>-115</v>
      </c>
      <c r="I586" s="204">
        <v>-115</v>
      </c>
    </row>
    <row r="587" spans="1:9">
      <c r="A587" t="s">
        <v>2565</v>
      </c>
      <c r="B587"/>
      <c r="C587" s="204">
        <v>-115</v>
      </c>
      <c r="H587" s="204">
        <v>-115</v>
      </c>
      <c r="I587" s="204">
        <v>-115</v>
      </c>
    </row>
    <row r="588" spans="1:10">
      <c r="A588" t="s">
        <v>2734</v>
      </c>
      <c r="B588" s="204">
        <v>121.55</v>
      </c>
      <c r="C588" s="204">
        <v>2346.9</v>
      </c>
      <c r="D588" s="204">
        <v>90.9</v>
      </c>
      <c r="F588" s="204">
        <v>30.65</v>
      </c>
      <c r="H588" s="204">
        <v>1811.5</v>
      </c>
      <c r="I588" s="204">
        <v>-981</v>
      </c>
      <c r="J588" s="204">
        <v>535.4</v>
      </c>
    </row>
    <row r="589" spans="1:10">
      <c r="A589" t="s">
        <v>1171</v>
      </c>
      <c r="B589" s="204">
        <v>7</v>
      </c>
      <c r="C589" s="204">
        <v>223.5</v>
      </c>
      <c r="F589" s="204">
        <v>7</v>
      </c>
      <c r="J589" s="204">
        <v>223.5</v>
      </c>
    </row>
    <row r="590" spans="1:9">
      <c r="A590" t="s">
        <v>5407</v>
      </c>
      <c r="B590"/>
      <c r="C590" s="204">
        <v>-287</v>
      </c>
      <c r="H590" s="204">
        <v>-287</v>
      </c>
      <c r="I590" s="204">
        <v>-287</v>
      </c>
    </row>
    <row r="591" spans="1:10">
      <c r="A591" t="s">
        <v>320</v>
      </c>
      <c r="B591" s="204">
        <v>17.1</v>
      </c>
      <c r="C591" s="204">
        <v>176.5</v>
      </c>
      <c r="D591" s="204">
        <v>17.1</v>
      </c>
      <c r="H591" s="204">
        <v>147.2</v>
      </c>
      <c r="I591" s="204">
        <v>-241.1</v>
      </c>
      <c r="J591" s="204">
        <v>29.3</v>
      </c>
    </row>
    <row r="592" spans="1:10">
      <c r="A592" t="s">
        <v>184</v>
      </c>
      <c r="B592" s="204">
        <v>10</v>
      </c>
      <c r="C592" s="204">
        <v>82.6</v>
      </c>
      <c r="F592" s="204">
        <v>10</v>
      </c>
      <c r="H592" s="204">
        <v>52.6</v>
      </c>
      <c r="I592" s="204">
        <v>-58</v>
      </c>
      <c r="J592" s="204">
        <v>30</v>
      </c>
    </row>
    <row r="593" spans="1:10">
      <c r="A593" t="s">
        <v>397</v>
      </c>
      <c r="B593"/>
      <c r="C593" s="204">
        <v>923.6</v>
      </c>
      <c r="H593" s="204">
        <v>641.3</v>
      </c>
      <c r="I593" s="204">
        <v>-315</v>
      </c>
      <c r="J593" s="204">
        <v>282.3</v>
      </c>
    </row>
    <row r="594" spans="1:9">
      <c r="A594" t="s">
        <v>3038</v>
      </c>
      <c r="B594"/>
      <c r="C594" s="204">
        <v>-192</v>
      </c>
      <c r="H594" s="204">
        <v>-192</v>
      </c>
      <c r="I594" s="204">
        <v>-192</v>
      </c>
    </row>
    <row r="595" spans="1:10">
      <c r="A595" t="s">
        <v>1814</v>
      </c>
      <c r="B595" s="204">
        <v>90.7</v>
      </c>
      <c r="C595" s="204">
        <v>655.01</v>
      </c>
      <c r="D595" s="204">
        <v>80.7</v>
      </c>
      <c r="E595" s="204">
        <v>-159.4</v>
      </c>
      <c r="F595" s="204">
        <v>10</v>
      </c>
      <c r="H595" s="204">
        <v>495.76</v>
      </c>
      <c r="I595" s="204">
        <v>-306.4</v>
      </c>
      <c r="J595" s="204">
        <v>159.25</v>
      </c>
    </row>
    <row r="596" spans="1:10">
      <c r="A596" t="s">
        <v>1056</v>
      </c>
      <c r="B596" s="204">
        <v>6</v>
      </c>
      <c r="C596" s="204">
        <v>1311.04</v>
      </c>
      <c r="F596" s="204">
        <v>6</v>
      </c>
      <c r="H596" s="204">
        <v>900.54</v>
      </c>
      <c r="I596" s="204">
        <v>-176.6</v>
      </c>
      <c r="J596" s="204">
        <v>410.5</v>
      </c>
    </row>
    <row r="597" spans="1:11">
      <c r="A597" t="s">
        <v>4497</v>
      </c>
      <c r="B597" s="204">
        <v>352.9</v>
      </c>
      <c r="C597" s="204">
        <v>4040.761</v>
      </c>
      <c r="D597" s="204">
        <v>341.6</v>
      </c>
      <c r="F597" s="204">
        <v>11.3</v>
      </c>
      <c r="H597" s="204">
        <v>3441.3</v>
      </c>
      <c r="I597" s="204">
        <v>-1485</v>
      </c>
      <c r="J597" s="204">
        <v>599.461</v>
      </c>
      <c r="K597" s="204">
        <v>-5</v>
      </c>
    </row>
    <row r="598" spans="1:10">
      <c r="A598" t="s">
        <v>1062</v>
      </c>
      <c r="B598" s="204">
        <v>90.7</v>
      </c>
      <c r="C598" s="204">
        <v>1099.41</v>
      </c>
      <c r="D598" s="204">
        <v>80.7</v>
      </c>
      <c r="E598" s="204">
        <v>-88.3</v>
      </c>
      <c r="F598" s="204">
        <v>10</v>
      </c>
      <c r="H598" s="204">
        <v>741.76</v>
      </c>
      <c r="I598" s="204">
        <v>-206.8</v>
      </c>
      <c r="J598" s="204">
        <v>357.65</v>
      </c>
    </row>
    <row r="599" spans="1:10">
      <c r="A599" t="s">
        <v>725</v>
      </c>
      <c r="B599" s="204">
        <v>17.1</v>
      </c>
      <c r="C599" s="204">
        <v>1338.05</v>
      </c>
      <c r="D599" s="204">
        <v>17.1</v>
      </c>
      <c r="H599" s="204">
        <v>963.7</v>
      </c>
      <c r="I599" s="204">
        <v>-295</v>
      </c>
      <c r="J599" s="204">
        <v>374.35</v>
      </c>
    </row>
    <row r="600" spans="1:10">
      <c r="A600" t="s">
        <v>4374</v>
      </c>
      <c r="B600"/>
      <c r="C600" s="204">
        <v>454.8</v>
      </c>
      <c r="H600" s="204">
        <v>314.8</v>
      </c>
      <c r="I600" s="204">
        <v>-209</v>
      </c>
      <c r="J600" s="204">
        <v>140</v>
      </c>
    </row>
    <row r="601" spans="1:11">
      <c r="A601" t="s">
        <v>3188</v>
      </c>
      <c r="B601" s="204">
        <v>17.1</v>
      </c>
      <c r="C601" s="204">
        <v>942.26</v>
      </c>
      <c r="D601" s="204">
        <v>17.1</v>
      </c>
      <c r="H601" s="204">
        <v>327.06</v>
      </c>
      <c r="I601" s="204">
        <v>-207.3</v>
      </c>
      <c r="J601" s="204">
        <v>615.2</v>
      </c>
      <c r="K601" s="204">
        <v>-6</v>
      </c>
    </row>
    <row r="602" spans="1:11">
      <c r="A602" t="s">
        <v>3884</v>
      </c>
      <c r="B602" s="204">
        <v>-9</v>
      </c>
      <c r="C602" s="204">
        <v>1706.51826666667</v>
      </c>
      <c r="D602" s="204">
        <v>10</v>
      </c>
      <c r="E602" s="204">
        <v>-89.1</v>
      </c>
      <c r="F602" s="204">
        <v>-19</v>
      </c>
      <c r="G602" s="204">
        <v>-19</v>
      </c>
      <c r="H602" s="204">
        <v>1402.56</v>
      </c>
      <c r="I602" s="204">
        <v>-365.4</v>
      </c>
      <c r="J602" s="204">
        <v>303.958266666667</v>
      </c>
      <c r="K602" s="204">
        <v>-19</v>
      </c>
    </row>
    <row r="603" spans="1:10">
      <c r="A603" t="s">
        <v>1233</v>
      </c>
      <c r="B603" s="204">
        <v>22</v>
      </c>
      <c r="C603" s="204">
        <v>189</v>
      </c>
      <c r="F603" s="204">
        <v>22</v>
      </c>
      <c r="J603" s="204">
        <v>189</v>
      </c>
    </row>
    <row r="604" spans="1:11">
      <c r="A604" t="s">
        <v>131</v>
      </c>
      <c r="B604" s="204">
        <v>23</v>
      </c>
      <c r="C604" s="204">
        <v>416.15</v>
      </c>
      <c r="D604" s="204">
        <v>-19</v>
      </c>
      <c r="E604" s="204">
        <v>-19</v>
      </c>
      <c r="F604" s="204">
        <v>42</v>
      </c>
      <c r="H604" s="204">
        <v>130.5</v>
      </c>
      <c r="I604" s="204">
        <v>-194</v>
      </c>
      <c r="J604" s="204">
        <v>285.65</v>
      </c>
      <c r="K604" s="204">
        <v>-5</v>
      </c>
    </row>
    <row r="605" spans="1:10">
      <c r="A605" t="s">
        <v>3296</v>
      </c>
      <c r="B605" s="204">
        <v>139.1</v>
      </c>
      <c r="C605" s="204">
        <v>1554.58</v>
      </c>
      <c r="D605" s="204">
        <v>119.1</v>
      </c>
      <c r="F605" s="204">
        <v>20</v>
      </c>
      <c r="H605" s="204">
        <v>1242.28</v>
      </c>
      <c r="J605" s="204">
        <v>312.3</v>
      </c>
    </row>
    <row r="606" spans="1:11">
      <c r="A606" t="s">
        <v>4539</v>
      </c>
      <c r="B606" s="204">
        <v>13</v>
      </c>
      <c r="C606" s="204">
        <v>2404.8387</v>
      </c>
      <c r="D606" s="204">
        <v>3</v>
      </c>
      <c r="F606" s="204">
        <v>10</v>
      </c>
      <c r="H606" s="204">
        <v>1814.71</v>
      </c>
      <c r="I606" s="204">
        <v>-1209.2</v>
      </c>
      <c r="J606" s="204">
        <v>590.1287</v>
      </c>
      <c r="K606" s="204">
        <v>-10</v>
      </c>
    </row>
    <row r="607" spans="1:9">
      <c r="A607" t="s">
        <v>5408</v>
      </c>
      <c r="B607"/>
      <c r="C607" s="204">
        <v>-107.3</v>
      </c>
      <c r="H607" s="204">
        <v>-107.3</v>
      </c>
      <c r="I607" s="204">
        <v>-107.3</v>
      </c>
    </row>
    <row r="608" spans="1:10">
      <c r="A608" t="s">
        <v>2974</v>
      </c>
      <c r="B608" s="204">
        <v>69.2</v>
      </c>
      <c r="C608" s="204">
        <v>2111.96</v>
      </c>
      <c r="D608" s="204">
        <v>44.2</v>
      </c>
      <c r="F608" s="204">
        <v>25</v>
      </c>
      <c r="H608" s="204">
        <v>1581.96</v>
      </c>
      <c r="I608" s="204">
        <v>-773.4</v>
      </c>
      <c r="J608" s="204">
        <v>530</v>
      </c>
    </row>
    <row r="609" spans="1:11">
      <c r="A609" t="s">
        <v>4808</v>
      </c>
      <c r="B609" s="204">
        <v>-38.7</v>
      </c>
      <c r="C609" s="204">
        <v>1916.51</v>
      </c>
      <c r="D609" s="204">
        <v>-38.7</v>
      </c>
      <c r="E609" s="204">
        <v>-167.7</v>
      </c>
      <c r="H609" s="204">
        <v>1472.31</v>
      </c>
      <c r="I609" s="204">
        <v>-1481.7</v>
      </c>
      <c r="J609" s="204">
        <v>444.2</v>
      </c>
      <c r="K609" s="204">
        <v>-13</v>
      </c>
    </row>
    <row r="610" spans="1:10">
      <c r="A610" t="s">
        <v>1131</v>
      </c>
      <c r="B610" s="204">
        <v>66</v>
      </c>
      <c r="C610" s="204">
        <v>821.91</v>
      </c>
      <c r="F610" s="204">
        <v>66</v>
      </c>
      <c r="H610" s="204">
        <v>58.41</v>
      </c>
      <c r="J610" s="204">
        <v>763.5</v>
      </c>
    </row>
    <row r="611" spans="1:9">
      <c r="A611" t="s">
        <v>5409</v>
      </c>
      <c r="B611"/>
      <c r="C611" s="204">
        <v>-278</v>
      </c>
      <c r="H611" s="204">
        <v>-278</v>
      </c>
      <c r="I611" s="204">
        <v>-278</v>
      </c>
    </row>
    <row r="612" spans="1:10">
      <c r="A612" t="s">
        <v>3015</v>
      </c>
      <c r="B612"/>
      <c r="C612" s="204">
        <v>2012.2</v>
      </c>
      <c r="J612" s="204">
        <v>2012.2</v>
      </c>
    </row>
    <row r="613" spans="1:10">
      <c r="A613" t="s">
        <v>4565</v>
      </c>
      <c r="B613" s="204">
        <v>95.9</v>
      </c>
      <c r="C613" s="204">
        <v>-97.075</v>
      </c>
      <c r="D613" s="204">
        <v>75.9</v>
      </c>
      <c r="F613" s="204">
        <v>20</v>
      </c>
      <c r="H613" s="204">
        <v>-149.1</v>
      </c>
      <c r="I613" s="204">
        <v>-268</v>
      </c>
      <c r="J613" s="204">
        <v>52.025</v>
      </c>
    </row>
    <row r="614" spans="1:9">
      <c r="A614" t="s">
        <v>5410</v>
      </c>
      <c r="B614" s="204">
        <v>-8</v>
      </c>
      <c r="C614" s="204">
        <v>-612.7</v>
      </c>
      <c r="D614" s="204">
        <v>-8</v>
      </c>
      <c r="E614" s="204">
        <v>-8</v>
      </c>
      <c r="H614" s="204">
        <v>-612.7</v>
      </c>
      <c r="I614" s="204">
        <v>-612.7</v>
      </c>
    </row>
    <row r="615" spans="1:10">
      <c r="A615" t="s">
        <v>5411</v>
      </c>
      <c r="B615" s="204">
        <v>63.6</v>
      </c>
      <c r="C615" s="204">
        <v>1021.4927</v>
      </c>
      <c r="D615" s="204">
        <v>17.1</v>
      </c>
      <c r="F615" s="204">
        <v>46.5</v>
      </c>
      <c r="H615" s="204">
        <v>643.1</v>
      </c>
      <c r="I615" s="204">
        <v>-474.7</v>
      </c>
      <c r="J615" s="204">
        <v>378.3927</v>
      </c>
    </row>
    <row r="616" spans="1:10">
      <c r="A616" t="s">
        <v>4267</v>
      </c>
      <c r="B616"/>
      <c r="C616" s="204">
        <v>105</v>
      </c>
      <c r="H616" s="204">
        <v>100</v>
      </c>
      <c r="I616" s="204">
        <v>-59</v>
      </c>
      <c r="J616" s="204">
        <v>5</v>
      </c>
    </row>
    <row r="617" spans="1:11">
      <c r="A617" t="s">
        <v>1742</v>
      </c>
      <c r="B617"/>
      <c r="C617" s="204">
        <v>1190.9</v>
      </c>
      <c r="H617" s="204">
        <v>93.9</v>
      </c>
      <c r="I617" s="204">
        <v>-298</v>
      </c>
      <c r="J617" s="204">
        <v>1097</v>
      </c>
      <c r="K617" s="204">
        <v>-3</v>
      </c>
    </row>
    <row r="618" spans="1:10">
      <c r="A618" t="s">
        <v>1833</v>
      </c>
      <c r="B618" s="204">
        <v>66</v>
      </c>
      <c r="C618" s="204">
        <v>15.55</v>
      </c>
      <c r="F618" s="204">
        <v>66</v>
      </c>
      <c r="H618" s="204">
        <v>-393.1</v>
      </c>
      <c r="I618" s="204">
        <v>-469</v>
      </c>
      <c r="J618" s="204">
        <v>408.65</v>
      </c>
    </row>
    <row r="619" spans="1:9">
      <c r="A619" t="s">
        <v>4509</v>
      </c>
      <c r="B619"/>
      <c r="C619" s="204">
        <v>-316.8</v>
      </c>
      <c r="H619" s="204">
        <v>-316.8</v>
      </c>
      <c r="I619" s="204">
        <v>-333.9</v>
      </c>
    </row>
    <row r="620" spans="1:10">
      <c r="A620" t="s">
        <v>4282</v>
      </c>
      <c r="B620" s="204">
        <v>17.1</v>
      </c>
      <c r="C620" s="204">
        <v>140.75</v>
      </c>
      <c r="D620" s="204">
        <v>17.1</v>
      </c>
      <c r="H620" s="204">
        <v>64.1</v>
      </c>
      <c r="I620" s="204">
        <v>-67</v>
      </c>
      <c r="J620" s="204">
        <v>76.65</v>
      </c>
    </row>
    <row r="621" spans="1:11">
      <c r="A621" t="s">
        <v>1092</v>
      </c>
      <c r="B621" s="204">
        <v>40</v>
      </c>
      <c r="C621" s="204">
        <v>446</v>
      </c>
      <c r="F621" s="204">
        <v>40</v>
      </c>
      <c r="J621" s="204">
        <v>446</v>
      </c>
      <c r="K621" s="204">
        <v>-6</v>
      </c>
    </row>
    <row r="622" spans="1:10">
      <c r="A622" t="s">
        <v>4799</v>
      </c>
      <c r="B622" s="204">
        <v>95.9</v>
      </c>
      <c r="C622" s="204">
        <v>1012.9</v>
      </c>
      <c r="D622" s="204">
        <v>75.9</v>
      </c>
      <c r="F622" s="204">
        <v>20</v>
      </c>
      <c r="H622" s="204">
        <v>891.9</v>
      </c>
      <c r="I622" s="204">
        <v>-700.9</v>
      </c>
      <c r="J622" s="204">
        <v>121</v>
      </c>
    </row>
    <row r="623" spans="1:10">
      <c r="A623" t="s">
        <v>512</v>
      </c>
      <c r="B623" s="204">
        <v>69.2</v>
      </c>
      <c r="C623" s="204">
        <v>859.9</v>
      </c>
      <c r="D623" s="204">
        <v>64.2</v>
      </c>
      <c r="F623" s="204">
        <v>5</v>
      </c>
      <c r="H623" s="204">
        <v>669.6</v>
      </c>
      <c r="J623" s="204">
        <v>190.3</v>
      </c>
    </row>
    <row r="624" spans="1:10">
      <c r="A624" t="s">
        <v>276</v>
      </c>
      <c r="B624"/>
      <c r="C624" s="204">
        <v>153.5</v>
      </c>
      <c r="H624" s="204">
        <v>143.5</v>
      </c>
      <c r="I624" s="204">
        <v>-18</v>
      </c>
      <c r="J624" s="204">
        <v>10</v>
      </c>
    </row>
    <row r="625" spans="1:10">
      <c r="A625" t="s">
        <v>4391</v>
      </c>
      <c r="B625"/>
      <c r="C625" s="204">
        <v>779.5</v>
      </c>
      <c r="H625" s="204">
        <v>613</v>
      </c>
      <c r="I625" s="204">
        <v>-277</v>
      </c>
      <c r="J625" s="204">
        <v>166.5</v>
      </c>
    </row>
    <row r="626" spans="1:10">
      <c r="A626" t="s">
        <v>1683</v>
      </c>
      <c r="B626" s="204">
        <v>103.05</v>
      </c>
      <c r="C626" s="204">
        <v>814.07</v>
      </c>
      <c r="D626" s="204">
        <v>20.1</v>
      </c>
      <c r="F626" s="204">
        <v>82.95</v>
      </c>
      <c r="H626" s="204">
        <v>260.52</v>
      </c>
      <c r="I626" s="204">
        <v>-232</v>
      </c>
      <c r="J626" s="204">
        <v>553.55</v>
      </c>
    </row>
    <row r="627" spans="1:11">
      <c r="A627" t="s">
        <v>1823</v>
      </c>
      <c r="B627" s="204">
        <v>150.9</v>
      </c>
      <c r="C627" s="204">
        <v>1707.06666666667</v>
      </c>
      <c r="D627" s="204">
        <v>86.9</v>
      </c>
      <c r="F627" s="204">
        <v>64</v>
      </c>
      <c r="G627" s="204">
        <v>-6</v>
      </c>
      <c r="H627" s="204">
        <v>470.41</v>
      </c>
      <c r="I627" s="204">
        <v>-119.1</v>
      </c>
      <c r="J627" s="204">
        <v>1236.65666666667</v>
      </c>
      <c r="K627" s="204">
        <v>-6</v>
      </c>
    </row>
    <row r="628" spans="1:11">
      <c r="A628" t="s">
        <v>5412</v>
      </c>
      <c r="B628" s="204">
        <v>-3</v>
      </c>
      <c r="C628" s="204">
        <v>-40</v>
      </c>
      <c r="D628" s="204">
        <v>-3</v>
      </c>
      <c r="E628" s="204">
        <v>-3</v>
      </c>
      <c r="H628" s="204">
        <v>-3</v>
      </c>
      <c r="I628" s="204">
        <v>-6</v>
      </c>
      <c r="J628" s="204">
        <v>-37</v>
      </c>
      <c r="K628" s="204">
        <v>-37</v>
      </c>
    </row>
    <row r="629" spans="1:10">
      <c r="A629" t="s">
        <v>1709</v>
      </c>
      <c r="B629" s="204">
        <v>73.41</v>
      </c>
      <c r="C629" s="204">
        <v>751.71</v>
      </c>
      <c r="D629" s="204">
        <v>68.41</v>
      </c>
      <c r="F629" s="204">
        <v>5</v>
      </c>
      <c r="H629" s="204">
        <v>406.06</v>
      </c>
      <c r="I629" s="204">
        <v>-305.8</v>
      </c>
      <c r="J629" s="204">
        <v>345.65</v>
      </c>
    </row>
    <row r="630" spans="1:10">
      <c r="A630" t="s">
        <v>1153</v>
      </c>
      <c r="B630" s="204">
        <v>8</v>
      </c>
      <c r="C630" s="204">
        <v>509</v>
      </c>
      <c r="F630" s="204">
        <v>8</v>
      </c>
      <c r="J630" s="204">
        <v>509</v>
      </c>
    </row>
    <row r="631" spans="1:10">
      <c r="A631" t="s">
        <v>3047</v>
      </c>
      <c r="B631"/>
      <c r="C631" s="204">
        <v>222.45</v>
      </c>
      <c r="H631" s="204">
        <v>199.8</v>
      </c>
      <c r="I631" s="204">
        <v>-129</v>
      </c>
      <c r="J631" s="204">
        <v>22.65</v>
      </c>
    </row>
    <row r="632" spans="1:10">
      <c r="A632" t="s">
        <v>2474</v>
      </c>
      <c r="B632" s="204">
        <v>-19</v>
      </c>
      <c r="C632" s="204">
        <v>133.1</v>
      </c>
      <c r="D632" s="204">
        <v>-19</v>
      </c>
      <c r="E632" s="204">
        <v>-19</v>
      </c>
      <c r="H632" s="204">
        <v>43.8</v>
      </c>
      <c r="I632" s="204">
        <v>-110</v>
      </c>
      <c r="J632" s="204">
        <v>89.3</v>
      </c>
    </row>
    <row r="633" spans="1:11">
      <c r="A633" t="s">
        <v>1575</v>
      </c>
      <c r="B633"/>
      <c r="C633" s="204">
        <v>1522.23</v>
      </c>
      <c r="H633" s="204">
        <v>1194.63</v>
      </c>
      <c r="I633" s="204">
        <v>-257.3</v>
      </c>
      <c r="J633" s="204">
        <v>327.6</v>
      </c>
      <c r="K633" s="204">
        <v>-3</v>
      </c>
    </row>
    <row r="634" spans="1:10">
      <c r="A634" t="s">
        <v>689</v>
      </c>
      <c r="B634" s="204">
        <v>194</v>
      </c>
      <c r="C634" s="204">
        <v>1755.76</v>
      </c>
      <c r="D634" s="204">
        <v>159</v>
      </c>
      <c r="F634" s="204">
        <v>35</v>
      </c>
      <c r="H634" s="204">
        <v>1417.51</v>
      </c>
      <c r="I634" s="204">
        <v>-157.3</v>
      </c>
      <c r="J634" s="204">
        <v>338.25</v>
      </c>
    </row>
    <row r="635" spans="1:10">
      <c r="A635" t="s">
        <v>4166</v>
      </c>
      <c r="B635" s="204">
        <v>132.9</v>
      </c>
      <c r="C635" s="204">
        <v>2234.09</v>
      </c>
      <c r="D635" s="204">
        <v>84.9</v>
      </c>
      <c r="F635" s="204">
        <v>48</v>
      </c>
      <c r="H635" s="204">
        <v>1477.79</v>
      </c>
      <c r="I635" s="204">
        <v>-400.5</v>
      </c>
      <c r="J635" s="204">
        <v>756.3</v>
      </c>
    </row>
    <row r="636" spans="1:10">
      <c r="A636" t="s">
        <v>3137</v>
      </c>
      <c r="B636"/>
      <c r="C636" s="204">
        <v>89.4</v>
      </c>
      <c r="H636" s="204">
        <v>68.4</v>
      </c>
      <c r="J636" s="204">
        <v>21</v>
      </c>
    </row>
    <row r="637" spans="1:10">
      <c r="A637" t="s">
        <v>3592</v>
      </c>
      <c r="B637"/>
      <c r="C637" s="204">
        <v>1255.08</v>
      </c>
      <c r="H637" s="204">
        <v>895.08</v>
      </c>
      <c r="I637" s="204">
        <v>-5</v>
      </c>
      <c r="J637" s="204">
        <v>360</v>
      </c>
    </row>
    <row r="638" spans="1:10">
      <c r="A638" t="s">
        <v>1965</v>
      </c>
      <c r="B638"/>
      <c r="C638" s="204">
        <v>690.61</v>
      </c>
      <c r="H638" s="204">
        <v>600.36</v>
      </c>
      <c r="I638" s="204">
        <v>-346.3</v>
      </c>
      <c r="J638" s="204">
        <v>90.25</v>
      </c>
    </row>
    <row r="639" spans="1:9">
      <c r="A639" t="s">
        <v>1706</v>
      </c>
      <c r="B639"/>
      <c r="C639" s="204">
        <v>249.82</v>
      </c>
      <c r="H639" s="204">
        <v>249.82</v>
      </c>
      <c r="I639" s="204">
        <v>-58.1</v>
      </c>
    </row>
    <row r="640" spans="1:10">
      <c r="A640" t="s">
        <v>1191</v>
      </c>
      <c r="B640" s="204">
        <v>4.5</v>
      </c>
      <c r="C640" s="204">
        <v>311</v>
      </c>
      <c r="F640" s="204">
        <v>4.5</v>
      </c>
      <c r="J640" s="204">
        <v>311</v>
      </c>
    </row>
    <row r="641" spans="1:11">
      <c r="A641" t="s">
        <v>3350</v>
      </c>
      <c r="B641" s="204">
        <v>280.433333333333</v>
      </c>
      <c r="C641" s="204">
        <v>1284.43333333333</v>
      </c>
      <c r="F641" s="204">
        <v>280.433333333333</v>
      </c>
      <c r="H641" s="204">
        <v>108</v>
      </c>
      <c r="J641" s="204">
        <v>1176.43333333333</v>
      </c>
      <c r="K641" s="204">
        <v>-24</v>
      </c>
    </row>
    <row r="642" spans="1:10">
      <c r="A642" t="s">
        <v>2122</v>
      </c>
      <c r="B642" s="204">
        <v>96</v>
      </c>
      <c r="C642" s="204">
        <v>77</v>
      </c>
      <c r="F642" s="204">
        <v>96</v>
      </c>
      <c r="H642" s="204">
        <v>-19</v>
      </c>
      <c r="I642" s="204">
        <v>-19</v>
      </c>
      <c r="J642" s="204">
        <v>96</v>
      </c>
    </row>
    <row r="643" spans="1:9">
      <c r="A643" t="s">
        <v>5413</v>
      </c>
      <c r="B643"/>
      <c r="C643" s="204">
        <v>-5</v>
      </c>
      <c r="H643" s="204">
        <v>-5</v>
      </c>
      <c r="I643" s="204">
        <v>-5</v>
      </c>
    </row>
    <row r="644" spans="1:11">
      <c r="A644" t="s">
        <v>1372</v>
      </c>
      <c r="B644" s="204">
        <v>-29.5</v>
      </c>
      <c r="C644" s="204">
        <v>1266</v>
      </c>
      <c r="F644" s="204">
        <v>-29.5</v>
      </c>
      <c r="G644" s="204">
        <v>-29.5</v>
      </c>
      <c r="J644" s="204">
        <v>1266</v>
      </c>
      <c r="K644" s="204">
        <v>-256</v>
      </c>
    </row>
    <row r="645" spans="1:11">
      <c r="A645" t="s">
        <v>1374</v>
      </c>
      <c r="B645" s="204">
        <v>49</v>
      </c>
      <c r="C645" s="204">
        <v>1309</v>
      </c>
      <c r="F645" s="204">
        <v>49</v>
      </c>
      <c r="G645" s="204">
        <v>-15</v>
      </c>
      <c r="J645" s="204">
        <v>1309</v>
      </c>
      <c r="K645" s="204">
        <v>-128</v>
      </c>
    </row>
    <row r="646" spans="1:8">
      <c r="A646" t="s">
        <v>3145</v>
      </c>
      <c r="B646"/>
      <c r="C646" s="204">
        <v>300.7</v>
      </c>
      <c r="H646" s="204">
        <v>300.7</v>
      </c>
    </row>
    <row r="647" spans="1:11">
      <c r="A647" t="s">
        <v>1366</v>
      </c>
      <c r="B647" s="204">
        <v>7</v>
      </c>
      <c r="C647" s="204">
        <v>3716</v>
      </c>
      <c r="F647" s="204">
        <v>7</v>
      </c>
      <c r="G647" s="204">
        <v>-34</v>
      </c>
      <c r="J647" s="204">
        <v>3716</v>
      </c>
      <c r="K647" s="204">
        <v>-288</v>
      </c>
    </row>
    <row r="648" spans="1:10">
      <c r="A648" t="s">
        <v>865</v>
      </c>
      <c r="B648" s="204">
        <v>20</v>
      </c>
      <c r="C648" s="204">
        <v>363.55</v>
      </c>
      <c r="F648" s="204">
        <v>20</v>
      </c>
      <c r="H648" s="204">
        <v>116.9</v>
      </c>
      <c r="J648" s="204">
        <v>246.65</v>
      </c>
    </row>
    <row r="649" spans="1:9">
      <c r="A649" t="s">
        <v>1594</v>
      </c>
      <c r="B649"/>
      <c r="C649" s="204">
        <v>86</v>
      </c>
      <c r="H649" s="204">
        <v>86</v>
      </c>
      <c r="I649" s="204">
        <v>-17.1</v>
      </c>
    </row>
    <row r="650" spans="1:10">
      <c r="A650" t="s">
        <v>272</v>
      </c>
      <c r="B650" s="204">
        <v>69.65</v>
      </c>
      <c r="C650" s="204">
        <v>1196.95</v>
      </c>
      <c r="D650" s="204">
        <v>69</v>
      </c>
      <c r="F650" s="204">
        <v>0.65</v>
      </c>
      <c r="H650" s="204">
        <v>993.8</v>
      </c>
      <c r="I650" s="204">
        <v>-475</v>
      </c>
      <c r="J650" s="204">
        <v>203.15</v>
      </c>
    </row>
    <row r="651" spans="1:11">
      <c r="A651" t="s">
        <v>2254</v>
      </c>
      <c r="B651" s="204">
        <v>50</v>
      </c>
      <c r="C651" s="204">
        <v>2498.55535</v>
      </c>
      <c r="D651" s="204">
        <v>10</v>
      </c>
      <c r="F651" s="204">
        <v>40</v>
      </c>
      <c r="H651" s="204">
        <v>1797.01</v>
      </c>
      <c r="I651" s="204">
        <v>-686.7</v>
      </c>
      <c r="J651" s="204">
        <v>701.54535</v>
      </c>
      <c r="K651" s="204">
        <v>-20</v>
      </c>
    </row>
    <row r="652" spans="1:10">
      <c r="A652" t="s">
        <v>667</v>
      </c>
      <c r="B652" s="204">
        <v>40</v>
      </c>
      <c r="C652" s="204">
        <v>214</v>
      </c>
      <c r="D652" s="204">
        <v>15</v>
      </c>
      <c r="F652" s="204">
        <v>25</v>
      </c>
      <c r="H652" s="204">
        <v>104</v>
      </c>
      <c r="I652" s="204">
        <v>-40</v>
      </c>
      <c r="J652" s="204">
        <v>110</v>
      </c>
    </row>
    <row r="653" spans="1:11">
      <c r="A653" t="s">
        <v>5414</v>
      </c>
      <c r="B653"/>
      <c r="C653" s="204">
        <v>-48</v>
      </c>
      <c r="H653" s="204">
        <v>-38</v>
      </c>
      <c r="I653" s="204">
        <v>-38</v>
      </c>
      <c r="J653" s="204">
        <v>-10</v>
      </c>
      <c r="K653" s="204">
        <v>-10</v>
      </c>
    </row>
    <row r="654" spans="1:10">
      <c r="A654" t="s">
        <v>1125</v>
      </c>
      <c r="B654" s="204">
        <v>6</v>
      </c>
      <c r="C654" s="204">
        <v>319</v>
      </c>
      <c r="F654" s="204">
        <v>6</v>
      </c>
      <c r="J654" s="204">
        <v>319</v>
      </c>
    </row>
    <row r="655" spans="1:10">
      <c r="A655" t="s">
        <v>4483</v>
      </c>
      <c r="B655"/>
      <c r="C655" s="204">
        <v>10</v>
      </c>
      <c r="J655" s="204">
        <v>10</v>
      </c>
    </row>
    <row r="656" spans="1:10">
      <c r="A656" t="s">
        <v>393</v>
      </c>
      <c r="B656"/>
      <c r="C656" s="204">
        <v>563.59905</v>
      </c>
      <c r="H656" s="204">
        <v>209.1</v>
      </c>
      <c r="I656" s="204">
        <v>-19</v>
      </c>
      <c r="J656" s="204">
        <v>354.49905</v>
      </c>
    </row>
    <row r="657" spans="1:11">
      <c r="A657" t="s">
        <v>5415</v>
      </c>
      <c r="B657"/>
      <c r="C657" s="204">
        <v>-94</v>
      </c>
      <c r="H657" s="204">
        <v>-59</v>
      </c>
      <c r="I657" s="204">
        <v>-59</v>
      </c>
      <c r="J657" s="204">
        <v>-35</v>
      </c>
      <c r="K657" s="204">
        <v>-35</v>
      </c>
    </row>
    <row r="658" spans="1:9">
      <c r="A658" t="s">
        <v>3347</v>
      </c>
      <c r="B658"/>
      <c r="C658" s="204">
        <v>-147</v>
      </c>
      <c r="H658" s="204">
        <v>-147</v>
      </c>
      <c r="I658" s="204">
        <v>-147</v>
      </c>
    </row>
    <row r="659" spans="1:11">
      <c r="A659" t="s">
        <v>1315</v>
      </c>
      <c r="B659" s="204">
        <v>70</v>
      </c>
      <c r="C659" s="204">
        <v>3329.5</v>
      </c>
      <c r="F659" s="204">
        <v>70</v>
      </c>
      <c r="J659" s="204">
        <v>3329.5</v>
      </c>
      <c r="K659" s="204">
        <v>-506.5</v>
      </c>
    </row>
    <row r="660" spans="1:10">
      <c r="A660" t="s">
        <v>859</v>
      </c>
      <c r="B660" s="204">
        <v>10</v>
      </c>
      <c r="C660" s="204">
        <v>93</v>
      </c>
      <c r="D660" s="204">
        <v>10</v>
      </c>
      <c r="H660" s="204">
        <v>83</v>
      </c>
      <c r="J660" s="204">
        <v>10</v>
      </c>
    </row>
    <row r="661" spans="1:10">
      <c r="A661" t="s">
        <v>3122</v>
      </c>
      <c r="B661" s="204">
        <v>20</v>
      </c>
      <c r="C661" s="204">
        <v>189.0469</v>
      </c>
      <c r="D661" s="204">
        <v>0</v>
      </c>
      <c r="F661" s="204">
        <v>20</v>
      </c>
      <c r="H661" s="204">
        <v>129</v>
      </c>
      <c r="J661" s="204">
        <v>60.0469</v>
      </c>
    </row>
    <row r="662" spans="1:10">
      <c r="A662" t="s">
        <v>1292</v>
      </c>
      <c r="B662" s="204">
        <v>2</v>
      </c>
      <c r="C662" s="204">
        <v>28</v>
      </c>
      <c r="F662" s="204">
        <v>2</v>
      </c>
      <c r="J662" s="204">
        <v>28</v>
      </c>
    </row>
    <row r="663" spans="1:10">
      <c r="A663" t="s">
        <v>5262</v>
      </c>
      <c r="B663" s="204">
        <v>10</v>
      </c>
      <c r="C663" s="204">
        <v>370</v>
      </c>
      <c r="F663" s="204">
        <v>10</v>
      </c>
      <c r="J663" s="204">
        <v>370</v>
      </c>
    </row>
    <row r="664" spans="1:10">
      <c r="A664" t="s">
        <v>542</v>
      </c>
      <c r="B664"/>
      <c r="C664" s="204">
        <v>183.3</v>
      </c>
      <c r="H664" s="204">
        <v>72.3</v>
      </c>
      <c r="J664" s="204">
        <v>111</v>
      </c>
    </row>
    <row r="665" spans="1:11">
      <c r="A665" t="s">
        <v>403</v>
      </c>
      <c r="B665" s="204">
        <v>39.2</v>
      </c>
      <c r="C665" s="204">
        <v>819</v>
      </c>
      <c r="D665" s="204">
        <v>34.2</v>
      </c>
      <c r="F665" s="204">
        <v>5</v>
      </c>
      <c r="H665" s="204">
        <v>484</v>
      </c>
      <c r="I665" s="204">
        <v>-30</v>
      </c>
      <c r="J665" s="204">
        <v>335</v>
      </c>
      <c r="K665" s="204">
        <v>-5</v>
      </c>
    </row>
    <row r="666" spans="1:10">
      <c r="A666" t="s">
        <v>1607</v>
      </c>
      <c r="B666"/>
      <c r="C666" s="204">
        <v>40</v>
      </c>
      <c r="J666" s="204">
        <v>40</v>
      </c>
    </row>
    <row r="667" spans="1:10">
      <c r="A667" t="s">
        <v>4521</v>
      </c>
      <c r="B667"/>
      <c r="C667" s="204">
        <v>1771.59</v>
      </c>
      <c r="H667" s="204">
        <v>1195.69</v>
      </c>
      <c r="I667" s="204">
        <v>-714</v>
      </c>
      <c r="J667" s="204">
        <v>575.9</v>
      </c>
    </row>
    <row r="668" spans="1:10">
      <c r="A668" t="s">
        <v>2230</v>
      </c>
      <c r="B668"/>
      <c r="C668" s="204">
        <v>348.35</v>
      </c>
      <c r="H668" s="204">
        <v>296.7</v>
      </c>
      <c r="I668" s="204">
        <v>-30</v>
      </c>
      <c r="J668" s="204">
        <v>51.65</v>
      </c>
    </row>
    <row r="669" spans="1:11">
      <c r="A669" t="s">
        <v>4950</v>
      </c>
      <c r="B669"/>
      <c r="C669" s="204">
        <v>4.33333333333334</v>
      </c>
      <c r="J669" s="204">
        <v>4.33333333333334</v>
      </c>
      <c r="K669" s="204">
        <v>-5.66666666666666</v>
      </c>
    </row>
    <row r="670" spans="1:10">
      <c r="A670" t="s">
        <v>1387</v>
      </c>
      <c r="B670" s="204">
        <v>21</v>
      </c>
      <c r="C670" s="204">
        <v>651.7</v>
      </c>
      <c r="D670" s="204">
        <v>0</v>
      </c>
      <c r="F670" s="204">
        <v>21</v>
      </c>
      <c r="H670" s="204">
        <v>188.7</v>
      </c>
      <c r="J670" s="204">
        <v>463</v>
      </c>
    </row>
    <row r="671" spans="1:10">
      <c r="A671" t="s">
        <v>5416</v>
      </c>
      <c r="B671" s="204">
        <v>44</v>
      </c>
      <c r="C671" s="204">
        <v>1108.76</v>
      </c>
      <c r="D671" s="204">
        <v>13</v>
      </c>
      <c r="F671" s="204">
        <v>31</v>
      </c>
      <c r="H671" s="204">
        <v>620.11</v>
      </c>
      <c r="I671" s="204">
        <v>-198</v>
      </c>
      <c r="J671" s="204">
        <v>488.65</v>
      </c>
    </row>
    <row r="672" spans="1:10">
      <c r="A672" t="s">
        <v>1309</v>
      </c>
      <c r="B672" s="204">
        <v>5</v>
      </c>
      <c r="C672" s="204">
        <v>62</v>
      </c>
      <c r="F672" s="204">
        <v>5</v>
      </c>
      <c r="J672" s="204">
        <v>62</v>
      </c>
    </row>
    <row r="673" spans="1:10">
      <c r="A673" t="s">
        <v>739</v>
      </c>
      <c r="B673"/>
      <c r="C673" s="204">
        <v>507.3</v>
      </c>
      <c r="H673" s="204">
        <v>506</v>
      </c>
      <c r="I673" s="204">
        <v>-207</v>
      </c>
      <c r="J673" s="204">
        <v>1.3</v>
      </c>
    </row>
    <row r="674" spans="1:10">
      <c r="A674" t="s">
        <v>2074</v>
      </c>
      <c r="B674"/>
      <c r="C674" s="204">
        <v>288</v>
      </c>
      <c r="H674" s="204">
        <v>144</v>
      </c>
      <c r="I674" s="204">
        <v>-69</v>
      </c>
      <c r="J674" s="204">
        <v>144</v>
      </c>
    </row>
    <row r="675" spans="1:10">
      <c r="A675" t="s">
        <v>4616</v>
      </c>
      <c r="B675" s="204">
        <v>10</v>
      </c>
      <c r="C675" s="204">
        <v>148</v>
      </c>
      <c r="F675" s="204">
        <v>10</v>
      </c>
      <c r="J675" s="204">
        <v>148</v>
      </c>
    </row>
    <row r="676" spans="1:11">
      <c r="A676" t="s">
        <v>1359</v>
      </c>
      <c r="B676" s="204">
        <v>-10</v>
      </c>
      <c r="C676" s="204">
        <v>-70</v>
      </c>
      <c r="F676" s="204">
        <v>-10</v>
      </c>
      <c r="G676" s="204">
        <v>-10</v>
      </c>
      <c r="J676" s="204">
        <v>-70</v>
      </c>
      <c r="K676" s="204">
        <v>-70</v>
      </c>
    </row>
    <row r="677" spans="1:8">
      <c r="A677" t="s">
        <v>2455</v>
      </c>
      <c r="B677"/>
      <c r="C677" s="204">
        <v>28</v>
      </c>
      <c r="H677" s="204">
        <v>28</v>
      </c>
    </row>
    <row r="678" spans="1:10">
      <c r="A678" t="s">
        <v>488</v>
      </c>
      <c r="B678"/>
      <c r="C678" s="204">
        <v>53.1</v>
      </c>
      <c r="H678" s="204">
        <v>27.1</v>
      </c>
      <c r="J678" s="204">
        <v>26</v>
      </c>
    </row>
    <row r="679" spans="1:10">
      <c r="A679" t="s">
        <v>2521</v>
      </c>
      <c r="B679" s="204">
        <v>30</v>
      </c>
      <c r="C679" s="204">
        <v>551</v>
      </c>
      <c r="D679" s="204">
        <v>0</v>
      </c>
      <c r="F679" s="204">
        <v>30</v>
      </c>
      <c r="H679" s="204">
        <v>129</v>
      </c>
      <c r="J679" s="204">
        <v>422</v>
      </c>
    </row>
    <row r="680" spans="1:10">
      <c r="A680" t="s">
        <v>3714</v>
      </c>
      <c r="B680" s="204">
        <v>16</v>
      </c>
      <c r="C680" s="204">
        <v>165</v>
      </c>
      <c r="D680" s="204">
        <v>0</v>
      </c>
      <c r="F680" s="204">
        <v>16</v>
      </c>
      <c r="H680" s="204">
        <v>30</v>
      </c>
      <c r="J680" s="204">
        <v>135</v>
      </c>
    </row>
    <row r="681" spans="1:11">
      <c r="A681" t="s">
        <v>5417</v>
      </c>
      <c r="B681" s="204">
        <v>0</v>
      </c>
      <c r="C681" s="204">
        <v>2244</v>
      </c>
      <c r="F681" s="204">
        <v>0</v>
      </c>
      <c r="G681" s="204">
        <v>-6</v>
      </c>
      <c r="J681" s="204">
        <v>2244</v>
      </c>
      <c r="K681" s="204">
        <v>-24</v>
      </c>
    </row>
    <row r="682" spans="1:10">
      <c r="A682" t="s">
        <v>4698</v>
      </c>
      <c r="B682" s="204">
        <v>179.1</v>
      </c>
      <c r="C682" s="204">
        <v>516.75</v>
      </c>
      <c r="D682" s="204">
        <v>166.8</v>
      </c>
      <c r="F682" s="204">
        <v>12.3</v>
      </c>
      <c r="H682" s="204">
        <v>496.2</v>
      </c>
      <c r="I682" s="204">
        <v>-129</v>
      </c>
      <c r="J682" s="204">
        <v>20.55</v>
      </c>
    </row>
    <row r="683" spans="1:10">
      <c r="A683" t="s">
        <v>3436</v>
      </c>
      <c r="B683" s="204">
        <v>30</v>
      </c>
      <c r="C683" s="204">
        <v>339.45</v>
      </c>
      <c r="D683" s="204">
        <v>30</v>
      </c>
      <c r="H683" s="204">
        <v>268.8</v>
      </c>
      <c r="I683" s="204">
        <v>-189</v>
      </c>
      <c r="J683" s="204">
        <v>70.65</v>
      </c>
    </row>
    <row r="684" spans="1:10">
      <c r="A684" t="s">
        <v>3440</v>
      </c>
      <c r="B684"/>
      <c r="C684" s="204">
        <v>1469.03</v>
      </c>
      <c r="H684" s="204">
        <v>1207.08</v>
      </c>
      <c r="I684" s="204">
        <v>-347.3</v>
      </c>
      <c r="J684" s="204">
        <v>261.95</v>
      </c>
    </row>
    <row r="685" spans="1:10">
      <c r="A685" t="s">
        <v>5418</v>
      </c>
      <c r="B685"/>
      <c r="C685" s="204">
        <v>42</v>
      </c>
      <c r="J685" s="204">
        <v>42</v>
      </c>
    </row>
    <row r="686" spans="1:10">
      <c r="A686" t="s">
        <v>482</v>
      </c>
      <c r="B686"/>
      <c r="C686" s="204">
        <v>665.2</v>
      </c>
      <c r="H686" s="204">
        <v>520</v>
      </c>
      <c r="J686" s="204">
        <v>145.2</v>
      </c>
    </row>
    <row r="687" spans="1:10">
      <c r="A687" t="s">
        <v>768</v>
      </c>
      <c r="B687"/>
      <c r="C687" s="204">
        <v>24</v>
      </c>
      <c r="J687" s="204">
        <v>24</v>
      </c>
    </row>
    <row r="688" spans="1:10">
      <c r="A688" t="s">
        <v>1856</v>
      </c>
      <c r="B688" s="204">
        <v>66</v>
      </c>
      <c r="C688" s="204">
        <v>575.1</v>
      </c>
      <c r="F688" s="204">
        <v>66</v>
      </c>
      <c r="H688" s="204">
        <v>99.1</v>
      </c>
      <c r="J688" s="204">
        <v>476</v>
      </c>
    </row>
    <row r="689" spans="1:10">
      <c r="A689" t="s">
        <v>3628</v>
      </c>
      <c r="B689" s="204">
        <v>17.1</v>
      </c>
      <c r="C689" s="204">
        <v>133.51</v>
      </c>
      <c r="D689" s="204">
        <v>17.1</v>
      </c>
      <c r="H689" s="204">
        <v>81.51</v>
      </c>
      <c r="J689" s="204">
        <v>52</v>
      </c>
    </row>
    <row r="690" spans="1:10">
      <c r="A690" t="s">
        <v>4162</v>
      </c>
      <c r="B690"/>
      <c r="C690" s="204">
        <v>379</v>
      </c>
      <c r="H690" s="204">
        <v>51</v>
      </c>
      <c r="J690" s="204">
        <v>328</v>
      </c>
    </row>
    <row r="691" spans="1:10">
      <c r="A691" t="s">
        <v>2404</v>
      </c>
      <c r="B691"/>
      <c r="C691" s="204">
        <v>315</v>
      </c>
      <c r="J691" s="204">
        <v>315</v>
      </c>
    </row>
    <row r="692" spans="1:10">
      <c r="A692" t="s">
        <v>1407</v>
      </c>
      <c r="B692" s="204">
        <v>30</v>
      </c>
      <c r="C692" s="204">
        <v>523.4</v>
      </c>
      <c r="F692" s="204">
        <v>30</v>
      </c>
      <c r="H692" s="204">
        <v>183.4</v>
      </c>
      <c r="J692" s="204">
        <v>340</v>
      </c>
    </row>
    <row r="693" spans="1:10">
      <c r="A693" t="s">
        <v>3523</v>
      </c>
      <c r="B693"/>
      <c r="C693" s="204">
        <v>96</v>
      </c>
      <c r="H693" s="204">
        <v>0</v>
      </c>
      <c r="J693" s="204">
        <v>96</v>
      </c>
    </row>
    <row r="694" spans="1:10">
      <c r="A694" t="s">
        <v>3520</v>
      </c>
      <c r="B694"/>
      <c r="C694" s="204">
        <v>1152.4</v>
      </c>
      <c r="H694" s="204">
        <v>1046.1</v>
      </c>
      <c r="I694" s="204">
        <v>-170.7</v>
      </c>
      <c r="J694" s="204">
        <v>106.3</v>
      </c>
    </row>
    <row r="695" spans="1:8">
      <c r="A695" t="s">
        <v>3018</v>
      </c>
      <c r="B695"/>
      <c r="C695" s="204">
        <v>4.5</v>
      </c>
      <c r="H695" s="204">
        <v>4.5</v>
      </c>
    </row>
    <row r="696" spans="1:10">
      <c r="A696" t="s">
        <v>290</v>
      </c>
      <c r="B696"/>
      <c r="C696" s="204">
        <v>763.15</v>
      </c>
      <c r="H696" s="204">
        <v>533.5</v>
      </c>
      <c r="I696" s="204">
        <v>-69</v>
      </c>
      <c r="J696" s="204">
        <v>229.65</v>
      </c>
    </row>
    <row r="697" spans="1:10">
      <c r="A697" t="s">
        <v>3886</v>
      </c>
      <c r="B697" s="204">
        <v>59.8</v>
      </c>
      <c r="C697" s="204">
        <v>288.3</v>
      </c>
      <c r="F697" s="204">
        <v>59.8</v>
      </c>
      <c r="H697" s="204">
        <v>34.5</v>
      </c>
      <c r="J697" s="204">
        <v>253.8</v>
      </c>
    </row>
    <row r="698" spans="1:10">
      <c r="A698" t="s">
        <v>4847</v>
      </c>
      <c r="B698"/>
      <c r="C698" s="204">
        <v>6</v>
      </c>
      <c r="J698" s="204">
        <v>6</v>
      </c>
    </row>
    <row r="699" spans="1:10">
      <c r="A699" t="s">
        <v>3407</v>
      </c>
      <c r="B699"/>
      <c r="C699" s="204">
        <v>10</v>
      </c>
      <c r="H699" s="204">
        <v>0</v>
      </c>
      <c r="J699" s="204">
        <v>10</v>
      </c>
    </row>
    <row r="700" spans="1:9">
      <c r="A700" t="s">
        <v>5419</v>
      </c>
      <c r="B700"/>
      <c r="C700" s="204">
        <v>-29</v>
      </c>
      <c r="H700" s="204">
        <v>-29</v>
      </c>
      <c r="I700" s="204">
        <v>-29</v>
      </c>
    </row>
    <row r="701" spans="1:10">
      <c r="A701" t="s">
        <v>878</v>
      </c>
      <c r="B701"/>
      <c r="C701" s="204">
        <v>5</v>
      </c>
      <c r="J701" s="204">
        <v>5</v>
      </c>
    </row>
    <row r="702" spans="1:10">
      <c r="A702" t="s">
        <v>464</v>
      </c>
      <c r="B702"/>
      <c r="C702" s="204">
        <v>116.75</v>
      </c>
      <c r="H702" s="204">
        <v>86.1</v>
      </c>
      <c r="I702" s="204">
        <v>-197.7</v>
      </c>
      <c r="J702" s="204">
        <v>30.65</v>
      </c>
    </row>
    <row r="703" spans="1:8">
      <c r="A703" t="s">
        <v>4941</v>
      </c>
      <c r="B703"/>
      <c r="C703" s="204">
        <v>477.6</v>
      </c>
      <c r="H703" s="204">
        <v>477.6</v>
      </c>
    </row>
    <row r="704" spans="1:8">
      <c r="A704" t="s">
        <v>2770</v>
      </c>
      <c r="B704"/>
      <c r="C704" s="204">
        <v>0</v>
      </c>
      <c r="H704" s="204">
        <v>0</v>
      </c>
    </row>
    <row r="705" spans="1:10">
      <c r="A705" t="s">
        <v>2631</v>
      </c>
      <c r="B705"/>
      <c r="C705" s="204">
        <v>141.65</v>
      </c>
      <c r="H705" s="204">
        <v>139.7</v>
      </c>
      <c r="I705" s="204">
        <v>-129</v>
      </c>
      <c r="J705" s="204">
        <v>1.95</v>
      </c>
    </row>
    <row r="706" spans="1:11">
      <c r="A706" t="s">
        <v>1764</v>
      </c>
      <c r="B706"/>
      <c r="C706" s="204">
        <v>978.74</v>
      </c>
      <c r="H706" s="204">
        <v>563.79</v>
      </c>
      <c r="I706" s="204">
        <v>-79</v>
      </c>
      <c r="J706" s="204">
        <v>414.95</v>
      </c>
      <c r="K706" s="204">
        <v>-10</v>
      </c>
    </row>
    <row r="707" spans="1:10">
      <c r="A707" t="s">
        <v>4198</v>
      </c>
      <c r="B707"/>
      <c r="C707" s="204">
        <v>89.35</v>
      </c>
      <c r="J707" s="204">
        <v>89.35</v>
      </c>
    </row>
    <row r="708" spans="1:10">
      <c r="A708" t="s">
        <v>2281</v>
      </c>
      <c r="B708"/>
      <c r="C708" s="204">
        <v>40</v>
      </c>
      <c r="J708" s="204">
        <v>40</v>
      </c>
    </row>
    <row r="709" spans="1:11">
      <c r="A709" t="s">
        <v>5420</v>
      </c>
      <c r="B709"/>
      <c r="C709" s="204">
        <v>-10</v>
      </c>
      <c r="J709" s="204">
        <v>-10</v>
      </c>
      <c r="K709" s="204">
        <v>-10</v>
      </c>
    </row>
    <row r="710" spans="1:10">
      <c r="A710" t="s">
        <v>5421</v>
      </c>
      <c r="B710" s="204">
        <v>40</v>
      </c>
      <c r="C710" s="204">
        <v>1309.8</v>
      </c>
      <c r="D710" s="204">
        <v>20</v>
      </c>
      <c r="F710" s="204">
        <v>20</v>
      </c>
      <c r="H710" s="204">
        <v>805.9</v>
      </c>
      <c r="I710" s="204">
        <v>-345</v>
      </c>
      <c r="J710" s="204">
        <v>503.9</v>
      </c>
    </row>
    <row r="711" spans="1:10">
      <c r="A711" t="s">
        <v>3234</v>
      </c>
      <c r="B711"/>
      <c r="C711" s="204">
        <v>343.6</v>
      </c>
      <c r="H711" s="204">
        <v>186.66</v>
      </c>
      <c r="I711" s="204">
        <v>-88.3</v>
      </c>
      <c r="J711" s="204">
        <v>156.94</v>
      </c>
    </row>
    <row r="712" spans="1:10">
      <c r="A712" t="s">
        <v>3019</v>
      </c>
      <c r="B712" s="204">
        <v>64.8</v>
      </c>
      <c r="C712" s="204">
        <v>419</v>
      </c>
      <c r="F712" s="204">
        <v>64.8</v>
      </c>
      <c r="J712" s="204">
        <v>419</v>
      </c>
    </row>
    <row r="713" spans="1:10">
      <c r="A713" t="s">
        <v>2163</v>
      </c>
      <c r="B713" s="204">
        <v>-88.3</v>
      </c>
      <c r="C713" s="204">
        <v>38.66</v>
      </c>
      <c r="D713" s="204">
        <v>-88.3</v>
      </c>
      <c r="E713" s="204">
        <v>-88.3</v>
      </c>
      <c r="H713" s="204">
        <v>17.66</v>
      </c>
      <c r="I713" s="204">
        <v>-88.3</v>
      </c>
      <c r="J713" s="204">
        <v>21</v>
      </c>
    </row>
    <row r="714" spans="1:10">
      <c r="A714" t="s">
        <v>5422</v>
      </c>
      <c r="B714"/>
      <c r="C714" s="204">
        <v>522</v>
      </c>
      <c r="J714" s="204">
        <v>522</v>
      </c>
    </row>
    <row r="715" spans="1:10">
      <c r="A715" t="s">
        <v>898</v>
      </c>
      <c r="B715"/>
      <c r="C715" s="204">
        <v>25</v>
      </c>
      <c r="H715" s="204">
        <v>0</v>
      </c>
      <c r="J715" s="204">
        <v>25</v>
      </c>
    </row>
    <row r="716" spans="1:10">
      <c r="A716" t="s">
        <v>2526</v>
      </c>
      <c r="B716"/>
      <c r="C716" s="204">
        <v>60</v>
      </c>
      <c r="J716" s="204">
        <v>60</v>
      </c>
    </row>
    <row r="717" spans="1:10">
      <c r="A717" t="s">
        <v>368</v>
      </c>
      <c r="B717" s="204">
        <v>20</v>
      </c>
      <c r="C717" s="204">
        <v>64.45</v>
      </c>
      <c r="D717" s="204">
        <v>20</v>
      </c>
      <c r="H717" s="204">
        <v>58.8</v>
      </c>
      <c r="I717" s="204">
        <v>-129</v>
      </c>
      <c r="J717" s="204">
        <v>5.65</v>
      </c>
    </row>
    <row r="718" spans="1:10">
      <c r="A718" t="s">
        <v>2061</v>
      </c>
      <c r="B718"/>
      <c r="C718" s="204">
        <v>120</v>
      </c>
      <c r="J718" s="204">
        <v>120</v>
      </c>
    </row>
    <row r="719" spans="1:10">
      <c r="A719" t="s">
        <v>4196</v>
      </c>
      <c r="B719"/>
      <c r="C719" s="204">
        <v>130</v>
      </c>
      <c r="H719" s="204">
        <v>30</v>
      </c>
      <c r="J719" s="204">
        <v>100</v>
      </c>
    </row>
    <row r="720" spans="1:10">
      <c r="A720" t="s">
        <v>3486</v>
      </c>
      <c r="B720"/>
      <c r="C720" s="204">
        <v>236</v>
      </c>
      <c r="H720" s="204">
        <v>0</v>
      </c>
      <c r="J720" s="204">
        <v>236</v>
      </c>
    </row>
    <row r="721" spans="1:10">
      <c r="A721" t="s">
        <v>4027</v>
      </c>
      <c r="B721" s="204">
        <v>18</v>
      </c>
      <c r="C721" s="204">
        <v>27</v>
      </c>
      <c r="F721" s="204">
        <v>18</v>
      </c>
      <c r="H721" s="204">
        <v>3</v>
      </c>
      <c r="J721" s="204">
        <v>24</v>
      </c>
    </row>
    <row r="722" spans="1:10">
      <c r="A722" t="s">
        <v>4640</v>
      </c>
      <c r="B722"/>
      <c r="C722" s="204">
        <v>185.45</v>
      </c>
      <c r="H722" s="204">
        <v>154.8</v>
      </c>
      <c r="I722" s="204">
        <v>-129</v>
      </c>
      <c r="J722" s="204">
        <v>30.65</v>
      </c>
    </row>
    <row r="723" spans="1:10">
      <c r="A723" t="s">
        <v>5423</v>
      </c>
      <c r="B723"/>
      <c r="C723" s="204">
        <v>63</v>
      </c>
      <c r="H723" s="204">
        <v>48</v>
      </c>
      <c r="J723" s="204">
        <v>15</v>
      </c>
    </row>
    <row r="724" spans="1:9">
      <c r="A724" t="s">
        <v>5424</v>
      </c>
      <c r="B724"/>
      <c r="C724" s="204">
        <v>-5</v>
      </c>
      <c r="H724" s="204">
        <v>-5</v>
      </c>
      <c r="I724" s="204">
        <v>-5</v>
      </c>
    </row>
    <row r="725" spans="1:10">
      <c r="A725" t="s">
        <v>5425</v>
      </c>
      <c r="B725" s="204">
        <v>129.1</v>
      </c>
      <c r="C725" s="204">
        <v>300.15</v>
      </c>
      <c r="D725" s="204">
        <v>89.1</v>
      </c>
      <c r="F725" s="204">
        <v>40</v>
      </c>
      <c r="H725" s="204">
        <v>169.5</v>
      </c>
      <c r="J725" s="204">
        <v>130.65</v>
      </c>
    </row>
    <row r="726" spans="1:10">
      <c r="A726" t="s">
        <v>2116</v>
      </c>
      <c r="B726"/>
      <c r="C726" s="204">
        <v>261.45</v>
      </c>
      <c r="H726" s="204">
        <v>154.8</v>
      </c>
      <c r="I726" s="204">
        <v>-129</v>
      </c>
      <c r="J726" s="204">
        <v>106.65</v>
      </c>
    </row>
    <row r="727" spans="1:10">
      <c r="A727" t="s">
        <v>3951</v>
      </c>
      <c r="B727"/>
      <c r="C727" s="204">
        <v>227.66</v>
      </c>
      <c r="H727" s="204">
        <v>211.66</v>
      </c>
      <c r="I727" s="204">
        <v>-88.3</v>
      </c>
      <c r="J727" s="204">
        <v>16</v>
      </c>
    </row>
    <row r="728" spans="1:10">
      <c r="A728" t="s">
        <v>2199</v>
      </c>
      <c r="B728"/>
      <c r="C728" s="204">
        <v>15</v>
      </c>
      <c r="H728" s="204">
        <v>10</v>
      </c>
      <c r="J728" s="204">
        <v>5</v>
      </c>
    </row>
    <row r="729" spans="1:10">
      <c r="A729" t="s">
        <v>4866</v>
      </c>
      <c r="B729"/>
      <c r="C729" s="204">
        <v>251.75</v>
      </c>
      <c r="H729" s="204">
        <v>238.8</v>
      </c>
      <c r="I729" s="204">
        <v>-129</v>
      </c>
      <c r="J729" s="204">
        <v>12.95</v>
      </c>
    </row>
    <row r="730" spans="1:10">
      <c r="A730" t="s">
        <v>2530</v>
      </c>
      <c r="B730"/>
      <c r="C730" s="204">
        <v>50</v>
      </c>
      <c r="H730" s="204">
        <v>30</v>
      </c>
      <c r="J730" s="204">
        <v>20</v>
      </c>
    </row>
    <row r="731" spans="1:10">
      <c r="A731" t="s">
        <v>5030</v>
      </c>
      <c r="B731"/>
      <c r="C731" s="204">
        <v>178.35</v>
      </c>
      <c r="H731" s="204">
        <v>167.7</v>
      </c>
      <c r="J731" s="204">
        <v>10.65</v>
      </c>
    </row>
    <row r="732" spans="1:10">
      <c r="A732" t="s">
        <v>4988</v>
      </c>
      <c r="B732"/>
      <c r="C732" s="204">
        <v>5</v>
      </c>
      <c r="J732" s="204">
        <v>5</v>
      </c>
    </row>
    <row r="733" spans="1:10">
      <c r="A733" t="s">
        <v>5013</v>
      </c>
      <c r="B733"/>
      <c r="C733" s="204">
        <v>99</v>
      </c>
      <c r="J733" s="204">
        <v>99</v>
      </c>
    </row>
    <row r="734" spans="1:10">
      <c r="A734" t="s">
        <v>535</v>
      </c>
      <c r="B734" s="204">
        <v>34.2</v>
      </c>
      <c r="C734" s="204">
        <v>46.2</v>
      </c>
      <c r="D734" s="204">
        <v>34.2</v>
      </c>
      <c r="H734" s="204">
        <v>34.2</v>
      </c>
      <c r="J734" s="204">
        <v>12</v>
      </c>
    </row>
    <row r="735" spans="1:10">
      <c r="A735" t="s">
        <v>5426</v>
      </c>
      <c r="B735" s="204">
        <v>242.9</v>
      </c>
      <c r="C735" s="204">
        <v>242.9</v>
      </c>
      <c r="D735" s="204">
        <v>212.9</v>
      </c>
      <c r="F735" s="204">
        <v>30</v>
      </c>
      <c r="H735" s="204">
        <v>212.9</v>
      </c>
      <c r="J735" s="204">
        <v>30</v>
      </c>
    </row>
    <row r="736" spans="1:8">
      <c r="A736" t="s">
        <v>4169</v>
      </c>
      <c r="B736"/>
      <c r="C736" s="204">
        <v>4.5</v>
      </c>
      <c r="H736" s="204">
        <v>4.5</v>
      </c>
    </row>
    <row r="737" spans="1:10">
      <c r="A737" t="s">
        <v>5017</v>
      </c>
      <c r="B737" s="204">
        <v>10</v>
      </c>
      <c r="C737" s="204">
        <v>30</v>
      </c>
      <c r="F737" s="204">
        <v>10</v>
      </c>
      <c r="H737" s="204">
        <v>0</v>
      </c>
      <c r="J737" s="204">
        <v>30</v>
      </c>
    </row>
    <row r="738" spans="1:10">
      <c r="A738" t="s">
        <v>1395</v>
      </c>
      <c r="B738" s="204">
        <v>40</v>
      </c>
      <c r="C738" s="204">
        <v>40</v>
      </c>
      <c r="D738" s="204">
        <v>30</v>
      </c>
      <c r="F738" s="204">
        <v>10</v>
      </c>
      <c r="H738" s="204">
        <v>30</v>
      </c>
      <c r="J738" s="204">
        <v>10</v>
      </c>
    </row>
    <row r="739" spans="1:8">
      <c r="A739" t="s">
        <v>1782</v>
      </c>
      <c r="B739" s="204">
        <v>17.1</v>
      </c>
      <c r="C739" s="204">
        <v>17.1</v>
      </c>
      <c r="D739" s="204">
        <v>17.1</v>
      </c>
      <c r="H739" s="204">
        <v>17.1</v>
      </c>
    </row>
    <row r="740" spans="1:8">
      <c r="A740" t="s">
        <v>5427</v>
      </c>
      <c r="B740" s="204">
        <v>0</v>
      </c>
      <c r="C740" s="204">
        <v>0</v>
      </c>
      <c r="D740" s="204">
        <v>0</v>
      </c>
      <c r="H740" s="204">
        <v>0</v>
      </c>
    </row>
    <row r="741" spans="1:10">
      <c r="A741" t="s">
        <v>5275</v>
      </c>
      <c r="B741" s="204">
        <v>6</v>
      </c>
      <c r="C741" s="204">
        <v>6</v>
      </c>
      <c r="F741" s="204">
        <v>6</v>
      </c>
      <c r="J741" s="204">
        <v>6</v>
      </c>
    </row>
    <row r="742" spans="1:10">
      <c r="A742" t="s">
        <v>1209</v>
      </c>
      <c r="B742" s="204">
        <v>5</v>
      </c>
      <c r="C742" s="204">
        <v>339.5</v>
      </c>
      <c r="F742" s="204">
        <v>5</v>
      </c>
      <c r="J742" s="204">
        <v>339.5</v>
      </c>
    </row>
    <row r="743" spans="1:11">
      <c r="A743" t="s">
        <v>323</v>
      </c>
      <c r="B743" s="204">
        <v>-10</v>
      </c>
      <c r="C743" s="204">
        <v>2526.655</v>
      </c>
      <c r="D743" s="204">
        <v>-23</v>
      </c>
      <c r="E743" s="204">
        <v>-53</v>
      </c>
      <c r="F743" s="204">
        <v>13</v>
      </c>
      <c r="G743" s="204">
        <v>-10</v>
      </c>
      <c r="H743" s="204">
        <v>1298.19</v>
      </c>
      <c r="I743" s="204">
        <v>-964.1</v>
      </c>
      <c r="J743" s="204">
        <v>1228.465</v>
      </c>
      <c r="K743" s="204">
        <v>-35</v>
      </c>
    </row>
    <row r="744" spans="1:11">
      <c r="A744" t="s">
        <v>206</v>
      </c>
      <c r="B744" s="204">
        <v>-6.8</v>
      </c>
      <c r="C744" s="204">
        <v>3268.2</v>
      </c>
      <c r="D744" s="204">
        <v>-25.8</v>
      </c>
      <c r="E744" s="204">
        <v>-60</v>
      </c>
      <c r="F744" s="204">
        <v>19</v>
      </c>
      <c r="H744" s="204">
        <v>1821.2</v>
      </c>
      <c r="I744" s="204">
        <v>-1708.6</v>
      </c>
      <c r="J744" s="204">
        <v>1447</v>
      </c>
      <c r="K744" s="204">
        <v>-10</v>
      </c>
    </row>
    <row r="745" spans="1:11">
      <c r="A745" t="s">
        <v>167</v>
      </c>
      <c r="B745" s="204">
        <v>35.1</v>
      </c>
      <c r="C745" s="204">
        <v>1445.96</v>
      </c>
      <c r="D745" s="204">
        <v>17.1</v>
      </c>
      <c r="F745" s="204">
        <v>18</v>
      </c>
      <c r="H745" s="204">
        <v>432.56</v>
      </c>
      <c r="I745" s="204">
        <v>-523</v>
      </c>
      <c r="J745" s="204">
        <v>1013.4</v>
      </c>
      <c r="K745" s="204">
        <v>-3</v>
      </c>
    </row>
    <row r="746" spans="1:11">
      <c r="A746" t="s">
        <v>1007</v>
      </c>
      <c r="B746" s="204">
        <v>520.625666666667</v>
      </c>
      <c r="C746" s="204">
        <v>3133.53986666667</v>
      </c>
      <c r="D746" s="204">
        <v>218.8</v>
      </c>
      <c r="F746" s="204">
        <v>301.825666666667</v>
      </c>
      <c r="G746" s="204">
        <v>-23.2033333333333</v>
      </c>
      <c r="H746" s="204">
        <v>1496.87</v>
      </c>
      <c r="I746" s="204">
        <v>-523.3</v>
      </c>
      <c r="J746" s="204">
        <v>1636.66986666667</v>
      </c>
      <c r="K746" s="204">
        <v>-114.833333333333</v>
      </c>
    </row>
    <row r="747" spans="1:11">
      <c r="A747" t="s">
        <v>305</v>
      </c>
      <c r="B747" s="204">
        <v>15</v>
      </c>
      <c r="C747" s="204">
        <v>999.45</v>
      </c>
      <c r="D747" s="204">
        <v>3</v>
      </c>
      <c r="F747" s="204">
        <v>12</v>
      </c>
      <c r="H747" s="204">
        <v>600.4</v>
      </c>
      <c r="I747" s="204">
        <v>-255</v>
      </c>
      <c r="J747" s="204">
        <v>399.05</v>
      </c>
      <c r="K747" s="204">
        <v>-5</v>
      </c>
    </row>
    <row r="748" spans="1:10">
      <c r="A748" t="s">
        <v>1167</v>
      </c>
      <c r="B748" s="204">
        <v>1.5</v>
      </c>
      <c r="C748" s="204">
        <v>27.5</v>
      </c>
      <c r="F748" s="204">
        <v>1.5</v>
      </c>
      <c r="J748" s="204">
        <v>27.5</v>
      </c>
    </row>
    <row r="749" spans="1:10">
      <c r="A749" t="s">
        <v>798</v>
      </c>
      <c r="B749" s="204">
        <v>195.55</v>
      </c>
      <c r="C749" s="204">
        <v>3406.9511</v>
      </c>
      <c r="D749" s="204">
        <v>108.9</v>
      </c>
      <c r="F749" s="204">
        <v>86.65</v>
      </c>
      <c r="H749" s="204">
        <v>2049.51</v>
      </c>
      <c r="I749" s="204">
        <v>-981</v>
      </c>
      <c r="J749" s="204">
        <v>1357.4411</v>
      </c>
    </row>
    <row r="750" spans="1:10">
      <c r="A750" t="s">
        <v>125</v>
      </c>
      <c r="B750" s="204">
        <v>10</v>
      </c>
      <c r="C750" s="204">
        <v>1274.775</v>
      </c>
      <c r="F750" s="204">
        <v>10</v>
      </c>
      <c r="H750" s="204">
        <v>865.4</v>
      </c>
      <c r="I750" s="204">
        <v>-588</v>
      </c>
      <c r="J750" s="204">
        <v>409.375</v>
      </c>
    </row>
    <row r="751" spans="1:11">
      <c r="A751" t="s">
        <v>170</v>
      </c>
      <c r="B751" s="204">
        <v>80.1</v>
      </c>
      <c r="C751" s="204">
        <v>1841.0263</v>
      </c>
      <c r="D751" s="204">
        <v>15</v>
      </c>
      <c r="E751" s="204">
        <v>-129</v>
      </c>
      <c r="F751" s="204">
        <v>65.1</v>
      </c>
      <c r="H751" s="204">
        <v>928.96</v>
      </c>
      <c r="I751" s="204">
        <v>-579.4</v>
      </c>
      <c r="J751" s="204">
        <v>912.0663</v>
      </c>
      <c r="K751" s="204">
        <v>-6</v>
      </c>
    </row>
    <row r="752" spans="1:11">
      <c r="A752" t="s">
        <v>370</v>
      </c>
      <c r="B752" s="204">
        <v>193</v>
      </c>
      <c r="C752" s="204">
        <v>2006.59896666667</v>
      </c>
      <c r="D752" s="204">
        <v>135</v>
      </c>
      <c r="F752" s="204">
        <v>58</v>
      </c>
      <c r="H752" s="204">
        <v>737.7</v>
      </c>
      <c r="I752" s="204">
        <v>-354</v>
      </c>
      <c r="J752" s="204">
        <v>1268.89896666667</v>
      </c>
      <c r="K752" s="204">
        <v>-64</v>
      </c>
    </row>
    <row r="753" spans="1:11">
      <c r="A753" t="s">
        <v>2791</v>
      </c>
      <c r="B753"/>
      <c r="C753" s="204">
        <v>404.25</v>
      </c>
      <c r="H753" s="204">
        <v>73.6</v>
      </c>
      <c r="I753" s="204">
        <v>-820</v>
      </c>
      <c r="J753" s="204">
        <v>330.65</v>
      </c>
      <c r="K753" s="204">
        <v>-10</v>
      </c>
    </row>
    <row r="754" spans="1:11">
      <c r="A754" t="s">
        <v>728</v>
      </c>
      <c r="B754" s="204">
        <v>69.64015</v>
      </c>
      <c r="C754" s="204">
        <v>3868.42015</v>
      </c>
      <c r="D754" s="204">
        <v>18.8</v>
      </c>
      <c r="E754" s="204">
        <v>-72.1</v>
      </c>
      <c r="F754" s="204">
        <v>50.84015</v>
      </c>
      <c r="H754" s="204">
        <v>3147.53</v>
      </c>
      <c r="I754" s="204">
        <v>-1539.4</v>
      </c>
      <c r="J754" s="204">
        <v>720.89015</v>
      </c>
      <c r="K754" s="204">
        <v>-25</v>
      </c>
    </row>
    <row r="755" spans="1:11">
      <c r="A755" t="s">
        <v>1911</v>
      </c>
      <c r="B755" s="204">
        <v>-16</v>
      </c>
      <c r="C755" s="204">
        <v>-29.35</v>
      </c>
      <c r="D755" s="204">
        <v>-6</v>
      </c>
      <c r="E755" s="204">
        <v>-6</v>
      </c>
      <c r="F755" s="204">
        <v>-10</v>
      </c>
      <c r="G755" s="204">
        <v>-10</v>
      </c>
      <c r="H755" s="204">
        <v>-199</v>
      </c>
      <c r="I755" s="204">
        <v>-582.1</v>
      </c>
      <c r="J755" s="204">
        <v>169.65</v>
      </c>
      <c r="K755" s="204">
        <v>-10</v>
      </c>
    </row>
    <row r="756" spans="1:11">
      <c r="A756" t="s">
        <v>4394</v>
      </c>
      <c r="B756" s="204">
        <v>533.8</v>
      </c>
      <c r="C756" s="204">
        <v>2745.1167</v>
      </c>
      <c r="D756" s="204">
        <v>456.6</v>
      </c>
      <c r="E756" s="204">
        <v>-138</v>
      </c>
      <c r="F756" s="204">
        <v>77.2</v>
      </c>
      <c r="H756" s="204">
        <v>2169.1</v>
      </c>
      <c r="I756" s="204">
        <v>-1484.2</v>
      </c>
      <c r="J756" s="204">
        <v>576.0167</v>
      </c>
      <c r="K756" s="204">
        <v>-10</v>
      </c>
    </row>
    <row r="757" spans="1:10">
      <c r="A757" t="s">
        <v>1455</v>
      </c>
      <c r="B757"/>
      <c r="C757" s="204">
        <v>434.45</v>
      </c>
      <c r="H757" s="204">
        <v>298.8</v>
      </c>
      <c r="I757" s="204">
        <v>-356.1</v>
      </c>
      <c r="J757" s="204">
        <v>135.65</v>
      </c>
    </row>
    <row r="758" spans="1:11">
      <c r="A758" t="s">
        <v>1933</v>
      </c>
      <c r="B758" s="204">
        <v>78.5</v>
      </c>
      <c r="C758" s="204">
        <v>1587.31</v>
      </c>
      <c r="D758" s="204">
        <v>45.5</v>
      </c>
      <c r="E758" s="204">
        <v>-3</v>
      </c>
      <c r="F758" s="204">
        <v>33</v>
      </c>
      <c r="H758" s="204">
        <v>951.96</v>
      </c>
      <c r="I758" s="204">
        <v>-631.1</v>
      </c>
      <c r="J758" s="204">
        <v>635.35</v>
      </c>
      <c r="K758" s="204">
        <v>-18</v>
      </c>
    </row>
    <row r="759" spans="1:11">
      <c r="A759" t="s">
        <v>1023</v>
      </c>
      <c r="B759" s="204">
        <v>41</v>
      </c>
      <c r="C759" s="204">
        <v>1567.97213333333</v>
      </c>
      <c r="D759" s="204">
        <v>10</v>
      </c>
      <c r="F759" s="204">
        <v>31</v>
      </c>
      <c r="H759" s="204">
        <v>903.9</v>
      </c>
      <c r="I759" s="204">
        <v>-593</v>
      </c>
      <c r="J759" s="204">
        <v>664.072133333333</v>
      </c>
      <c r="K759" s="204">
        <v>-133.802866666667</v>
      </c>
    </row>
    <row r="760" spans="1:10">
      <c r="A760" t="s">
        <v>940</v>
      </c>
      <c r="B760" s="204">
        <v>134</v>
      </c>
      <c r="C760" s="204">
        <v>2425.9127</v>
      </c>
      <c r="D760" s="204">
        <v>118</v>
      </c>
      <c r="E760" s="204">
        <v>-130.1</v>
      </c>
      <c r="F760" s="204">
        <v>16</v>
      </c>
      <c r="H760" s="204">
        <v>1574.9</v>
      </c>
      <c r="I760" s="204">
        <v>-1558.1</v>
      </c>
      <c r="J760" s="204">
        <v>851.0127</v>
      </c>
    </row>
    <row r="761" spans="1:11">
      <c r="A761" t="s">
        <v>1864</v>
      </c>
      <c r="B761"/>
      <c r="C761" s="204">
        <v>1512.2178</v>
      </c>
      <c r="H761" s="204">
        <v>207.3</v>
      </c>
      <c r="I761" s="204">
        <v>-213</v>
      </c>
      <c r="J761" s="204">
        <v>1304.9178</v>
      </c>
      <c r="K761" s="204">
        <v>-6</v>
      </c>
    </row>
    <row r="762" spans="1:11">
      <c r="A762" t="s">
        <v>1585</v>
      </c>
      <c r="B762" s="204">
        <v>-22</v>
      </c>
      <c r="C762" s="204">
        <v>2097.65</v>
      </c>
      <c r="D762" s="204">
        <v>-16</v>
      </c>
      <c r="E762" s="204">
        <v>-16</v>
      </c>
      <c r="F762" s="204">
        <v>-6</v>
      </c>
      <c r="G762" s="204">
        <v>-6</v>
      </c>
      <c r="H762" s="204">
        <v>617.85</v>
      </c>
      <c r="I762" s="204">
        <v>-463.6</v>
      </c>
      <c r="J762" s="204">
        <v>1479.8</v>
      </c>
      <c r="K762" s="204">
        <v>-36</v>
      </c>
    </row>
    <row r="763" spans="1:11">
      <c r="A763" t="s">
        <v>1929</v>
      </c>
      <c r="B763" s="204">
        <v>38</v>
      </c>
      <c r="C763" s="204">
        <v>864.233333333333</v>
      </c>
      <c r="D763" s="204">
        <v>12</v>
      </c>
      <c r="E763" s="204">
        <v>-3</v>
      </c>
      <c r="F763" s="204">
        <v>26</v>
      </c>
      <c r="H763" s="204">
        <v>426.1</v>
      </c>
      <c r="I763" s="204">
        <v>-281.3</v>
      </c>
      <c r="J763" s="204">
        <v>438.133333333333</v>
      </c>
      <c r="K763" s="204">
        <v>-5</v>
      </c>
    </row>
    <row r="764" spans="1:11">
      <c r="A764" t="s">
        <v>1631</v>
      </c>
      <c r="B764" s="204">
        <v>20</v>
      </c>
      <c r="C764" s="204">
        <v>896.66</v>
      </c>
      <c r="F764" s="204">
        <v>20</v>
      </c>
      <c r="H764" s="204">
        <v>440.66</v>
      </c>
      <c r="I764" s="204">
        <v>-148</v>
      </c>
      <c r="J764" s="204">
        <v>456</v>
      </c>
      <c r="K764" s="204">
        <v>-6</v>
      </c>
    </row>
    <row r="765" spans="1:10">
      <c r="A765" t="s">
        <v>5428</v>
      </c>
      <c r="B765"/>
      <c r="C765" s="204">
        <v>-354</v>
      </c>
      <c r="H765" s="204">
        <v>-394</v>
      </c>
      <c r="I765" s="204">
        <v>-454</v>
      </c>
      <c r="J765" s="204">
        <v>40</v>
      </c>
    </row>
    <row r="766" spans="1:11">
      <c r="A766" t="s">
        <v>3686</v>
      </c>
      <c r="B766"/>
      <c r="C766" s="204">
        <v>718.55</v>
      </c>
      <c r="H766" s="204">
        <v>587.9</v>
      </c>
      <c r="I766" s="204">
        <v>-408.8</v>
      </c>
      <c r="J766" s="204">
        <v>130.65</v>
      </c>
      <c r="K766" s="204">
        <v>-45</v>
      </c>
    </row>
    <row r="767" spans="1:11">
      <c r="A767" t="s">
        <v>2186</v>
      </c>
      <c r="B767" s="204">
        <v>314.8</v>
      </c>
      <c r="C767" s="204">
        <v>3435.8</v>
      </c>
      <c r="D767" s="204">
        <v>213.8</v>
      </c>
      <c r="F767" s="204">
        <v>101</v>
      </c>
      <c r="H767" s="204">
        <v>2092</v>
      </c>
      <c r="I767" s="204">
        <v>-701</v>
      </c>
      <c r="J767" s="204">
        <v>1343.8</v>
      </c>
      <c r="K767" s="204">
        <v>-20</v>
      </c>
    </row>
    <row r="768" spans="1:10">
      <c r="A768" t="s">
        <v>933</v>
      </c>
      <c r="B768" s="204">
        <v>27.1</v>
      </c>
      <c r="C768" s="204">
        <v>833.63</v>
      </c>
      <c r="D768" s="204">
        <v>17.1</v>
      </c>
      <c r="F768" s="204">
        <v>10</v>
      </c>
      <c r="H768" s="204">
        <v>505.03</v>
      </c>
      <c r="I768" s="204">
        <v>-1090</v>
      </c>
      <c r="J768" s="204">
        <v>328.6</v>
      </c>
    </row>
    <row r="769" spans="1:11">
      <c r="A769" t="s">
        <v>2329</v>
      </c>
      <c r="B769" s="204">
        <v>305.45</v>
      </c>
      <c r="C769" s="204">
        <v>4011.88935</v>
      </c>
      <c r="D769" s="204">
        <v>151.8</v>
      </c>
      <c r="E769" s="204">
        <v>-57</v>
      </c>
      <c r="F769" s="204">
        <v>153.65</v>
      </c>
      <c r="H769" s="204">
        <v>1332.7</v>
      </c>
      <c r="I769" s="204">
        <v>-1260.5</v>
      </c>
      <c r="J769" s="204">
        <v>2679.18935</v>
      </c>
      <c r="K769" s="204">
        <v>-30</v>
      </c>
    </row>
    <row r="770" spans="1:11">
      <c r="A770" t="s">
        <v>1451</v>
      </c>
      <c r="B770" s="204">
        <v>235.79</v>
      </c>
      <c r="C770" s="204">
        <v>2300.31163333333</v>
      </c>
      <c r="D770" s="204">
        <v>175.79</v>
      </c>
      <c r="F770" s="204">
        <v>60</v>
      </c>
      <c r="H770" s="204">
        <v>1671.45</v>
      </c>
      <c r="I770" s="204">
        <v>-599.3</v>
      </c>
      <c r="J770" s="204">
        <v>628.861633333333</v>
      </c>
      <c r="K770" s="204">
        <v>-89.2583666666667</v>
      </c>
    </row>
    <row r="771" spans="1:11">
      <c r="A771" t="s">
        <v>4385</v>
      </c>
      <c r="B771"/>
      <c r="C771" s="204">
        <v>4420.15</v>
      </c>
      <c r="H771" s="204">
        <v>3985.5</v>
      </c>
      <c r="I771" s="204">
        <v>-994.7</v>
      </c>
      <c r="J771" s="204">
        <v>434.65</v>
      </c>
      <c r="K771" s="204">
        <v>-20</v>
      </c>
    </row>
    <row r="772" spans="1:11">
      <c r="A772" t="s">
        <v>363</v>
      </c>
      <c r="B772"/>
      <c r="C772" s="204">
        <v>288.3</v>
      </c>
      <c r="H772" s="204">
        <v>41.5</v>
      </c>
      <c r="I772" s="204">
        <v>-534</v>
      </c>
      <c r="J772" s="204">
        <v>246.8</v>
      </c>
      <c r="K772" s="204">
        <v>-22.5</v>
      </c>
    </row>
    <row r="773" spans="1:11">
      <c r="A773" t="s">
        <v>1101</v>
      </c>
      <c r="B773" s="204">
        <v>40</v>
      </c>
      <c r="C773" s="204">
        <v>691</v>
      </c>
      <c r="F773" s="204">
        <v>40</v>
      </c>
      <c r="J773" s="204">
        <v>691</v>
      </c>
      <c r="K773" s="204">
        <v>-6</v>
      </c>
    </row>
    <row r="774" spans="1:10">
      <c r="A774" t="s">
        <v>1817</v>
      </c>
      <c r="B774" s="204">
        <v>42</v>
      </c>
      <c r="C774" s="204">
        <v>2312.82525</v>
      </c>
      <c r="D774" s="204">
        <v>12</v>
      </c>
      <c r="F774" s="204">
        <v>30</v>
      </c>
      <c r="H774" s="204">
        <v>1007.55</v>
      </c>
      <c r="I774" s="204">
        <v>-986.45</v>
      </c>
      <c r="J774" s="204">
        <v>1305.27525</v>
      </c>
    </row>
    <row r="775" spans="1:10">
      <c r="A775" t="s">
        <v>3670</v>
      </c>
      <c r="B775" s="204">
        <v>80</v>
      </c>
      <c r="C775" s="204">
        <v>1747.31</v>
      </c>
      <c r="D775" s="204">
        <v>10</v>
      </c>
      <c r="F775" s="204">
        <v>70</v>
      </c>
      <c r="H775" s="204">
        <v>560.21</v>
      </c>
      <c r="I775" s="204">
        <v>-155.1</v>
      </c>
      <c r="J775" s="204">
        <v>1187.1</v>
      </c>
    </row>
    <row r="776" spans="1:11">
      <c r="A776" t="s">
        <v>326</v>
      </c>
      <c r="B776" s="204">
        <v>10</v>
      </c>
      <c r="C776" s="204">
        <v>-173.545</v>
      </c>
      <c r="D776" s="204">
        <v>0</v>
      </c>
      <c r="F776" s="204">
        <v>10</v>
      </c>
      <c r="H776" s="204">
        <v>-368.8</v>
      </c>
      <c r="I776" s="204">
        <v>-494</v>
      </c>
      <c r="J776" s="204">
        <v>195.255</v>
      </c>
      <c r="K776" s="204">
        <v>-25</v>
      </c>
    </row>
    <row r="777" spans="1:9">
      <c r="A777" t="s">
        <v>5429</v>
      </c>
      <c r="B777"/>
      <c r="C777" s="204">
        <v>-110</v>
      </c>
      <c r="H777" s="204">
        <v>-110</v>
      </c>
      <c r="I777" s="204">
        <v>-110</v>
      </c>
    </row>
    <row r="778" spans="1:10">
      <c r="A778" t="s">
        <v>611</v>
      </c>
      <c r="B778"/>
      <c r="C778" s="204">
        <v>568.39</v>
      </c>
      <c r="H778" s="204">
        <v>319.69</v>
      </c>
      <c r="I778" s="204">
        <v>-691</v>
      </c>
      <c r="J778" s="204">
        <v>248.7</v>
      </c>
    </row>
    <row r="779" spans="1:11">
      <c r="A779" t="s">
        <v>2221</v>
      </c>
      <c r="B779" s="204">
        <v>26</v>
      </c>
      <c r="C779" s="204">
        <v>1014.36</v>
      </c>
      <c r="D779" s="204">
        <v>20</v>
      </c>
      <c r="F779" s="204">
        <v>6</v>
      </c>
      <c r="H779" s="204">
        <v>921.41</v>
      </c>
      <c r="I779" s="204">
        <v>-442</v>
      </c>
      <c r="J779" s="204">
        <v>92.95</v>
      </c>
      <c r="K779" s="204">
        <v>-30</v>
      </c>
    </row>
    <row r="780" spans="1:10">
      <c r="A780" t="s">
        <v>913</v>
      </c>
      <c r="B780" s="204">
        <v>156</v>
      </c>
      <c r="C780" s="204">
        <v>2126.00978333333</v>
      </c>
      <c r="D780" s="204">
        <v>120</v>
      </c>
      <c r="E780" s="204">
        <v>-3</v>
      </c>
      <c r="F780" s="204">
        <v>36</v>
      </c>
      <c r="H780" s="204">
        <v>1162.43</v>
      </c>
      <c r="I780" s="204">
        <v>-1738.3</v>
      </c>
      <c r="J780" s="204">
        <v>963.579783333333</v>
      </c>
    </row>
    <row r="781" spans="1:11">
      <c r="A781" t="s">
        <v>1892</v>
      </c>
      <c r="B781"/>
      <c r="C781" s="204">
        <v>1995.85</v>
      </c>
      <c r="H781" s="204">
        <v>1533.9</v>
      </c>
      <c r="I781" s="204">
        <v>-437.8</v>
      </c>
      <c r="J781" s="204">
        <v>461.95</v>
      </c>
      <c r="K781" s="204">
        <v>-6</v>
      </c>
    </row>
    <row r="782" spans="1:11">
      <c r="A782" t="s">
        <v>1047</v>
      </c>
      <c r="B782" s="204">
        <v>18</v>
      </c>
      <c r="C782" s="204">
        <v>1548.1</v>
      </c>
      <c r="F782" s="204">
        <v>18</v>
      </c>
      <c r="H782" s="204">
        <v>1119.1</v>
      </c>
      <c r="I782" s="204">
        <v>-553.2</v>
      </c>
      <c r="J782" s="204">
        <v>429</v>
      </c>
      <c r="K782" s="204">
        <v>-12</v>
      </c>
    </row>
    <row r="783" spans="1:11">
      <c r="A783" t="s">
        <v>2918</v>
      </c>
      <c r="B783" s="204">
        <v>20</v>
      </c>
      <c r="C783" s="204">
        <v>1439.95</v>
      </c>
      <c r="F783" s="204">
        <v>20</v>
      </c>
      <c r="H783" s="204">
        <v>770.7</v>
      </c>
      <c r="I783" s="204">
        <v>-165.1</v>
      </c>
      <c r="J783" s="204">
        <v>669.25</v>
      </c>
      <c r="K783" s="204">
        <v>-9</v>
      </c>
    </row>
    <row r="784" spans="1:10">
      <c r="A784" t="s">
        <v>286</v>
      </c>
      <c r="B784" s="204">
        <v>17.1</v>
      </c>
      <c r="C784" s="204">
        <v>328.7</v>
      </c>
      <c r="D784" s="204">
        <v>17.1</v>
      </c>
      <c r="H784" s="204">
        <v>182.7</v>
      </c>
      <c r="J784" s="204">
        <v>146</v>
      </c>
    </row>
    <row r="785" spans="1:11">
      <c r="A785" t="s">
        <v>1535</v>
      </c>
      <c r="B785" s="204">
        <v>53.1</v>
      </c>
      <c r="C785" s="204">
        <v>882.15</v>
      </c>
      <c r="D785" s="204">
        <v>53.1</v>
      </c>
      <c r="H785" s="204">
        <v>421.2</v>
      </c>
      <c r="I785" s="204">
        <v>-186.9</v>
      </c>
      <c r="J785" s="204">
        <v>460.95</v>
      </c>
      <c r="K785" s="204">
        <v>-10</v>
      </c>
    </row>
    <row r="786" spans="1:11">
      <c r="A786" t="s">
        <v>2106</v>
      </c>
      <c r="B786"/>
      <c r="C786" s="204">
        <v>1492</v>
      </c>
      <c r="H786" s="204">
        <v>199</v>
      </c>
      <c r="J786" s="204">
        <v>1293</v>
      </c>
      <c r="K786" s="204">
        <v>-18</v>
      </c>
    </row>
    <row r="787" spans="1:11">
      <c r="A787" t="s">
        <v>118</v>
      </c>
      <c r="B787" s="204">
        <v>5</v>
      </c>
      <c r="C787" s="204">
        <v>736.8</v>
      </c>
      <c r="D787" s="204">
        <v>10</v>
      </c>
      <c r="F787" s="204">
        <v>-5</v>
      </c>
      <c r="G787" s="204">
        <v>-5</v>
      </c>
      <c r="H787" s="204">
        <v>600.4</v>
      </c>
      <c r="I787" s="204">
        <v>-63</v>
      </c>
      <c r="J787" s="204">
        <v>136.4</v>
      </c>
      <c r="K787" s="204">
        <v>-5</v>
      </c>
    </row>
    <row r="788" spans="1:10">
      <c r="A788" t="s">
        <v>916</v>
      </c>
      <c r="B788" s="204">
        <v>20</v>
      </c>
      <c r="C788" s="204">
        <v>-62</v>
      </c>
      <c r="F788" s="204">
        <v>20</v>
      </c>
      <c r="H788" s="204">
        <v>-87</v>
      </c>
      <c r="I788" s="204">
        <v>-87</v>
      </c>
      <c r="J788" s="204">
        <v>25</v>
      </c>
    </row>
    <row r="789" spans="1:10">
      <c r="A789" t="s">
        <v>750</v>
      </c>
      <c r="B789" s="204">
        <v>81.1</v>
      </c>
      <c r="C789" s="204">
        <v>955.15</v>
      </c>
      <c r="D789" s="204">
        <v>71.1</v>
      </c>
      <c r="F789" s="204">
        <v>10</v>
      </c>
      <c r="H789" s="204">
        <v>929.5</v>
      </c>
      <c r="I789" s="204">
        <v>-405</v>
      </c>
      <c r="J789" s="204">
        <v>25.65</v>
      </c>
    </row>
    <row r="790" spans="1:9">
      <c r="A790" t="s">
        <v>5430</v>
      </c>
      <c r="B790"/>
      <c r="C790" s="204">
        <v>-268.7</v>
      </c>
      <c r="H790" s="204">
        <v>-268.7</v>
      </c>
      <c r="I790" s="204">
        <v>-268.7</v>
      </c>
    </row>
    <row r="791" spans="1:10">
      <c r="A791" t="s">
        <v>3596</v>
      </c>
      <c r="B791" s="204">
        <v>226.81</v>
      </c>
      <c r="C791" s="204">
        <v>624.006666666667</v>
      </c>
      <c r="D791" s="204">
        <v>196.81</v>
      </c>
      <c r="F791" s="204">
        <v>30</v>
      </c>
      <c r="H791" s="204">
        <v>324.24</v>
      </c>
      <c r="I791" s="204">
        <v>-235</v>
      </c>
      <c r="J791" s="204">
        <v>299.766666666667</v>
      </c>
    </row>
    <row r="792" spans="1:11">
      <c r="A792" t="s">
        <v>352</v>
      </c>
      <c r="B792" s="204">
        <v>33</v>
      </c>
      <c r="C792" s="204">
        <v>5.48580000000003</v>
      </c>
      <c r="D792" s="204">
        <v>0</v>
      </c>
      <c r="F792" s="204">
        <v>33</v>
      </c>
      <c r="H792" s="204">
        <v>-649.5</v>
      </c>
      <c r="I792" s="204">
        <v>-1630.2</v>
      </c>
      <c r="J792" s="204">
        <v>654.9858</v>
      </c>
      <c r="K792" s="204">
        <v>-6</v>
      </c>
    </row>
    <row r="793" spans="1:11">
      <c r="A793" t="s">
        <v>2419</v>
      </c>
      <c r="B793" s="204">
        <v>107.356666666667</v>
      </c>
      <c r="C793" s="204">
        <v>2603.57315</v>
      </c>
      <c r="D793" s="204">
        <v>24</v>
      </c>
      <c r="F793" s="204">
        <v>83.3566666666667</v>
      </c>
      <c r="G793" s="204">
        <v>-6.64333333333335</v>
      </c>
      <c r="H793" s="204">
        <v>1515.7</v>
      </c>
      <c r="I793" s="204">
        <v>-273</v>
      </c>
      <c r="J793" s="204">
        <v>1087.87315</v>
      </c>
      <c r="K793" s="204">
        <v>-128.639066666667</v>
      </c>
    </row>
    <row r="794" spans="1:11">
      <c r="A794" t="s">
        <v>1681</v>
      </c>
      <c r="B794" s="204">
        <v>-6</v>
      </c>
      <c r="C794" s="204">
        <v>1058.05</v>
      </c>
      <c r="F794" s="204">
        <v>-6</v>
      </c>
      <c r="G794" s="204">
        <v>-6</v>
      </c>
      <c r="H794" s="204">
        <v>702.9</v>
      </c>
      <c r="I794" s="204">
        <v>-346</v>
      </c>
      <c r="J794" s="204">
        <v>355.15</v>
      </c>
      <c r="K794" s="204">
        <v>-21</v>
      </c>
    </row>
    <row r="795" spans="1:9">
      <c r="A795" t="s">
        <v>5431</v>
      </c>
      <c r="B795"/>
      <c r="C795" s="204">
        <v>-10</v>
      </c>
      <c r="H795" s="204">
        <v>-10</v>
      </c>
      <c r="I795" s="204">
        <v>-10</v>
      </c>
    </row>
    <row r="796" spans="1:11">
      <c r="A796" t="s">
        <v>2410</v>
      </c>
      <c r="B796" s="204">
        <v>10</v>
      </c>
      <c r="C796" s="204">
        <v>1278.3</v>
      </c>
      <c r="D796" s="204">
        <v>10</v>
      </c>
      <c r="H796" s="204">
        <v>1013.4</v>
      </c>
      <c r="I796" s="204">
        <v>-244</v>
      </c>
      <c r="J796" s="204">
        <v>264.9</v>
      </c>
      <c r="K796" s="204">
        <v>-10</v>
      </c>
    </row>
    <row r="797" spans="1:10">
      <c r="A797" t="s">
        <v>587</v>
      </c>
      <c r="B797"/>
      <c r="C797" s="204">
        <v>155.7</v>
      </c>
      <c r="H797" s="204">
        <v>-85.3</v>
      </c>
      <c r="I797" s="204">
        <v>-347</v>
      </c>
      <c r="J797" s="204">
        <v>241</v>
      </c>
    </row>
    <row r="798" spans="1:11">
      <c r="A798" t="s">
        <v>4341</v>
      </c>
      <c r="B798" s="204">
        <v>17.1</v>
      </c>
      <c r="C798" s="204">
        <v>1017.70315</v>
      </c>
      <c r="D798" s="204">
        <v>17.1</v>
      </c>
      <c r="H798" s="204">
        <v>687.86</v>
      </c>
      <c r="J798" s="204">
        <v>329.84315</v>
      </c>
      <c r="K798" s="204">
        <v>-14.5</v>
      </c>
    </row>
    <row r="799" spans="1:11">
      <c r="A799" t="s">
        <v>5432</v>
      </c>
      <c r="B799" s="204">
        <v>-2561.94363333333</v>
      </c>
      <c r="C799" s="204">
        <v>-45072.6887333333</v>
      </c>
      <c r="F799" s="204">
        <v>-2561.94363333333</v>
      </c>
      <c r="G799" s="204">
        <v>-2561.94363333333</v>
      </c>
      <c r="J799" s="204">
        <v>-45072.6887333333</v>
      </c>
      <c r="K799" s="204">
        <v>-45072.6887333333</v>
      </c>
    </row>
    <row r="800" spans="1:11">
      <c r="A800" t="s">
        <v>3400</v>
      </c>
      <c r="B800" s="204">
        <v>85</v>
      </c>
      <c r="C800" s="204">
        <v>1779.495</v>
      </c>
      <c r="D800" s="204">
        <v>60</v>
      </c>
      <c r="E800" s="204">
        <v>-69</v>
      </c>
      <c r="F800" s="204">
        <v>25</v>
      </c>
      <c r="H800" s="204">
        <v>1493.78</v>
      </c>
      <c r="I800" s="204">
        <v>-1310.2</v>
      </c>
      <c r="J800" s="204">
        <v>285.715</v>
      </c>
      <c r="K800" s="204">
        <v>-110.86</v>
      </c>
    </row>
    <row r="801" spans="1:10">
      <c r="A801" t="s">
        <v>267</v>
      </c>
      <c r="B801" s="204">
        <v>17.1</v>
      </c>
      <c r="C801" s="204">
        <v>172</v>
      </c>
      <c r="D801" s="204">
        <v>17.1</v>
      </c>
      <c r="H801" s="204">
        <v>65.7</v>
      </c>
      <c r="I801" s="204">
        <v>-216.7</v>
      </c>
      <c r="J801" s="204">
        <v>106.3</v>
      </c>
    </row>
    <row r="802" spans="1:10">
      <c r="A802" t="s">
        <v>851</v>
      </c>
      <c r="B802" s="204">
        <v>165.3</v>
      </c>
      <c r="C802" s="204">
        <v>2973.88</v>
      </c>
      <c r="D802" s="204">
        <v>134</v>
      </c>
      <c r="F802" s="204">
        <v>31.3</v>
      </c>
      <c r="H802" s="204">
        <v>2557.88</v>
      </c>
      <c r="I802" s="204">
        <v>-1265</v>
      </c>
      <c r="J802" s="204">
        <v>416</v>
      </c>
    </row>
    <row r="803" spans="1:11">
      <c r="A803" t="s">
        <v>4109</v>
      </c>
      <c r="B803" s="204">
        <v>81</v>
      </c>
      <c r="C803" s="204">
        <v>193.2</v>
      </c>
      <c r="D803" s="204">
        <v>47</v>
      </c>
      <c r="F803" s="204">
        <v>34</v>
      </c>
      <c r="H803" s="204">
        <v>-362.1</v>
      </c>
      <c r="I803" s="204">
        <v>-1741</v>
      </c>
      <c r="J803" s="204">
        <v>555.3</v>
      </c>
      <c r="K803" s="204">
        <v>-34</v>
      </c>
    </row>
    <row r="804" spans="1:11">
      <c r="A804" t="s">
        <v>4134</v>
      </c>
      <c r="B804" s="204">
        <v>456.05</v>
      </c>
      <c r="C804" s="204">
        <v>4035.77</v>
      </c>
      <c r="D804" s="204">
        <v>323.9</v>
      </c>
      <c r="E804" s="204">
        <v>-277</v>
      </c>
      <c r="F804" s="204">
        <v>132.15</v>
      </c>
      <c r="H804" s="204">
        <v>3126.7</v>
      </c>
      <c r="I804" s="204">
        <v>-2532.2</v>
      </c>
      <c r="J804" s="204">
        <v>909.07</v>
      </c>
      <c r="K804" s="204">
        <v>-26</v>
      </c>
    </row>
    <row r="805" spans="1:9">
      <c r="A805" t="s">
        <v>5433</v>
      </c>
      <c r="B805"/>
      <c r="C805" s="204">
        <v>-57</v>
      </c>
      <c r="H805" s="204">
        <v>-57</v>
      </c>
      <c r="I805" s="204">
        <v>-57</v>
      </c>
    </row>
    <row r="806" spans="1:10">
      <c r="A806" t="s">
        <v>957</v>
      </c>
      <c r="B806" s="204">
        <v>20</v>
      </c>
      <c r="C806" s="204">
        <v>892.7</v>
      </c>
      <c r="F806" s="204">
        <v>20</v>
      </c>
      <c r="H806" s="204">
        <v>711.1</v>
      </c>
      <c r="I806" s="204">
        <v>-107</v>
      </c>
      <c r="J806" s="204">
        <v>181.6</v>
      </c>
    </row>
    <row r="807" spans="1:9">
      <c r="A807" t="s">
        <v>5434</v>
      </c>
      <c r="B807"/>
      <c r="C807" s="204">
        <v>-770</v>
      </c>
      <c r="H807" s="204">
        <v>-770</v>
      </c>
      <c r="I807" s="204">
        <v>-770</v>
      </c>
    </row>
    <row r="808" spans="1:10">
      <c r="A808" t="s">
        <v>2608</v>
      </c>
      <c r="B808" s="204">
        <v>52</v>
      </c>
      <c r="C808" s="204">
        <v>2521</v>
      </c>
      <c r="D808" s="204">
        <v>0</v>
      </c>
      <c r="F808" s="204">
        <v>52</v>
      </c>
      <c r="H808" s="204">
        <v>1686.1</v>
      </c>
      <c r="I808" s="204">
        <v>-74</v>
      </c>
      <c r="J808" s="204">
        <v>834.9</v>
      </c>
    </row>
    <row r="809" spans="1:10">
      <c r="A809" t="s">
        <v>3081</v>
      </c>
      <c r="B809" s="204">
        <v>98.65</v>
      </c>
      <c r="C809" s="204">
        <v>1015.78</v>
      </c>
      <c r="D809" s="204">
        <v>93</v>
      </c>
      <c r="F809" s="204">
        <v>5.65</v>
      </c>
      <c r="H809" s="204">
        <v>765.58</v>
      </c>
      <c r="I809" s="204">
        <v>-1034</v>
      </c>
      <c r="J809" s="204">
        <v>250.2</v>
      </c>
    </row>
    <row r="810" spans="1:10">
      <c r="A810" t="s">
        <v>960</v>
      </c>
      <c r="B810" s="204">
        <v>10</v>
      </c>
      <c r="C810" s="204">
        <v>2059.25</v>
      </c>
      <c r="F810" s="204">
        <v>10</v>
      </c>
      <c r="H810" s="204">
        <v>1620.3</v>
      </c>
      <c r="I810" s="204">
        <v>-898</v>
      </c>
      <c r="J810" s="204">
        <v>438.95</v>
      </c>
    </row>
    <row r="811" spans="1:11">
      <c r="A811" t="s">
        <v>1357</v>
      </c>
      <c r="B811" s="204">
        <v>-100</v>
      </c>
      <c r="C811" s="204">
        <v>3973</v>
      </c>
      <c r="F811" s="204">
        <v>-100</v>
      </c>
      <c r="G811" s="204">
        <v>-189</v>
      </c>
      <c r="J811" s="204">
        <v>3973</v>
      </c>
      <c r="K811" s="204">
        <v>-383</v>
      </c>
    </row>
    <row r="812" spans="1:11">
      <c r="A812" t="s">
        <v>337</v>
      </c>
      <c r="B812"/>
      <c r="C812" s="204">
        <v>-136.8</v>
      </c>
      <c r="H812" s="204">
        <v>-552.3</v>
      </c>
      <c r="I812" s="204">
        <v>-870</v>
      </c>
      <c r="J812" s="204">
        <v>415.5</v>
      </c>
      <c r="K812" s="204">
        <v>-54.5</v>
      </c>
    </row>
    <row r="813" spans="1:11">
      <c r="A813" t="s">
        <v>64</v>
      </c>
      <c r="B813" s="204">
        <v>-6</v>
      </c>
      <c r="C813" s="204">
        <v>1436.28213333333</v>
      </c>
      <c r="F813" s="204">
        <v>-6</v>
      </c>
      <c r="G813" s="204">
        <v>-6</v>
      </c>
      <c r="H813" s="204">
        <v>923.6</v>
      </c>
      <c r="I813" s="204">
        <v>-598</v>
      </c>
      <c r="J813" s="204">
        <v>512.682133333333</v>
      </c>
      <c r="K813" s="204">
        <v>-6</v>
      </c>
    </row>
    <row r="814" spans="1:9">
      <c r="A814" t="s">
        <v>951</v>
      </c>
      <c r="B814"/>
      <c r="C814" s="204">
        <v>-323</v>
      </c>
      <c r="H814" s="204">
        <v>-323</v>
      </c>
      <c r="I814" s="204">
        <v>-323</v>
      </c>
    </row>
    <row r="815" spans="1:10">
      <c r="A815" t="s">
        <v>2805</v>
      </c>
      <c r="B815"/>
      <c r="C815" s="204">
        <v>1335.65</v>
      </c>
      <c r="H815" s="204">
        <v>687.4</v>
      </c>
      <c r="I815" s="204">
        <v>-631.7</v>
      </c>
      <c r="J815" s="204">
        <v>648.25</v>
      </c>
    </row>
    <row r="816" spans="1:11">
      <c r="A816" t="s">
        <v>2571</v>
      </c>
      <c r="B816" s="204">
        <v>40</v>
      </c>
      <c r="C816" s="204">
        <v>1288.85</v>
      </c>
      <c r="D816" s="204">
        <v>15</v>
      </c>
      <c r="F816" s="204">
        <v>25</v>
      </c>
      <c r="H816" s="204">
        <v>1036.9</v>
      </c>
      <c r="J816" s="204">
        <v>251.95</v>
      </c>
      <c r="K816" s="204">
        <v>-5</v>
      </c>
    </row>
    <row r="817" spans="1:10">
      <c r="A817" t="s">
        <v>2638</v>
      </c>
      <c r="B817" s="204">
        <v>176</v>
      </c>
      <c r="C817" s="204">
        <v>2282.15</v>
      </c>
      <c r="D817" s="204">
        <v>171</v>
      </c>
      <c r="F817" s="204">
        <v>5</v>
      </c>
      <c r="H817" s="204">
        <v>2140.2</v>
      </c>
      <c r="I817" s="204">
        <v>-513</v>
      </c>
      <c r="J817" s="204">
        <v>141.95</v>
      </c>
    </row>
    <row r="818" spans="1:10">
      <c r="A818" t="s">
        <v>2718</v>
      </c>
      <c r="B818" s="204">
        <v>17.1</v>
      </c>
      <c r="C818" s="204">
        <v>1446.45773333333</v>
      </c>
      <c r="D818" s="204">
        <v>17.1</v>
      </c>
      <c r="H818" s="204">
        <v>1233.1</v>
      </c>
      <c r="I818" s="204">
        <v>-1535</v>
      </c>
      <c r="J818" s="204">
        <v>213.357733333333</v>
      </c>
    </row>
    <row r="819" spans="1:10">
      <c r="A819" t="s">
        <v>872</v>
      </c>
      <c r="B819" s="204">
        <v>92.41</v>
      </c>
      <c r="C819" s="204">
        <v>1888.90993333333</v>
      </c>
      <c r="D819" s="204">
        <v>70.41</v>
      </c>
      <c r="E819" s="204">
        <v>-10</v>
      </c>
      <c r="F819" s="204">
        <v>22</v>
      </c>
      <c r="H819" s="204">
        <v>1579.91</v>
      </c>
      <c r="I819" s="204">
        <v>-247.8</v>
      </c>
      <c r="J819" s="204">
        <v>308.999933333333</v>
      </c>
    </row>
    <row r="820" spans="1:11">
      <c r="A820" t="s">
        <v>773</v>
      </c>
      <c r="B820" s="204">
        <v>10</v>
      </c>
      <c r="C820" s="204">
        <v>-1708.3</v>
      </c>
      <c r="F820" s="204">
        <v>10</v>
      </c>
      <c r="H820" s="204">
        <v>-1713.3</v>
      </c>
      <c r="I820" s="204">
        <v>-1730.4</v>
      </c>
      <c r="J820" s="204">
        <v>5</v>
      </c>
      <c r="K820" s="204">
        <v>-75</v>
      </c>
    </row>
    <row r="821" spans="1:11">
      <c r="A821" t="s">
        <v>2916</v>
      </c>
      <c r="B821"/>
      <c r="C821" s="204">
        <v>119</v>
      </c>
      <c r="H821" s="204">
        <v>124</v>
      </c>
      <c r="I821" s="204">
        <v>-117</v>
      </c>
      <c r="J821" s="204">
        <v>-5</v>
      </c>
      <c r="K821" s="204">
        <v>-30</v>
      </c>
    </row>
    <row r="822" spans="1:11">
      <c r="A822" t="s">
        <v>361</v>
      </c>
      <c r="B822" s="204">
        <v>85</v>
      </c>
      <c r="C822" s="204">
        <v>3153.58296666667</v>
      </c>
      <c r="D822" s="204">
        <v>15</v>
      </c>
      <c r="F822" s="204">
        <v>70</v>
      </c>
      <c r="H822" s="204">
        <v>1499.8</v>
      </c>
      <c r="I822" s="204">
        <v>-778.3</v>
      </c>
      <c r="J822" s="204">
        <v>1653.78296666667</v>
      </c>
      <c r="K822" s="204">
        <v>-40</v>
      </c>
    </row>
    <row r="823" spans="1:11">
      <c r="A823" t="s">
        <v>3578</v>
      </c>
      <c r="B823"/>
      <c r="C823" s="204">
        <v>4547.8923</v>
      </c>
      <c r="H823" s="204">
        <v>2672.9</v>
      </c>
      <c r="I823" s="204">
        <v>-1563.9</v>
      </c>
      <c r="J823" s="204">
        <v>1874.9923</v>
      </c>
      <c r="K823" s="204">
        <v>-52.5</v>
      </c>
    </row>
    <row r="824" spans="1:9">
      <c r="A824" t="s">
        <v>5435</v>
      </c>
      <c r="B824"/>
      <c r="C824" s="204">
        <v>-5</v>
      </c>
      <c r="H824" s="204">
        <v>-5</v>
      </c>
      <c r="I824" s="204">
        <v>-5</v>
      </c>
    </row>
    <row r="825" spans="1:10">
      <c r="A825" t="s">
        <v>3075</v>
      </c>
      <c r="B825" s="204">
        <v>176.65</v>
      </c>
      <c r="C825" s="204">
        <v>2124.25</v>
      </c>
      <c r="D825" s="204">
        <v>101</v>
      </c>
      <c r="E825" s="204">
        <v>-17.1</v>
      </c>
      <c r="F825" s="204">
        <v>75.65</v>
      </c>
      <c r="H825" s="204">
        <v>1494.5</v>
      </c>
      <c r="I825" s="204">
        <v>-652.1</v>
      </c>
      <c r="J825" s="204">
        <v>629.75</v>
      </c>
    </row>
    <row r="826" spans="1:9">
      <c r="A826" t="s">
        <v>5436</v>
      </c>
      <c r="B826"/>
      <c r="C826" s="204">
        <v>-29</v>
      </c>
      <c r="H826" s="204">
        <v>-29</v>
      </c>
      <c r="I826" s="204">
        <v>-29</v>
      </c>
    </row>
    <row r="827" spans="1:10">
      <c r="A827" t="s">
        <v>3559</v>
      </c>
      <c r="B827" s="204">
        <v>168.9</v>
      </c>
      <c r="C827" s="204">
        <v>1147.45</v>
      </c>
      <c r="D827" s="204">
        <v>83.9</v>
      </c>
      <c r="F827" s="204">
        <v>85</v>
      </c>
      <c r="H827" s="204">
        <v>758.5</v>
      </c>
      <c r="I827" s="204">
        <v>-171.1</v>
      </c>
      <c r="J827" s="204">
        <v>388.95</v>
      </c>
    </row>
    <row r="828" spans="1:9">
      <c r="A828" t="s">
        <v>3433</v>
      </c>
      <c r="B828"/>
      <c r="C828" s="204">
        <v>-186.8</v>
      </c>
      <c r="H828" s="204">
        <v>-186.8</v>
      </c>
      <c r="I828" s="204">
        <v>-186.8</v>
      </c>
    </row>
    <row r="829" spans="1:9">
      <c r="A829" t="s">
        <v>5437</v>
      </c>
      <c r="B829"/>
      <c r="C829" s="204">
        <v>-571</v>
      </c>
      <c r="H829" s="204">
        <v>-571</v>
      </c>
      <c r="I829" s="204">
        <v>-571</v>
      </c>
    </row>
    <row r="830" spans="1:10">
      <c r="A830" t="s">
        <v>1088</v>
      </c>
      <c r="B830" s="204">
        <v>41.5</v>
      </c>
      <c r="C830" s="204">
        <v>441.5</v>
      </c>
      <c r="F830" s="204">
        <v>41.5</v>
      </c>
      <c r="J830" s="204">
        <v>441.5</v>
      </c>
    </row>
    <row r="831" spans="1:9">
      <c r="A831" t="s">
        <v>384</v>
      </c>
      <c r="B831"/>
      <c r="C831" s="204">
        <v>-18</v>
      </c>
      <c r="H831" s="204">
        <v>-18</v>
      </c>
      <c r="I831" s="204">
        <v>-18</v>
      </c>
    </row>
    <row r="832" spans="1:10">
      <c r="A832" t="s">
        <v>2251</v>
      </c>
      <c r="B832" s="204">
        <v>51</v>
      </c>
      <c r="C832" s="204">
        <v>1122.21956666667</v>
      </c>
      <c r="D832" s="204">
        <v>8</v>
      </c>
      <c r="F832" s="204">
        <v>43</v>
      </c>
      <c r="H832" s="204">
        <v>508.6</v>
      </c>
      <c r="I832" s="204">
        <v>-691</v>
      </c>
      <c r="J832" s="204">
        <v>613.619566666667</v>
      </c>
    </row>
    <row r="833" spans="1:9">
      <c r="A833" t="s">
        <v>5438</v>
      </c>
      <c r="B833"/>
      <c r="C833" s="204">
        <v>-238</v>
      </c>
      <c r="H833" s="204">
        <v>-238</v>
      </c>
      <c r="I833" s="204">
        <v>-238</v>
      </c>
    </row>
    <row r="834" spans="1:10">
      <c r="A834" t="s">
        <v>2822</v>
      </c>
      <c r="B834" s="204">
        <v>17.1</v>
      </c>
      <c r="C834" s="204">
        <v>130.1</v>
      </c>
      <c r="D834" s="204">
        <v>17.1</v>
      </c>
      <c r="H834" s="204">
        <v>50.1</v>
      </c>
      <c r="I834" s="204">
        <v>-279</v>
      </c>
      <c r="J834" s="204">
        <v>80</v>
      </c>
    </row>
    <row r="835" spans="1:9">
      <c r="A835" t="s">
        <v>5439</v>
      </c>
      <c r="B835"/>
      <c r="C835" s="204">
        <v>-131.9</v>
      </c>
      <c r="H835" s="204">
        <v>-131.9</v>
      </c>
      <c r="I835" s="204">
        <v>-131.9</v>
      </c>
    </row>
    <row r="836" spans="1:11">
      <c r="A836" t="s">
        <v>203</v>
      </c>
      <c r="B836" s="204">
        <v>102.3</v>
      </c>
      <c r="C836" s="204">
        <v>2280.8555</v>
      </c>
      <c r="D836" s="204">
        <v>77</v>
      </c>
      <c r="F836" s="204">
        <v>25.3</v>
      </c>
      <c r="H836" s="204">
        <v>379.29</v>
      </c>
      <c r="I836" s="204">
        <v>-48</v>
      </c>
      <c r="J836" s="204">
        <v>1901.5655</v>
      </c>
      <c r="K836" s="204">
        <v>-10</v>
      </c>
    </row>
    <row r="837" spans="1:10">
      <c r="A837" t="s">
        <v>2568</v>
      </c>
      <c r="B837" s="204">
        <v>80</v>
      </c>
      <c r="C837" s="204">
        <v>1466.45</v>
      </c>
      <c r="D837" s="204">
        <v>60</v>
      </c>
      <c r="F837" s="204">
        <v>20</v>
      </c>
      <c r="H837" s="204">
        <v>1168.2</v>
      </c>
      <c r="I837" s="204">
        <v>-375</v>
      </c>
      <c r="J837" s="204">
        <v>298.25</v>
      </c>
    </row>
    <row r="838" spans="1:10">
      <c r="A838" t="s">
        <v>430</v>
      </c>
      <c r="B838" s="204">
        <v>253</v>
      </c>
      <c r="C838" s="204">
        <v>1055.4196</v>
      </c>
      <c r="D838" s="204">
        <v>253</v>
      </c>
      <c r="H838" s="204">
        <v>907</v>
      </c>
      <c r="I838" s="204">
        <v>-333</v>
      </c>
      <c r="J838" s="204">
        <v>148.4196</v>
      </c>
    </row>
    <row r="839" spans="1:11">
      <c r="A839" t="s">
        <v>1721</v>
      </c>
      <c r="B839"/>
      <c r="C839" s="204">
        <v>547.335</v>
      </c>
      <c r="H839" s="204">
        <v>221.8</v>
      </c>
      <c r="I839" s="204">
        <v>-21.6</v>
      </c>
      <c r="J839" s="204">
        <v>325.535</v>
      </c>
      <c r="K839" s="204">
        <v>-3</v>
      </c>
    </row>
    <row r="840" spans="1:10">
      <c r="A840" t="s">
        <v>1183</v>
      </c>
      <c r="B840"/>
      <c r="C840" s="204">
        <v>278.5</v>
      </c>
      <c r="J840" s="204">
        <v>278.5</v>
      </c>
    </row>
    <row r="841" spans="1:10">
      <c r="A841" t="s">
        <v>4401</v>
      </c>
      <c r="B841"/>
      <c r="C841" s="204">
        <v>1154.15</v>
      </c>
      <c r="H841" s="204">
        <v>893.6</v>
      </c>
      <c r="I841" s="204">
        <v>-69</v>
      </c>
      <c r="J841" s="204">
        <v>260.55</v>
      </c>
    </row>
    <row r="842" spans="1:11">
      <c r="A842" t="s">
        <v>147</v>
      </c>
      <c r="B842" s="204">
        <v>23.1</v>
      </c>
      <c r="C842" s="204">
        <v>1257.19</v>
      </c>
      <c r="D842" s="204">
        <v>23.1</v>
      </c>
      <c r="F842" s="204">
        <v>0</v>
      </c>
      <c r="G842" s="204">
        <v>-10</v>
      </c>
      <c r="H842" s="204">
        <v>692.29</v>
      </c>
      <c r="I842" s="204">
        <v>-215</v>
      </c>
      <c r="J842" s="204">
        <v>564.9</v>
      </c>
      <c r="K842" s="204">
        <v>-10</v>
      </c>
    </row>
    <row r="843" spans="1:11">
      <c r="A843" t="s">
        <v>1617</v>
      </c>
      <c r="B843" s="204">
        <v>31</v>
      </c>
      <c r="C843" s="204">
        <v>522.16</v>
      </c>
      <c r="D843" s="204">
        <v>0</v>
      </c>
      <c r="F843" s="204">
        <v>31</v>
      </c>
      <c r="H843" s="204">
        <v>271.51</v>
      </c>
      <c r="I843" s="204">
        <v>-171.9</v>
      </c>
      <c r="J843" s="204">
        <v>250.65</v>
      </c>
      <c r="K843" s="204">
        <v>-3</v>
      </c>
    </row>
    <row r="844" spans="1:10">
      <c r="A844" t="s">
        <v>4440</v>
      </c>
      <c r="B844"/>
      <c r="C844" s="204">
        <v>1555.12505</v>
      </c>
      <c r="H844" s="204">
        <v>1068.1</v>
      </c>
      <c r="I844" s="204">
        <v>-583</v>
      </c>
      <c r="J844" s="204">
        <v>487.02505</v>
      </c>
    </row>
    <row r="845" spans="1:10">
      <c r="A845" t="s">
        <v>4426</v>
      </c>
      <c r="B845" s="204">
        <v>95.65</v>
      </c>
      <c r="C845" s="204">
        <v>3070.3</v>
      </c>
      <c r="D845" s="204">
        <v>47</v>
      </c>
      <c r="E845" s="204">
        <v>-60</v>
      </c>
      <c r="F845" s="204">
        <v>48.65</v>
      </c>
      <c r="H845" s="204">
        <v>2291.4</v>
      </c>
      <c r="I845" s="204">
        <v>-869</v>
      </c>
      <c r="J845" s="204">
        <v>778.9</v>
      </c>
    </row>
    <row r="846" spans="1:10">
      <c r="A846" t="s">
        <v>3902</v>
      </c>
      <c r="B846"/>
      <c r="C846" s="204">
        <v>465.06</v>
      </c>
      <c r="H846" s="204">
        <v>233.76</v>
      </c>
      <c r="I846" s="204">
        <v>-88.3</v>
      </c>
      <c r="J846" s="204">
        <v>231.3</v>
      </c>
    </row>
    <row r="847" spans="1:11">
      <c r="A847" t="s">
        <v>1249</v>
      </c>
      <c r="B847" s="204">
        <v>56</v>
      </c>
      <c r="C847" s="204">
        <v>539</v>
      </c>
      <c r="F847" s="204">
        <v>56</v>
      </c>
      <c r="J847" s="204">
        <v>539</v>
      </c>
      <c r="K847" s="204">
        <v>-3</v>
      </c>
    </row>
    <row r="848" spans="1:10">
      <c r="A848" t="s">
        <v>1690</v>
      </c>
      <c r="B848" s="204">
        <v>215</v>
      </c>
      <c r="C848" s="204">
        <v>1227.91</v>
      </c>
      <c r="D848" s="204">
        <v>184</v>
      </c>
      <c r="F848" s="204">
        <v>31</v>
      </c>
      <c r="H848" s="204">
        <v>855.01</v>
      </c>
      <c r="I848" s="204">
        <v>-53.1</v>
      </c>
      <c r="J848" s="204">
        <v>372.9</v>
      </c>
    </row>
    <row r="849" spans="1:11">
      <c r="A849" t="s">
        <v>2269</v>
      </c>
      <c r="B849" s="204">
        <v>30</v>
      </c>
      <c r="C849" s="204">
        <v>1076.07</v>
      </c>
      <c r="D849" s="204">
        <v>10</v>
      </c>
      <c r="F849" s="204">
        <v>20</v>
      </c>
      <c r="H849" s="204">
        <v>805.82</v>
      </c>
      <c r="I849" s="204">
        <v>-389</v>
      </c>
      <c r="J849" s="204">
        <v>270.25</v>
      </c>
      <c r="K849" s="204">
        <v>-10</v>
      </c>
    </row>
    <row r="850" spans="1:10">
      <c r="A850" t="s">
        <v>3276</v>
      </c>
      <c r="B850" s="204">
        <v>287.09</v>
      </c>
      <c r="C850" s="204">
        <v>4485.83</v>
      </c>
      <c r="D850" s="204">
        <v>265.79</v>
      </c>
      <c r="F850" s="204">
        <v>21.3</v>
      </c>
      <c r="H850" s="204">
        <v>3918.88</v>
      </c>
      <c r="I850" s="204">
        <v>-1932.2</v>
      </c>
      <c r="J850" s="204">
        <v>566.95</v>
      </c>
    </row>
    <row r="851" spans="1:10">
      <c r="A851" t="s">
        <v>1021</v>
      </c>
      <c r="B851" s="204">
        <v>21</v>
      </c>
      <c r="C851" s="204">
        <v>349.35</v>
      </c>
      <c r="F851" s="204">
        <v>21</v>
      </c>
      <c r="H851" s="204">
        <v>128.1</v>
      </c>
      <c r="J851" s="204">
        <v>221.25</v>
      </c>
    </row>
    <row r="852" spans="1:11">
      <c r="A852" t="s">
        <v>1532</v>
      </c>
      <c r="B852" s="204">
        <v>158.24</v>
      </c>
      <c r="C852" s="204">
        <v>1850.1269</v>
      </c>
      <c r="D852" s="204">
        <v>77</v>
      </c>
      <c r="F852" s="204">
        <v>81.24</v>
      </c>
      <c r="H852" s="204">
        <v>1097.7</v>
      </c>
      <c r="I852" s="204">
        <v>-297</v>
      </c>
      <c r="J852" s="204">
        <v>752.4269</v>
      </c>
      <c r="K852" s="204">
        <v>-3</v>
      </c>
    </row>
    <row r="853" spans="1:9">
      <c r="A853" t="s">
        <v>5440</v>
      </c>
      <c r="B853"/>
      <c r="C853" s="204">
        <v>-58</v>
      </c>
      <c r="H853" s="204">
        <v>-58</v>
      </c>
      <c r="I853" s="204">
        <v>-58</v>
      </c>
    </row>
    <row r="854" spans="1:9">
      <c r="A854" t="s">
        <v>5441</v>
      </c>
      <c r="B854"/>
      <c r="C854" s="204">
        <v>-123</v>
      </c>
      <c r="H854" s="204">
        <v>-123</v>
      </c>
      <c r="I854" s="204">
        <v>-123</v>
      </c>
    </row>
    <row r="855" spans="1:11">
      <c r="A855" t="s">
        <v>4805</v>
      </c>
      <c r="B855" s="204">
        <v>228.95</v>
      </c>
      <c r="C855" s="204">
        <v>3472.81225</v>
      </c>
      <c r="D855" s="204">
        <v>207.3</v>
      </c>
      <c r="F855" s="204">
        <v>21.65</v>
      </c>
      <c r="H855" s="204">
        <v>1775.46</v>
      </c>
      <c r="I855" s="204">
        <v>-938.8</v>
      </c>
      <c r="J855" s="204">
        <v>1697.35225</v>
      </c>
      <c r="K855" s="204">
        <v>-35</v>
      </c>
    </row>
    <row r="856" spans="1:10">
      <c r="A856" t="s">
        <v>4248</v>
      </c>
      <c r="B856"/>
      <c r="C856" s="204">
        <v>172.05</v>
      </c>
      <c r="H856" s="204">
        <v>86.4</v>
      </c>
      <c r="I856" s="204">
        <v>-162</v>
      </c>
      <c r="J856" s="204">
        <v>85.65</v>
      </c>
    </row>
    <row r="857" spans="1:11">
      <c r="A857" t="s">
        <v>5442</v>
      </c>
      <c r="B857"/>
      <c r="C857" s="204">
        <v>-1192.26823333333</v>
      </c>
      <c r="J857" s="204">
        <v>-1192.26823333333</v>
      </c>
      <c r="K857" s="204">
        <v>-1192.26823333333</v>
      </c>
    </row>
    <row r="858" spans="1:10">
      <c r="A858" t="s">
        <v>4603</v>
      </c>
      <c r="B858" s="204">
        <v>4.5</v>
      </c>
      <c r="C858" s="204">
        <v>998.45</v>
      </c>
      <c r="D858" s="204">
        <v>4.5</v>
      </c>
      <c r="H858" s="204">
        <v>826.3</v>
      </c>
      <c r="I858" s="204">
        <v>-263</v>
      </c>
      <c r="J858" s="204">
        <v>172.15</v>
      </c>
    </row>
    <row r="859" spans="1:10">
      <c r="A859" t="s">
        <v>1648</v>
      </c>
      <c r="B859" s="204">
        <v>182</v>
      </c>
      <c r="C859" s="204">
        <v>1498.27666666667</v>
      </c>
      <c r="D859" s="204">
        <v>152</v>
      </c>
      <c r="F859" s="204">
        <v>30</v>
      </c>
      <c r="H859" s="204">
        <v>1200.56</v>
      </c>
      <c r="I859" s="204">
        <v>-466</v>
      </c>
      <c r="J859" s="204">
        <v>297.716666666667</v>
      </c>
    </row>
    <row r="860" spans="1:10">
      <c r="A860" t="s">
        <v>3502</v>
      </c>
      <c r="B860"/>
      <c r="C860" s="204">
        <v>2330.84433333333</v>
      </c>
      <c r="H860" s="204">
        <v>668.81</v>
      </c>
      <c r="I860" s="204">
        <v>-509</v>
      </c>
      <c r="J860" s="204">
        <v>1662.03433333333</v>
      </c>
    </row>
    <row r="861" spans="1:10">
      <c r="A861" t="s">
        <v>3357</v>
      </c>
      <c r="B861" s="204">
        <v>23.6</v>
      </c>
      <c r="C861" s="204">
        <v>2168</v>
      </c>
      <c r="F861" s="204">
        <v>23.6</v>
      </c>
      <c r="H861" s="204">
        <v>1561</v>
      </c>
      <c r="I861" s="204">
        <v>-227</v>
      </c>
      <c r="J861" s="204">
        <v>607</v>
      </c>
    </row>
    <row r="862" spans="1:10">
      <c r="A862" t="s">
        <v>1981</v>
      </c>
      <c r="B862"/>
      <c r="C862" s="204">
        <v>216.1</v>
      </c>
      <c r="H862" s="204">
        <v>144.1</v>
      </c>
      <c r="I862" s="204">
        <v>-359.2</v>
      </c>
      <c r="J862" s="204">
        <v>72</v>
      </c>
    </row>
    <row r="863" spans="1:10">
      <c r="A863" t="s">
        <v>1983</v>
      </c>
      <c r="B863"/>
      <c r="C863" s="204">
        <v>65.1333333333333</v>
      </c>
      <c r="H863" s="204">
        <v>-12.5</v>
      </c>
      <c r="I863" s="204">
        <v>-20</v>
      </c>
      <c r="J863" s="204">
        <v>77.6333333333333</v>
      </c>
    </row>
    <row r="864" spans="1:11">
      <c r="A864" t="s">
        <v>4186</v>
      </c>
      <c r="B864" s="204">
        <v>40</v>
      </c>
      <c r="C864" s="204">
        <v>1174.75</v>
      </c>
      <c r="F864" s="204">
        <v>40</v>
      </c>
      <c r="H864" s="204">
        <v>792.8</v>
      </c>
      <c r="I864" s="204">
        <v>-395.2</v>
      </c>
      <c r="J864" s="204">
        <v>381.95</v>
      </c>
      <c r="K864" s="204">
        <v>-10</v>
      </c>
    </row>
    <row r="865" spans="1:9">
      <c r="A865" t="s">
        <v>4406</v>
      </c>
      <c r="B865"/>
      <c r="C865" s="204">
        <v>-431</v>
      </c>
      <c r="H865" s="204">
        <v>-431</v>
      </c>
      <c r="I865" s="204">
        <v>-431</v>
      </c>
    </row>
    <row r="866" spans="1:11">
      <c r="A866" t="s">
        <v>4152</v>
      </c>
      <c r="B866"/>
      <c r="C866" s="204">
        <v>339.6</v>
      </c>
      <c r="H866" s="204">
        <v>284.3</v>
      </c>
      <c r="I866" s="204">
        <v>-547</v>
      </c>
      <c r="J866" s="204">
        <v>55.3</v>
      </c>
      <c r="K866" s="204">
        <v>-13</v>
      </c>
    </row>
    <row r="867" spans="1:9">
      <c r="A867" t="s">
        <v>4792</v>
      </c>
      <c r="B867"/>
      <c r="C867" s="204">
        <v>-244.45</v>
      </c>
      <c r="H867" s="204">
        <v>-244.45</v>
      </c>
      <c r="I867" s="204">
        <v>-308.65</v>
      </c>
    </row>
    <row r="868" spans="1:10">
      <c r="A868" t="s">
        <v>3093</v>
      </c>
      <c r="B868" s="204">
        <v>-19</v>
      </c>
      <c r="C868" s="204">
        <v>169.9</v>
      </c>
      <c r="D868" s="204">
        <v>-19</v>
      </c>
      <c r="E868" s="204">
        <v>-19</v>
      </c>
      <c r="H868" s="204">
        <v>83.6</v>
      </c>
      <c r="I868" s="204">
        <v>-57</v>
      </c>
      <c r="J868" s="204">
        <v>86.3</v>
      </c>
    </row>
    <row r="869" spans="1:11">
      <c r="A869" t="s">
        <v>4164</v>
      </c>
      <c r="B869" s="204">
        <v>34</v>
      </c>
      <c r="C869" s="204">
        <v>2759.9599</v>
      </c>
      <c r="F869" s="204">
        <v>34</v>
      </c>
      <c r="H869" s="204">
        <v>1809.96</v>
      </c>
      <c r="I869" s="204">
        <v>-337</v>
      </c>
      <c r="J869" s="204">
        <v>949.9999</v>
      </c>
      <c r="K869" s="204">
        <v>-3</v>
      </c>
    </row>
    <row r="870" spans="1:11">
      <c r="A870" t="s">
        <v>4050</v>
      </c>
      <c r="B870"/>
      <c r="C870" s="204">
        <v>141.1</v>
      </c>
      <c r="H870" s="204">
        <v>-63.5</v>
      </c>
      <c r="I870" s="204">
        <v>-68</v>
      </c>
      <c r="J870" s="204">
        <v>204.6</v>
      </c>
      <c r="K870" s="204">
        <v>-5</v>
      </c>
    </row>
    <row r="871" spans="1:9">
      <c r="A871" t="s">
        <v>5443</v>
      </c>
      <c r="B871"/>
      <c r="C871" s="204">
        <v>-60</v>
      </c>
      <c r="H871" s="204">
        <v>-60</v>
      </c>
      <c r="I871" s="204">
        <v>-60</v>
      </c>
    </row>
    <row r="872" spans="1:10">
      <c r="A872" t="s">
        <v>4731</v>
      </c>
      <c r="B872" s="204">
        <v>-43</v>
      </c>
      <c r="C872" s="204">
        <v>1163</v>
      </c>
      <c r="D872" s="204">
        <v>-48</v>
      </c>
      <c r="E872" s="204">
        <v>-60</v>
      </c>
      <c r="F872" s="204">
        <v>5</v>
      </c>
      <c r="H872" s="204">
        <v>946.1</v>
      </c>
      <c r="I872" s="204">
        <v>-761.3</v>
      </c>
      <c r="J872" s="204">
        <v>216.9</v>
      </c>
    </row>
    <row r="873" spans="1:10">
      <c r="A873" t="s">
        <v>2596</v>
      </c>
      <c r="B873" s="204">
        <v>0</v>
      </c>
      <c r="C873" s="204">
        <v>911.15</v>
      </c>
      <c r="D873" s="204">
        <v>0</v>
      </c>
      <c r="H873" s="204">
        <v>774.5</v>
      </c>
      <c r="I873" s="204">
        <v>-438</v>
      </c>
      <c r="J873" s="204">
        <v>136.65</v>
      </c>
    </row>
    <row r="874" spans="1:11">
      <c r="A874" t="s">
        <v>5444</v>
      </c>
      <c r="B874"/>
      <c r="C874" s="204">
        <v>-394</v>
      </c>
      <c r="H874" s="204">
        <v>-384</v>
      </c>
      <c r="I874" s="204">
        <v>-384</v>
      </c>
      <c r="J874" s="204">
        <v>-10</v>
      </c>
      <c r="K874" s="204">
        <v>-10</v>
      </c>
    </row>
    <row r="875" spans="1:10">
      <c r="A875" t="s">
        <v>3676</v>
      </c>
      <c r="B875" s="204">
        <v>97.6</v>
      </c>
      <c r="C875" s="204">
        <v>291.39</v>
      </c>
      <c r="D875" s="204">
        <v>15</v>
      </c>
      <c r="F875" s="204">
        <v>82.6</v>
      </c>
      <c r="H875" s="204">
        <v>106.79</v>
      </c>
      <c r="I875" s="204">
        <v>-48</v>
      </c>
      <c r="J875" s="204">
        <v>184.6</v>
      </c>
    </row>
    <row r="876" spans="1:11">
      <c r="A876" t="s">
        <v>2430</v>
      </c>
      <c r="B876" s="204">
        <v>40</v>
      </c>
      <c r="C876" s="204">
        <v>1307.66333333333</v>
      </c>
      <c r="F876" s="204">
        <v>40</v>
      </c>
      <c r="H876" s="204">
        <v>1109.33</v>
      </c>
      <c r="I876" s="204">
        <v>-45</v>
      </c>
      <c r="J876" s="204">
        <v>198.333333333333</v>
      </c>
      <c r="K876" s="204">
        <v>-10</v>
      </c>
    </row>
    <row r="877" spans="1:8">
      <c r="A877" t="s">
        <v>709</v>
      </c>
      <c r="B877"/>
      <c r="C877" s="204">
        <v>67.1</v>
      </c>
      <c r="H877" s="204">
        <v>67.1</v>
      </c>
    </row>
    <row r="878" spans="1:10">
      <c r="A878" t="s">
        <v>2323</v>
      </c>
      <c r="B878"/>
      <c r="C878" s="204">
        <v>186.41</v>
      </c>
      <c r="H878" s="204">
        <v>46.41</v>
      </c>
      <c r="I878" s="204">
        <v>-30</v>
      </c>
      <c r="J878" s="204">
        <v>140</v>
      </c>
    </row>
    <row r="879" spans="1:10">
      <c r="A879" t="s">
        <v>2540</v>
      </c>
      <c r="B879"/>
      <c r="C879" s="204">
        <v>20</v>
      </c>
      <c r="H879" s="204">
        <v>0</v>
      </c>
      <c r="J879" s="204">
        <v>20</v>
      </c>
    </row>
    <row r="880" spans="1:9">
      <c r="A880" t="s">
        <v>973</v>
      </c>
      <c r="B880"/>
      <c r="C880" s="204">
        <v>-119</v>
      </c>
      <c r="H880" s="204">
        <v>-119</v>
      </c>
      <c r="I880" s="204">
        <v>-119</v>
      </c>
    </row>
    <row r="881" spans="1:8">
      <c r="A881" t="s">
        <v>2501</v>
      </c>
      <c r="B881"/>
      <c r="C881" s="204">
        <v>96</v>
      </c>
      <c r="H881" s="204">
        <v>96</v>
      </c>
    </row>
    <row r="882" spans="1:10">
      <c r="A882" t="s">
        <v>251</v>
      </c>
      <c r="B882" s="204">
        <v>15</v>
      </c>
      <c r="C882" s="204">
        <v>1051.95</v>
      </c>
      <c r="D882" s="204">
        <v>15</v>
      </c>
      <c r="H882" s="204">
        <v>664.8</v>
      </c>
      <c r="I882" s="204">
        <v>-298</v>
      </c>
      <c r="J882" s="204">
        <v>387.15</v>
      </c>
    </row>
    <row r="883" spans="1:10">
      <c r="A883" t="s">
        <v>5445</v>
      </c>
      <c r="B883"/>
      <c r="C883" s="204">
        <v>-33</v>
      </c>
      <c r="H883" s="204">
        <v>-53</v>
      </c>
      <c r="I883" s="204">
        <v>-53</v>
      </c>
      <c r="J883" s="204">
        <v>20</v>
      </c>
    </row>
    <row r="884" spans="1:10">
      <c r="A884" t="s">
        <v>2364</v>
      </c>
      <c r="B884" s="204">
        <v>33</v>
      </c>
      <c r="C884" s="204">
        <v>807.88</v>
      </c>
      <c r="D884" s="204">
        <v>13</v>
      </c>
      <c r="F884" s="204">
        <v>20</v>
      </c>
      <c r="H884" s="204">
        <v>366.23</v>
      </c>
      <c r="I884" s="204">
        <v>-302.1</v>
      </c>
      <c r="J884" s="204">
        <v>441.65</v>
      </c>
    </row>
    <row r="885" spans="1:11">
      <c r="A885" t="s">
        <v>5446</v>
      </c>
      <c r="B885" s="204">
        <v>-287.7015</v>
      </c>
      <c r="C885" s="204">
        <v>-1368.07103333333</v>
      </c>
      <c r="F885" s="204">
        <v>-287.7015</v>
      </c>
      <c r="G885" s="204">
        <v>-287.7015</v>
      </c>
      <c r="J885" s="204">
        <v>-1368.07103333333</v>
      </c>
      <c r="K885" s="204">
        <v>-1373.07103333333</v>
      </c>
    </row>
    <row r="886" spans="1:9">
      <c r="A886" t="s">
        <v>5447</v>
      </c>
      <c r="B886"/>
      <c r="C886" s="204">
        <v>-48</v>
      </c>
      <c r="H886" s="204">
        <v>-48</v>
      </c>
      <c r="I886" s="204">
        <v>-48</v>
      </c>
    </row>
    <row r="887" spans="1:11">
      <c r="A887" t="s">
        <v>4301</v>
      </c>
      <c r="B887" s="204">
        <v>40</v>
      </c>
      <c r="C887" s="204">
        <v>3083.18</v>
      </c>
      <c r="D887" s="204">
        <v>10</v>
      </c>
      <c r="F887" s="204">
        <v>30</v>
      </c>
      <c r="H887" s="204">
        <v>1504.28</v>
      </c>
      <c r="I887" s="204">
        <v>-1503.6</v>
      </c>
      <c r="J887" s="204">
        <v>1578.9</v>
      </c>
      <c r="K887" s="204">
        <v>-10</v>
      </c>
    </row>
    <row r="888" spans="1:10">
      <c r="A888" t="s">
        <v>1115</v>
      </c>
      <c r="B888" s="204">
        <v>5.5</v>
      </c>
      <c r="C888" s="204">
        <v>272.5</v>
      </c>
      <c r="F888" s="204">
        <v>5.5</v>
      </c>
      <c r="J888" s="204">
        <v>272.5</v>
      </c>
    </row>
    <row r="889" spans="1:10">
      <c r="A889" t="s">
        <v>1572</v>
      </c>
      <c r="B889" s="204">
        <v>80.7</v>
      </c>
      <c r="C889" s="204">
        <v>706.67</v>
      </c>
      <c r="D889" s="204">
        <v>80.7</v>
      </c>
      <c r="E889" s="204">
        <v>-88.3</v>
      </c>
      <c r="H889" s="204">
        <v>570.67</v>
      </c>
      <c r="I889" s="204">
        <v>-88.3</v>
      </c>
      <c r="J889" s="204">
        <v>136</v>
      </c>
    </row>
    <row r="890" spans="1:10">
      <c r="A890" t="s">
        <v>1235</v>
      </c>
      <c r="B890" s="204">
        <v>10</v>
      </c>
      <c r="C890" s="204">
        <v>406.5</v>
      </c>
      <c r="F890" s="204">
        <v>10</v>
      </c>
      <c r="J890" s="204">
        <v>406.5</v>
      </c>
    </row>
    <row r="891" spans="1:10">
      <c r="A891" t="s">
        <v>4485</v>
      </c>
      <c r="B891" s="204">
        <v>20</v>
      </c>
      <c r="C891" s="204">
        <v>711</v>
      </c>
      <c r="D891" s="204">
        <v>0</v>
      </c>
      <c r="F891" s="204">
        <v>20</v>
      </c>
      <c r="H891" s="204">
        <v>511</v>
      </c>
      <c r="I891" s="204">
        <v>-5</v>
      </c>
      <c r="J891" s="204">
        <v>200</v>
      </c>
    </row>
    <row r="892" spans="1:11">
      <c r="A892" t="s">
        <v>2320</v>
      </c>
      <c r="B892" s="204">
        <v>20</v>
      </c>
      <c r="C892" s="204">
        <v>483.74</v>
      </c>
      <c r="F892" s="204">
        <v>20</v>
      </c>
      <c r="H892" s="204">
        <v>263.74</v>
      </c>
      <c r="I892" s="204">
        <v>-84</v>
      </c>
      <c r="J892" s="204">
        <v>220</v>
      </c>
      <c r="K892" s="204">
        <v>-5</v>
      </c>
    </row>
    <row r="893" spans="1:10">
      <c r="A893" t="s">
        <v>5448</v>
      </c>
      <c r="B893" s="204">
        <v>30</v>
      </c>
      <c r="C893" s="204">
        <v>-107</v>
      </c>
      <c r="F893" s="204">
        <v>30</v>
      </c>
      <c r="H893" s="204">
        <v>-137</v>
      </c>
      <c r="I893" s="204">
        <v>-147</v>
      </c>
      <c r="J893" s="204">
        <v>30</v>
      </c>
    </row>
    <row r="894" spans="1:11">
      <c r="A894" t="s">
        <v>609</v>
      </c>
      <c r="B894"/>
      <c r="C894" s="204">
        <v>668.05</v>
      </c>
      <c r="H894" s="204">
        <v>384.9</v>
      </c>
      <c r="I894" s="204">
        <v>-269.1</v>
      </c>
      <c r="J894" s="204">
        <v>283.15</v>
      </c>
      <c r="K894" s="204">
        <v>-15</v>
      </c>
    </row>
    <row r="895" spans="1:10">
      <c r="A895" t="s">
        <v>4041</v>
      </c>
      <c r="B895" s="204">
        <v>15</v>
      </c>
      <c r="C895" s="204">
        <v>2591.4</v>
      </c>
      <c r="F895" s="204">
        <v>15</v>
      </c>
      <c r="H895" s="204">
        <v>2107.6</v>
      </c>
      <c r="I895" s="204">
        <v>-28</v>
      </c>
      <c r="J895" s="204">
        <v>483.8</v>
      </c>
    </row>
    <row r="896" spans="1:11">
      <c r="A896" t="s">
        <v>1337</v>
      </c>
      <c r="B896" s="204">
        <v>173</v>
      </c>
      <c r="C896" s="204">
        <v>3698</v>
      </c>
      <c r="F896" s="204">
        <v>173</v>
      </c>
      <c r="G896" s="204">
        <v>-34</v>
      </c>
      <c r="J896" s="204">
        <v>3698</v>
      </c>
      <c r="K896" s="204">
        <v>-302</v>
      </c>
    </row>
    <row r="897" spans="1:8">
      <c r="A897" t="s">
        <v>4276</v>
      </c>
      <c r="B897"/>
      <c r="C897" s="204">
        <v>302.1</v>
      </c>
      <c r="H897" s="204">
        <v>302.1</v>
      </c>
    </row>
    <row r="898" spans="1:11">
      <c r="A898" t="s">
        <v>1678</v>
      </c>
      <c r="B898"/>
      <c r="C898" s="204">
        <v>607.5</v>
      </c>
      <c r="H898" s="204">
        <v>454.5</v>
      </c>
      <c r="I898" s="204">
        <v>-60</v>
      </c>
      <c r="J898" s="204">
        <v>153</v>
      </c>
      <c r="K898" s="204">
        <v>-9</v>
      </c>
    </row>
    <row r="899" spans="1:10">
      <c r="A899" t="s">
        <v>3376</v>
      </c>
      <c r="B899"/>
      <c r="C899" s="204">
        <v>38</v>
      </c>
      <c r="H899" s="204">
        <v>-84</v>
      </c>
      <c r="I899" s="204">
        <v>-129</v>
      </c>
      <c r="J899" s="204">
        <v>122</v>
      </c>
    </row>
    <row r="900" spans="1:9">
      <c r="A900" t="s">
        <v>3086</v>
      </c>
      <c r="B900"/>
      <c r="C900" s="204">
        <v>-19</v>
      </c>
      <c r="H900" s="204">
        <v>-19</v>
      </c>
      <c r="I900" s="204">
        <v>-19</v>
      </c>
    </row>
    <row r="901" spans="1:9">
      <c r="A901" t="s">
        <v>3584</v>
      </c>
      <c r="B901"/>
      <c r="C901" s="204">
        <v>-5</v>
      </c>
      <c r="H901" s="204">
        <v>-5</v>
      </c>
      <c r="I901" s="204">
        <v>-5</v>
      </c>
    </row>
    <row r="902" spans="1:9">
      <c r="A902" t="s">
        <v>2782</v>
      </c>
      <c r="B902"/>
      <c r="C902" s="204">
        <v>-182</v>
      </c>
      <c r="H902" s="204">
        <v>-182</v>
      </c>
      <c r="I902" s="204">
        <v>-182</v>
      </c>
    </row>
    <row r="903" spans="1:10">
      <c r="A903" t="s">
        <v>4715</v>
      </c>
      <c r="B903" s="204">
        <v>10</v>
      </c>
      <c r="C903" s="204">
        <v>195.65</v>
      </c>
      <c r="D903" s="204">
        <v>10</v>
      </c>
      <c r="H903" s="204">
        <v>175</v>
      </c>
      <c r="J903" s="204">
        <v>20.65</v>
      </c>
    </row>
    <row r="904" spans="1:10">
      <c r="A904" t="s">
        <v>4452</v>
      </c>
      <c r="B904" s="204">
        <v>37.1</v>
      </c>
      <c r="C904" s="204">
        <v>567.25</v>
      </c>
      <c r="D904" s="204">
        <v>17.1</v>
      </c>
      <c r="F904" s="204">
        <v>20</v>
      </c>
      <c r="H904" s="204">
        <v>437.6</v>
      </c>
      <c r="I904" s="204">
        <v>-53.1</v>
      </c>
      <c r="J904" s="204">
        <v>129.65</v>
      </c>
    </row>
    <row r="905" spans="1:11">
      <c r="A905" t="s">
        <v>1270</v>
      </c>
      <c r="B905"/>
      <c r="C905" s="204">
        <v>731.5</v>
      </c>
      <c r="J905" s="204">
        <v>731.5</v>
      </c>
      <c r="K905" s="204">
        <v>-19</v>
      </c>
    </row>
    <row r="906" spans="1:9">
      <c r="A906" t="s">
        <v>5449</v>
      </c>
      <c r="B906"/>
      <c r="C906" s="204">
        <v>-19</v>
      </c>
      <c r="H906" s="204">
        <v>-19</v>
      </c>
      <c r="I906" s="204">
        <v>-19</v>
      </c>
    </row>
    <row r="907" spans="1:9">
      <c r="A907" t="s">
        <v>639</v>
      </c>
      <c r="B907"/>
      <c r="C907" s="204">
        <v>-20</v>
      </c>
      <c r="H907" s="204">
        <v>-20</v>
      </c>
      <c r="I907" s="204">
        <v>-30</v>
      </c>
    </row>
    <row r="908" spans="1:10">
      <c r="A908" t="s">
        <v>164</v>
      </c>
      <c r="B908" s="204">
        <v>35</v>
      </c>
      <c r="C908" s="204">
        <v>613.168233333333</v>
      </c>
      <c r="D908" s="204">
        <v>0</v>
      </c>
      <c r="F908" s="204">
        <v>35</v>
      </c>
      <c r="H908" s="204">
        <v>241.9</v>
      </c>
      <c r="I908" s="204">
        <v>-154</v>
      </c>
      <c r="J908" s="204">
        <v>371.268233333333</v>
      </c>
    </row>
    <row r="909" spans="1:10">
      <c r="A909" t="s">
        <v>3429</v>
      </c>
      <c r="B909" s="204">
        <v>133.9</v>
      </c>
      <c r="C909" s="204">
        <v>1057.4135</v>
      </c>
      <c r="D909" s="204">
        <v>83.9</v>
      </c>
      <c r="F909" s="204">
        <v>50</v>
      </c>
      <c r="H909" s="204">
        <v>576.87</v>
      </c>
      <c r="I909" s="204">
        <v>-93.3</v>
      </c>
      <c r="J909" s="204">
        <v>480.5435</v>
      </c>
    </row>
    <row r="910" spans="1:10">
      <c r="A910" t="s">
        <v>3395</v>
      </c>
      <c r="B910"/>
      <c r="C910" s="204">
        <v>-79</v>
      </c>
      <c r="H910" s="204">
        <v>-99</v>
      </c>
      <c r="I910" s="204">
        <v>-99</v>
      </c>
      <c r="J910" s="204">
        <v>20</v>
      </c>
    </row>
    <row r="911" spans="1:11">
      <c r="A911" t="s">
        <v>987</v>
      </c>
      <c r="B911" s="204">
        <v>2091.6699</v>
      </c>
      <c r="C911" s="204">
        <v>47122.2162</v>
      </c>
      <c r="F911" s="204">
        <v>2091.6699</v>
      </c>
      <c r="G911" s="204">
        <v>-30</v>
      </c>
      <c r="H911" s="204">
        <v>13.5</v>
      </c>
      <c r="J911" s="204">
        <v>47108.7162</v>
      </c>
      <c r="K911" s="204">
        <v>-40</v>
      </c>
    </row>
    <row r="912" spans="1:10">
      <c r="A912" t="s">
        <v>3133</v>
      </c>
      <c r="B912"/>
      <c r="C912" s="204">
        <v>129.55</v>
      </c>
      <c r="H912" s="204">
        <v>90.9</v>
      </c>
      <c r="I912" s="204">
        <v>-129</v>
      </c>
      <c r="J912" s="204">
        <v>38.65</v>
      </c>
    </row>
    <row r="913" spans="1:11">
      <c r="A913" t="s">
        <v>1749</v>
      </c>
      <c r="B913"/>
      <c r="C913" s="204">
        <v>22</v>
      </c>
      <c r="H913" s="204">
        <v>-17</v>
      </c>
      <c r="I913" s="204">
        <v>-20</v>
      </c>
      <c r="J913" s="204">
        <v>39</v>
      </c>
      <c r="K913" s="204">
        <v>-3</v>
      </c>
    </row>
    <row r="914" spans="1:9">
      <c r="A914" t="s">
        <v>2343</v>
      </c>
      <c r="B914"/>
      <c r="C914" s="204">
        <v>-39.9</v>
      </c>
      <c r="H914" s="204">
        <v>-39.9</v>
      </c>
      <c r="I914" s="204">
        <v>-57</v>
      </c>
    </row>
    <row r="915" spans="1:10">
      <c r="A915" t="s">
        <v>240</v>
      </c>
      <c r="B915" s="204">
        <v>34.45</v>
      </c>
      <c r="C915" s="204">
        <v>256.25</v>
      </c>
      <c r="F915" s="204">
        <v>34.45</v>
      </c>
      <c r="J915" s="204">
        <v>256.25</v>
      </c>
    </row>
    <row r="916" spans="1:10">
      <c r="A916" t="s">
        <v>2557</v>
      </c>
      <c r="B916" s="204">
        <v>17.1</v>
      </c>
      <c r="C916" s="204">
        <v>410</v>
      </c>
      <c r="D916" s="204">
        <v>17.1</v>
      </c>
      <c r="H916" s="204">
        <v>402.2</v>
      </c>
      <c r="I916" s="204">
        <v>-169</v>
      </c>
      <c r="J916" s="204">
        <v>7.8</v>
      </c>
    </row>
    <row r="917" spans="1:10">
      <c r="A917" t="s">
        <v>2744</v>
      </c>
      <c r="B917"/>
      <c r="C917" s="204">
        <v>33.1</v>
      </c>
      <c r="H917" s="204">
        <v>27.1</v>
      </c>
      <c r="J917" s="204">
        <v>6</v>
      </c>
    </row>
    <row r="918" spans="1:10">
      <c r="A918" t="s">
        <v>4333</v>
      </c>
      <c r="B918" s="204">
        <v>210.45</v>
      </c>
      <c r="C918" s="204">
        <v>2494.59035</v>
      </c>
      <c r="D918" s="204">
        <v>154.8</v>
      </c>
      <c r="F918" s="204">
        <v>55.65</v>
      </c>
      <c r="H918" s="204">
        <v>2221.5</v>
      </c>
      <c r="I918" s="204">
        <v>-284.1</v>
      </c>
      <c r="J918" s="204">
        <v>273.09035</v>
      </c>
    </row>
    <row r="919" spans="1:11">
      <c r="A919" t="s">
        <v>2209</v>
      </c>
      <c r="B919" s="204">
        <v>55</v>
      </c>
      <c r="C919" s="204">
        <v>853.152666666667</v>
      </c>
      <c r="F919" s="204">
        <v>55</v>
      </c>
      <c r="H919" s="204">
        <v>641.6</v>
      </c>
      <c r="I919" s="204">
        <v>-53.1</v>
      </c>
      <c r="J919" s="204">
        <v>211.552666666667</v>
      </c>
      <c r="K919" s="204">
        <v>-71.4233333333333</v>
      </c>
    </row>
    <row r="920" spans="1:10">
      <c r="A920" t="s">
        <v>306</v>
      </c>
      <c r="B920" s="204">
        <v>17.1</v>
      </c>
      <c r="C920" s="204">
        <v>573.7</v>
      </c>
      <c r="D920" s="204">
        <v>17.1</v>
      </c>
      <c r="H920" s="204">
        <v>424.4</v>
      </c>
      <c r="I920" s="204">
        <v>-120</v>
      </c>
      <c r="J920" s="204">
        <v>149.3</v>
      </c>
    </row>
    <row r="921" spans="1:9">
      <c r="A921" t="s">
        <v>5450</v>
      </c>
      <c r="B921"/>
      <c r="C921" s="204">
        <v>-78</v>
      </c>
      <c r="H921" s="204">
        <v>-78</v>
      </c>
      <c r="I921" s="204">
        <v>-78</v>
      </c>
    </row>
    <row r="922" spans="1:11">
      <c r="A922" t="s">
        <v>1325</v>
      </c>
      <c r="B922"/>
      <c r="C922" s="204">
        <v>-25</v>
      </c>
      <c r="J922" s="204">
        <v>-25</v>
      </c>
      <c r="K922" s="204">
        <v>-25</v>
      </c>
    </row>
    <row r="923" spans="1:10">
      <c r="A923" t="s">
        <v>1567</v>
      </c>
      <c r="B923" s="204">
        <v>25</v>
      </c>
      <c r="C923" s="204">
        <v>765.6</v>
      </c>
      <c r="D923" s="204">
        <v>0</v>
      </c>
      <c r="F923" s="204">
        <v>25</v>
      </c>
      <c r="H923" s="204">
        <v>305.2</v>
      </c>
      <c r="J923" s="204">
        <v>460.4</v>
      </c>
    </row>
    <row r="924" spans="1:11">
      <c r="A924" t="s">
        <v>4201</v>
      </c>
      <c r="B924"/>
      <c r="C924" s="204">
        <v>222.1</v>
      </c>
      <c r="H924" s="204">
        <v>162.8</v>
      </c>
      <c r="I924" s="204">
        <v>-129</v>
      </c>
      <c r="J924" s="204">
        <v>59.3</v>
      </c>
      <c r="K924" s="204">
        <v>-10</v>
      </c>
    </row>
    <row r="925" spans="1:10">
      <c r="A925" t="s">
        <v>1800</v>
      </c>
      <c r="B925"/>
      <c r="C925" s="204">
        <v>185</v>
      </c>
      <c r="H925" s="204">
        <v>167</v>
      </c>
      <c r="J925" s="204">
        <v>18</v>
      </c>
    </row>
    <row r="926" spans="1:8">
      <c r="A926" t="s">
        <v>3131</v>
      </c>
      <c r="B926"/>
      <c r="C926" s="204">
        <v>3</v>
      </c>
      <c r="H926" s="204">
        <v>3</v>
      </c>
    </row>
    <row r="927" spans="1:10">
      <c r="A927" t="s">
        <v>244</v>
      </c>
      <c r="B927" s="204">
        <v>10</v>
      </c>
      <c r="C927" s="204">
        <v>397.85</v>
      </c>
      <c r="D927" s="204">
        <v>10</v>
      </c>
      <c r="H927" s="204">
        <v>328</v>
      </c>
      <c r="I927" s="204">
        <v>-129</v>
      </c>
      <c r="J927" s="204">
        <v>69.85</v>
      </c>
    </row>
    <row r="928" spans="1:11">
      <c r="A928" t="s">
        <v>4031</v>
      </c>
      <c r="B928" s="204">
        <v>180.45</v>
      </c>
      <c r="C928" s="204">
        <v>259.6</v>
      </c>
      <c r="D928" s="204">
        <v>154.8</v>
      </c>
      <c r="F928" s="204">
        <v>25.65</v>
      </c>
      <c r="H928" s="204">
        <v>228.3</v>
      </c>
      <c r="I928" s="204">
        <v>-69</v>
      </c>
      <c r="J928" s="204">
        <v>31.3</v>
      </c>
      <c r="K928" s="204">
        <v>-60</v>
      </c>
    </row>
    <row r="929" spans="1:10">
      <c r="A929" t="s">
        <v>5451</v>
      </c>
      <c r="B929"/>
      <c r="C929" s="204">
        <v>996.905</v>
      </c>
      <c r="H929" s="204">
        <v>665</v>
      </c>
      <c r="I929" s="204">
        <v>-198</v>
      </c>
      <c r="J929" s="204">
        <v>331.905</v>
      </c>
    </row>
    <row r="930" spans="1:10">
      <c r="A930" t="s">
        <v>4661</v>
      </c>
      <c r="B930"/>
      <c r="C930" s="204">
        <v>20</v>
      </c>
      <c r="H930" s="204">
        <v>8</v>
      </c>
      <c r="J930" s="204">
        <v>12</v>
      </c>
    </row>
    <row r="931" spans="1:10">
      <c r="A931" t="s">
        <v>2305</v>
      </c>
      <c r="B931"/>
      <c r="C931" s="204">
        <v>123.36</v>
      </c>
      <c r="H931" s="204">
        <v>104.41</v>
      </c>
      <c r="J931" s="204">
        <v>18.95</v>
      </c>
    </row>
    <row r="932" spans="1:10">
      <c r="A932" t="s">
        <v>3280</v>
      </c>
      <c r="B932"/>
      <c r="C932" s="204">
        <v>78.9881333333333</v>
      </c>
      <c r="H932" s="204">
        <v>15</v>
      </c>
      <c r="J932" s="204">
        <v>63.9881333333333</v>
      </c>
    </row>
    <row r="933" spans="1:10">
      <c r="A933" t="s">
        <v>4760</v>
      </c>
      <c r="B933" s="204">
        <v>24.65</v>
      </c>
      <c r="C933" s="204">
        <v>417.695</v>
      </c>
      <c r="F933" s="204">
        <v>24.65</v>
      </c>
      <c r="H933" s="204">
        <v>266</v>
      </c>
      <c r="I933" s="204">
        <v>-69</v>
      </c>
      <c r="J933" s="204">
        <v>151.695</v>
      </c>
    </row>
    <row r="934" spans="1:11">
      <c r="A934" t="s">
        <v>4834</v>
      </c>
      <c r="B934"/>
      <c r="C934" s="204">
        <v>139.433333333333</v>
      </c>
      <c r="H934" s="204">
        <v>48</v>
      </c>
      <c r="J934" s="204">
        <v>91.4333333333334</v>
      </c>
      <c r="K934" s="204">
        <v>-29</v>
      </c>
    </row>
    <row r="935" spans="1:10">
      <c r="A935" t="s">
        <v>1614</v>
      </c>
      <c r="B935"/>
      <c r="C935" s="204">
        <v>192</v>
      </c>
      <c r="H935" s="204">
        <v>144</v>
      </c>
      <c r="I935" s="204">
        <v>-69</v>
      </c>
      <c r="J935" s="204">
        <v>48</v>
      </c>
    </row>
    <row r="936" spans="1:8">
      <c r="A936" t="s">
        <v>3150</v>
      </c>
      <c r="B936"/>
      <c r="C936" s="204">
        <v>1100</v>
      </c>
      <c r="H936" s="204">
        <v>1100</v>
      </c>
    </row>
    <row r="937" spans="1:10">
      <c r="A937" t="s">
        <v>4327</v>
      </c>
      <c r="B937"/>
      <c r="C937" s="204">
        <v>10</v>
      </c>
      <c r="J937" s="204">
        <v>10</v>
      </c>
    </row>
    <row r="938" spans="1:10">
      <c r="A938" t="s">
        <v>4517</v>
      </c>
      <c r="B938" s="204">
        <v>48</v>
      </c>
      <c r="C938" s="204">
        <v>162</v>
      </c>
      <c r="D938" s="204">
        <v>28</v>
      </c>
      <c r="F938" s="204">
        <v>20</v>
      </c>
      <c r="H938" s="204">
        <v>58</v>
      </c>
      <c r="J938" s="204">
        <v>104</v>
      </c>
    </row>
    <row r="939" spans="1:10">
      <c r="A939" t="s">
        <v>2542</v>
      </c>
      <c r="B939"/>
      <c r="C939" s="204">
        <v>54</v>
      </c>
      <c r="J939" s="204">
        <v>54</v>
      </c>
    </row>
    <row r="940" spans="1:10">
      <c r="A940" t="s">
        <v>3283</v>
      </c>
      <c r="B940" s="204">
        <v>26</v>
      </c>
      <c r="C940" s="204">
        <v>230</v>
      </c>
      <c r="F940" s="204">
        <v>26</v>
      </c>
      <c r="J940" s="204">
        <v>230</v>
      </c>
    </row>
    <row r="941" spans="1:10">
      <c r="A941" t="s">
        <v>4826</v>
      </c>
      <c r="B941"/>
      <c r="C941" s="204">
        <v>50</v>
      </c>
      <c r="H941" s="204">
        <v>30</v>
      </c>
      <c r="J941" s="204">
        <v>20</v>
      </c>
    </row>
    <row r="942" spans="1:10">
      <c r="A942" t="s">
        <v>5452</v>
      </c>
      <c r="B942"/>
      <c r="C942" s="204">
        <v>183.1</v>
      </c>
      <c r="H942" s="204">
        <v>58.1</v>
      </c>
      <c r="J942" s="204">
        <v>125</v>
      </c>
    </row>
    <row r="943" spans="1:10">
      <c r="A943" t="s">
        <v>746</v>
      </c>
      <c r="B943"/>
      <c r="C943" s="204">
        <v>20</v>
      </c>
      <c r="J943" s="204">
        <v>20</v>
      </c>
    </row>
    <row r="944" spans="1:10">
      <c r="A944" t="s">
        <v>5453</v>
      </c>
      <c r="B944" s="204">
        <v>42.93015</v>
      </c>
      <c r="C944" s="204">
        <v>1103.73015</v>
      </c>
      <c r="F944" s="204">
        <v>42.93015</v>
      </c>
      <c r="H944" s="204">
        <v>603</v>
      </c>
      <c r="J944" s="204">
        <v>500.73015</v>
      </c>
    </row>
    <row r="945" spans="1:11">
      <c r="A945" t="s">
        <v>2561</v>
      </c>
      <c r="B945" s="204">
        <v>93.065</v>
      </c>
      <c r="C945" s="204">
        <v>1624.965</v>
      </c>
      <c r="D945" s="204">
        <v>38</v>
      </c>
      <c r="E945" s="204">
        <v>-129</v>
      </c>
      <c r="F945" s="204">
        <v>55.065</v>
      </c>
      <c r="H945" s="204">
        <v>754.4</v>
      </c>
      <c r="I945" s="204">
        <v>-129</v>
      </c>
      <c r="J945" s="204">
        <v>870.565</v>
      </c>
      <c r="K945" s="204">
        <v>-6</v>
      </c>
    </row>
    <row r="946" spans="1:10">
      <c r="A946" t="s">
        <v>4755</v>
      </c>
      <c r="B946"/>
      <c r="C946" s="204">
        <v>429.55</v>
      </c>
      <c r="H946" s="204">
        <v>221.1</v>
      </c>
      <c r="J946" s="204">
        <v>208.45</v>
      </c>
    </row>
    <row r="947" spans="1:10">
      <c r="A947" t="s">
        <v>5454</v>
      </c>
      <c r="B947"/>
      <c r="C947" s="204">
        <v>126</v>
      </c>
      <c r="H947" s="204">
        <v>0</v>
      </c>
      <c r="J947" s="204">
        <v>126</v>
      </c>
    </row>
    <row r="948" spans="1:10">
      <c r="A948" t="s">
        <v>1383</v>
      </c>
      <c r="B948" s="204">
        <v>171.2</v>
      </c>
      <c r="C948" s="204">
        <v>1418.27045</v>
      </c>
      <c r="D948" s="204">
        <v>144.9</v>
      </c>
      <c r="F948" s="204">
        <v>26.3</v>
      </c>
      <c r="H948" s="204">
        <v>1081.39</v>
      </c>
      <c r="I948" s="204">
        <v>-273.2</v>
      </c>
      <c r="J948" s="204">
        <v>336.88045</v>
      </c>
    </row>
    <row r="949" spans="1:11">
      <c r="A949" t="s">
        <v>1011</v>
      </c>
      <c r="B949"/>
      <c r="C949" s="204">
        <v>367.386666666667</v>
      </c>
      <c r="H949" s="204">
        <v>42.6</v>
      </c>
      <c r="I949" s="204">
        <v>-238</v>
      </c>
      <c r="J949" s="204">
        <v>324.786666666667</v>
      </c>
      <c r="K949" s="204">
        <v>-41.4633333333333</v>
      </c>
    </row>
    <row r="950" spans="1:10">
      <c r="A950" t="s">
        <v>3689</v>
      </c>
      <c r="B950" s="204">
        <v>-30</v>
      </c>
      <c r="C950" s="204">
        <v>111.1</v>
      </c>
      <c r="D950" s="204">
        <v>-40</v>
      </c>
      <c r="E950" s="204">
        <v>-40</v>
      </c>
      <c r="F950" s="204">
        <v>10</v>
      </c>
      <c r="H950" s="204">
        <v>59.1</v>
      </c>
      <c r="I950" s="204">
        <v>-102.37</v>
      </c>
      <c r="J950" s="204">
        <v>52</v>
      </c>
    </row>
    <row r="951" spans="1:10">
      <c r="A951" t="s">
        <v>3737</v>
      </c>
      <c r="B951" s="204">
        <v>-40</v>
      </c>
      <c r="C951" s="204">
        <v>659.7</v>
      </c>
      <c r="D951" s="204">
        <v>-60</v>
      </c>
      <c r="E951" s="204">
        <v>-60</v>
      </c>
      <c r="F951" s="204">
        <v>20</v>
      </c>
      <c r="H951" s="204">
        <v>487.6</v>
      </c>
      <c r="I951" s="204">
        <v>-378</v>
      </c>
      <c r="J951" s="204">
        <v>172.1</v>
      </c>
    </row>
    <row r="952" spans="1:10">
      <c r="A952" t="s">
        <v>4545</v>
      </c>
      <c r="B952" s="204">
        <v>-109</v>
      </c>
      <c r="C952" s="204">
        <v>1623.575</v>
      </c>
      <c r="D952" s="204">
        <v>-114</v>
      </c>
      <c r="E952" s="204">
        <v>-129</v>
      </c>
      <c r="F952" s="204">
        <v>5</v>
      </c>
      <c r="H952" s="204">
        <v>1180.9</v>
      </c>
      <c r="I952" s="204">
        <v>-988.8</v>
      </c>
      <c r="J952" s="204">
        <v>442.675</v>
      </c>
    </row>
    <row r="953" spans="1:10">
      <c r="A953" t="s">
        <v>3994</v>
      </c>
      <c r="B953"/>
      <c r="C953" s="204">
        <v>21</v>
      </c>
      <c r="H953" s="204">
        <v>15</v>
      </c>
      <c r="J953" s="204">
        <v>6</v>
      </c>
    </row>
    <row r="954" spans="1:10">
      <c r="A954" t="s">
        <v>2422</v>
      </c>
      <c r="B954"/>
      <c r="C954" s="204">
        <v>204</v>
      </c>
      <c r="J954" s="204">
        <v>204</v>
      </c>
    </row>
    <row r="955" spans="1:9">
      <c r="A955" t="s">
        <v>1906</v>
      </c>
      <c r="B955"/>
      <c r="C955" s="204">
        <v>-142.3</v>
      </c>
      <c r="H955" s="204">
        <v>-142.3</v>
      </c>
      <c r="I955" s="204">
        <v>-142.3</v>
      </c>
    </row>
    <row r="956" spans="1:10">
      <c r="A956" t="s">
        <v>1413</v>
      </c>
      <c r="B956"/>
      <c r="C956" s="204">
        <v>13</v>
      </c>
      <c r="J956" s="204">
        <v>13</v>
      </c>
    </row>
    <row r="957" spans="1:10">
      <c r="A957" t="s">
        <v>433</v>
      </c>
      <c r="B957"/>
      <c r="C957" s="204">
        <v>67.1</v>
      </c>
      <c r="H957" s="204">
        <v>47.1</v>
      </c>
      <c r="J957" s="204">
        <v>20</v>
      </c>
    </row>
    <row r="958" spans="1:10">
      <c r="A958" t="s">
        <v>5015</v>
      </c>
      <c r="B958"/>
      <c r="C958" s="204">
        <v>5</v>
      </c>
      <c r="J958" s="204">
        <v>5</v>
      </c>
    </row>
    <row r="959" spans="1:10">
      <c r="A959" t="s">
        <v>4725</v>
      </c>
      <c r="B959"/>
      <c r="C959" s="204">
        <v>12</v>
      </c>
      <c r="J959" s="204">
        <v>12</v>
      </c>
    </row>
    <row r="960" spans="1:10">
      <c r="A960" t="s">
        <v>5185</v>
      </c>
      <c r="B960"/>
      <c r="C960" s="204">
        <v>242.56</v>
      </c>
      <c r="H960" s="204">
        <v>232.56</v>
      </c>
      <c r="I960" s="204">
        <v>-88.3</v>
      </c>
      <c r="J960" s="204">
        <v>10</v>
      </c>
    </row>
    <row r="961" spans="1:10">
      <c r="A961" t="s">
        <v>3516</v>
      </c>
      <c r="B961"/>
      <c r="C961" s="204">
        <v>16</v>
      </c>
      <c r="H961" s="204">
        <v>0</v>
      </c>
      <c r="J961" s="204">
        <v>16</v>
      </c>
    </row>
    <row r="962" spans="1:11">
      <c r="A962" t="s">
        <v>4892</v>
      </c>
      <c r="B962" s="204">
        <v>-59</v>
      </c>
      <c r="C962" s="204">
        <v>464</v>
      </c>
      <c r="F962" s="204">
        <v>-59</v>
      </c>
      <c r="G962" s="204">
        <v>-59</v>
      </c>
      <c r="J962" s="204">
        <v>464</v>
      </c>
      <c r="K962" s="204">
        <v>-83</v>
      </c>
    </row>
    <row r="963" spans="1:11">
      <c r="A963" t="s">
        <v>5455</v>
      </c>
      <c r="B963" s="204">
        <v>125</v>
      </c>
      <c r="C963" s="204">
        <v>2731</v>
      </c>
      <c r="F963" s="204">
        <v>125</v>
      </c>
      <c r="J963" s="204">
        <v>2731</v>
      </c>
      <c r="K963" s="204">
        <v>-12</v>
      </c>
    </row>
    <row r="964" spans="1:10">
      <c r="A964" t="s">
        <v>1397</v>
      </c>
      <c r="B964" s="204">
        <v>3</v>
      </c>
      <c r="C964" s="204">
        <v>73</v>
      </c>
      <c r="D964" s="204">
        <v>3</v>
      </c>
      <c r="H964" s="204">
        <v>16</v>
      </c>
      <c r="J964" s="204">
        <v>57</v>
      </c>
    </row>
    <row r="965" spans="1:10">
      <c r="A965" t="s">
        <v>3100</v>
      </c>
      <c r="B965"/>
      <c r="C965" s="204">
        <v>368.45</v>
      </c>
      <c r="H965" s="204">
        <v>258</v>
      </c>
      <c r="J965" s="204">
        <v>110.45</v>
      </c>
    </row>
    <row r="966" spans="1:10">
      <c r="A966" t="s">
        <v>1425</v>
      </c>
      <c r="B966" s="204">
        <v>30</v>
      </c>
      <c r="C966" s="204">
        <v>219</v>
      </c>
      <c r="D966" s="204">
        <v>0</v>
      </c>
      <c r="F966" s="204">
        <v>30</v>
      </c>
      <c r="H966" s="204">
        <v>159</v>
      </c>
      <c r="J966" s="204">
        <v>60</v>
      </c>
    </row>
    <row r="967" spans="1:10">
      <c r="A967" t="s">
        <v>3756</v>
      </c>
      <c r="B967"/>
      <c r="C967" s="204">
        <v>140.45</v>
      </c>
      <c r="H967" s="204">
        <v>114.8</v>
      </c>
      <c r="I967" s="204">
        <v>-142</v>
      </c>
      <c r="J967" s="204">
        <v>25.65</v>
      </c>
    </row>
    <row r="968" spans="1:10">
      <c r="A968" t="s">
        <v>1393</v>
      </c>
      <c r="B968" s="204">
        <v>236.1</v>
      </c>
      <c r="C968" s="204">
        <v>903.2624</v>
      </c>
      <c r="D968" s="204">
        <v>194.8</v>
      </c>
      <c r="F968" s="204">
        <v>41.3</v>
      </c>
      <c r="H968" s="204">
        <v>669.9</v>
      </c>
      <c r="J968" s="204">
        <v>233.3624</v>
      </c>
    </row>
    <row r="969" spans="1:10">
      <c r="A969" t="s">
        <v>2483</v>
      </c>
      <c r="B969" s="204">
        <v>20</v>
      </c>
      <c r="C969" s="204">
        <v>159</v>
      </c>
      <c r="F969" s="204">
        <v>20</v>
      </c>
      <c r="H969" s="204">
        <v>129</v>
      </c>
      <c r="J969" s="204">
        <v>30</v>
      </c>
    </row>
    <row r="970" spans="1:10">
      <c r="A970" t="s">
        <v>2383</v>
      </c>
      <c r="B970" s="204">
        <v>8</v>
      </c>
      <c r="C970" s="204">
        <v>23</v>
      </c>
      <c r="D970" s="204">
        <v>3</v>
      </c>
      <c r="F970" s="204">
        <v>5</v>
      </c>
      <c r="H970" s="204">
        <v>18</v>
      </c>
      <c r="J970" s="204">
        <v>5</v>
      </c>
    </row>
    <row r="971" spans="1:10">
      <c r="A971" t="s">
        <v>4845</v>
      </c>
      <c r="B971"/>
      <c r="C971" s="204">
        <v>251.9</v>
      </c>
      <c r="H971" s="204">
        <v>211.9</v>
      </c>
      <c r="I971" s="204">
        <v>-129</v>
      </c>
      <c r="J971" s="204">
        <v>40</v>
      </c>
    </row>
    <row r="972" spans="1:10">
      <c r="A972" t="s">
        <v>5250</v>
      </c>
      <c r="B972"/>
      <c r="C972" s="204">
        <v>253.18</v>
      </c>
      <c r="J972" s="204">
        <v>253.18</v>
      </c>
    </row>
    <row r="973" spans="1:10">
      <c r="A973" t="s">
        <v>4677</v>
      </c>
      <c r="B973"/>
      <c r="C973" s="204">
        <v>81</v>
      </c>
      <c r="H973" s="204">
        <v>0</v>
      </c>
      <c r="J973" s="204">
        <v>81</v>
      </c>
    </row>
    <row r="974" spans="1:10">
      <c r="A974" t="s">
        <v>3409</v>
      </c>
      <c r="B974"/>
      <c r="C974" s="204">
        <v>219</v>
      </c>
      <c r="H974" s="204">
        <v>169</v>
      </c>
      <c r="J974" s="204">
        <v>50</v>
      </c>
    </row>
    <row r="975" spans="1:11">
      <c r="A975" t="s">
        <v>5456</v>
      </c>
      <c r="B975" s="204">
        <v>30</v>
      </c>
      <c r="C975" s="204">
        <v>664.5</v>
      </c>
      <c r="F975" s="204">
        <v>30</v>
      </c>
      <c r="H975" s="204">
        <v>282.5</v>
      </c>
      <c r="J975" s="204">
        <v>382</v>
      </c>
      <c r="K975" s="204">
        <v>-6</v>
      </c>
    </row>
    <row r="976" spans="1:10">
      <c r="A976" t="s">
        <v>5457</v>
      </c>
      <c r="B976"/>
      <c r="C976" s="204">
        <v>73.56</v>
      </c>
      <c r="J976" s="204">
        <v>73.56</v>
      </c>
    </row>
    <row r="977" spans="1:10">
      <c r="A977" t="s">
        <v>2528</v>
      </c>
      <c r="B977"/>
      <c r="C977" s="204">
        <v>209</v>
      </c>
      <c r="J977" s="204">
        <v>209</v>
      </c>
    </row>
    <row r="978" spans="1:10">
      <c r="A978" t="s">
        <v>653</v>
      </c>
      <c r="B978"/>
      <c r="C978" s="204">
        <v>23</v>
      </c>
      <c r="H978" s="204">
        <v>3</v>
      </c>
      <c r="J978" s="204">
        <v>20</v>
      </c>
    </row>
    <row r="979" spans="1:10">
      <c r="A979" t="s">
        <v>812</v>
      </c>
      <c r="B979"/>
      <c r="C979" s="204">
        <v>54.2</v>
      </c>
      <c r="H979" s="204">
        <v>34.2</v>
      </c>
      <c r="J979" s="204">
        <v>20</v>
      </c>
    </row>
    <row r="980" spans="1:9">
      <c r="A980" t="s">
        <v>2523</v>
      </c>
      <c r="B980"/>
      <c r="C980" s="204">
        <v>0</v>
      </c>
      <c r="H980" s="204">
        <v>0</v>
      </c>
      <c r="I980" s="204">
        <v>-71.1</v>
      </c>
    </row>
    <row r="981" spans="1:10">
      <c r="A981" t="s">
        <v>2505</v>
      </c>
      <c r="B981"/>
      <c r="C981" s="204">
        <v>75.8</v>
      </c>
      <c r="J981" s="204">
        <v>75.8</v>
      </c>
    </row>
    <row r="982" spans="1:9">
      <c r="A982" t="s">
        <v>5083</v>
      </c>
      <c r="B982"/>
      <c r="C982" s="204">
        <v>217.8</v>
      </c>
      <c r="H982" s="204">
        <v>217.8</v>
      </c>
      <c r="I982" s="204">
        <v>-169</v>
      </c>
    </row>
    <row r="983" spans="1:10">
      <c r="A983" t="s">
        <v>5088</v>
      </c>
      <c r="B983"/>
      <c r="C983" s="204">
        <v>287.76</v>
      </c>
      <c r="H983" s="204">
        <v>257.76</v>
      </c>
      <c r="I983" s="204">
        <v>-88.3</v>
      </c>
      <c r="J983" s="204">
        <v>30</v>
      </c>
    </row>
    <row r="984" spans="1:9">
      <c r="A984" t="s">
        <v>4914</v>
      </c>
      <c r="B984"/>
      <c r="C984" s="204">
        <v>144</v>
      </c>
      <c r="H984" s="204">
        <v>144</v>
      </c>
      <c r="I984" s="204">
        <v>-69</v>
      </c>
    </row>
    <row r="985" spans="1:10">
      <c r="A985" t="s">
        <v>293</v>
      </c>
      <c r="B985" s="204">
        <v>121.55</v>
      </c>
      <c r="C985" s="204">
        <v>283.3</v>
      </c>
      <c r="D985" s="204">
        <v>105.9</v>
      </c>
      <c r="F985" s="204">
        <v>15.65</v>
      </c>
      <c r="H985" s="204">
        <v>231</v>
      </c>
      <c r="J985" s="204">
        <v>52.3</v>
      </c>
    </row>
    <row r="986" spans="1:10">
      <c r="A986" t="s">
        <v>5458</v>
      </c>
      <c r="B986"/>
      <c r="C986" s="204">
        <v>356</v>
      </c>
      <c r="J986" s="204">
        <v>356</v>
      </c>
    </row>
    <row r="987" spans="1:10">
      <c r="A987" t="s">
        <v>5171</v>
      </c>
      <c r="B987"/>
      <c r="C987" s="204">
        <v>391</v>
      </c>
      <c r="H987" s="204">
        <v>15</v>
      </c>
      <c r="I987" s="204">
        <v>-69</v>
      </c>
      <c r="J987" s="204">
        <v>376</v>
      </c>
    </row>
    <row r="988" spans="1:11">
      <c r="A988" t="s">
        <v>4894</v>
      </c>
      <c r="B988"/>
      <c r="C988" s="204">
        <v>465</v>
      </c>
      <c r="J988" s="204">
        <v>465</v>
      </c>
      <c r="K988" s="204">
        <v>-29</v>
      </c>
    </row>
    <row r="989" spans="1:10">
      <c r="A989" t="s">
        <v>5053</v>
      </c>
      <c r="B989"/>
      <c r="C989" s="204">
        <v>59.8</v>
      </c>
      <c r="J989" s="204">
        <v>59.8</v>
      </c>
    </row>
    <row r="990" spans="1:10">
      <c r="A990" t="s">
        <v>1098</v>
      </c>
      <c r="B990"/>
      <c r="C990" s="204">
        <v>6.5</v>
      </c>
      <c r="J990" s="204">
        <v>6.5</v>
      </c>
    </row>
    <row r="991" spans="1:10">
      <c r="A991" t="s">
        <v>537</v>
      </c>
      <c r="B991"/>
      <c r="C991" s="204">
        <v>10</v>
      </c>
      <c r="H991" s="204">
        <v>0</v>
      </c>
      <c r="J991" s="204">
        <v>10</v>
      </c>
    </row>
    <row r="992" spans="1:10">
      <c r="A992" t="s">
        <v>438</v>
      </c>
      <c r="B992"/>
      <c r="C992" s="204">
        <v>0.65</v>
      </c>
      <c r="H992" s="204">
        <v>0</v>
      </c>
      <c r="I992" s="204">
        <v>-69</v>
      </c>
      <c r="J992" s="204">
        <v>0.65</v>
      </c>
    </row>
    <row r="993" spans="1:10">
      <c r="A993" t="s">
        <v>4469</v>
      </c>
      <c r="B993"/>
      <c r="C993" s="204">
        <v>139</v>
      </c>
      <c r="H993" s="204">
        <v>129</v>
      </c>
      <c r="J993" s="204">
        <v>10</v>
      </c>
    </row>
    <row r="994" spans="1:10">
      <c r="A994" t="s">
        <v>5459</v>
      </c>
      <c r="B994" s="204">
        <v>136</v>
      </c>
      <c r="C994" s="204">
        <v>166</v>
      </c>
      <c r="D994" s="204">
        <v>129</v>
      </c>
      <c r="F994" s="204">
        <v>7</v>
      </c>
      <c r="H994" s="204">
        <v>159</v>
      </c>
      <c r="J994" s="204">
        <v>7</v>
      </c>
    </row>
    <row r="995" spans="1:10">
      <c r="A995" t="s">
        <v>4975</v>
      </c>
      <c r="B995"/>
      <c r="C995" s="204">
        <v>6</v>
      </c>
      <c r="J995" s="204">
        <v>6</v>
      </c>
    </row>
    <row r="996" spans="1:10">
      <c r="A996" t="s">
        <v>5460</v>
      </c>
      <c r="B996"/>
      <c r="C996" s="204">
        <v>9.5</v>
      </c>
      <c r="H996" s="204">
        <v>4.5</v>
      </c>
      <c r="J996" s="204">
        <v>5</v>
      </c>
    </row>
    <row r="997" spans="1:10">
      <c r="A997" t="s">
        <v>1268</v>
      </c>
      <c r="B997" s="204">
        <v>5</v>
      </c>
      <c r="C997" s="204">
        <v>27</v>
      </c>
      <c r="F997" s="204">
        <v>5</v>
      </c>
      <c r="J997" s="204">
        <v>27</v>
      </c>
    </row>
    <row r="998" spans="1:9">
      <c r="A998" t="s">
        <v>2825</v>
      </c>
      <c r="B998"/>
      <c r="C998" s="204">
        <v>-19</v>
      </c>
      <c r="H998" s="204">
        <v>-19</v>
      </c>
      <c r="I998" s="204">
        <v>-19</v>
      </c>
    </row>
    <row r="999" spans="1:10">
      <c r="A999" t="s">
        <v>462</v>
      </c>
      <c r="B999"/>
      <c r="C999" s="204">
        <v>6</v>
      </c>
      <c r="J999" s="204">
        <v>6</v>
      </c>
    </row>
    <row r="1000" spans="1:10">
      <c r="A1000" t="s">
        <v>4926</v>
      </c>
      <c r="B1000"/>
      <c r="C1000" s="204">
        <v>155</v>
      </c>
      <c r="J1000" s="204">
        <v>155</v>
      </c>
    </row>
    <row r="1001" spans="1:8">
      <c r="A1001" t="s">
        <v>2150</v>
      </c>
      <c r="B1001" s="204">
        <v>16</v>
      </c>
      <c r="C1001" s="204">
        <v>16</v>
      </c>
      <c r="D1001" s="204">
        <v>16</v>
      </c>
      <c r="H1001" s="204">
        <v>16</v>
      </c>
    </row>
    <row r="1002" spans="1:10">
      <c r="A1002" t="s">
        <v>1231</v>
      </c>
      <c r="B1002"/>
      <c r="C1002" s="204">
        <v>1</v>
      </c>
      <c r="J1002" s="204">
        <v>1</v>
      </c>
    </row>
    <row r="1003" spans="1:10">
      <c r="A1003" t="s">
        <v>5461</v>
      </c>
      <c r="B1003" s="204">
        <v>204.806666666667</v>
      </c>
      <c r="C1003" s="204">
        <v>204.806666666667</v>
      </c>
      <c r="F1003" s="204">
        <v>204.806666666667</v>
      </c>
      <c r="J1003" s="204">
        <v>204.806666666667</v>
      </c>
    </row>
    <row r="1004" spans="1:10">
      <c r="A1004" t="s">
        <v>1274</v>
      </c>
      <c r="B1004" s="204">
        <v>1.5</v>
      </c>
      <c r="C1004" s="204">
        <v>1.5</v>
      </c>
      <c r="F1004" s="204">
        <v>1.5</v>
      </c>
      <c r="J1004" s="204">
        <v>1.5</v>
      </c>
    </row>
    <row r="1005" spans="1:10">
      <c r="A1005" t="s">
        <v>1036</v>
      </c>
      <c r="B1005" s="204">
        <v>161.8</v>
      </c>
      <c r="C1005" s="204">
        <v>1282.52</v>
      </c>
      <c r="D1005" s="204">
        <v>151.8</v>
      </c>
      <c r="E1005" s="204">
        <v>-88.3</v>
      </c>
      <c r="F1005" s="204">
        <v>10</v>
      </c>
      <c r="H1005" s="204">
        <v>755.52</v>
      </c>
      <c r="I1005" s="204">
        <v>-540.1</v>
      </c>
      <c r="J1005" s="204">
        <v>527</v>
      </c>
    </row>
    <row r="1006" spans="1:11">
      <c r="A1006" t="s">
        <v>3892</v>
      </c>
      <c r="B1006" s="204">
        <v>-24</v>
      </c>
      <c r="C1006" s="204">
        <v>3960.84363333333</v>
      </c>
      <c r="D1006" s="204">
        <v>-59</v>
      </c>
      <c r="E1006" s="204">
        <v>-69</v>
      </c>
      <c r="F1006" s="204">
        <v>35</v>
      </c>
      <c r="H1006" s="204">
        <v>2651.69</v>
      </c>
      <c r="I1006" s="204">
        <v>-885.5</v>
      </c>
      <c r="J1006" s="204">
        <v>1309.15363333333</v>
      </c>
      <c r="K1006" s="204">
        <v>-6</v>
      </c>
    </row>
    <row r="1007" spans="1:11">
      <c r="A1007" t="s">
        <v>3921</v>
      </c>
      <c r="B1007" s="204">
        <v>181.3</v>
      </c>
      <c r="C1007" s="204">
        <v>2746.7805</v>
      </c>
      <c r="D1007" s="204">
        <v>0.3</v>
      </c>
      <c r="E1007" s="204">
        <v>-38.7</v>
      </c>
      <c r="F1007" s="204">
        <v>181</v>
      </c>
      <c r="H1007" s="204">
        <v>1079.41</v>
      </c>
      <c r="I1007" s="204">
        <v>-824.5</v>
      </c>
      <c r="J1007" s="204">
        <v>1667.3705</v>
      </c>
      <c r="K1007" s="204">
        <v>-19</v>
      </c>
    </row>
    <row r="1008" spans="1:11">
      <c r="A1008" t="s">
        <v>377</v>
      </c>
      <c r="B1008" s="204">
        <v>185.4</v>
      </c>
      <c r="C1008" s="204">
        <v>2987.65</v>
      </c>
      <c r="D1008" s="204">
        <v>117.1</v>
      </c>
      <c r="F1008" s="204">
        <v>68.3</v>
      </c>
      <c r="H1008" s="204">
        <v>1810</v>
      </c>
      <c r="I1008" s="204">
        <v>-421</v>
      </c>
      <c r="J1008" s="204">
        <v>1177.65</v>
      </c>
      <c r="K1008" s="204">
        <v>-8</v>
      </c>
    </row>
    <row r="1009" spans="1:11">
      <c r="A1009" t="s">
        <v>2206</v>
      </c>
      <c r="B1009" s="204">
        <v>39</v>
      </c>
      <c r="C1009" s="204">
        <v>1227.58883333333</v>
      </c>
      <c r="D1009" s="204">
        <v>0</v>
      </c>
      <c r="F1009" s="204">
        <v>39</v>
      </c>
      <c r="G1009" s="204">
        <v>-3</v>
      </c>
      <c r="H1009" s="204">
        <v>-688.3</v>
      </c>
      <c r="I1009" s="204">
        <v>-1414.9</v>
      </c>
      <c r="J1009" s="204">
        <v>1915.88883333333</v>
      </c>
      <c r="K1009" s="204">
        <v>-55.8502333333333</v>
      </c>
    </row>
    <row r="1010" spans="1:10">
      <c r="A1010" t="s">
        <v>2703</v>
      </c>
      <c r="B1010" s="204">
        <v>41.3</v>
      </c>
      <c r="C1010" s="204">
        <v>2392.415</v>
      </c>
      <c r="D1010" s="204">
        <v>31.3</v>
      </c>
      <c r="E1010" s="204">
        <v>-20</v>
      </c>
      <c r="F1010" s="204">
        <v>10</v>
      </c>
      <c r="H1010" s="204">
        <v>1380.7</v>
      </c>
      <c r="I1010" s="204">
        <v>-1157.1</v>
      </c>
      <c r="J1010" s="204">
        <v>1011.715</v>
      </c>
    </row>
    <row r="1011" spans="1:9">
      <c r="A1011" t="s">
        <v>704</v>
      </c>
      <c r="B1011"/>
      <c r="C1011" s="204">
        <v>-120.5</v>
      </c>
      <c r="H1011" s="204">
        <v>-120.5</v>
      </c>
      <c r="I1011" s="204">
        <v>-152</v>
      </c>
    </row>
    <row r="1012" spans="1:11">
      <c r="A1012" t="s">
        <v>1029</v>
      </c>
      <c r="B1012" s="204">
        <v>257</v>
      </c>
      <c r="C1012" s="204">
        <v>2982.89206666667</v>
      </c>
      <c r="F1012" s="204">
        <v>257</v>
      </c>
      <c r="H1012" s="204">
        <v>1350.49</v>
      </c>
      <c r="I1012" s="204">
        <v>-465</v>
      </c>
      <c r="J1012" s="204">
        <v>1632.40206666667</v>
      </c>
      <c r="K1012" s="204">
        <v>-85.7275333333334</v>
      </c>
    </row>
    <row r="1013" spans="1:11">
      <c r="A1013" t="s">
        <v>2469</v>
      </c>
      <c r="B1013" s="204">
        <v>273.34695</v>
      </c>
      <c r="C1013" s="204">
        <v>4446.45595</v>
      </c>
      <c r="D1013" s="204">
        <v>79.7</v>
      </c>
      <c r="E1013" s="204">
        <v>-114</v>
      </c>
      <c r="F1013" s="204">
        <v>193.64695</v>
      </c>
      <c r="H1013" s="204">
        <v>2561.3</v>
      </c>
      <c r="I1013" s="204">
        <v>-1077.9</v>
      </c>
      <c r="J1013" s="204">
        <v>1885.15595</v>
      </c>
      <c r="K1013" s="204">
        <v>-13</v>
      </c>
    </row>
    <row r="1014" spans="1:10">
      <c r="A1014" t="s">
        <v>902</v>
      </c>
      <c r="B1014"/>
      <c r="C1014" s="204">
        <v>1520.03126666667</v>
      </c>
      <c r="H1014" s="204">
        <v>476.7</v>
      </c>
      <c r="I1014" s="204">
        <v>-433</v>
      </c>
      <c r="J1014" s="204">
        <v>1043.33126666667</v>
      </c>
    </row>
    <row r="1015" spans="1:11">
      <c r="A1015" t="s">
        <v>1853</v>
      </c>
      <c r="B1015" s="204">
        <v>54</v>
      </c>
      <c r="C1015" s="204">
        <v>2402</v>
      </c>
      <c r="F1015" s="204">
        <v>54</v>
      </c>
      <c r="G1015" s="204">
        <v>-6</v>
      </c>
      <c r="H1015" s="204">
        <v>-115</v>
      </c>
      <c r="I1015" s="204">
        <v>-133</v>
      </c>
      <c r="J1015" s="204">
        <v>2517</v>
      </c>
      <c r="K1015" s="204">
        <v>-51</v>
      </c>
    </row>
    <row r="1016" spans="1:10">
      <c r="A1016" t="s">
        <v>1479</v>
      </c>
      <c r="B1016" s="204">
        <v>171.1</v>
      </c>
      <c r="C1016" s="204">
        <v>1248.899</v>
      </c>
      <c r="D1016" s="204">
        <v>169.8</v>
      </c>
      <c r="F1016" s="204">
        <v>1.3</v>
      </c>
      <c r="H1016" s="204">
        <v>1086.2</v>
      </c>
      <c r="I1016" s="204">
        <v>-354</v>
      </c>
      <c r="J1016" s="204">
        <v>162.699</v>
      </c>
    </row>
    <row r="1017" spans="1:11">
      <c r="A1017" t="s">
        <v>4542</v>
      </c>
      <c r="B1017" s="204">
        <v>497.7</v>
      </c>
      <c r="C1017" s="204">
        <v>3658.99</v>
      </c>
      <c r="D1017" s="204">
        <v>395.4</v>
      </c>
      <c r="E1017" s="204">
        <v>-178.3</v>
      </c>
      <c r="F1017" s="204">
        <v>102.3</v>
      </c>
      <c r="H1017" s="204">
        <v>3290.29</v>
      </c>
      <c r="I1017" s="204">
        <v>-2064.5</v>
      </c>
      <c r="J1017" s="204">
        <v>368.7</v>
      </c>
      <c r="K1017" s="204">
        <v>-15</v>
      </c>
    </row>
    <row r="1018" spans="1:10">
      <c r="A1018" t="s">
        <v>3229</v>
      </c>
      <c r="B1018" s="204">
        <v>59.8</v>
      </c>
      <c r="C1018" s="204">
        <v>9555.49</v>
      </c>
      <c r="D1018" s="204">
        <v>0</v>
      </c>
      <c r="F1018" s="204">
        <v>59.8</v>
      </c>
      <c r="H1018" s="204">
        <v>7854.89</v>
      </c>
      <c r="I1018" s="204">
        <v>-788</v>
      </c>
      <c r="J1018" s="204">
        <v>1700.6</v>
      </c>
    </row>
    <row r="1019" spans="1:10">
      <c r="A1019" t="s">
        <v>722</v>
      </c>
      <c r="B1019" s="204">
        <v>164</v>
      </c>
      <c r="C1019" s="204">
        <v>1674.76</v>
      </c>
      <c r="D1019" s="204">
        <v>144</v>
      </c>
      <c r="F1019" s="204">
        <v>20</v>
      </c>
      <c r="H1019" s="204">
        <v>1015.31</v>
      </c>
      <c r="I1019" s="204">
        <v>-1065</v>
      </c>
      <c r="J1019" s="204">
        <v>659.45</v>
      </c>
    </row>
    <row r="1020" spans="1:10">
      <c r="A1020" t="s">
        <v>710</v>
      </c>
      <c r="B1020" s="204">
        <v>258.91</v>
      </c>
      <c r="C1020" s="204">
        <v>1160.71</v>
      </c>
      <c r="D1020" s="204">
        <v>129.51</v>
      </c>
      <c r="F1020" s="204">
        <v>129.4</v>
      </c>
      <c r="H1020" s="204">
        <v>842.46</v>
      </c>
      <c r="I1020" s="204">
        <v>-340.1</v>
      </c>
      <c r="J1020" s="204">
        <v>318.25</v>
      </c>
    </row>
    <row r="1021" spans="1:9">
      <c r="A1021" t="s">
        <v>742</v>
      </c>
      <c r="B1021"/>
      <c r="C1021" s="204">
        <v>-722</v>
      </c>
      <c r="H1021" s="204">
        <v>-722</v>
      </c>
      <c r="I1021" s="204">
        <v>-722</v>
      </c>
    </row>
    <row r="1022" spans="1:10">
      <c r="A1022" t="s">
        <v>2620</v>
      </c>
      <c r="B1022" s="204">
        <v>175.9</v>
      </c>
      <c r="C1022" s="204">
        <v>2162.33</v>
      </c>
      <c r="D1022" s="204">
        <v>135.9</v>
      </c>
      <c r="E1022" s="204">
        <v>-69</v>
      </c>
      <c r="F1022" s="204">
        <v>40</v>
      </c>
      <c r="H1022" s="204">
        <v>1769.73</v>
      </c>
      <c r="I1022" s="204">
        <v>-314</v>
      </c>
      <c r="J1022" s="204">
        <v>392.6</v>
      </c>
    </row>
    <row r="1023" spans="1:11">
      <c r="A1023" t="s">
        <v>869</v>
      </c>
      <c r="B1023" s="204">
        <v>179.82</v>
      </c>
      <c r="C1023" s="204">
        <v>2171.73</v>
      </c>
      <c r="D1023" s="204">
        <v>119.82</v>
      </c>
      <c r="E1023" s="204">
        <v>-71.1</v>
      </c>
      <c r="F1023" s="204">
        <v>60</v>
      </c>
      <c r="H1023" s="204">
        <v>1346.43</v>
      </c>
      <c r="I1023" s="204">
        <v>-474.1</v>
      </c>
      <c r="J1023" s="204">
        <v>825.3</v>
      </c>
      <c r="K1023" s="204">
        <v>-30</v>
      </c>
    </row>
    <row r="1024" spans="1:10">
      <c r="A1024" t="s">
        <v>923</v>
      </c>
      <c r="B1024" s="204">
        <v>10</v>
      </c>
      <c r="C1024" s="204">
        <v>137.5</v>
      </c>
      <c r="D1024" s="204">
        <v>10</v>
      </c>
      <c r="H1024" s="204">
        <v>127.5</v>
      </c>
      <c r="I1024" s="204">
        <v>-38</v>
      </c>
      <c r="J1024" s="204">
        <v>10</v>
      </c>
    </row>
    <row r="1025" spans="1:11">
      <c r="A1025" t="s">
        <v>1909</v>
      </c>
      <c r="B1025" s="204">
        <v>238</v>
      </c>
      <c r="C1025" s="204">
        <v>162.95</v>
      </c>
      <c r="D1025" s="204">
        <v>169</v>
      </c>
      <c r="F1025" s="204">
        <v>69</v>
      </c>
      <c r="G1025" s="204">
        <v>-10</v>
      </c>
      <c r="H1025" s="204">
        <v>-466.6</v>
      </c>
      <c r="I1025" s="204">
        <v>-1221</v>
      </c>
      <c r="J1025" s="204">
        <v>629.55</v>
      </c>
      <c r="K1025" s="204">
        <v>-25</v>
      </c>
    </row>
    <row r="1026" spans="1:10">
      <c r="A1026" t="s">
        <v>426</v>
      </c>
      <c r="B1026"/>
      <c r="C1026" s="204">
        <v>3121.60833333333</v>
      </c>
      <c r="H1026" s="204">
        <v>1952.72</v>
      </c>
      <c r="I1026" s="204">
        <v>-818.1</v>
      </c>
      <c r="J1026" s="204">
        <v>1168.88833333333</v>
      </c>
    </row>
    <row r="1027" spans="1:10">
      <c r="A1027" t="s">
        <v>1947</v>
      </c>
      <c r="B1027" s="204">
        <v>217.8</v>
      </c>
      <c r="C1027" s="204">
        <v>1461.07</v>
      </c>
      <c r="D1027" s="204">
        <v>212.8</v>
      </c>
      <c r="F1027" s="204">
        <v>5</v>
      </c>
      <c r="H1027" s="204">
        <v>1331.12</v>
      </c>
      <c r="I1027" s="204">
        <v>-688.9</v>
      </c>
      <c r="J1027" s="204">
        <v>129.95</v>
      </c>
    </row>
    <row r="1028" spans="1:10">
      <c r="A1028" t="s">
        <v>3003</v>
      </c>
      <c r="B1028" s="204">
        <v>181.45</v>
      </c>
      <c r="C1028" s="204">
        <v>2485.29635</v>
      </c>
      <c r="D1028" s="204">
        <v>139.8</v>
      </c>
      <c r="E1028" s="204">
        <v>-20</v>
      </c>
      <c r="F1028" s="204">
        <v>41.65</v>
      </c>
      <c r="H1028" s="204">
        <v>641.9</v>
      </c>
      <c r="I1028" s="204">
        <v>-647.4</v>
      </c>
      <c r="J1028" s="204">
        <v>1843.39635</v>
      </c>
    </row>
    <row r="1029" spans="1:11">
      <c r="A1029" t="s">
        <v>4597</v>
      </c>
      <c r="B1029" s="204">
        <v>92</v>
      </c>
      <c r="C1029" s="204">
        <v>1361.15</v>
      </c>
      <c r="D1029" s="204">
        <v>0</v>
      </c>
      <c r="E1029" s="204">
        <v>-129</v>
      </c>
      <c r="F1029" s="204">
        <v>92</v>
      </c>
      <c r="H1029" s="204">
        <v>700</v>
      </c>
      <c r="I1029" s="204">
        <v>-1341.9</v>
      </c>
      <c r="J1029" s="204">
        <v>661.15</v>
      </c>
      <c r="K1029" s="204">
        <v>-10</v>
      </c>
    </row>
    <row r="1030" spans="1:10">
      <c r="A1030" t="s">
        <v>2460</v>
      </c>
      <c r="B1030" s="204">
        <v>10</v>
      </c>
      <c r="C1030" s="204">
        <v>573.1</v>
      </c>
      <c r="F1030" s="204">
        <v>10</v>
      </c>
      <c r="H1030" s="204">
        <v>-69.8</v>
      </c>
      <c r="I1030" s="204">
        <v>-1077.4</v>
      </c>
      <c r="J1030" s="204">
        <v>642.9</v>
      </c>
    </row>
    <row r="1031" spans="1:10">
      <c r="A1031" t="s">
        <v>2988</v>
      </c>
      <c r="B1031" s="204">
        <v>57.8</v>
      </c>
      <c r="C1031" s="204">
        <v>3816.98765</v>
      </c>
      <c r="D1031" s="204">
        <v>12.2</v>
      </c>
      <c r="E1031" s="204">
        <v>-38</v>
      </c>
      <c r="F1031" s="204">
        <v>45.6</v>
      </c>
      <c r="H1031" s="204">
        <v>1747.6</v>
      </c>
      <c r="I1031" s="204">
        <v>-1166.3</v>
      </c>
      <c r="J1031" s="204">
        <v>2069.38765</v>
      </c>
    </row>
    <row r="1032" spans="1:10">
      <c r="A1032" t="s">
        <v>4734</v>
      </c>
      <c r="B1032" s="204">
        <v>100.75</v>
      </c>
      <c r="C1032" s="204">
        <v>2312.76895</v>
      </c>
      <c r="D1032" s="204">
        <v>15</v>
      </c>
      <c r="F1032" s="204">
        <v>85.75</v>
      </c>
      <c r="H1032" s="204">
        <v>1565.31</v>
      </c>
      <c r="I1032" s="204">
        <v>-362</v>
      </c>
      <c r="J1032" s="204">
        <v>747.45895</v>
      </c>
    </row>
    <row r="1033" spans="1:11">
      <c r="A1033" t="s">
        <v>1848</v>
      </c>
      <c r="B1033" s="204">
        <v>48</v>
      </c>
      <c r="C1033" s="204">
        <v>2607.11</v>
      </c>
      <c r="F1033" s="204">
        <v>48</v>
      </c>
      <c r="H1033" s="204">
        <v>1649.11</v>
      </c>
      <c r="I1033" s="204">
        <v>-459.4</v>
      </c>
      <c r="J1033" s="204">
        <v>958</v>
      </c>
      <c r="K1033" s="204">
        <v>-3</v>
      </c>
    </row>
    <row r="1034" spans="1:11">
      <c r="A1034" t="s">
        <v>1861</v>
      </c>
      <c r="B1034" s="204">
        <v>63</v>
      </c>
      <c r="C1034" s="204">
        <v>1193.94333333333</v>
      </c>
      <c r="D1034" s="204">
        <v>3</v>
      </c>
      <c r="F1034" s="204">
        <v>60</v>
      </c>
      <c r="G1034" s="204">
        <v>-6</v>
      </c>
      <c r="H1034" s="204">
        <v>36</v>
      </c>
      <c r="I1034" s="204">
        <v>-384</v>
      </c>
      <c r="J1034" s="204">
        <v>1157.94333333333</v>
      </c>
      <c r="K1034" s="204">
        <v>-137.056666666667</v>
      </c>
    </row>
    <row r="1035" spans="1:10">
      <c r="A1035" t="s">
        <v>2416</v>
      </c>
      <c r="B1035" s="204">
        <v>114.1</v>
      </c>
      <c r="C1035" s="204">
        <v>2390.55</v>
      </c>
      <c r="D1035" s="204">
        <v>22.8</v>
      </c>
      <c r="E1035" s="204">
        <v>-19</v>
      </c>
      <c r="F1035" s="204">
        <v>91.3</v>
      </c>
      <c r="H1035" s="204">
        <v>1480</v>
      </c>
      <c r="I1035" s="204">
        <v>-1047</v>
      </c>
      <c r="J1035" s="204">
        <v>910.55</v>
      </c>
    </row>
    <row r="1036" spans="1:9">
      <c r="A1036" t="s">
        <v>925</v>
      </c>
      <c r="B1036"/>
      <c r="C1036" s="204">
        <v>-38</v>
      </c>
      <c r="H1036" s="204">
        <v>-38</v>
      </c>
      <c r="I1036" s="204">
        <v>-38</v>
      </c>
    </row>
    <row r="1037" spans="1:10">
      <c r="A1037" t="s">
        <v>2706</v>
      </c>
      <c r="B1037" s="204">
        <v>206.3</v>
      </c>
      <c r="C1037" s="204">
        <v>3997.55</v>
      </c>
      <c r="D1037" s="204">
        <v>170</v>
      </c>
      <c r="F1037" s="204">
        <v>36.3</v>
      </c>
      <c r="H1037" s="204">
        <v>3086.4</v>
      </c>
      <c r="I1037" s="204">
        <v>-1538.9</v>
      </c>
      <c r="J1037" s="204">
        <v>911.15</v>
      </c>
    </row>
    <row r="1038" spans="1:11">
      <c r="A1038" t="s">
        <v>2776</v>
      </c>
      <c r="B1038"/>
      <c r="C1038" s="204">
        <v>1157.45</v>
      </c>
      <c r="H1038" s="204">
        <v>589.9</v>
      </c>
      <c r="I1038" s="204">
        <v>-290</v>
      </c>
      <c r="J1038" s="204">
        <v>567.55</v>
      </c>
      <c r="K1038" s="204">
        <v>-5</v>
      </c>
    </row>
    <row r="1039" spans="1:10">
      <c r="A1039" t="s">
        <v>4150</v>
      </c>
      <c r="B1039" s="204">
        <v>-129</v>
      </c>
      <c r="C1039" s="204">
        <v>1249</v>
      </c>
      <c r="D1039" s="204">
        <v>-129</v>
      </c>
      <c r="E1039" s="204">
        <v>-129</v>
      </c>
      <c r="H1039" s="204">
        <v>990.1</v>
      </c>
      <c r="I1039" s="204">
        <v>-475</v>
      </c>
      <c r="J1039" s="204">
        <v>258.9</v>
      </c>
    </row>
    <row r="1040" spans="1:10">
      <c r="A1040" t="s">
        <v>47</v>
      </c>
      <c r="B1040" s="204">
        <v>69.65</v>
      </c>
      <c r="C1040" s="204">
        <v>2415.05</v>
      </c>
      <c r="D1040" s="204">
        <v>69</v>
      </c>
      <c r="F1040" s="204">
        <v>0.65</v>
      </c>
      <c r="H1040" s="204">
        <v>1959.6</v>
      </c>
      <c r="I1040" s="204">
        <v>-1169</v>
      </c>
      <c r="J1040" s="204">
        <v>455.45</v>
      </c>
    </row>
    <row r="1041" spans="1:10">
      <c r="A1041" t="s">
        <v>2355</v>
      </c>
      <c r="B1041" s="204">
        <v>17.1</v>
      </c>
      <c r="C1041" s="204">
        <v>716.6</v>
      </c>
      <c r="D1041" s="204">
        <v>17.1</v>
      </c>
      <c r="H1041" s="204">
        <v>551.1</v>
      </c>
      <c r="I1041" s="204">
        <v>-726</v>
      </c>
      <c r="J1041" s="204">
        <v>165.5</v>
      </c>
    </row>
    <row r="1042" spans="1:11">
      <c r="A1042" t="s">
        <v>1548</v>
      </c>
      <c r="B1042" s="204">
        <v>224.79</v>
      </c>
      <c r="C1042" s="204">
        <v>2271.25</v>
      </c>
      <c r="D1042" s="204">
        <v>199.79</v>
      </c>
      <c r="E1042" s="204">
        <v>-60</v>
      </c>
      <c r="F1042" s="204">
        <v>25</v>
      </c>
      <c r="H1042" s="204">
        <v>1760.59</v>
      </c>
      <c r="I1042" s="204">
        <v>-549.3</v>
      </c>
      <c r="J1042" s="204">
        <v>510.66</v>
      </c>
      <c r="K1042" s="204">
        <v>-3</v>
      </c>
    </row>
    <row r="1043" spans="1:11">
      <c r="A1043" t="s">
        <v>2911</v>
      </c>
      <c r="B1043" s="204">
        <v>234</v>
      </c>
      <c r="C1043" s="204">
        <v>2854.0379</v>
      </c>
      <c r="F1043" s="204">
        <v>234</v>
      </c>
      <c r="H1043" s="204">
        <v>723.2</v>
      </c>
      <c r="I1043" s="204">
        <v>-138</v>
      </c>
      <c r="J1043" s="204">
        <v>2130.8379</v>
      </c>
      <c r="K1043" s="204">
        <v>-3</v>
      </c>
    </row>
    <row r="1044" spans="1:9">
      <c r="A1044" t="s">
        <v>5462</v>
      </c>
      <c r="B1044"/>
      <c r="C1044" s="204">
        <v>-63</v>
      </c>
      <c r="H1044" s="204">
        <v>-63</v>
      </c>
      <c r="I1044" s="204">
        <v>-63</v>
      </c>
    </row>
    <row r="1045" spans="1:9">
      <c r="A1045" t="s">
        <v>435</v>
      </c>
      <c r="B1045"/>
      <c r="C1045" s="204">
        <v>-842</v>
      </c>
      <c r="H1045" s="204">
        <v>-842</v>
      </c>
      <c r="I1045" s="204">
        <v>-842</v>
      </c>
    </row>
    <row r="1046" spans="1:9">
      <c r="A1046" t="s">
        <v>5463</v>
      </c>
      <c r="B1046"/>
      <c r="C1046" s="204">
        <v>-165.15</v>
      </c>
      <c r="H1046" s="204">
        <v>-165.15</v>
      </c>
      <c r="I1046" s="204">
        <v>-165.15</v>
      </c>
    </row>
    <row r="1047" spans="1:9">
      <c r="A1047" t="s">
        <v>2358</v>
      </c>
      <c r="B1047"/>
      <c r="C1047" s="204">
        <v>-327</v>
      </c>
      <c r="H1047" s="204">
        <v>-327</v>
      </c>
      <c r="I1047" s="204">
        <v>-327</v>
      </c>
    </row>
    <row r="1048" spans="1:11">
      <c r="A1048" t="s">
        <v>2299</v>
      </c>
      <c r="B1048" s="204">
        <v>155.95</v>
      </c>
      <c r="C1048" s="204">
        <v>2590.24666666667</v>
      </c>
      <c r="D1048" s="204">
        <v>60</v>
      </c>
      <c r="E1048" s="204">
        <v>-198</v>
      </c>
      <c r="F1048" s="204">
        <v>95.95</v>
      </c>
      <c r="G1048" s="204">
        <v>-10</v>
      </c>
      <c r="H1048" s="204">
        <v>1091.21</v>
      </c>
      <c r="I1048" s="204">
        <v>-939.9</v>
      </c>
      <c r="J1048" s="204">
        <v>1499.03666666667</v>
      </c>
      <c r="K1048" s="204">
        <v>-10</v>
      </c>
    </row>
    <row r="1049" spans="1:11">
      <c r="A1049" t="s">
        <v>2367</v>
      </c>
      <c r="B1049" s="204">
        <v>0</v>
      </c>
      <c r="C1049" s="204">
        <v>820.6</v>
      </c>
      <c r="D1049" s="204">
        <v>0</v>
      </c>
      <c r="H1049" s="204">
        <v>643</v>
      </c>
      <c r="I1049" s="204">
        <v>-575</v>
      </c>
      <c r="J1049" s="204">
        <v>177.6</v>
      </c>
      <c r="K1049" s="204">
        <v>-10</v>
      </c>
    </row>
    <row r="1050" spans="1:11">
      <c r="A1050" t="s">
        <v>4475</v>
      </c>
      <c r="B1050" s="204">
        <v>20</v>
      </c>
      <c r="C1050" s="204">
        <v>1968.78</v>
      </c>
      <c r="D1050" s="204">
        <v>0</v>
      </c>
      <c r="F1050" s="204">
        <v>20</v>
      </c>
      <c r="H1050" s="204">
        <v>1132.38</v>
      </c>
      <c r="I1050" s="204">
        <v>-991.9</v>
      </c>
      <c r="J1050" s="204">
        <v>836.4</v>
      </c>
      <c r="K1050" s="204">
        <v>-10</v>
      </c>
    </row>
    <row r="1051" spans="1:10">
      <c r="A1051" t="s">
        <v>2225</v>
      </c>
      <c r="B1051" s="204">
        <v>-52</v>
      </c>
      <c r="C1051" s="204">
        <v>955.05</v>
      </c>
      <c r="D1051" s="204">
        <v>-52</v>
      </c>
      <c r="E1051" s="204">
        <v>-60</v>
      </c>
      <c r="H1051" s="204">
        <v>595.9</v>
      </c>
      <c r="I1051" s="204">
        <v>-672.1</v>
      </c>
      <c r="J1051" s="204">
        <v>359.15</v>
      </c>
    </row>
    <row r="1052" spans="1:10">
      <c r="A1052" t="s">
        <v>2665</v>
      </c>
      <c r="B1052" s="204">
        <v>4.5</v>
      </c>
      <c r="C1052" s="204">
        <v>2238.65</v>
      </c>
      <c r="D1052" s="204">
        <v>4.5</v>
      </c>
      <c r="H1052" s="204">
        <v>1706.1</v>
      </c>
      <c r="I1052" s="204">
        <v>-205</v>
      </c>
      <c r="J1052" s="204">
        <v>532.55</v>
      </c>
    </row>
    <row r="1053" spans="1:10">
      <c r="A1053" t="s">
        <v>2794</v>
      </c>
      <c r="B1053" s="204">
        <v>132.6</v>
      </c>
      <c r="C1053" s="204">
        <v>1802.1</v>
      </c>
      <c r="D1053" s="204">
        <v>102.6</v>
      </c>
      <c r="F1053" s="204">
        <v>30</v>
      </c>
      <c r="H1053" s="204">
        <v>977.8</v>
      </c>
      <c r="I1053" s="204">
        <v>-494</v>
      </c>
      <c r="J1053" s="204">
        <v>824.3</v>
      </c>
    </row>
    <row r="1054" spans="1:10">
      <c r="A1054" t="s">
        <v>2674</v>
      </c>
      <c r="B1054"/>
      <c r="C1054" s="204">
        <v>217.26025</v>
      </c>
      <c r="H1054" s="204">
        <v>13.21</v>
      </c>
      <c r="I1054" s="204">
        <v>-231</v>
      </c>
      <c r="J1054" s="204">
        <v>204.05025</v>
      </c>
    </row>
    <row r="1055" spans="1:10">
      <c r="A1055" t="s">
        <v>3201</v>
      </c>
      <c r="B1055" s="204">
        <v>21</v>
      </c>
      <c r="C1055" s="204">
        <v>940.44</v>
      </c>
      <c r="D1055" s="204">
        <v>21</v>
      </c>
      <c r="H1055" s="204">
        <v>868.54</v>
      </c>
      <c r="I1055" s="204">
        <v>-136.3</v>
      </c>
      <c r="J1055" s="204">
        <v>71.9</v>
      </c>
    </row>
    <row r="1056" spans="1:10">
      <c r="A1056" t="s">
        <v>821</v>
      </c>
      <c r="B1056" s="204">
        <v>108.1</v>
      </c>
      <c r="C1056" s="204">
        <v>-7.19000000000001</v>
      </c>
      <c r="D1056" s="204">
        <v>93.1</v>
      </c>
      <c r="F1056" s="204">
        <v>15</v>
      </c>
      <c r="H1056" s="204">
        <v>-282.79</v>
      </c>
      <c r="I1056" s="204">
        <v>-2006.1</v>
      </c>
      <c r="J1056" s="204">
        <v>275.6</v>
      </c>
    </row>
    <row r="1057" spans="1:11">
      <c r="A1057" t="s">
        <v>1840</v>
      </c>
      <c r="B1057" s="204">
        <v>108.25</v>
      </c>
      <c r="C1057" s="204">
        <v>1285.8</v>
      </c>
      <c r="D1057" s="204">
        <v>53.1</v>
      </c>
      <c r="F1057" s="204">
        <v>55.15</v>
      </c>
      <c r="H1057" s="204">
        <v>248.9</v>
      </c>
      <c r="I1057" s="204">
        <v>-129</v>
      </c>
      <c r="J1057" s="204">
        <v>1036.9</v>
      </c>
      <c r="K1057" s="204">
        <v>-9</v>
      </c>
    </row>
    <row r="1058" spans="1:11">
      <c r="A1058" t="s">
        <v>1938</v>
      </c>
      <c r="B1058"/>
      <c r="C1058" s="204">
        <v>931.65</v>
      </c>
      <c r="H1058" s="204">
        <v>548.5</v>
      </c>
      <c r="I1058" s="204">
        <v>-408</v>
      </c>
      <c r="J1058" s="204">
        <v>383.15</v>
      </c>
      <c r="K1058" s="204">
        <v>-26</v>
      </c>
    </row>
    <row r="1059" spans="1:10">
      <c r="A1059" t="s">
        <v>4010</v>
      </c>
      <c r="B1059" s="204">
        <v>59.7499999999999</v>
      </c>
      <c r="C1059" s="204">
        <v>289.85</v>
      </c>
      <c r="F1059" s="204">
        <v>59.7499999999999</v>
      </c>
      <c r="H1059" s="204">
        <v>-100.9</v>
      </c>
      <c r="I1059" s="204">
        <v>-247</v>
      </c>
      <c r="J1059" s="204">
        <v>390.75</v>
      </c>
    </row>
    <row r="1060" spans="1:11">
      <c r="A1060" t="s">
        <v>1866</v>
      </c>
      <c r="B1060" s="204">
        <v>234</v>
      </c>
      <c r="C1060" s="204">
        <v>2084.31</v>
      </c>
      <c r="D1060" s="204">
        <v>144</v>
      </c>
      <c r="F1060" s="204">
        <v>90</v>
      </c>
      <c r="H1060" s="204">
        <v>1298.06</v>
      </c>
      <c r="I1060" s="204">
        <v>-274.3</v>
      </c>
      <c r="J1060" s="204">
        <v>786.25</v>
      </c>
      <c r="K1060" s="204">
        <v>-302</v>
      </c>
    </row>
    <row r="1061" spans="1:10">
      <c r="A1061" t="s">
        <v>4380</v>
      </c>
      <c r="B1061"/>
      <c r="C1061" s="204">
        <v>506.3</v>
      </c>
      <c r="H1061" s="204">
        <v>306.3</v>
      </c>
      <c r="I1061" s="204">
        <v>-274</v>
      </c>
      <c r="J1061" s="204">
        <v>200</v>
      </c>
    </row>
    <row r="1062" spans="1:11">
      <c r="A1062" t="s">
        <v>4221</v>
      </c>
      <c r="B1062" s="204">
        <v>-69</v>
      </c>
      <c r="C1062" s="204">
        <v>2360.3704</v>
      </c>
      <c r="D1062" s="204">
        <v>-69</v>
      </c>
      <c r="E1062" s="204">
        <v>-69</v>
      </c>
      <c r="H1062" s="204">
        <v>1418.66</v>
      </c>
      <c r="I1062" s="204">
        <v>-648.3</v>
      </c>
      <c r="J1062" s="204">
        <v>941.7104</v>
      </c>
      <c r="K1062" s="204">
        <v>-10</v>
      </c>
    </row>
    <row r="1063" spans="1:11">
      <c r="A1063" t="s">
        <v>209</v>
      </c>
      <c r="B1063" s="204">
        <v>104.7</v>
      </c>
      <c r="C1063" s="204">
        <v>4603.9295</v>
      </c>
      <c r="D1063" s="204">
        <v>8</v>
      </c>
      <c r="F1063" s="204">
        <v>96.7</v>
      </c>
      <c r="H1063" s="204">
        <v>2148.8</v>
      </c>
      <c r="I1063" s="204">
        <v>-1531.8</v>
      </c>
      <c r="J1063" s="204">
        <v>2455.1295</v>
      </c>
      <c r="K1063" s="204">
        <v>-20</v>
      </c>
    </row>
    <row r="1064" spans="1:9">
      <c r="A1064" t="s">
        <v>943</v>
      </c>
      <c r="B1064"/>
      <c r="C1064" s="204">
        <v>-362</v>
      </c>
      <c r="H1064" s="204">
        <v>-362</v>
      </c>
      <c r="I1064" s="204">
        <v>-362</v>
      </c>
    </row>
    <row r="1065" spans="1:9">
      <c r="A1065" t="s">
        <v>5464</v>
      </c>
      <c r="B1065"/>
      <c r="C1065" s="204">
        <v>-119</v>
      </c>
      <c r="H1065" s="204">
        <v>-119</v>
      </c>
      <c r="I1065" s="204">
        <v>-119</v>
      </c>
    </row>
    <row r="1066" spans="1:10">
      <c r="A1066" t="s">
        <v>2968</v>
      </c>
      <c r="B1066" s="204">
        <v>85.1</v>
      </c>
      <c r="C1066" s="204">
        <v>1070.35</v>
      </c>
      <c r="D1066" s="204">
        <v>55.1</v>
      </c>
      <c r="F1066" s="204">
        <v>30</v>
      </c>
      <c r="H1066" s="204">
        <v>502.1</v>
      </c>
      <c r="I1066" s="204">
        <v>-1543</v>
      </c>
      <c r="J1066" s="204">
        <v>568.25</v>
      </c>
    </row>
    <row r="1067" spans="1:10">
      <c r="A1067" t="s">
        <v>2980</v>
      </c>
      <c r="B1067" s="204">
        <v>72</v>
      </c>
      <c r="C1067" s="204">
        <v>760.433333333333</v>
      </c>
      <c r="D1067" s="204">
        <v>9</v>
      </c>
      <c r="F1067" s="204">
        <v>63</v>
      </c>
      <c r="H1067" s="204">
        <v>-107.2</v>
      </c>
      <c r="I1067" s="204">
        <v>-1457.1</v>
      </c>
      <c r="J1067" s="204">
        <v>867.633333333333</v>
      </c>
    </row>
    <row r="1068" spans="1:11">
      <c r="A1068" t="s">
        <v>2582</v>
      </c>
      <c r="B1068" s="204">
        <v>17.1</v>
      </c>
      <c r="C1068" s="204">
        <v>878.7</v>
      </c>
      <c r="D1068" s="204">
        <v>17.1</v>
      </c>
      <c r="H1068" s="204">
        <v>498.7</v>
      </c>
      <c r="I1068" s="204">
        <v>-105</v>
      </c>
      <c r="J1068" s="204">
        <v>380</v>
      </c>
      <c r="K1068" s="204">
        <v>-10</v>
      </c>
    </row>
    <row r="1069" spans="1:10">
      <c r="A1069" t="s">
        <v>3645</v>
      </c>
      <c r="B1069" s="204">
        <v>4.5</v>
      </c>
      <c r="C1069" s="204">
        <v>109.8</v>
      </c>
      <c r="D1069" s="204">
        <v>4.5</v>
      </c>
      <c r="H1069" s="204">
        <v>54.8</v>
      </c>
      <c r="I1069" s="204">
        <v>-536.5</v>
      </c>
      <c r="J1069" s="204">
        <v>55</v>
      </c>
    </row>
    <row r="1070" spans="1:11">
      <c r="A1070" t="s">
        <v>4178</v>
      </c>
      <c r="B1070" s="204">
        <v>59</v>
      </c>
      <c r="C1070" s="204">
        <v>44.91</v>
      </c>
      <c r="F1070" s="204">
        <v>59</v>
      </c>
      <c r="H1070" s="204">
        <v>-70.09</v>
      </c>
      <c r="I1070" s="204">
        <v>-2472.2</v>
      </c>
      <c r="J1070" s="204">
        <v>115</v>
      </c>
      <c r="K1070" s="204">
        <v>-5</v>
      </c>
    </row>
    <row r="1071" spans="1:10">
      <c r="A1071" t="s">
        <v>1974</v>
      </c>
      <c r="B1071" s="204">
        <v>15.6</v>
      </c>
      <c r="C1071" s="204">
        <v>135.9464</v>
      </c>
      <c r="D1071" s="204">
        <v>-37.2</v>
      </c>
      <c r="E1071" s="204">
        <v>-88.3</v>
      </c>
      <c r="F1071" s="204">
        <v>52.8</v>
      </c>
      <c r="H1071" s="204">
        <v>-783.24</v>
      </c>
      <c r="I1071" s="204">
        <v>-2607.6</v>
      </c>
      <c r="J1071" s="204">
        <v>919.1864</v>
      </c>
    </row>
    <row r="1072" spans="1:10">
      <c r="A1072" t="s">
        <v>2846</v>
      </c>
      <c r="B1072" s="204">
        <v>421.1</v>
      </c>
      <c r="C1072" s="204">
        <v>935.5</v>
      </c>
      <c r="D1072" s="204">
        <v>169.8</v>
      </c>
      <c r="F1072" s="204">
        <v>251.3</v>
      </c>
      <c r="H1072" s="204">
        <v>466.6</v>
      </c>
      <c r="I1072" s="204">
        <v>-622.1</v>
      </c>
      <c r="J1072" s="204">
        <v>468.9</v>
      </c>
    </row>
    <row r="1073" spans="1:11">
      <c r="A1073" t="s">
        <v>3586</v>
      </c>
      <c r="B1073"/>
      <c r="C1073" s="204">
        <v>-85</v>
      </c>
      <c r="H1073" s="204">
        <v>-70</v>
      </c>
      <c r="I1073" s="204">
        <v>-70</v>
      </c>
      <c r="J1073" s="204">
        <v>-15</v>
      </c>
      <c r="K1073" s="204">
        <v>-15</v>
      </c>
    </row>
    <row r="1074" spans="1:11">
      <c r="A1074" t="s">
        <v>4299</v>
      </c>
      <c r="B1074" s="204">
        <v>75</v>
      </c>
      <c r="C1074" s="204">
        <v>1076.2</v>
      </c>
      <c r="D1074" s="204">
        <v>60</v>
      </c>
      <c r="E1074" s="204">
        <v>-69</v>
      </c>
      <c r="F1074" s="204">
        <v>15</v>
      </c>
      <c r="H1074" s="204">
        <v>696</v>
      </c>
      <c r="I1074" s="204">
        <v>-186</v>
      </c>
      <c r="J1074" s="204">
        <v>380.2</v>
      </c>
      <c r="K1074" s="204">
        <v>-5</v>
      </c>
    </row>
    <row r="1075" spans="1:10">
      <c r="A1075" t="s">
        <v>2463</v>
      </c>
      <c r="B1075"/>
      <c r="C1075" s="204">
        <v>632.186666666667</v>
      </c>
      <c r="H1075" s="204">
        <v>273.57</v>
      </c>
      <c r="I1075" s="204">
        <v>-250.5</v>
      </c>
      <c r="J1075" s="204">
        <v>358.616666666667</v>
      </c>
    </row>
    <row r="1076" spans="1:9">
      <c r="A1076" t="s">
        <v>5465</v>
      </c>
      <c r="B1076"/>
      <c r="C1076" s="204">
        <v>-83</v>
      </c>
      <c r="H1076" s="204">
        <v>-83</v>
      </c>
      <c r="I1076" s="204">
        <v>-83</v>
      </c>
    </row>
    <row r="1077" spans="1:9">
      <c r="A1077" t="s">
        <v>2914</v>
      </c>
      <c r="B1077"/>
      <c r="C1077" s="204">
        <v>-136</v>
      </c>
      <c r="H1077" s="204">
        <v>-136</v>
      </c>
      <c r="I1077" s="204">
        <v>-136</v>
      </c>
    </row>
    <row r="1078" spans="1:9">
      <c r="A1078" t="s">
        <v>5466</v>
      </c>
      <c r="B1078"/>
      <c r="C1078" s="204">
        <v>-170.1</v>
      </c>
      <c r="H1078" s="204">
        <v>-170.1</v>
      </c>
      <c r="I1078" s="204">
        <v>-170.1</v>
      </c>
    </row>
    <row r="1079" spans="1:10">
      <c r="A1079" t="s">
        <v>1284</v>
      </c>
      <c r="B1079" s="204">
        <v>11</v>
      </c>
      <c r="C1079" s="204">
        <v>188</v>
      </c>
      <c r="F1079" s="204">
        <v>11</v>
      </c>
      <c r="J1079" s="204">
        <v>188</v>
      </c>
    </row>
    <row r="1080" spans="1:10">
      <c r="A1080" t="s">
        <v>103</v>
      </c>
      <c r="B1080"/>
      <c r="C1080" s="204">
        <v>-18.65</v>
      </c>
      <c r="H1080" s="204">
        <v>-53.5</v>
      </c>
      <c r="I1080" s="204">
        <v>-1354.2</v>
      </c>
      <c r="J1080" s="204">
        <v>34.85</v>
      </c>
    </row>
    <row r="1081" spans="1:11">
      <c r="A1081" t="s">
        <v>388</v>
      </c>
      <c r="B1081" s="204">
        <v>184.8</v>
      </c>
      <c r="C1081" s="204">
        <v>1853.25</v>
      </c>
      <c r="D1081" s="204">
        <v>184.8</v>
      </c>
      <c r="H1081" s="204">
        <v>1374.8</v>
      </c>
      <c r="I1081" s="204">
        <v>-338</v>
      </c>
      <c r="J1081" s="204">
        <v>478.45</v>
      </c>
      <c r="K1081" s="204">
        <v>-5</v>
      </c>
    </row>
    <row r="1082" spans="1:10">
      <c r="A1082" t="s">
        <v>3456</v>
      </c>
      <c r="B1082" s="204">
        <v>143.35</v>
      </c>
      <c r="C1082" s="204">
        <v>3271.79393333333</v>
      </c>
      <c r="D1082" s="204">
        <v>106.2</v>
      </c>
      <c r="F1082" s="204">
        <v>37.15</v>
      </c>
      <c r="H1082" s="204">
        <v>1591.49</v>
      </c>
      <c r="I1082" s="204">
        <v>-167.3</v>
      </c>
      <c r="J1082" s="204">
        <v>1680.30393333333</v>
      </c>
    </row>
    <row r="1083" spans="1:11">
      <c r="A1083" t="s">
        <v>303</v>
      </c>
      <c r="B1083" s="204">
        <v>39.2</v>
      </c>
      <c r="C1083" s="204">
        <v>1266.7</v>
      </c>
      <c r="D1083" s="204">
        <v>34.2</v>
      </c>
      <c r="F1083" s="204">
        <v>5</v>
      </c>
      <c r="H1083" s="204">
        <v>1014.1</v>
      </c>
      <c r="I1083" s="204">
        <v>-277</v>
      </c>
      <c r="J1083" s="204">
        <v>252.6</v>
      </c>
      <c r="K1083" s="204">
        <v>-5</v>
      </c>
    </row>
    <row r="1084" spans="1:10">
      <c r="A1084" t="s">
        <v>2727</v>
      </c>
      <c r="B1084" s="204">
        <v>72.75</v>
      </c>
      <c r="C1084" s="204">
        <v>1915.13726666667</v>
      </c>
      <c r="D1084" s="204">
        <v>72.1</v>
      </c>
      <c r="E1084" s="204">
        <v>-38</v>
      </c>
      <c r="F1084" s="204">
        <v>0.65</v>
      </c>
      <c r="H1084" s="204">
        <v>1345</v>
      </c>
      <c r="I1084" s="204">
        <v>-333</v>
      </c>
      <c r="J1084" s="204">
        <v>570.137266666667</v>
      </c>
    </row>
    <row r="1085" spans="1:10">
      <c r="A1085" t="s">
        <v>4310</v>
      </c>
      <c r="B1085" s="204">
        <v>52.5</v>
      </c>
      <c r="C1085" s="204">
        <v>982.9</v>
      </c>
      <c r="D1085" s="204">
        <v>32.5</v>
      </c>
      <c r="F1085" s="204">
        <v>20</v>
      </c>
      <c r="H1085" s="204">
        <v>559.3</v>
      </c>
      <c r="I1085" s="204">
        <v>-535</v>
      </c>
      <c r="J1085" s="204">
        <v>423.6</v>
      </c>
    </row>
    <row r="1086" spans="1:10">
      <c r="A1086" t="s">
        <v>1510</v>
      </c>
      <c r="B1086"/>
      <c r="C1086" s="204">
        <v>340.86</v>
      </c>
      <c r="H1086" s="204">
        <v>263.16</v>
      </c>
      <c r="J1086" s="204">
        <v>77.7</v>
      </c>
    </row>
    <row r="1087" spans="1:10">
      <c r="A1087" t="s">
        <v>4784</v>
      </c>
      <c r="B1087"/>
      <c r="C1087" s="204">
        <v>1211.47</v>
      </c>
      <c r="H1087" s="204">
        <v>920.7</v>
      </c>
      <c r="I1087" s="204">
        <v>-515</v>
      </c>
      <c r="J1087" s="204">
        <v>290.77</v>
      </c>
    </row>
    <row r="1088" spans="1:11">
      <c r="A1088" t="s">
        <v>253</v>
      </c>
      <c r="B1088" s="204">
        <v>27.1</v>
      </c>
      <c r="C1088" s="204">
        <v>763.17365</v>
      </c>
      <c r="D1088" s="204">
        <v>27.1</v>
      </c>
      <c r="H1088" s="204">
        <v>455.9</v>
      </c>
      <c r="J1088" s="204">
        <v>307.27365</v>
      </c>
      <c r="K1088" s="204">
        <v>-10</v>
      </c>
    </row>
    <row r="1089" spans="1:10">
      <c r="A1089" t="s">
        <v>3546</v>
      </c>
      <c r="B1089" s="204">
        <v>164.9</v>
      </c>
      <c r="C1089" s="204">
        <v>1697.72666666667</v>
      </c>
      <c r="D1089" s="204">
        <v>144.9</v>
      </c>
      <c r="F1089" s="204">
        <v>20</v>
      </c>
      <c r="H1089" s="204">
        <v>910.66</v>
      </c>
      <c r="I1089" s="204">
        <v>-822.8</v>
      </c>
      <c r="J1089" s="204">
        <v>787.066666666667</v>
      </c>
    </row>
    <row r="1090" spans="1:10">
      <c r="A1090" t="s">
        <v>4781</v>
      </c>
      <c r="B1090" s="204">
        <v>100.65</v>
      </c>
      <c r="C1090" s="204">
        <v>2093.59935</v>
      </c>
      <c r="D1090" s="204">
        <v>84</v>
      </c>
      <c r="F1090" s="204">
        <v>16.65</v>
      </c>
      <c r="H1090" s="204">
        <v>1545.5</v>
      </c>
      <c r="I1090" s="204">
        <v>-138</v>
      </c>
      <c r="J1090" s="204">
        <v>548.09935</v>
      </c>
    </row>
    <row r="1091" spans="1:10">
      <c r="A1091" t="s">
        <v>2715</v>
      </c>
      <c r="B1091" s="204">
        <v>17.1</v>
      </c>
      <c r="C1091" s="204">
        <v>873.2</v>
      </c>
      <c r="D1091" s="204">
        <v>17.1</v>
      </c>
      <c r="H1091" s="204">
        <v>681.6</v>
      </c>
      <c r="I1091" s="204">
        <v>-57</v>
      </c>
      <c r="J1091" s="204">
        <v>191.6</v>
      </c>
    </row>
    <row r="1092" spans="1:11">
      <c r="A1092" t="s">
        <v>1927</v>
      </c>
      <c r="B1092" s="204">
        <v>16</v>
      </c>
      <c r="C1092" s="204">
        <v>600.273333333333</v>
      </c>
      <c r="D1092" s="204">
        <v>6</v>
      </c>
      <c r="F1092" s="204">
        <v>10</v>
      </c>
      <c r="H1092" s="204">
        <v>252.4</v>
      </c>
      <c r="I1092" s="204">
        <v>-456.3</v>
      </c>
      <c r="J1092" s="204">
        <v>347.873333333333</v>
      </c>
      <c r="K1092" s="204">
        <v>-140.776666666667</v>
      </c>
    </row>
    <row r="1093" spans="1:11">
      <c r="A1093" t="s">
        <v>1027</v>
      </c>
      <c r="B1093" s="204">
        <v>-51.3</v>
      </c>
      <c r="C1093" s="204">
        <v>1096.47</v>
      </c>
      <c r="D1093" s="204">
        <v>-90.3</v>
      </c>
      <c r="E1093" s="204">
        <v>-90.3</v>
      </c>
      <c r="F1093" s="204">
        <v>39</v>
      </c>
      <c r="H1093" s="204">
        <v>366.3</v>
      </c>
      <c r="I1093" s="204">
        <v>-782.6</v>
      </c>
      <c r="J1093" s="204">
        <v>730.17</v>
      </c>
      <c r="K1093" s="204">
        <v>-171.563333333333</v>
      </c>
    </row>
    <row r="1094" spans="1:10">
      <c r="A1094" t="s">
        <v>1058</v>
      </c>
      <c r="B1094" s="204">
        <v>6</v>
      </c>
      <c r="C1094" s="204">
        <v>1885.75</v>
      </c>
      <c r="F1094" s="204">
        <v>6</v>
      </c>
      <c r="H1094" s="204">
        <v>1631.75</v>
      </c>
      <c r="I1094" s="204">
        <v>-608.4</v>
      </c>
      <c r="J1094" s="204">
        <v>254</v>
      </c>
    </row>
    <row r="1095" spans="1:10">
      <c r="A1095" t="s">
        <v>2855</v>
      </c>
      <c r="B1095"/>
      <c r="C1095" s="204">
        <v>1301.35</v>
      </c>
      <c r="H1095" s="204">
        <v>1096.1</v>
      </c>
      <c r="I1095" s="204">
        <v>-369</v>
      </c>
      <c r="J1095" s="204">
        <v>205.25</v>
      </c>
    </row>
    <row r="1096" spans="1:11">
      <c r="A1096" t="s">
        <v>3344</v>
      </c>
      <c r="B1096"/>
      <c r="C1096" s="204">
        <v>2605.75</v>
      </c>
      <c r="H1096" s="204">
        <v>328.5</v>
      </c>
      <c r="I1096" s="204">
        <v>-391.3</v>
      </c>
      <c r="J1096" s="204">
        <v>2277.25</v>
      </c>
      <c r="K1096" s="204">
        <v>-24</v>
      </c>
    </row>
    <row r="1097" spans="1:10">
      <c r="A1097" t="s">
        <v>1040</v>
      </c>
      <c r="B1097" s="204">
        <v>16</v>
      </c>
      <c r="C1097" s="204">
        <v>837.89</v>
      </c>
      <c r="D1097" s="204">
        <v>10</v>
      </c>
      <c r="F1097" s="204">
        <v>6</v>
      </c>
      <c r="H1097" s="204">
        <v>387.89</v>
      </c>
      <c r="I1097" s="204">
        <v>-136.3</v>
      </c>
      <c r="J1097" s="204">
        <v>450</v>
      </c>
    </row>
    <row r="1098" spans="1:11">
      <c r="A1098" t="s">
        <v>5467</v>
      </c>
      <c r="B1098" s="204">
        <v>-170.581766666667</v>
      </c>
      <c r="C1098" s="204">
        <v>-1781.6465</v>
      </c>
      <c r="F1098" s="204">
        <v>-170.581766666667</v>
      </c>
      <c r="G1098" s="204">
        <v>-170.581766666667</v>
      </c>
      <c r="J1098" s="204">
        <v>-1781.6465</v>
      </c>
      <c r="K1098" s="204">
        <v>-1781.6465</v>
      </c>
    </row>
    <row r="1099" spans="1:10">
      <c r="A1099" t="s">
        <v>910</v>
      </c>
      <c r="B1099"/>
      <c r="C1099" s="204">
        <v>-94</v>
      </c>
      <c r="H1099" s="204">
        <v>-150</v>
      </c>
      <c r="I1099" s="204">
        <v>-153</v>
      </c>
      <c r="J1099" s="204">
        <v>56</v>
      </c>
    </row>
    <row r="1100" spans="1:11">
      <c r="A1100" t="s">
        <v>630</v>
      </c>
      <c r="B1100" s="204">
        <v>78.8</v>
      </c>
      <c r="C1100" s="204">
        <v>2239.86666666667</v>
      </c>
      <c r="D1100" s="204">
        <v>53</v>
      </c>
      <c r="F1100" s="204">
        <v>25.8</v>
      </c>
      <c r="H1100" s="204">
        <v>1710.4</v>
      </c>
      <c r="I1100" s="204">
        <v>-267</v>
      </c>
      <c r="J1100" s="204">
        <v>529.466666666667</v>
      </c>
      <c r="K1100" s="204">
        <v>-10</v>
      </c>
    </row>
    <row r="1101" spans="1:9">
      <c r="A1101" t="s">
        <v>5468</v>
      </c>
      <c r="B1101"/>
      <c r="C1101" s="204">
        <v>-226</v>
      </c>
      <c r="H1101" s="204">
        <v>-226</v>
      </c>
      <c r="I1101" s="204">
        <v>-226</v>
      </c>
    </row>
    <row r="1102" spans="1:9">
      <c r="A1102" t="s">
        <v>5469</v>
      </c>
      <c r="B1102"/>
      <c r="C1102" s="204">
        <v>-211</v>
      </c>
      <c r="H1102" s="204">
        <v>-211</v>
      </c>
      <c r="I1102" s="204">
        <v>-211</v>
      </c>
    </row>
    <row r="1103" spans="1:10">
      <c r="A1103" t="s">
        <v>1656</v>
      </c>
      <c r="B1103" s="204">
        <v>83</v>
      </c>
      <c r="C1103" s="204">
        <v>835.4</v>
      </c>
      <c r="D1103" s="204">
        <v>63</v>
      </c>
      <c r="E1103" s="204">
        <v>-69</v>
      </c>
      <c r="F1103" s="204">
        <v>20</v>
      </c>
      <c r="H1103" s="204">
        <v>715.4</v>
      </c>
      <c r="I1103" s="204">
        <v>-453.7</v>
      </c>
      <c r="J1103" s="204">
        <v>120</v>
      </c>
    </row>
    <row r="1104" spans="1:11">
      <c r="A1104" t="s">
        <v>4182</v>
      </c>
      <c r="B1104"/>
      <c r="C1104" s="204">
        <v>-8210</v>
      </c>
      <c r="H1104" s="204">
        <v>-8224</v>
      </c>
      <c r="I1104" s="204">
        <v>-8307.8</v>
      </c>
      <c r="J1104" s="204">
        <v>14</v>
      </c>
      <c r="K1104" s="204">
        <v>-5</v>
      </c>
    </row>
    <row r="1105" spans="1:11">
      <c r="A1105" t="s">
        <v>4919</v>
      </c>
      <c r="B1105"/>
      <c r="C1105" s="204">
        <v>-48</v>
      </c>
      <c r="H1105" s="204">
        <v>-48</v>
      </c>
      <c r="I1105" s="204">
        <v>-48</v>
      </c>
      <c r="J1105" s="204">
        <v>0</v>
      </c>
      <c r="K1105" s="204">
        <v>-10</v>
      </c>
    </row>
    <row r="1106" spans="1:11">
      <c r="A1106" t="s">
        <v>847</v>
      </c>
      <c r="B1106" s="204">
        <v>13</v>
      </c>
      <c r="C1106" s="204">
        <v>510.9</v>
      </c>
      <c r="D1106" s="204">
        <v>8</v>
      </c>
      <c r="F1106" s="204">
        <v>5</v>
      </c>
      <c r="H1106" s="204">
        <v>415.4</v>
      </c>
      <c r="I1106" s="204">
        <v>-189</v>
      </c>
      <c r="J1106" s="204">
        <v>95.5</v>
      </c>
      <c r="K1106" s="204">
        <v>-14.5</v>
      </c>
    </row>
    <row r="1107" spans="1:11">
      <c r="A1107" t="s">
        <v>818</v>
      </c>
      <c r="B1107" s="204">
        <v>33</v>
      </c>
      <c r="C1107" s="204">
        <v>2072.86666666667</v>
      </c>
      <c r="D1107" s="204">
        <v>38</v>
      </c>
      <c r="E1107" s="204">
        <v>-129</v>
      </c>
      <c r="F1107" s="204">
        <v>-5</v>
      </c>
      <c r="G1107" s="204">
        <v>-10</v>
      </c>
      <c r="H1107" s="204">
        <v>1635.3</v>
      </c>
      <c r="I1107" s="204">
        <v>-1242</v>
      </c>
      <c r="J1107" s="204">
        <v>437.566666666667</v>
      </c>
      <c r="K1107" s="204">
        <v>-10</v>
      </c>
    </row>
    <row r="1108" spans="1:9">
      <c r="A1108" t="s">
        <v>5470</v>
      </c>
      <c r="B1108"/>
      <c r="C1108" s="204">
        <v>-243</v>
      </c>
      <c r="H1108" s="204">
        <v>-243</v>
      </c>
      <c r="I1108" s="204">
        <v>-243</v>
      </c>
    </row>
    <row r="1109" spans="1:9">
      <c r="A1109" t="s">
        <v>5471</v>
      </c>
      <c r="B1109"/>
      <c r="C1109" s="204">
        <v>-25</v>
      </c>
      <c r="H1109" s="204">
        <v>-25</v>
      </c>
      <c r="I1109" s="204">
        <v>-25</v>
      </c>
    </row>
    <row r="1110" spans="1:11">
      <c r="A1110" t="s">
        <v>1882</v>
      </c>
      <c r="B1110" s="204">
        <v>30.15</v>
      </c>
      <c r="C1110" s="204">
        <v>2100.75</v>
      </c>
      <c r="D1110" s="204">
        <v>19.5</v>
      </c>
      <c r="E1110" s="204">
        <v>-64.5</v>
      </c>
      <c r="F1110" s="204">
        <v>10.65</v>
      </c>
      <c r="H1110" s="204">
        <v>1634.9</v>
      </c>
      <c r="I1110" s="204">
        <v>-537.6</v>
      </c>
      <c r="J1110" s="204">
        <v>465.85</v>
      </c>
      <c r="K1110" s="204">
        <v>-3</v>
      </c>
    </row>
    <row r="1111" spans="1:9">
      <c r="A1111" t="s">
        <v>50</v>
      </c>
      <c r="B1111"/>
      <c r="C1111" s="204">
        <v>-111</v>
      </c>
      <c r="H1111" s="204">
        <v>-111</v>
      </c>
      <c r="I1111" s="204">
        <v>-111</v>
      </c>
    </row>
    <row r="1112" spans="1:11">
      <c r="A1112" t="s">
        <v>1886</v>
      </c>
      <c r="B1112" s="204">
        <v>264.7</v>
      </c>
      <c r="C1112" s="204">
        <v>622.43</v>
      </c>
      <c r="D1112" s="204">
        <v>86.1</v>
      </c>
      <c r="F1112" s="204">
        <v>178.6</v>
      </c>
      <c r="H1112" s="204">
        <v>-150.14</v>
      </c>
      <c r="I1112" s="204">
        <v>-787.4</v>
      </c>
      <c r="J1112" s="204">
        <v>772.57</v>
      </c>
      <c r="K1112" s="204">
        <v>-24</v>
      </c>
    </row>
    <row r="1113" spans="1:8">
      <c r="A1113" t="s">
        <v>5472</v>
      </c>
      <c r="B1113"/>
      <c r="C1113" s="204">
        <v>255.9</v>
      </c>
      <c r="H1113" s="204">
        <v>255.9</v>
      </c>
    </row>
    <row r="1114" spans="1:9">
      <c r="A1114" t="s">
        <v>5473</v>
      </c>
      <c r="B1114"/>
      <c r="C1114" s="204">
        <v>-451</v>
      </c>
      <c r="H1114" s="204">
        <v>-451</v>
      </c>
      <c r="I1114" s="204">
        <v>-451</v>
      </c>
    </row>
    <row r="1115" spans="1:9">
      <c r="A1115" t="s">
        <v>4270</v>
      </c>
      <c r="B1115"/>
      <c r="C1115" s="204">
        <v>-5</v>
      </c>
      <c r="H1115" s="204">
        <v>-5</v>
      </c>
      <c r="I1115" s="204">
        <v>-5</v>
      </c>
    </row>
    <row r="1116" spans="1:10">
      <c r="A1116" t="s">
        <v>2160</v>
      </c>
      <c r="B1116"/>
      <c r="C1116" s="204">
        <v>282.55</v>
      </c>
      <c r="H1116" s="204">
        <v>234.9</v>
      </c>
      <c r="I1116" s="204">
        <v>-69</v>
      </c>
      <c r="J1116" s="204">
        <v>47.65</v>
      </c>
    </row>
    <row r="1117" spans="1:11">
      <c r="A1117" t="s">
        <v>1811</v>
      </c>
      <c r="B1117" s="204">
        <v>68</v>
      </c>
      <c r="C1117" s="204">
        <v>291.6</v>
      </c>
      <c r="D1117" s="204">
        <v>8</v>
      </c>
      <c r="F1117" s="204">
        <v>60</v>
      </c>
      <c r="H1117" s="204">
        <v>103.6</v>
      </c>
      <c r="I1117" s="204">
        <v>-38</v>
      </c>
      <c r="J1117" s="204">
        <v>188</v>
      </c>
      <c r="K1117" s="204">
        <v>-10</v>
      </c>
    </row>
    <row r="1118" spans="1:9">
      <c r="A1118" t="s">
        <v>2032</v>
      </c>
      <c r="B1118"/>
      <c r="C1118" s="204">
        <v>-286</v>
      </c>
      <c r="H1118" s="204">
        <v>-286</v>
      </c>
      <c r="I1118" s="204">
        <v>-286</v>
      </c>
    </row>
    <row r="1119" spans="1:9">
      <c r="A1119" t="s">
        <v>2828</v>
      </c>
      <c r="B1119"/>
      <c r="C1119" s="204">
        <v>-45</v>
      </c>
      <c r="H1119" s="204">
        <v>-45</v>
      </c>
      <c r="I1119" s="204">
        <v>-48</v>
      </c>
    </row>
    <row r="1120" spans="1:10">
      <c r="A1120" t="s">
        <v>1583</v>
      </c>
      <c r="B1120"/>
      <c r="C1120" s="204">
        <v>-174.9</v>
      </c>
      <c r="H1120" s="204">
        <v>-234.9</v>
      </c>
      <c r="I1120" s="204">
        <v>-429</v>
      </c>
      <c r="J1120" s="204">
        <v>60</v>
      </c>
    </row>
    <row r="1121" spans="1:9">
      <c r="A1121" t="s">
        <v>4414</v>
      </c>
      <c r="B1121"/>
      <c r="C1121" s="204">
        <v>-101</v>
      </c>
      <c r="H1121" s="204">
        <v>-101</v>
      </c>
      <c r="I1121" s="204">
        <v>-101</v>
      </c>
    </row>
    <row r="1122" spans="1:9">
      <c r="A1122" t="s">
        <v>5474</v>
      </c>
      <c r="B1122"/>
      <c r="C1122" s="204">
        <v>-104</v>
      </c>
      <c r="H1122" s="204">
        <v>-104</v>
      </c>
      <c r="I1122" s="204">
        <v>-104</v>
      </c>
    </row>
    <row r="1123" spans="1:10">
      <c r="A1123" t="s">
        <v>4779</v>
      </c>
      <c r="B1123"/>
      <c r="C1123" s="204">
        <v>239.2</v>
      </c>
      <c r="H1123" s="204">
        <v>145.9</v>
      </c>
      <c r="I1123" s="204">
        <v>-193</v>
      </c>
      <c r="J1123" s="204">
        <v>93.3</v>
      </c>
    </row>
    <row r="1124" spans="1:9">
      <c r="A1124" t="s">
        <v>4816</v>
      </c>
      <c r="B1124"/>
      <c r="C1124" s="204">
        <v>-5</v>
      </c>
      <c r="H1124" s="204">
        <v>-5</v>
      </c>
      <c r="I1124" s="204">
        <v>-5</v>
      </c>
    </row>
    <row r="1125" spans="1:10">
      <c r="A1125" t="s">
        <v>1497</v>
      </c>
      <c r="B1125"/>
      <c r="C1125" s="204">
        <v>1749.06</v>
      </c>
      <c r="H1125" s="204">
        <v>1638.21</v>
      </c>
      <c r="I1125" s="204">
        <v>-782.3</v>
      </c>
      <c r="J1125" s="204">
        <v>110.85</v>
      </c>
    </row>
    <row r="1126" spans="1:9">
      <c r="A1126" t="s">
        <v>3581</v>
      </c>
      <c r="B1126"/>
      <c r="C1126" s="204">
        <v>-20</v>
      </c>
      <c r="H1126" s="204">
        <v>-20</v>
      </c>
      <c r="I1126" s="204">
        <v>-20</v>
      </c>
    </row>
    <row r="1127" spans="1:10">
      <c r="A1127" t="s">
        <v>2449</v>
      </c>
      <c r="B1127"/>
      <c r="C1127" s="204">
        <v>129.033333333333</v>
      </c>
      <c r="H1127" s="204">
        <v>74.2</v>
      </c>
      <c r="J1127" s="204">
        <v>54.8333333333333</v>
      </c>
    </row>
    <row r="1128" spans="1:10">
      <c r="A1128" t="s">
        <v>2761</v>
      </c>
      <c r="B1128"/>
      <c r="C1128" s="204">
        <v>-7.8</v>
      </c>
      <c r="H1128" s="204">
        <v>-12.8</v>
      </c>
      <c r="I1128" s="204">
        <v>-57</v>
      </c>
      <c r="J1128" s="204">
        <v>5</v>
      </c>
    </row>
    <row r="1129" spans="1:11">
      <c r="A1129" t="s">
        <v>1945</v>
      </c>
      <c r="B1129" s="204">
        <v>5.5</v>
      </c>
      <c r="C1129" s="204">
        <v>1823.38986666667</v>
      </c>
      <c r="D1129" s="204">
        <v>0</v>
      </c>
      <c r="E1129" s="204">
        <v>-129</v>
      </c>
      <c r="F1129" s="204">
        <v>5.5</v>
      </c>
      <c r="G1129" s="204">
        <v>-14.5</v>
      </c>
      <c r="H1129" s="204">
        <v>683.7</v>
      </c>
      <c r="I1129" s="204">
        <v>-338.1</v>
      </c>
      <c r="J1129" s="204">
        <v>1139.68986666667</v>
      </c>
      <c r="K1129" s="204">
        <v>-77</v>
      </c>
    </row>
    <row r="1130" spans="1:9">
      <c r="A1130" t="s">
        <v>5475</v>
      </c>
      <c r="B1130"/>
      <c r="C1130" s="204">
        <v>-67</v>
      </c>
      <c r="H1130" s="204">
        <v>-67</v>
      </c>
      <c r="I1130" s="204">
        <v>-67</v>
      </c>
    </row>
    <row r="1131" spans="1:10">
      <c r="A1131" t="s">
        <v>1902</v>
      </c>
      <c r="B1131" s="204">
        <v>30</v>
      </c>
      <c r="C1131" s="204">
        <v>377.45</v>
      </c>
      <c r="F1131" s="204">
        <v>30</v>
      </c>
      <c r="H1131" s="204">
        <v>173.1</v>
      </c>
      <c r="I1131" s="204">
        <v>-10</v>
      </c>
      <c r="J1131" s="204">
        <v>204.35</v>
      </c>
    </row>
    <row r="1132" spans="1:11">
      <c r="A1132" t="s">
        <v>4448</v>
      </c>
      <c r="B1132" s="204">
        <v>50</v>
      </c>
      <c r="C1132" s="204">
        <v>613.81</v>
      </c>
      <c r="F1132" s="204">
        <v>50</v>
      </c>
      <c r="H1132" s="204">
        <v>451.86</v>
      </c>
      <c r="I1132" s="204">
        <v>-469.1</v>
      </c>
      <c r="J1132" s="204">
        <v>161.95</v>
      </c>
      <c r="K1132" s="204">
        <v>-5</v>
      </c>
    </row>
    <row r="1133" spans="1:11">
      <c r="A1133" t="s">
        <v>5476</v>
      </c>
      <c r="B1133" s="204">
        <v>-1.7</v>
      </c>
      <c r="C1133" s="204">
        <v>-1673.9427</v>
      </c>
      <c r="F1133" s="204">
        <v>-1.7</v>
      </c>
      <c r="G1133" s="204">
        <v>-1.7</v>
      </c>
      <c r="J1133" s="204">
        <v>-1673.9427</v>
      </c>
      <c r="K1133" s="204">
        <v>-1678.9427</v>
      </c>
    </row>
    <row r="1134" spans="1:10">
      <c r="A1134" t="s">
        <v>1525</v>
      </c>
      <c r="B1134" s="204">
        <v>98</v>
      </c>
      <c r="C1134" s="204">
        <v>485.35</v>
      </c>
      <c r="D1134" s="204">
        <v>78</v>
      </c>
      <c r="E1134" s="204">
        <v>-122.1</v>
      </c>
      <c r="F1134" s="204">
        <v>20</v>
      </c>
      <c r="H1134" s="204">
        <v>385.7</v>
      </c>
      <c r="I1134" s="204">
        <v>-244.2</v>
      </c>
      <c r="J1134" s="204">
        <v>99.65</v>
      </c>
    </row>
    <row r="1135" spans="1:10">
      <c r="A1135" t="s">
        <v>4703</v>
      </c>
      <c r="B1135"/>
      <c r="C1135" s="204">
        <v>128.5</v>
      </c>
      <c r="H1135" s="204">
        <v>116.5</v>
      </c>
      <c r="I1135" s="204">
        <v>-19</v>
      </c>
      <c r="J1135" s="204">
        <v>12</v>
      </c>
    </row>
    <row r="1136" spans="1:10">
      <c r="A1136" t="s">
        <v>4146</v>
      </c>
      <c r="B1136"/>
      <c r="C1136" s="204">
        <v>315.5</v>
      </c>
      <c r="H1136" s="204">
        <v>129</v>
      </c>
      <c r="I1136" s="204">
        <v>-2396</v>
      </c>
      <c r="J1136" s="204">
        <v>186.5</v>
      </c>
    </row>
    <row r="1137" spans="1:10">
      <c r="A1137" t="s">
        <v>1578</v>
      </c>
      <c r="B1137" s="204">
        <v>33</v>
      </c>
      <c r="C1137" s="204">
        <v>424.46</v>
      </c>
      <c r="D1137" s="204">
        <v>13</v>
      </c>
      <c r="F1137" s="204">
        <v>20</v>
      </c>
      <c r="H1137" s="204">
        <v>383.81</v>
      </c>
      <c r="J1137" s="204">
        <v>40.65</v>
      </c>
    </row>
    <row r="1138" spans="1:10">
      <c r="A1138" t="s">
        <v>1806</v>
      </c>
      <c r="B1138"/>
      <c r="C1138" s="204">
        <v>986.68</v>
      </c>
      <c r="H1138" s="204">
        <v>764.73</v>
      </c>
      <c r="I1138" s="204">
        <v>-333</v>
      </c>
      <c r="J1138" s="204">
        <v>221.95</v>
      </c>
    </row>
    <row r="1139" spans="1:10">
      <c r="A1139" t="s">
        <v>1137</v>
      </c>
      <c r="B1139" s="204">
        <v>16</v>
      </c>
      <c r="C1139" s="204">
        <v>495.5</v>
      </c>
      <c r="F1139" s="204">
        <v>16</v>
      </c>
      <c r="J1139" s="204">
        <v>495.5</v>
      </c>
    </row>
    <row r="1140" spans="1:11">
      <c r="A1140" t="s">
        <v>1353</v>
      </c>
      <c r="B1140" s="204">
        <v>83.5</v>
      </c>
      <c r="C1140" s="204">
        <v>2348.5</v>
      </c>
      <c r="F1140" s="204">
        <v>83.5</v>
      </c>
      <c r="G1140" s="204">
        <v>-97.5</v>
      </c>
      <c r="J1140" s="204">
        <v>2348.5</v>
      </c>
      <c r="K1140" s="204">
        <v>-337.5</v>
      </c>
    </row>
    <row r="1141" spans="1:11">
      <c r="A1141" t="s">
        <v>1515</v>
      </c>
      <c r="B1141" s="204">
        <v>18</v>
      </c>
      <c r="C1141" s="204">
        <v>1339.35666666667</v>
      </c>
      <c r="D1141" s="204">
        <v>3</v>
      </c>
      <c r="F1141" s="204">
        <v>15</v>
      </c>
      <c r="H1141" s="204">
        <v>915.39</v>
      </c>
      <c r="I1141" s="204">
        <v>-214</v>
      </c>
      <c r="J1141" s="204">
        <v>423.966666666667</v>
      </c>
      <c r="K1141" s="204">
        <v>-19.5</v>
      </c>
    </row>
    <row r="1142" spans="1:9">
      <c r="A1142" t="s">
        <v>981</v>
      </c>
      <c r="B1142"/>
      <c r="C1142" s="204">
        <v>-38</v>
      </c>
      <c r="H1142" s="204">
        <v>-38</v>
      </c>
      <c r="I1142" s="204">
        <v>-38</v>
      </c>
    </row>
    <row r="1143" spans="1:10">
      <c r="A1143" t="s">
        <v>550</v>
      </c>
      <c r="B1143"/>
      <c r="C1143" s="204">
        <v>718.363333333333</v>
      </c>
      <c r="H1143" s="204">
        <v>483.33</v>
      </c>
      <c r="I1143" s="204">
        <v>-39</v>
      </c>
      <c r="J1143" s="204">
        <v>235.033333333333</v>
      </c>
    </row>
    <row r="1144" spans="1:9">
      <c r="A1144" t="s">
        <v>853</v>
      </c>
      <c r="B1144"/>
      <c r="C1144" s="204">
        <v>11</v>
      </c>
      <c r="H1144" s="204">
        <v>11</v>
      </c>
      <c r="I1144" s="204">
        <v>-19</v>
      </c>
    </row>
    <row r="1145" spans="1:9">
      <c r="A1145" t="s">
        <v>5477</v>
      </c>
      <c r="B1145"/>
      <c r="C1145" s="204">
        <v>-19</v>
      </c>
      <c r="H1145" s="204">
        <v>-19</v>
      </c>
      <c r="I1145" s="204">
        <v>-19</v>
      </c>
    </row>
    <row r="1146" spans="1:11">
      <c r="A1146" t="s">
        <v>3162</v>
      </c>
      <c r="B1146"/>
      <c r="C1146" s="204">
        <v>4914.7</v>
      </c>
      <c r="H1146" s="204">
        <v>4535.7</v>
      </c>
      <c r="J1146" s="204">
        <v>379</v>
      </c>
      <c r="K1146" s="204">
        <v>-5</v>
      </c>
    </row>
    <row r="1147" spans="1:10">
      <c r="A1147" t="s">
        <v>4748</v>
      </c>
      <c r="B1147" s="204">
        <v>20</v>
      </c>
      <c r="C1147" s="204">
        <v>282.65</v>
      </c>
      <c r="D1147" s="204">
        <v>0</v>
      </c>
      <c r="F1147" s="204">
        <v>20</v>
      </c>
      <c r="H1147" s="204">
        <v>252</v>
      </c>
      <c r="J1147" s="204">
        <v>30.65</v>
      </c>
    </row>
    <row r="1148" spans="1:10">
      <c r="A1148" t="s">
        <v>310</v>
      </c>
      <c r="B1148" s="204">
        <v>20</v>
      </c>
      <c r="C1148" s="204">
        <v>737.3</v>
      </c>
      <c r="D1148" s="204">
        <v>15</v>
      </c>
      <c r="F1148" s="204">
        <v>5</v>
      </c>
      <c r="H1148" s="204">
        <v>534.2</v>
      </c>
      <c r="J1148" s="204">
        <v>203.1</v>
      </c>
    </row>
    <row r="1149" spans="1:11">
      <c r="A1149" t="s">
        <v>3498</v>
      </c>
      <c r="B1149"/>
      <c r="C1149" s="204">
        <v>2650.33335</v>
      </c>
      <c r="H1149" s="204">
        <v>1326.5</v>
      </c>
      <c r="I1149" s="204">
        <v>-372.9</v>
      </c>
      <c r="J1149" s="204">
        <v>1323.83335</v>
      </c>
      <c r="K1149" s="204">
        <v>-15</v>
      </c>
    </row>
    <row r="1150" spans="1:11">
      <c r="A1150" t="s">
        <v>5478</v>
      </c>
      <c r="B1150" s="204">
        <v>20</v>
      </c>
      <c r="C1150" s="204">
        <v>676</v>
      </c>
      <c r="F1150" s="204">
        <v>20</v>
      </c>
      <c r="J1150" s="204">
        <v>676</v>
      </c>
      <c r="K1150" s="204">
        <v>-3</v>
      </c>
    </row>
    <row r="1151" spans="1:10">
      <c r="A1151" t="s">
        <v>4114</v>
      </c>
      <c r="B1151"/>
      <c r="C1151" s="204">
        <v>179.2</v>
      </c>
      <c r="H1151" s="204">
        <v>163.2</v>
      </c>
      <c r="J1151" s="204">
        <v>16</v>
      </c>
    </row>
    <row r="1152" spans="1:10">
      <c r="A1152" t="s">
        <v>4287</v>
      </c>
      <c r="B1152" s="204">
        <v>3</v>
      </c>
      <c r="C1152" s="204">
        <v>1336.95</v>
      </c>
      <c r="D1152" s="204">
        <v>3</v>
      </c>
      <c r="H1152" s="204">
        <v>1095.3</v>
      </c>
      <c r="I1152" s="204">
        <v>-69</v>
      </c>
      <c r="J1152" s="204">
        <v>241.65</v>
      </c>
    </row>
    <row r="1153" spans="1:10">
      <c r="A1153" t="s">
        <v>4751</v>
      </c>
      <c r="B1153" s="204">
        <v>10</v>
      </c>
      <c r="C1153" s="204">
        <v>5</v>
      </c>
      <c r="D1153" s="204">
        <v>0</v>
      </c>
      <c r="F1153" s="204">
        <v>10</v>
      </c>
      <c r="H1153" s="204">
        <v>-5</v>
      </c>
      <c r="I1153" s="204">
        <v>-5</v>
      </c>
      <c r="J1153" s="204">
        <v>10</v>
      </c>
    </row>
    <row r="1154" spans="1:11">
      <c r="A1154" t="s">
        <v>3918</v>
      </c>
      <c r="B1154"/>
      <c r="C1154" s="204">
        <v>254</v>
      </c>
      <c r="H1154" s="204">
        <v>56</v>
      </c>
      <c r="I1154" s="204">
        <v>-4.5</v>
      </c>
      <c r="J1154" s="204">
        <v>198</v>
      </c>
      <c r="K1154" s="204">
        <v>-6</v>
      </c>
    </row>
    <row r="1155" spans="1:10">
      <c r="A1155" t="s">
        <v>4428</v>
      </c>
      <c r="B1155"/>
      <c r="C1155" s="204">
        <v>518.11</v>
      </c>
      <c r="H1155" s="204">
        <v>367.31</v>
      </c>
      <c r="I1155" s="204">
        <v>-299</v>
      </c>
      <c r="J1155" s="204">
        <v>150.8</v>
      </c>
    </row>
    <row r="1156" spans="1:11">
      <c r="A1156" t="s">
        <v>5479</v>
      </c>
      <c r="B1156" s="204">
        <v>-123.133333333333</v>
      </c>
      <c r="C1156" s="204">
        <v>-674.439866666667</v>
      </c>
      <c r="F1156" s="204">
        <v>-123.133333333333</v>
      </c>
      <c r="G1156" s="204">
        <v>-123.133333333333</v>
      </c>
      <c r="J1156" s="204">
        <v>-674.439866666667</v>
      </c>
      <c r="K1156" s="204">
        <v>-674.439866666667</v>
      </c>
    </row>
    <row r="1157" spans="1:11">
      <c r="A1157" t="s">
        <v>3700</v>
      </c>
      <c r="B1157" s="204">
        <v>130</v>
      </c>
      <c r="C1157" s="204">
        <v>1276.5</v>
      </c>
      <c r="F1157" s="204">
        <v>130</v>
      </c>
      <c r="H1157" s="204">
        <v>519.7</v>
      </c>
      <c r="I1157" s="204">
        <v>-537.7</v>
      </c>
      <c r="J1157" s="204">
        <v>756.8</v>
      </c>
      <c r="K1157" s="204">
        <v>-21</v>
      </c>
    </row>
    <row r="1158" spans="1:10">
      <c r="A1158" t="s">
        <v>2086</v>
      </c>
      <c r="B1158"/>
      <c r="C1158" s="204">
        <v>376</v>
      </c>
      <c r="H1158" s="204">
        <v>30</v>
      </c>
      <c r="J1158" s="204">
        <v>346</v>
      </c>
    </row>
    <row r="1159" spans="1:10">
      <c r="A1159" t="s">
        <v>3717</v>
      </c>
      <c r="B1159"/>
      <c r="C1159" s="204">
        <v>1753.05</v>
      </c>
      <c r="H1159" s="204">
        <v>1352.8</v>
      </c>
      <c r="I1159" s="204">
        <v>-428.7</v>
      </c>
      <c r="J1159" s="204">
        <v>400.25</v>
      </c>
    </row>
    <row r="1160" spans="1:10">
      <c r="A1160" t="s">
        <v>528</v>
      </c>
      <c r="B1160"/>
      <c r="C1160" s="204">
        <v>329.75</v>
      </c>
      <c r="H1160" s="204">
        <v>309.1</v>
      </c>
      <c r="I1160" s="204">
        <v>-129</v>
      </c>
      <c r="J1160" s="204">
        <v>20.65</v>
      </c>
    </row>
    <row r="1161" spans="1:10">
      <c r="A1161" t="s">
        <v>4034</v>
      </c>
      <c r="B1161"/>
      <c r="C1161" s="204">
        <v>154.21</v>
      </c>
      <c r="H1161" s="204">
        <v>4.8</v>
      </c>
      <c r="I1161" s="204">
        <v>-640</v>
      </c>
      <c r="J1161" s="204">
        <v>149.41</v>
      </c>
    </row>
    <row r="1162" spans="1:10">
      <c r="A1162" t="s">
        <v>4934</v>
      </c>
      <c r="B1162" s="204">
        <v>10</v>
      </c>
      <c r="C1162" s="204">
        <v>-123.15</v>
      </c>
      <c r="F1162" s="204">
        <v>10</v>
      </c>
      <c r="H1162" s="204">
        <v>-282.8</v>
      </c>
      <c r="I1162" s="204">
        <v>-500</v>
      </c>
      <c r="J1162" s="204">
        <v>159.65</v>
      </c>
    </row>
    <row r="1163" spans="1:10">
      <c r="A1163" t="s">
        <v>4860</v>
      </c>
      <c r="B1163"/>
      <c r="C1163" s="204">
        <v>54.5</v>
      </c>
      <c r="H1163" s="204">
        <v>34.5</v>
      </c>
      <c r="J1163" s="204">
        <v>20</v>
      </c>
    </row>
    <row r="1164" spans="1:10">
      <c r="A1164" t="s">
        <v>4532</v>
      </c>
      <c r="B1164" s="204">
        <v>88.4</v>
      </c>
      <c r="C1164" s="204">
        <v>953.15</v>
      </c>
      <c r="D1164" s="204">
        <v>68.4</v>
      </c>
      <c r="F1164" s="204">
        <v>20</v>
      </c>
      <c r="H1164" s="204">
        <v>884.4</v>
      </c>
      <c r="J1164" s="204">
        <v>68.75</v>
      </c>
    </row>
    <row r="1165" spans="1:10">
      <c r="A1165" t="s">
        <v>4945</v>
      </c>
      <c r="B1165" s="204">
        <v>68</v>
      </c>
      <c r="C1165" s="204">
        <v>98</v>
      </c>
      <c r="F1165" s="204">
        <v>68</v>
      </c>
      <c r="J1165" s="204">
        <v>98</v>
      </c>
    </row>
    <row r="1166" spans="1:10">
      <c r="A1166" t="s">
        <v>3139</v>
      </c>
      <c r="B1166"/>
      <c r="C1166" s="204">
        <v>283.60975</v>
      </c>
      <c r="H1166" s="204">
        <v>169</v>
      </c>
      <c r="J1166" s="204">
        <v>114.60975</v>
      </c>
    </row>
    <row r="1167" spans="1:10">
      <c r="A1167" t="s">
        <v>4713</v>
      </c>
      <c r="B1167" s="204">
        <v>30</v>
      </c>
      <c r="C1167" s="204">
        <v>292.45</v>
      </c>
      <c r="F1167" s="204">
        <v>30</v>
      </c>
      <c r="H1167" s="204">
        <v>170.8</v>
      </c>
      <c r="J1167" s="204">
        <v>121.65</v>
      </c>
    </row>
    <row r="1168" spans="1:8">
      <c r="A1168" t="s">
        <v>5480</v>
      </c>
      <c r="B1168"/>
      <c r="C1168" s="204">
        <v>99</v>
      </c>
      <c r="H1168" s="204">
        <v>99</v>
      </c>
    </row>
    <row r="1169" spans="1:10">
      <c r="A1169" t="s">
        <v>5258</v>
      </c>
      <c r="B1169"/>
      <c r="C1169" s="204">
        <v>247.4</v>
      </c>
      <c r="J1169" s="204">
        <v>247.4</v>
      </c>
    </row>
    <row r="1170" spans="1:10">
      <c r="A1170" t="s">
        <v>592</v>
      </c>
      <c r="B1170"/>
      <c r="C1170" s="204">
        <v>95</v>
      </c>
      <c r="H1170" s="204">
        <v>48</v>
      </c>
      <c r="J1170" s="204">
        <v>47</v>
      </c>
    </row>
    <row r="1171" spans="1:10">
      <c r="A1171" t="s">
        <v>2555</v>
      </c>
      <c r="B1171"/>
      <c r="C1171" s="204">
        <v>178.1</v>
      </c>
      <c r="H1171" s="204">
        <v>41.8</v>
      </c>
      <c r="J1171" s="204">
        <v>136.3</v>
      </c>
    </row>
    <row r="1172" spans="1:10">
      <c r="A1172" t="s">
        <v>4024</v>
      </c>
      <c r="B1172"/>
      <c r="C1172" s="204">
        <v>133.425</v>
      </c>
      <c r="J1172" s="204">
        <v>133.425</v>
      </c>
    </row>
    <row r="1173" spans="1:11">
      <c r="A1173" t="s">
        <v>1364</v>
      </c>
      <c r="B1173" s="204">
        <v>181</v>
      </c>
      <c r="C1173" s="204">
        <v>2769</v>
      </c>
      <c r="F1173" s="204">
        <v>181</v>
      </c>
      <c r="G1173" s="204">
        <v>-5</v>
      </c>
      <c r="J1173" s="204">
        <v>2769</v>
      </c>
      <c r="K1173" s="204">
        <v>-160</v>
      </c>
    </row>
    <row r="1174" spans="1:10">
      <c r="A1174" t="s">
        <v>2853</v>
      </c>
      <c r="B1174" s="204">
        <v>10</v>
      </c>
      <c r="C1174" s="204">
        <v>214.2</v>
      </c>
      <c r="F1174" s="204">
        <v>10</v>
      </c>
      <c r="H1174" s="204">
        <v>87.9</v>
      </c>
      <c r="I1174" s="204">
        <v>-129</v>
      </c>
      <c r="J1174" s="204">
        <v>126.3</v>
      </c>
    </row>
    <row r="1175" spans="1:10">
      <c r="A1175" t="s">
        <v>3153</v>
      </c>
      <c r="B1175"/>
      <c r="C1175" s="204">
        <v>23</v>
      </c>
      <c r="J1175" s="204">
        <v>23</v>
      </c>
    </row>
    <row r="1176" spans="1:9">
      <c r="A1176" t="s">
        <v>1493</v>
      </c>
      <c r="B1176"/>
      <c r="C1176" s="204">
        <v>33.8</v>
      </c>
      <c r="H1176" s="204">
        <v>33.8</v>
      </c>
      <c r="I1176" s="204">
        <v>-169</v>
      </c>
    </row>
    <row r="1177" spans="1:10">
      <c r="A1177" t="s">
        <v>1557</v>
      </c>
      <c r="B1177"/>
      <c r="C1177" s="204">
        <v>1242.73</v>
      </c>
      <c r="H1177" s="204">
        <v>945.43</v>
      </c>
      <c r="I1177" s="204">
        <v>-195.3</v>
      </c>
      <c r="J1177" s="204">
        <v>297.3</v>
      </c>
    </row>
    <row r="1178" spans="1:11">
      <c r="A1178" t="s">
        <v>2843</v>
      </c>
      <c r="B1178"/>
      <c r="C1178" s="204">
        <v>323.96</v>
      </c>
      <c r="H1178" s="204">
        <v>144.31</v>
      </c>
      <c r="J1178" s="204">
        <v>179.65</v>
      </c>
      <c r="K1178" s="204">
        <v>-6</v>
      </c>
    </row>
    <row r="1179" spans="1:10">
      <c r="A1179" t="s">
        <v>4207</v>
      </c>
      <c r="B1179" s="204">
        <v>171.1</v>
      </c>
      <c r="C1179" s="204">
        <v>1483.1</v>
      </c>
      <c r="D1179" s="204">
        <v>169.8</v>
      </c>
      <c r="F1179" s="204">
        <v>1.3</v>
      </c>
      <c r="H1179" s="204">
        <v>1481.8</v>
      </c>
      <c r="J1179" s="204">
        <v>1.3</v>
      </c>
    </row>
    <row r="1180" spans="1:10">
      <c r="A1180" t="s">
        <v>1145</v>
      </c>
      <c r="B1180" s="204">
        <v>20.5</v>
      </c>
      <c r="C1180" s="204">
        <v>380.5</v>
      </c>
      <c r="F1180" s="204">
        <v>20.5</v>
      </c>
      <c r="J1180" s="204">
        <v>380.5</v>
      </c>
    </row>
    <row r="1181" spans="1:10">
      <c r="A1181" t="s">
        <v>2266</v>
      </c>
      <c r="B1181" s="204">
        <v>205</v>
      </c>
      <c r="C1181" s="204">
        <v>1637.06166666667</v>
      </c>
      <c r="D1181" s="204">
        <v>155</v>
      </c>
      <c r="E1181" s="204">
        <v>-148</v>
      </c>
      <c r="F1181" s="204">
        <v>50</v>
      </c>
      <c r="H1181" s="204">
        <v>1154.81</v>
      </c>
      <c r="I1181" s="204">
        <v>-337</v>
      </c>
      <c r="J1181" s="204">
        <v>482.251666666667</v>
      </c>
    </row>
    <row r="1182" spans="1:10">
      <c r="A1182" t="s">
        <v>4007</v>
      </c>
      <c r="B1182" s="204">
        <v>10</v>
      </c>
      <c r="C1182" s="204">
        <v>202</v>
      </c>
      <c r="F1182" s="204">
        <v>10</v>
      </c>
      <c r="J1182" s="204">
        <v>202</v>
      </c>
    </row>
    <row r="1183" spans="1:11">
      <c r="A1183" t="s">
        <v>1149</v>
      </c>
      <c r="B1183" s="204">
        <v>11</v>
      </c>
      <c r="C1183" s="204">
        <v>194</v>
      </c>
      <c r="F1183" s="204">
        <v>11</v>
      </c>
      <c r="J1183" s="204">
        <v>194</v>
      </c>
      <c r="K1183" s="204">
        <v>-3</v>
      </c>
    </row>
    <row r="1184" spans="1:10">
      <c r="A1184" t="s">
        <v>3789</v>
      </c>
      <c r="B1184"/>
      <c r="C1184" s="204">
        <v>376.06</v>
      </c>
      <c r="H1184" s="204">
        <v>346.06</v>
      </c>
      <c r="J1184" s="204">
        <v>30</v>
      </c>
    </row>
    <row r="1185" spans="1:10">
      <c r="A1185" t="s">
        <v>3288</v>
      </c>
      <c r="B1185"/>
      <c r="C1185" s="204">
        <v>207</v>
      </c>
      <c r="H1185" s="204">
        <v>169</v>
      </c>
      <c r="J1185" s="204">
        <v>38</v>
      </c>
    </row>
    <row r="1186" spans="1:11">
      <c r="A1186" t="s">
        <v>1821</v>
      </c>
      <c r="B1186"/>
      <c r="C1186" s="204">
        <v>410</v>
      </c>
      <c r="H1186" s="204">
        <v>0</v>
      </c>
      <c r="J1186" s="204">
        <v>410</v>
      </c>
      <c r="K1186" s="204">
        <v>-12</v>
      </c>
    </row>
    <row r="1187" spans="1:10">
      <c r="A1187" t="s">
        <v>494</v>
      </c>
      <c r="B1187" s="204">
        <v>10</v>
      </c>
      <c r="C1187" s="204">
        <v>16</v>
      </c>
      <c r="F1187" s="204">
        <v>10</v>
      </c>
      <c r="J1187" s="204">
        <v>16</v>
      </c>
    </row>
    <row r="1188" spans="1:9">
      <c r="A1188" t="s">
        <v>5481</v>
      </c>
      <c r="B1188"/>
      <c r="C1188" s="204">
        <v>-19</v>
      </c>
      <c r="H1188" s="204">
        <v>-19</v>
      </c>
      <c r="I1188" s="204">
        <v>-19</v>
      </c>
    </row>
    <row r="1189" spans="1:10">
      <c r="A1189" t="s">
        <v>4843</v>
      </c>
      <c r="B1189"/>
      <c r="C1189" s="204">
        <v>20</v>
      </c>
      <c r="J1189" s="204">
        <v>20</v>
      </c>
    </row>
    <row r="1190" spans="1:10">
      <c r="A1190" t="s">
        <v>3143</v>
      </c>
      <c r="B1190"/>
      <c r="C1190" s="204">
        <v>114.2</v>
      </c>
      <c r="H1190" s="204">
        <v>34.2</v>
      </c>
      <c r="J1190" s="204">
        <v>80</v>
      </c>
    </row>
    <row r="1191" spans="1:10">
      <c r="A1191" t="s">
        <v>3940</v>
      </c>
      <c r="B1191" s="204">
        <v>17.1</v>
      </c>
      <c r="C1191" s="204">
        <v>47.1</v>
      </c>
      <c r="D1191" s="204">
        <v>17.1</v>
      </c>
      <c r="H1191" s="204">
        <v>17.1</v>
      </c>
      <c r="J1191" s="204">
        <v>30</v>
      </c>
    </row>
    <row r="1192" spans="1:10">
      <c r="A1192" t="s">
        <v>1389</v>
      </c>
      <c r="B1192" s="204">
        <v>22.1</v>
      </c>
      <c r="C1192" s="204">
        <v>314.55</v>
      </c>
      <c r="D1192" s="204">
        <v>17.1</v>
      </c>
      <c r="F1192" s="204">
        <v>5</v>
      </c>
      <c r="H1192" s="204">
        <v>132.9</v>
      </c>
      <c r="I1192" s="204">
        <v>-60</v>
      </c>
      <c r="J1192" s="204">
        <v>181.65</v>
      </c>
    </row>
    <row r="1193" spans="1:10">
      <c r="A1193" t="s">
        <v>4823</v>
      </c>
      <c r="B1193" s="204">
        <v>10</v>
      </c>
      <c r="C1193" s="204">
        <v>50</v>
      </c>
      <c r="D1193" s="204">
        <v>0</v>
      </c>
      <c r="F1193" s="204">
        <v>10</v>
      </c>
      <c r="H1193" s="204">
        <v>0</v>
      </c>
      <c r="J1193" s="204">
        <v>50</v>
      </c>
    </row>
    <row r="1194" spans="1:8">
      <c r="A1194" t="s">
        <v>3683</v>
      </c>
      <c r="B1194" s="204">
        <v>149</v>
      </c>
      <c r="C1194" s="204">
        <v>164</v>
      </c>
      <c r="D1194" s="204">
        <v>149</v>
      </c>
      <c r="H1194" s="204">
        <v>164</v>
      </c>
    </row>
    <row r="1195" spans="1:10">
      <c r="A1195" t="s">
        <v>1482</v>
      </c>
      <c r="B1195" s="204">
        <v>20</v>
      </c>
      <c r="C1195" s="204">
        <v>945.45</v>
      </c>
      <c r="D1195" s="204">
        <v>0</v>
      </c>
      <c r="F1195" s="204">
        <v>20</v>
      </c>
      <c r="H1195" s="204">
        <v>690</v>
      </c>
      <c r="I1195" s="204">
        <v>-296.7</v>
      </c>
      <c r="J1195" s="204">
        <v>255.45</v>
      </c>
    </row>
    <row r="1196" spans="1:11">
      <c r="A1196" t="s">
        <v>5482</v>
      </c>
      <c r="B1196" s="204">
        <v>132</v>
      </c>
      <c r="C1196" s="204">
        <v>3222</v>
      </c>
      <c r="F1196" s="204">
        <v>132</v>
      </c>
      <c r="J1196" s="204">
        <v>3222</v>
      </c>
      <c r="K1196" s="204">
        <v>-12</v>
      </c>
    </row>
    <row r="1197" spans="1:11">
      <c r="A1197" t="s">
        <v>2168</v>
      </c>
      <c r="B1197" s="204">
        <v>-6</v>
      </c>
      <c r="C1197" s="204">
        <v>3047.4506</v>
      </c>
      <c r="F1197" s="204">
        <v>-6</v>
      </c>
      <c r="G1197" s="204">
        <v>-6</v>
      </c>
      <c r="H1197" s="204">
        <v>71.1</v>
      </c>
      <c r="J1197" s="204">
        <v>2976.3506</v>
      </c>
      <c r="K1197" s="204">
        <v>-26</v>
      </c>
    </row>
    <row r="1198" spans="1:10">
      <c r="A1198" t="s">
        <v>1554</v>
      </c>
      <c r="B1198" s="204">
        <v>131</v>
      </c>
      <c r="C1198" s="204">
        <v>1388.34</v>
      </c>
      <c r="D1198" s="204">
        <v>0</v>
      </c>
      <c r="F1198" s="204">
        <v>131</v>
      </c>
      <c r="H1198" s="204">
        <v>582.69</v>
      </c>
      <c r="I1198" s="204">
        <v>-4.5</v>
      </c>
      <c r="J1198" s="204">
        <v>805.65</v>
      </c>
    </row>
    <row r="1199" spans="1:10">
      <c r="A1199" t="s">
        <v>2398</v>
      </c>
      <c r="B1199" s="204">
        <v>45</v>
      </c>
      <c r="C1199" s="204">
        <v>77</v>
      </c>
      <c r="D1199" s="204">
        <v>0</v>
      </c>
      <c r="F1199" s="204">
        <v>45</v>
      </c>
      <c r="H1199" s="204">
        <v>0</v>
      </c>
      <c r="J1199" s="204">
        <v>77</v>
      </c>
    </row>
    <row r="1200" spans="1:10">
      <c r="A1200" t="s">
        <v>1391</v>
      </c>
      <c r="B1200"/>
      <c r="C1200" s="204">
        <v>6</v>
      </c>
      <c r="J1200" s="204">
        <v>6</v>
      </c>
    </row>
    <row r="1201" spans="1:11">
      <c r="A1201" t="s">
        <v>4947</v>
      </c>
      <c r="B1201"/>
      <c r="C1201" s="204">
        <v>20</v>
      </c>
      <c r="J1201" s="204">
        <v>20</v>
      </c>
      <c r="K1201" s="204">
        <v>-10</v>
      </c>
    </row>
    <row r="1202" spans="1:10">
      <c r="A1202" t="s">
        <v>5483</v>
      </c>
      <c r="B1202" s="204">
        <v>61</v>
      </c>
      <c r="C1202" s="204">
        <v>558.06</v>
      </c>
      <c r="F1202" s="204">
        <v>61</v>
      </c>
      <c r="H1202" s="204">
        <v>171.31</v>
      </c>
      <c r="I1202" s="204">
        <v>-129</v>
      </c>
      <c r="J1202" s="204">
        <v>386.75</v>
      </c>
    </row>
    <row r="1203" spans="1:10">
      <c r="A1203" t="s">
        <v>4205</v>
      </c>
      <c r="B1203" s="204">
        <v>0</v>
      </c>
      <c r="C1203" s="204">
        <v>108.35</v>
      </c>
      <c r="D1203" s="204">
        <v>0</v>
      </c>
      <c r="H1203" s="204">
        <v>107.7</v>
      </c>
      <c r="I1203" s="204">
        <v>-60</v>
      </c>
      <c r="J1203" s="204">
        <v>0.65</v>
      </c>
    </row>
    <row r="1204" spans="1:10">
      <c r="A1204" t="s">
        <v>5484</v>
      </c>
      <c r="B1204"/>
      <c r="C1204" s="204">
        <v>191.9</v>
      </c>
      <c r="J1204" s="204">
        <v>191.9</v>
      </c>
    </row>
    <row r="1205" spans="1:11">
      <c r="A1205" t="s">
        <v>1802</v>
      </c>
      <c r="B1205" s="204">
        <v>80</v>
      </c>
      <c r="C1205" s="204">
        <v>767.8</v>
      </c>
      <c r="D1205" s="204">
        <v>60</v>
      </c>
      <c r="E1205" s="204">
        <v>-69</v>
      </c>
      <c r="F1205" s="204">
        <v>20</v>
      </c>
      <c r="H1205" s="204">
        <v>323.8</v>
      </c>
      <c r="I1205" s="204">
        <v>-198</v>
      </c>
      <c r="J1205" s="204">
        <v>444</v>
      </c>
      <c r="K1205" s="204">
        <v>-6</v>
      </c>
    </row>
    <row r="1206" spans="1:10">
      <c r="A1206" t="s">
        <v>4459</v>
      </c>
      <c r="B1206"/>
      <c r="C1206" s="204">
        <v>40</v>
      </c>
      <c r="H1206" s="204">
        <v>15</v>
      </c>
      <c r="J1206" s="204">
        <v>25</v>
      </c>
    </row>
    <row r="1207" spans="1:10">
      <c r="A1207" t="s">
        <v>5485</v>
      </c>
      <c r="B1207" s="204">
        <v>34.2</v>
      </c>
      <c r="C1207" s="204">
        <v>771.1</v>
      </c>
      <c r="D1207" s="204">
        <v>34.2</v>
      </c>
      <c r="H1207" s="204">
        <v>759.1</v>
      </c>
      <c r="J1207" s="204">
        <v>12</v>
      </c>
    </row>
    <row r="1208" spans="1:10">
      <c r="A1208" t="s">
        <v>2076</v>
      </c>
      <c r="B1208"/>
      <c r="C1208" s="204">
        <v>126</v>
      </c>
      <c r="J1208" s="204">
        <v>126</v>
      </c>
    </row>
    <row r="1209" spans="1:11">
      <c r="A1209" t="s">
        <v>3936</v>
      </c>
      <c r="B1209" s="204">
        <v>-29</v>
      </c>
      <c r="C1209" s="204">
        <v>710.1</v>
      </c>
      <c r="F1209" s="204">
        <v>-29</v>
      </c>
      <c r="G1209" s="204">
        <v>-29</v>
      </c>
      <c r="H1209" s="204">
        <v>89.1</v>
      </c>
      <c r="J1209" s="204">
        <v>621</v>
      </c>
      <c r="K1209" s="204">
        <v>-29</v>
      </c>
    </row>
    <row r="1210" spans="1:10">
      <c r="A1210" t="s">
        <v>5486</v>
      </c>
      <c r="B1210" s="204">
        <v>100.7</v>
      </c>
      <c r="C1210" s="204">
        <v>581.91</v>
      </c>
      <c r="D1210" s="204">
        <v>90.7</v>
      </c>
      <c r="E1210" s="204">
        <v>-88.3</v>
      </c>
      <c r="F1210" s="204">
        <v>10</v>
      </c>
      <c r="H1210" s="204">
        <v>571.26</v>
      </c>
      <c r="I1210" s="204">
        <v>-226.3</v>
      </c>
      <c r="J1210" s="204">
        <v>10.65</v>
      </c>
    </row>
    <row r="1211" spans="1:10">
      <c r="A1211" t="s">
        <v>4653</v>
      </c>
      <c r="B1211" s="204">
        <v>170</v>
      </c>
      <c r="C1211" s="204">
        <v>222.6</v>
      </c>
      <c r="D1211" s="204">
        <v>129</v>
      </c>
      <c r="F1211" s="204">
        <v>41</v>
      </c>
      <c r="H1211" s="204">
        <v>132</v>
      </c>
      <c r="J1211" s="204">
        <v>90.6</v>
      </c>
    </row>
    <row r="1212" spans="1:10">
      <c r="A1212" t="s">
        <v>4454</v>
      </c>
      <c r="B1212" s="204">
        <v>149</v>
      </c>
      <c r="C1212" s="204">
        <v>189</v>
      </c>
      <c r="D1212" s="204">
        <v>129</v>
      </c>
      <c r="F1212" s="204">
        <v>20</v>
      </c>
      <c r="H1212" s="204">
        <v>129</v>
      </c>
      <c r="J1212" s="204">
        <v>60</v>
      </c>
    </row>
    <row r="1213" spans="1:11">
      <c r="A1213" t="s">
        <v>5020</v>
      </c>
      <c r="B1213"/>
      <c r="C1213" s="204">
        <v>627</v>
      </c>
      <c r="J1213" s="204">
        <v>627</v>
      </c>
      <c r="K1213" s="204">
        <v>-68</v>
      </c>
    </row>
    <row r="1214" spans="1:10">
      <c r="A1214" t="s">
        <v>3840</v>
      </c>
      <c r="B1214"/>
      <c r="C1214" s="204">
        <v>15</v>
      </c>
      <c r="J1214" s="204">
        <v>15</v>
      </c>
    </row>
    <row r="1215" spans="1:10">
      <c r="A1215" t="s">
        <v>3411</v>
      </c>
      <c r="B1215"/>
      <c r="C1215" s="204">
        <v>0</v>
      </c>
      <c r="H1215" s="204">
        <v>-20</v>
      </c>
      <c r="I1215" s="204">
        <v>-20</v>
      </c>
      <c r="J1215" s="204">
        <v>20</v>
      </c>
    </row>
    <row r="1216" spans="1:10">
      <c r="A1216" t="s">
        <v>5309</v>
      </c>
      <c r="B1216" s="204">
        <v>30</v>
      </c>
      <c r="C1216" s="204">
        <v>94.6</v>
      </c>
      <c r="F1216" s="204">
        <v>30</v>
      </c>
      <c r="J1216" s="204">
        <v>94.6</v>
      </c>
    </row>
    <row r="1217" spans="1:10">
      <c r="A1217" t="s">
        <v>5487</v>
      </c>
      <c r="B1217" s="204">
        <v>40</v>
      </c>
      <c r="C1217" s="204">
        <v>172.7</v>
      </c>
      <c r="F1217" s="204">
        <v>40</v>
      </c>
      <c r="H1217" s="204">
        <v>62.2</v>
      </c>
      <c r="J1217" s="204">
        <v>110.5</v>
      </c>
    </row>
    <row r="1218" spans="1:11">
      <c r="A1218" t="s">
        <v>5222</v>
      </c>
      <c r="B1218"/>
      <c r="C1218" s="204">
        <v>347</v>
      </c>
      <c r="J1218" s="204">
        <v>347</v>
      </c>
      <c r="K1218" s="204">
        <v>-6</v>
      </c>
    </row>
    <row r="1219" spans="1:10">
      <c r="A1219" t="s">
        <v>3491</v>
      </c>
      <c r="B1219"/>
      <c r="C1219" s="204">
        <v>297.45</v>
      </c>
      <c r="H1219" s="204">
        <v>202.8</v>
      </c>
      <c r="J1219" s="204">
        <v>94.65</v>
      </c>
    </row>
    <row r="1220" spans="1:10">
      <c r="A1220" t="s">
        <v>677</v>
      </c>
      <c r="B1220"/>
      <c r="C1220" s="204">
        <v>76.55</v>
      </c>
      <c r="H1220" s="204">
        <v>75.9</v>
      </c>
      <c r="J1220" s="204">
        <v>0.65</v>
      </c>
    </row>
    <row r="1221" spans="1:10">
      <c r="A1221" t="s">
        <v>1428</v>
      </c>
      <c r="B1221" s="204">
        <v>35.2</v>
      </c>
      <c r="C1221" s="204">
        <v>52.8</v>
      </c>
      <c r="F1221" s="204">
        <v>35.2</v>
      </c>
      <c r="J1221" s="204">
        <v>52.8</v>
      </c>
    </row>
    <row r="1222" spans="1:10">
      <c r="A1222" t="s">
        <v>2136</v>
      </c>
      <c r="B1222"/>
      <c r="C1222" s="204">
        <v>235</v>
      </c>
      <c r="H1222" s="204">
        <v>169</v>
      </c>
      <c r="J1222" s="204">
        <v>66</v>
      </c>
    </row>
    <row r="1223" spans="1:10">
      <c r="A1223" t="s">
        <v>5195</v>
      </c>
      <c r="B1223" s="204">
        <v>169</v>
      </c>
      <c r="C1223" s="204">
        <v>320.96</v>
      </c>
      <c r="D1223" s="204">
        <v>169</v>
      </c>
      <c r="H1223" s="204">
        <v>274.96</v>
      </c>
      <c r="J1223" s="204">
        <v>46</v>
      </c>
    </row>
    <row r="1224" spans="1:11">
      <c r="A1224" t="s">
        <v>2536</v>
      </c>
      <c r="B1224" s="204">
        <v>-29</v>
      </c>
      <c r="C1224" s="204">
        <v>0</v>
      </c>
      <c r="F1224" s="204">
        <v>-29</v>
      </c>
      <c r="G1224" s="204">
        <v>-29</v>
      </c>
      <c r="J1224" s="204">
        <v>0</v>
      </c>
      <c r="K1224" s="204">
        <v>-29</v>
      </c>
    </row>
    <row r="1225" spans="1:10">
      <c r="A1225" t="s">
        <v>4983</v>
      </c>
      <c r="B1225" s="204">
        <v>3</v>
      </c>
      <c r="C1225" s="204">
        <v>117.1</v>
      </c>
      <c r="D1225" s="204">
        <v>3</v>
      </c>
      <c r="H1225" s="204">
        <v>92.1</v>
      </c>
      <c r="J1225" s="204">
        <v>25</v>
      </c>
    </row>
    <row r="1226" spans="1:8">
      <c r="A1226" t="s">
        <v>5488</v>
      </c>
      <c r="B1226"/>
      <c r="C1226" s="204">
        <v>10</v>
      </c>
      <c r="H1226" s="204">
        <v>10</v>
      </c>
    </row>
    <row r="1227" spans="1:10">
      <c r="A1227" t="s">
        <v>5148</v>
      </c>
      <c r="B1227"/>
      <c r="C1227" s="204">
        <v>189</v>
      </c>
      <c r="H1227" s="204">
        <v>169</v>
      </c>
      <c r="J1227" s="204">
        <v>20</v>
      </c>
    </row>
    <row r="1228" spans="1:9">
      <c r="A1228" t="s">
        <v>5489</v>
      </c>
      <c r="B1228"/>
      <c r="C1228" s="204">
        <v>-78</v>
      </c>
      <c r="H1228" s="204">
        <v>-78</v>
      </c>
      <c r="I1228" s="204">
        <v>-78</v>
      </c>
    </row>
    <row r="1229" spans="1:8">
      <c r="A1229" t="s">
        <v>2907</v>
      </c>
      <c r="B1229"/>
      <c r="C1229" s="204">
        <v>38</v>
      </c>
      <c r="H1229" s="204">
        <v>38</v>
      </c>
    </row>
    <row r="1230" spans="1:10">
      <c r="A1230" t="s">
        <v>5490</v>
      </c>
      <c r="B1230" s="204">
        <v>100.9</v>
      </c>
      <c r="C1230" s="204">
        <v>308.35</v>
      </c>
      <c r="D1230" s="204">
        <v>75.9</v>
      </c>
      <c r="F1230" s="204">
        <v>25</v>
      </c>
      <c r="H1230" s="204">
        <v>262.7</v>
      </c>
      <c r="J1230" s="204">
        <v>45.65</v>
      </c>
    </row>
    <row r="1231" spans="1:10">
      <c r="A1231" t="s">
        <v>4556</v>
      </c>
      <c r="B1231" s="204">
        <v>183.35</v>
      </c>
      <c r="C1231" s="204">
        <v>241.76</v>
      </c>
      <c r="D1231" s="204">
        <v>182.7</v>
      </c>
      <c r="F1231" s="204">
        <v>0.65</v>
      </c>
      <c r="H1231" s="204">
        <v>241.11</v>
      </c>
      <c r="J1231" s="204">
        <v>0.65</v>
      </c>
    </row>
    <row r="1232" spans="1:9">
      <c r="A1232" t="s">
        <v>4952</v>
      </c>
      <c r="B1232"/>
      <c r="C1232" s="204">
        <v>-199</v>
      </c>
      <c r="H1232" s="204">
        <v>-199</v>
      </c>
      <c r="I1232" s="204">
        <v>-199</v>
      </c>
    </row>
    <row r="1233" spans="1:11">
      <c r="A1233" t="s">
        <v>5491</v>
      </c>
      <c r="B1233"/>
      <c r="C1233" s="204">
        <v>-5</v>
      </c>
      <c r="J1233" s="204">
        <v>-5</v>
      </c>
      <c r="K1233" s="204">
        <v>-5</v>
      </c>
    </row>
    <row r="1234" spans="1:10">
      <c r="A1234" t="s">
        <v>5492</v>
      </c>
      <c r="B1234" s="204">
        <v>0</v>
      </c>
      <c r="C1234" s="204">
        <v>179</v>
      </c>
      <c r="D1234" s="204">
        <v>0</v>
      </c>
      <c r="H1234" s="204">
        <v>129</v>
      </c>
      <c r="J1234" s="204">
        <v>50</v>
      </c>
    </row>
    <row r="1235" spans="1:10">
      <c r="A1235" t="s">
        <v>5493</v>
      </c>
      <c r="B1235" s="204">
        <v>72</v>
      </c>
      <c r="C1235" s="204">
        <v>282</v>
      </c>
      <c r="F1235" s="204">
        <v>72</v>
      </c>
      <c r="J1235" s="204">
        <v>282</v>
      </c>
    </row>
    <row r="1236" spans="1:9">
      <c r="A1236" t="s">
        <v>3946</v>
      </c>
      <c r="B1236" s="204">
        <v>-53.1</v>
      </c>
      <c r="C1236" s="204">
        <v>0</v>
      </c>
      <c r="D1236" s="204">
        <v>-53.1</v>
      </c>
      <c r="E1236" s="204">
        <v>-53.1</v>
      </c>
      <c r="H1236" s="204">
        <v>0</v>
      </c>
      <c r="I1236" s="204">
        <v>-53.1</v>
      </c>
    </row>
    <row r="1237" spans="1:9">
      <c r="A1237" t="s">
        <v>5494</v>
      </c>
      <c r="B1237" s="204">
        <v>-59</v>
      </c>
      <c r="C1237" s="204">
        <v>-59</v>
      </c>
      <c r="D1237" s="204">
        <v>-59</v>
      </c>
      <c r="E1237" s="204">
        <v>-59</v>
      </c>
      <c r="H1237" s="204">
        <v>-59</v>
      </c>
      <c r="I1237" s="204">
        <v>-59</v>
      </c>
    </row>
    <row r="1238" spans="1:10">
      <c r="A1238" t="s">
        <v>5495</v>
      </c>
      <c r="B1238"/>
      <c r="C1238" s="204">
        <v>1.5</v>
      </c>
      <c r="J1238" s="204">
        <v>1.5</v>
      </c>
    </row>
    <row r="1239" spans="1:10">
      <c r="A1239" t="s">
        <v>4012</v>
      </c>
      <c r="B1239" s="204">
        <v>46</v>
      </c>
      <c r="C1239" s="204">
        <v>46</v>
      </c>
      <c r="D1239" s="204">
        <v>0</v>
      </c>
      <c r="F1239" s="204">
        <v>46</v>
      </c>
      <c r="H1239" s="204">
        <v>0</v>
      </c>
      <c r="J1239" s="204">
        <v>46</v>
      </c>
    </row>
    <row r="1240" spans="1:10">
      <c r="A1240" t="s">
        <v>5496</v>
      </c>
      <c r="B1240"/>
      <c r="C1240" s="204">
        <v>10</v>
      </c>
      <c r="J1240" s="204">
        <v>10</v>
      </c>
    </row>
    <row r="1241" spans="1:8">
      <c r="A1241" t="s">
        <v>5497</v>
      </c>
      <c r="B1241" s="204">
        <v>34.2</v>
      </c>
      <c r="C1241" s="204">
        <v>34.2</v>
      </c>
      <c r="D1241" s="204">
        <v>34.2</v>
      </c>
      <c r="H1241" s="204">
        <v>34.2</v>
      </c>
    </row>
    <row r="1242" spans="1:10">
      <c r="A1242" t="s">
        <v>971</v>
      </c>
      <c r="B1242" s="204">
        <v>40.9211666666667</v>
      </c>
      <c r="C1242" s="204">
        <v>40.9211666666667</v>
      </c>
      <c r="D1242" s="204">
        <v>30</v>
      </c>
      <c r="F1242" s="204">
        <v>10.9211666666667</v>
      </c>
      <c r="H1242" s="204">
        <v>30</v>
      </c>
      <c r="J1242" s="204">
        <v>10.9211666666667</v>
      </c>
    </row>
    <row r="1243" spans="1:10">
      <c r="A1243" t="s">
        <v>1207</v>
      </c>
      <c r="B1243" s="204">
        <v>10</v>
      </c>
      <c r="C1243" s="204">
        <v>628</v>
      </c>
      <c r="F1243" s="204">
        <v>10</v>
      </c>
      <c r="J1243" s="204">
        <v>628</v>
      </c>
    </row>
    <row r="1244" spans="1:11">
      <c r="A1244" t="s">
        <v>224</v>
      </c>
      <c r="B1244" s="204">
        <v>82.55</v>
      </c>
      <c r="C1244" s="204">
        <v>1645.99858333333</v>
      </c>
      <c r="D1244" s="204">
        <v>75.9</v>
      </c>
      <c r="F1244" s="204">
        <v>6.65</v>
      </c>
      <c r="H1244" s="204">
        <v>537.1</v>
      </c>
      <c r="I1244" s="204">
        <v>-261</v>
      </c>
      <c r="J1244" s="204">
        <v>1108.89858333333</v>
      </c>
      <c r="K1244" s="204">
        <v>-57.8166666666667</v>
      </c>
    </row>
    <row r="1245" spans="1:11">
      <c r="A1245" t="s">
        <v>346</v>
      </c>
      <c r="B1245" s="204">
        <v>300.1</v>
      </c>
      <c r="C1245" s="204">
        <v>5236.08</v>
      </c>
      <c r="D1245" s="204">
        <v>237.1</v>
      </c>
      <c r="E1245" s="204">
        <v>-198</v>
      </c>
      <c r="F1245" s="204">
        <v>63</v>
      </c>
      <c r="H1245" s="204">
        <v>3116.4</v>
      </c>
      <c r="I1245" s="204">
        <v>-2131</v>
      </c>
      <c r="J1245" s="204">
        <v>2119.68</v>
      </c>
      <c r="K1245" s="204">
        <v>-6</v>
      </c>
    </row>
    <row r="1246" spans="1:11">
      <c r="A1246" t="s">
        <v>4575</v>
      </c>
      <c r="B1246" s="204">
        <v>364.675</v>
      </c>
      <c r="C1246" s="204">
        <v>5652.96021666667</v>
      </c>
      <c r="D1246" s="204">
        <v>264.9</v>
      </c>
      <c r="E1246" s="204">
        <v>-129</v>
      </c>
      <c r="F1246" s="204">
        <v>99.775</v>
      </c>
      <c r="H1246" s="204">
        <v>3841.9</v>
      </c>
      <c r="I1246" s="204">
        <v>-2265.8</v>
      </c>
      <c r="J1246" s="204">
        <v>1811.06021666667</v>
      </c>
      <c r="K1246" s="204">
        <v>-5</v>
      </c>
    </row>
    <row r="1247" spans="1:11">
      <c r="A1247" t="s">
        <v>75</v>
      </c>
      <c r="B1247" s="204">
        <v>57.1</v>
      </c>
      <c r="C1247" s="204">
        <v>1235.41</v>
      </c>
      <c r="D1247" s="204">
        <v>17.1</v>
      </c>
      <c r="F1247" s="204">
        <v>40</v>
      </c>
      <c r="H1247" s="204">
        <v>615.86</v>
      </c>
      <c r="I1247" s="204">
        <v>-692.3</v>
      </c>
      <c r="J1247" s="204">
        <v>619.55</v>
      </c>
      <c r="K1247" s="204">
        <v>-3</v>
      </c>
    </row>
    <row r="1248" spans="1:10">
      <c r="A1248" t="s">
        <v>2816</v>
      </c>
      <c r="B1248" s="204">
        <v>83.4</v>
      </c>
      <c r="C1248" s="204">
        <v>934.69</v>
      </c>
      <c r="D1248" s="204">
        <v>68.4</v>
      </c>
      <c r="F1248" s="204">
        <v>15</v>
      </c>
      <c r="H1248" s="204">
        <v>647.69</v>
      </c>
      <c r="I1248" s="204">
        <v>-689</v>
      </c>
      <c r="J1248" s="204">
        <v>287</v>
      </c>
    </row>
    <row r="1249" spans="1:10">
      <c r="A1249" t="s">
        <v>3064</v>
      </c>
      <c r="B1249" s="204">
        <v>139.91</v>
      </c>
      <c r="C1249" s="204">
        <v>3717.00905</v>
      </c>
      <c r="D1249" s="204">
        <v>16.41</v>
      </c>
      <c r="E1249" s="204">
        <v>-57</v>
      </c>
      <c r="F1249" s="204">
        <v>123.5</v>
      </c>
      <c r="H1249" s="204">
        <v>2305.21</v>
      </c>
      <c r="I1249" s="204">
        <v>-1081.5</v>
      </c>
      <c r="J1249" s="204">
        <v>1411.79905</v>
      </c>
    </row>
    <row r="1250" spans="1:10">
      <c r="A1250" t="s">
        <v>3241</v>
      </c>
      <c r="B1250"/>
      <c r="C1250" s="204">
        <v>293.79</v>
      </c>
      <c r="H1250" s="204">
        <v>283.79</v>
      </c>
      <c r="J1250" s="204">
        <v>10</v>
      </c>
    </row>
    <row r="1251" spans="1:10">
      <c r="A1251" t="s">
        <v>3878</v>
      </c>
      <c r="B1251" s="204">
        <v>22.1</v>
      </c>
      <c r="C1251" s="204">
        <v>1165.5</v>
      </c>
      <c r="D1251" s="204">
        <v>17.1</v>
      </c>
      <c r="F1251" s="204">
        <v>5</v>
      </c>
      <c r="H1251" s="204">
        <v>710.5</v>
      </c>
      <c r="J1251" s="204">
        <v>455</v>
      </c>
    </row>
    <row r="1252" spans="1:10">
      <c r="A1252" t="s">
        <v>2158</v>
      </c>
      <c r="B1252"/>
      <c r="C1252" s="204">
        <v>91.55</v>
      </c>
      <c r="H1252" s="204">
        <v>90.9</v>
      </c>
      <c r="J1252" s="204">
        <v>0.65</v>
      </c>
    </row>
    <row r="1253" spans="1:10">
      <c r="A1253" t="s">
        <v>1560</v>
      </c>
      <c r="B1253"/>
      <c r="C1253" s="204">
        <v>1200.2203</v>
      </c>
      <c r="H1253" s="204">
        <v>832.5</v>
      </c>
      <c r="I1253" s="204">
        <v>-110</v>
      </c>
      <c r="J1253" s="204">
        <v>367.7203</v>
      </c>
    </row>
    <row r="1254" spans="1:11">
      <c r="A1254" t="s">
        <v>1959</v>
      </c>
      <c r="B1254"/>
      <c r="C1254" s="204">
        <v>-1490.14</v>
      </c>
      <c r="H1254" s="204">
        <v>-1589.14</v>
      </c>
      <c r="I1254" s="204">
        <v>-1915</v>
      </c>
      <c r="J1254" s="204">
        <v>99</v>
      </c>
      <c r="K1254" s="204">
        <v>-9</v>
      </c>
    </row>
    <row r="1255" spans="1:11">
      <c r="A1255" t="s">
        <v>1243</v>
      </c>
      <c r="B1255" s="204">
        <v>78.5</v>
      </c>
      <c r="C1255" s="204">
        <v>1963</v>
      </c>
      <c r="F1255" s="204">
        <v>78.5</v>
      </c>
      <c r="J1255" s="204">
        <v>1963</v>
      </c>
      <c r="K1255" s="204">
        <v>-12</v>
      </c>
    </row>
    <row r="1256" spans="1:11">
      <c r="A1256" t="s">
        <v>176</v>
      </c>
      <c r="B1256" s="204">
        <v>114.135</v>
      </c>
      <c r="C1256" s="204">
        <v>-111.765</v>
      </c>
      <c r="F1256" s="204">
        <v>114.135</v>
      </c>
      <c r="H1256" s="204">
        <v>-342.4</v>
      </c>
      <c r="I1256" s="204">
        <v>-926.2</v>
      </c>
      <c r="J1256" s="204">
        <v>230.635</v>
      </c>
      <c r="K1256" s="204">
        <v>-33</v>
      </c>
    </row>
    <row r="1257" spans="1:10">
      <c r="A1257" t="s">
        <v>600</v>
      </c>
      <c r="B1257" s="204">
        <v>25</v>
      </c>
      <c r="C1257" s="204">
        <v>493.95</v>
      </c>
      <c r="F1257" s="204">
        <v>25</v>
      </c>
      <c r="H1257" s="204">
        <v>294.3</v>
      </c>
      <c r="I1257" s="204">
        <v>-598</v>
      </c>
      <c r="J1257" s="204">
        <v>199.65</v>
      </c>
    </row>
    <row r="1258" spans="1:10">
      <c r="A1258" t="s">
        <v>3574</v>
      </c>
      <c r="B1258" s="204">
        <v>81.55</v>
      </c>
      <c r="C1258" s="204">
        <v>2400.2</v>
      </c>
      <c r="D1258" s="204">
        <v>75.9</v>
      </c>
      <c r="F1258" s="204">
        <v>5.65</v>
      </c>
      <c r="H1258" s="204">
        <v>1901.4</v>
      </c>
      <c r="I1258" s="204">
        <v>-252</v>
      </c>
      <c r="J1258" s="204">
        <v>498.8</v>
      </c>
    </row>
    <row r="1259" spans="1:10">
      <c r="A1259" t="s">
        <v>330</v>
      </c>
      <c r="B1259" s="204">
        <v>38</v>
      </c>
      <c r="C1259" s="204">
        <v>1126.25</v>
      </c>
      <c r="D1259" s="204">
        <v>8</v>
      </c>
      <c r="F1259" s="204">
        <v>30</v>
      </c>
      <c r="H1259" s="204">
        <v>615.9</v>
      </c>
      <c r="I1259" s="204">
        <v>-241</v>
      </c>
      <c r="J1259" s="204">
        <v>510.35</v>
      </c>
    </row>
    <row r="1260" spans="1:11">
      <c r="A1260" t="s">
        <v>634</v>
      </c>
      <c r="B1260" s="204">
        <v>291.55</v>
      </c>
      <c r="C1260" s="204">
        <v>2897.343</v>
      </c>
      <c r="D1260" s="204">
        <v>275.9</v>
      </c>
      <c r="E1260" s="204">
        <v>-69</v>
      </c>
      <c r="F1260" s="204">
        <v>15.65</v>
      </c>
      <c r="H1260" s="204">
        <v>1604.55</v>
      </c>
      <c r="I1260" s="204">
        <v>-1795.1</v>
      </c>
      <c r="J1260" s="204">
        <v>1292.793</v>
      </c>
      <c r="K1260" s="204">
        <v>-5</v>
      </c>
    </row>
    <row r="1261" spans="1:10">
      <c r="A1261" t="s">
        <v>2465</v>
      </c>
      <c r="B1261"/>
      <c r="C1261" s="204">
        <v>342.31</v>
      </c>
      <c r="H1261" s="204">
        <v>340.36</v>
      </c>
      <c r="I1261" s="204">
        <v>-180</v>
      </c>
      <c r="J1261" s="204">
        <v>1.95</v>
      </c>
    </row>
    <row r="1262" spans="1:11">
      <c r="A1262" t="s">
        <v>790</v>
      </c>
      <c r="B1262"/>
      <c r="C1262" s="204">
        <v>-831.2</v>
      </c>
      <c r="H1262" s="204">
        <v>-1088.2</v>
      </c>
      <c r="I1262" s="204">
        <v>-1312</v>
      </c>
      <c r="J1262" s="204">
        <v>257</v>
      </c>
      <c r="K1262" s="204">
        <v>-5</v>
      </c>
    </row>
    <row r="1263" spans="1:10">
      <c r="A1263" t="s">
        <v>138</v>
      </c>
      <c r="B1263" s="204">
        <v>151</v>
      </c>
      <c r="C1263" s="204">
        <v>1849.8</v>
      </c>
      <c r="F1263" s="204">
        <v>151</v>
      </c>
      <c r="H1263" s="204">
        <v>736.9</v>
      </c>
      <c r="I1263" s="204">
        <v>-440</v>
      </c>
      <c r="J1263" s="204">
        <v>1112.9</v>
      </c>
    </row>
    <row r="1264" spans="1:11">
      <c r="A1264" t="s">
        <v>756</v>
      </c>
      <c r="B1264" s="204">
        <v>-10</v>
      </c>
      <c r="C1264" s="204">
        <v>-1468.2</v>
      </c>
      <c r="F1264" s="204">
        <v>-10</v>
      </c>
      <c r="G1264" s="204">
        <v>-10</v>
      </c>
      <c r="H1264" s="204">
        <v>-1453.2</v>
      </c>
      <c r="I1264" s="204">
        <v>-1453.2</v>
      </c>
      <c r="J1264" s="204">
        <v>-15</v>
      </c>
      <c r="K1264" s="204">
        <v>-15</v>
      </c>
    </row>
    <row r="1265" spans="1:9">
      <c r="A1265" t="s">
        <v>706</v>
      </c>
      <c r="B1265"/>
      <c r="C1265" s="204">
        <v>-86</v>
      </c>
      <c r="H1265" s="204">
        <v>-86</v>
      </c>
      <c r="I1265" s="204">
        <v>-86</v>
      </c>
    </row>
    <row r="1266" spans="1:11">
      <c r="A1266" t="s">
        <v>2590</v>
      </c>
      <c r="B1266" s="204">
        <v>96.1</v>
      </c>
      <c r="C1266" s="204">
        <v>1585.7</v>
      </c>
      <c r="D1266" s="204">
        <v>86.1</v>
      </c>
      <c r="F1266" s="204">
        <v>10</v>
      </c>
      <c r="H1266" s="204">
        <v>951.6</v>
      </c>
      <c r="I1266" s="204">
        <v>-261</v>
      </c>
      <c r="J1266" s="204">
        <v>634.1</v>
      </c>
      <c r="K1266" s="204">
        <v>-10</v>
      </c>
    </row>
    <row r="1267" spans="1:10">
      <c r="A1267" t="s">
        <v>4047</v>
      </c>
      <c r="B1267" s="204">
        <v>69</v>
      </c>
      <c r="C1267" s="204">
        <v>1351.25</v>
      </c>
      <c r="D1267" s="204">
        <v>69</v>
      </c>
      <c r="H1267" s="204">
        <v>492.2</v>
      </c>
      <c r="I1267" s="204">
        <v>-270.1</v>
      </c>
      <c r="J1267" s="204">
        <v>859.05</v>
      </c>
    </row>
    <row r="1268" spans="1:11">
      <c r="A1268" t="s">
        <v>867</v>
      </c>
      <c r="B1268" s="204">
        <v>554.8</v>
      </c>
      <c r="C1268" s="204">
        <v>7663.84668333333</v>
      </c>
      <c r="D1268" s="204">
        <v>448</v>
      </c>
      <c r="F1268" s="204">
        <v>106.8</v>
      </c>
      <c r="H1268" s="204">
        <v>5779.98</v>
      </c>
      <c r="I1268" s="204">
        <v>-2328.1</v>
      </c>
      <c r="J1268" s="204">
        <v>1883.86668333333</v>
      </c>
      <c r="K1268" s="204">
        <v>-10</v>
      </c>
    </row>
    <row r="1269" spans="1:11">
      <c r="A1269" t="s">
        <v>2626</v>
      </c>
      <c r="B1269" s="204">
        <v>284.9</v>
      </c>
      <c r="C1269" s="204">
        <v>4587.4548</v>
      </c>
      <c r="D1269" s="204">
        <v>143.9</v>
      </c>
      <c r="E1269" s="204">
        <v>-69</v>
      </c>
      <c r="F1269" s="204">
        <v>141</v>
      </c>
      <c r="H1269" s="204">
        <v>3508.52</v>
      </c>
      <c r="I1269" s="204">
        <v>-1657.3</v>
      </c>
      <c r="J1269" s="204">
        <v>1078.9348</v>
      </c>
      <c r="K1269" s="204">
        <v>-10</v>
      </c>
    </row>
    <row r="1270" spans="1:9">
      <c r="A1270" t="s">
        <v>593</v>
      </c>
      <c r="B1270"/>
      <c r="C1270" s="204">
        <v>-493.7</v>
      </c>
      <c r="H1270" s="204">
        <v>-493.7</v>
      </c>
      <c r="I1270" s="204">
        <v>-493.7</v>
      </c>
    </row>
    <row r="1271" spans="1:10">
      <c r="A1271" t="s">
        <v>3830</v>
      </c>
      <c r="B1271" s="204">
        <v>16</v>
      </c>
      <c r="C1271" s="204">
        <v>501.735</v>
      </c>
      <c r="F1271" s="204">
        <v>16</v>
      </c>
      <c r="H1271" s="204">
        <v>214.96</v>
      </c>
      <c r="I1271" s="204">
        <v>-65.1</v>
      </c>
      <c r="J1271" s="204">
        <v>286.775</v>
      </c>
    </row>
    <row r="1272" spans="1:9">
      <c r="A1272" t="s">
        <v>1382</v>
      </c>
      <c r="B1272"/>
      <c r="C1272" s="204">
        <v>-96</v>
      </c>
      <c r="H1272" s="204">
        <v>-96</v>
      </c>
      <c r="I1272" s="204">
        <v>-96</v>
      </c>
    </row>
    <row r="1273" spans="1:11">
      <c r="A1273" t="s">
        <v>2808</v>
      </c>
      <c r="B1273" s="204">
        <v>138</v>
      </c>
      <c r="C1273" s="204">
        <v>2847.93</v>
      </c>
      <c r="D1273" s="204">
        <v>113</v>
      </c>
      <c r="F1273" s="204">
        <v>25</v>
      </c>
      <c r="H1273" s="204">
        <v>2067.5</v>
      </c>
      <c r="I1273" s="204">
        <v>-483</v>
      </c>
      <c r="J1273" s="204">
        <v>780.43</v>
      </c>
      <c r="K1273" s="204">
        <v>-10</v>
      </c>
    </row>
    <row r="1274" spans="1:10">
      <c r="A1274" t="s">
        <v>2634</v>
      </c>
      <c r="B1274" s="204">
        <v>109.55</v>
      </c>
      <c r="C1274" s="204">
        <v>1066.55</v>
      </c>
      <c r="D1274" s="204">
        <v>83.9</v>
      </c>
      <c r="F1274" s="204">
        <v>25.65</v>
      </c>
      <c r="H1274" s="204">
        <v>851</v>
      </c>
      <c r="I1274" s="204">
        <v>-665</v>
      </c>
      <c r="J1274" s="204">
        <v>215.55</v>
      </c>
    </row>
    <row r="1275" spans="1:10">
      <c r="A1275" t="s">
        <v>1784</v>
      </c>
      <c r="B1275" s="204">
        <v>87.1</v>
      </c>
      <c r="C1275" s="204">
        <v>1131.89</v>
      </c>
      <c r="D1275" s="204">
        <v>77.1</v>
      </c>
      <c r="E1275" s="204">
        <v>-69</v>
      </c>
      <c r="F1275" s="204">
        <v>10</v>
      </c>
      <c r="H1275" s="204">
        <v>919.34</v>
      </c>
      <c r="I1275" s="204">
        <v>-226.3</v>
      </c>
      <c r="J1275" s="204">
        <v>212.55</v>
      </c>
    </row>
    <row r="1276" spans="1:10">
      <c r="A1276" t="s">
        <v>2874</v>
      </c>
      <c r="B1276"/>
      <c r="C1276" s="204">
        <v>173.4</v>
      </c>
      <c r="H1276" s="204">
        <v>-52.6</v>
      </c>
      <c r="I1276" s="204">
        <v>-1009</v>
      </c>
      <c r="J1276" s="204">
        <v>226</v>
      </c>
    </row>
    <row r="1277" spans="1:10">
      <c r="A1277" t="s">
        <v>2985</v>
      </c>
      <c r="B1277"/>
      <c r="C1277" s="204">
        <v>1385.8</v>
      </c>
      <c r="H1277" s="204">
        <v>378.5</v>
      </c>
      <c r="I1277" s="204">
        <v>-290.1</v>
      </c>
      <c r="J1277" s="204">
        <v>1007.3</v>
      </c>
    </row>
    <row r="1278" spans="1:10">
      <c r="A1278" t="s">
        <v>2213</v>
      </c>
      <c r="B1278" s="204">
        <v>44.2</v>
      </c>
      <c r="C1278" s="204">
        <v>-28.35</v>
      </c>
      <c r="D1278" s="204">
        <v>34.2</v>
      </c>
      <c r="F1278" s="204">
        <v>10</v>
      </c>
      <c r="H1278" s="204">
        <v>-46.9</v>
      </c>
      <c r="I1278" s="204">
        <v>-319</v>
      </c>
      <c r="J1278" s="204">
        <v>18.55</v>
      </c>
    </row>
    <row r="1279" spans="1:9">
      <c r="A1279" t="s">
        <v>763</v>
      </c>
      <c r="B1279"/>
      <c r="C1279" s="204">
        <v>-1484.15</v>
      </c>
      <c r="H1279" s="204">
        <v>-1484.15</v>
      </c>
      <c r="I1279" s="204">
        <v>-1484.15</v>
      </c>
    </row>
    <row r="1280" spans="1:10">
      <c r="A1280" t="s">
        <v>945</v>
      </c>
      <c r="B1280" s="204">
        <v>137</v>
      </c>
      <c r="C1280" s="204">
        <v>1655.45</v>
      </c>
      <c r="D1280" s="204">
        <v>101</v>
      </c>
      <c r="F1280" s="204">
        <v>36</v>
      </c>
      <c r="H1280" s="204">
        <v>1053.2</v>
      </c>
      <c r="I1280" s="204">
        <v>-744</v>
      </c>
      <c r="J1280" s="204">
        <v>602.25</v>
      </c>
    </row>
    <row r="1281" spans="1:9">
      <c r="A1281" t="s">
        <v>5498</v>
      </c>
      <c r="B1281"/>
      <c r="C1281" s="204">
        <v>-910</v>
      </c>
      <c r="H1281" s="204">
        <v>-910</v>
      </c>
      <c r="I1281" s="204">
        <v>-910</v>
      </c>
    </row>
    <row r="1282" spans="1:10">
      <c r="A1282" t="s">
        <v>2749</v>
      </c>
      <c r="B1282"/>
      <c r="C1282" s="204">
        <v>503.05</v>
      </c>
      <c r="H1282" s="204">
        <v>477.4</v>
      </c>
      <c r="J1282" s="204">
        <v>25.65</v>
      </c>
    </row>
    <row r="1283" spans="1:10">
      <c r="A1283" t="s">
        <v>2886</v>
      </c>
      <c r="B1283" s="204">
        <v>99.2</v>
      </c>
      <c r="C1283" s="204">
        <v>2618.55</v>
      </c>
      <c r="D1283" s="204">
        <v>54.2</v>
      </c>
      <c r="F1283" s="204">
        <v>45</v>
      </c>
      <c r="H1283" s="204">
        <v>1917.9</v>
      </c>
      <c r="I1283" s="204">
        <v>-589</v>
      </c>
      <c r="J1283" s="204">
        <v>700.65</v>
      </c>
    </row>
    <row r="1284" spans="1:10">
      <c r="A1284" t="s">
        <v>572</v>
      </c>
      <c r="B1284" s="204">
        <v>100</v>
      </c>
      <c r="C1284" s="204">
        <v>1213.55</v>
      </c>
      <c r="D1284" s="204">
        <v>3</v>
      </c>
      <c r="F1284" s="204">
        <v>97</v>
      </c>
      <c r="H1284" s="204">
        <v>442</v>
      </c>
      <c r="I1284" s="204">
        <v>-55.1</v>
      </c>
      <c r="J1284" s="204">
        <v>771.55</v>
      </c>
    </row>
    <row r="1285" spans="1:8">
      <c r="A1285" t="s">
        <v>4534</v>
      </c>
      <c r="B1285"/>
      <c r="C1285" s="204">
        <v>17.1</v>
      </c>
      <c r="H1285" s="204">
        <v>17.1</v>
      </c>
    </row>
    <row r="1286" spans="1:11">
      <c r="A1286" t="s">
        <v>1858</v>
      </c>
      <c r="B1286" s="204">
        <v>62</v>
      </c>
      <c r="C1286" s="204">
        <v>2763.10333333333</v>
      </c>
      <c r="F1286" s="204">
        <v>62</v>
      </c>
      <c r="H1286" s="204">
        <v>1071.7</v>
      </c>
      <c r="I1286" s="204">
        <v>-235.2</v>
      </c>
      <c r="J1286" s="204">
        <v>1691.40333333333</v>
      </c>
      <c r="K1286" s="204">
        <v>-27.6466666666667</v>
      </c>
    </row>
    <row r="1287" spans="1:11">
      <c r="A1287" t="s">
        <v>5499</v>
      </c>
      <c r="B1287" s="204">
        <v>-65.5936333333334</v>
      </c>
      <c r="C1287" s="204">
        <v>-1238.3562</v>
      </c>
      <c r="F1287" s="204">
        <v>-65.5936333333334</v>
      </c>
      <c r="G1287" s="204">
        <v>-65.5936333333334</v>
      </c>
      <c r="J1287" s="204">
        <v>-1238.3562</v>
      </c>
      <c r="K1287" s="204">
        <v>-1243.3562</v>
      </c>
    </row>
    <row r="1288" spans="1:10">
      <c r="A1288" t="s">
        <v>565</v>
      </c>
      <c r="B1288" s="204">
        <v>89.9</v>
      </c>
      <c r="C1288" s="204">
        <v>-331.7</v>
      </c>
      <c r="D1288" s="204">
        <v>83.9</v>
      </c>
      <c r="F1288" s="204">
        <v>6</v>
      </c>
      <c r="H1288" s="204">
        <v>-388.7</v>
      </c>
      <c r="I1288" s="204">
        <v>-1216</v>
      </c>
      <c r="J1288" s="204">
        <v>57</v>
      </c>
    </row>
    <row r="1289" spans="1:10">
      <c r="A1289" t="s">
        <v>1951</v>
      </c>
      <c r="B1289" s="204">
        <v>11</v>
      </c>
      <c r="C1289" s="204">
        <v>-376.6</v>
      </c>
      <c r="F1289" s="204">
        <v>11</v>
      </c>
      <c r="H1289" s="204">
        <v>-596.6</v>
      </c>
      <c r="I1289" s="204">
        <v>-1202.5</v>
      </c>
      <c r="J1289" s="204">
        <v>220</v>
      </c>
    </row>
    <row r="1290" spans="1:11">
      <c r="A1290" t="s">
        <v>1797</v>
      </c>
      <c r="B1290" s="204">
        <v>38</v>
      </c>
      <c r="C1290" s="204">
        <v>1984.9</v>
      </c>
      <c r="D1290" s="204">
        <v>38</v>
      </c>
      <c r="H1290" s="204">
        <v>680.7</v>
      </c>
      <c r="I1290" s="204">
        <v>-804.1</v>
      </c>
      <c r="J1290" s="204">
        <v>1304.2</v>
      </c>
      <c r="K1290" s="204">
        <v>-9</v>
      </c>
    </row>
    <row r="1291" spans="1:10">
      <c r="A1291" t="s">
        <v>3022</v>
      </c>
      <c r="B1291" s="204">
        <v>186.75</v>
      </c>
      <c r="C1291" s="204">
        <v>4499.86</v>
      </c>
      <c r="D1291" s="204">
        <v>184.8</v>
      </c>
      <c r="F1291" s="204">
        <v>1.95</v>
      </c>
      <c r="H1291" s="204">
        <v>2837.66</v>
      </c>
      <c r="I1291" s="204">
        <v>-1456.4</v>
      </c>
      <c r="J1291" s="204">
        <v>1662.2</v>
      </c>
    </row>
    <row r="1292" spans="1:10">
      <c r="A1292" t="s">
        <v>2955</v>
      </c>
      <c r="B1292" s="204">
        <v>148.4</v>
      </c>
      <c r="C1292" s="204">
        <v>542.8</v>
      </c>
      <c r="D1292" s="204">
        <v>142.1</v>
      </c>
      <c r="E1292" s="204">
        <v>-51.1</v>
      </c>
      <c r="F1292" s="204">
        <v>6.3</v>
      </c>
      <c r="H1292" s="204">
        <v>30.1</v>
      </c>
      <c r="I1292" s="204">
        <v>-2456.3</v>
      </c>
      <c r="J1292" s="204">
        <v>512.7</v>
      </c>
    </row>
    <row r="1293" spans="1:10">
      <c r="A1293" t="s">
        <v>191</v>
      </c>
      <c r="B1293" s="204">
        <v>91.55</v>
      </c>
      <c r="C1293" s="204">
        <v>980.55</v>
      </c>
      <c r="D1293" s="204">
        <v>90.9</v>
      </c>
      <c r="F1293" s="204">
        <v>0.65</v>
      </c>
      <c r="H1293" s="204">
        <v>843</v>
      </c>
      <c r="I1293" s="204">
        <v>-296.9</v>
      </c>
      <c r="J1293" s="204">
        <v>137.55</v>
      </c>
    </row>
    <row r="1294" spans="1:11">
      <c r="A1294" t="s">
        <v>5500</v>
      </c>
      <c r="B1294" s="204">
        <v>-87.2833333333333</v>
      </c>
      <c r="C1294" s="204">
        <v>-1447.67966666667</v>
      </c>
      <c r="F1294" s="204">
        <v>-87.2833333333333</v>
      </c>
      <c r="G1294" s="204">
        <v>-87.2833333333333</v>
      </c>
      <c r="J1294" s="204">
        <v>-1447.67966666667</v>
      </c>
      <c r="K1294" s="204">
        <v>-1447.67966666667</v>
      </c>
    </row>
    <row r="1295" spans="1:10">
      <c r="A1295" t="s">
        <v>2691</v>
      </c>
      <c r="B1295" s="204">
        <v>30</v>
      </c>
      <c r="C1295" s="204">
        <v>1590.45</v>
      </c>
      <c r="D1295" s="204">
        <v>0</v>
      </c>
      <c r="E1295" s="204">
        <v>-129</v>
      </c>
      <c r="F1295" s="204">
        <v>30</v>
      </c>
      <c r="H1295" s="204">
        <v>965.3</v>
      </c>
      <c r="I1295" s="204">
        <v>-823.9</v>
      </c>
      <c r="J1295" s="204">
        <v>625.15</v>
      </c>
    </row>
    <row r="1296" spans="1:10">
      <c r="A1296" t="s">
        <v>400</v>
      </c>
      <c r="B1296" s="204">
        <v>116.05</v>
      </c>
      <c r="C1296" s="204">
        <v>3391.875</v>
      </c>
      <c r="D1296" s="204">
        <v>58.9</v>
      </c>
      <c r="F1296" s="204">
        <v>57.15</v>
      </c>
      <c r="H1296" s="204">
        <v>2174.4</v>
      </c>
      <c r="I1296" s="204">
        <v>-902</v>
      </c>
      <c r="J1296" s="204">
        <v>1217.475</v>
      </c>
    </row>
    <row r="1297" spans="1:10">
      <c r="A1297" t="s">
        <v>1627</v>
      </c>
      <c r="B1297" s="204">
        <v>182.51</v>
      </c>
      <c r="C1297" s="204">
        <v>1050.96</v>
      </c>
      <c r="D1297" s="204">
        <v>147.51</v>
      </c>
      <c r="F1297" s="204">
        <v>35</v>
      </c>
      <c r="H1297" s="204">
        <v>559.14</v>
      </c>
      <c r="I1297" s="204">
        <v>-71</v>
      </c>
      <c r="J1297" s="204">
        <v>491.82</v>
      </c>
    </row>
    <row r="1298" spans="1:10">
      <c r="A1298" t="s">
        <v>4296</v>
      </c>
      <c r="B1298" s="204">
        <v>98.55</v>
      </c>
      <c r="C1298" s="204">
        <v>692.75</v>
      </c>
      <c r="D1298" s="204">
        <v>91.9</v>
      </c>
      <c r="F1298" s="204">
        <v>6.65</v>
      </c>
      <c r="H1298" s="204">
        <v>449.8</v>
      </c>
      <c r="I1298" s="204">
        <v>-329.1</v>
      </c>
      <c r="J1298" s="204">
        <v>242.95</v>
      </c>
    </row>
    <row r="1299" spans="1:10">
      <c r="A1299" t="s">
        <v>3467</v>
      </c>
      <c r="B1299"/>
      <c r="C1299" s="204">
        <v>800.8</v>
      </c>
      <c r="H1299" s="204">
        <v>386.8</v>
      </c>
      <c r="I1299" s="204">
        <v>-174</v>
      </c>
      <c r="J1299" s="204">
        <v>414</v>
      </c>
    </row>
    <row r="1300" spans="1:9">
      <c r="A1300" t="s">
        <v>1992</v>
      </c>
      <c r="B1300"/>
      <c r="C1300" s="204">
        <v>-933</v>
      </c>
      <c r="H1300" s="204">
        <v>-933</v>
      </c>
      <c r="I1300" s="204">
        <v>-933</v>
      </c>
    </row>
    <row r="1301" spans="1:10">
      <c r="A1301" t="s">
        <v>365</v>
      </c>
      <c r="B1301" s="204">
        <v>54.2</v>
      </c>
      <c r="C1301" s="204">
        <v>917.45</v>
      </c>
      <c r="D1301" s="204">
        <v>34.2</v>
      </c>
      <c r="F1301" s="204">
        <v>20</v>
      </c>
      <c r="H1301" s="204">
        <v>736.4</v>
      </c>
      <c r="I1301" s="204">
        <v>-138</v>
      </c>
      <c r="J1301" s="204">
        <v>181.05</v>
      </c>
    </row>
    <row r="1302" spans="1:10">
      <c r="A1302" t="s">
        <v>2629</v>
      </c>
      <c r="B1302"/>
      <c r="C1302" s="204">
        <v>1261.81</v>
      </c>
      <c r="H1302" s="204">
        <v>1059.16</v>
      </c>
      <c r="I1302" s="204">
        <v>-226.1</v>
      </c>
      <c r="J1302" s="204">
        <v>202.65</v>
      </c>
    </row>
    <row r="1303" spans="1:9">
      <c r="A1303" t="s">
        <v>2831</v>
      </c>
      <c r="B1303"/>
      <c r="C1303" s="204">
        <v>-115.4</v>
      </c>
      <c r="H1303" s="204">
        <v>-115.4</v>
      </c>
      <c r="I1303" s="204">
        <v>-228</v>
      </c>
    </row>
    <row r="1304" spans="1:10">
      <c r="A1304" t="s">
        <v>4493</v>
      </c>
      <c r="B1304"/>
      <c r="C1304" s="204">
        <v>-402.164</v>
      </c>
      <c r="H1304" s="204">
        <v>-442</v>
      </c>
      <c r="I1304" s="204">
        <v>-863.6</v>
      </c>
      <c r="J1304" s="204">
        <v>39.836</v>
      </c>
    </row>
    <row r="1305" spans="1:9">
      <c r="A1305" t="s">
        <v>5501</v>
      </c>
      <c r="B1305"/>
      <c r="C1305" s="204">
        <v>-591</v>
      </c>
      <c r="H1305" s="204">
        <v>-591</v>
      </c>
      <c r="I1305" s="204">
        <v>-591</v>
      </c>
    </row>
    <row r="1306" spans="1:11">
      <c r="A1306" t="s">
        <v>2943</v>
      </c>
      <c r="B1306" s="204">
        <v>242.15</v>
      </c>
      <c r="C1306" s="204">
        <v>447.638433333333</v>
      </c>
      <c r="D1306" s="204">
        <v>139</v>
      </c>
      <c r="F1306" s="204">
        <v>103.15</v>
      </c>
      <c r="G1306" s="204">
        <v>-29</v>
      </c>
      <c r="H1306" s="204">
        <v>-180.1</v>
      </c>
      <c r="I1306" s="204">
        <v>-1970</v>
      </c>
      <c r="J1306" s="204">
        <v>627.738433333333</v>
      </c>
      <c r="K1306" s="204">
        <v>-41.6829</v>
      </c>
    </row>
    <row r="1307" spans="1:11">
      <c r="A1307" t="s">
        <v>2963</v>
      </c>
      <c r="B1307" s="204">
        <v>107.3</v>
      </c>
      <c r="C1307" s="204">
        <v>1644.7446</v>
      </c>
      <c r="D1307" s="204">
        <v>32.3</v>
      </c>
      <c r="E1307" s="204">
        <v>-19</v>
      </c>
      <c r="F1307" s="204">
        <v>75</v>
      </c>
      <c r="H1307" s="204">
        <v>536.2</v>
      </c>
      <c r="I1307" s="204">
        <v>-1571</v>
      </c>
      <c r="J1307" s="204">
        <v>1108.5446</v>
      </c>
      <c r="K1307" s="204">
        <v>-6</v>
      </c>
    </row>
    <row r="1308" spans="1:11">
      <c r="A1308" t="s">
        <v>34</v>
      </c>
      <c r="B1308"/>
      <c r="C1308" s="204">
        <v>1531.575</v>
      </c>
      <c r="H1308" s="204">
        <v>878.6</v>
      </c>
      <c r="I1308" s="204">
        <v>-221</v>
      </c>
      <c r="J1308" s="204">
        <v>652.975</v>
      </c>
      <c r="K1308" s="204">
        <v>-5</v>
      </c>
    </row>
    <row r="1309" spans="1:9">
      <c r="A1309" t="s">
        <v>692</v>
      </c>
      <c r="B1309"/>
      <c r="C1309" s="204">
        <v>-2249</v>
      </c>
      <c r="H1309" s="204">
        <v>-2249</v>
      </c>
      <c r="I1309" s="204">
        <v>-2249</v>
      </c>
    </row>
    <row r="1310" spans="1:9">
      <c r="A1310" t="s">
        <v>2861</v>
      </c>
      <c r="B1310"/>
      <c r="C1310" s="204">
        <v>-76</v>
      </c>
      <c r="H1310" s="204">
        <v>-76</v>
      </c>
      <c r="I1310" s="204">
        <v>-76</v>
      </c>
    </row>
    <row r="1311" spans="1:10">
      <c r="A1311" t="s">
        <v>5502</v>
      </c>
      <c r="B1311"/>
      <c r="C1311" s="204">
        <v>-167</v>
      </c>
      <c r="H1311" s="204">
        <v>-177</v>
      </c>
      <c r="I1311" s="204">
        <v>-177</v>
      </c>
      <c r="J1311" s="204">
        <v>10</v>
      </c>
    </row>
    <row r="1312" spans="1:10">
      <c r="A1312" t="s">
        <v>4487</v>
      </c>
      <c r="B1312"/>
      <c r="C1312" s="204">
        <v>-480.65</v>
      </c>
      <c r="H1312" s="204">
        <v>-528.1</v>
      </c>
      <c r="I1312" s="204">
        <v>-528.1</v>
      </c>
      <c r="J1312" s="204">
        <v>47.45</v>
      </c>
    </row>
    <row r="1313" spans="1:9">
      <c r="A1313" t="s">
        <v>3211</v>
      </c>
      <c r="B1313"/>
      <c r="C1313" s="204">
        <v>-38</v>
      </c>
      <c r="H1313" s="204">
        <v>-38</v>
      </c>
      <c r="I1313" s="204">
        <v>-38</v>
      </c>
    </row>
    <row r="1314" spans="1:9">
      <c r="A1314" t="s">
        <v>5503</v>
      </c>
      <c r="B1314"/>
      <c r="C1314" s="204">
        <v>-139</v>
      </c>
      <c r="H1314" s="204">
        <v>-139</v>
      </c>
      <c r="I1314" s="204">
        <v>-139</v>
      </c>
    </row>
    <row r="1315" spans="1:11">
      <c r="A1315" t="s">
        <v>4442</v>
      </c>
      <c r="B1315"/>
      <c r="C1315" s="204">
        <v>1804.85483333333</v>
      </c>
      <c r="H1315" s="204">
        <v>1142.96</v>
      </c>
      <c r="I1315" s="204">
        <v>-690.3</v>
      </c>
      <c r="J1315" s="204">
        <v>661.894833333333</v>
      </c>
      <c r="K1315" s="204">
        <v>-157.271833333333</v>
      </c>
    </row>
    <row r="1316" spans="1:10">
      <c r="A1316" t="s">
        <v>1484</v>
      </c>
      <c r="B1316"/>
      <c r="C1316" s="204">
        <v>424.85</v>
      </c>
      <c r="H1316" s="204">
        <v>321.6</v>
      </c>
      <c r="I1316" s="204">
        <v>-86.1</v>
      </c>
      <c r="J1316" s="204">
        <v>103.25</v>
      </c>
    </row>
    <row r="1317" spans="1:10">
      <c r="A1317" t="s">
        <v>743</v>
      </c>
      <c r="B1317" s="204">
        <v>74.2</v>
      </c>
      <c r="C1317" s="204">
        <v>1647.35</v>
      </c>
      <c r="D1317" s="204">
        <v>34.2</v>
      </c>
      <c r="F1317" s="204">
        <v>40</v>
      </c>
      <c r="H1317" s="204">
        <v>1146.9</v>
      </c>
      <c r="I1317" s="204">
        <v>-69</v>
      </c>
      <c r="J1317" s="204">
        <v>500.45</v>
      </c>
    </row>
    <row r="1318" spans="1:10">
      <c r="A1318" t="s">
        <v>1038</v>
      </c>
      <c r="B1318" s="204">
        <v>31</v>
      </c>
      <c r="C1318" s="204">
        <v>1857.97</v>
      </c>
      <c r="D1318" s="204">
        <v>6</v>
      </c>
      <c r="F1318" s="204">
        <v>25</v>
      </c>
      <c r="H1318" s="204">
        <v>1526.97</v>
      </c>
      <c r="I1318" s="204">
        <v>-711.7</v>
      </c>
      <c r="J1318" s="204">
        <v>331</v>
      </c>
    </row>
    <row r="1319" spans="1:11">
      <c r="A1319" t="s">
        <v>1880</v>
      </c>
      <c r="B1319" s="204">
        <v>228.96</v>
      </c>
      <c r="C1319" s="204">
        <v>1388.66</v>
      </c>
      <c r="D1319" s="204">
        <v>191.96</v>
      </c>
      <c r="F1319" s="204">
        <v>37</v>
      </c>
      <c r="H1319" s="204">
        <v>889.86</v>
      </c>
      <c r="I1319" s="204">
        <v>-257</v>
      </c>
      <c r="J1319" s="204">
        <v>498.8</v>
      </c>
      <c r="K1319" s="204">
        <v>-48</v>
      </c>
    </row>
    <row r="1320" spans="1:10">
      <c r="A1320" t="s">
        <v>2785</v>
      </c>
      <c r="B1320" s="204">
        <v>103.9</v>
      </c>
      <c r="C1320" s="204">
        <v>1948.8</v>
      </c>
      <c r="D1320" s="204">
        <v>83.9</v>
      </c>
      <c r="F1320" s="204">
        <v>20</v>
      </c>
      <c r="H1320" s="204">
        <v>1333.6</v>
      </c>
      <c r="I1320" s="204">
        <v>-305</v>
      </c>
      <c r="J1320" s="204">
        <v>615.2</v>
      </c>
    </row>
    <row r="1321" spans="1:10">
      <c r="A1321" t="s">
        <v>1666</v>
      </c>
      <c r="B1321" s="204">
        <v>25</v>
      </c>
      <c r="C1321" s="204">
        <v>1113.32</v>
      </c>
      <c r="D1321" s="204">
        <v>20</v>
      </c>
      <c r="F1321" s="204">
        <v>5</v>
      </c>
      <c r="H1321" s="204">
        <v>829.32</v>
      </c>
      <c r="I1321" s="204">
        <v>-295.2</v>
      </c>
      <c r="J1321" s="204">
        <v>284</v>
      </c>
    </row>
    <row r="1322" spans="1:10">
      <c r="A1322" t="s">
        <v>2313</v>
      </c>
      <c r="B1322" s="204">
        <v>20</v>
      </c>
      <c r="C1322" s="204">
        <v>772.18</v>
      </c>
      <c r="D1322" s="204">
        <v>-19</v>
      </c>
      <c r="E1322" s="204">
        <v>-19</v>
      </c>
      <c r="F1322" s="204">
        <v>39</v>
      </c>
      <c r="H1322" s="204">
        <v>454.23</v>
      </c>
      <c r="I1322" s="204">
        <v>-129</v>
      </c>
      <c r="J1322" s="204">
        <v>317.95</v>
      </c>
    </row>
    <row r="1323" spans="1:10">
      <c r="A1323" t="s">
        <v>386</v>
      </c>
      <c r="B1323"/>
      <c r="C1323" s="204">
        <v>124.4</v>
      </c>
      <c r="H1323" s="204">
        <v>26.4</v>
      </c>
      <c r="I1323" s="204">
        <v>-274</v>
      </c>
      <c r="J1323" s="204">
        <v>98</v>
      </c>
    </row>
    <row r="1324" spans="1:11">
      <c r="A1324" t="s">
        <v>1978</v>
      </c>
      <c r="B1324" s="204">
        <v>103.9</v>
      </c>
      <c r="C1324" s="204">
        <v>-525</v>
      </c>
      <c r="D1324" s="204">
        <v>83.9</v>
      </c>
      <c r="E1324" s="204">
        <v>-48</v>
      </c>
      <c r="F1324" s="204">
        <v>20</v>
      </c>
      <c r="H1324" s="204">
        <v>-746.9</v>
      </c>
      <c r="I1324" s="204">
        <v>-2015.7</v>
      </c>
      <c r="J1324" s="204">
        <v>221.9</v>
      </c>
      <c r="K1324" s="204">
        <v>-3</v>
      </c>
    </row>
    <row r="1325" spans="1:10">
      <c r="A1325" t="s">
        <v>1072</v>
      </c>
      <c r="B1325" s="204">
        <v>54</v>
      </c>
      <c r="C1325" s="204">
        <v>1704.37</v>
      </c>
      <c r="D1325" s="204">
        <v>48</v>
      </c>
      <c r="F1325" s="204">
        <v>6</v>
      </c>
      <c r="H1325" s="204">
        <v>1340.92</v>
      </c>
      <c r="I1325" s="204">
        <v>-494.7</v>
      </c>
      <c r="J1325" s="204">
        <v>363.45</v>
      </c>
    </row>
    <row r="1326" spans="1:10">
      <c r="A1326" t="s">
        <v>39</v>
      </c>
      <c r="B1326" s="204">
        <v>223.575</v>
      </c>
      <c r="C1326" s="204">
        <v>2958.4629</v>
      </c>
      <c r="D1326" s="204">
        <v>129</v>
      </c>
      <c r="E1326" s="204">
        <v>-69</v>
      </c>
      <c r="F1326" s="204">
        <v>94.575</v>
      </c>
      <c r="H1326" s="204">
        <v>1384.4</v>
      </c>
      <c r="I1326" s="204">
        <v>-353</v>
      </c>
      <c r="J1326" s="204">
        <v>1574.0629</v>
      </c>
    </row>
    <row r="1327" spans="1:9">
      <c r="A1327" t="s">
        <v>5504</v>
      </c>
      <c r="B1327"/>
      <c r="C1327" s="204">
        <v>-86.9</v>
      </c>
      <c r="H1327" s="204">
        <v>-86.9</v>
      </c>
      <c r="I1327" s="204">
        <v>-86.9</v>
      </c>
    </row>
    <row r="1328" spans="1:9">
      <c r="A1328" t="s">
        <v>5505</v>
      </c>
      <c r="B1328"/>
      <c r="C1328" s="204">
        <v>-134</v>
      </c>
      <c r="H1328" s="204">
        <v>-134</v>
      </c>
      <c r="I1328" s="204">
        <v>-134</v>
      </c>
    </row>
    <row r="1329" spans="1:11">
      <c r="A1329" t="s">
        <v>4590</v>
      </c>
      <c r="B1329"/>
      <c r="C1329" s="204">
        <v>-5.5</v>
      </c>
      <c r="H1329" s="204">
        <v>4.5</v>
      </c>
      <c r="J1329" s="204">
        <v>-10</v>
      </c>
      <c r="K1329" s="204">
        <v>-10</v>
      </c>
    </row>
    <row r="1330" spans="1:9">
      <c r="A1330" t="s">
        <v>748</v>
      </c>
      <c r="B1330"/>
      <c r="C1330" s="204">
        <v>-237.9</v>
      </c>
      <c r="H1330" s="204">
        <v>-237.9</v>
      </c>
      <c r="I1330" s="204">
        <v>-237.9</v>
      </c>
    </row>
    <row r="1331" spans="1:10">
      <c r="A1331" t="s">
        <v>4606</v>
      </c>
      <c r="B1331" s="204">
        <v>142.79</v>
      </c>
      <c r="C1331" s="204">
        <v>659.34</v>
      </c>
      <c r="D1331" s="204">
        <v>122.79</v>
      </c>
      <c r="F1331" s="204">
        <v>20</v>
      </c>
      <c r="H1331" s="204">
        <v>456.39</v>
      </c>
      <c r="I1331" s="204">
        <v>-129</v>
      </c>
      <c r="J1331" s="204">
        <v>202.95</v>
      </c>
    </row>
    <row r="1332" spans="1:10">
      <c r="A1332" t="s">
        <v>4768</v>
      </c>
      <c r="B1332" s="204">
        <v>89.65</v>
      </c>
      <c r="C1332" s="204">
        <v>1743.3903</v>
      </c>
      <c r="D1332" s="204">
        <v>84</v>
      </c>
      <c r="F1332" s="204">
        <v>5.65</v>
      </c>
      <c r="H1332" s="204">
        <v>1414.8</v>
      </c>
      <c r="I1332" s="204">
        <v>-286</v>
      </c>
      <c r="J1332" s="204">
        <v>328.5903</v>
      </c>
    </row>
    <row r="1333" spans="1:11">
      <c r="A1333" t="s">
        <v>2925</v>
      </c>
      <c r="B1333"/>
      <c r="C1333" s="204">
        <v>654.34</v>
      </c>
      <c r="H1333" s="204">
        <v>535.39</v>
      </c>
      <c r="I1333" s="204">
        <v>-79</v>
      </c>
      <c r="J1333" s="204">
        <v>118.95</v>
      </c>
      <c r="K1333" s="204">
        <v>-20</v>
      </c>
    </row>
    <row r="1334" spans="1:10">
      <c r="A1334" t="s">
        <v>374</v>
      </c>
      <c r="B1334" s="204">
        <v>189.85</v>
      </c>
      <c r="C1334" s="204">
        <v>1109.4</v>
      </c>
      <c r="D1334" s="204">
        <v>187.9</v>
      </c>
      <c r="F1334" s="204">
        <v>1.95</v>
      </c>
      <c r="H1334" s="204">
        <v>849.7</v>
      </c>
      <c r="I1334" s="204">
        <v>-501.3</v>
      </c>
      <c r="J1334" s="204">
        <v>259.7</v>
      </c>
    </row>
    <row r="1335" spans="1:10">
      <c r="A1335" t="s">
        <v>675</v>
      </c>
      <c r="B1335"/>
      <c r="C1335" s="204">
        <v>45</v>
      </c>
      <c r="H1335" s="204">
        <v>0</v>
      </c>
      <c r="J1335" s="204">
        <v>45</v>
      </c>
    </row>
    <row r="1336" spans="1:11">
      <c r="A1336" t="s">
        <v>3881</v>
      </c>
      <c r="B1336" s="204">
        <v>37.4</v>
      </c>
      <c r="C1336" s="204">
        <v>1426.91493333333</v>
      </c>
      <c r="D1336" s="204">
        <v>-33.6</v>
      </c>
      <c r="E1336" s="204">
        <v>-50.7</v>
      </c>
      <c r="F1336" s="204">
        <v>71</v>
      </c>
      <c r="H1336" s="204">
        <v>742.01</v>
      </c>
      <c r="I1336" s="204">
        <v>-75.8</v>
      </c>
      <c r="J1336" s="204">
        <v>684.904933333333</v>
      </c>
      <c r="K1336" s="204">
        <v>-6</v>
      </c>
    </row>
    <row r="1337" spans="1:10">
      <c r="A1337" t="s">
        <v>1745</v>
      </c>
      <c r="B1337" s="204">
        <v>60</v>
      </c>
      <c r="C1337" s="204">
        <v>1517.08333333333</v>
      </c>
      <c r="D1337" s="204">
        <v>30</v>
      </c>
      <c r="F1337" s="204">
        <v>30</v>
      </c>
      <c r="H1337" s="204">
        <v>790.8</v>
      </c>
      <c r="I1337" s="204">
        <v>-200</v>
      </c>
      <c r="J1337" s="204">
        <v>726.283333333333</v>
      </c>
    </row>
    <row r="1338" spans="1:10">
      <c r="A1338" t="s">
        <v>280</v>
      </c>
      <c r="B1338" s="204">
        <v>108.65</v>
      </c>
      <c r="C1338" s="204">
        <v>313.7</v>
      </c>
      <c r="D1338" s="204">
        <v>108</v>
      </c>
      <c r="F1338" s="204">
        <v>0.65</v>
      </c>
      <c r="H1338" s="204">
        <v>312.4</v>
      </c>
      <c r="I1338" s="204">
        <v>-53</v>
      </c>
      <c r="J1338" s="204">
        <v>1.3</v>
      </c>
    </row>
    <row r="1339" spans="1:10">
      <c r="A1339" t="s">
        <v>4409</v>
      </c>
      <c r="B1339"/>
      <c r="C1339" s="204">
        <v>160.51</v>
      </c>
      <c r="H1339" s="204">
        <v>86.26</v>
      </c>
      <c r="I1339" s="204">
        <v>-544</v>
      </c>
      <c r="J1339" s="204">
        <v>74.25</v>
      </c>
    </row>
    <row r="1340" spans="1:9">
      <c r="A1340" t="s">
        <v>5506</v>
      </c>
      <c r="B1340"/>
      <c r="C1340" s="204">
        <v>-268</v>
      </c>
      <c r="H1340" s="204">
        <v>-268</v>
      </c>
      <c r="I1340" s="204">
        <v>-268</v>
      </c>
    </row>
    <row r="1341" spans="1:10">
      <c r="A1341" t="s">
        <v>4614</v>
      </c>
      <c r="B1341" s="204">
        <v>20</v>
      </c>
      <c r="C1341" s="204">
        <v>553</v>
      </c>
      <c r="F1341" s="204">
        <v>20</v>
      </c>
      <c r="H1341" s="204">
        <v>376.7</v>
      </c>
      <c r="I1341" s="204">
        <v>-112</v>
      </c>
      <c r="J1341" s="204">
        <v>176.3</v>
      </c>
    </row>
    <row r="1342" spans="1:10">
      <c r="A1342" t="s">
        <v>4213</v>
      </c>
      <c r="B1342"/>
      <c r="C1342" s="204">
        <v>5926.02</v>
      </c>
      <c r="H1342" s="204">
        <v>5649.57</v>
      </c>
      <c r="I1342" s="204">
        <v>-1422.33</v>
      </c>
      <c r="J1342" s="204">
        <v>276.45</v>
      </c>
    </row>
    <row r="1343" spans="1:11">
      <c r="A1343" t="s">
        <v>1935</v>
      </c>
      <c r="B1343" s="204">
        <v>27</v>
      </c>
      <c r="C1343" s="204">
        <v>2614.61</v>
      </c>
      <c r="D1343" s="204">
        <v>0</v>
      </c>
      <c r="E1343" s="204">
        <v>-129</v>
      </c>
      <c r="F1343" s="204">
        <v>27</v>
      </c>
      <c r="H1343" s="204">
        <v>1522.86</v>
      </c>
      <c r="I1343" s="204">
        <v>-1907</v>
      </c>
      <c r="J1343" s="204">
        <v>1091.75</v>
      </c>
      <c r="K1343" s="204">
        <v>-13</v>
      </c>
    </row>
    <row r="1344" spans="1:10">
      <c r="A1344" t="s">
        <v>4254</v>
      </c>
      <c r="B1344" s="204">
        <v>-115.15</v>
      </c>
      <c r="C1344" s="204">
        <v>640.85</v>
      </c>
      <c r="D1344" s="204">
        <v>-180</v>
      </c>
      <c r="E1344" s="204">
        <v>-180</v>
      </c>
      <c r="F1344" s="204">
        <v>64.85</v>
      </c>
      <c r="H1344" s="204">
        <v>330.8</v>
      </c>
      <c r="I1344" s="204">
        <v>-1129</v>
      </c>
      <c r="J1344" s="204">
        <v>310.05</v>
      </c>
    </row>
    <row r="1345" spans="1:10">
      <c r="A1345" t="s">
        <v>4116</v>
      </c>
      <c r="B1345" s="204">
        <v>5</v>
      </c>
      <c r="C1345" s="204">
        <v>606.95</v>
      </c>
      <c r="D1345" s="204">
        <v>0</v>
      </c>
      <c r="E1345" s="204">
        <v>-129</v>
      </c>
      <c r="F1345" s="204">
        <v>5</v>
      </c>
      <c r="H1345" s="204">
        <v>431.3</v>
      </c>
      <c r="I1345" s="204">
        <v>-167</v>
      </c>
      <c r="J1345" s="204">
        <v>175.65</v>
      </c>
    </row>
    <row r="1346" spans="1:10">
      <c r="A1346" t="s">
        <v>1507</v>
      </c>
      <c r="B1346" s="204">
        <v>308.803333333333</v>
      </c>
      <c r="C1346" s="204">
        <v>1718.41666666667</v>
      </c>
      <c r="D1346" s="204">
        <v>280.92</v>
      </c>
      <c r="F1346" s="204">
        <v>27.8833333333333</v>
      </c>
      <c r="H1346" s="204">
        <v>1366.8</v>
      </c>
      <c r="I1346" s="204">
        <v>-706.625</v>
      </c>
      <c r="J1346" s="204">
        <v>351.616666666667</v>
      </c>
    </row>
    <row r="1347" spans="1:11">
      <c r="A1347" t="s">
        <v>844</v>
      </c>
      <c r="B1347"/>
      <c r="C1347" s="204">
        <v>-560.2</v>
      </c>
      <c r="H1347" s="204">
        <v>-550.2</v>
      </c>
      <c r="I1347" s="204">
        <v>-550.2</v>
      </c>
      <c r="J1347" s="204">
        <v>-10</v>
      </c>
      <c r="K1347" s="204">
        <v>-10</v>
      </c>
    </row>
    <row r="1348" spans="1:11">
      <c r="A1348" t="s">
        <v>4568</v>
      </c>
      <c r="B1348" s="204">
        <v>530.2</v>
      </c>
      <c r="C1348" s="204">
        <v>3791.19166666667</v>
      </c>
      <c r="D1348" s="204">
        <v>465.6</v>
      </c>
      <c r="E1348" s="204">
        <v>-69</v>
      </c>
      <c r="F1348" s="204">
        <v>64.6</v>
      </c>
      <c r="H1348" s="204">
        <v>2394.97</v>
      </c>
      <c r="I1348" s="204">
        <v>-672.1</v>
      </c>
      <c r="J1348" s="204">
        <v>1396.22166666667</v>
      </c>
      <c r="K1348" s="204">
        <v>-20</v>
      </c>
    </row>
    <row r="1349" spans="1:9">
      <c r="A1349" t="s">
        <v>622</v>
      </c>
      <c r="B1349"/>
      <c r="C1349" s="204">
        <v>-67</v>
      </c>
      <c r="H1349" s="204">
        <v>-67</v>
      </c>
      <c r="I1349" s="204">
        <v>-67</v>
      </c>
    </row>
    <row r="1350" spans="1:11">
      <c r="A1350" t="s">
        <v>1723</v>
      </c>
      <c r="B1350" s="204">
        <v>57.1</v>
      </c>
      <c r="C1350" s="204">
        <v>194.75</v>
      </c>
      <c r="D1350" s="204">
        <v>27.1</v>
      </c>
      <c r="F1350" s="204">
        <v>30</v>
      </c>
      <c r="H1350" s="204">
        <v>88.1</v>
      </c>
      <c r="I1350" s="204">
        <v>-287</v>
      </c>
      <c r="J1350" s="204">
        <v>106.65</v>
      </c>
      <c r="K1350" s="204">
        <v>-5</v>
      </c>
    </row>
    <row r="1351" spans="1:9">
      <c r="A1351" t="s">
        <v>5507</v>
      </c>
      <c r="B1351"/>
      <c r="C1351" s="204">
        <v>-66.9</v>
      </c>
      <c r="H1351" s="204">
        <v>-66.9</v>
      </c>
      <c r="I1351" s="204">
        <v>-66.9</v>
      </c>
    </row>
    <row r="1352" spans="1:10">
      <c r="A1352" t="s">
        <v>1828</v>
      </c>
      <c r="B1352" s="204">
        <v>-40</v>
      </c>
      <c r="C1352" s="204">
        <v>933.87</v>
      </c>
      <c r="D1352" s="204">
        <v>-60</v>
      </c>
      <c r="E1352" s="204">
        <v>-60</v>
      </c>
      <c r="F1352" s="204">
        <v>20</v>
      </c>
      <c r="H1352" s="204">
        <v>566.92</v>
      </c>
      <c r="I1352" s="204">
        <v>-390</v>
      </c>
      <c r="J1352" s="204">
        <v>366.95</v>
      </c>
    </row>
    <row r="1353" spans="1:10">
      <c r="A1353" t="s">
        <v>2443</v>
      </c>
      <c r="B1353" s="204">
        <v>18</v>
      </c>
      <c r="C1353" s="204">
        <v>333.51</v>
      </c>
      <c r="D1353" s="204">
        <v>18</v>
      </c>
      <c r="H1353" s="204">
        <v>315.91</v>
      </c>
      <c r="I1353" s="204">
        <v>-278</v>
      </c>
      <c r="J1353" s="204">
        <v>17.6</v>
      </c>
    </row>
    <row r="1354" spans="1:9">
      <c r="A1354" t="s">
        <v>1753</v>
      </c>
      <c r="B1354"/>
      <c r="C1354" s="204">
        <v>-139</v>
      </c>
      <c r="H1354" s="204">
        <v>-139</v>
      </c>
      <c r="I1354" s="204">
        <v>-139</v>
      </c>
    </row>
    <row r="1355" spans="1:9">
      <c r="A1355" t="s">
        <v>734</v>
      </c>
      <c r="B1355"/>
      <c r="C1355" s="204">
        <v>-76</v>
      </c>
      <c r="H1355" s="204">
        <v>-76</v>
      </c>
      <c r="I1355" s="204">
        <v>-76</v>
      </c>
    </row>
    <row r="1356" spans="1:11">
      <c r="A1356" t="s">
        <v>134</v>
      </c>
      <c r="B1356" s="204">
        <v>-5</v>
      </c>
      <c r="C1356" s="204">
        <v>-91</v>
      </c>
      <c r="D1356" s="204">
        <v>-5</v>
      </c>
      <c r="E1356" s="204">
        <v>-5</v>
      </c>
      <c r="H1356" s="204">
        <v>-81</v>
      </c>
      <c r="I1356" s="204">
        <v>-81</v>
      </c>
      <c r="J1356" s="204">
        <v>-10</v>
      </c>
      <c r="K1356" s="204">
        <v>-10</v>
      </c>
    </row>
    <row r="1357" spans="1:10">
      <c r="A1357" t="s">
        <v>1845</v>
      </c>
      <c r="B1357"/>
      <c r="C1357" s="204">
        <v>3426.725</v>
      </c>
      <c r="H1357" s="204">
        <v>3400</v>
      </c>
      <c r="J1357" s="204">
        <v>26.725</v>
      </c>
    </row>
    <row r="1358" spans="1:10">
      <c r="A1358" t="s">
        <v>1757</v>
      </c>
      <c r="B1358" s="204">
        <v>17.1</v>
      </c>
      <c r="C1358" s="204">
        <v>834.85</v>
      </c>
      <c r="D1358" s="204">
        <v>17.1</v>
      </c>
      <c r="H1358" s="204">
        <v>507.9</v>
      </c>
      <c r="I1358" s="204">
        <v>-374</v>
      </c>
      <c r="J1358" s="204">
        <v>326.95</v>
      </c>
    </row>
    <row r="1359" spans="1:10">
      <c r="A1359" t="s">
        <v>4612</v>
      </c>
      <c r="B1359" s="204">
        <v>4.5</v>
      </c>
      <c r="C1359" s="204">
        <v>18</v>
      </c>
      <c r="D1359" s="204">
        <v>4.5</v>
      </c>
      <c r="H1359" s="204">
        <v>-10</v>
      </c>
      <c r="I1359" s="204">
        <v>-19</v>
      </c>
      <c r="J1359" s="204">
        <v>28</v>
      </c>
    </row>
    <row r="1360" spans="1:10">
      <c r="A1360" t="s">
        <v>3612</v>
      </c>
      <c r="B1360"/>
      <c r="C1360" s="204">
        <v>285.65</v>
      </c>
      <c r="H1360" s="204">
        <v>105</v>
      </c>
      <c r="I1360" s="204">
        <v>-116.1</v>
      </c>
      <c r="J1360" s="204">
        <v>180.65</v>
      </c>
    </row>
    <row r="1361" spans="1:10">
      <c r="A1361" t="s">
        <v>284</v>
      </c>
      <c r="B1361" s="204">
        <v>45</v>
      </c>
      <c r="C1361" s="204">
        <v>557.3</v>
      </c>
      <c r="D1361" s="204">
        <v>15</v>
      </c>
      <c r="F1361" s="204">
        <v>30</v>
      </c>
      <c r="H1361" s="204">
        <v>480</v>
      </c>
      <c r="I1361" s="204">
        <v>-85.9</v>
      </c>
      <c r="J1361" s="204">
        <v>77.3</v>
      </c>
    </row>
    <row r="1362" spans="1:9">
      <c r="A1362" t="s">
        <v>1838</v>
      </c>
      <c r="B1362"/>
      <c r="C1362" s="204">
        <v>-240</v>
      </c>
      <c r="H1362" s="204">
        <v>-240</v>
      </c>
      <c r="I1362" s="204">
        <v>-240</v>
      </c>
    </row>
    <row r="1363" spans="1:10">
      <c r="A1363" t="s">
        <v>2445</v>
      </c>
      <c r="B1363"/>
      <c r="C1363" s="204">
        <v>-11</v>
      </c>
      <c r="H1363" s="204">
        <v>-17</v>
      </c>
      <c r="I1363" s="204">
        <v>-20</v>
      </c>
      <c r="J1363" s="204">
        <v>6</v>
      </c>
    </row>
    <row r="1364" spans="1:11">
      <c r="A1364" t="s">
        <v>3609</v>
      </c>
      <c r="B1364" s="204">
        <v>102</v>
      </c>
      <c r="C1364" s="204">
        <v>978.2</v>
      </c>
      <c r="F1364" s="204">
        <v>102</v>
      </c>
      <c r="H1364" s="204">
        <v>214.2</v>
      </c>
      <c r="I1364" s="204">
        <v>-20</v>
      </c>
      <c r="J1364" s="204">
        <v>764</v>
      </c>
      <c r="K1364" s="204">
        <v>-20</v>
      </c>
    </row>
    <row r="1365" spans="1:10">
      <c r="A1365" t="s">
        <v>2453</v>
      </c>
      <c r="B1365"/>
      <c r="C1365" s="204">
        <v>359.55</v>
      </c>
      <c r="H1365" s="204">
        <v>260.9</v>
      </c>
      <c r="J1365" s="204">
        <v>98.65</v>
      </c>
    </row>
    <row r="1366" spans="1:11">
      <c r="A1366" t="s">
        <v>2389</v>
      </c>
      <c r="B1366"/>
      <c r="C1366" s="204">
        <v>-39</v>
      </c>
      <c r="H1366" s="204">
        <v>-29</v>
      </c>
      <c r="I1366" s="204">
        <v>-29</v>
      </c>
      <c r="J1366" s="204">
        <v>-10</v>
      </c>
      <c r="K1366" s="204">
        <v>-10</v>
      </c>
    </row>
    <row r="1367" spans="1:9">
      <c r="A1367" t="s">
        <v>5508</v>
      </c>
      <c r="B1367"/>
      <c r="C1367" s="204">
        <v>-19</v>
      </c>
      <c r="H1367" s="204">
        <v>-19</v>
      </c>
      <c r="I1367" s="204">
        <v>-19</v>
      </c>
    </row>
    <row r="1368" spans="1:9">
      <c r="A1368" t="s">
        <v>5509</v>
      </c>
      <c r="B1368"/>
      <c r="C1368" s="204">
        <v>-48</v>
      </c>
      <c r="H1368" s="204">
        <v>-48</v>
      </c>
      <c r="I1368" s="204">
        <v>-48</v>
      </c>
    </row>
    <row r="1369" spans="1:11">
      <c r="A1369" t="s">
        <v>1317</v>
      </c>
      <c r="B1369" s="204">
        <v>-51</v>
      </c>
      <c r="C1369" s="204">
        <v>2599.5</v>
      </c>
      <c r="F1369" s="204">
        <v>-51</v>
      </c>
      <c r="G1369" s="204">
        <v>-87</v>
      </c>
      <c r="J1369" s="204">
        <v>2599.5</v>
      </c>
      <c r="K1369" s="204">
        <v>-369.5</v>
      </c>
    </row>
    <row r="1370" spans="1:10">
      <c r="A1370" t="s">
        <v>3536</v>
      </c>
      <c r="B1370" s="204">
        <v>12.5</v>
      </c>
      <c r="C1370" s="204">
        <v>1174.08666666667</v>
      </c>
      <c r="D1370" s="204">
        <v>12.5</v>
      </c>
      <c r="H1370" s="204">
        <v>953.17</v>
      </c>
      <c r="I1370" s="204">
        <v>-730.8</v>
      </c>
      <c r="J1370" s="204">
        <v>220.916666666667</v>
      </c>
    </row>
    <row r="1371" spans="1:11">
      <c r="A1371" t="s">
        <v>3478</v>
      </c>
      <c r="B1371" s="204">
        <v>20</v>
      </c>
      <c r="C1371" s="204">
        <v>3140.1</v>
      </c>
      <c r="F1371" s="204">
        <v>20</v>
      </c>
      <c r="H1371" s="204">
        <v>2874</v>
      </c>
      <c r="I1371" s="204">
        <v>-69</v>
      </c>
      <c r="J1371" s="204">
        <v>266.1</v>
      </c>
      <c r="K1371" s="204">
        <v>-5</v>
      </c>
    </row>
    <row r="1372" spans="1:10">
      <c r="A1372" t="s">
        <v>3619</v>
      </c>
      <c r="B1372"/>
      <c r="C1372" s="204">
        <v>746.6</v>
      </c>
      <c r="H1372" s="204">
        <v>346.6</v>
      </c>
      <c r="I1372" s="204">
        <v>-50.7</v>
      </c>
      <c r="J1372" s="204">
        <v>400</v>
      </c>
    </row>
    <row r="1373" spans="1:10">
      <c r="A1373" t="s">
        <v>3124</v>
      </c>
      <c r="B1373"/>
      <c r="C1373" s="204">
        <v>208.65</v>
      </c>
      <c r="H1373" s="204">
        <v>123</v>
      </c>
      <c r="J1373" s="204">
        <v>85.65</v>
      </c>
    </row>
    <row r="1374" spans="1:9">
      <c r="A1374" t="s">
        <v>5510</v>
      </c>
      <c r="B1374"/>
      <c r="C1374" s="204">
        <v>-30</v>
      </c>
      <c r="H1374" s="204">
        <v>-30</v>
      </c>
      <c r="I1374" s="204">
        <v>-30</v>
      </c>
    </row>
    <row r="1375" spans="1:9">
      <c r="A1375" t="s">
        <v>2920</v>
      </c>
      <c r="B1375"/>
      <c r="C1375" s="204">
        <v>57.3</v>
      </c>
      <c r="H1375" s="204">
        <v>57.3</v>
      </c>
      <c r="I1375" s="204">
        <v>-108</v>
      </c>
    </row>
    <row r="1376" spans="1:9">
      <c r="A1376" t="s">
        <v>5511</v>
      </c>
      <c r="B1376"/>
      <c r="C1376" s="204">
        <v>-38</v>
      </c>
      <c r="H1376" s="204">
        <v>-38</v>
      </c>
      <c r="I1376" s="204">
        <v>-38</v>
      </c>
    </row>
    <row r="1377" spans="1:10">
      <c r="A1377" t="s">
        <v>1181</v>
      </c>
      <c r="B1377" s="204">
        <v>14</v>
      </c>
      <c r="C1377" s="204">
        <v>322</v>
      </c>
      <c r="F1377" s="204">
        <v>14</v>
      </c>
      <c r="J1377" s="204">
        <v>322</v>
      </c>
    </row>
    <row r="1378" spans="1:10">
      <c r="A1378" t="s">
        <v>3531</v>
      </c>
      <c r="B1378"/>
      <c r="C1378" s="204">
        <v>297.85</v>
      </c>
      <c r="H1378" s="204">
        <v>175</v>
      </c>
      <c r="J1378" s="204">
        <v>122.85</v>
      </c>
    </row>
    <row r="1379" spans="1:10">
      <c r="A1379" t="s">
        <v>1545</v>
      </c>
      <c r="B1379" s="204">
        <v>35.2</v>
      </c>
      <c r="C1379" s="204">
        <v>938.7</v>
      </c>
      <c r="F1379" s="204">
        <v>35.2</v>
      </c>
      <c r="H1379" s="204">
        <v>248.5</v>
      </c>
      <c r="I1379" s="204">
        <v>-187</v>
      </c>
      <c r="J1379" s="204">
        <v>690.2</v>
      </c>
    </row>
    <row r="1380" spans="1:9">
      <c r="A1380" t="s">
        <v>5512</v>
      </c>
      <c r="B1380"/>
      <c r="C1380" s="204">
        <v>-48</v>
      </c>
      <c r="H1380" s="204">
        <v>-48</v>
      </c>
      <c r="I1380" s="204">
        <v>-48</v>
      </c>
    </row>
    <row r="1381" spans="1:9">
      <c r="A1381" t="s">
        <v>5513</v>
      </c>
      <c r="B1381"/>
      <c r="C1381" s="204">
        <v>-48</v>
      </c>
      <c r="H1381" s="204">
        <v>-48</v>
      </c>
      <c r="I1381" s="204">
        <v>-48</v>
      </c>
    </row>
    <row r="1382" spans="1:10">
      <c r="A1382" t="s">
        <v>3244</v>
      </c>
      <c r="B1382"/>
      <c r="C1382" s="204">
        <v>3825.01</v>
      </c>
      <c r="H1382" s="204">
        <v>3797.36</v>
      </c>
      <c r="J1382" s="204">
        <v>27.65</v>
      </c>
    </row>
    <row r="1383" spans="1:10">
      <c r="A1383" t="s">
        <v>881</v>
      </c>
      <c r="B1383"/>
      <c r="C1383" s="204">
        <v>20</v>
      </c>
      <c r="H1383" s="204">
        <v>0</v>
      </c>
      <c r="J1383" s="204">
        <v>20</v>
      </c>
    </row>
    <row r="1384" spans="1:10">
      <c r="A1384" t="s">
        <v>2099</v>
      </c>
      <c r="B1384"/>
      <c r="C1384" s="204">
        <v>216.9</v>
      </c>
      <c r="H1384" s="204">
        <v>28.8</v>
      </c>
      <c r="I1384" s="204">
        <v>-129</v>
      </c>
      <c r="J1384" s="204">
        <v>188.1</v>
      </c>
    </row>
    <row r="1385" spans="1:8">
      <c r="A1385" t="s">
        <v>5514</v>
      </c>
      <c r="B1385"/>
      <c r="C1385" s="204">
        <v>0</v>
      </c>
      <c r="H1385" s="204">
        <v>0</v>
      </c>
    </row>
    <row r="1386" spans="1:10">
      <c r="A1386" t="s">
        <v>4397</v>
      </c>
      <c r="B1386"/>
      <c r="C1386" s="204">
        <v>1457.55</v>
      </c>
      <c r="H1386" s="204">
        <v>1263.1</v>
      </c>
      <c r="I1386" s="204">
        <v>-456</v>
      </c>
      <c r="J1386" s="204">
        <v>194.45</v>
      </c>
    </row>
    <row r="1387" spans="1:10">
      <c r="A1387" t="s">
        <v>2480</v>
      </c>
      <c r="B1387"/>
      <c r="C1387" s="204">
        <v>314</v>
      </c>
      <c r="H1387" s="204">
        <v>0</v>
      </c>
      <c r="J1387" s="204">
        <v>314</v>
      </c>
    </row>
    <row r="1388" spans="1:10">
      <c r="A1388" t="s">
        <v>861</v>
      </c>
      <c r="B1388"/>
      <c r="C1388" s="204">
        <v>130</v>
      </c>
      <c r="H1388" s="204">
        <v>30</v>
      </c>
      <c r="J1388" s="204">
        <v>100</v>
      </c>
    </row>
    <row r="1389" spans="1:10">
      <c r="A1389" t="s">
        <v>5515</v>
      </c>
      <c r="B1389"/>
      <c r="C1389" s="204">
        <v>126.008166666667</v>
      </c>
      <c r="J1389" s="204">
        <v>126.008166666667</v>
      </c>
    </row>
    <row r="1390" spans="1:10">
      <c r="A1390" t="s">
        <v>2659</v>
      </c>
      <c r="B1390" s="204">
        <v>0</v>
      </c>
      <c r="C1390" s="204">
        <v>196.65</v>
      </c>
      <c r="D1390" s="204">
        <v>0</v>
      </c>
      <c r="H1390" s="204">
        <v>136</v>
      </c>
      <c r="I1390" s="204">
        <v>-53.1</v>
      </c>
      <c r="J1390" s="204">
        <v>60.65</v>
      </c>
    </row>
    <row r="1391" spans="1:10">
      <c r="A1391" t="s">
        <v>3625</v>
      </c>
      <c r="B1391" s="204">
        <v>3</v>
      </c>
      <c r="C1391" s="204">
        <v>1066.8</v>
      </c>
      <c r="D1391" s="204">
        <v>3</v>
      </c>
      <c r="H1391" s="204">
        <v>776</v>
      </c>
      <c r="I1391" s="204">
        <v>-587.4</v>
      </c>
      <c r="J1391" s="204">
        <v>290.8</v>
      </c>
    </row>
    <row r="1392" spans="1:10">
      <c r="A1392" t="s">
        <v>1695</v>
      </c>
      <c r="B1392"/>
      <c r="C1392" s="204">
        <v>1471.75</v>
      </c>
      <c r="H1392" s="204">
        <v>1205.5</v>
      </c>
      <c r="I1392" s="204">
        <v>-223.2</v>
      </c>
      <c r="J1392" s="204">
        <v>266.25</v>
      </c>
    </row>
    <row r="1393" spans="1:8">
      <c r="A1393" t="s">
        <v>520</v>
      </c>
      <c r="B1393" s="204">
        <v>154.8</v>
      </c>
      <c r="C1393" s="204">
        <v>187.8</v>
      </c>
      <c r="D1393" s="204">
        <v>154.8</v>
      </c>
      <c r="H1393" s="204">
        <v>187.8</v>
      </c>
    </row>
    <row r="1394" spans="1:11">
      <c r="A1394" t="s">
        <v>4937</v>
      </c>
      <c r="B1394"/>
      <c r="C1394" s="204">
        <v>635</v>
      </c>
      <c r="H1394" s="204">
        <v>0</v>
      </c>
      <c r="I1394" s="204">
        <v>-169.8</v>
      </c>
      <c r="J1394" s="204">
        <v>635</v>
      </c>
      <c r="K1394" s="204">
        <v>-10</v>
      </c>
    </row>
    <row r="1395" spans="1:10">
      <c r="A1395" t="s">
        <v>4064</v>
      </c>
      <c r="B1395"/>
      <c r="C1395" s="204">
        <v>113.05</v>
      </c>
      <c r="H1395" s="204">
        <v>8</v>
      </c>
      <c r="J1395" s="204">
        <v>105.05</v>
      </c>
    </row>
    <row r="1396" spans="1:10">
      <c r="A1396" t="s">
        <v>3141</v>
      </c>
      <c r="B1396" s="204">
        <v>20</v>
      </c>
      <c r="C1396" s="204">
        <v>271</v>
      </c>
      <c r="F1396" s="204">
        <v>20</v>
      </c>
      <c r="H1396" s="204">
        <v>159</v>
      </c>
      <c r="J1396" s="204">
        <v>112</v>
      </c>
    </row>
    <row r="1397" spans="1:10">
      <c r="A1397" t="s">
        <v>3730</v>
      </c>
      <c r="B1397" s="204">
        <v>75.45</v>
      </c>
      <c r="C1397" s="204">
        <v>756.5</v>
      </c>
      <c r="D1397" s="204">
        <v>74.8</v>
      </c>
      <c r="E1397" s="204">
        <v>-80</v>
      </c>
      <c r="F1397" s="204">
        <v>0.65</v>
      </c>
      <c r="H1397" s="204">
        <v>521.4</v>
      </c>
      <c r="I1397" s="204">
        <v>-269</v>
      </c>
      <c r="J1397" s="204">
        <v>235.1</v>
      </c>
    </row>
    <row r="1398" spans="1:10">
      <c r="A1398" t="s">
        <v>607</v>
      </c>
      <c r="B1398" s="204">
        <v>20</v>
      </c>
      <c r="C1398" s="204">
        <v>143</v>
      </c>
      <c r="F1398" s="204">
        <v>20</v>
      </c>
      <c r="H1398" s="204">
        <v>0</v>
      </c>
      <c r="J1398" s="204">
        <v>143</v>
      </c>
    </row>
    <row r="1399" spans="1:10">
      <c r="A1399" t="s">
        <v>5516</v>
      </c>
      <c r="B1399" s="204">
        <v>6</v>
      </c>
      <c r="C1399" s="204">
        <v>88</v>
      </c>
      <c r="F1399" s="204">
        <v>6</v>
      </c>
      <c r="H1399" s="204">
        <v>30</v>
      </c>
      <c r="J1399" s="204">
        <v>58</v>
      </c>
    </row>
    <row r="1400" spans="1:10">
      <c r="A1400" t="s">
        <v>3470</v>
      </c>
      <c r="B1400" s="204">
        <v>66</v>
      </c>
      <c r="C1400" s="204">
        <v>1783.46</v>
      </c>
      <c r="F1400" s="204">
        <v>66</v>
      </c>
      <c r="H1400" s="204">
        <v>289.21</v>
      </c>
      <c r="I1400" s="204">
        <v>-129</v>
      </c>
      <c r="J1400" s="204">
        <v>1494.25</v>
      </c>
    </row>
    <row r="1401" spans="1:10">
      <c r="A1401" t="s">
        <v>4592</v>
      </c>
      <c r="B1401" s="204">
        <v>4.5</v>
      </c>
      <c r="C1401" s="204">
        <v>14.5</v>
      </c>
      <c r="D1401" s="204">
        <v>4.5</v>
      </c>
      <c r="H1401" s="204">
        <v>4.5</v>
      </c>
      <c r="J1401" s="204">
        <v>10</v>
      </c>
    </row>
    <row r="1402" spans="1:10">
      <c r="A1402" t="s">
        <v>441</v>
      </c>
      <c r="B1402"/>
      <c r="C1402" s="204">
        <v>80.45</v>
      </c>
      <c r="H1402" s="204">
        <v>73.8</v>
      </c>
      <c r="I1402" s="204">
        <v>-129</v>
      </c>
      <c r="J1402" s="204">
        <v>6.65</v>
      </c>
    </row>
    <row r="1403" spans="1:10">
      <c r="A1403" t="s">
        <v>4819</v>
      </c>
      <c r="B1403"/>
      <c r="C1403" s="204">
        <v>284</v>
      </c>
      <c r="H1403" s="204">
        <v>40</v>
      </c>
      <c r="J1403" s="204">
        <v>244</v>
      </c>
    </row>
    <row r="1404" spans="1:10">
      <c r="A1404" t="s">
        <v>358</v>
      </c>
      <c r="B1404"/>
      <c r="C1404" s="204">
        <v>530.5</v>
      </c>
      <c r="J1404" s="204">
        <v>530.5</v>
      </c>
    </row>
    <row r="1405" spans="1:10">
      <c r="A1405" t="s">
        <v>4753</v>
      </c>
      <c r="B1405"/>
      <c r="C1405" s="204">
        <v>30.65</v>
      </c>
      <c r="H1405" s="204">
        <v>30</v>
      </c>
      <c r="I1405" s="204">
        <v>-69</v>
      </c>
      <c r="J1405" s="204">
        <v>0.65</v>
      </c>
    </row>
    <row r="1406" spans="1:10">
      <c r="A1406" t="s">
        <v>5517</v>
      </c>
      <c r="B1406" s="204">
        <v>90</v>
      </c>
      <c r="C1406" s="204">
        <v>317.05</v>
      </c>
      <c r="F1406" s="204">
        <v>90</v>
      </c>
      <c r="H1406" s="204">
        <v>209.9</v>
      </c>
      <c r="I1406" s="204">
        <v>-169</v>
      </c>
      <c r="J1406" s="204">
        <v>107.15</v>
      </c>
    </row>
    <row r="1407" spans="1:10">
      <c r="A1407" t="s">
        <v>1448</v>
      </c>
      <c r="B1407"/>
      <c r="C1407" s="204">
        <v>1756.98343333333</v>
      </c>
      <c r="H1407" s="204">
        <v>1284.7</v>
      </c>
      <c r="I1407" s="204">
        <v>-327</v>
      </c>
      <c r="J1407" s="204">
        <v>472.283433333333</v>
      </c>
    </row>
    <row r="1408" spans="1:10">
      <c r="A1408" t="s">
        <v>1565</v>
      </c>
      <c r="B1408" s="204">
        <v>231</v>
      </c>
      <c r="C1408" s="204">
        <v>241</v>
      </c>
      <c r="D1408" s="204">
        <v>169</v>
      </c>
      <c r="F1408" s="204">
        <v>62</v>
      </c>
      <c r="H1408" s="204">
        <v>169</v>
      </c>
      <c r="J1408" s="204">
        <v>72</v>
      </c>
    </row>
    <row r="1409" spans="1:10">
      <c r="A1409" t="s">
        <v>4490</v>
      </c>
      <c r="B1409"/>
      <c r="C1409" s="204">
        <v>1218.9</v>
      </c>
      <c r="H1409" s="204">
        <v>861.6</v>
      </c>
      <c r="I1409" s="204">
        <v>-72</v>
      </c>
      <c r="J1409" s="204">
        <v>357.3</v>
      </c>
    </row>
    <row r="1410" spans="1:10">
      <c r="A1410" t="s">
        <v>5518</v>
      </c>
      <c r="B1410"/>
      <c r="C1410" s="204">
        <v>210.44</v>
      </c>
      <c r="H1410" s="204">
        <v>114.79</v>
      </c>
      <c r="J1410" s="204">
        <v>95.65</v>
      </c>
    </row>
    <row r="1411" spans="1:10">
      <c r="A1411" t="s">
        <v>4890</v>
      </c>
      <c r="B1411" s="204">
        <v>20</v>
      </c>
      <c r="C1411" s="204">
        <v>250.65</v>
      </c>
      <c r="F1411" s="204">
        <v>20</v>
      </c>
      <c r="H1411" s="204">
        <v>106.2</v>
      </c>
      <c r="J1411" s="204">
        <v>144.45</v>
      </c>
    </row>
    <row r="1412" spans="1:10">
      <c r="A1412" t="s">
        <v>1003</v>
      </c>
      <c r="B1412" s="204">
        <v>127.095</v>
      </c>
      <c r="C1412" s="204">
        <v>417.655</v>
      </c>
      <c r="D1412" s="204">
        <v>33</v>
      </c>
      <c r="F1412" s="204">
        <v>94.095</v>
      </c>
      <c r="H1412" s="204">
        <v>121.51</v>
      </c>
      <c r="J1412" s="204">
        <v>296.145</v>
      </c>
    </row>
    <row r="1413" spans="1:11">
      <c r="A1413" t="s">
        <v>1163</v>
      </c>
      <c r="B1413" s="204">
        <v>-47</v>
      </c>
      <c r="C1413" s="204">
        <v>396.5</v>
      </c>
      <c r="F1413" s="204">
        <v>-47</v>
      </c>
      <c r="G1413" s="204">
        <v>-48</v>
      </c>
      <c r="J1413" s="204">
        <v>396.5</v>
      </c>
      <c r="K1413" s="204">
        <v>-48</v>
      </c>
    </row>
    <row r="1414" spans="1:10">
      <c r="A1414" t="s">
        <v>617</v>
      </c>
      <c r="B1414"/>
      <c r="C1414" s="204">
        <v>18</v>
      </c>
      <c r="H1414" s="204">
        <v>0</v>
      </c>
      <c r="J1414" s="204">
        <v>18</v>
      </c>
    </row>
    <row r="1415" spans="1:10">
      <c r="A1415" t="s">
        <v>58</v>
      </c>
      <c r="B1415" s="204">
        <v>6</v>
      </c>
      <c r="C1415" s="204">
        <v>161.45</v>
      </c>
      <c r="F1415" s="204">
        <v>6</v>
      </c>
      <c r="H1415" s="204">
        <v>154.8</v>
      </c>
      <c r="I1415" s="204">
        <v>-129</v>
      </c>
      <c r="J1415" s="204">
        <v>6.65</v>
      </c>
    </row>
    <row r="1416" spans="1:10">
      <c r="A1416" t="s">
        <v>2509</v>
      </c>
      <c r="B1416"/>
      <c r="C1416" s="204">
        <v>20</v>
      </c>
      <c r="J1416" s="204">
        <v>20</v>
      </c>
    </row>
    <row r="1417" spans="1:10">
      <c r="A1417" t="s">
        <v>1523</v>
      </c>
      <c r="B1417"/>
      <c r="C1417" s="204">
        <v>390.96</v>
      </c>
      <c r="H1417" s="204">
        <v>298.81</v>
      </c>
      <c r="I1417" s="204">
        <v>-220.1</v>
      </c>
      <c r="J1417" s="204">
        <v>92.15</v>
      </c>
    </row>
    <row r="1418" spans="1:10">
      <c r="A1418" t="s">
        <v>264</v>
      </c>
      <c r="B1418" s="204">
        <v>5</v>
      </c>
      <c r="C1418" s="204">
        <v>31</v>
      </c>
      <c r="F1418" s="204">
        <v>5</v>
      </c>
      <c r="J1418" s="204">
        <v>31</v>
      </c>
    </row>
    <row r="1419" spans="1:10">
      <c r="A1419" t="s">
        <v>5260</v>
      </c>
      <c r="B1419"/>
      <c r="C1419" s="204">
        <v>442</v>
      </c>
      <c r="J1419" s="204">
        <v>442</v>
      </c>
    </row>
    <row r="1420" spans="1:10">
      <c r="A1420" t="s">
        <v>1304</v>
      </c>
      <c r="B1420" s="204">
        <v>1</v>
      </c>
      <c r="C1420" s="204">
        <v>121.5</v>
      </c>
      <c r="F1420" s="204">
        <v>1</v>
      </c>
      <c r="J1420" s="204">
        <v>121.5</v>
      </c>
    </row>
    <row r="1421" spans="1:10">
      <c r="A1421" t="s">
        <v>2948</v>
      </c>
      <c r="B1421" s="204">
        <v>140</v>
      </c>
      <c r="C1421" s="204">
        <v>1349.15</v>
      </c>
      <c r="D1421" s="204">
        <v>129</v>
      </c>
      <c r="E1421" s="204">
        <v>-129</v>
      </c>
      <c r="F1421" s="204">
        <v>11</v>
      </c>
      <c r="H1421" s="204">
        <v>766.1</v>
      </c>
      <c r="I1421" s="204">
        <v>-189</v>
      </c>
      <c r="J1421" s="204">
        <v>583.05</v>
      </c>
    </row>
    <row r="1422" spans="1:11">
      <c r="A1422" t="s">
        <v>4996</v>
      </c>
      <c r="B1422"/>
      <c r="C1422" s="204">
        <v>299</v>
      </c>
      <c r="J1422" s="204">
        <v>299</v>
      </c>
      <c r="K1422" s="204">
        <v>-19</v>
      </c>
    </row>
    <row r="1423" spans="1:10">
      <c r="A1423" t="s">
        <v>3290</v>
      </c>
      <c r="B1423"/>
      <c r="C1423" s="204">
        <v>87.1</v>
      </c>
      <c r="H1423" s="204">
        <v>61.1</v>
      </c>
      <c r="I1423" s="204">
        <v>-91.1</v>
      </c>
      <c r="J1423" s="204">
        <v>26</v>
      </c>
    </row>
    <row r="1424" spans="1:11">
      <c r="A1424" t="s">
        <v>5519</v>
      </c>
      <c r="B1424" s="204">
        <v>46.5</v>
      </c>
      <c r="C1424" s="204">
        <v>301.8</v>
      </c>
      <c r="D1424" s="204">
        <v>38</v>
      </c>
      <c r="F1424" s="204">
        <v>8.5</v>
      </c>
      <c r="G1424" s="204">
        <v>-1.5</v>
      </c>
      <c r="H1424" s="204">
        <v>203.3</v>
      </c>
      <c r="J1424" s="204">
        <v>98.5</v>
      </c>
      <c r="K1424" s="204">
        <v>-1.5</v>
      </c>
    </row>
    <row r="1425" spans="1:10">
      <c r="A1425" t="s">
        <v>4870</v>
      </c>
      <c r="B1425"/>
      <c r="C1425" s="204">
        <v>747.69</v>
      </c>
      <c r="H1425" s="204">
        <v>683.09</v>
      </c>
      <c r="I1425" s="204">
        <v>-318</v>
      </c>
      <c r="J1425" s="204">
        <v>64.6</v>
      </c>
    </row>
    <row r="1426" spans="1:10">
      <c r="A1426" t="s">
        <v>771</v>
      </c>
      <c r="B1426"/>
      <c r="C1426" s="204">
        <v>9.75</v>
      </c>
      <c r="H1426" s="204">
        <v>-11.9</v>
      </c>
      <c r="I1426" s="204">
        <v>-138</v>
      </c>
      <c r="J1426" s="204">
        <v>21.65</v>
      </c>
    </row>
    <row r="1427" spans="1:10">
      <c r="A1427" t="s">
        <v>4693</v>
      </c>
      <c r="B1427" s="204">
        <v>169.8</v>
      </c>
      <c r="C1427" s="204">
        <v>1050.7</v>
      </c>
      <c r="D1427" s="204">
        <v>169.8</v>
      </c>
      <c r="H1427" s="204">
        <v>766.5</v>
      </c>
      <c r="J1427" s="204">
        <v>284.2</v>
      </c>
    </row>
    <row r="1428" spans="1:9">
      <c r="A1428" t="s">
        <v>3293</v>
      </c>
      <c r="B1428"/>
      <c r="C1428" s="204">
        <v>129.51</v>
      </c>
      <c r="H1428" s="204">
        <v>129.51</v>
      </c>
      <c r="I1428" s="204">
        <v>-53.1</v>
      </c>
    </row>
    <row r="1429" spans="1:8">
      <c r="A1429" t="s">
        <v>5041</v>
      </c>
      <c r="B1429"/>
      <c r="C1429" s="204">
        <v>200</v>
      </c>
      <c r="H1429" s="204">
        <v>200</v>
      </c>
    </row>
    <row r="1430" spans="1:11">
      <c r="A1430" t="s">
        <v>1693</v>
      </c>
      <c r="B1430" s="204">
        <v>18</v>
      </c>
      <c r="C1430" s="204">
        <v>91</v>
      </c>
      <c r="F1430" s="204">
        <v>18</v>
      </c>
      <c r="J1430" s="204">
        <v>91</v>
      </c>
      <c r="K1430" s="204">
        <v>-5</v>
      </c>
    </row>
    <row r="1431" spans="1:10">
      <c r="A1431" t="s">
        <v>4456</v>
      </c>
      <c r="B1431"/>
      <c r="C1431" s="204">
        <v>182.9</v>
      </c>
      <c r="H1431" s="204">
        <v>129</v>
      </c>
      <c r="J1431" s="204">
        <v>53.9</v>
      </c>
    </row>
    <row r="1432" spans="1:10">
      <c r="A1432" t="s">
        <v>3118</v>
      </c>
      <c r="B1432" s="204">
        <v>4.5</v>
      </c>
      <c r="C1432" s="204">
        <v>261.8</v>
      </c>
      <c r="D1432" s="204">
        <v>4.5</v>
      </c>
      <c r="H1432" s="204">
        <v>58.8</v>
      </c>
      <c r="J1432" s="204">
        <v>203</v>
      </c>
    </row>
    <row r="1433" spans="1:10">
      <c r="A1433" t="s">
        <v>4463</v>
      </c>
      <c r="B1433"/>
      <c r="C1433" s="204">
        <v>96.55</v>
      </c>
      <c r="H1433" s="204">
        <v>75.9</v>
      </c>
      <c r="J1433" s="204">
        <v>20.65</v>
      </c>
    </row>
    <row r="1434" spans="1:10">
      <c r="A1434" t="s">
        <v>2288</v>
      </c>
      <c r="B1434"/>
      <c r="C1434" s="204">
        <v>190</v>
      </c>
      <c r="H1434" s="204">
        <v>-8</v>
      </c>
      <c r="I1434" s="204">
        <v>-8</v>
      </c>
      <c r="J1434" s="204">
        <v>198</v>
      </c>
    </row>
    <row r="1435" spans="1:10">
      <c r="A1435" t="s">
        <v>1975</v>
      </c>
      <c r="B1435"/>
      <c r="C1435" s="204">
        <v>217</v>
      </c>
      <c r="H1435" s="204">
        <v>138</v>
      </c>
      <c r="J1435" s="204">
        <v>79</v>
      </c>
    </row>
    <row r="1436" spans="1:11">
      <c r="A1436" t="s">
        <v>5520</v>
      </c>
      <c r="B1436"/>
      <c r="C1436" s="204">
        <v>-10</v>
      </c>
      <c r="J1436" s="204">
        <v>-10</v>
      </c>
      <c r="K1436" s="204">
        <v>-10</v>
      </c>
    </row>
    <row r="1437" spans="1:10">
      <c r="A1437" t="s">
        <v>2140</v>
      </c>
      <c r="B1437"/>
      <c r="C1437" s="204">
        <v>42</v>
      </c>
      <c r="J1437" s="204">
        <v>42</v>
      </c>
    </row>
    <row r="1438" spans="1:10">
      <c r="A1438" t="s">
        <v>4322</v>
      </c>
      <c r="B1438"/>
      <c r="C1438" s="204">
        <v>176.1</v>
      </c>
      <c r="H1438" s="204">
        <v>156.1</v>
      </c>
      <c r="J1438" s="204">
        <v>20</v>
      </c>
    </row>
    <row r="1439" spans="1:10">
      <c r="A1439" t="s">
        <v>2534</v>
      </c>
      <c r="B1439"/>
      <c r="C1439" s="204">
        <v>139.65</v>
      </c>
      <c r="H1439" s="204">
        <v>129</v>
      </c>
      <c r="I1439" s="204">
        <v>-69</v>
      </c>
      <c r="J1439" s="204">
        <v>10.65</v>
      </c>
    </row>
    <row r="1440" spans="1:10">
      <c r="A1440" t="s">
        <v>4619</v>
      </c>
      <c r="B1440"/>
      <c r="C1440" s="204">
        <v>71</v>
      </c>
      <c r="J1440" s="204">
        <v>71</v>
      </c>
    </row>
    <row r="1441" spans="1:10">
      <c r="A1441" t="s">
        <v>1105</v>
      </c>
      <c r="B1441" s="204">
        <v>31</v>
      </c>
      <c r="C1441" s="204">
        <v>351.5</v>
      </c>
      <c r="F1441" s="204">
        <v>31</v>
      </c>
      <c r="J1441" s="204">
        <v>351.5</v>
      </c>
    </row>
    <row r="1442" spans="1:10">
      <c r="A1442" t="s">
        <v>4003</v>
      </c>
      <c r="B1442"/>
      <c r="C1442" s="204">
        <v>-1.00900000000001</v>
      </c>
      <c r="H1442" s="204">
        <v>-100</v>
      </c>
      <c r="I1442" s="204">
        <v>-100</v>
      </c>
      <c r="J1442" s="204">
        <v>98.991</v>
      </c>
    </row>
    <row r="1443" spans="1:10">
      <c r="A1443" t="s">
        <v>2080</v>
      </c>
      <c r="B1443"/>
      <c r="C1443" s="204">
        <v>42</v>
      </c>
      <c r="J1443" s="204">
        <v>42</v>
      </c>
    </row>
    <row r="1444" spans="1:10">
      <c r="A1444" t="s">
        <v>2173</v>
      </c>
      <c r="B1444" s="204">
        <v>78.3</v>
      </c>
      <c r="C1444" s="204">
        <v>907.34355</v>
      </c>
      <c r="F1444" s="204">
        <v>78.3</v>
      </c>
      <c r="J1444" s="204">
        <v>907.34355</v>
      </c>
    </row>
    <row r="1445" spans="1:10">
      <c r="A1445" t="s">
        <v>2114</v>
      </c>
      <c r="B1445"/>
      <c r="C1445" s="204">
        <v>12</v>
      </c>
      <c r="J1445" s="204">
        <v>12</v>
      </c>
    </row>
    <row r="1446" spans="1:10">
      <c r="A1446" t="s">
        <v>1563</v>
      </c>
      <c r="B1446" s="204">
        <v>393.79</v>
      </c>
      <c r="C1446" s="204">
        <v>1190.15</v>
      </c>
      <c r="D1446" s="204">
        <v>288.79</v>
      </c>
      <c r="F1446" s="204">
        <v>105</v>
      </c>
      <c r="H1446" s="204">
        <v>785.15</v>
      </c>
      <c r="I1446" s="204">
        <v>-257.3</v>
      </c>
      <c r="J1446" s="204">
        <v>405</v>
      </c>
    </row>
    <row r="1447" spans="1:8">
      <c r="A1447" t="s">
        <v>4587</v>
      </c>
      <c r="B1447"/>
      <c r="C1447" s="204">
        <v>7.5</v>
      </c>
      <c r="H1447" s="204">
        <v>7.5</v>
      </c>
    </row>
    <row r="1448" spans="1:10">
      <c r="A1448" t="s">
        <v>5006</v>
      </c>
      <c r="B1448"/>
      <c r="C1448" s="204">
        <v>210</v>
      </c>
      <c r="J1448" s="204">
        <v>210</v>
      </c>
    </row>
    <row r="1449" spans="1:11">
      <c r="A1449" t="s">
        <v>5521</v>
      </c>
      <c r="B1449" s="204">
        <v>46</v>
      </c>
      <c r="C1449" s="204">
        <v>1313.61</v>
      </c>
      <c r="D1449" s="204">
        <v>16</v>
      </c>
      <c r="F1449" s="204">
        <v>30</v>
      </c>
      <c r="H1449" s="204">
        <v>528.66</v>
      </c>
      <c r="I1449" s="204">
        <v>-88.3</v>
      </c>
      <c r="J1449" s="204">
        <v>784.95</v>
      </c>
      <c r="K1449" s="204">
        <v>-6</v>
      </c>
    </row>
    <row r="1450" spans="1:10">
      <c r="A1450" t="s">
        <v>3954</v>
      </c>
      <c r="B1450"/>
      <c r="C1450" s="204">
        <v>72</v>
      </c>
      <c r="J1450" s="204">
        <v>72</v>
      </c>
    </row>
    <row r="1451" spans="1:10">
      <c r="A1451" t="s">
        <v>3055</v>
      </c>
      <c r="B1451" s="204">
        <v>40</v>
      </c>
      <c r="C1451" s="204">
        <v>460.6</v>
      </c>
      <c r="D1451" s="204">
        <v>0</v>
      </c>
      <c r="F1451" s="204">
        <v>40</v>
      </c>
      <c r="H1451" s="204">
        <v>353</v>
      </c>
      <c r="I1451" s="204">
        <v>-138</v>
      </c>
      <c r="J1451" s="204">
        <v>107.6</v>
      </c>
    </row>
    <row r="1452" spans="1:10">
      <c r="A1452" t="s">
        <v>3970</v>
      </c>
      <c r="B1452"/>
      <c r="C1452" s="204">
        <v>104.1</v>
      </c>
      <c r="H1452" s="204">
        <v>89.1</v>
      </c>
      <c r="J1452" s="204">
        <v>15</v>
      </c>
    </row>
    <row r="1453" spans="1:10">
      <c r="A1453" t="s">
        <v>5522</v>
      </c>
      <c r="B1453" s="204">
        <v>8</v>
      </c>
      <c r="C1453" s="204">
        <v>85.3</v>
      </c>
      <c r="D1453" s="204">
        <v>8</v>
      </c>
      <c r="H1453" s="204">
        <v>80.3</v>
      </c>
      <c r="J1453" s="204">
        <v>5</v>
      </c>
    </row>
    <row r="1454" spans="1:11">
      <c r="A1454" t="s">
        <v>4896</v>
      </c>
      <c r="B1454" s="204">
        <v>-92</v>
      </c>
      <c r="C1454" s="204">
        <v>791.1</v>
      </c>
      <c r="F1454" s="204">
        <v>-92</v>
      </c>
      <c r="G1454" s="204">
        <v>-92</v>
      </c>
      <c r="H1454" s="204">
        <v>152.1</v>
      </c>
      <c r="I1454" s="204">
        <v>-219.7</v>
      </c>
      <c r="J1454" s="204">
        <v>639</v>
      </c>
      <c r="K1454" s="204">
        <v>-92</v>
      </c>
    </row>
    <row r="1455" spans="1:9">
      <c r="A1455" t="s">
        <v>5523</v>
      </c>
      <c r="B1455"/>
      <c r="C1455" s="204">
        <v>-9</v>
      </c>
      <c r="H1455" s="204">
        <v>-9</v>
      </c>
      <c r="I1455" s="204">
        <v>-9</v>
      </c>
    </row>
    <row r="1456" spans="1:10">
      <c r="A1456" t="s">
        <v>445</v>
      </c>
      <c r="B1456"/>
      <c r="C1456" s="204">
        <v>149</v>
      </c>
      <c r="H1456" s="204">
        <v>129</v>
      </c>
      <c r="J1456" s="204">
        <v>20</v>
      </c>
    </row>
    <row r="1457" spans="1:11">
      <c r="A1457" t="s">
        <v>5524</v>
      </c>
      <c r="B1457"/>
      <c r="C1457" s="204">
        <v>60</v>
      </c>
      <c r="J1457" s="204">
        <v>60</v>
      </c>
      <c r="K1457" s="204">
        <v>-6</v>
      </c>
    </row>
    <row r="1458" spans="1:10">
      <c r="A1458" t="s">
        <v>5049</v>
      </c>
      <c r="B1458"/>
      <c r="C1458" s="204">
        <v>26</v>
      </c>
      <c r="H1458" s="204">
        <v>0</v>
      </c>
      <c r="J1458" s="204">
        <v>26</v>
      </c>
    </row>
    <row r="1459" spans="1:10">
      <c r="A1459" t="s">
        <v>1793</v>
      </c>
      <c r="B1459"/>
      <c r="C1459" s="204">
        <v>-189</v>
      </c>
      <c r="H1459" s="204">
        <v>-199</v>
      </c>
      <c r="I1459" s="204">
        <v>-199</v>
      </c>
      <c r="J1459" s="204">
        <v>10</v>
      </c>
    </row>
    <row r="1460" spans="1:9">
      <c r="A1460" t="s">
        <v>5139</v>
      </c>
      <c r="B1460"/>
      <c r="C1460" s="204">
        <v>33.8</v>
      </c>
      <c r="H1460" s="204">
        <v>33.8</v>
      </c>
      <c r="I1460" s="204">
        <v>-169</v>
      </c>
    </row>
    <row r="1461" spans="1:10">
      <c r="A1461" t="s">
        <v>5525</v>
      </c>
      <c r="B1461"/>
      <c r="C1461" s="204">
        <v>243.65</v>
      </c>
      <c r="H1461" s="204">
        <v>152.7</v>
      </c>
      <c r="J1461" s="204">
        <v>90.95</v>
      </c>
    </row>
    <row r="1462" spans="1:10">
      <c r="A1462" t="s">
        <v>1272</v>
      </c>
      <c r="B1462"/>
      <c r="C1462" s="204">
        <v>116</v>
      </c>
      <c r="J1462" s="204">
        <v>116</v>
      </c>
    </row>
    <row r="1463" spans="1:10">
      <c r="A1463" t="s">
        <v>2737</v>
      </c>
      <c r="B1463"/>
      <c r="C1463" s="204">
        <v>6</v>
      </c>
      <c r="J1463" s="204">
        <v>6</v>
      </c>
    </row>
    <row r="1464" spans="1:10">
      <c r="A1464" t="s">
        <v>5273</v>
      </c>
      <c r="B1464"/>
      <c r="C1464" s="204">
        <v>216</v>
      </c>
      <c r="J1464" s="204">
        <v>216</v>
      </c>
    </row>
    <row r="1465" spans="1:10">
      <c r="A1465" t="s">
        <v>2494</v>
      </c>
      <c r="B1465"/>
      <c r="C1465" s="204">
        <v>343</v>
      </c>
      <c r="H1465" s="204">
        <v>258</v>
      </c>
      <c r="J1465" s="204">
        <v>85</v>
      </c>
    </row>
    <row r="1466" spans="1:10">
      <c r="A1466" t="s">
        <v>5152</v>
      </c>
      <c r="B1466"/>
      <c r="C1466" s="204">
        <v>98.9</v>
      </c>
      <c r="H1466" s="204">
        <v>83.9</v>
      </c>
      <c r="J1466" s="204">
        <v>15</v>
      </c>
    </row>
    <row r="1467" spans="1:10">
      <c r="A1467" t="s">
        <v>5526</v>
      </c>
      <c r="B1467" s="204">
        <v>58.1</v>
      </c>
      <c r="C1467" s="204">
        <v>212.9</v>
      </c>
      <c r="D1467" s="204">
        <v>53.1</v>
      </c>
      <c r="F1467" s="204">
        <v>5</v>
      </c>
      <c r="H1467" s="204">
        <v>207.9</v>
      </c>
      <c r="J1467" s="204">
        <v>5</v>
      </c>
    </row>
    <row r="1468" spans="1:10">
      <c r="A1468" t="s">
        <v>1119</v>
      </c>
      <c r="B1468" s="204">
        <v>50</v>
      </c>
      <c r="C1468" s="204">
        <v>51</v>
      </c>
      <c r="F1468" s="204">
        <v>50</v>
      </c>
      <c r="J1468" s="204">
        <v>51</v>
      </c>
    </row>
    <row r="1469" spans="1:10">
      <c r="A1469" t="s">
        <v>1157</v>
      </c>
      <c r="B1469"/>
      <c r="C1469" s="204">
        <v>50</v>
      </c>
      <c r="J1469" s="204">
        <v>50</v>
      </c>
    </row>
    <row r="1470" spans="1:10">
      <c r="A1470" t="s">
        <v>5096</v>
      </c>
      <c r="B1470"/>
      <c r="C1470" s="204">
        <v>10</v>
      </c>
      <c r="J1470" s="204">
        <v>10</v>
      </c>
    </row>
    <row r="1471" spans="1:11">
      <c r="A1471" t="s">
        <v>5256</v>
      </c>
      <c r="B1471"/>
      <c r="C1471" s="204">
        <v>623.1002</v>
      </c>
      <c r="J1471" s="204">
        <v>623.1002</v>
      </c>
      <c r="K1471" s="204">
        <v>-12</v>
      </c>
    </row>
    <row r="1472" spans="1:10">
      <c r="A1472" t="s">
        <v>863</v>
      </c>
      <c r="B1472"/>
      <c r="C1472" s="204">
        <v>14</v>
      </c>
      <c r="H1472" s="204">
        <v>0</v>
      </c>
      <c r="J1472" s="204">
        <v>14</v>
      </c>
    </row>
    <row r="1473" spans="1:10">
      <c r="A1473" t="s">
        <v>5244</v>
      </c>
      <c r="B1473" s="204">
        <v>35</v>
      </c>
      <c r="C1473" s="204">
        <v>107</v>
      </c>
      <c r="F1473" s="204">
        <v>35</v>
      </c>
      <c r="J1473" s="204">
        <v>107</v>
      </c>
    </row>
    <row r="1474" spans="1:11">
      <c r="A1474" t="s">
        <v>5527</v>
      </c>
      <c r="B1474" s="204">
        <v>-10</v>
      </c>
      <c r="C1474" s="204">
        <v>-10</v>
      </c>
      <c r="F1474" s="204">
        <v>-10</v>
      </c>
      <c r="G1474" s="204">
        <v>-10</v>
      </c>
      <c r="J1474" s="204">
        <v>-10</v>
      </c>
      <c r="K1474" s="204">
        <v>-10</v>
      </c>
    </row>
    <row r="1475" spans="1:10">
      <c r="A1475" t="s">
        <v>4980</v>
      </c>
      <c r="B1475" s="204">
        <v>6</v>
      </c>
      <c r="C1475" s="204">
        <v>140.79</v>
      </c>
      <c r="F1475" s="204">
        <v>6</v>
      </c>
      <c r="H1475" s="204">
        <v>129.79</v>
      </c>
      <c r="J1475" s="204">
        <v>11</v>
      </c>
    </row>
    <row r="1476" spans="1:10">
      <c r="A1476" t="s">
        <v>5246</v>
      </c>
      <c r="B1476"/>
      <c r="C1476" s="204">
        <v>6</v>
      </c>
      <c r="J1476" s="204">
        <v>6</v>
      </c>
    </row>
    <row r="1477" spans="1:8">
      <c r="A1477" t="s">
        <v>4663</v>
      </c>
      <c r="B1477"/>
      <c r="C1477" s="204">
        <v>0</v>
      </c>
      <c r="H1477" s="204">
        <v>0</v>
      </c>
    </row>
    <row r="1478" spans="1:10">
      <c r="A1478" t="s">
        <v>5076</v>
      </c>
      <c r="B1478"/>
      <c r="C1478" s="204">
        <v>75</v>
      </c>
      <c r="J1478" s="204">
        <v>75</v>
      </c>
    </row>
    <row r="1479" spans="1:8">
      <c r="A1479" t="s">
        <v>5271</v>
      </c>
      <c r="B1479" s="204">
        <v>113.96</v>
      </c>
      <c r="C1479" s="204">
        <v>113.96</v>
      </c>
      <c r="D1479" s="204">
        <v>113.96</v>
      </c>
      <c r="H1479" s="204">
        <v>113.96</v>
      </c>
    </row>
    <row r="1480" spans="1:10">
      <c r="A1480" t="s">
        <v>5528</v>
      </c>
      <c r="B1480" s="204">
        <v>5</v>
      </c>
      <c r="C1480" s="204">
        <v>5</v>
      </c>
      <c r="F1480" s="204">
        <v>5</v>
      </c>
      <c r="J1480" s="204">
        <v>5</v>
      </c>
    </row>
    <row r="1481" spans="1:10">
      <c r="A1481" t="s">
        <v>508</v>
      </c>
      <c r="B1481" s="204">
        <v>15.6</v>
      </c>
      <c r="C1481" s="204">
        <v>15.6</v>
      </c>
      <c r="F1481" s="204">
        <v>15.6</v>
      </c>
      <c r="J1481" s="204">
        <v>15.6</v>
      </c>
    </row>
    <row r="1482" spans="1:10">
      <c r="A1482" t="s">
        <v>3494</v>
      </c>
      <c r="B1482" s="204">
        <v>15</v>
      </c>
      <c r="C1482" s="204">
        <v>15</v>
      </c>
      <c r="F1482" s="204">
        <v>15</v>
      </c>
      <c r="J1482" s="204">
        <v>15</v>
      </c>
    </row>
    <row r="1483" spans="1:10">
      <c r="A1483" t="s">
        <v>4850</v>
      </c>
      <c r="B1483" s="204">
        <v>50.8</v>
      </c>
      <c r="C1483" s="204">
        <v>50.8</v>
      </c>
      <c r="D1483" s="204">
        <v>48</v>
      </c>
      <c r="F1483" s="204">
        <v>2.8</v>
      </c>
      <c r="H1483" s="204">
        <v>48</v>
      </c>
      <c r="J1483" s="204">
        <v>2.8</v>
      </c>
    </row>
    <row r="1484" spans="1:8">
      <c r="A1484" t="s">
        <v>5529</v>
      </c>
      <c r="B1484" s="204">
        <v>0</v>
      </c>
      <c r="C1484" s="204">
        <v>0</v>
      </c>
      <c r="D1484" s="204">
        <v>0</v>
      </c>
      <c r="H1484" s="204">
        <v>0</v>
      </c>
    </row>
    <row r="1485" spans="1:10">
      <c r="A1485" t="s">
        <v>1296</v>
      </c>
      <c r="B1485" s="204">
        <v>34</v>
      </c>
      <c r="C1485" s="204">
        <v>109</v>
      </c>
      <c r="F1485" s="204">
        <v>34</v>
      </c>
      <c r="J1485" s="204">
        <v>109</v>
      </c>
    </row>
    <row r="1486" spans="1:11">
      <c r="A1486" t="s">
        <v>1313</v>
      </c>
      <c r="B1486" s="204">
        <v>-696.5</v>
      </c>
      <c r="C1486" s="204">
        <v>16663.5</v>
      </c>
      <c r="F1486" s="204">
        <v>-696.5</v>
      </c>
      <c r="G1486" s="204">
        <v>-797.5</v>
      </c>
      <c r="J1486" s="204">
        <v>16663.5</v>
      </c>
      <c r="K1486" s="204">
        <v>-4554.5</v>
      </c>
    </row>
    <row r="1487" spans="1:10">
      <c r="A1487" t="s">
        <v>3778</v>
      </c>
      <c r="B1487" s="204">
        <v>55</v>
      </c>
      <c r="C1487" s="204">
        <v>1760.05</v>
      </c>
      <c r="D1487" s="204">
        <v>35</v>
      </c>
      <c r="E1487" s="204">
        <v>-60</v>
      </c>
      <c r="F1487" s="204">
        <v>20</v>
      </c>
      <c r="H1487" s="204">
        <v>1177.5</v>
      </c>
      <c r="I1487" s="204">
        <v>-917.4</v>
      </c>
      <c r="J1487" s="204">
        <v>582.55</v>
      </c>
    </row>
    <row r="1488" spans="1:11">
      <c r="A1488" t="s">
        <v>94</v>
      </c>
      <c r="B1488" s="204">
        <v>6</v>
      </c>
      <c r="C1488" s="204">
        <v>1357.95</v>
      </c>
      <c r="F1488" s="204">
        <v>6</v>
      </c>
      <c r="G1488" s="204">
        <v>-6</v>
      </c>
      <c r="H1488" s="204">
        <v>492.2</v>
      </c>
      <c r="I1488" s="204">
        <v>-390</v>
      </c>
      <c r="J1488" s="204">
        <v>865.75</v>
      </c>
      <c r="K1488" s="204">
        <v>-16</v>
      </c>
    </row>
    <row r="1489" spans="1:11">
      <c r="A1489" t="s">
        <v>5530</v>
      </c>
      <c r="B1489" s="204">
        <v>637</v>
      </c>
      <c r="C1489" s="204">
        <v>29771</v>
      </c>
      <c r="F1489" s="204">
        <v>637</v>
      </c>
      <c r="G1489" s="204">
        <v>-36</v>
      </c>
      <c r="J1489" s="204">
        <v>29771</v>
      </c>
      <c r="K1489" s="204">
        <v>-306</v>
      </c>
    </row>
    <row r="1490" spans="1:10">
      <c r="A1490" t="s">
        <v>409</v>
      </c>
      <c r="B1490" s="204">
        <v>-40</v>
      </c>
      <c r="C1490" s="204">
        <v>451.85</v>
      </c>
      <c r="D1490" s="204">
        <v>-60</v>
      </c>
      <c r="E1490" s="204">
        <v>-60</v>
      </c>
      <c r="F1490" s="204">
        <v>20</v>
      </c>
      <c r="H1490" s="204">
        <v>89.2</v>
      </c>
      <c r="I1490" s="204">
        <v>-445</v>
      </c>
      <c r="J1490" s="204">
        <v>362.65</v>
      </c>
    </row>
    <row r="1491" spans="1:10">
      <c r="A1491" t="s">
        <v>1117</v>
      </c>
      <c r="B1491" s="204">
        <v>12.5</v>
      </c>
      <c r="C1491" s="204">
        <v>190.5</v>
      </c>
      <c r="F1491" s="204">
        <v>12.5</v>
      </c>
      <c r="J1491" s="204">
        <v>190.5</v>
      </c>
    </row>
    <row r="1492" spans="1:11">
      <c r="A1492" t="s">
        <v>1335</v>
      </c>
      <c r="B1492" s="204">
        <v>-320.5</v>
      </c>
      <c r="C1492" s="204">
        <v>17554.5</v>
      </c>
      <c r="F1492" s="204">
        <v>-320.5</v>
      </c>
      <c r="G1492" s="204">
        <v>-682.5</v>
      </c>
      <c r="J1492" s="204">
        <v>17554.5</v>
      </c>
      <c r="K1492" s="204">
        <v>-3423.5</v>
      </c>
    </row>
    <row r="1493" spans="1:11">
      <c r="A1493" t="s">
        <v>1070</v>
      </c>
      <c r="B1493" s="204">
        <v>50.5</v>
      </c>
      <c r="C1493" s="204">
        <v>2555.41666666667</v>
      </c>
      <c r="D1493" s="204">
        <v>34.5</v>
      </c>
      <c r="F1493" s="204">
        <v>16</v>
      </c>
      <c r="H1493" s="204">
        <v>1910.55</v>
      </c>
      <c r="I1493" s="204">
        <v>-396.3</v>
      </c>
      <c r="J1493" s="204">
        <v>644.866666666667</v>
      </c>
      <c r="K1493" s="204">
        <v>-15</v>
      </c>
    </row>
    <row r="1494" spans="1:10">
      <c r="A1494" t="s">
        <v>2577</v>
      </c>
      <c r="B1494" s="204">
        <v>278</v>
      </c>
      <c r="C1494" s="204">
        <v>551.65</v>
      </c>
      <c r="D1494" s="204">
        <v>258</v>
      </c>
      <c r="F1494" s="204">
        <v>20</v>
      </c>
      <c r="H1494" s="204">
        <v>474.1</v>
      </c>
      <c r="I1494" s="204">
        <v>-140.9</v>
      </c>
      <c r="J1494" s="204">
        <v>77.55</v>
      </c>
    </row>
    <row r="1495" spans="1:11">
      <c r="A1495" t="s">
        <v>1502</v>
      </c>
      <c r="B1495" s="204">
        <v>4.5</v>
      </c>
      <c r="C1495" s="204">
        <v>413.71</v>
      </c>
      <c r="D1495" s="204">
        <v>4.5</v>
      </c>
      <c r="H1495" s="204">
        <v>371.41</v>
      </c>
      <c r="I1495" s="204">
        <v>-1736.7</v>
      </c>
      <c r="J1495" s="204">
        <v>42.3</v>
      </c>
      <c r="K1495" s="204">
        <v>-5</v>
      </c>
    </row>
    <row r="1496" spans="1:11">
      <c r="A1496" t="s">
        <v>355</v>
      </c>
      <c r="B1496" s="204">
        <v>47</v>
      </c>
      <c r="C1496" s="204">
        <v>1664.96666666667</v>
      </c>
      <c r="D1496" s="204">
        <v>30</v>
      </c>
      <c r="F1496" s="204">
        <v>17</v>
      </c>
      <c r="H1496" s="204">
        <v>407.6</v>
      </c>
      <c r="I1496" s="204">
        <v>-498</v>
      </c>
      <c r="J1496" s="204">
        <v>1257.36666666667</v>
      </c>
      <c r="K1496" s="204">
        <v>-44</v>
      </c>
    </row>
    <row r="1497" spans="1:10">
      <c r="A1497" t="s">
        <v>992</v>
      </c>
      <c r="B1497" s="204">
        <v>89</v>
      </c>
      <c r="C1497" s="204">
        <v>1371.66815</v>
      </c>
      <c r="D1497" s="204">
        <v>51</v>
      </c>
      <c r="F1497" s="204">
        <v>38</v>
      </c>
      <c r="H1497" s="204">
        <v>863.22</v>
      </c>
      <c r="I1497" s="204">
        <v>-586.1</v>
      </c>
      <c r="J1497" s="204">
        <v>508.44815</v>
      </c>
    </row>
    <row r="1498" spans="1:11">
      <c r="A1498" t="s">
        <v>1355</v>
      </c>
      <c r="B1498" s="204">
        <v>15</v>
      </c>
      <c r="C1498" s="204">
        <v>2635</v>
      </c>
      <c r="F1498" s="204">
        <v>15</v>
      </c>
      <c r="G1498" s="204">
        <v>-26</v>
      </c>
      <c r="J1498" s="204">
        <v>2635</v>
      </c>
      <c r="K1498" s="204">
        <v>-113</v>
      </c>
    </row>
    <row r="1499" spans="1:11">
      <c r="A1499" t="s">
        <v>1826</v>
      </c>
      <c r="B1499" s="204">
        <v>19.5</v>
      </c>
      <c r="C1499" s="204">
        <v>1857.15</v>
      </c>
      <c r="D1499" s="204">
        <v>7.5</v>
      </c>
      <c r="F1499" s="204">
        <v>12</v>
      </c>
      <c r="H1499" s="204">
        <v>229.5</v>
      </c>
      <c r="I1499" s="204">
        <v>-20</v>
      </c>
      <c r="J1499" s="204">
        <v>1627.65</v>
      </c>
      <c r="K1499" s="204">
        <v>-30</v>
      </c>
    </row>
    <row r="1500" spans="1:10">
      <c r="A1500" t="s">
        <v>1686</v>
      </c>
      <c r="B1500" s="204">
        <v>23</v>
      </c>
      <c r="C1500" s="204">
        <v>1320.51</v>
      </c>
      <c r="D1500" s="204">
        <v>3</v>
      </c>
      <c r="F1500" s="204">
        <v>20</v>
      </c>
      <c r="H1500" s="204">
        <v>956.06</v>
      </c>
      <c r="I1500" s="204">
        <v>-824.8</v>
      </c>
      <c r="J1500" s="204">
        <v>364.45</v>
      </c>
    </row>
    <row r="1501" spans="1:11">
      <c r="A1501" t="s">
        <v>4231</v>
      </c>
      <c r="B1501" s="204">
        <v>7</v>
      </c>
      <c r="C1501" s="204">
        <v>1425.20996666667</v>
      </c>
      <c r="D1501" s="204">
        <v>-3</v>
      </c>
      <c r="E1501" s="204">
        <v>-132</v>
      </c>
      <c r="F1501" s="204">
        <v>10</v>
      </c>
      <c r="H1501" s="204">
        <v>1210.3</v>
      </c>
      <c r="I1501" s="204">
        <v>-350</v>
      </c>
      <c r="J1501" s="204">
        <v>214.909966666667</v>
      </c>
      <c r="K1501" s="204">
        <v>-15</v>
      </c>
    </row>
    <row r="1502" spans="1:11">
      <c r="A1502" t="s">
        <v>1836</v>
      </c>
      <c r="B1502" s="204">
        <v>162.96</v>
      </c>
      <c r="C1502" s="204">
        <v>1287.21</v>
      </c>
      <c r="D1502" s="204">
        <v>102.96</v>
      </c>
      <c r="E1502" s="204">
        <v>-3</v>
      </c>
      <c r="F1502" s="204">
        <v>60</v>
      </c>
      <c r="H1502" s="204">
        <v>200.86</v>
      </c>
      <c r="I1502" s="204">
        <v>-288</v>
      </c>
      <c r="J1502" s="204">
        <v>1086.35</v>
      </c>
      <c r="K1502" s="204">
        <v>-10</v>
      </c>
    </row>
    <row r="1503" spans="1:9">
      <c r="A1503" t="s">
        <v>961</v>
      </c>
      <c r="B1503"/>
      <c r="C1503" s="204">
        <v>-513</v>
      </c>
      <c r="H1503" s="204">
        <v>-513</v>
      </c>
      <c r="I1503" s="204">
        <v>-513</v>
      </c>
    </row>
    <row r="1504" spans="1:10">
      <c r="A1504" t="s">
        <v>920</v>
      </c>
      <c r="B1504" s="204">
        <v>74</v>
      </c>
      <c r="C1504" s="204">
        <v>400.4642</v>
      </c>
      <c r="D1504" s="204">
        <v>28</v>
      </c>
      <c r="F1504" s="204">
        <v>46</v>
      </c>
      <c r="H1504" s="204">
        <v>-76.3</v>
      </c>
      <c r="I1504" s="204">
        <v>-1214</v>
      </c>
      <c r="J1504" s="204">
        <v>476.7642</v>
      </c>
    </row>
    <row r="1505" spans="1:9">
      <c r="A1505" t="s">
        <v>2647</v>
      </c>
      <c r="B1505"/>
      <c r="C1505" s="204">
        <v>-409</v>
      </c>
      <c r="H1505" s="204">
        <v>-409</v>
      </c>
      <c r="I1505" s="204">
        <v>-409</v>
      </c>
    </row>
    <row r="1506" spans="1:10">
      <c r="A1506" t="s">
        <v>3176</v>
      </c>
      <c r="B1506" s="204">
        <v>209</v>
      </c>
      <c r="C1506" s="204">
        <v>5212.41</v>
      </c>
      <c r="D1506" s="204">
        <v>169</v>
      </c>
      <c r="F1506" s="204">
        <v>40</v>
      </c>
      <c r="H1506" s="204">
        <v>4658.51</v>
      </c>
      <c r="I1506" s="204">
        <v>-193.5</v>
      </c>
      <c r="J1506" s="204">
        <v>553.9</v>
      </c>
    </row>
    <row r="1507" spans="1:11">
      <c r="A1507" t="s">
        <v>5531</v>
      </c>
      <c r="B1507"/>
      <c r="C1507" s="204">
        <v>-115</v>
      </c>
      <c r="H1507" s="204">
        <v>-105</v>
      </c>
      <c r="I1507" s="204">
        <v>-105</v>
      </c>
      <c r="J1507" s="204">
        <v>-10</v>
      </c>
      <c r="K1507" s="204">
        <v>-10</v>
      </c>
    </row>
    <row r="1508" spans="1:10">
      <c r="A1508" t="s">
        <v>2337</v>
      </c>
      <c r="B1508" s="204">
        <v>45</v>
      </c>
      <c r="C1508" s="204">
        <v>670.25</v>
      </c>
      <c r="D1508" s="204">
        <v>20</v>
      </c>
      <c r="F1508" s="204">
        <v>25</v>
      </c>
      <c r="H1508" s="204">
        <v>547.7</v>
      </c>
      <c r="I1508" s="204">
        <v>-346</v>
      </c>
      <c r="J1508" s="204">
        <v>122.55</v>
      </c>
    </row>
    <row r="1509" spans="1:10">
      <c r="A1509" t="s">
        <v>2295</v>
      </c>
      <c r="B1509" s="204">
        <v>156.55</v>
      </c>
      <c r="C1509" s="204">
        <v>2656.32</v>
      </c>
      <c r="D1509" s="204">
        <v>105.9</v>
      </c>
      <c r="F1509" s="204">
        <v>50.65</v>
      </c>
      <c r="H1509" s="204">
        <v>2043.92</v>
      </c>
      <c r="I1509" s="204">
        <v>-692.1</v>
      </c>
      <c r="J1509" s="204">
        <v>612.4</v>
      </c>
    </row>
    <row r="1510" spans="1:10">
      <c r="A1510" t="s">
        <v>2971</v>
      </c>
      <c r="B1510" s="204">
        <v>56.3</v>
      </c>
      <c r="C1510" s="204">
        <v>514.93945</v>
      </c>
      <c r="D1510" s="204">
        <v>51.3</v>
      </c>
      <c r="F1510" s="204">
        <v>5</v>
      </c>
      <c r="H1510" s="204">
        <v>-50.9</v>
      </c>
      <c r="I1510" s="204">
        <v>-1120</v>
      </c>
      <c r="J1510" s="204">
        <v>565.83945</v>
      </c>
    </row>
    <row r="1511" spans="1:10">
      <c r="A1511" t="s">
        <v>3147</v>
      </c>
      <c r="B1511"/>
      <c r="C1511" s="204">
        <v>-79.21</v>
      </c>
      <c r="H1511" s="204">
        <v>-384</v>
      </c>
      <c r="I1511" s="204">
        <v>-384</v>
      </c>
      <c r="J1511" s="204">
        <v>304.79</v>
      </c>
    </row>
    <row r="1512" spans="1:11">
      <c r="A1512" t="s">
        <v>753</v>
      </c>
      <c r="B1512" s="204">
        <v>369.25</v>
      </c>
      <c r="C1512" s="204">
        <v>8728.11125</v>
      </c>
      <c r="D1512" s="204">
        <v>221.2</v>
      </c>
      <c r="E1512" s="204">
        <v>-169</v>
      </c>
      <c r="F1512" s="204">
        <v>148.05</v>
      </c>
      <c r="H1512" s="204">
        <v>5564.78</v>
      </c>
      <c r="I1512" s="204">
        <v>-2091</v>
      </c>
      <c r="J1512" s="204">
        <v>3163.33125</v>
      </c>
      <c r="K1512" s="204">
        <v>-3</v>
      </c>
    </row>
    <row r="1513" spans="1:10">
      <c r="A1513" t="s">
        <v>1712</v>
      </c>
      <c r="B1513" s="204">
        <v>25</v>
      </c>
      <c r="C1513" s="204">
        <v>1174.2</v>
      </c>
      <c r="D1513" s="204">
        <v>10</v>
      </c>
      <c r="F1513" s="204">
        <v>15</v>
      </c>
      <c r="H1513" s="204">
        <v>923.2</v>
      </c>
      <c r="I1513" s="204">
        <v>-318.7</v>
      </c>
      <c r="J1513" s="204">
        <v>251</v>
      </c>
    </row>
    <row r="1514" spans="1:10">
      <c r="A1514" t="s">
        <v>4234</v>
      </c>
      <c r="B1514"/>
      <c r="C1514" s="204">
        <v>166.55</v>
      </c>
      <c r="H1514" s="204">
        <v>59.9</v>
      </c>
      <c r="I1514" s="204">
        <v>-179.1</v>
      </c>
      <c r="J1514" s="204">
        <v>106.65</v>
      </c>
    </row>
    <row r="1515" spans="1:10">
      <c r="A1515" t="s">
        <v>249</v>
      </c>
      <c r="B1515" s="204">
        <v>174</v>
      </c>
      <c r="C1515" s="204">
        <v>662.75</v>
      </c>
      <c r="D1515" s="204">
        <v>144</v>
      </c>
      <c r="F1515" s="204">
        <v>30</v>
      </c>
      <c r="H1515" s="204">
        <v>524.1</v>
      </c>
      <c r="I1515" s="204">
        <v>-177.2</v>
      </c>
      <c r="J1515" s="204">
        <v>138.65</v>
      </c>
    </row>
    <row r="1516" spans="1:9">
      <c r="A1516" t="s">
        <v>805</v>
      </c>
      <c r="B1516"/>
      <c r="C1516" s="204">
        <v>-230</v>
      </c>
      <c r="H1516" s="204">
        <v>-230</v>
      </c>
      <c r="I1516" s="204">
        <v>-230</v>
      </c>
    </row>
    <row r="1517" spans="1:11">
      <c r="A1517" t="s">
        <v>230</v>
      </c>
      <c r="B1517" s="204">
        <v>182.183333333333</v>
      </c>
      <c r="C1517" s="204">
        <v>952.028333333333</v>
      </c>
      <c r="D1517" s="204">
        <v>17.1</v>
      </c>
      <c r="F1517" s="204">
        <v>165.083333333333</v>
      </c>
      <c r="H1517" s="204">
        <v>445.5</v>
      </c>
      <c r="I1517" s="204">
        <v>-604.2</v>
      </c>
      <c r="J1517" s="204">
        <v>506.528333333333</v>
      </c>
      <c r="K1517" s="204">
        <v>-10</v>
      </c>
    </row>
    <row r="1518" spans="1:10">
      <c r="A1518" t="s">
        <v>3006</v>
      </c>
      <c r="B1518" s="204">
        <v>148</v>
      </c>
      <c r="C1518" s="204">
        <v>1486.6</v>
      </c>
      <c r="D1518" s="204">
        <v>38</v>
      </c>
      <c r="F1518" s="204">
        <v>110</v>
      </c>
      <c r="H1518" s="204">
        <v>245.4</v>
      </c>
      <c r="I1518" s="204">
        <v>-835</v>
      </c>
      <c r="J1518" s="204">
        <v>1241.2</v>
      </c>
    </row>
    <row r="1519" spans="1:10">
      <c r="A1519" t="s">
        <v>4142</v>
      </c>
      <c r="B1519" s="204">
        <v>43</v>
      </c>
      <c r="C1519" s="204">
        <v>1225.55</v>
      </c>
      <c r="D1519" s="204">
        <v>8</v>
      </c>
      <c r="F1519" s="204">
        <v>35</v>
      </c>
      <c r="H1519" s="204">
        <v>716.4</v>
      </c>
      <c r="I1519" s="204">
        <v>-129</v>
      </c>
      <c r="J1519" s="204">
        <v>509.15</v>
      </c>
    </row>
    <row r="1520" spans="1:11">
      <c r="A1520" t="s">
        <v>4572</v>
      </c>
      <c r="B1520" s="204">
        <v>328.1</v>
      </c>
      <c r="C1520" s="204">
        <v>9737.84231666667</v>
      </c>
      <c r="D1520" s="204">
        <v>167.1</v>
      </c>
      <c r="F1520" s="204">
        <v>161</v>
      </c>
      <c r="H1520" s="204">
        <v>6403.04</v>
      </c>
      <c r="I1520" s="204">
        <v>-2089</v>
      </c>
      <c r="J1520" s="204">
        <v>3334.80231666667</v>
      </c>
      <c r="K1520" s="204">
        <v>-10</v>
      </c>
    </row>
    <row r="1521" spans="1:10">
      <c r="A1521" t="s">
        <v>187</v>
      </c>
      <c r="B1521" s="204">
        <v>10</v>
      </c>
      <c r="C1521" s="204">
        <v>295.55</v>
      </c>
      <c r="D1521" s="204">
        <v>10</v>
      </c>
      <c r="H1521" s="204">
        <v>214.6</v>
      </c>
      <c r="J1521" s="204">
        <v>80.95</v>
      </c>
    </row>
    <row r="1522" spans="1:11">
      <c r="A1522" t="s">
        <v>1470</v>
      </c>
      <c r="B1522"/>
      <c r="C1522" s="204">
        <v>-16.85</v>
      </c>
      <c r="H1522" s="204">
        <v>-145.1</v>
      </c>
      <c r="I1522" s="204">
        <v>-747.1</v>
      </c>
      <c r="J1522" s="204">
        <v>128.25</v>
      </c>
      <c r="K1522" s="204">
        <v>-6</v>
      </c>
    </row>
    <row r="1523" spans="1:11">
      <c r="A1523" t="s">
        <v>1925</v>
      </c>
      <c r="B1523" s="204">
        <v>63.5</v>
      </c>
      <c r="C1523" s="204">
        <v>1287.35</v>
      </c>
      <c r="D1523" s="204">
        <v>45.5</v>
      </c>
      <c r="E1523" s="204">
        <v>-71.1</v>
      </c>
      <c r="F1523" s="204">
        <v>18</v>
      </c>
      <c r="H1523" s="204">
        <v>789.1</v>
      </c>
      <c r="I1523" s="204">
        <v>-803.3</v>
      </c>
      <c r="J1523" s="204">
        <v>498.25</v>
      </c>
      <c r="K1523" s="204">
        <v>-3</v>
      </c>
    </row>
    <row r="1524" spans="1:11">
      <c r="A1524" t="s">
        <v>1376</v>
      </c>
      <c r="B1524" s="204">
        <v>-106.5</v>
      </c>
      <c r="C1524" s="204">
        <v>6747.5</v>
      </c>
      <c r="F1524" s="204">
        <v>-106.5</v>
      </c>
      <c r="G1524" s="204">
        <v>-135.5</v>
      </c>
      <c r="J1524" s="204">
        <v>6747.5</v>
      </c>
      <c r="K1524" s="204">
        <v>-637.5</v>
      </c>
    </row>
    <row r="1525" spans="1:11">
      <c r="A1525" t="s">
        <v>412</v>
      </c>
      <c r="B1525" s="204">
        <v>17.1</v>
      </c>
      <c r="C1525" s="204">
        <v>446.8</v>
      </c>
      <c r="D1525" s="204">
        <v>17.1</v>
      </c>
      <c r="H1525" s="204">
        <v>391.5</v>
      </c>
      <c r="I1525" s="204">
        <v>-594</v>
      </c>
      <c r="J1525" s="204">
        <v>55.3</v>
      </c>
      <c r="K1525" s="204">
        <v>-20</v>
      </c>
    </row>
    <row r="1526" spans="1:11">
      <c r="A1526" t="s">
        <v>227</v>
      </c>
      <c r="B1526" s="204">
        <v>39.2</v>
      </c>
      <c r="C1526" s="204">
        <v>2280.4231</v>
      </c>
      <c r="D1526" s="204">
        <v>34.2</v>
      </c>
      <c r="F1526" s="204">
        <v>5</v>
      </c>
      <c r="H1526" s="204">
        <v>1156.9</v>
      </c>
      <c r="I1526" s="204">
        <v>-337</v>
      </c>
      <c r="J1526" s="204">
        <v>1123.5231</v>
      </c>
      <c r="K1526" s="204">
        <v>-40</v>
      </c>
    </row>
    <row r="1527" spans="1:11">
      <c r="A1527" t="s">
        <v>154</v>
      </c>
      <c r="B1527" s="204">
        <v>80</v>
      </c>
      <c r="C1527" s="204">
        <v>4466.48128333333</v>
      </c>
      <c r="D1527" s="204">
        <v>60</v>
      </c>
      <c r="E1527" s="204">
        <v>-69</v>
      </c>
      <c r="F1527" s="204">
        <v>20</v>
      </c>
      <c r="H1527" s="204">
        <v>2155.8</v>
      </c>
      <c r="I1527" s="204">
        <v>-1655.6</v>
      </c>
      <c r="J1527" s="204">
        <v>2310.68128333333</v>
      </c>
      <c r="K1527" s="204">
        <v>-50</v>
      </c>
    </row>
    <row r="1528" spans="1:10">
      <c r="A1528" t="s">
        <v>4695</v>
      </c>
      <c r="B1528"/>
      <c r="C1528" s="204">
        <v>464.6</v>
      </c>
      <c r="H1528" s="204">
        <v>321</v>
      </c>
      <c r="I1528" s="204">
        <v>-159</v>
      </c>
      <c r="J1528" s="204">
        <v>143.6</v>
      </c>
    </row>
    <row r="1529" spans="1:10">
      <c r="A1529" t="s">
        <v>4500</v>
      </c>
      <c r="B1529" s="204">
        <v>494.65</v>
      </c>
      <c r="C1529" s="204">
        <v>2222.76</v>
      </c>
      <c r="D1529" s="204">
        <v>291</v>
      </c>
      <c r="E1529" s="204">
        <v>-198</v>
      </c>
      <c r="F1529" s="204">
        <v>203.65</v>
      </c>
      <c r="H1529" s="204">
        <v>1396.86</v>
      </c>
      <c r="I1529" s="204">
        <v>-1462.1</v>
      </c>
      <c r="J1529" s="204">
        <v>825.9</v>
      </c>
    </row>
    <row r="1530" spans="1:11">
      <c r="A1530" t="s">
        <v>1067</v>
      </c>
      <c r="B1530" s="204">
        <v>26</v>
      </c>
      <c r="C1530" s="204">
        <v>1608.8671</v>
      </c>
      <c r="D1530" s="204">
        <v>3</v>
      </c>
      <c r="F1530" s="204">
        <v>23</v>
      </c>
      <c r="H1530" s="204">
        <v>1185.55</v>
      </c>
      <c r="I1530" s="204">
        <v>-767.3</v>
      </c>
      <c r="J1530" s="204">
        <v>423.3171</v>
      </c>
      <c r="K1530" s="204">
        <v>-10</v>
      </c>
    </row>
    <row r="1531" spans="1:11">
      <c r="A1531" t="s">
        <v>1436</v>
      </c>
      <c r="B1531" s="204">
        <v>93</v>
      </c>
      <c r="C1531" s="204">
        <v>3849.485</v>
      </c>
      <c r="D1531" s="204">
        <v>23</v>
      </c>
      <c r="E1531" s="204">
        <v>-10</v>
      </c>
      <c r="F1531" s="204">
        <v>70</v>
      </c>
      <c r="H1531" s="204">
        <v>2382.66</v>
      </c>
      <c r="I1531" s="204">
        <v>-1852.4</v>
      </c>
      <c r="J1531" s="204">
        <v>1466.825</v>
      </c>
      <c r="K1531" s="204">
        <v>-20</v>
      </c>
    </row>
    <row r="1532" spans="1:10">
      <c r="A1532" t="s">
        <v>2662</v>
      </c>
      <c r="B1532" s="204">
        <v>136.9</v>
      </c>
      <c r="C1532" s="204">
        <v>367.8918</v>
      </c>
      <c r="D1532" s="204">
        <v>91.9</v>
      </c>
      <c r="F1532" s="204">
        <v>45</v>
      </c>
      <c r="H1532" s="204">
        <v>210.9</v>
      </c>
      <c r="I1532" s="204">
        <v>-262</v>
      </c>
      <c r="J1532" s="204">
        <v>156.9918</v>
      </c>
    </row>
    <row r="1533" spans="1:10">
      <c r="A1533" t="s">
        <v>1669</v>
      </c>
      <c r="B1533" s="204">
        <v>73</v>
      </c>
      <c r="C1533" s="204">
        <v>1167.2</v>
      </c>
      <c r="D1533" s="204">
        <v>8</v>
      </c>
      <c r="F1533" s="204">
        <v>65</v>
      </c>
      <c r="H1533" s="204">
        <v>540.4</v>
      </c>
      <c r="I1533" s="204">
        <v>-388.1</v>
      </c>
      <c r="J1533" s="204">
        <v>626.8</v>
      </c>
    </row>
    <row r="1534" spans="1:10">
      <c r="A1534" t="s">
        <v>1197</v>
      </c>
      <c r="B1534"/>
      <c r="C1534" s="204">
        <v>194</v>
      </c>
      <c r="J1534" s="204">
        <v>194</v>
      </c>
    </row>
    <row r="1535" spans="1:11">
      <c r="A1535" t="s">
        <v>296</v>
      </c>
      <c r="B1535" s="204">
        <v>8</v>
      </c>
      <c r="C1535" s="204">
        <v>1629.31455</v>
      </c>
      <c r="D1535" s="204">
        <v>8</v>
      </c>
      <c r="H1535" s="204">
        <v>1019.9</v>
      </c>
      <c r="I1535" s="204">
        <v>-461</v>
      </c>
      <c r="J1535" s="204">
        <v>609.41455</v>
      </c>
      <c r="K1535" s="204">
        <v>0</v>
      </c>
    </row>
    <row r="1536" spans="1:10">
      <c r="A1536" t="s">
        <v>827</v>
      </c>
      <c r="B1536" s="204">
        <v>140</v>
      </c>
      <c r="C1536" s="204">
        <v>780.35</v>
      </c>
      <c r="D1536" s="204">
        <v>15</v>
      </c>
      <c r="F1536" s="204">
        <v>125</v>
      </c>
      <c r="H1536" s="204">
        <v>534.4</v>
      </c>
      <c r="I1536" s="204">
        <v>-281.6</v>
      </c>
      <c r="J1536" s="204">
        <v>245.95</v>
      </c>
    </row>
    <row r="1537" spans="1:10">
      <c r="A1537" t="s">
        <v>3800</v>
      </c>
      <c r="B1537" s="204">
        <v>40</v>
      </c>
      <c r="C1537" s="204">
        <v>3674.21855</v>
      </c>
      <c r="F1537" s="204">
        <v>40</v>
      </c>
      <c r="H1537" s="204">
        <v>2715.39</v>
      </c>
      <c r="I1537" s="204">
        <v>-1599.9</v>
      </c>
      <c r="J1537" s="204">
        <v>958.82855</v>
      </c>
    </row>
    <row r="1538" spans="1:9">
      <c r="A1538" t="s">
        <v>5532</v>
      </c>
      <c r="B1538"/>
      <c r="C1538" s="204">
        <v>-173</v>
      </c>
      <c r="H1538" s="204">
        <v>-173</v>
      </c>
      <c r="I1538" s="204">
        <v>-173</v>
      </c>
    </row>
    <row r="1539" spans="1:11">
      <c r="A1539" t="s">
        <v>3708</v>
      </c>
      <c r="B1539"/>
      <c r="C1539" s="204">
        <v>767.51</v>
      </c>
      <c r="H1539" s="204">
        <v>430.21</v>
      </c>
      <c r="I1539" s="204">
        <v>-780.5</v>
      </c>
      <c r="J1539" s="204">
        <v>337.3</v>
      </c>
      <c r="K1539" s="204">
        <v>-15</v>
      </c>
    </row>
    <row r="1540" spans="1:10">
      <c r="A1540" t="s">
        <v>268</v>
      </c>
      <c r="B1540" s="204">
        <v>89.65</v>
      </c>
      <c r="C1540" s="204">
        <v>728.526666666667</v>
      </c>
      <c r="D1540" s="204">
        <v>69</v>
      </c>
      <c r="F1540" s="204">
        <v>20.65</v>
      </c>
      <c r="H1540" s="204">
        <v>351.9</v>
      </c>
      <c r="I1540" s="204">
        <v>-239</v>
      </c>
      <c r="J1540" s="204">
        <v>376.626666666667</v>
      </c>
    </row>
    <row r="1541" spans="1:11">
      <c r="A1541" t="s">
        <v>3538</v>
      </c>
      <c r="B1541" s="204">
        <v>20</v>
      </c>
      <c r="C1541" s="204">
        <v>2103.61315</v>
      </c>
      <c r="D1541" s="204">
        <v>0</v>
      </c>
      <c r="F1541" s="204">
        <v>20</v>
      </c>
      <c r="H1541" s="204">
        <v>1107.31</v>
      </c>
      <c r="I1541" s="204">
        <v>-662.3</v>
      </c>
      <c r="J1541" s="204">
        <v>996.30315</v>
      </c>
      <c r="K1541" s="204">
        <v>-10</v>
      </c>
    </row>
    <row r="1542" spans="1:9">
      <c r="A1542" t="s">
        <v>5533</v>
      </c>
      <c r="B1542"/>
      <c r="C1542" s="204">
        <v>-173</v>
      </c>
      <c r="H1542" s="204">
        <v>-173</v>
      </c>
      <c r="I1542" s="204">
        <v>-173</v>
      </c>
    </row>
    <row r="1543" spans="1:11">
      <c r="A1543" t="s">
        <v>1754</v>
      </c>
      <c r="B1543" s="204">
        <v>-10</v>
      </c>
      <c r="C1543" s="204">
        <v>725.666666666667</v>
      </c>
      <c r="F1543" s="204">
        <v>-10</v>
      </c>
      <c r="G1543" s="204">
        <v>-10</v>
      </c>
      <c r="H1543" s="204">
        <v>380.1</v>
      </c>
      <c r="I1543" s="204">
        <v>-57</v>
      </c>
      <c r="J1543" s="204">
        <v>345.566666666667</v>
      </c>
      <c r="K1543" s="204">
        <v>-10</v>
      </c>
    </row>
    <row r="1544" spans="1:10">
      <c r="A1544" t="s">
        <v>3875</v>
      </c>
      <c r="B1544" s="204">
        <v>22.1</v>
      </c>
      <c r="C1544" s="204">
        <v>1327.9</v>
      </c>
      <c r="D1544" s="204">
        <v>17.1</v>
      </c>
      <c r="F1544" s="204">
        <v>5</v>
      </c>
      <c r="H1544" s="204">
        <v>758.3</v>
      </c>
      <c r="I1544" s="204">
        <v>-323.2</v>
      </c>
      <c r="J1544" s="204">
        <v>569.6</v>
      </c>
    </row>
    <row r="1545" spans="1:10">
      <c r="A1545" t="s">
        <v>948</v>
      </c>
      <c r="B1545" s="204">
        <v>106.55</v>
      </c>
      <c r="C1545" s="204">
        <v>790.05</v>
      </c>
      <c r="D1545" s="204">
        <v>100.9</v>
      </c>
      <c r="F1545" s="204">
        <v>5.65</v>
      </c>
      <c r="H1545" s="204">
        <v>606.5</v>
      </c>
      <c r="I1545" s="204">
        <v>-980</v>
      </c>
      <c r="J1545" s="204">
        <v>183.55</v>
      </c>
    </row>
    <row r="1546" spans="1:9">
      <c r="A1546" t="s">
        <v>5534</v>
      </c>
      <c r="B1546"/>
      <c r="C1546" s="204">
        <v>-561</v>
      </c>
      <c r="H1546" s="204">
        <v>-561</v>
      </c>
      <c r="I1546" s="204">
        <v>-561</v>
      </c>
    </row>
    <row r="1547" spans="1:10">
      <c r="A1547" t="s">
        <v>518</v>
      </c>
      <c r="B1547" s="204">
        <v>10</v>
      </c>
      <c r="C1547" s="204">
        <v>697.99</v>
      </c>
      <c r="D1547" s="204">
        <v>10</v>
      </c>
      <c r="H1547" s="204">
        <v>520.69</v>
      </c>
      <c r="I1547" s="204">
        <v>-267</v>
      </c>
      <c r="J1547" s="204">
        <v>177.3</v>
      </c>
    </row>
    <row r="1548" spans="1:10">
      <c r="A1548" t="s">
        <v>3810</v>
      </c>
      <c r="B1548"/>
      <c r="C1548" s="204">
        <v>39.25</v>
      </c>
      <c r="H1548" s="204">
        <v>27.1</v>
      </c>
      <c r="I1548" s="204">
        <v>-38</v>
      </c>
      <c r="J1548" s="204">
        <v>12.15</v>
      </c>
    </row>
    <row r="1549" spans="1:11">
      <c r="A1549" t="s">
        <v>2965</v>
      </c>
      <c r="B1549" s="204">
        <v>34.1</v>
      </c>
      <c r="C1549" s="204">
        <v>618.51</v>
      </c>
      <c r="D1549" s="204">
        <v>28.1</v>
      </c>
      <c r="F1549" s="204">
        <v>6</v>
      </c>
      <c r="H1549" s="204">
        <v>74.26</v>
      </c>
      <c r="I1549" s="204">
        <v>-1399</v>
      </c>
      <c r="J1549" s="204">
        <v>544.25</v>
      </c>
      <c r="K1549" s="204">
        <v>-15</v>
      </c>
    </row>
    <row r="1550" spans="1:10">
      <c r="A1550" t="s">
        <v>2772</v>
      </c>
      <c r="B1550" s="204">
        <v>92.1</v>
      </c>
      <c r="C1550" s="204">
        <v>2108.30905</v>
      </c>
      <c r="D1550" s="204">
        <v>52.1</v>
      </c>
      <c r="E1550" s="204">
        <v>-3</v>
      </c>
      <c r="F1550" s="204">
        <v>40</v>
      </c>
      <c r="H1550" s="204">
        <v>1214.27</v>
      </c>
      <c r="I1550" s="204">
        <v>-756</v>
      </c>
      <c r="J1550" s="204">
        <v>894.03905</v>
      </c>
    </row>
    <row r="1551" spans="1:9">
      <c r="A1551" t="s">
        <v>2644</v>
      </c>
      <c r="B1551"/>
      <c r="C1551" s="204">
        <v>-380</v>
      </c>
      <c r="H1551" s="204">
        <v>-380</v>
      </c>
      <c r="I1551" s="204">
        <v>-380</v>
      </c>
    </row>
    <row r="1552" spans="1:10">
      <c r="A1552" t="s">
        <v>3827</v>
      </c>
      <c r="B1552"/>
      <c r="C1552" s="204">
        <v>-1205.8</v>
      </c>
      <c r="H1552" s="204">
        <v>-1265.8</v>
      </c>
      <c r="I1552" s="204">
        <v>-1406</v>
      </c>
      <c r="J1552" s="204">
        <v>60</v>
      </c>
    </row>
    <row r="1553" spans="1:9">
      <c r="A1553" t="s">
        <v>5535</v>
      </c>
      <c r="B1553"/>
      <c r="C1553" s="204">
        <v>-1464</v>
      </c>
      <c r="H1553" s="204">
        <v>-1464</v>
      </c>
      <c r="I1553" s="204">
        <v>-1464</v>
      </c>
    </row>
    <row r="1554" spans="1:11">
      <c r="A1554" t="s">
        <v>2723</v>
      </c>
      <c r="B1554" s="204">
        <v>37.1</v>
      </c>
      <c r="C1554" s="204">
        <v>906.85</v>
      </c>
      <c r="D1554" s="204">
        <v>17.1</v>
      </c>
      <c r="F1554" s="204">
        <v>20</v>
      </c>
      <c r="H1554" s="204">
        <v>560.9</v>
      </c>
      <c r="I1554" s="204">
        <v>-641</v>
      </c>
      <c r="J1554" s="204">
        <v>345.95</v>
      </c>
      <c r="K1554" s="204">
        <v>-3</v>
      </c>
    </row>
    <row r="1555" spans="1:9">
      <c r="A1555" t="s">
        <v>5536</v>
      </c>
      <c r="B1555"/>
      <c r="C1555" s="204">
        <v>-320</v>
      </c>
      <c r="H1555" s="204">
        <v>-320</v>
      </c>
      <c r="I1555" s="204">
        <v>-320</v>
      </c>
    </row>
    <row r="1556" spans="1:9">
      <c r="A1556" t="s">
        <v>3352</v>
      </c>
      <c r="B1556"/>
      <c r="C1556" s="204">
        <v>-96</v>
      </c>
      <c r="H1556" s="204">
        <v>-96</v>
      </c>
      <c r="I1556" s="204">
        <v>-96</v>
      </c>
    </row>
    <row r="1557" spans="1:9">
      <c r="A1557" t="s">
        <v>3232</v>
      </c>
      <c r="B1557"/>
      <c r="C1557" s="204">
        <v>-2794.04</v>
      </c>
      <c r="H1557" s="204">
        <v>-2794.04</v>
      </c>
      <c r="I1557" s="204">
        <v>-2900</v>
      </c>
    </row>
    <row r="1558" spans="1:10">
      <c r="A1558" t="s">
        <v>2819</v>
      </c>
      <c r="B1558"/>
      <c r="C1558" s="204">
        <v>144.6</v>
      </c>
      <c r="H1558" s="204">
        <v>84.6</v>
      </c>
      <c r="I1558" s="204">
        <v>-76</v>
      </c>
      <c r="J1558" s="204">
        <v>60</v>
      </c>
    </row>
    <row r="1559" spans="1:11">
      <c r="A1559" t="s">
        <v>4246</v>
      </c>
      <c r="B1559" s="204">
        <v>5</v>
      </c>
      <c r="C1559" s="204">
        <v>1242.805</v>
      </c>
      <c r="D1559" s="204">
        <v>0</v>
      </c>
      <c r="F1559" s="204">
        <v>5</v>
      </c>
      <c r="H1559" s="204">
        <v>991.03</v>
      </c>
      <c r="I1559" s="204">
        <v>-254.1</v>
      </c>
      <c r="J1559" s="204">
        <v>251.775</v>
      </c>
      <c r="K1559" s="204">
        <v>-25</v>
      </c>
    </row>
    <row r="1560" spans="1:10">
      <c r="A1560" t="s">
        <v>1591</v>
      </c>
      <c r="B1560"/>
      <c r="C1560" s="204">
        <v>-5.70999999999999</v>
      </c>
      <c r="H1560" s="204">
        <v>-20.71</v>
      </c>
      <c r="I1560" s="204">
        <v>-424</v>
      </c>
      <c r="J1560" s="204">
        <v>15</v>
      </c>
    </row>
    <row r="1561" spans="1:9">
      <c r="A1561" t="s">
        <v>5537</v>
      </c>
      <c r="B1561"/>
      <c r="C1561" s="204">
        <v>-39</v>
      </c>
      <c r="H1561" s="204">
        <v>-39</v>
      </c>
      <c r="I1561" s="204">
        <v>-39</v>
      </c>
    </row>
    <row r="1562" spans="1:10">
      <c r="A1562" t="s">
        <v>2709</v>
      </c>
      <c r="B1562" s="204">
        <v>17.1</v>
      </c>
      <c r="C1562" s="204">
        <v>866.95</v>
      </c>
      <c r="D1562" s="204">
        <v>17.1</v>
      </c>
      <c r="H1562" s="204">
        <v>748.7</v>
      </c>
      <c r="I1562" s="204">
        <v>-417</v>
      </c>
      <c r="J1562" s="204">
        <v>118.25</v>
      </c>
    </row>
    <row r="1563" spans="1:10">
      <c r="A1563" t="s">
        <v>3721</v>
      </c>
      <c r="B1563" s="204">
        <v>30</v>
      </c>
      <c r="C1563" s="204">
        <v>166.25</v>
      </c>
      <c r="D1563" s="204">
        <v>30</v>
      </c>
      <c r="H1563" s="204">
        <v>9.6</v>
      </c>
      <c r="I1563" s="204">
        <v>-96.3</v>
      </c>
      <c r="J1563" s="204">
        <v>156.65</v>
      </c>
    </row>
    <row r="1564" spans="1:9">
      <c r="A1564" t="s">
        <v>5538</v>
      </c>
      <c r="B1564"/>
      <c r="C1564" s="204">
        <v>-161.2</v>
      </c>
      <c r="H1564" s="204">
        <v>-161.2</v>
      </c>
      <c r="I1564" s="204">
        <v>-161.2</v>
      </c>
    </row>
    <row r="1565" spans="1:10">
      <c r="A1565" t="s">
        <v>3072</v>
      </c>
      <c r="B1565" s="204">
        <v>161.55</v>
      </c>
      <c r="C1565" s="204">
        <v>1903.44</v>
      </c>
      <c r="D1565" s="204">
        <v>83.9</v>
      </c>
      <c r="F1565" s="204">
        <v>77.65</v>
      </c>
      <c r="H1565" s="204">
        <v>1210.89</v>
      </c>
      <c r="I1565" s="204">
        <v>-830</v>
      </c>
      <c r="J1565" s="204">
        <v>692.55</v>
      </c>
    </row>
    <row r="1566" spans="1:10">
      <c r="A1566" t="s">
        <v>3069</v>
      </c>
      <c r="B1566" s="204">
        <v>85.55</v>
      </c>
      <c r="C1566" s="204">
        <v>1973.29</v>
      </c>
      <c r="D1566" s="204">
        <v>64.9</v>
      </c>
      <c r="E1566" s="204">
        <v>-19</v>
      </c>
      <c r="F1566" s="204">
        <v>20.65</v>
      </c>
      <c r="H1566" s="204">
        <v>1360.19</v>
      </c>
      <c r="I1566" s="204">
        <v>-470.7</v>
      </c>
      <c r="J1566" s="204">
        <v>613.1</v>
      </c>
    </row>
    <row r="1567" spans="1:10">
      <c r="A1567" t="s">
        <v>2767</v>
      </c>
      <c r="B1567"/>
      <c r="C1567" s="204">
        <v>720.87</v>
      </c>
      <c r="H1567" s="204">
        <v>710.02</v>
      </c>
      <c r="I1567" s="204">
        <v>-331</v>
      </c>
      <c r="J1567" s="204">
        <v>10.85</v>
      </c>
    </row>
    <row r="1568" spans="1:10">
      <c r="A1568" t="s">
        <v>4420</v>
      </c>
      <c r="B1568" s="204">
        <v>382</v>
      </c>
      <c r="C1568" s="204">
        <v>1610.95</v>
      </c>
      <c r="D1568" s="204">
        <v>0</v>
      </c>
      <c r="F1568" s="204">
        <v>382</v>
      </c>
      <c r="H1568" s="204">
        <v>703.2</v>
      </c>
      <c r="I1568" s="204">
        <v>-931</v>
      </c>
      <c r="J1568" s="204">
        <v>907.75</v>
      </c>
    </row>
    <row r="1569" spans="1:10">
      <c r="A1569" t="s">
        <v>2653</v>
      </c>
      <c r="B1569" s="204">
        <v>93</v>
      </c>
      <c r="C1569" s="204">
        <v>1124.37</v>
      </c>
      <c r="D1569" s="204">
        <v>68</v>
      </c>
      <c r="E1569" s="204">
        <v>-69</v>
      </c>
      <c r="F1569" s="204">
        <v>25</v>
      </c>
      <c r="H1569" s="204">
        <v>785.42</v>
      </c>
      <c r="I1569" s="204">
        <v>-372.9</v>
      </c>
      <c r="J1569" s="204">
        <v>338.95</v>
      </c>
    </row>
    <row r="1570" spans="1:11">
      <c r="A1570" t="s">
        <v>4293</v>
      </c>
      <c r="B1570" s="204">
        <v>30</v>
      </c>
      <c r="C1570" s="204">
        <v>1618.49795</v>
      </c>
      <c r="D1570" s="204">
        <v>10</v>
      </c>
      <c r="F1570" s="204">
        <v>20</v>
      </c>
      <c r="H1570" s="204">
        <v>825.5</v>
      </c>
      <c r="I1570" s="204">
        <v>-229</v>
      </c>
      <c r="J1570" s="204">
        <v>792.99795</v>
      </c>
      <c r="K1570" s="204">
        <v>-16</v>
      </c>
    </row>
    <row r="1571" spans="1:10">
      <c r="A1571" t="s">
        <v>5539</v>
      </c>
      <c r="B1571"/>
      <c r="C1571" s="204">
        <v>-1020</v>
      </c>
      <c r="H1571" s="204">
        <v>-1055</v>
      </c>
      <c r="I1571" s="204">
        <v>-1199</v>
      </c>
      <c r="J1571" s="204">
        <v>35</v>
      </c>
    </row>
    <row r="1572" spans="1:10">
      <c r="A1572" t="s">
        <v>3474</v>
      </c>
      <c r="B1572" s="204">
        <v>10</v>
      </c>
      <c r="C1572" s="204">
        <v>1660.45</v>
      </c>
      <c r="F1572" s="204">
        <v>10</v>
      </c>
      <c r="H1572" s="204">
        <v>1459.6</v>
      </c>
      <c r="I1572" s="204">
        <v>-236.9</v>
      </c>
      <c r="J1572" s="204">
        <v>200.85</v>
      </c>
    </row>
    <row r="1573" spans="1:10">
      <c r="A1573" t="s">
        <v>3796</v>
      </c>
      <c r="B1573" s="204">
        <v>505.7</v>
      </c>
      <c r="C1573" s="204">
        <v>998.15</v>
      </c>
      <c r="D1573" s="204">
        <v>445.7</v>
      </c>
      <c r="F1573" s="204">
        <v>60</v>
      </c>
      <c r="H1573" s="204">
        <v>800.5</v>
      </c>
      <c r="I1573" s="204">
        <v>-140.9</v>
      </c>
      <c r="J1573" s="204">
        <v>197.65</v>
      </c>
    </row>
    <row r="1574" spans="1:10">
      <c r="A1574" t="s">
        <v>1255</v>
      </c>
      <c r="B1574" s="204">
        <v>5</v>
      </c>
      <c r="C1574" s="204">
        <v>448.5</v>
      </c>
      <c r="F1574" s="204">
        <v>5</v>
      </c>
      <c r="J1574" s="204">
        <v>448.5</v>
      </c>
    </row>
    <row r="1575" spans="1:11">
      <c r="A1575" t="s">
        <v>4762</v>
      </c>
      <c r="B1575" s="204">
        <v>194.2</v>
      </c>
      <c r="C1575" s="204">
        <v>2938.7</v>
      </c>
      <c r="D1575" s="204">
        <v>144</v>
      </c>
      <c r="F1575" s="204">
        <v>50.2</v>
      </c>
      <c r="H1575" s="204">
        <v>2335.5</v>
      </c>
      <c r="I1575" s="204">
        <v>-78</v>
      </c>
      <c r="J1575" s="204">
        <v>603.2</v>
      </c>
      <c r="K1575" s="204">
        <v>-5</v>
      </c>
    </row>
    <row r="1576" spans="1:10">
      <c r="A1576" t="s">
        <v>2216</v>
      </c>
      <c r="B1576" s="204">
        <v>-37</v>
      </c>
      <c r="C1576" s="204">
        <v>1679.5982</v>
      </c>
      <c r="D1576" s="204">
        <v>-42</v>
      </c>
      <c r="E1576" s="204">
        <v>-48</v>
      </c>
      <c r="F1576" s="204">
        <v>5</v>
      </c>
      <c r="H1576" s="204">
        <v>708.7</v>
      </c>
      <c r="I1576" s="204">
        <v>-484.7</v>
      </c>
      <c r="J1576" s="204">
        <v>970.8982</v>
      </c>
    </row>
    <row r="1577" spans="1:10">
      <c r="A1577" t="s">
        <v>3208</v>
      </c>
      <c r="B1577"/>
      <c r="C1577" s="204">
        <v>10</v>
      </c>
      <c r="J1577" s="204">
        <v>10</v>
      </c>
    </row>
    <row r="1578" spans="1:11">
      <c r="A1578" t="s">
        <v>2434</v>
      </c>
      <c r="B1578" s="204">
        <v>13</v>
      </c>
      <c r="C1578" s="204">
        <v>958.185</v>
      </c>
      <c r="D1578" s="204">
        <v>8</v>
      </c>
      <c r="F1578" s="204">
        <v>5</v>
      </c>
      <c r="H1578" s="204">
        <v>624.2</v>
      </c>
      <c r="I1578" s="204">
        <v>-69</v>
      </c>
      <c r="J1578" s="204">
        <v>333.985</v>
      </c>
      <c r="K1578" s="204">
        <v>-10</v>
      </c>
    </row>
    <row r="1579" spans="1:10">
      <c r="A1579" t="s">
        <v>1129</v>
      </c>
      <c r="B1579" s="204">
        <v>58</v>
      </c>
      <c r="C1579" s="204">
        <v>1242.5</v>
      </c>
      <c r="F1579" s="204">
        <v>58</v>
      </c>
      <c r="J1579" s="204">
        <v>1242.5</v>
      </c>
    </row>
    <row r="1580" spans="1:10">
      <c r="A1580" t="s">
        <v>2426</v>
      </c>
      <c r="B1580" s="204">
        <v>159.8</v>
      </c>
      <c r="C1580" s="204">
        <v>2931.3335</v>
      </c>
      <c r="D1580" s="204">
        <v>154.8</v>
      </c>
      <c r="F1580" s="204">
        <v>5</v>
      </c>
      <c r="H1580" s="204">
        <v>2344.31</v>
      </c>
      <c r="I1580" s="204">
        <v>-318</v>
      </c>
      <c r="J1580" s="204">
        <v>587.0235</v>
      </c>
    </row>
    <row r="1581" spans="1:10">
      <c r="A1581" t="s">
        <v>2275</v>
      </c>
      <c r="B1581" s="204">
        <v>32</v>
      </c>
      <c r="C1581" s="204">
        <v>2007.90353333333</v>
      </c>
      <c r="D1581" s="204">
        <v>18</v>
      </c>
      <c r="F1581" s="204">
        <v>14</v>
      </c>
      <c r="H1581" s="204">
        <v>1493.56</v>
      </c>
      <c r="I1581" s="204">
        <v>-608</v>
      </c>
      <c r="J1581" s="204">
        <v>514.343533333333</v>
      </c>
    </row>
    <row r="1582" spans="1:10">
      <c r="A1582" t="s">
        <v>1538</v>
      </c>
      <c r="B1582"/>
      <c r="C1582" s="204">
        <v>421.51</v>
      </c>
      <c r="H1582" s="204">
        <v>323.46</v>
      </c>
      <c r="J1582" s="204">
        <v>98.05</v>
      </c>
    </row>
    <row r="1583" spans="1:11">
      <c r="A1583" t="s">
        <v>3924</v>
      </c>
      <c r="B1583" s="204">
        <v>67</v>
      </c>
      <c r="C1583" s="204">
        <v>2785.78333333333</v>
      </c>
      <c r="D1583" s="204">
        <v>13</v>
      </c>
      <c r="F1583" s="204">
        <v>54</v>
      </c>
      <c r="H1583" s="204">
        <v>1218.87</v>
      </c>
      <c r="I1583" s="204">
        <v>-297.4</v>
      </c>
      <c r="J1583" s="204">
        <v>1566.91333333333</v>
      </c>
      <c r="K1583" s="204">
        <v>-3</v>
      </c>
    </row>
    <row r="1584" spans="1:11">
      <c r="A1584" t="s">
        <v>5540</v>
      </c>
      <c r="B1584" s="204">
        <v>-10</v>
      </c>
      <c r="C1584" s="204">
        <v>-174</v>
      </c>
      <c r="F1584" s="204">
        <v>-10</v>
      </c>
      <c r="G1584" s="204">
        <v>-10</v>
      </c>
      <c r="H1584" s="204">
        <v>-164</v>
      </c>
      <c r="I1584" s="204">
        <v>-164</v>
      </c>
      <c r="J1584" s="204">
        <v>-10</v>
      </c>
      <c r="K1584" s="204">
        <v>-10</v>
      </c>
    </row>
    <row r="1585" spans="1:10">
      <c r="A1585" t="s">
        <v>2282</v>
      </c>
      <c r="B1585" s="204">
        <v>45</v>
      </c>
      <c r="C1585" s="204">
        <v>3230.15</v>
      </c>
      <c r="D1585" s="204">
        <v>15</v>
      </c>
      <c r="F1585" s="204">
        <v>30</v>
      </c>
      <c r="H1585" s="204">
        <v>1598.2</v>
      </c>
      <c r="I1585" s="204">
        <v>-345.3</v>
      </c>
      <c r="J1585" s="204">
        <v>1631.95</v>
      </c>
    </row>
    <row r="1586" spans="1:9">
      <c r="A1586" t="s">
        <v>5541</v>
      </c>
      <c r="B1586"/>
      <c r="C1586" s="204">
        <v>-48</v>
      </c>
      <c r="H1586" s="204">
        <v>-48</v>
      </c>
      <c r="I1586" s="204">
        <v>-48</v>
      </c>
    </row>
    <row r="1587" spans="1:11">
      <c r="A1587" t="s">
        <v>1065</v>
      </c>
      <c r="B1587"/>
      <c r="C1587" s="204">
        <v>966.81</v>
      </c>
      <c r="H1587" s="204">
        <v>747.86</v>
      </c>
      <c r="I1587" s="204">
        <v>-88.3</v>
      </c>
      <c r="J1587" s="204">
        <v>218.95</v>
      </c>
      <c r="K1587" s="204">
        <v>-9</v>
      </c>
    </row>
    <row r="1588" spans="1:10">
      <c r="A1588" t="s">
        <v>2840</v>
      </c>
      <c r="B1588"/>
      <c r="C1588" s="204">
        <v>1064.35</v>
      </c>
      <c r="H1588" s="204">
        <v>720.3</v>
      </c>
      <c r="I1588" s="204">
        <v>-148</v>
      </c>
      <c r="J1588" s="204">
        <v>344.05</v>
      </c>
    </row>
    <row r="1589" spans="1:10">
      <c r="A1589" t="s">
        <v>2584</v>
      </c>
      <c r="B1589" s="204">
        <v>76.55</v>
      </c>
      <c r="C1589" s="204">
        <v>1340.5</v>
      </c>
      <c r="D1589" s="204">
        <v>75.9</v>
      </c>
      <c r="F1589" s="204">
        <v>0.65</v>
      </c>
      <c r="H1589" s="204">
        <v>1033.4</v>
      </c>
      <c r="I1589" s="204">
        <v>-263</v>
      </c>
      <c r="J1589" s="204">
        <v>307.1</v>
      </c>
    </row>
    <row r="1590" spans="1:11">
      <c r="A1590" t="s">
        <v>1733</v>
      </c>
      <c r="B1590" s="204">
        <v>180.65</v>
      </c>
      <c r="C1590" s="204">
        <v>3856.25</v>
      </c>
      <c r="D1590" s="204">
        <v>85</v>
      </c>
      <c r="F1590" s="204">
        <v>95.65</v>
      </c>
      <c r="H1590" s="204">
        <v>1357.8</v>
      </c>
      <c r="I1590" s="204">
        <v>-472.6</v>
      </c>
      <c r="J1590" s="204">
        <v>2498.45</v>
      </c>
      <c r="K1590" s="204">
        <v>-33</v>
      </c>
    </row>
    <row r="1591" spans="1:10">
      <c r="A1591" t="s">
        <v>1512</v>
      </c>
      <c r="B1591" s="204">
        <v>130.65</v>
      </c>
      <c r="C1591" s="204">
        <v>2484.53</v>
      </c>
      <c r="D1591" s="204">
        <v>84</v>
      </c>
      <c r="F1591" s="204">
        <v>46.65</v>
      </c>
      <c r="H1591" s="204">
        <v>2155.03</v>
      </c>
      <c r="I1591" s="204">
        <v>-750</v>
      </c>
      <c r="J1591" s="204">
        <v>329.5</v>
      </c>
    </row>
    <row r="1592" spans="1:10">
      <c r="A1592" t="s">
        <v>1700</v>
      </c>
      <c r="B1592" s="204">
        <v>62</v>
      </c>
      <c r="C1592" s="204">
        <v>1542.15</v>
      </c>
      <c r="D1592" s="204">
        <v>9</v>
      </c>
      <c r="F1592" s="204">
        <v>53</v>
      </c>
      <c r="H1592" s="204">
        <v>1126.9</v>
      </c>
      <c r="I1592" s="204">
        <v>-269</v>
      </c>
      <c r="J1592" s="204">
        <v>415.25</v>
      </c>
    </row>
    <row r="1593" spans="1:11">
      <c r="A1593" t="s">
        <v>1971</v>
      </c>
      <c r="B1593" s="204">
        <v>-50</v>
      </c>
      <c r="C1593" s="204">
        <v>-437.55</v>
      </c>
      <c r="D1593" s="204">
        <v>-50</v>
      </c>
      <c r="E1593" s="204">
        <v>-60</v>
      </c>
      <c r="H1593" s="204">
        <v>-537.2</v>
      </c>
      <c r="I1593" s="204">
        <v>-1065</v>
      </c>
      <c r="J1593" s="204">
        <v>99.65</v>
      </c>
      <c r="K1593" s="204">
        <v>-13</v>
      </c>
    </row>
    <row r="1594" spans="1:10">
      <c r="A1594" t="s">
        <v>4307</v>
      </c>
      <c r="B1594"/>
      <c r="C1594" s="204">
        <v>135.65</v>
      </c>
      <c r="H1594" s="204">
        <v>129</v>
      </c>
      <c r="I1594" s="204">
        <v>-69</v>
      </c>
      <c r="J1594" s="204">
        <v>6.65</v>
      </c>
    </row>
    <row r="1595" spans="1:11">
      <c r="A1595" t="s">
        <v>1869</v>
      </c>
      <c r="B1595"/>
      <c r="C1595" s="204">
        <v>1540.8</v>
      </c>
      <c r="H1595" s="204">
        <v>1499.8</v>
      </c>
      <c r="I1595" s="204">
        <v>-105.2</v>
      </c>
      <c r="J1595" s="204">
        <v>41</v>
      </c>
      <c r="K1595" s="204">
        <v>-9</v>
      </c>
    </row>
    <row r="1596" spans="1:9">
      <c r="A1596" t="s">
        <v>2000</v>
      </c>
      <c r="B1596"/>
      <c r="C1596" s="204">
        <v>-96</v>
      </c>
      <c r="H1596" s="204">
        <v>-96</v>
      </c>
      <c r="I1596" s="204">
        <v>-96</v>
      </c>
    </row>
    <row r="1597" spans="1:11">
      <c r="A1597" t="s">
        <v>2259</v>
      </c>
      <c r="B1597" s="204">
        <v>18</v>
      </c>
      <c r="C1597" s="204">
        <v>1025.7525</v>
      </c>
      <c r="D1597" s="204">
        <v>13</v>
      </c>
      <c r="F1597" s="204">
        <v>5</v>
      </c>
      <c r="H1597" s="204">
        <v>698</v>
      </c>
      <c r="I1597" s="204">
        <v>-146.1</v>
      </c>
      <c r="J1597" s="204">
        <v>327.7525</v>
      </c>
      <c r="K1597" s="204">
        <v>-10</v>
      </c>
    </row>
    <row r="1598" spans="1:9">
      <c r="A1598" t="s">
        <v>5542</v>
      </c>
      <c r="B1598"/>
      <c r="C1598" s="204">
        <v>-38</v>
      </c>
      <c r="H1598" s="204">
        <v>-38</v>
      </c>
      <c r="I1598" s="204">
        <v>-38</v>
      </c>
    </row>
    <row r="1599" spans="1:9">
      <c r="A1599" t="s">
        <v>568</v>
      </c>
      <c r="B1599"/>
      <c r="C1599" s="204">
        <v>-38</v>
      </c>
      <c r="H1599" s="204">
        <v>-38</v>
      </c>
      <c r="I1599" s="204">
        <v>-38</v>
      </c>
    </row>
    <row r="1600" spans="1:9">
      <c r="A1600" t="s">
        <v>2042</v>
      </c>
      <c r="B1600"/>
      <c r="C1600" s="204">
        <v>-432</v>
      </c>
      <c r="H1600" s="204">
        <v>-432</v>
      </c>
      <c r="I1600" s="204">
        <v>-432</v>
      </c>
    </row>
    <row r="1601" spans="1:9">
      <c r="A1601" t="s">
        <v>4284</v>
      </c>
      <c r="B1601"/>
      <c r="C1601" s="204">
        <v>-43</v>
      </c>
      <c r="H1601" s="204">
        <v>-43</v>
      </c>
      <c r="I1601" s="204">
        <v>-43</v>
      </c>
    </row>
    <row r="1602" spans="1:10">
      <c r="A1602" t="s">
        <v>2386</v>
      </c>
      <c r="B1602"/>
      <c r="C1602" s="204">
        <v>17.5</v>
      </c>
      <c r="H1602" s="204">
        <v>-7.5</v>
      </c>
      <c r="I1602" s="204">
        <v>-15</v>
      </c>
      <c r="J1602" s="204">
        <v>25</v>
      </c>
    </row>
    <row r="1603" spans="1:9">
      <c r="A1603" t="s">
        <v>1597</v>
      </c>
      <c r="B1603"/>
      <c r="C1603" s="204">
        <v>-48</v>
      </c>
      <c r="H1603" s="204">
        <v>-48</v>
      </c>
      <c r="I1603" s="204">
        <v>-48</v>
      </c>
    </row>
    <row r="1604" spans="1:9">
      <c r="A1604" t="s">
        <v>2361</v>
      </c>
      <c r="B1604"/>
      <c r="C1604" s="204">
        <v>-48</v>
      </c>
      <c r="H1604" s="204">
        <v>-48</v>
      </c>
      <c r="I1604" s="204">
        <v>-48</v>
      </c>
    </row>
    <row r="1605" spans="1:9">
      <c r="A1605" t="s">
        <v>5543</v>
      </c>
      <c r="B1605"/>
      <c r="C1605" s="204">
        <v>-19</v>
      </c>
      <c r="H1605" s="204">
        <v>-19</v>
      </c>
      <c r="I1605" s="204">
        <v>-19</v>
      </c>
    </row>
    <row r="1606" spans="1:10">
      <c r="A1606" t="s">
        <v>3605</v>
      </c>
      <c r="B1606"/>
      <c r="C1606" s="204">
        <v>1183.5</v>
      </c>
      <c r="H1606" s="204">
        <v>1067.2</v>
      </c>
      <c r="I1606" s="204">
        <v>-855.7</v>
      </c>
      <c r="J1606" s="204">
        <v>116.3</v>
      </c>
    </row>
    <row r="1607" spans="1:10">
      <c r="A1607" t="s">
        <v>603</v>
      </c>
      <c r="B1607"/>
      <c r="C1607" s="204">
        <v>316.96</v>
      </c>
      <c r="H1607" s="204">
        <v>191.96</v>
      </c>
      <c r="J1607" s="204">
        <v>125</v>
      </c>
    </row>
    <row r="1608" spans="1:11">
      <c r="A1608" t="s">
        <v>1013</v>
      </c>
      <c r="B1608" s="204">
        <v>59</v>
      </c>
      <c r="C1608" s="204">
        <v>2294.0703</v>
      </c>
      <c r="D1608" s="204">
        <v>10</v>
      </c>
      <c r="F1608" s="204">
        <v>49</v>
      </c>
      <c r="H1608" s="204">
        <v>1005.2</v>
      </c>
      <c r="I1608" s="204">
        <v>-576</v>
      </c>
      <c r="J1608" s="204">
        <v>1288.8703</v>
      </c>
      <c r="K1608" s="204">
        <v>-10</v>
      </c>
    </row>
    <row r="1609" spans="1:11">
      <c r="A1609" t="s">
        <v>5544</v>
      </c>
      <c r="B1609" s="204">
        <v>-6</v>
      </c>
      <c r="C1609" s="204">
        <v>-1444.96503333333</v>
      </c>
      <c r="F1609" s="204">
        <v>-6</v>
      </c>
      <c r="G1609" s="204">
        <v>-6</v>
      </c>
      <c r="J1609" s="204">
        <v>-1444.96503333333</v>
      </c>
      <c r="K1609" s="204">
        <v>-1454.96503333333</v>
      </c>
    </row>
    <row r="1610" spans="1:11">
      <c r="A1610" t="s">
        <v>1361</v>
      </c>
      <c r="B1610" s="204">
        <v>-34</v>
      </c>
      <c r="C1610" s="204">
        <v>2172</v>
      </c>
      <c r="F1610" s="204">
        <v>-34</v>
      </c>
      <c r="G1610" s="204">
        <v>-34</v>
      </c>
      <c r="J1610" s="204">
        <v>2172</v>
      </c>
      <c r="K1610" s="204">
        <v>-255</v>
      </c>
    </row>
    <row r="1611" spans="1:10">
      <c r="A1611" t="s">
        <v>674</v>
      </c>
      <c r="B1611"/>
      <c r="C1611" s="204">
        <v>173.95</v>
      </c>
      <c r="H1611" s="204">
        <v>30</v>
      </c>
      <c r="J1611" s="204">
        <v>143.95</v>
      </c>
    </row>
    <row r="1612" spans="1:9">
      <c r="A1612" t="s">
        <v>5545</v>
      </c>
      <c r="B1612"/>
      <c r="C1612" s="204">
        <v>-19</v>
      </c>
      <c r="H1612" s="204">
        <v>-19</v>
      </c>
      <c r="I1612" s="204">
        <v>-19</v>
      </c>
    </row>
    <row r="1613" spans="1:10">
      <c r="A1613" t="s">
        <v>3044</v>
      </c>
      <c r="B1613"/>
      <c r="C1613" s="204">
        <v>193.82</v>
      </c>
      <c r="H1613" s="204">
        <v>188.82</v>
      </c>
      <c r="I1613" s="204">
        <v>-134</v>
      </c>
      <c r="J1613" s="204">
        <v>5</v>
      </c>
    </row>
    <row r="1614" spans="1:10">
      <c r="A1614" t="s">
        <v>1830</v>
      </c>
      <c r="B1614" s="204">
        <v>13</v>
      </c>
      <c r="C1614" s="204">
        <v>390.71</v>
      </c>
      <c r="D1614" s="204">
        <v>3</v>
      </c>
      <c r="F1614" s="204">
        <v>10</v>
      </c>
      <c r="H1614" s="204">
        <v>62.71</v>
      </c>
      <c r="I1614" s="204">
        <v>-86.9</v>
      </c>
      <c r="J1614" s="204">
        <v>328</v>
      </c>
    </row>
    <row r="1615" spans="1:10">
      <c r="A1615" t="s">
        <v>5546</v>
      </c>
      <c r="B1615"/>
      <c r="C1615" s="204">
        <v>374.45</v>
      </c>
      <c r="H1615" s="204">
        <v>316.8</v>
      </c>
      <c r="I1615" s="204">
        <v>-244</v>
      </c>
      <c r="J1615" s="204">
        <v>57.65</v>
      </c>
    </row>
    <row r="1616" spans="1:10">
      <c r="A1616" t="s">
        <v>4383</v>
      </c>
      <c r="B1616" s="204">
        <v>28</v>
      </c>
      <c r="C1616" s="204">
        <v>904.35</v>
      </c>
      <c r="D1616" s="204">
        <v>18</v>
      </c>
      <c r="E1616" s="204">
        <v>-53.1</v>
      </c>
      <c r="F1616" s="204">
        <v>10</v>
      </c>
      <c r="H1616" s="204">
        <v>726.2</v>
      </c>
      <c r="I1616" s="204">
        <v>-63.1</v>
      </c>
      <c r="J1616" s="204">
        <v>178.15</v>
      </c>
    </row>
    <row r="1617" spans="1:10">
      <c r="A1617" t="s">
        <v>4243</v>
      </c>
      <c r="B1617" s="204">
        <v>167.79</v>
      </c>
      <c r="C1617" s="204">
        <v>735.316666666667</v>
      </c>
      <c r="D1617" s="204">
        <v>152.79</v>
      </c>
      <c r="E1617" s="204">
        <v>-4.5</v>
      </c>
      <c r="F1617" s="204">
        <v>15</v>
      </c>
      <c r="H1617" s="204">
        <v>433.6</v>
      </c>
      <c r="I1617" s="204">
        <v>-85</v>
      </c>
      <c r="J1617" s="204">
        <v>301.716666666667</v>
      </c>
    </row>
    <row r="1618" spans="1:10">
      <c r="A1618" t="s">
        <v>2548</v>
      </c>
      <c r="B1618" s="204">
        <v>17.1</v>
      </c>
      <c r="C1618" s="204">
        <v>2963.515</v>
      </c>
      <c r="D1618" s="204">
        <v>17.1</v>
      </c>
      <c r="H1618" s="204">
        <v>2149.6</v>
      </c>
      <c r="I1618" s="204">
        <v>-654</v>
      </c>
      <c r="J1618" s="204">
        <v>813.915</v>
      </c>
    </row>
    <row r="1619" spans="1:11">
      <c r="A1619" t="s">
        <v>1319</v>
      </c>
      <c r="B1619" s="204">
        <v>44.5</v>
      </c>
      <c r="C1619" s="204">
        <v>6585.5</v>
      </c>
      <c r="F1619" s="204">
        <v>44.5</v>
      </c>
      <c r="G1619" s="204">
        <v>-199.5</v>
      </c>
      <c r="J1619" s="204">
        <v>6585.5</v>
      </c>
      <c r="K1619" s="204">
        <v>-1062.5</v>
      </c>
    </row>
    <row r="1620" spans="1:11">
      <c r="A1620" t="s">
        <v>1042</v>
      </c>
      <c r="B1620"/>
      <c r="C1620" s="204">
        <v>867.92</v>
      </c>
      <c r="H1620" s="204">
        <v>703.12</v>
      </c>
      <c r="I1620" s="204">
        <v>-53.1</v>
      </c>
      <c r="J1620" s="204">
        <v>164.8</v>
      </c>
      <c r="K1620" s="204">
        <v>-3</v>
      </c>
    </row>
    <row r="1621" spans="1:10">
      <c r="A1621" t="s">
        <v>1090</v>
      </c>
      <c r="B1621" s="204">
        <v>7.5</v>
      </c>
      <c r="C1621" s="204">
        <v>513.5</v>
      </c>
      <c r="F1621" s="204">
        <v>7.5</v>
      </c>
      <c r="J1621" s="204">
        <v>513.5</v>
      </c>
    </row>
    <row r="1622" spans="1:9">
      <c r="A1622" t="s">
        <v>5547</v>
      </c>
      <c r="B1622"/>
      <c r="C1622" s="204">
        <v>-38</v>
      </c>
      <c r="H1622" s="204">
        <v>-38</v>
      </c>
      <c r="I1622" s="204">
        <v>-38</v>
      </c>
    </row>
    <row r="1623" spans="1:10">
      <c r="A1623" t="s">
        <v>5548</v>
      </c>
      <c r="B1623"/>
      <c r="C1623" s="204">
        <v>280.716666666667</v>
      </c>
      <c r="J1623" s="204">
        <v>280.716666666667</v>
      </c>
    </row>
    <row r="1624" spans="1:11">
      <c r="A1624" t="s">
        <v>2380</v>
      </c>
      <c r="B1624"/>
      <c r="C1624" s="204">
        <v>358</v>
      </c>
      <c r="H1624" s="204">
        <v>0</v>
      </c>
      <c r="J1624" s="204">
        <v>358</v>
      </c>
      <c r="K1624" s="204">
        <v>-35</v>
      </c>
    </row>
    <row r="1625" spans="1:10">
      <c r="A1625" t="s">
        <v>1298</v>
      </c>
      <c r="B1625" s="204">
        <v>3</v>
      </c>
      <c r="C1625" s="204">
        <v>105</v>
      </c>
      <c r="F1625" s="204">
        <v>3</v>
      </c>
      <c r="J1625" s="204">
        <v>105</v>
      </c>
    </row>
    <row r="1626" spans="1:10">
      <c r="A1626" t="s">
        <v>1726</v>
      </c>
      <c r="B1626" s="204">
        <v>18</v>
      </c>
      <c r="C1626" s="204">
        <v>1976.46</v>
      </c>
      <c r="D1626" s="204">
        <v>18</v>
      </c>
      <c r="E1626" s="204">
        <v>-53.1</v>
      </c>
      <c r="H1626" s="204">
        <v>1495.41</v>
      </c>
      <c r="I1626" s="204">
        <v>-633.3</v>
      </c>
      <c r="J1626" s="204">
        <v>481.05</v>
      </c>
    </row>
    <row r="1627" spans="1:9">
      <c r="A1627" t="s">
        <v>5549</v>
      </c>
      <c r="B1627"/>
      <c r="C1627" s="204">
        <v>-5</v>
      </c>
      <c r="H1627" s="204">
        <v>-5</v>
      </c>
      <c r="I1627" s="204">
        <v>-5</v>
      </c>
    </row>
    <row r="1628" spans="1:9">
      <c r="A1628" t="s">
        <v>2834</v>
      </c>
      <c r="B1628"/>
      <c r="C1628" s="204">
        <v>-5</v>
      </c>
      <c r="H1628" s="204">
        <v>-5</v>
      </c>
      <c r="I1628" s="204">
        <v>-5</v>
      </c>
    </row>
    <row r="1629" spans="1:10">
      <c r="A1629" t="s">
        <v>406</v>
      </c>
      <c r="B1629"/>
      <c r="C1629" s="204">
        <v>1416.08765</v>
      </c>
      <c r="H1629" s="204">
        <v>711.7</v>
      </c>
      <c r="I1629" s="204">
        <v>-392</v>
      </c>
      <c r="J1629" s="204">
        <v>704.38765</v>
      </c>
    </row>
    <row r="1630" spans="1:11">
      <c r="A1630" t="s">
        <v>4789</v>
      </c>
      <c r="B1630" s="204">
        <v>102.55</v>
      </c>
      <c r="C1630" s="204">
        <v>530.3</v>
      </c>
      <c r="D1630" s="204">
        <v>96.9</v>
      </c>
      <c r="F1630" s="204">
        <v>5.65</v>
      </c>
      <c r="H1630" s="204">
        <v>407.7</v>
      </c>
      <c r="I1630" s="204">
        <v>-69</v>
      </c>
      <c r="J1630" s="204">
        <v>122.6</v>
      </c>
      <c r="K1630" s="204">
        <v>-5</v>
      </c>
    </row>
    <row r="1631" spans="1:10">
      <c r="A1631" t="s">
        <v>1195</v>
      </c>
      <c r="B1631" s="204">
        <v>7</v>
      </c>
      <c r="C1631" s="204">
        <v>430.5</v>
      </c>
      <c r="F1631" s="204">
        <v>7</v>
      </c>
      <c r="J1631" s="204">
        <v>430.5</v>
      </c>
    </row>
    <row r="1632" spans="1:10">
      <c r="A1632" t="s">
        <v>1135</v>
      </c>
      <c r="B1632" s="204">
        <v>6</v>
      </c>
      <c r="C1632" s="204">
        <v>295.5</v>
      </c>
      <c r="F1632" s="204">
        <v>6</v>
      </c>
      <c r="J1632" s="204">
        <v>295.5</v>
      </c>
    </row>
    <row r="1633" spans="1:11">
      <c r="A1633" t="s">
        <v>1300</v>
      </c>
      <c r="B1633" s="204">
        <v>1.5</v>
      </c>
      <c r="C1633" s="204">
        <v>277</v>
      </c>
      <c r="F1633" s="204">
        <v>1.5</v>
      </c>
      <c r="J1633" s="204">
        <v>277</v>
      </c>
      <c r="K1633" s="204">
        <v>-3</v>
      </c>
    </row>
    <row r="1634" spans="1:10">
      <c r="A1634" t="s">
        <v>3403</v>
      </c>
      <c r="B1634" s="204">
        <v>10</v>
      </c>
      <c r="C1634" s="204">
        <v>1816.1</v>
      </c>
      <c r="D1634" s="204">
        <v>10</v>
      </c>
      <c r="H1634" s="204">
        <v>71.1</v>
      </c>
      <c r="I1634" s="204">
        <v>-91.1</v>
      </c>
      <c r="J1634" s="204">
        <v>1745</v>
      </c>
    </row>
    <row r="1635" spans="1:10">
      <c r="A1635" t="s">
        <v>2667</v>
      </c>
      <c r="B1635"/>
      <c r="C1635" s="204">
        <v>1565.27</v>
      </c>
      <c r="H1635" s="204">
        <v>1208.02</v>
      </c>
      <c r="I1635" s="204">
        <v>-393.3</v>
      </c>
      <c r="J1635" s="204">
        <v>357.25</v>
      </c>
    </row>
    <row r="1636" spans="1:9">
      <c r="A1636" t="s">
        <v>5550</v>
      </c>
      <c r="B1636"/>
      <c r="C1636" s="204">
        <v>-5</v>
      </c>
      <c r="H1636" s="204">
        <v>-5</v>
      </c>
      <c r="I1636" s="204">
        <v>-5</v>
      </c>
    </row>
    <row r="1637" spans="1:9">
      <c r="A1637" t="s">
        <v>5551</v>
      </c>
      <c r="B1637"/>
      <c r="C1637" s="204">
        <v>-19</v>
      </c>
      <c r="H1637" s="204">
        <v>-19</v>
      </c>
      <c r="I1637" s="204">
        <v>-19</v>
      </c>
    </row>
    <row r="1638" spans="1:9">
      <c r="A1638" t="s">
        <v>886</v>
      </c>
      <c r="B1638"/>
      <c r="C1638" s="204">
        <v>-48</v>
      </c>
      <c r="H1638" s="204">
        <v>-48</v>
      </c>
      <c r="I1638" s="204">
        <v>-48</v>
      </c>
    </row>
    <row r="1639" spans="1:9">
      <c r="A1639" t="s">
        <v>1820</v>
      </c>
      <c r="B1639"/>
      <c r="C1639" s="204">
        <v>-19</v>
      </c>
      <c r="H1639" s="204">
        <v>-19</v>
      </c>
      <c r="I1639" s="204">
        <v>-19</v>
      </c>
    </row>
    <row r="1640" spans="1:9">
      <c r="A1640" t="s">
        <v>749</v>
      </c>
      <c r="B1640"/>
      <c r="C1640" s="204">
        <v>-19</v>
      </c>
      <c r="H1640" s="204">
        <v>-19</v>
      </c>
      <c r="I1640" s="204">
        <v>-19</v>
      </c>
    </row>
    <row r="1641" spans="1:11">
      <c r="A1641" t="s">
        <v>4365</v>
      </c>
      <c r="B1641"/>
      <c r="C1641" s="204">
        <v>113.8</v>
      </c>
      <c r="H1641" s="204">
        <v>-6.2</v>
      </c>
      <c r="I1641" s="204">
        <v>-135.2</v>
      </c>
      <c r="J1641" s="204">
        <v>120</v>
      </c>
      <c r="K1641" s="204">
        <v>-10</v>
      </c>
    </row>
    <row r="1642" spans="1:10">
      <c r="A1642" t="s">
        <v>1461</v>
      </c>
      <c r="B1642"/>
      <c r="C1642" s="204">
        <v>295.55</v>
      </c>
      <c r="H1642" s="204">
        <v>147.8</v>
      </c>
      <c r="I1642" s="204">
        <v>-129</v>
      </c>
      <c r="J1642" s="204">
        <v>147.75</v>
      </c>
    </row>
    <row r="1643" spans="1:10">
      <c r="A1643" t="s">
        <v>238</v>
      </c>
      <c r="B1643" s="204">
        <v>20</v>
      </c>
      <c r="C1643" s="204">
        <v>168</v>
      </c>
      <c r="F1643" s="204">
        <v>20</v>
      </c>
      <c r="J1643" s="204">
        <v>168</v>
      </c>
    </row>
    <row r="1644" spans="1:10">
      <c r="A1644" t="s">
        <v>2110</v>
      </c>
      <c r="B1644"/>
      <c r="C1644" s="204">
        <v>164.8</v>
      </c>
      <c r="H1644" s="204">
        <v>154.8</v>
      </c>
      <c r="I1644" s="204">
        <v>-129</v>
      </c>
      <c r="J1644" s="204">
        <v>10</v>
      </c>
    </row>
    <row r="1645" spans="1:10">
      <c r="A1645" t="s">
        <v>3510</v>
      </c>
      <c r="B1645"/>
      <c r="C1645" s="204">
        <v>271.51</v>
      </c>
      <c r="H1645" s="204">
        <v>235.51</v>
      </c>
      <c r="I1645" s="204">
        <v>-219.7</v>
      </c>
      <c r="J1645" s="204">
        <v>36</v>
      </c>
    </row>
    <row r="1646" spans="1:9">
      <c r="A1646" t="s">
        <v>4056</v>
      </c>
      <c r="B1646"/>
      <c r="C1646" s="204">
        <v>871.9</v>
      </c>
      <c r="H1646" s="204">
        <v>871.9</v>
      </c>
      <c r="I1646" s="204">
        <v>-89.1</v>
      </c>
    </row>
    <row r="1647" spans="1:11">
      <c r="A1647" t="s">
        <v>1327</v>
      </c>
      <c r="B1647" s="204">
        <v>-29</v>
      </c>
      <c r="C1647" s="204">
        <v>2056.5</v>
      </c>
      <c r="F1647" s="204">
        <v>-29</v>
      </c>
      <c r="G1647" s="204">
        <v>-29</v>
      </c>
      <c r="J1647" s="204">
        <v>2056.5</v>
      </c>
      <c r="K1647" s="204">
        <v>-215.5</v>
      </c>
    </row>
    <row r="1648" spans="1:10">
      <c r="A1648" t="s">
        <v>1747</v>
      </c>
      <c r="B1648" s="204">
        <v>31</v>
      </c>
      <c r="C1648" s="204">
        <v>1332.1</v>
      </c>
      <c r="D1648" s="204">
        <v>13</v>
      </c>
      <c r="F1648" s="204">
        <v>18</v>
      </c>
      <c r="H1648" s="204">
        <v>686.1</v>
      </c>
      <c r="I1648" s="204">
        <v>-207</v>
      </c>
      <c r="J1648" s="204">
        <v>646</v>
      </c>
    </row>
    <row r="1649" spans="1:10">
      <c r="A1649" t="s">
        <v>1787</v>
      </c>
      <c r="B1649"/>
      <c r="C1649" s="204">
        <v>236.81</v>
      </c>
      <c r="J1649" s="204">
        <v>236.81</v>
      </c>
    </row>
    <row r="1650" spans="1:10">
      <c r="A1650" t="s">
        <v>4621</v>
      </c>
      <c r="B1650" s="204">
        <v>11</v>
      </c>
      <c r="C1650" s="204">
        <v>201.3</v>
      </c>
      <c r="D1650" s="204">
        <v>0</v>
      </c>
      <c r="F1650" s="204">
        <v>11</v>
      </c>
      <c r="H1650" s="204">
        <v>129</v>
      </c>
      <c r="I1650" s="204">
        <v>-207</v>
      </c>
      <c r="J1650" s="204">
        <v>72.3</v>
      </c>
    </row>
    <row r="1651" spans="1:11">
      <c r="A1651" t="s">
        <v>1079</v>
      </c>
      <c r="B1651"/>
      <c r="C1651" s="204">
        <v>1253</v>
      </c>
      <c r="J1651" s="204">
        <v>1253</v>
      </c>
      <c r="K1651" s="204">
        <v>-58</v>
      </c>
    </row>
    <row r="1652" spans="1:10">
      <c r="A1652" t="s">
        <v>4830</v>
      </c>
      <c r="B1652"/>
      <c r="C1652" s="204">
        <v>98.73755</v>
      </c>
      <c r="H1652" s="204">
        <v>10</v>
      </c>
      <c r="J1652" s="204">
        <v>88.73755</v>
      </c>
    </row>
    <row r="1653" spans="1:10">
      <c r="A1653" t="s">
        <v>2285</v>
      </c>
      <c r="B1653"/>
      <c r="C1653" s="204">
        <v>121.516666666667</v>
      </c>
      <c r="H1653" s="204">
        <v>115</v>
      </c>
      <c r="J1653" s="204">
        <v>6.51666666666667</v>
      </c>
    </row>
    <row r="1654" spans="1:10">
      <c r="A1654" t="s">
        <v>1609</v>
      </c>
      <c r="B1654"/>
      <c r="C1654" s="204">
        <v>67.6</v>
      </c>
      <c r="J1654" s="204">
        <v>67.6</v>
      </c>
    </row>
    <row r="1655" spans="1:11">
      <c r="A1655" t="s">
        <v>4594</v>
      </c>
      <c r="B1655" s="204">
        <v>30</v>
      </c>
      <c r="C1655" s="204">
        <v>40</v>
      </c>
      <c r="D1655" s="204">
        <v>30</v>
      </c>
      <c r="H1655" s="204">
        <v>30</v>
      </c>
      <c r="J1655" s="204">
        <v>10</v>
      </c>
      <c r="K1655" s="204">
        <v>-10</v>
      </c>
    </row>
    <row r="1656" spans="1:10">
      <c r="A1656" t="s">
        <v>4319</v>
      </c>
      <c r="B1656"/>
      <c r="C1656" s="204">
        <v>145</v>
      </c>
      <c r="H1656" s="204">
        <v>0</v>
      </c>
      <c r="J1656" s="204">
        <v>145</v>
      </c>
    </row>
    <row r="1657" spans="1:10">
      <c r="A1657" t="s">
        <v>3727</v>
      </c>
      <c r="B1657"/>
      <c r="C1657" s="204">
        <v>160</v>
      </c>
      <c r="H1657" s="204">
        <v>50</v>
      </c>
      <c r="I1657" s="204">
        <v>-169.7</v>
      </c>
      <c r="J1657" s="204">
        <v>110</v>
      </c>
    </row>
    <row r="1658" spans="1:10">
      <c r="A1658" t="s">
        <v>2091</v>
      </c>
      <c r="B1658"/>
      <c r="C1658" s="204">
        <v>151.65</v>
      </c>
      <c r="H1658" s="204">
        <v>129</v>
      </c>
      <c r="I1658" s="204">
        <v>-69</v>
      </c>
      <c r="J1658" s="204">
        <v>22.65</v>
      </c>
    </row>
    <row r="1659" spans="1:10">
      <c r="A1659" t="s">
        <v>2519</v>
      </c>
      <c r="B1659"/>
      <c r="C1659" s="204">
        <v>420.55</v>
      </c>
      <c r="H1659" s="204">
        <v>75.9</v>
      </c>
      <c r="J1659" s="204">
        <v>344.65</v>
      </c>
    </row>
    <row r="1660" spans="1:10">
      <c r="A1660" t="s">
        <v>3095</v>
      </c>
      <c r="B1660"/>
      <c r="C1660" s="204">
        <v>1474.37</v>
      </c>
      <c r="H1660" s="204">
        <v>1080.4</v>
      </c>
      <c r="I1660" s="204">
        <v>-69</v>
      </c>
      <c r="J1660" s="204">
        <v>393.97</v>
      </c>
    </row>
    <row r="1661" spans="1:10">
      <c r="A1661" t="s">
        <v>3762</v>
      </c>
      <c r="B1661"/>
      <c r="C1661" s="204">
        <v>70</v>
      </c>
      <c r="H1661" s="204">
        <v>20</v>
      </c>
      <c r="J1661" s="204">
        <v>50</v>
      </c>
    </row>
    <row r="1662" spans="1:8">
      <c r="A1662" t="s">
        <v>2451</v>
      </c>
      <c r="B1662"/>
      <c r="C1662" s="204">
        <v>10</v>
      </c>
      <c r="H1662" s="204">
        <v>10</v>
      </c>
    </row>
    <row r="1663" spans="1:10">
      <c r="A1663" t="s">
        <v>1199</v>
      </c>
      <c r="B1663" s="204">
        <v>178</v>
      </c>
      <c r="C1663" s="204">
        <v>762.5</v>
      </c>
      <c r="F1663" s="204">
        <v>178</v>
      </c>
      <c r="J1663" s="204">
        <v>762.5</v>
      </c>
    </row>
    <row r="1664" spans="1:10">
      <c r="A1664" t="s">
        <v>4432</v>
      </c>
      <c r="B1664"/>
      <c r="C1664" s="204">
        <v>82.5</v>
      </c>
      <c r="H1664" s="204">
        <v>32.5</v>
      </c>
      <c r="I1664" s="204">
        <v>-10</v>
      </c>
      <c r="J1664" s="204">
        <v>50</v>
      </c>
    </row>
    <row r="1665" spans="1:11">
      <c r="A1665" t="s">
        <v>1904</v>
      </c>
      <c r="B1665" s="204">
        <v>47.1</v>
      </c>
      <c r="C1665" s="204">
        <v>319.6</v>
      </c>
      <c r="D1665" s="204">
        <v>37.1</v>
      </c>
      <c r="F1665" s="204">
        <v>10</v>
      </c>
      <c r="H1665" s="204">
        <v>131.1</v>
      </c>
      <c r="J1665" s="204">
        <v>188.5</v>
      </c>
      <c r="K1665" s="204">
        <v>-14.5</v>
      </c>
    </row>
    <row r="1666" spans="1:10">
      <c r="A1666" t="s">
        <v>3286</v>
      </c>
      <c r="B1666"/>
      <c r="C1666" s="204">
        <v>327.58</v>
      </c>
      <c r="H1666" s="204">
        <v>273.58</v>
      </c>
      <c r="J1666" s="204">
        <v>54</v>
      </c>
    </row>
    <row r="1667" spans="1:10">
      <c r="A1667" t="s">
        <v>3331</v>
      </c>
      <c r="B1667"/>
      <c r="C1667" s="204">
        <v>210.45</v>
      </c>
      <c r="H1667" s="204">
        <v>199.8</v>
      </c>
      <c r="I1667" s="204">
        <v>-60</v>
      </c>
      <c r="J1667" s="204">
        <v>10.65</v>
      </c>
    </row>
    <row r="1668" spans="1:11">
      <c r="A1668" t="s">
        <v>5266</v>
      </c>
      <c r="B1668"/>
      <c r="C1668" s="204">
        <v>183.3869</v>
      </c>
      <c r="J1668" s="204">
        <v>183.3869</v>
      </c>
      <c r="K1668" s="204">
        <v>-24</v>
      </c>
    </row>
    <row r="1669" spans="1:10">
      <c r="A1669" t="s">
        <v>3991</v>
      </c>
      <c r="B1669"/>
      <c r="C1669" s="204">
        <v>72</v>
      </c>
      <c r="J1669" s="204">
        <v>72</v>
      </c>
    </row>
    <row r="1670" spans="1:10">
      <c r="A1670" t="s">
        <v>5552</v>
      </c>
      <c r="B1670" s="204">
        <v>230.5</v>
      </c>
      <c r="C1670" s="204">
        <v>1961.25</v>
      </c>
      <c r="D1670" s="204">
        <v>110.2</v>
      </c>
      <c r="F1670" s="204">
        <v>120.3</v>
      </c>
      <c r="H1670" s="204">
        <v>1042.3</v>
      </c>
      <c r="I1670" s="204">
        <v>-69</v>
      </c>
      <c r="J1670" s="204">
        <v>918.95</v>
      </c>
    </row>
    <row r="1671" spans="1:10">
      <c r="A1671" t="s">
        <v>2066</v>
      </c>
      <c r="B1671"/>
      <c r="C1671" s="204">
        <v>20</v>
      </c>
      <c r="J1671" s="204">
        <v>20</v>
      </c>
    </row>
    <row r="1672" spans="1:10">
      <c r="A1672" t="s">
        <v>4160</v>
      </c>
      <c r="B1672"/>
      <c r="C1672" s="204">
        <v>258.80135</v>
      </c>
      <c r="H1672" s="204">
        <v>189.66</v>
      </c>
      <c r="I1672" s="204">
        <v>-88.3</v>
      </c>
      <c r="J1672" s="204">
        <v>69.14135</v>
      </c>
    </row>
    <row r="1673" spans="1:10">
      <c r="A1673" t="s">
        <v>1109</v>
      </c>
      <c r="B1673"/>
      <c r="C1673" s="204">
        <v>24.5</v>
      </c>
      <c r="J1673" s="204">
        <v>24.5</v>
      </c>
    </row>
    <row r="1674" spans="1:11">
      <c r="A1674" t="s">
        <v>3672</v>
      </c>
      <c r="B1674"/>
      <c r="C1674" s="204">
        <v>603.1</v>
      </c>
      <c r="H1674" s="204">
        <v>71.1</v>
      </c>
      <c r="I1674" s="204">
        <v>-53.1</v>
      </c>
      <c r="J1674" s="204">
        <v>532</v>
      </c>
      <c r="K1674" s="204">
        <v>-6</v>
      </c>
    </row>
    <row r="1675" spans="1:10">
      <c r="A1675" t="s">
        <v>614</v>
      </c>
      <c r="B1675" s="204">
        <v>0</v>
      </c>
      <c r="C1675" s="204">
        <v>125.6</v>
      </c>
      <c r="D1675" s="204">
        <v>0</v>
      </c>
      <c r="H1675" s="204">
        <v>51.3</v>
      </c>
      <c r="I1675" s="204">
        <v>-38</v>
      </c>
      <c r="J1675" s="204">
        <v>74.3</v>
      </c>
    </row>
    <row r="1676" spans="1:11">
      <c r="A1676" t="s">
        <v>5237</v>
      </c>
      <c r="B1676"/>
      <c r="C1676" s="204">
        <v>214</v>
      </c>
      <c r="H1676" s="204">
        <v>169</v>
      </c>
      <c r="J1676" s="204">
        <v>45</v>
      </c>
      <c r="K1676" s="204">
        <v>-19</v>
      </c>
    </row>
    <row r="1677" spans="1:8">
      <c r="A1677" t="s">
        <v>471</v>
      </c>
      <c r="B1677"/>
      <c r="C1677" s="204">
        <v>17.1</v>
      </c>
      <c r="H1677" s="204">
        <v>17.1</v>
      </c>
    </row>
    <row r="1678" spans="1:10">
      <c r="A1678" t="s">
        <v>3759</v>
      </c>
      <c r="B1678"/>
      <c r="C1678" s="204">
        <v>292</v>
      </c>
      <c r="H1678" s="204">
        <v>164</v>
      </c>
      <c r="J1678" s="204">
        <v>128</v>
      </c>
    </row>
    <row r="1679" spans="1:8">
      <c r="A1679" t="s">
        <v>5553</v>
      </c>
      <c r="B1679"/>
      <c r="C1679" s="204">
        <v>238.8</v>
      </c>
      <c r="H1679" s="204">
        <v>238.8</v>
      </c>
    </row>
    <row r="1680" spans="1:10">
      <c r="A1680" t="s">
        <v>1729</v>
      </c>
      <c r="B1680" s="204">
        <v>58.8</v>
      </c>
      <c r="C1680" s="204">
        <v>715.6</v>
      </c>
      <c r="D1680" s="204">
        <v>6</v>
      </c>
      <c r="E1680" s="204">
        <v>-71.1</v>
      </c>
      <c r="F1680" s="204">
        <v>52.8</v>
      </c>
      <c r="H1680" s="204">
        <v>253.2</v>
      </c>
      <c r="I1680" s="204">
        <v>-142.2</v>
      </c>
      <c r="J1680" s="204">
        <v>462.4</v>
      </c>
    </row>
    <row r="1681" spans="1:10">
      <c r="A1681" t="s">
        <v>3112</v>
      </c>
      <c r="B1681"/>
      <c r="C1681" s="204">
        <v>76.55</v>
      </c>
      <c r="H1681" s="204">
        <v>75.9</v>
      </c>
      <c r="J1681" s="204">
        <v>0.65</v>
      </c>
    </row>
    <row r="1682" spans="1:8">
      <c r="A1682" t="s">
        <v>5554</v>
      </c>
      <c r="B1682"/>
      <c r="C1682" s="204">
        <v>89.1</v>
      </c>
      <c r="H1682" s="204">
        <v>89.1</v>
      </c>
    </row>
    <row r="1683" spans="1:8">
      <c r="A1683" t="s">
        <v>3449</v>
      </c>
      <c r="B1683"/>
      <c r="C1683" s="204">
        <v>0</v>
      </c>
      <c r="H1683" s="204">
        <v>0</v>
      </c>
    </row>
    <row r="1684" spans="1:10">
      <c r="A1684" t="s">
        <v>533</v>
      </c>
      <c r="B1684"/>
      <c r="C1684" s="204">
        <v>152</v>
      </c>
      <c r="H1684" s="204">
        <v>132</v>
      </c>
      <c r="J1684" s="204">
        <v>20</v>
      </c>
    </row>
    <row r="1685" spans="1:10">
      <c r="A1685" t="s">
        <v>5555</v>
      </c>
      <c r="B1685" s="204">
        <v>10</v>
      </c>
      <c r="C1685" s="204">
        <v>362.9</v>
      </c>
      <c r="F1685" s="204">
        <v>10</v>
      </c>
      <c r="H1685" s="204">
        <v>238.3</v>
      </c>
      <c r="J1685" s="204">
        <v>124.6</v>
      </c>
    </row>
    <row r="1686" spans="1:9">
      <c r="A1686" t="s">
        <v>5556</v>
      </c>
      <c r="B1686"/>
      <c r="C1686" s="204">
        <v>-44</v>
      </c>
      <c r="H1686" s="204">
        <v>-44</v>
      </c>
      <c r="I1686" s="204">
        <v>-44</v>
      </c>
    </row>
    <row r="1687" spans="1:10">
      <c r="A1687" t="s">
        <v>4883</v>
      </c>
      <c r="B1687" s="204">
        <v>60</v>
      </c>
      <c r="C1687" s="204">
        <v>472.95</v>
      </c>
      <c r="D1687" s="204">
        <v>60</v>
      </c>
      <c r="E1687" s="204">
        <v>-69</v>
      </c>
      <c r="H1687" s="204">
        <v>297.7</v>
      </c>
      <c r="I1687" s="204">
        <v>-69</v>
      </c>
      <c r="J1687" s="204">
        <v>175.25</v>
      </c>
    </row>
    <row r="1688" spans="1:10">
      <c r="A1688" t="s">
        <v>4020</v>
      </c>
      <c r="B1688"/>
      <c r="C1688" s="204">
        <v>64</v>
      </c>
      <c r="H1688" s="204">
        <v>16</v>
      </c>
      <c r="J1688" s="204">
        <v>48</v>
      </c>
    </row>
    <row r="1689" spans="1:10">
      <c r="A1689" t="s">
        <v>4474</v>
      </c>
      <c r="B1689" s="204">
        <v>155.45</v>
      </c>
      <c r="C1689" s="204">
        <v>952.15</v>
      </c>
      <c r="D1689" s="204">
        <v>154.8</v>
      </c>
      <c r="F1689" s="204">
        <v>0.65</v>
      </c>
      <c r="H1689" s="204">
        <v>782.6</v>
      </c>
      <c r="I1689" s="204">
        <v>-567</v>
      </c>
      <c r="J1689" s="204">
        <v>169.55</v>
      </c>
    </row>
    <row r="1690" spans="1:11">
      <c r="A1690" t="s">
        <v>5557</v>
      </c>
      <c r="B1690"/>
      <c r="C1690" s="204">
        <v>304</v>
      </c>
      <c r="H1690" s="204">
        <v>258</v>
      </c>
      <c r="J1690" s="204">
        <v>46</v>
      </c>
      <c r="K1690" s="204">
        <v>-6</v>
      </c>
    </row>
    <row r="1691" spans="1:10">
      <c r="A1691" t="s">
        <v>5558</v>
      </c>
      <c r="B1691"/>
      <c r="C1691" s="204">
        <v>446.1</v>
      </c>
      <c r="H1691" s="204">
        <v>374.1</v>
      </c>
      <c r="J1691" s="204">
        <v>72</v>
      </c>
    </row>
    <row r="1692" spans="1:10">
      <c r="A1692" t="s">
        <v>2179</v>
      </c>
      <c r="B1692" s="204">
        <v>145.125</v>
      </c>
      <c r="C1692" s="204">
        <v>437.60305</v>
      </c>
      <c r="F1692" s="204">
        <v>145.125</v>
      </c>
      <c r="J1692" s="204">
        <v>437.60305</v>
      </c>
    </row>
    <row r="1693" spans="1:11">
      <c r="A1693" t="s">
        <v>5559</v>
      </c>
      <c r="B1693" s="204">
        <v>26</v>
      </c>
      <c r="C1693" s="204">
        <v>2395</v>
      </c>
      <c r="F1693" s="204">
        <v>26</v>
      </c>
      <c r="G1693" s="204">
        <v>-34</v>
      </c>
      <c r="J1693" s="204">
        <v>2395</v>
      </c>
      <c r="K1693" s="204">
        <v>-40</v>
      </c>
    </row>
    <row r="1694" spans="1:8">
      <c r="A1694" t="s">
        <v>2487</v>
      </c>
      <c r="B1694"/>
      <c r="C1694" s="204">
        <v>15</v>
      </c>
      <c r="H1694" s="204">
        <v>15</v>
      </c>
    </row>
    <row r="1695" spans="1:10">
      <c r="A1695" t="s">
        <v>5560</v>
      </c>
      <c r="B1695"/>
      <c r="C1695" s="204">
        <v>133.1</v>
      </c>
      <c r="J1695" s="204">
        <v>133.1</v>
      </c>
    </row>
    <row r="1696" spans="1:10">
      <c r="A1696" t="s">
        <v>5561</v>
      </c>
      <c r="B1696" s="204">
        <v>159.55</v>
      </c>
      <c r="C1696" s="204">
        <v>393.55</v>
      </c>
      <c r="D1696" s="204">
        <v>78.9</v>
      </c>
      <c r="F1696" s="204">
        <v>80.65</v>
      </c>
      <c r="H1696" s="204">
        <v>104.9</v>
      </c>
      <c r="J1696" s="204">
        <v>288.65</v>
      </c>
    </row>
    <row r="1697" spans="1:10">
      <c r="A1697" t="s">
        <v>5562</v>
      </c>
      <c r="B1697" s="204">
        <v>67.75475</v>
      </c>
      <c r="C1697" s="204">
        <v>337.75475</v>
      </c>
      <c r="F1697" s="204">
        <v>67.75475</v>
      </c>
      <c r="J1697" s="204">
        <v>337.75475</v>
      </c>
    </row>
    <row r="1698" spans="1:10">
      <c r="A1698" t="s">
        <v>3126</v>
      </c>
      <c r="B1698"/>
      <c r="C1698" s="204">
        <v>30</v>
      </c>
      <c r="H1698" s="204">
        <v>0</v>
      </c>
      <c r="J1698" s="204">
        <v>30</v>
      </c>
    </row>
    <row r="1699" spans="1:10">
      <c r="A1699" t="s">
        <v>5563</v>
      </c>
      <c r="B1699" s="204">
        <v>10</v>
      </c>
      <c r="C1699" s="204">
        <v>455</v>
      </c>
      <c r="F1699" s="204">
        <v>10</v>
      </c>
      <c r="H1699" s="204">
        <v>399</v>
      </c>
      <c r="J1699" s="204">
        <v>56</v>
      </c>
    </row>
    <row r="1700" spans="1:10">
      <c r="A1700" t="s">
        <v>3315</v>
      </c>
      <c r="B1700"/>
      <c r="C1700" s="204">
        <v>114</v>
      </c>
      <c r="H1700" s="204">
        <v>3</v>
      </c>
      <c r="J1700" s="204">
        <v>111</v>
      </c>
    </row>
    <row r="1701" spans="1:10">
      <c r="A1701" t="s">
        <v>4880</v>
      </c>
      <c r="B1701"/>
      <c r="C1701" s="204">
        <v>950.3</v>
      </c>
      <c r="H1701" s="204">
        <v>812</v>
      </c>
      <c r="I1701" s="204">
        <v>-69</v>
      </c>
      <c r="J1701" s="204">
        <v>138.3</v>
      </c>
    </row>
    <row r="1702" spans="1:11">
      <c r="A1702" t="s">
        <v>5564</v>
      </c>
      <c r="B1702" s="204">
        <v>-27.5</v>
      </c>
      <c r="C1702" s="204">
        <v>358.5</v>
      </c>
      <c r="F1702" s="204">
        <v>-27.5</v>
      </c>
      <c r="G1702" s="204">
        <v>-29</v>
      </c>
      <c r="J1702" s="204">
        <v>358.5</v>
      </c>
      <c r="K1702" s="204">
        <v>-126</v>
      </c>
    </row>
    <row r="1703" spans="1:10">
      <c r="A1703" t="s">
        <v>5565</v>
      </c>
      <c r="B1703"/>
      <c r="C1703" s="204">
        <v>178.15</v>
      </c>
      <c r="H1703" s="204">
        <v>152.5</v>
      </c>
      <c r="I1703" s="204">
        <v>-129</v>
      </c>
      <c r="J1703" s="204">
        <v>25.65</v>
      </c>
    </row>
    <row r="1704" spans="1:10">
      <c r="A1704" t="s">
        <v>5311</v>
      </c>
      <c r="B1704" s="204">
        <v>59.8</v>
      </c>
      <c r="C1704" s="204">
        <v>260.0132</v>
      </c>
      <c r="F1704" s="204">
        <v>59.8</v>
      </c>
      <c r="J1704" s="204">
        <v>260.0132</v>
      </c>
    </row>
    <row r="1705" spans="1:10">
      <c r="A1705" t="s">
        <v>1082</v>
      </c>
      <c r="B1705"/>
      <c r="C1705" s="204">
        <v>815</v>
      </c>
      <c r="J1705" s="204">
        <v>815</v>
      </c>
    </row>
    <row r="1706" spans="1:10">
      <c r="A1706" t="s">
        <v>5004</v>
      </c>
      <c r="B1706"/>
      <c r="C1706" s="204">
        <v>111.55</v>
      </c>
      <c r="H1706" s="204">
        <v>105.9</v>
      </c>
      <c r="J1706" s="204">
        <v>5.65</v>
      </c>
    </row>
    <row r="1707" spans="1:9">
      <c r="A1707" t="s">
        <v>5566</v>
      </c>
      <c r="B1707"/>
      <c r="C1707" s="204">
        <v>-39</v>
      </c>
      <c r="H1707" s="204">
        <v>-39</v>
      </c>
      <c r="I1707" s="204">
        <v>-39</v>
      </c>
    </row>
    <row r="1708" spans="1:10">
      <c r="A1708" t="s">
        <v>3704</v>
      </c>
      <c r="B1708" s="204">
        <v>20</v>
      </c>
      <c r="C1708" s="204">
        <v>363.35</v>
      </c>
      <c r="F1708" s="204">
        <v>20</v>
      </c>
      <c r="H1708" s="204">
        <v>107.7</v>
      </c>
      <c r="I1708" s="204">
        <v>-60</v>
      </c>
      <c r="J1708" s="204">
        <v>255.65</v>
      </c>
    </row>
    <row r="1709" spans="1:10">
      <c r="A1709" t="s">
        <v>467</v>
      </c>
      <c r="B1709" s="204">
        <v>101.55</v>
      </c>
      <c r="C1709" s="204">
        <v>111.55</v>
      </c>
      <c r="D1709" s="204">
        <v>90.9</v>
      </c>
      <c r="F1709" s="204">
        <v>10.65</v>
      </c>
      <c r="H1709" s="204">
        <v>90.9</v>
      </c>
      <c r="J1709" s="204">
        <v>20.65</v>
      </c>
    </row>
    <row r="1710" spans="1:10">
      <c r="A1710" t="s">
        <v>4203</v>
      </c>
      <c r="B1710"/>
      <c r="C1710" s="204">
        <v>133.35</v>
      </c>
      <c r="H1710" s="204">
        <v>122.7</v>
      </c>
      <c r="I1710" s="204">
        <v>-60</v>
      </c>
      <c r="J1710" s="204">
        <v>10.65</v>
      </c>
    </row>
    <row r="1711" spans="1:10">
      <c r="A1711" t="s">
        <v>1103</v>
      </c>
      <c r="B1711" s="204">
        <v>87</v>
      </c>
      <c r="C1711" s="204">
        <v>230</v>
      </c>
      <c r="F1711" s="204">
        <v>87</v>
      </c>
      <c r="J1711" s="204">
        <v>230</v>
      </c>
    </row>
    <row r="1712" spans="1:10">
      <c r="A1712" t="s">
        <v>1155</v>
      </c>
      <c r="B1712" s="204">
        <v>1</v>
      </c>
      <c r="C1712" s="204">
        <v>22.5</v>
      </c>
      <c r="F1712" s="204">
        <v>1</v>
      </c>
      <c r="J1712" s="204">
        <v>22.5</v>
      </c>
    </row>
    <row r="1713" spans="1:9">
      <c r="A1713" t="s">
        <v>5567</v>
      </c>
      <c r="B1713"/>
      <c r="C1713" s="204">
        <v>-49</v>
      </c>
      <c r="H1713" s="204">
        <v>-49</v>
      </c>
      <c r="I1713" s="204">
        <v>-49</v>
      </c>
    </row>
    <row r="1714" spans="1:10">
      <c r="A1714" t="s">
        <v>2095</v>
      </c>
      <c r="B1714"/>
      <c r="C1714" s="204">
        <v>12</v>
      </c>
      <c r="J1714" s="204">
        <v>12</v>
      </c>
    </row>
    <row r="1715" spans="1:8">
      <c r="A1715" t="s">
        <v>179</v>
      </c>
      <c r="B1715"/>
      <c r="C1715" s="204">
        <v>85.5</v>
      </c>
      <c r="H1715" s="204">
        <v>85.5</v>
      </c>
    </row>
    <row r="1716" spans="1:10">
      <c r="A1716" t="s">
        <v>1161</v>
      </c>
      <c r="B1716"/>
      <c r="C1716" s="204">
        <v>6</v>
      </c>
      <c r="J1716" s="204">
        <v>6</v>
      </c>
    </row>
    <row r="1717" spans="1:10">
      <c r="A1717" t="s">
        <v>5568</v>
      </c>
      <c r="B1717"/>
      <c r="C1717" s="204">
        <v>288</v>
      </c>
      <c r="J1717" s="204">
        <v>288</v>
      </c>
    </row>
    <row r="1718" spans="1:10">
      <c r="A1718" t="s">
        <v>4071</v>
      </c>
      <c r="B1718" s="204">
        <v>753.1</v>
      </c>
      <c r="C1718" s="204">
        <v>1026.9</v>
      </c>
      <c r="D1718" s="204">
        <v>646.3</v>
      </c>
      <c r="F1718" s="204">
        <v>106.8</v>
      </c>
      <c r="H1718" s="204">
        <v>798.1</v>
      </c>
      <c r="J1718" s="204">
        <v>228.8</v>
      </c>
    </row>
    <row r="1719" spans="1:10">
      <c r="A1719" t="s">
        <v>5569</v>
      </c>
      <c r="B1719" s="204">
        <v>294</v>
      </c>
      <c r="C1719" s="204">
        <v>1395</v>
      </c>
      <c r="F1719" s="204">
        <v>294</v>
      </c>
      <c r="H1719" s="204">
        <v>51</v>
      </c>
      <c r="J1719" s="204">
        <v>1344</v>
      </c>
    </row>
    <row r="1720" spans="1:8">
      <c r="A1720" t="s">
        <v>2499</v>
      </c>
      <c r="B1720"/>
      <c r="C1720" s="204">
        <v>6</v>
      </c>
      <c r="H1720" s="204">
        <v>6</v>
      </c>
    </row>
    <row r="1721" spans="1:10">
      <c r="A1721" t="s">
        <v>3129</v>
      </c>
      <c r="B1721" s="204">
        <v>35</v>
      </c>
      <c r="C1721" s="204">
        <v>191.28</v>
      </c>
      <c r="D1721" s="204">
        <v>15</v>
      </c>
      <c r="F1721" s="204">
        <v>20</v>
      </c>
      <c r="H1721" s="204">
        <v>49.2</v>
      </c>
      <c r="J1721" s="204">
        <v>142.08</v>
      </c>
    </row>
    <row r="1722" spans="1:10">
      <c r="A1722" t="s">
        <v>4877</v>
      </c>
      <c r="B1722" s="204">
        <v>114.1</v>
      </c>
      <c r="C1722" s="204">
        <v>344.51</v>
      </c>
      <c r="D1722" s="204">
        <v>74.1</v>
      </c>
      <c r="F1722" s="204">
        <v>40</v>
      </c>
      <c r="H1722" s="204">
        <v>304.51</v>
      </c>
      <c r="J1722" s="204">
        <v>40</v>
      </c>
    </row>
    <row r="1723" spans="1:10">
      <c r="A1723" t="s">
        <v>5008</v>
      </c>
      <c r="B1723"/>
      <c r="C1723" s="204">
        <v>17</v>
      </c>
      <c r="J1723" s="204">
        <v>17</v>
      </c>
    </row>
    <row r="1724" spans="1:8">
      <c r="A1724" t="s">
        <v>5570</v>
      </c>
      <c r="B1724"/>
      <c r="C1724" s="204">
        <v>71.1</v>
      </c>
      <c r="H1724" s="204">
        <v>71.1</v>
      </c>
    </row>
    <row r="1725" spans="1:10">
      <c r="A1725" t="s">
        <v>2511</v>
      </c>
      <c r="B1725" s="204">
        <v>33.4858</v>
      </c>
      <c r="C1725" s="204">
        <v>33.4858</v>
      </c>
      <c r="D1725" s="204">
        <v>0</v>
      </c>
      <c r="F1725" s="204">
        <v>33.4858</v>
      </c>
      <c r="H1725" s="204">
        <v>0</v>
      </c>
      <c r="J1725" s="204">
        <v>33.4858</v>
      </c>
    </row>
    <row r="1726" spans="1:9">
      <c r="A1726" t="s">
        <v>5571</v>
      </c>
      <c r="B1726"/>
      <c r="C1726" s="204">
        <v>-49</v>
      </c>
      <c r="H1726" s="204">
        <v>-49</v>
      </c>
      <c r="I1726" s="204">
        <v>-49</v>
      </c>
    </row>
    <row r="1727" spans="1:10">
      <c r="A1727" t="s">
        <v>5572</v>
      </c>
      <c r="B1727" s="204">
        <v>35</v>
      </c>
      <c r="C1727" s="204">
        <v>35</v>
      </c>
      <c r="F1727" s="204">
        <v>35</v>
      </c>
      <c r="J1727" s="204">
        <v>35</v>
      </c>
    </row>
    <row r="1728" spans="1:8">
      <c r="A1728" t="s">
        <v>1638</v>
      </c>
      <c r="B1728" s="204">
        <v>35.1</v>
      </c>
      <c r="C1728" s="204">
        <v>35.1</v>
      </c>
      <c r="D1728" s="204">
        <v>35.1</v>
      </c>
      <c r="H1728" s="204">
        <v>35.1</v>
      </c>
    </row>
    <row r="1729" spans="1:8">
      <c r="A1729" t="s">
        <v>3938</v>
      </c>
      <c r="B1729"/>
      <c r="C1729" s="204">
        <v>129</v>
      </c>
      <c r="H1729" s="204">
        <v>129</v>
      </c>
    </row>
    <row r="1730" spans="1:10">
      <c r="A1730" t="s">
        <v>1257</v>
      </c>
      <c r="B1730"/>
      <c r="C1730" s="204">
        <v>6</v>
      </c>
      <c r="J1730" s="204">
        <v>6</v>
      </c>
    </row>
    <row r="1731" spans="1:11">
      <c r="A1731" t="s">
        <v>98</v>
      </c>
      <c r="B1731" s="204">
        <v>84</v>
      </c>
      <c r="C1731" s="204">
        <v>3568.8305</v>
      </c>
      <c r="D1731" s="204">
        <v>60</v>
      </c>
      <c r="E1731" s="204">
        <v>-69</v>
      </c>
      <c r="F1731" s="204">
        <v>24</v>
      </c>
      <c r="H1731" s="204">
        <v>2393.3</v>
      </c>
      <c r="I1731" s="204">
        <v>-1197.3</v>
      </c>
      <c r="J1731" s="204">
        <v>1175.5305</v>
      </c>
      <c r="K1731" s="204">
        <v>-59</v>
      </c>
    </row>
    <row r="1732" spans="1:10">
      <c r="A1732" t="s">
        <v>328</v>
      </c>
      <c r="B1732" s="204">
        <v>17.1</v>
      </c>
      <c r="C1732" s="204">
        <v>892.725</v>
      </c>
      <c r="D1732" s="204">
        <v>17.1</v>
      </c>
      <c r="H1732" s="204">
        <v>679.2</v>
      </c>
      <c r="I1732" s="204">
        <v>-258</v>
      </c>
      <c r="J1732" s="204">
        <v>213.525</v>
      </c>
    </row>
    <row r="1733" spans="1:10">
      <c r="A1733" t="s">
        <v>3336</v>
      </c>
      <c r="B1733" s="204">
        <v>127</v>
      </c>
      <c r="C1733" s="204">
        <v>1398.25</v>
      </c>
      <c r="D1733" s="204">
        <v>57</v>
      </c>
      <c r="E1733" s="204">
        <v>-20</v>
      </c>
      <c r="F1733" s="204">
        <v>70</v>
      </c>
      <c r="H1733" s="204">
        <v>607.3</v>
      </c>
      <c r="I1733" s="204">
        <v>-503</v>
      </c>
      <c r="J1733" s="204">
        <v>790.95</v>
      </c>
    </row>
    <row r="1734" spans="1:11">
      <c r="A1734" t="s">
        <v>1368</v>
      </c>
      <c r="B1734" s="204">
        <v>-35.5</v>
      </c>
      <c r="C1734" s="204">
        <v>9024</v>
      </c>
      <c r="F1734" s="204">
        <v>-35.5</v>
      </c>
      <c r="G1734" s="204">
        <v>-113.5</v>
      </c>
      <c r="J1734" s="204">
        <v>9024</v>
      </c>
      <c r="K1734" s="204">
        <v>-979.5</v>
      </c>
    </row>
    <row r="1735" spans="1:11">
      <c r="A1735" t="s">
        <v>1221</v>
      </c>
      <c r="B1735" s="204">
        <v>24</v>
      </c>
      <c r="C1735" s="204">
        <v>932</v>
      </c>
      <c r="F1735" s="204">
        <v>24</v>
      </c>
      <c r="J1735" s="204">
        <v>932</v>
      </c>
      <c r="K1735" s="204">
        <v>-6</v>
      </c>
    </row>
    <row r="1736" spans="1:10">
      <c r="A1736" t="s">
        <v>2207</v>
      </c>
      <c r="B1736" s="204">
        <v>8</v>
      </c>
      <c r="C1736" s="204">
        <v>1312.55</v>
      </c>
      <c r="F1736" s="204">
        <v>8</v>
      </c>
      <c r="H1736" s="204">
        <v>1134.2</v>
      </c>
      <c r="I1736" s="204">
        <v>-239.1</v>
      </c>
      <c r="J1736" s="204">
        <v>178.35</v>
      </c>
    </row>
    <row r="1737" spans="1:10">
      <c r="A1737" t="s">
        <v>2593</v>
      </c>
      <c r="B1737"/>
      <c r="C1737" s="204">
        <v>99.2</v>
      </c>
      <c r="H1737" s="204">
        <v>89.9</v>
      </c>
      <c r="I1737" s="204">
        <v>-415.1</v>
      </c>
      <c r="J1737" s="204">
        <v>9.3</v>
      </c>
    </row>
    <row r="1738" spans="1:11">
      <c r="A1738" t="s">
        <v>4157</v>
      </c>
      <c r="B1738" s="204">
        <v>261.9</v>
      </c>
      <c r="C1738" s="204">
        <v>1767.905</v>
      </c>
      <c r="D1738" s="204">
        <v>250.9</v>
      </c>
      <c r="F1738" s="204">
        <v>11</v>
      </c>
      <c r="H1738" s="204">
        <v>1261.8</v>
      </c>
      <c r="I1738" s="204">
        <v>-830</v>
      </c>
      <c r="J1738" s="204">
        <v>506.105</v>
      </c>
      <c r="K1738" s="204">
        <v>-10</v>
      </c>
    </row>
    <row r="1739" spans="1:10">
      <c r="A1739" t="s">
        <v>3768</v>
      </c>
      <c r="B1739"/>
      <c r="C1739" s="204">
        <v>435.4</v>
      </c>
      <c r="H1739" s="204">
        <v>309.5</v>
      </c>
      <c r="I1739" s="204">
        <v>-120</v>
      </c>
      <c r="J1739" s="204">
        <v>125.9</v>
      </c>
    </row>
    <row r="1740" spans="1:10">
      <c r="A1740" t="s">
        <v>3631</v>
      </c>
      <c r="B1740"/>
      <c r="C1740" s="204">
        <v>1089.99</v>
      </c>
      <c r="H1740" s="204">
        <v>601.99</v>
      </c>
      <c r="I1740" s="204">
        <v>-110.4</v>
      </c>
      <c r="J1740" s="204">
        <v>488</v>
      </c>
    </row>
    <row r="1741" spans="1:10">
      <c r="A1741" t="s">
        <v>255</v>
      </c>
      <c r="B1741" s="204">
        <v>81.55</v>
      </c>
      <c r="C1741" s="204">
        <v>1405.51765</v>
      </c>
      <c r="D1741" s="204">
        <v>75.9</v>
      </c>
      <c r="F1741" s="204">
        <v>5.65</v>
      </c>
      <c r="H1741" s="204">
        <v>1204.5</v>
      </c>
      <c r="I1741" s="204">
        <v>-129</v>
      </c>
      <c r="J1741" s="204">
        <v>201.01765</v>
      </c>
    </row>
    <row r="1742" spans="1:10">
      <c r="A1742" t="s">
        <v>2022</v>
      </c>
      <c r="B1742"/>
      <c r="C1742" s="204">
        <v>532.86</v>
      </c>
      <c r="H1742" s="204">
        <v>486.56</v>
      </c>
      <c r="I1742" s="204">
        <v>-69</v>
      </c>
      <c r="J1742" s="204">
        <v>46.3</v>
      </c>
    </row>
    <row r="1743" spans="1:11">
      <c r="A1743" t="s">
        <v>4107</v>
      </c>
      <c r="B1743"/>
      <c r="C1743" s="204">
        <v>2191.34735</v>
      </c>
      <c r="H1743" s="204">
        <v>1518.2</v>
      </c>
      <c r="I1743" s="204">
        <v>-1830.2</v>
      </c>
      <c r="J1743" s="204">
        <v>673.14735</v>
      </c>
      <c r="K1743" s="204">
        <v>0</v>
      </c>
    </row>
    <row r="1744" spans="1:10">
      <c r="A1744" t="s">
        <v>3184</v>
      </c>
      <c r="B1744" s="204">
        <v>-20</v>
      </c>
      <c r="C1744" s="204">
        <v>-37.83</v>
      </c>
      <c r="D1744" s="204">
        <v>-25</v>
      </c>
      <c r="E1744" s="204">
        <v>-38</v>
      </c>
      <c r="F1744" s="204">
        <v>5</v>
      </c>
      <c r="H1744" s="204">
        <v>-53.98</v>
      </c>
      <c r="I1744" s="204">
        <v>-308.6</v>
      </c>
      <c r="J1744" s="204">
        <v>16.15</v>
      </c>
    </row>
    <row r="1745" spans="1:9">
      <c r="A1745" t="s">
        <v>274</v>
      </c>
      <c r="B1745"/>
      <c r="C1745" s="204">
        <v>-10</v>
      </c>
      <c r="H1745" s="204">
        <v>-10</v>
      </c>
      <c r="I1745" s="204">
        <v>-10</v>
      </c>
    </row>
    <row r="1746" spans="1:10">
      <c r="A1746" t="s">
        <v>282</v>
      </c>
      <c r="B1746" s="204">
        <v>85.3</v>
      </c>
      <c r="C1746" s="204">
        <v>644.7386</v>
      </c>
      <c r="D1746" s="204">
        <v>84</v>
      </c>
      <c r="F1746" s="204">
        <v>1.3</v>
      </c>
      <c r="H1746" s="204">
        <v>472</v>
      </c>
      <c r="I1746" s="204">
        <v>-195</v>
      </c>
      <c r="J1746" s="204">
        <v>172.7386</v>
      </c>
    </row>
    <row r="1747" spans="1:9">
      <c r="A1747" t="s">
        <v>539</v>
      </c>
      <c r="B1747"/>
      <c r="C1747" s="204">
        <v>-2049</v>
      </c>
      <c r="H1747" s="204">
        <v>-2049</v>
      </c>
      <c r="I1747" s="204">
        <v>-2049</v>
      </c>
    </row>
    <row r="1748" spans="1:9">
      <c r="A1748" t="s">
        <v>1987</v>
      </c>
      <c r="B1748"/>
      <c r="C1748" s="204">
        <v>-659</v>
      </c>
      <c r="H1748" s="204">
        <v>-659</v>
      </c>
      <c r="I1748" s="204">
        <v>-659</v>
      </c>
    </row>
    <row r="1749" spans="1:9">
      <c r="A1749" t="s">
        <v>703</v>
      </c>
      <c r="B1749"/>
      <c r="C1749" s="204">
        <v>-261.5</v>
      </c>
      <c r="H1749" s="204">
        <v>-261.5</v>
      </c>
      <c r="I1749" s="204">
        <v>-266</v>
      </c>
    </row>
    <row r="1750" spans="1:10">
      <c r="A1750" t="s">
        <v>2248</v>
      </c>
      <c r="B1750" s="204">
        <v>13</v>
      </c>
      <c r="C1750" s="204">
        <v>1260.135</v>
      </c>
      <c r="D1750" s="204">
        <v>3</v>
      </c>
      <c r="E1750" s="204">
        <v>-129</v>
      </c>
      <c r="F1750" s="204">
        <v>10</v>
      </c>
      <c r="H1750" s="204">
        <v>944.9</v>
      </c>
      <c r="I1750" s="204">
        <v>-681.2</v>
      </c>
      <c r="J1750" s="204">
        <v>315.235</v>
      </c>
    </row>
    <row r="1751" spans="1:10">
      <c r="A1751" t="s">
        <v>1569</v>
      </c>
      <c r="B1751" s="204">
        <v>100.9</v>
      </c>
      <c r="C1751" s="204">
        <v>1334.69</v>
      </c>
      <c r="D1751" s="204">
        <v>75.9</v>
      </c>
      <c r="F1751" s="204">
        <v>25</v>
      </c>
      <c r="H1751" s="204">
        <v>944.64</v>
      </c>
      <c r="I1751" s="204">
        <v>-174.9</v>
      </c>
      <c r="J1751" s="204">
        <v>390.05</v>
      </c>
    </row>
    <row r="1752" spans="1:10">
      <c r="A1752" t="s">
        <v>1471</v>
      </c>
      <c r="B1752" s="204">
        <v>18</v>
      </c>
      <c r="C1752" s="204">
        <v>903.76</v>
      </c>
      <c r="D1752" s="204">
        <v>13</v>
      </c>
      <c r="F1752" s="204">
        <v>5</v>
      </c>
      <c r="H1752" s="204">
        <v>609.21</v>
      </c>
      <c r="J1752" s="204">
        <v>294.55</v>
      </c>
    </row>
    <row r="1753" spans="1:10">
      <c r="A1753" t="s">
        <v>317</v>
      </c>
      <c r="B1753" s="204">
        <v>0</v>
      </c>
      <c r="C1753" s="204">
        <v>518.1</v>
      </c>
      <c r="D1753" s="204">
        <v>0</v>
      </c>
      <c r="H1753" s="204">
        <v>428.1</v>
      </c>
      <c r="J1753" s="204">
        <v>90</v>
      </c>
    </row>
    <row r="1754" spans="1:11">
      <c r="A1754" t="s">
        <v>181</v>
      </c>
      <c r="B1754" s="204">
        <v>172.55</v>
      </c>
      <c r="C1754" s="204">
        <v>4091.02615</v>
      </c>
      <c r="D1754" s="204">
        <v>171.9</v>
      </c>
      <c r="F1754" s="204">
        <v>0.65</v>
      </c>
      <c r="H1754" s="204">
        <v>994.52</v>
      </c>
      <c r="I1754" s="204">
        <v>-897.3</v>
      </c>
      <c r="J1754" s="204">
        <v>3096.50615</v>
      </c>
      <c r="K1754" s="204">
        <v>-6</v>
      </c>
    </row>
    <row r="1755" spans="1:10">
      <c r="A1755" t="s">
        <v>2641</v>
      </c>
      <c r="B1755" s="204">
        <v>23</v>
      </c>
      <c r="C1755" s="204">
        <v>3076.175</v>
      </c>
      <c r="D1755" s="204">
        <v>3</v>
      </c>
      <c r="F1755" s="204">
        <v>20</v>
      </c>
      <c r="H1755" s="204">
        <v>2106.97</v>
      </c>
      <c r="I1755" s="204">
        <v>-366</v>
      </c>
      <c r="J1755" s="204">
        <v>969.205</v>
      </c>
    </row>
    <row r="1756" spans="1:11">
      <c r="A1756" t="s">
        <v>4503</v>
      </c>
      <c r="B1756" s="204">
        <v>132.7</v>
      </c>
      <c r="C1756" s="204">
        <v>2707.075</v>
      </c>
      <c r="D1756" s="204">
        <v>86.7</v>
      </c>
      <c r="E1756" s="204">
        <v>-88.3</v>
      </c>
      <c r="F1756" s="204">
        <v>46</v>
      </c>
      <c r="H1756" s="204">
        <v>1859.32</v>
      </c>
      <c r="I1756" s="204">
        <v>-761</v>
      </c>
      <c r="J1756" s="204">
        <v>847.755</v>
      </c>
      <c r="K1756" s="204">
        <v>-10</v>
      </c>
    </row>
    <row r="1757" spans="1:11">
      <c r="A1757" t="s">
        <v>4155</v>
      </c>
      <c r="B1757"/>
      <c r="C1757" s="204">
        <v>2649.56876666667</v>
      </c>
      <c r="H1757" s="204">
        <v>1397.16</v>
      </c>
      <c r="I1757" s="204">
        <v>-865.3</v>
      </c>
      <c r="J1757" s="204">
        <v>1252.40876666667</v>
      </c>
      <c r="K1757" s="204">
        <v>-10</v>
      </c>
    </row>
    <row r="1758" spans="1:10">
      <c r="A1758" t="s">
        <v>3771</v>
      </c>
      <c r="B1758"/>
      <c r="C1758" s="204">
        <v>197.1</v>
      </c>
      <c r="H1758" s="204">
        <v>83.1</v>
      </c>
      <c r="I1758" s="204">
        <v>-19</v>
      </c>
      <c r="J1758" s="204">
        <v>114</v>
      </c>
    </row>
    <row r="1759" spans="1:11">
      <c r="A1759" t="s">
        <v>562</v>
      </c>
      <c r="B1759" s="204">
        <v>171.9</v>
      </c>
      <c r="C1759" s="204">
        <v>2562.915</v>
      </c>
      <c r="D1759" s="204">
        <v>91.9</v>
      </c>
      <c r="F1759" s="204">
        <v>80</v>
      </c>
      <c r="H1759" s="204">
        <v>1117</v>
      </c>
      <c r="I1759" s="204">
        <v>-663</v>
      </c>
      <c r="J1759" s="204">
        <v>1445.915</v>
      </c>
      <c r="K1759" s="204">
        <v>-10</v>
      </c>
    </row>
    <row r="1760" spans="1:11">
      <c r="A1760" t="s">
        <v>2848</v>
      </c>
      <c r="B1760" s="204">
        <v>0</v>
      </c>
      <c r="C1760" s="204">
        <v>464.5</v>
      </c>
      <c r="D1760" s="204">
        <v>-19</v>
      </c>
      <c r="E1760" s="204">
        <v>-19</v>
      </c>
      <c r="F1760" s="204">
        <v>19</v>
      </c>
      <c r="H1760" s="204">
        <v>261.9</v>
      </c>
      <c r="I1760" s="204">
        <v>-397</v>
      </c>
      <c r="J1760" s="204">
        <v>202.6</v>
      </c>
      <c r="K1760" s="204">
        <v>-20</v>
      </c>
    </row>
    <row r="1761" spans="1:10">
      <c r="A1761" t="s">
        <v>2712</v>
      </c>
      <c r="B1761"/>
      <c r="C1761" s="204">
        <v>1727.41015</v>
      </c>
      <c r="H1761" s="204">
        <v>1187.2</v>
      </c>
      <c r="I1761" s="204">
        <v>-435</v>
      </c>
      <c r="J1761" s="204">
        <v>540.21015</v>
      </c>
    </row>
    <row r="1762" spans="1:11">
      <c r="A1762" t="s">
        <v>2937</v>
      </c>
      <c r="B1762" s="204">
        <v>-0.8</v>
      </c>
      <c r="C1762" s="204">
        <v>247.4</v>
      </c>
      <c r="D1762" s="204">
        <v>-15.8</v>
      </c>
      <c r="E1762" s="204">
        <v>-60</v>
      </c>
      <c r="F1762" s="204">
        <v>15</v>
      </c>
      <c r="H1762" s="204">
        <v>8.00000000000001</v>
      </c>
      <c r="I1762" s="204">
        <v>-1698</v>
      </c>
      <c r="J1762" s="204">
        <v>239.4</v>
      </c>
      <c r="K1762" s="204">
        <v>-142.85</v>
      </c>
    </row>
    <row r="1763" spans="1:10">
      <c r="A1763" t="s">
        <v>711</v>
      </c>
      <c r="B1763" s="204">
        <v>311.9</v>
      </c>
      <c r="C1763" s="204">
        <v>3732.8743</v>
      </c>
      <c r="D1763" s="204">
        <v>231.9</v>
      </c>
      <c r="E1763" s="204">
        <v>-72</v>
      </c>
      <c r="F1763" s="204">
        <v>80</v>
      </c>
      <c r="H1763" s="204">
        <v>2097.1</v>
      </c>
      <c r="I1763" s="204">
        <v>-795</v>
      </c>
      <c r="J1763" s="204">
        <v>1635.7743</v>
      </c>
    </row>
    <row r="1764" spans="1:10">
      <c r="A1764" t="s">
        <v>2977</v>
      </c>
      <c r="B1764" s="204">
        <v>53.3</v>
      </c>
      <c r="C1764" s="204">
        <v>1319.54273333333</v>
      </c>
      <c r="D1764" s="204">
        <v>16.3</v>
      </c>
      <c r="E1764" s="204">
        <v>-38</v>
      </c>
      <c r="F1764" s="204">
        <v>37</v>
      </c>
      <c r="H1764" s="204">
        <v>184.26</v>
      </c>
      <c r="I1764" s="204">
        <v>-2039.7</v>
      </c>
      <c r="J1764" s="204">
        <v>1135.28273333333</v>
      </c>
    </row>
    <row r="1765" spans="1:10">
      <c r="A1765" t="s">
        <v>1025</v>
      </c>
      <c r="B1765" s="204">
        <v>29</v>
      </c>
      <c r="C1765" s="204">
        <v>262.2</v>
      </c>
      <c r="F1765" s="204">
        <v>29</v>
      </c>
      <c r="H1765" s="204">
        <v>88.2</v>
      </c>
      <c r="I1765" s="204">
        <v>-48</v>
      </c>
      <c r="J1765" s="204">
        <v>174</v>
      </c>
    </row>
    <row r="1766" spans="1:10">
      <c r="A1766" t="s">
        <v>930</v>
      </c>
      <c r="B1766" s="204">
        <v>35.3</v>
      </c>
      <c r="C1766" s="204">
        <v>2261.3</v>
      </c>
      <c r="D1766" s="204">
        <v>24</v>
      </c>
      <c r="E1766" s="204">
        <v>-60</v>
      </c>
      <c r="F1766" s="204">
        <v>11.3</v>
      </c>
      <c r="H1766" s="204">
        <v>1631.1</v>
      </c>
      <c r="I1766" s="204">
        <v>-520</v>
      </c>
      <c r="J1766" s="204">
        <v>630.2</v>
      </c>
    </row>
    <row r="1767" spans="1:11">
      <c r="A1767" t="s">
        <v>806</v>
      </c>
      <c r="B1767" s="204">
        <v>180.79</v>
      </c>
      <c r="C1767" s="204">
        <v>1001.71666666667</v>
      </c>
      <c r="D1767" s="204">
        <v>137.79</v>
      </c>
      <c r="E1767" s="204">
        <v>-10</v>
      </c>
      <c r="F1767" s="204">
        <v>43</v>
      </c>
      <c r="G1767" s="204">
        <v>-5</v>
      </c>
      <c r="H1767" s="204">
        <v>341.1</v>
      </c>
      <c r="I1767" s="204">
        <v>-295.5</v>
      </c>
      <c r="J1767" s="204">
        <v>660.616666666667</v>
      </c>
      <c r="K1767" s="204">
        <v>-39.5</v>
      </c>
    </row>
    <row r="1768" spans="1:10">
      <c r="A1768" t="s">
        <v>3260</v>
      </c>
      <c r="B1768" s="204">
        <v>46.6</v>
      </c>
      <c r="C1768" s="204">
        <v>3067.4272</v>
      </c>
      <c r="D1768" s="204">
        <v>21.6</v>
      </c>
      <c r="F1768" s="204">
        <v>25</v>
      </c>
      <c r="H1768" s="204">
        <v>2396.56</v>
      </c>
      <c r="I1768" s="204">
        <v>-1411.8</v>
      </c>
      <c r="J1768" s="204">
        <v>670.8672</v>
      </c>
    </row>
    <row r="1769" spans="1:10">
      <c r="A1769" t="s">
        <v>318</v>
      </c>
      <c r="B1769"/>
      <c r="C1769" s="204">
        <v>65.675</v>
      </c>
      <c r="H1769" s="204">
        <v>-44.8</v>
      </c>
      <c r="I1769" s="204">
        <v>-89</v>
      </c>
      <c r="J1769" s="204">
        <v>110.475</v>
      </c>
    </row>
    <row r="1770" spans="1:11">
      <c r="A1770" t="s">
        <v>1922</v>
      </c>
      <c r="B1770" s="204">
        <v>37</v>
      </c>
      <c r="C1770" s="204">
        <v>2072.99251666667</v>
      </c>
      <c r="D1770" s="204">
        <v>3</v>
      </c>
      <c r="F1770" s="204">
        <v>34</v>
      </c>
      <c r="H1770" s="204">
        <v>1062.4</v>
      </c>
      <c r="I1770" s="204">
        <v>-508.7</v>
      </c>
      <c r="J1770" s="204">
        <v>1010.59251666667</v>
      </c>
      <c r="K1770" s="204">
        <v>-3</v>
      </c>
    </row>
    <row r="1771" spans="1:10">
      <c r="A1771" t="s">
        <v>2731</v>
      </c>
      <c r="B1771" s="204">
        <v>167.3</v>
      </c>
      <c r="C1771" s="204">
        <v>2485.9</v>
      </c>
      <c r="D1771" s="204">
        <v>90.9</v>
      </c>
      <c r="F1771" s="204">
        <v>76.4</v>
      </c>
      <c r="H1771" s="204">
        <v>1757.8</v>
      </c>
      <c r="I1771" s="204">
        <v>-838</v>
      </c>
      <c r="J1771" s="204">
        <v>728.1</v>
      </c>
    </row>
    <row r="1772" spans="1:11">
      <c r="A1772" t="s">
        <v>4690</v>
      </c>
      <c r="B1772" s="204">
        <v>42.6</v>
      </c>
      <c r="C1772" s="204">
        <v>1652.05</v>
      </c>
      <c r="D1772" s="204">
        <v>0</v>
      </c>
      <c r="F1772" s="204">
        <v>42.6</v>
      </c>
      <c r="H1772" s="204">
        <v>882.7</v>
      </c>
      <c r="I1772" s="204">
        <v>-773.3</v>
      </c>
      <c r="J1772" s="204">
        <v>769.35</v>
      </c>
      <c r="K1772" s="204">
        <v>-15</v>
      </c>
    </row>
    <row r="1773" spans="1:9">
      <c r="A1773" t="s">
        <v>964</v>
      </c>
      <c r="B1773"/>
      <c r="C1773" s="204">
        <v>-855</v>
      </c>
      <c r="H1773" s="204">
        <v>-855</v>
      </c>
      <c r="I1773" s="204">
        <v>-855</v>
      </c>
    </row>
    <row r="1774" spans="1:10">
      <c r="A1774" t="s">
        <v>150</v>
      </c>
      <c r="B1774" s="204">
        <v>17.1</v>
      </c>
      <c r="C1774" s="204">
        <v>420.35</v>
      </c>
      <c r="D1774" s="204">
        <v>17.1</v>
      </c>
      <c r="H1774" s="204">
        <v>286.7</v>
      </c>
      <c r="I1774" s="204">
        <v>-70</v>
      </c>
      <c r="J1774" s="204">
        <v>133.65</v>
      </c>
    </row>
    <row r="1775" spans="1:9">
      <c r="A1775" t="s">
        <v>5573</v>
      </c>
      <c r="B1775"/>
      <c r="C1775" s="204">
        <v>-375</v>
      </c>
      <c r="H1775" s="204">
        <v>-375</v>
      </c>
      <c r="I1775" s="204">
        <v>-375</v>
      </c>
    </row>
    <row r="1776" spans="1:9">
      <c r="A1776" t="s">
        <v>2721</v>
      </c>
      <c r="B1776" s="204">
        <v>17.1</v>
      </c>
      <c r="C1776" s="204">
        <v>63</v>
      </c>
      <c r="D1776" s="204">
        <v>17.1</v>
      </c>
      <c r="H1776" s="204">
        <v>63</v>
      </c>
      <c r="I1776" s="204">
        <v>-133</v>
      </c>
    </row>
    <row r="1777" spans="1:11">
      <c r="A1777" t="s">
        <v>1339</v>
      </c>
      <c r="B1777" s="204">
        <v>-39</v>
      </c>
      <c r="C1777" s="204">
        <v>2556</v>
      </c>
      <c r="F1777" s="204">
        <v>-39</v>
      </c>
      <c r="G1777" s="204">
        <v>-39</v>
      </c>
      <c r="J1777" s="204">
        <v>2556</v>
      </c>
      <c r="K1777" s="204">
        <v>-224</v>
      </c>
    </row>
    <row r="1778" spans="1:11">
      <c r="A1778" t="s">
        <v>2291</v>
      </c>
      <c r="B1778"/>
      <c r="C1778" s="204">
        <v>149.06</v>
      </c>
      <c r="H1778" s="204">
        <v>-68.59</v>
      </c>
      <c r="I1778" s="204">
        <v>-265.1</v>
      </c>
      <c r="J1778" s="204">
        <v>217.65</v>
      </c>
      <c r="K1778" s="204">
        <v>-30</v>
      </c>
    </row>
    <row r="1779" spans="1:10">
      <c r="A1779" t="s">
        <v>856</v>
      </c>
      <c r="B1779" s="204">
        <v>20</v>
      </c>
      <c r="C1779" s="204">
        <v>387.915</v>
      </c>
      <c r="F1779" s="204">
        <v>20</v>
      </c>
      <c r="H1779" s="204">
        <v>-46.7</v>
      </c>
      <c r="I1779" s="204">
        <v>-777.1</v>
      </c>
      <c r="J1779" s="204">
        <v>434.615</v>
      </c>
    </row>
    <row r="1780" spans="1:10">
      <c r="A1780" t="s">
        <v>4506</v>
      </c>
      <c r="B1780"/>
      <c r="C1780" s="204">
        <v>533.466666666667</v>
      </c>
      <c r="H1780" s="204">
        <v>366.9</v>
      </c>
      <c r="I1780" s="204">
        <v>-931.1</v>
      </c>
      <c r="J1780" s="204">
        <v>166.566666666667</v>
      </c>
    </row>
    <row r="1781" spans="1:11">
      <c r="A1781" t="s">
        <v>2574</v>
      </c>
      <c r="B1781" s="204">
        <v>-22.55</v>
      </c>
      <c r="C1781" s="204">
        <v>1192.45</v>
      </c>
      <c r="D1781" s="204">
        <v>-28.2</v>
      </c>
      <c r="E1781" s="204">
        <v>-198</v>
      </c>
      <c r="F1781" s="204">
        <v>5.65</v>
      </c>
      <c r="H1781" s="204">
        <v>971.9</v>
      </c>
      <c r="I1781" s="204">
        <v>-625</v>
      </c>
      <c r="J1781" s="204">
        <v>220.55</v>
      </c>
      <c r="K1781" s="204">
        <v>-6</v>
      </c>
    </row>
    <row r="1782" spans="1:11">
      <c r="A1782" t="s">
        <v>3452</v>
      </c>
      <c r="B1782" s="204">
        <v>-19</v>
      </c>
      <c r="C1782" s="204">
        <v>2317.56</v>
      </c>
      <c r="D1782" s="204">
        <v>-19</v>
      </c>
      <c r="E1782" s="204">
        <v>-19</v>
      </c>
      <c r="H1782" s="204">
        <v>837.7</v>
      </c>
      <c r="I1782" s="204">
        <v>-717.4</v>
      </c>
      <c r="J1782" s="204">
        <v>1479.86</v>
      </c>
      <c r="K1782" s="204">
        <v>-22</v>
      </c>
    </row>
    <row r="1783" spans="1:11">
      <c r="A1783" t="s">
        <v>106</v>
      </c>
      <c r="B1783" s="204">
        <v>178.35</v>
      </c>
      <c r="C1783" s="204">
        <v>2182.65</v>
      </c>
      <c r="D1783" s="204">
        <v>167.7</v>
      </c>
      <c r="F1783" s="204">
        <v>10.65</v>
      </c>
      <c r="H1783" s="204">
        <v>1317.2</v>
      </c>
      <c r="I1783" s="204">
        <v>-759.9</v>
      </c>
      <c r="J1783" s="204">
        <v>865.45</v>
      </c>
      <c r="K1783" s="204">
        <v>-16</v>
      </c>
    </row>
    <row r="1784" spans="1:9">
      <c r="A1784" t="s">
        <v>5574</v>
      </c>
      <c r="B1784"/>
      <c r="C1784" s="204">
        <v>-552</v>
      </c>
      <c r="H1784" s="204">
        <v>-552</v>
      </c>
      <c r="I1784" s="204">
        <v>-552</v>
      </c>
    </row>
    <row r="1785" spans="1:10">
      <c r="A1785" t="s">
        <v>2700</v>
      </c>
      <c r="B1785"/>
      <c r="C1785" s="204">
        <v>-1100.7</v>
      </c>
      <c r="H1785" s="204">
        <v>-1162</v>
      </c>
      <c r="I1785" s="204">
        <v>-1378</v>
      </c>
      <c r="J1785" s="204">
        <v>61.3</v>
      </c>
    </row>
    <row r="1786" spans="1:10">
      <c r="A1786" t="s">
        <v>2694</v>
      </c>
      <c r="B1786" s="204">
        <v>150.45</v>
      </c>
      <c r="C1786" s="204">
        <v>1339.7</v>
      </c>
      <c r="D1786" s="204">
        <v>149.8</v>
      </c>
      <c r="E1786" s="204">
        <v>-20</v>
      </c>
      <c r="F1786" s="204">
        <v>0.65</v>
      </c>
      <c r="H1786" s="204">
        <v>925.2</v>
      </c>
      <c r="I1786" s="204">
        <v>-531</v>
      </c>
      <c r="J1786" s="204">
        <v>414.5</v>
      </c>
    </row>
    <row r="1787" spans="1:10">
      <c r="A1787" t="s">
        <v>3091</v>
      </c>
      <c r="B1787"/>
      <c r="C1787" s="204">
        <v>4111.88333333333</v>
      </c>
      <c r="H1787" s="204">
        <v>3360.2</v>
      </c>
      <c r="I1787" s="204">
        <v>-1596</v>
      </c>
      <c r="J1787" s="204">
        <v>751.683333333333</v>
      </c>
    </row>
    <row r="1788" spans="1:10">
      <c r="A1788" t="s">
        <v>1049</v>
      </c>
      <c r="B1788"/>
      <c r="C1788" s="204">
        <v>1674.37265</v>
      </c>
      <c r="H1788" s="204">
        <v>1389.61</v>
      </c>
      <c r="I1788" s="204">
        <v>-694.1</v>
      </c>
      <c r="J1788" s="204">
        <v>284.76265</v>
      </c>
    </row>
    <row r="1789" spans="1:11">
      <c r="A1789" t="s">
        <v>595</v>
      </c>
      <c r="B1789" s="204">
        <v>91.35</v>
      </c>
      <c r="C1789" s="204">
        <v>2462.6</v>
      </c>
      <c r="D1789" s="204">
        <v>8</v>
      </c>
      <c r="F1789" s="204">
        <v>83.35</v>
      </c>
      <c r="H1789" s="204">
        <v>1421.8</v>
      </c>
      <c r="I1789" s="204">
        <v>-739.8</v>
      </c>
      <c r="J1789" s="204">
        <v>1040.8</v>
      </c>
      <c r="K1789" s="204">
        <v>-3</v>
      </c>
    </row>
    <row r="1790" spans="1:9">
      <c r="A1790" t="s">
        <v>969</v>
      </c>
      <c r="B1790"/>
      <c r="C1790" s="204">
        <v>-38</v>
      </c>
      <c r="H1790" s="204">
        <v>-38</v>
      </c>
      <c r="I1790" s="204">
        <v>-38</v>
      </c>
    </row>
    <row r="1791" spans="1:11">
      <c r="A1791" t="s">
        <v>1111</v>
      </c>
      <c r="B1791" s="204">
        <v>17.5</v>
      </c>
      <c r="C1791" s="204">
        <v>326</v>
      </c>
      <c r="F1791" s="204">
        <v>17.5</v>
      </c>
      <c r="J1791" s="204">
        <v>326</v>
      </c>
      <c r="K1791" s="204">
        <v>-6</v>
      </c>
    </row>
    <row r="1792" spans="1:11">
      <c r="A1792" t="s">
        <v>5575</v>
      </c>
      <c r="B1792" s="204">
        <v>293.833333333333</v>
      </c>
      <c r="C1792" s="204">
        <v>-1562.96666666667</v>
      </c>
      <c r="F1792" s="204">
        <v>293.833333333333</v>
      </c>
      <c r="H1792" s="204">
        <v>-1944.3</v>
      </c>
      <c r="I1792" s="204">
        <v>-2064</v>
      </c>
      <c r="J1792" s="204">
        <v>381.333333333333</v>
      </c>
      <c r="K1792" s="204">
        <v>-9.5</v>
      </c>
    </row>
    <row r="1793" spans="1:10">
      <c r="A1793" t="s">
        <v>3425</v>
      </c>
      <c r="B1793" s="204">
        <v>53</v>
      </c>
      <c r="C1793" s="204">
        <v>1247.25</v>
      </c>
      <c r="D1793" s="204">
        <v>48</v>
      </c>
      <c r="F1793" s="204">
        <v>5</v>
      </c>
      <c r="H1793" s="204">
        <v>1012.3</v>
      </c>
      <c r="I1793" s="204">
        <v>-120</v>
      </c>
      <c r="J1793" s="204">
        <v>234.95</v>
      </c>
    </row>
    <row r="1794" spans="1:11">
      <c r="A1794" t="s">
        <v>3028</v>
      </c>
      <c r="B1794"/>
      <c r="C1794" s="204">
        <v>-187</v>
      </c>
      <c r="H1794" s="204">
        <v>-167</v>
      </c>
      <c r="I1794" s="204">
        <v>-167</v>
      </c>
      <c r="J1794" s="204">
        <v>-20</v>
      </c>
      <c r="K1794" s="204">
        <v>-20</v>
      </c>
    </row>
    <row r="1795" spans="1:10">
      <c r="A1795" t="s">
        <v>2923</v>
      </c>
      <c r="B1795"/>
      <c r="C1795" s="204">
        <v>188.5</v>
      </c>
      <c r="H1795" s="204">
        <v>137.2</v>
      </c>
      <c r="I1795" s="204">
        <v>-1092</v>
      </c>
      <c r="J1795" s="204">
        <v>51.3</v>
      </c>
    </row>
    <row r="1796" spans="1:10">
      <c r="A1796" t="s">
        <v>111</v>
      </c>
      <c r="B1796" s="204">
        <v>17.1</v>
      </c>
      <c r="C1796" s="204">
        <v>1412.46</v>
      </c>
      <c r="D1796" s="204">
        <v>17.1</v>
      </c>
      <c r="H1796" s="204">
        <v>1362.31</v>
      </c>
      <c r="I1796" s="204">
        <v>-142</v>
      </c>
      <c r="J1796" s="204">
        <v>50.15</v>
      </c>
    </row>
    <row r="1797" spans="1:9">
      <c r="A1797" t="s">
        <v>5576</v>
      </c>
      <c r="B1797"/>
      <c r="C1797" s="204">
        <v>-392</v>
      </c>
      <c r="H1797" s="204">
        <v>-392</v>
      </c>
      <c r="I1797" s="204">
        <v>-392</v>
      </c>
    </row>
    <row r="1798" spans="1:9">
      <c r="A1798" t="s">
        <v>2697</v>
      </c>
      <c r="B1798"/>
      <c r="C1798" s="204">
        <v>-402.8</v>
      </c>
      <c r="H1798" s="204">
        <v>-402.8</v>
      </c>
      <c r="I1798" s="204">
        <v>-448</v>
      </c>
    </row>
    <row r="1799" spans="1:10">
      <c r="A1799" t="s">
        <v>2788</v>
      </c>
      <c r="B1799"/>
      <c r="C1799" s="204">
        <v>1159</v>
      </c>
      <c r="H1799" s="204">
        <v>876.4</v>
      </c>
      <c r="I1799" s="204">
        <v>-145</v>
      </c>
      <c r="J1799" s="204">
        <v>282.6</v>
      </c>
    </row>
    <row r="1800" spans="1:9">
      <c r="A1800" t="s">
        <v>5577</v>
      </c>
      <c r="B1800"/>
      <c r="C1800" s="204">
        <v>-523</v>
      </c>
      <c r="H1800" s="204">
        <v>-523</v>
      </c>
      <c r="I1800" s="204">
        <v>-523</v>
      </c>
    </row>
    <row r="1801" spans="1:10">
      <c r="A1801" t="s">
        <v>2352</v>
      </c>
      <c r="B1801" s="204">
        <v>149</v>
      </c>
      <c r="C1801" s="204">
        <v>219.2966</v>
      </c>
      <c r="D1801" s="204">
        <v>129</v>
      </c>
      <c r="F1801" s="204">
        <v>20</v>
      </c>
      <c r="H1801" s="204">
        <v>-57.5</v>
      </c>
      <c r="I1801" s="204">
        <v>-401.1</v>
      </c>
      <c r="J1801" s="204">
        <v>276.7966</v>
      </c>
    </row>
    <row r="1802" spans="1:10">
      <c r="A1802" t="s">
        <v>584</v>
      </c>
      <c r="B1802"/>
      <c r="C1802" s="204">
        <v>550.52415</v>
      </c>
      <c r="H1802" s="204">
        <v>-39</v>
      </c>
      <c r="I1802" s="204">
        <v>-427.2</v>
      </c>
      <c r="J1802" s="204">
        <v>589.52415</v>
      </c>
    </row>
    <row r="1803" spans="1:9">
      <c r="A1803" t="s">
        <v>5578</v>
      </c>
      <c r="B1803"/>
      <c r="C1803" s="204">
        <v>-163</v>
      </c>
      <c r="H1803" s="204">
        <v>-163</v>
      </c>
      <c r="I1803" s="204">
        <v>-163</v>
      </c>
    </row>
    <row r="1804" spans="1:9">
      <c r="A1804" t="s">
        <v>3148</v>
      </c>
      <c r="B1804"/>
      <c r="C1804" s="204">
        <v>-186</v>
      </c>
      <c r="H1804" s="204">
        <v>-186</v>
      </c>
      <c r="I1804" s="204">
        <v>-186</v>
      </c>
    </row>
    <row r="1805" spans="1:10">
      <c r="A1805" t="s">
        <v>544</v>
      </c>
      <c r="B1805" s="204">
        <v>17.1</v>
      </c>
      <c r="C1805" s="204">
        <v>392.16</v>
      </c>
      <c r="D1805" s="204">
        <v>17.1</v>
      </c>
      <c r="H1805" s="204">
        <v>250.51</v>
      </c>
      <c r="I1805" s="204">
        <v>-343.7</v>
      </c>
      <c r="J1805" s="204">
        <v>141.65</v>
      </c>
    </row>
    <row r="1806" spans="1:11">
      <c r="A1806" t="s">
        <v>4948</v>
      </c>
      <c r="B1806" s="204">
        <v>19</v>
      </c>
      <c r="C1806" s="204">
        <v>48.0033333333334</v>
      </c>
      <c r="F1806" s="204">
        <v>19</v>
      </c>
      <c r="H1806" s="204">
        <v>-279</v>
      </c>
      <c r="I1806" s="204">
        <v>-279</v>
      </c>
      <c r="J1806" s="204">
        <v>327.003333333333</v>
      </c>
      <c r="K1806" s="204">
        <v>-10</v>
      </c>
    </row>
    <row r="1807" spans="1:11">
      <c r="A1807" t="s">
        <v>2262</v>
      </c>
      <c r="B1807" s="204">
        <v>20</v>
      </c>
      <c r="C1807" s="204">
        <v>1896.91</v>
      </c>
      <c r="D1807" s="204">
        <v>10</v>
      </c>
      <c r="F1807" s="204">
        <v>10</v>
      </c>
      <c r="H1807" s="204">
        <v>1167.51</v>
      </c>
      <c r="I1807" s="204">
        <v>-1098.1</v>
      </c>
      <c r="J1807" s="204">
        <v>729.4</v>
      </c>
      <c r="K1807" s="204">
        <v>-5</v>
      </c>
    </row>
    <row r="1808" spans="1:9">
      <c r="A1808" t="s">
        <v>2433</v>
      </c>
      <c r="B1808"/>
      <c r="C1808" s="204">
        <v>-74.9</v>
      </c>
      <c r="H1808" s="204">
        <v>-74.9</v>
      </c>
      <c r="I1808" s="204">
        <v>-74.9</v>
      </c>
    </row>
    <row r="1809" spans="1:10">
      <c r="A1809" t="s">
        <v>3550</v>
      </c>
      <c r="B1809" s="204">
        <v>150.9</v>
      </c>
      <c r="C1809" s="204">
        <v>910.21</v>
      </c>
      <c r="D1809" s="204">
        <v>75.9</v>
      </c>
      <c r="F1809" s="204">
        <v>75</v>
      </c>
      <c r="H1809" s="204">
        <v>508.41</v>
      </c>
      <c r="I1809" s="204">
        <v>-142</v>
      </c>
      <c r="J1809" s="204">
        <v>401.8</v>
      </c>
    </row>
    <row r="1810" spans="1:11">
      <c r="A1810" t="s">
        <v>1913</v>
      </c>
      <c r="B1810" s="204">
        <v>75.1</v>
      </c>
      <c r="C1810" s="204">
        <v>1112.975</v>
      </c>
      <c r="D1810" s="204">
        <v>50.1</v>
      </c>
      <c r="F1810" s="204">
        <v>25</v>
      </c>
      <c r="H1810" s="204">
        <v>656.4</v>
      </c>
      <c r="I1810" s="204">
        <v>-575</v>
      </c>
      <c r="J1810" s="204">
        <v>456.575</v>
      </c>
      <c r="K1810" s="204">
        <v>-14</v>
      </c>
    </row>
    <row r="1811" spans="1:10">
      <c r="A1811" t="s">
        <v>2146</v>
      </c>
      <c r="B1811"/>
      <c r="C1811" s="204">
        <v>234.3</v>
      </c>
      <c r="H1811" s="204">
        <v>122.7</v>
      </c>
      <c r="I1811" s="204">
        <v>-60</v>
      </c>
      <c r="J1811" s="204">
        <v>111.6</v>
      </c>
    </row>
    <row r="1812" spans="1:10">
      <c r="A1812" t="s">
        <v>1187</v>
      </c>
      <c r="B1812" s="204">
        <v>1</v>
      </c>
      <c r="C1812" s="204">
        <v>326</v>
      </c>
      <c r="F1812" s="204">
        <v>1</v>
      </c>
      <c r="J1812" s="204">
        <v>326</v>
      </c>
    </row>
    <row r="1813" spans="1:10">
      <c r="A1813" t="s">
        <v>1541</v>
      </c>
      <c r="B1813" s="204">
        <v>29</v>
      </c>
      <c r="C1813" s="204">
        <v>1671.37285</v>
      </c>
      <c r="D1813" s="204">
        <v>24</v>
      </c>
      <c r="E1813" s="204">
        <v>-6</v>
      </c>
      <c r="F1813" s="204">
        <v>5</v>
      </c>
      <c r="H1813" s="204">
        <v>1194.07</v>
      </c>
      <c r="I1813" s="204">
        <v>-364.3</v>
      </c>
      <c r="J1813" s="204">
        <v>477.30285</v>
      </c>
    </row>
    <row r="1814" spans="1:10">
      <c r="A1814" t="s">
        <v>5579</v>
      </c>
      <c r="B1814" s="204">
        <v>-60</v>
      </c>
      <c r="C1814" s="204">
        <v>-25.45</v>
      </c>
      <c r="D1814" s="204">
        <v>-60</v>
      </c>
      <c r="E1814" s="204">
        <v>-60</v>
      </c>
      <c r="H1814" s="204">
        <v>-145.3</v>
      </c>
      <c r="I1814" s="204">
        <v>-148.3</v>
      </c>
      <c r="J1814" s="204">
        <v>119.85</v>
      </c>
    </row>
    <row r="1815" spans="1:10">
      <c r="A1815" t="s">
        <v>1044</v>
      </c>
      <c r="B1815" s="204">
        <v>196.66</v>
      </c>
      <c r="C1815" s="204">
        <v>1435.345</v>
      </c>
      <c r="D1815" s="204">
        <v>186.66</v>
      </c>
      <c r="E1815" s="204">
        <v>-88.3</v>
      </c>
      <c r="F1815" s="204">
        <v>10</v>
      </c>
      <c r="H1815" s="204">
        <v>1121</v>
      </c>
      <c r="I1815" s="204">
        <v>-581.9</v>
      </c>
      <c r="J1815" s="204">
        <v>314.345</v>
      </c>
    </row>
    <row r="1816" spans="1:11">
      <c r="A1816" t="s">
        <v>4609</v>
      </c>
      <c r="B1816" s="204">
        <v>7.5</v>
      </c>
      <c r="C1816" s="204">
        <v>321.85</v>
      </c>
      <c r="D1816" s="204">
        <v>7.5</v>
      </c>
      <c r="H1816" s="204">
        <v>172.9</v>
      </c>
      <c r="I1816" s="204">
        <v>-432.9</v>
      </c>
      <c r="J1816" s="204">
        <v>148.95</v>
      </c>
      <c r="K1816" s="204">
        <v>-8</v>
      </c>
    </row>
    <row r="1817" spans="1:10">
      <c r="A1817" t="s">
        <v>3041</v>
      </c>
      <c r="B1817" s="204">
        <v>58.41</v>
      </c>
      <c r="C1817" s="204">
        <v>1333.82</v>
      </c>
      <c r="D1817" s="204">
        <v>58.41</v>
      </c>
      <c r="H1817" s="204">
        <v>1097.92</v>
      </c>
      <c r="I1817" s="204">
        <v>-138.9</v>
      </c>
      <c r="J1817" s="204">
        <v>235.9</v>
      </c>
    </row>
    <row r="1818" spans="1:10">
      <c r="A1818" t="s">
        <v>270</v>
      </c>
      <c r="B1818" s="204">
        <v>17.1</v>
      </c>
      <c r="C1818" s="204">
        <v>498.2</v>
      </c>
      <c r="D1818" s="204">
        <v>17.1</v>
      </c>
      <c r="H1818" s="204">
        <v>384.9</v>
      </c>
      <c r="I1818" s="204">
        <v>-69</v>
      </c>
      <c r="J1818" s="204">
        <v>113.3</v>
      </c>
    </row>
    <row r="1819" spans="1:10">
      <c r="A1819" t="s">
        <v>4912</v>
      </c>
      <c r="B1819" s="204">
        <v>0</v>
      </c>
      <c r="C1819" s="204">
        <v>180.2</v>
      </c>
      <c r="D1819" s="204">
        <v>0</v>
      </c>
      <c r="H1819" s="204">
        <v>142.2</v>
      </c>
      <c r="I1819" s="204">
        <v>-106.2</v>
      </c>
      <c r="J1819" s="204">
        <v>38</v>
      </c>
    </row>
    <row r="1820" spans="1:11">
      <c r="A1820" t="s">
        <v>829</v>
      </c>
      <c r="B1820" s="204">
        <v>27</v>
      </c>
      <c r="C1820" s="204">
        <v>685.05</v>
      </c>
      <c r="D1820" s="204">
        <v>13</v>
      </c>
      <c r="F1820" s="204">
        <v>14</v>
      </c>
      <c r="H1820" s="204">
        <v>383.5</v>
      </c>
      <c r="I1820" s="204">
        <v>-327</v>
      </c>
      <c r="J1820" s="204">
        <v>301.55</v>
      </c>
      <c r="K1820" s="204">
        <v>-10</v>
      </c>
    </row>
    <row r="1821" spans="1:10">
      <c r="A1821" t="s">
        <v>288</v>
      </c>
      <c r="B1821" s="204">
        <v>22.1</v>
      </c>
      <c r="C1821" s="204">
        <v>634.5</v>
      </c>
      <c r="D1821" s="204">
        <v>17.1</v>
      </c>
      <c r="F1821" s="204">
        <v>5</v>
      </c>
      <c r="H1821" s="204">
        <v>510.6</v>
      </c>
      <c r="I1821" s="204">
        <v>-194</v>
      </c>
      <c r="J1821" s="204">
        <v>123.9</v>
      </c>
    </row>
    <row r="1822" spans="1:9">
      <c r="A1822" t="s">
        <v>5580</v>
      </c>
      <c r="B1822"/>
      <c r="C1822" s="204">
        <v>-53</v>
      </c>
      <c r="H1822" s="204">
        <v>-53</v>
      </c>
      <c r="I1822" s="204">
        <v>-53</v>
      </c>
    </row>
    <row r="1823" spans="1:10">
      <c r="A1823" t="s">
        <v>3692</v>
      </c>
      <c r="B1823" s="204">
        <v>203.96</v>
      </c>
      <c r="C1823" s="204">
        <v>267.716666666667</v>
      </c>
      <c r="D1823" s="204">
        <v>193.96</v>
      </c>
      <c r="F1823" s="204">
        <v>10</v>
      </c>
      <c r="H1823" s="204">
        <v>-401.44</v>
      </c>
      <c r="I1823" s="204">
        <v>-1536</v>
      </c>
      <c r="J1823" s="204">
        <v>669.156666666667</v>
      </c>
    </row>
    <row r="1824" spans="1:10">
      <c r="A1824" t="s">
        <v>1718</v>
      </c>
      <c r="B1824"/>
      <c r="C1824" s="204">
        <v>175.66</v>
      </c>
      <c r="H1824" s="204">
        <v>118.76</v>
      </c>
      <c r="I1824" s="204">
        <v>-263.3</v>
      </c>
      <c r="J1824" s="204">
        <v>56.9</v>
      </c>
    </row>
    <row r="1825" spans="1:10">
      <c r="A1825" t="s">
        <v>1280</v>
      </c>
      <c r="B1825"/>
      <c r="C1825" s="204">
        <v>423</v>
      </c>
      <c r="J1825" s="204">
        <v>423</v>
      </c>
    </row>
    <row r="1826" spans="1:10">
      <c r="A1826" t="s">
        <v>5581</v>
      </c>
      <c r="B1826" s="204">
        <v>34.2</v>
      </c>
      <c r="C1826" s="204">
        <v>1068.1</v>
      </c>
      <c r="D1826" s="204">
        <v>34.2</v>
      </c>
      <c r="H1826" s="204">
        <v>1026.8</v>
      </c>
      <c r="J1826" s="204">
        <v>41.3</v>
      </c>
    </row>
    <row r="1827" spans="1:11">
      <c r="A1827" t="s">
        <v>3784</v>
      </c>
      <c r="B1827" s="204">
        <v>23</v>
      </c>
      <c r="C1827" s="204">
        <v>1207</v>
      </c>
      <c r="D1827" s="204">
        <v>3</v>
      </c>
      <c r="F1827" s="204">
        <v>20</v>
      </c>
      <c r="H1827" s="204">
        <v>638.7</v>
      </c>
      <c r="I1827" s="204">
        <v>-528.7</v>
      </c>
      <c r="J1827" s="204">
        <v>568.3</v>
      </c>
      <c r="K1827" s="204">
        <v>-6</v>
      </c>
    </row>
    <row r="1828" spans="1:10">
      <c r="A1828" t="s">
        <v>2797</v>
      </c>
      <c r="B1828" s="204">
        <v>95</v>
      </c>
      <c r="C1828" s="204">
        <v>2076.6</v>
      </c>
      <c r="D1828" s="204">
        <v>85</v>
      </c>
      <c r="F1828" s="204">
        <v>10</v>
      </c>
      <c r="H1828" s="204">
        <v>1404</v>
      </c>
      <c r="I1828" s="204">
        <v>-357.1</v>
      </c>
      <c r="J1828" s="204">
        <v>672.6</v>
      </c>
    </row>
    <row r="1829" spans="1:10">
      <c r="A1829" t="s">
        <v>1740</v>
      </c>
      <c r="B1829" s="204">
        <v>58</v>
      </c>
      <c r="C1829" s="204">
        <v>1042.385</v>
      </c>
      <c r="D1829" s="204">
        <v>10</v>
      </c>
      <c r="F1829" s="204">
        <v>48</v>
      </c>
      <c r="H1829" s="204">
        <v>412.4</v>
      </c>
      <c r="I1829" s="204">
        <v>-191.7</v>
      </c>
      <c r="J1829" s="204">
        <v>629.985</v>
      </c>
    </row>
    <row r="1830" spans="1:10">
      <c r="A1830" t="s">
        <v>1520</v>
      </c>
      <c r="B1830" s="204">
        <v>162.41</v>
      </c>
      <c r="C1830" s="204">
        <v>1152.02</v>
      </c>
      <c r="D1830" s="204">
        <v>152.41</v>
      </c>
      <c r="F1830" s="204">
        <v>10</v>
      </c>
      <c r="H1830" s="204">
        <v>811.52</v>
      </c>
      <c r="I1830" s="204">
        <v>-117</v>
      </c>
      <c r="J1830" s="204">
        <v>340.5</v>
      </c>
    </row>
    <row r="1831" spans="1:11">
      <c r="A1831" t="s">
        <v>1890</v>
      </c>
      <c r="B1831" s="204">
        <v>-8</v>
      </c>
      <c r="C1831" s="204">
        <v>-1524.7</v>
      </c>
      <c r="D1831" s="204">
        <v>-8</v>
      </c>
      <c r="E1831" s="204">
        <v>-8</v>
      </c>
      <c r="H1831" s="204">
        <v>-1859.7</v>
      </c>
      <c r="I1831" s="204">
        <v>-2580.6</v>
      </c>
      <c r="J1831" s="204">
        <v>335</v>
      </c>
      <c r="K1831" s="204">
        <v>-15</v>
      </c>
    </row>
    <row r="1832" spans="1:9">
      <c r="A1832" t="s">
        <v>1474</v>
      </c>
      <c r="B1832"/>
      <c r="C1832" s="204">
        <v>-564</v>
      </c>
      <c r="H1832" s="204">
        <v>-564</v>
      </c>
      <c r="I1832" s="204">
        <v>-564</v>
      </c>
    </row>
    <row r="1833" spans="1:9">
      <c r="A1833" t="s">
        <v>5582</v>
      </c>
      <c r="B1833"/>
      <c r="C1833" s="204">
        <v>-957</v>
      </c>
      <c r="H1833" s="204">
        <v>-957</v>
      </c>
      <c r="I1833" s="204">
        <v>-957</v>
      </c>
    </row>
    <row r="1834" spans="1:10">
      <c r="A1834" t="s">
        <v>3030</v>
      </c>
      <c r="B1834" s="204">
        <v>34.2</v>
      </c>
      <c r="C1834" s="204">
        <v>315.366666666667</v>
      </c>
      <c r="D1834" s="204">
        <v>34.2</v>
      </c>
      <c r="H1834" s="204">
        <v>298.7</v>
      </c>
      <c r="I1834" s="204">
        <v>-24</v>
      </c>
      <c r="J1834" s="204">
        <v>16.6666666666667</v>
      </c>
    </row>
    <row r="1835" spans="1:10">
      <c r="A1835" t="s">
        <v>4351</v>
      </c>
      <c r="B1835"/>
      <c r="C1835" s="204">
        <v>52.3</v>
      </c>
      <c r="H1835" s="204">
        <v>-28.3</v>
      </c>
      <c r="I1835" s="204">
        <v>-169.1</v>
      </c>
      <c r="J1835" s="204">
        <v>80.6</v>
      </c>
    </row>
    <row r="1836" spans="1:9">
      <c r="A1836" t="s">
        <v>4527</v>
      </c>
      <c r="B1836"/>
      <c r="C1836" s="204">
        <v>-2034</v>
      </c>
      <c r="H1836" s="204">
        <v>-2034</v>
      </c>
      <c r="I1836" s="204">
        <v>-2034</v>
      </c>
    </row>
    <row r="1837" spans="1:10">
      <c r="A1837" t="s">
        <v>4237</v>
      </c>
      <c r="B1837" s="204">
        <v>40</v>
      </c>
      <c r="C1837" s="204">
        <v>86.25</v>
      </c>
      <c r="F1837" s="204">
        <v>40</v>
      </c>
      <c r="H1837" s="204">
        <v>5.6</v>
      </c>
      <c r="I1837" s="204">
        <v>-341</v>
      </c>
      <c r="J1837" s="204">
        <v>80.65</v>
      </c>
    </row>
    <row r="1838" spans="1:9">
      <c r="A1838" t="s">
        <v>1581</v>
      </c>
      <c r="B1838"/>
      <c r="C1838" s="204">
        <v>-182</v>
      </c>
      <c r="H1838" s="204">
        <v>-182</v>
      </c>
      <c r="I1838" s="204">
        <v>-182</v>
      </c>
    </row>
    <row r="1839" spans="1:9">
      <c r="A1839" t="s">
        <v>1487</v>
      </c>
      <c r="B1839"/>
      <c r="C1839" s="204">
        <v>-355</v>
      </c>
      <c r="H1839" s="204">
        <v>-355</v>
      </c>
      <c r="I1839" s="204">
        <v>-355</v>
      </c>
    </row>
    <row r="1840" spans="1:10">
      <c r="A1840" t="s">
        <v>3460</v>
      </c>
      <c r="B1840" s="204">
        <v>30</v>
      </c>
      <c r="C1840" s="204">
        <v>806.2708</v>
      </c>
      <c r="D1840" s="204">
        <v>30</v>
      </c>
      <c r="H1840" s="204">
        <v>265.41</v>
      </c>
      <c r="I1840" s="204">
        <v>-160</v>
      </c>
      <c r="J1840" s="204">
        <v>540.8608</v>
      </c>
    </row>
    <row r="1841" spans="1:11">
      <c r="A1841" t="s">
        <v>1774</v>
      </c>
      <c r="B1841" s="204">
        <v>21.6</v>
      </c>
      <c r="C1841" s="204">
        <v>1277.61</v>
      </c>
      <c r="D1841" s="204">
        <v>21.6</v>
      </c>
      <c r="H1841" s="204">
        <v>822.06</v>
      </c>
      <c r="I1841" s="204">
        <v>-360.3</v>
      </c>
      <c r="J1841" s="204">
        <v>455.55</v>
      </c>
      <c r="K1841" s="204">
        <v>-17</v>
      </c>
    </row>
    <row r="1842" spans="1:11">
      <c r="A1842" t="s">
        <v>1804</v>
      </c>
      <c r="B1842" s="204">
        <v>30</v>
      </c>
      <c r="C1842" s="204">
        <v>2407.16</v>
      </c>
      <c r="D1842" s="204">
        <v>20</v>
      </c>
      <c r="F1842" s="204">
        <v>10</v>
      </c>
      <c r="H1842" s="204">
        <v>1468.56</v>
      </c>
      <c r="I1842" s="204">
        <v>-482.3</v>
      </c>
      <c r="J1842" s="204">
        <v>938.6</v>
      </c>
      <c r="K1842" s="204">
        <v>-8</v>
      </c>
    </row>
    <row r="1843" spans="1:11">
      <c r="A1843" t="s">
        <v>1688</v>
      </c>
      <c r="B1843" s="204">
        <v>12</v>
      </c>
      <c r="C1843" s="204">
        <v>798.5</v>
      </c>
      <c r="F1843" s="204">
        <v>12</v>
      </c>
      <c r="H1843" s="204">
        <v>748.2</v>
      </c>
      <c r="I1843" s="204">
        <v>-255.8</v>
      </c>
      <c r="J1843" s="204">
        <v>50.3</v>
      </c>
      <c r="K1843" s="204">
        <v>-3</v>
      </c>
    </row>
    <row r="1844" spans="1:10">
      <c r="A1844" t="s">
        <v>2020</v>
      </c>
      <c r="B1844"/>
      <c r="C1844" s="204">
        <v>-136.4</v>
      </c>
      <c r="H1844" s="204">
        <v>-283.4</v>
      </c>
      <c r="I1844" s="204">
        <v>-496.5</v>
      </c>
      <c r="J1844" s="204">
        <v>147</v>
      </c>
    </row>
    <row r="1845" spans="1:10">
      <c r="A1845" t="s">
        <v>4317</v>
      </c>
      <c r="B1845"/>
      <c r="C1845" s="204">
        <v>335.75</v>
      </c>
      <c r="H1845" s="204">
        <v>175.1</v>
      </c>
      <c r="I1845" s="204">
        <v>-258</v>
      </c>
      <c r="J1845" s="204">
        <v>160.65</v>
      </c>
    </row>
    <row r="1846" spans="1:11">
      <c r="A1846" t="s">
        <v>4240</v>
      </c>
      <c r="B1846" s="204">
        <v>76.1</v>
      </c>
      <c r="C1846" s="204">
        <v>955.55</v>
      </c>
      <c r="D1846" s="204">
        <v>41.8</v>
      </c>
      <c r="F1846" s="204">
        <v>34.3</v>
      </c>
      <c r="H1846" s="204">
        <v>664.8</v>
      </c>
      <c r="I1846" s="204">
        <v>-385.1</v>
      </c>
      <c r="J1846" s="204">
        <v>290.75</v>
      </c>
      <c r="K1846" s="204">
        <v>-10</v>
      </c>
    </row>
    <row r="1847" spans="1:11">
      <c r="A1847" t="s">
        <v>5583</v>
      </c>
      <c r="B1847"/>
      <c r="C1847" s="204">
        <v>-449.3</v>
      </c>
      <c r="H1847" s="204">
        <v>-444.3</v>
      </c>
      <c r="I1847" s="204">
        <v>-444.3</v>
      </c>
      <c r="J1847" s="204">
        <v>-5</v>
      </c>
      <c r="K1847" s="204">
        <v>-5</v>
      </c>
    </row>
    <row r="1848" spans="1:10">
      <c r="A1848" t="s">
        <v>4338</v>
      </c>
      <c r="B1848" s="204">
        <v>44.2</v>
      </c>
      <c r="C1848" s="204">
        <v>312.090333333333</v>
      </c>
      <c r="D1848" s="204">
        <v>34.2</v>
      </c>
      <c r="F1848" s="204">
        <v>10</v>
      </c>
      <c r="H1848" s="204">
        <v>196.4</v>
      </c>
      <c r="I1848" s="204">
        <v>-276</v>
      </c>
      <c r="J1848" s="204">
        <v>115.690333333333</v>
      </c>
    </row>
    <row r="1849" spans="1:11">
      <c r="A1849" t="s">
        <v>2326</v>
      </c>
      <c r="B1849"/>
      <c r="C1849" s="204">
        <v>-194.3</v>
      </c>
      <c r="H1849" s="204">
        <v>-184.3</v>
      </c>
      <c r="I1849" s="204">
        <v>-184.3</v>
      </c>
      <c r="J1849" s="204">
        <v>-10</v>
      </c>
      <c r="K1849" s="204">
        <v>-10</v>
      </c>
    </row>
    <row r="1850" spans="1:11">
      <c r="A1850" t="s">
        <v>4224</v>
      </c>
      <c r="B1850" s="204">
        <v>42.55</v>
      </c>
      <c r="C1850" s="204">
        <v>1806.34</v>
      </c>
      <c r="D1850" s="204">
        <v>21.9</v>
      </c>
      <c r="E1850" s="204">
        <v>-198</v>
      </c>
      <c r="F1850" s="204">
        <v>20.65</v>
      </c>
      <c r="H1850" s="204">
        <v>1230.79</v>
      </c>
      <c r="I1850" s="204">
        <v>-624</v>
      </c>
      <c r="J1850" s="204">
        <v>575.55</v>
      </c>
      <c r="K1850" s="204">
        <v>10</v>
      </c>
    </row>
    <row r="1851" spans="1:9">
      <c r="A1851" t="s">
        <v>802</v>
      </c>
      <c r="B1851"/>
      <c r="C1851" s="204">
        <v>-38</v>
      </c>
      <c r="H1851" s="204">
        <v>-38</v>
      </c>
      <c r="I1851" s="204">
        <v>-38</v>
      </c>
    </row>
    <row r="1852" spans="1:11">
      <c r="A1852" t="s">
        <v>1942</v>
      </c>
      <c r="B1852"/>
      <c r="C1852" s="204">
        <v>-306.3</v>
      </c>
      <c r="H1852" s="204">
        <v>-283.3</v>
      </c>
      <c r="I1852" s="204">
        <v>-283.3</v>
      </c>
      <c r="J1852" s="204">
        <v>-23</v>
      </c>
      <c r="K1852" s="204">
        <v>-23</v>
      </c>
    </row>
    <row r="1853" spans="1:10">
      <c r="A1853" t="s">
        <v>1646</v>
      </c>
      <c r="B1853" s="204">
        <v>8</v>
      </c>
      <c r="C1853" s="204">
        <v>545.3</v>
      </c>
      <c r="D1853" s="204">
        <v>3</v>
      </c>
      <c r="F1853" s="204">
        <v>5</v>
      </c>
      <c r="H1853" s="204">
        <v>270.9</v>
      </c>
      <c r="I1853" s="204">
        <v>-19</v>
      </c>
      <c r="J1853" s="204">
        <v>274.4</v>
      </c>
    </row>
    <row r="1854" spans="1:9">
      <c r="A1854" t="s">
        <v>2864</v>
      </c>
      <c r="B1854"/>
      <c r="C1854" s="204">
        <v>-58</v>
      </c>
      <c r="H1854" s="204">
        <v>-58</v>
      </c>
      <c r="I1854" s="204">
        <v>-58</v>
      </c>
    </row>
    <row r="1855" spans="1:11">
      <c r="A1855" t="s">
        <v>2473</v>
      </c>
      <c r="B1855" s="204">
        <v>60</v>
      </c>
      <c r="C1855" s="204">
        <v>4295.1</v>
      </c>
      <c r="D1855" s="204">
        <v>0</v>
      </c>
      <c r="E1855" s="204">
        <v>-129</v>
      </c>
      <c r="F1855" s="204">
        <v>60</v>
      </c>
      <c r="H1855" s="204">
        <v>3252</v>
      </c>
      <c r="I1855" s="204">
        <v>-437.7</v>
      </c>
      <c r="J1855" s="204">
        <v>1043.1</v>
      </c>
      <c r="K1855" s="204">
        <v>-5</v>
      </c>
    </row>
    <row r="1856" spans="1:10">
      <c r="A1856" t="s">
        <v>4514</v>
      </c>
      <c r="B1856" s="204">
        <v>129.65</v>
      </c>
      <c r="C1856" s="204">
        <v>2032.8</v>
      </c>
      <c r="D1856" s="204">
        <v>119</v>
      </c>
      <c r="F1856" s="204">
        <v>10.65</v>
      </c>
      <c r="H1856" s="204">
        <v>1603.9</v>
      </c>
      <c r="I1856" s="204">
        <v>-612</v>
      </c>
      <c r="J1856" s="204">
        <v>428.9</v>
      </c>
    </row>
    <row r="1857" spans="1:10">
      <c r="A1857" t="s">
        <v>200</v>
      </c>
      <c r="B1857" s="204">
        <v>17.1</v>
      </c>
      <c r="C1857" s="204">
        <v>211</v>
      </c>
      <c r="D1857" s="204">
        <v>17.1</v>
      </c>
      <c r="H1857" s="204">
        <v>201</v>
      </c>
      <c r="J1857" s="204">
        <v>10</v>
      </c>
    </row>
    <row r="1858" spans="1:10">
      <c r="A1858" t="s">
        <v>3864</v>
      </c>
      <c r="B1858" s="204">
        <v>179</v>
      </c>
      <c r="C1858" s="204">
        <v>2119.90166666667</v>
      </c>
      <c r="D1858" s="204">
        <v>169</v>
      </c>
      <c r="F1858" s="204">
        <v>10</v>
      </c>
      <c r="H1858" s="204">
        <v>1381.9</v>
      </c>
      <c r="I1858" s="204">
        <v>-353.1</v>
      </c>
      <c r="J1858" s="204">
        <v>738.001666666667</v>
      </c>
    </row>
    <row r="1859" spans="1:10">
      <c r="A1859" t="s">
        <v>2774</v>
      </c>
      <c r="B1859"/>
      <c r="C1859" s="204">
        <v>336.05</v>
      </c>
      <c r="H1859" s="204">
        <v>248.4</v>
      </c>
      <c r="J1859" s="204">
        <v>87.65</v>
      </c>
    </row>
    <row r="1860" spans="1:9">
      <c r="A1860" t="s">
        <v>5584</v>
      </c>
      <c r="B1860"/>
      <c r="C1860" s="204">
        <v>-80</v>
      </c>
      <c r="H1860" s="204">
        <v>-80</v>
      </c>
      <c r="I1860" s="204">
        <v>-80</v>
      </c>
    </row>
    <row r="1861" spans="1:10">
      <c r="A1861" t="s">
        <v>3556</v>
      </c>
      <c r="B1861" s="204">
        <v>199.85</v>
      </c>
      <c r="C1861" s="204">
        <v>3111.97248333333</v>
      </c>
      <c r="D1861" s="204">
        <v>154.2</v>
      </c>
      <c r="F1861" s="204">
        <v>45.65</v>
      </c>
      <c r="H1861" s="204">
        <v>1755.45</v>
      </c>
      <c r="I1861" s="204">
        <v>-268</v>
      </c>
      <c r="J1861" s="204">
        <v>1356.52248333333</v>
      </c>
    </row>
    <row r="1862" spans="1:10">
      <c r="A1862" t="s">
        <v>3422</v>
      </c>
      <c r="B1862" s="204">
        <v>-48</v>
      </c>
      <c r="C1862" s="204">
        <v>2929.67</v>
      </c>
      <c r="D1862" s="204">
        <v>-48</v>
      </c>
      <c r="E1862" s="204">
        <v>-48</v>
      </c>
      <c r="H1862" s="204">
        <v>2190.77</v>
      </c>
      <c r="I1862" s="204">
        <v>-535.7</v>
      </c>
      <c r="J1862" s="204">
        <v>738.9</v>
      </c>
    </row>
    <row r="1863" spans="1:10">
      <c r="A1863" t="s">
        <v>2950</v>
      </c>
      <c r="B1863" s="204">
        <v>33</v>
      </c>
      <c r="C1863" s="204">
        <v>354.5</v>
      </c>
      <c r="D1863" s="204">
        <v>8</v>
      </c>
      <c r="F1863" s="204">
        <v>25</v>
      </c>
      <c r="H1863" s="204">
        <v>272.2</v>
      </c>
      <c r="I1863" s="204">
        <v>-134</v>
      </c>
      <c r="J1863" s="204">
        <v>82.3</v>
      </c>
    </row>
    <row r="1864" spans="1:10">
      <c r="A1864" t="s">
        <v>683</v>
      </c>
      <c r="B1864"/>
      <c r="C1864" s="204">
        <v>383.75</v>
      </c>
      <c r="H1864" s="204">
        <v>117.7</v>
      </c>
      <c r="J1864" s="204">
        <v>266.05</v>
      </c>
    </row>
    <row r="1865" spans="1:10">
      <c r="A1865" t="s">
        <v>1442</v>
      </c>
      <c r="B1865"/>
      <c r="C1865" s="204">
        <v>748.15</v>
      </c>
      <c r="H1865" s="204">
        <v>464.2</v>
      </c>
      <c r="J1865" s="204">
        <v>283.95</v>
      </c>
    </row>
    <row r="1866" spans="1:10">
      <c r="A1866" t="s">
        <v>2349</v>
      </c>
      <c r="B1866" s="204">
        <v>76.1</v>
      </c>
      <c r="C1866" s="204">
        <v>176.1</v>
      </c>
      <c r="D1866" s="204">
        <v>51.1</v>
      </c>
      <c r="E1866" s="204">
        <v>-20</v>
      </c>
      <c r="F1866" s="204">
        <v>25</v>
      </c>
      <c r="H1866" s="204">
        <v>54.1</v>
      </c>
      <c r="I1866" s="204">
        <v>-33</v>
      </c>
      <c r="J1866" s="204">
        <v>122</v>
      </c>
    </row>
    <row r="1867" spans="1:9">
      <c r="A1867" t="s">
        <v>5585</v>
      </c>
      <c r="B1867"/>
      <c r="C1867" s="204">
        <v>-168</v>
      </c>
      <c r="H1867" s="204">
        <v>-168</v>
      </c>
      <c r="I1867" s="204">
        <v>-168</v>
      </c>
    </row>
    <row r="1868" spans="1:11">
      <c r="A1868" t="s">
        <v>5586</v>
      </c>
      <c r="B1868" s="204">
        <v>-47.7333333333333</v>
      </c>
      <c r="C1868" s="204">
        <v>-1376.174</v>
      </c>
      <c r="F1868" s="204">
        <v>-47.7333333333333</v>
      </c>
      <c r="G1868" s="204">
        <v>-47.7333333333333</v>
      </c>
      <c r="J1868" s="204">
        <v>-1376.174</v>
      </c>
      <c r="K1868" s="204">
        <v>-1376.174</v>
      </c>
    </row>
    <row r="1869" spans="1:10">
      <c r="A1869" t="s">
        <v>395</v>
      </c>
      <c r="B1869" s="204">
        <v>46</v>
      </c>
      <c r="C1869" s="204">
        <v>643.91</v>
      </c>
      <c r="D1869" s="204">
        <v>15</v>
      </c>
      <c r="F1869" s="204">
        <v>31</v>
      </c>
      <c r="H1869" s="204">
        <v>391.86</v>
      </c>
      <c r="I1869" s="204">
        <v>-107.3</v>
      </c>
      <c r="J1869" s="204">
        <v>252.05</v>
      </c>
    </row>
    <row r="1870" spans="1:11">
      <c r="A1870" t="s">
        <v>312</v>
      </c>
      <c r="B1870" s="204">
        <v>-6</v>
      </c>
      <c r="C1870" s="204">
        <v>1368.15</v>
      </c>
      <c r="F1870" s="204">
        <v>-6</v>
      </c>
      <c r="G1870" s="204">
        <v>-6</v>
      </c>
      <c r="H1870" s="204">
        <v>1080.4</v>
      </c>
      <c r="I1870" s="204">
        <v>-318.2</v>
      </c>
      <c r="J1870" s="204">
        <v>287.75</v>
      </c>
      <c r="K1870" s="204">
        <v>-6</v>
      </c>
    </row>
    <row r="1871" spans="1:10">
      <c r="A1871" t="s">
        <v>315</v>
      </c>
      <c r="B1871" s="204">
        <v>10</v>
      </c>
      <c r="C1871" s="204">
        <v>1150.4526</v>
      </c>
      <c r="D1871" s="204">
        <v>10</v>
      </c>
      <c r="H1871" s="204">
        <v>838.1</v>
      </c>
      <c r="I1871" s="204">
        <v>-356</v>
      </c>
      <c r="J1871" s="204">
        <v>312.3526</v>
      </c>
    </row>
    <row r="1872" spans="1:10">
      <c r="A1872" t="s">
        <v>2039</v>
      </c>
      <c r="B1872"/>
      <c r="C1872" s="204">
        <v>1079.51</v>
      </c>
      <c r="H1872" s="204">
        <v>993.36</v>
      </c>
      <c r="I1872" s="204">
        <v>-308</v>
      </c>
      <c r="J1872" s="204">
        <v>86.15</v>
      </c>
    </row>
    <row r="1873" spans="1:10">
      <c r="A1873" t="s">
        <v>278</v>
      </c>
      <c r="B1873"/>
      <c r="C1873" s="204">
        <v>753.45</v>
      </c>
      <c r="H1873" s="204">
        <v>575.1</v>
      </c>
      <c r="J1873" s="204">
        <v>178.35</v>
      </c>
    </row>
    <row r="1874" spans="1:10">
      <c r="A1874" t="s">
        <v>1169</v>
      </c>
      <c r="B1874" s="204">
        <v>8</v>
      </c>
      <c r="C1874" s="204">
        <v>286</v>
      </c>
      <c r="F1874" s="204">
        <v>8</v>
      </c>
      <c r="J1874" s="204">
        <v>286</v>
      </c>
    </row>
    <row r="1875" spans="1:9">
      <c r="A1875" t="s">
        <v>4552</v>
      </c>
      <c r="B1875"/>
      <c r="C1875" s="204">
        <v>-79</v>
      </c>
      <c r="H1875" s="204">
        <v>-79</v>
      </c>
      <c r="I1875" s="204">
        <v>-79</v>
      </c>
    </row>
    <row r="1876" spans="1:10">
      <c r="A1876" t="s">
        <v>1738</v>
      </c>
      <c r="B1876" s="204">
        <v>10</v>
      </c>
      <c r="C1876" s="204">
        <v>49.9</v>
      </c>
      <c r="F1876" s="204">
        <v>10</v>
      </c>
      <c r="H1876" s="204">
        <v>39.9</v>
      </c>
      <c r="I1876" s="204">
        <v>-51</v>
      </c>
      <c r="J1876" s="204">
        <v>10</v>
      </c>
    </row>
    <row r="1877" spans="1:11">
      <c r="A1877" t="s">
        <v>1363</v>
      </c>
      <c r="B1877" s="204">
        <v>89</v>
      </c>
      <c r="C1877" s="204">
        <v>3914</v>
      </c>
      <c r="F1877" s="204">
        <v>89</v>
      </c>
      <c r="G1877" s="204">
        <v>-67</v>
      </c>
      <c r="J1877" s="204">
        <v>3914</v>
      </c>
      <c r="K1877" s="204">
        <v>-124</v>
      </c>
    </row>
    <row r="1878" spans="1:10">
      <c r="A1878" t="s">
        <v>3765</v>
      </c>
      <c r="B1878" s="204">
        <v>-40</v>
      </c>
      <c r="C1878" s="204">
        <v>704.9</v>
      </c>
      <c r="D1878" s="204">
        <v>-60</v>
      </c>
      <c r="E1878" s="204">
        <v>-60</v>
      </c>
      <c r="F1878" s="204">
        <v>20</v>
      </c>
      <c r="H1878" s="204">
        <v>248.6</v>
      </c>
      <c r="I1878" s="204">
        <v>-60</v>
      </c>
      <c r="J1878" s="204">
        <v>456.3</v>
      </c>
    </row>
    <row r="1879" spans="1:9">
      <c r="A1879" t="s">
        <v>4417</v>
      </c>
      <c r="B1879"/>
      <c r="C1879" s="204">
        <v>-48</v>
      </c>
      <c r="H1879" s="204">
        <v>-48</v>
      </c>
      <c r="I1879" s="204">
        <v>-48</v>
      </c>
    </row>
    <row r="1880" spans="1:10">
      <c r="A1880" t="s">
        <v>307</v>
      </c>
      <c r="B1880"/>
      <c r="C1880" s="204">
        <v>916.7</v>
      </c>
      <c r="H1880" s="204">
        <v>594.7</v>
      </c>
      <c r="J1880" s="204">
        <v>322</v>
      </c>
    </row>
    <row r="1881" spans="1:8">
      <c r="A1881" t="s">
        <v>1940</v>
      </c>
      <c r="B1881"/>
      <c r="C1881" s="204">
        <v>30</v>
      </c>
      <c r="H1881" s="204">
        <v>30</v>
      </c>
    </row>
    <row r="1882" spans="1:10">
      <c r="A1882" t="s">
        <v>1227</v>
      </c>
      <c r="B1882" s="204">
        <v>12.5</v>
      </c>
      <c r="C1882" s="204">
        <v>471.5</v>
      </c>
      <c r="F1882" s="204">
        <v>12.5</v>
      </c>
      <c r="J1882" s="204">
        <v>471.5</v>
      </c>
    </row>
    <row r="1883" spans="1:10">
      <c r="A1883" t="s">
        <v>5587</v>
      </c>
      <c r="B1883"/>
      <c r="C1883" s="204">
        <v>41.2</v>
      </c>
      <c r="H1883" s="204">
        <v>8</v>
      </c>
      <c r="J1883" s="204">
        <v>33.2</v>
      </c>
    </row>
    <row r="1884" spans="1:11">
      <c r="A1884" t="s">
        <v>760</v>
      </c>
      <c r="B1884" s="204">
        <v>19</v>
      </c>
      <c r="C1884" s="204">
        <v>41.66</v>
      </c>
      <c r="F1884" s="204">
        <v>19</v>
      </c>
      <c r="H1884" s="204">
        <v>-20.34</v>
      </c>
      <c r="I1884" s="204">
        <v>-126.3</v>
      </c>
      <c r="J1884" s="204">
        <v>62</v>
      </c>
      <c r="K1884" s="204">
        <v>-5</v>
      </c>
    </row>
    <row r="1885" spans="1:9">
      <c r="A1885" t="s">
        <v>2933</v>
      </c>
      <c r="B1885"/>
      <c r="C1885" s="204">
        <v>-19</v>
      </c>
      <c r="H1885" s="204">
        <v>-19</v>
      </c>
      <c r="I1885" s="204">
        <v>-19</v>
      </c>
    </row>
    <row r="1886" spans="1:9">
      <c r="A1886" t="s">
        <v>5588</v>
      </c>
      <c r="B1886"/>
      <c r="C1886" s="204">
        <v>-19</v>
      </c>
      <c r="H1886" s="204">
        <v>-19</v>
      </c>
      <c r="I1886" s="204">
        <v>-19</v>
      </c>
    </row>
    <row r="1887" spans="1:11">
      <c r="A1887" t="s">
        <v>236</v>
      </c>
      <c r="B1887" s="204">
        <v>60</v>
      </c>
      <c r="C1887" s="204">
        <v>253</v>
      </c>
      <c r="F1887" s="204">
        <v>60</v>
      </c>
      <c r="J1887" s="204">
        <v>253</v>
      </c>
      <c r="K1887" s="204">
        <v>-5</v>
      </c>
    </row>
    <row r="1888" spans="1:11">
      <c r="A1888" t="s">
        <v>1380</v>
      </c>
      <c r="B1888" s="204">
        <v>116</v>
      </c>
      <c r="C1888" s="204">
        <v>2821</v>
      </c>
      <c r="F1888" s="204">
        <v>116</v>
      </c>
      <c r="G1888" s="204">
        <v>-58</v>
      </c>
      <c r="J1888" s="204">
        <v>2821</v>
      </c>
      <c r="K1888" s="204">
        <v>-174</v>
      </c>
    </row>
    <row r="1889" spans="1:10">
      <c r="A1889" t="s">
        <v>3529</v>
      </c>
      <c r="B1889"/>
      <c r="C1889" s="204">
        <v>1761.1253</v>
      </c>
      <c r="H1889" s="204">
        <v>1360.8</v>
      </c>
      <c r="I1889" s="204">
        <v>-373.5</v>
      </c>
      <c r="J1889" s="204">
        <v>400.3253</v>
      </c>
    </row>
    <row r="1890" spans="1:8">
      <c r="A1890" t="s">
        <v>1404</v>
      </c>
      <c r="B1890"/>
      <c r="C1890" s="204">
        <v>68.4</v>
      </c>
      <c r="H1890" s="204">
        <v>68.4</v>
      </c>
    </row>
    <row r="1891" spans="1:10">
      <c r="A1891" t="s">
        <v>1780</v>
      </c>
      <c r="B1891"/>
      <c r="C1891" s="204">
        <v>116.1</v>
      </c>
      <c r="H1891" s="204">
        <v>101.1</v>
      </c>
      <c r="I1891" s="204">
        <v>-53.1</v>
      </c>
      <c r="J1891" s="204">
        <v>15</v>
      </c>
    </row>
    <row r="1892" spans="1:10">
      <c r="A1892" t="s">
        <v>3680</v>
      </c>
      <c r="B1892" s="204">
        <v>10</v>
      </c>
      <c r="C1892" s="204">
        <v>402.2</v>
      </c>
      <c r="D1892" s="204">
        <v>0</v>
      </c>
      <c r="F1892" s="204">
        <v>10</v>
      </c>
      <c r="H1892" s="204">
        <v>329.2</v>
      </c>
      <c r="I1892" s="204">
        <v>-103.8</v>
      </c>
      <c r="J1892" s="204">
        <v>73</v>
      </c>
    </row>
    <row r="1893" spans="1:10">
      <c r="A1893" t="s">
        <v>1439</v>
      </c>
      <c r="B1893" s="204">
        <v>18</v>
      </c>
      <c r="C1893" s="204">
        <v>855.4511</v>
      </c>
      <c r="D1893" s="204">
        <v>13</v>
      </c>
      <c r="F1893" s="204">
        <v>5</v>
      </c>
      <c r="H1893" s="204">
        <v>541.9</v>
      </c>
      <c r="I1893" s="204">
        <v>-15</v>
      </c>
      <c r="J1893" s="204">
        <v>313.5511</v>
      </c>
    </row>
    <row r="1894" spans="1:11">
      <c r="A1894" t="s">
        <v>1343</v>
      </c>
      <c r="B1894" s="204">
        <v>24</v>
      </c>
      <c r="C1894" s="204">
        <v>1718</v>
      </c>
      <c r="F1894" s="204">
        <v>24</v>
      </c>
      <c r="G1894" s="204">
        <v>-5</v>
      </c>
      <c r="J1894" s="204">
        <v>1718</v>
      </c>
      <c r="K1894" s="204">
        <v>-76</v>
      </c>
    </row>
    <row r="1895" spans="1:10">
      <c r="A1895" t="s">
        <v>1288</v>
      </c>
      <c r="B1895" s="204">
        <v>10</v>
      </c>
      <c r="C1895" s="204">
        <v>139</v>
      </c>
      <c r="F1895" s="204">
        <v>10</v>
      </c>
      <c r="J1895" s="204">
        <v>139</v>
      </c>
    </row>
    <row r="1896" spans="1:10">
      <c r="A1896" t="s">
        <v>2552</v>
      </c>
      <c r="B1896"/>
      <c r="C1896" s="204">
        <v>455.65</v>
      </c>
      <c r="H1896" s="204">
        <v>404.7</v>
      </c>
      <c r="I1896" s="204">
        <v>-5</v>
      </c>
      <c r="J1896" s="204">
        <v>50.95</v>
      </c>
    </row>
    <row r="1897" spans="1:11">
      <c r="A1897" t="s">
        <v>2550</v>
      </c>
      <c r="B1897" s="204">
        <v>62.4</v>
      </c>
      <c r="C1897" s="204">
        <v>488.73185</v>
      </c>
      <c r="D1897" s="204">
        <v>58.1</v>
      </c>
      <c r="F1897" s="204">
        <v>4.3</v>
      </c>
      <c r="H1897" s="204">
        <v>342.7</v>
      </c>
      <c r="J1897" s="204">
        <v>146.03185</v>
      </c>
      <c r="K1897" s="204">
        <v>-43.5822</v>
      </c>
    </row>
    <row r="1898" spans="1:10">
      <c r="A1898" t="s">
        <v>2128</v>
      </c>
      <c r="B1898"/>
      <c r="C1898" s="204">
        <v>270</v>
      </c>
      <c r="J1898" s="204">
        <v>270</v>
      </c>
    </row>
    <row r="1899" spans="1:10">
      <c r="A1899" t="s">
        <v>4917</v>
      </c>
      <c r="B1899"/>
      <c r="C1899" s="204">
        <v>115.96</v>
      </c>
      <c r="H1899" s="204">
        <v>105.96</v>
      </c>
      <c r="J1899" s="204">
        <v>10</v>
      </c>
    </row>
    <row r="1900" spans="1:10">
      <c r="A1900" t="s">
        <v>4627</v>
      </c>
      <c r="B1900"/>
      <c r="C1900" s="204">
        <v>32</v>
      </c>
      <c r="J1900" s="204">
        <v>32</v>
      </c>
    </row>
    <row r="1901" spans="1:11">
      <c r="A1901" t="s">
        <v>4907</v>
      </c>
      <c r="B1901" s="204">
        <v>-28.5</v>
      </c>
      <c r="C1901" s="204">
        <v>753.5</v>
      </c>
      <c r="F1901" s="204">
        <v>-28.5</v>
      </c>
      <c r="G1901" s="204">
        <v>-34.5</v>
      </c>
      <c r="J1901" s="204">
        <v>753.5</v>
      </c>
      <c r="K1901" s="204">
        <v>-280.5</v>
      </c>
    </row>
    <row r="1902" spans="1:10">
      <c r="A1902" t="s">
        <v>1406</v>
      </c>
      <c r="B1902" s="204">
        <v>36</v>
      </c>
      <c r="C1902" s="204">
        <v>1029</v>
      </c>
      <c r="D1902" s="204">
        <v>0</v>
      </c>
      <c r="F1902" s="204">
        <v>36</v>
      </c>
      <c r="H1902" s="204">
        <v>702.5</v>
      </c>
      <c r="I1902" s="204">
        <v>-516</v>
      </c>
      <c r="J1902" s="204">
        <v>326.5</v>
      </c>
    </row>
    <row r="1903" spans="1:11">
      <c r="A1903" t="s">
        <v>5589</v>
      </c>
      <c r="B1903" s="204">
        <v>-20</v>
      </c>
      <c r="C1903" s="204">
        <v>-1030.17756666667</v>
      </c>
      <c r="F1903" s="204">
        <v>-20</v>
      </c>
      <c r="G1903" s="204">
        <v>-20</v>
      </c>
      <c r="J1903" s="204">
        <v>-1030.17756666667</v>
      </c>
      <c r="K1903" s="204">
        <v>-1030.17756666667</v>
      </c>
    </row>
    <row r="1904" spans="1:10">
      <c r="A1904" t="s">
        <v>4659</v>
      </c>
      <c r="B1904"/>
      <c r="C1904" s="204">
        <v>10</v>
      </c>
      <c r="J1904" s="204">
        <v>10</v>
      </c>
    </row>
    <row r="1905" spans="1:10">
      <c r="A1905" t="s">
        <v>5252</v>
      </c>
      <c r="B1905"/>
      <c r="C1905" s="204">
        <v>311.7</v>
      </c>
      <c r="J1905" s="204">
        <v>311.7</v>
      </c>
    </row>
    <row r="1906" spans="1:10">
      <c r="A1906" t="s">
        <v>3088</v>
      </c>
      <c r="B1906" s="204">
        <v>42</v>
      </c>
      <c r="C1906" s="204">
        <v>761.05</v>
      </c>
      <c r="F1906" s="204">
        <v>42</v>
      </c>
      <c r="H1906" s="204">
        <v>375.4</v>
      </c>
      <c r="J1906" s="204">
        <v>385.65</v>
      </c>
    </row>
    <row r="1907" spans="1:10">
      <c r="A1907" t="s">
        <v>4519</v>
      </c>
      <c r="B1907"/>
      <c r="C1907" s="204">
        <v>965</v>
      </c>
      <c r="H1907" s="204">
        <v>261</v>
      </c>
      <c r="J1907" s="204">
        <v>704</v>
      </c>
    </row>
    <row r="1908" spans="1:10">
      <c r="A1908" t="s">
        <v>2148</v>
      </c>
      <c r="B1908"/>
      <c r="C1908" s="204">
        <v>35</v>
      </c>
      <c r="H1908" s="204">
        <v>25</v>
      </c>
      <c r="J1908" s="204">
        <v>10</v>
      </c>
    </row>
    <row r="1909" spans="1:10">
      <c r="A1909" t="s">
        <v>1875</v>
      </c>
      <c r="B1909" s="204">
        <v>46</v>
      </c>
      <c r="C1909" s="204">
        <v>1162.8</v>
      </c>
      <c r="F1909" s="204">
        <v>46</v>
      </c>
      <c r="H1909" s="204">
        <v>788.8</v>
      </c>
      <c r="I1909" s="204">
        <v>-69</v>
      </c>
      <c r="J1909" s="204">
        <v>374</v>
      </c>
    </row>
    <row r="1910" spans="1:10">
      <c r="A1910" t="s">
        <v>4666</v>
      </c>
      <c r="B1910" s="204">
        <v>0</v>
      </c>
      <c r="C1910" s="204">
        <v>20</v>
      </c>
      <c r="D1910" s="204">
        <v>0</v>
      </c>
      <c r="H1910" s="204">
        <v>0</v>
      </c>
      <c r="J1910" s="204">
        <v>20</v>
      </c>
    </row>
    <row r="1911" spans="1:10">
      <c r="A1911" t="s">
        <v>2889</v>
      </c>
      <c r="B1911" s="204">
        <v>157</v>
      </c>
      <c r="C1911" s="204">
        <v>1396.06</v>
      </c>
      <c r="D1911" s="204">
        <v>118</v>
      </c>
      <c r="E1911" s="204">
        <v>-19</v>
      </c>
      <c r="F1911" s="204">
        <v>39</v>
      </c>
      <c r="H1911" s="204">
        <v>1034.86</v>
      </c>
      <c r="I1911" s="204">
        <v>-57</v>
      </c>
      <c r="J1911" s="204">
        <v>361.2</v>
      </c>
    </row>
    <row r="1912" spans="1:10">
      <c r="A1912" t="s">
        <v>4112</v>
      </c>
      <c r="B1912"/>
      <c r="C1912" s="204">
        <v>189.2</v>
      </c>
      <c r="H1912" s="204">
        <v>24.6</v>
      </c>
      <c r="J1912" s="204">
        <v>164.6</v>
      </c>
    </row>
    <row r="1913" spans="1:10">
      <c r="A1913" t="s">
        <v>1544</v>
      </c>
      <c r="B1913"/>
      <c r="C1913" s="204">
        <v>227</v>
      </c>
      <c r="H1913" s="204">
        <v>137</v>
      </c>
      <c r="I1913" s="204">
        <v>-124.2</v>
      </c>
      <c r="J1913" s="204">
        <v>90</v>
      </c>
    </row>
    <row r="1914" spans="1:8">
      <c r="A1914" t="s">
        <v>4290</v>
      </c>
      <c r="B1914"/>
      <c r="C1914" s="204">
        <v>38</v>
      </c>
      <c r="H1914" s="204">
        <v>38</v>
      </c>
    </row>
    <row r="1915" spans="1:10">
      <c r="A1915" t="s">
        <v>3636</v>
      </c>
      <c r="B1915" s="204">
        <v>17.1</v>
      </c>
      <c r="C1915" s="204">
        <v>500.5</v>
      </c>
      <c r="D1915" s="204">
        <v>17.1</v>
      </c>
      <c r="H1915" s="204">
        <v>255.3</v>
      </c>
      <c r="I1915" s="204">
        <v>-71.1</v>
      </c>
      <c r="J1915" s="204">
        <v>245.2</v>
      </c>
    </row>
    <row r="1916" spans="1:10">
      <c r="A1916" t="s">
        <v>89</v>
      </c>
      <c r="B1916" s="204">
        <v>0</v>
      </c>
      <c r="C1916" s="204">
        <v>463.3</v>
      </c>
      <c r="D1916" s="204">
        <v>0</v>
      </c>
      <c r="H1916" s="204">
        <v>339</v>
      </c>
      <c r="I1916" s="204">
        <v>-69</v>
      </c>
      <c r="J1916" s="204">
        <v>124.3</v>
      </c>
    </row>
    <row r="1917" spans="1:10">
      <c r="A1917" t="s">
        <v>194</v>
      </c>
      <c r="B1917" s="204">
        <v>6</v>
      </c>
      <c r="C1917" s="204">
        <v>159</v>
      </c>
      <c r="F1917" s="204">
        <v>6</v>
      </c>
      <c r="H1917" s="204">
        <v>68.8</v>
      </c>
      <c r="I1917" s="204">
        <v>-129</v>
      </c>
      <c r="J1917" s="204">
        <v>90.2</v>
      </c>
    </row>
    <row r="1918" spans="1:11">
      <c r="A1918" t="s">
        <v>5590</v>
      </c>
      <c r="B1918" s="204">
        <v>-29</v>
      </c>
      <c r="C1918" s="204">
        <v>3039</v>
      </c>
      <c r="F1918" s="204">
        <v>-29</v>
      </c>
      <c r="G1918" s="204">
        <v>-53</v>
      </c>
      <c r="J1918" s="204">
        <v>3039</v>
      </c>
      <c r="K1918" s="204">
        <v>-71</v>
      </c>
    </row>
    <row r="1919" spans="1:10">
      <c r="A1919" t="s">
        <v>4868</v>
      </c>
      <c r="B1919"/>
      <c r="C1919" s="204">
        <v>1826.95</v>
      </c>
      <c r="H1919" s="204">
        <v>1324.4</v>
      </c>
      <c r="I1919" s="204">
        <v>-198</v>
      </c>
      <c r="J1919" s="204">
        <v>502.55</v>
      </c>
    </row>
    <row r="1920" spans="1:10">
      <c r="A1920" t="s">
        <v>522</v>
      </c>
      <c r="B1920"/>
      <c r="C1920" s="204">
        <v>60.1</v>
      </c>
      <c r="H1920" s="204">
        <v>17.1</v>
      </c>
      <c r="J1920" s="204">
        <v>43</v>
      </c>
    </row>
    <row r="1921" spans="1:11">
      <c r="A1921" t="s">
        <v>1402</v>
      </c>
      <c r="B1921" s="204">
        <v>91</v>
      </c>
      <c r="C1921" s="204">
        <v>1503.34</v>
      </c>
      <c r="F1921" s="204">
        <v>91</v>
      </c>
      <c r="H1921" s="204">
        <v>630.3</v>
      </c>
      <c r="I1921" s="204">
        <v>-138</v>
      </c>
      <c r="J1921" s="204">
        <v>873.04</v>
      </c>
      <c r="K1921" s="204">
        <v>-6</v>
      </c>
    </row>
    <row r="1922" spans="1:10">
      <c r="A1922" t="s">
        <v>479</v>
      </c>
      <c r="B1922"/>
      <c r="C1922" s="204">
        <v>10</v>
      </c>
      <c r="J1922" s="204">
        <v>10</v>
      </c>
    </row>
    <row r="1923" spans="1:11">
      <c r="A1923" t="s">
        <v>526</v>
      </c>
      <c r="B1923"/>
      <c r="C1923" s="204">
        <v>43</v>
      </c>
      <c r="H1923" s="204">
        <v>15</v>
      </c>
      <c r="J1923" s="204">
        <v>28</v>
      </c>
      <c r="K1923" s="204">
        <v>-10</v>
      </c>
    </row>
    <row r="1924" spans="1:8">
      <c r="A1924" t="s">
        <v>4648</v>
      </c>
      <c r="B1924"/>
      <c r="C1924" s="204">
        <v>4.5</v>
      </c>
      <c r="H1924" s="204">
        <v>4.5</v>
      </c>
    </row>
    <row r="1925" spans="1:10">
      <c r="A1925" t="s">
        <v>260</v>
      </c>
      <c r="B1925" s="204">
        <v>65.1</v>
      </c>
      <c r="C1925" s="204">
        <v>628.775</v>
      </c>
      <c r="D1925" s="204">
        <v>17.1</v>
      </c>
      <c r="F1925" s="204">
        <v>48</v>
      </c>
      <c r="H1925" s="204">
        <v>167.4</v>
      </c>
      <c r="J1925" s="204">
        <v>461.375</v>
      </c>
    </row>
    <row r="1926" spans="1:10">
      <c r="A1926" t="s">
        <v>2311</v>
      </c>
      <c r="B1926"/>
      <c r="C1926" s="204">
        <v>294</v>
      </c>
      <c r="H1926" s="204">
        <v>0</v>
      </c>
      <c r="J1926" s="204">
        <v>294</v>
      </c>
    </row>
    <row r="1927" spans="1:10">
      <c r="A1927" t="s">
        <v>999</v>
      </c>
      <c r="B1927" s="204">
        <v>10</v>
      </c>
      <c r="C1927" s="204">
        <v>699.72</v>
      </c>
      <c r="F1927" s="204">
        <v>10</v>
      </c>
      <c r="H1927" s="204">
        <v>555.99</v>
      </c>
      <c r="J1927" s="204">
        <v>143.73</v>
      </c>
    </row>
    <row r="1928" spans="1:11">
      <c r="A1928" t="s">
        <v>1005</v>
      </c>
      <c r="B1928"/>
      <c r="C1928" s="204">
        <v>587.8</v>
      </c>
      <c r="H1928" s="204">
        <v>202.8</v>
      </c>
      <c r="J1928" s="204">
        <v>385</v>
      </c>
      <c r="K1928" s="204">
        <v>-34</v>
      </c>
    </row>
    <row r="1929" spans="1:10">
      <c r="A1929" t="s">
        <v>3653</v>
      </c>
      <c r="B1929"/>
      <c r="C1929" s="204">
        <v>40</v>
      </c>
      <c r="J1929" s="204">
        <v>40</v>
      </c>
    </row>
    <row r="1930" spans="1:10">
      <c r="A1930" t="s">
        <v>3664</v>
      </c>
      <c r="B1930"/>
      <c r="C1930" s="204">
        <v>161</v>
      </c>
      <c r="H1930" s="204">
        <v>80</v>
      </c>
      <c r="J1930" s="204">
        <v>81</v>
      </c>
    </row>
    <row r="1931" spans="1:10">
      <c r="A1931" t="s">
        <v>4580</v>
      </c>
      <c r="B1931"/>
      <c r="C1931" s="204">
        <v>56</v>
      </c>
      <c r="J1931" s="204">
        <v>56</v>
      </c>
    </row>
    <row r="1932" spans="1:10">
      <c r="A1932" t="s">
        <v>5034</v>
      </c>
      <c r="B1932"/>
      <c r="C1932" s="204">
        <v>24</v>
      </c>
      <c r="J1932" s="204">
        <v>24</v>
      </c>
    </row>
    <row r="1933" spans="1:10">
      <c r="A1933" t="s">
        <v>5179</v>
      </c>
      <c r="B1933"/>
      <c r="C1933" s="204">
        <v>76.55</v>
      </c>
      <c r="H1933" s="204">
        <v>75.9</v>
      </c>
      <c r="J1933" s="204">
        <v>0.65</v>
      </c>
    </row>
    <row r="1934" spans="1:10">
      <c r="A1934" t="s">
        <v>4848</v>
      </c>
      <c r="B1934"/>
      <c r="C1934" s="204">
        <v>59</v>
      </c>
      <c r="J1934" s="204">
        <v>59</v>
      </c>
    </row>
    <row r="1935" spans="1:10">
      <c r="A1935" t="s">
        <v>3513</v>
      </c>
      <c r="B1935" s="204">
        <v>22</v>
      </c>
      <c r="C1935" s="204">
        <v>113</v>
      </c>
      <c r="D1935" s="204">
        <v>0</v>
      </c>
      <c r="F1935" s="204">
        <v>22</v>
      </c>
      <c r="H1935" s="204">
        <v>20</v>
      </c>
      <c r="J1935" s="204">
        <v>93</v>
      </c>
    </row>
    <row r="1936" spans="1:10">
      <c r="A1936" t="s">
        <v>5591</v>
      </c>
      <c r="B1936"/>
      <c r="C1936" s="204">
        <v>384</v>
      </c>
      <c r="H1936" s="204">
        <v>0</v>
      </c>
      <c r="J1936" s="204">
        <v>384</v>
      </c>
    </row>
    <row r="1937" spans="1:10">
      <c r="A1937" t="s">
        <v>1490</v>
      </c>
      <c r="B1937"/>
      <c r="C1937" s="204">
        <v>386.2</v>
      </c>
      <c r="H1937" s="204">
        <v>310.6</v>
      </c>
      <c r="I1937" s="204">
        <v>-219.7</v>
      </c>
      <c r="J1937" s="204">
        <v>75.6</v>
      </c>
    </row>
    <row r="1938" spans="1:10">
      <c r="A1938" t="s">
        <v>300</v>
      </c>
      <c r="B1938" s="204">
        <v>8</v>
      </c>
      <c r="C1938" s="204">
        <v>316.7</v>
      </c>
      <c r="D1938" s="204">
        <v>8</v>
      </c>
      <c r="H1938" s="204">
        <v>174</v>
      </c>
      <c r="J1938" s="204">
        <v>142.7</v>
      </c>
    </row>
    <row r="1939" spans="1:8">
      <c r="A1939" t="s">
        <v>5592</v>
      </c>
      <c r="B1939"/>
      <c r="C1939" s="204">
        <v>10</v>
      </c>
      <c r="H1939" s="204">
        <v>10</v>
      </c>
    </row>
    <row r="1940" spans="1:10">
      <c r="A1940" t="s">
        <v>2378</v>
      </c>
      <c r="B1940"/>
      <c r="C1940" s="204">
        <v>41</v>
      </c>
      <c r="H1940" s="204">
        <v>30</v>
      </c>
      <c r="J1940" s="204">
        <v>11</v>
      </c>
    </row>
    <row r="1941" spans="1:10">
      <c r="A1941" t="s">
        <v>3927</v>
      </c>
      <c r="B1941"/>
      <c r="C1941" s="204">
        <v>116.55</v>
      </c>
      <c r="H1941" s="204">
        <v>105.9</v>
      </c>
      <c r="J1941" s="204">
        <v>10.65</v>
      </c>
    </row>
    <row r="1942" spans="1:11">
      <c r="A1942" t="s">
        <v>1920</v>
      </c>
      <c r="B1942"/>
      <c r="C1942" s="204">
        <v>-3</v>
      </c>
      <c r="J1942" s="204">
        <v>-3</v>
      </c>
      <c r="K1942" s="204">
        <v>-9</v>
      </c>
    </row>
    <row r="1943" spans="1:10">
      <c r="A1943" t="s">
        <v>3967</v>
      </c>
      <c r="B1943"/>
      <c r="C1943" s="204">
        <v>204</v>
      </c>
      <c r="J1943" s="204">
        <v>204</v>
      </c>
    </row>
    <row r="1944" spans="1:10">
      <c r="A1944" t="s">
        <v>4957</v>
      </c>
      <c r="B1944" s="204">
        <v>30</v>
      </c>
      <c r="C1944" s="204">
        <v>218.6</v>
      </c>
      <c r="F1944" s="204">
        <v>30</v>
      </c>
      <c r="H1944" s="204">
        <v>0</v>
      </c>
      <c r="J1944" s="204">
        <v>218.6</v>
      </c>
    </row>
    <row r="1945" spans="1:10">
      <c r="A1945" t="s">
        <v>4655</v>
      </c>
      <c r="B1945" s="204">
        <v>170.45</v>
      </c>
      <c r="C1945" s="204">
        <v>210.45</v>
      </c>
      <c r="D1945" s="204">
        <v>169.8</v>
      </c>
      <c r="F1945" s="204">
        <v>0.65</v>
      </c>
      <c r="H1945" s="204">
        <v>169.8</v>
      </c>
      <c r="J1945" s="204">
        <v>40.65</v>
      </c>
    </row>
    <row r="1946" spans="1:10">
      <c r="A1946" t="s">
        <v>5593</v>
      </c>
      <c r="B1946"/>
      <c r="C1946" s="204">
        <v>179.96</v>
      </c>
      <c r="H1946" s="204">
        <v>153.96</v>
      </c>
      <c r="J1946" s="204">
        <v>26</v>
      </c>
    </row>
    <row r="1947" spans="1:8">
      <c r="A1947" t="s">
        <v>4062</v>
      </c>
      <c r="B1947"/>
      <c r="C1947" s="204">
        <v>3</v>
      </c>
      <c r="H1947" s="204">
        <v>3</v>
      </c>
    </row>
    <row r="1948" spans="1:10">
      <c r="A1948" t="s">
        <v>5594</v>
      </c>
      <c r="B1948" s="204">
        <v>-24</v>
      </c>
      <c r="C1948" s="204">
        <v>645.9</v>
      </c>
      <c r="D1948" s="204">
        <v>-120</v>
      </c>
      <c r="E1948" s="204">
        <v>-120</v>
      </c>
      <c r="F1948" s="204">
        <v>96</v>
      </c>
      <c r="H1948" s="204">
        <v>204.6</v>
      </c>
      <c r="I1948" s="204">
        <v>-378</v>
      </c>
      <c r="J1948" s="204">
        <v>441.3</v>
      </c>
    </row>
    <row r="1949" spans="1:10">
      <c r="A1949" t="s">
        <v>3108</v>
      </c>
      <c r="B1949"/>
      <c r="C1949" s="204">
        <v>256.1</v>
      </c>
      <c r="H1949" s="204">
        <v>188.1</v>
      </c>
      <c r="J1949" s="204">
        <v>68</v>
      </c>
    </row>
    <row r="1950" spans="1:10">
      <c r="A1950" t="s">
        <v>1001</v>
      </c>
      <c r="B1950" s="204">
        <v>61.325</v>
      </c>
      <c r="C1950" s="204">
        <v>347.225</v>
      </c>
      <c r="D1950" s="204">
        <v>56.325</v>
      </c>
      <c r="F1950" s="204">
        <v>5</v>
      </c>
      <c r="H1950" s="204">
        <v>312.225</v>
      </c>
      <c r="J1950" s="204">
        <v>35</v>
      </c>
    </row>
    <row r="1951" spans="1:9">
      <c r="A1951" t="s">
        <v>4461</v>
      </c>
      <c r="B1951"/>
      <c r="C1951" s="204">
        <v>0</v>
      </c>
      <c r="H1951" s="204">
        <v>0</v>
      </c>
      <c r="I1951" s="204">
        <v>-69</v>
      </c>
    </row>
    <row r="1952" spans="1:11">
      <c r="A1952" t="s">
        <v>5595</v>
      </c>
      <c r="B1952"/>
      <c r="C1952" s="204">
        <v>-5</v>
      </c>
      <c r="J1952" s="204">
        <v>-5</v>
      </c>
      <c r="K1952" s="204">
        <v>-5</v>
      </c>
    </row>
    <row r="1953" spans="1:10">
      <c r="A1953" t="s">
        <v>4265</v>
      </c>
      <c r="B1953" s="204">
        <v>-60</v>
      </c>
      <c r="C1953" s="204">
        <v>926.95</v>
      </c>
      <c r="D1953" s="204">
        <v>-60</v>
      </c>
      <c r="E1953" s="204">
        <v>-60</v>
      </c>
      <c r="H1953" s="204">
        <v>797.4</v>
      </c>
      <c r="I1953" s="204">
        <v>-129</v>
      </c>
      <c r="J1953" s="204">
        <v>129.55</v>
      </c>
    </row>
    <row r="1954" spans="1:10">
      <c r="A1954" t="s">
        <v>4217</v>
      </c>
      <c r="B1954" s="204">
        <v>11</v>
      </c>
      <c r="C1954" s="204">
        <v>22</v>
      </c>
      <c r="D1954" s="204">
        <v>0</v>
      </c>
      <c r="F1954" s="204">
        <v>11</v>
      </c>
      <c r="H1954" s="204">
        <v>0</v>
      </c>
      <c r="J1954" s="204">
        <v>22</v>
      </c>
    </row>
    <row r="1955" spans="1:10">
      <c r="A1955" t="s">
        <v>2171</v>
      </c>
      <c r="B1955" s="204">
        <v>186.3</v>
      </c>
      <c r="C1955" s="204">
        <v>2306.69355</v>
      </c>
      <c r="F1955" s="204">
        <v>186.3</v>
      </c>
      <c r="J1955" s="204">
        <v>2306.69355</v>
      </c>
    </row>
    <row r="1956" spans="1:11">
      <c r="A1956" t="s">
        <v>5254</v>
      </c>
      <c r="B1956" s="204">
        <v>-24</v>
      </c>
      <c r="C1956" s="204">
        <v>664</v>
      </c>
      <c r="F1956" s="204">
        <v>-24</v>
      </c>
      <c r="G1956" s="204">
        <v>-24</v>
      </c>
      <c r="H1956" s="204">
        <v>0</v>
      </c>
      <c r="J1956" s="204">
        <v>664</v>
      </c>
      <c r="K1956" s="204">
        <v>-24</v>
      </c>
    </row>
    <row r="1957" spans="1:10">
      <c r="A1957" t="s">
        <v>458</v>
      </c>
      <c r="B1957"/>
      <c r="C1957" s="204">
        <v>6</v>
      </c>
      <c r="H1957" s="204">
        <v>0</v>
      </c>
      <c r="J1957" s="204">
        <v>6</v>
      </c>
    </row>
    <row r="1958" spans="1:10">
      <c r="A1958" t="s">
        <v>4885</v>
      </c>
      <c r="B1958"/>
      <c r="C1958" s="204">
        <v>29.1</v>
      </c>
      <c r="H1958" s="204">
        <v>17.1</v>
      </c>
      <c r="J1958" s="204">
        <v>12</v>
      </c>
    </row>
    <row r="1959" spans="1:11">
      <c r="A1959" t="s">
        <v>1094</v>
      </c>
      <c r="B1959" s="204">
        <v>-92</v>
      </c>
      <c r="C1959" s="204">
        <v>627</v>
      </c>
      <c r="F1959" s="204">
        <v>-92</v>
      </c>
      <c r="G1959" s="204">
        <v>-92</v>
      </c>
      <c r="J1959" s="204">
        <v>627</v>
      </c>
      <c r="K1959" s="204">
        <v>-126</v>
      </c>
    </row>
    <row r="1960" spans="1:10">
      <c r="A1960" t="s">
        <v>189</v>
      </c>
      <c r="B1960" s="204">
        <v>14</v>
      </c>
      <c r="C1960" s="204">
        <v>94</v>
      </c>
      <c r="D1960" s="204">
        <v>0</v>
      </c>
      <c r="F1960" s="204">
        <v>14</v>
      </c>
      <c r="H1960" s="204">
        <v>60</v>
      </c>
      <c r="J1960" s="204">
        <v>34</v>
      </c>
    </row>
    <row r="1961" spans="1:10">
      <c r="A1961" t="s">
        <v>1099</v>
      </c>
      <c r="B1961" s="204">
        <v>19</v>
      </c>
      <c r="C1961" s="204">
        <v>41.5</v>
      </c>
      <c r="F1961" s="204">
        <v>19</v>
      </c>
      <c r="J1961" s="204">
        <v>41.5</v>
      </c>
    </row>
    <row r="1962" spans="1:10">
      <c r="A1962" t="s">
        <v>657</v>
      </c>
      <c r="B1962"/>
      <c r="C1962" s="204">
        <v>14</v>
      </c>
      <c r="H1962" s="204">
        <v>0</v>
      </c>
      <c r="J1962" s="204">
        <v>14</v>
      </c>
    </row>
    <row r="1963" spans="1:9">
      <c r="A1963" t="s">
        <v>5596</v>
      </c>
      <c r="B1963"/>
      <c r="C1963" s="204">
        <v>-3</v>
      </c>
      <c r="H1963" s="204">
        <v>-3</v>
      </c>
      <c r="I1963" s="204">
        <v>-3</v>
      </c>
    </row>
    <row r="1964" spans="1:8">
      <c r="A1964" t="s">
        <v>4967</v>
      </c>
      <c r="B1964"/>
      <c r="C1964" s="204">
        <v>243.3</v>
      </c>
      <c r="H1964" s="204">
        <v>243.3</v>
      </c>
    </row>
    <row r="1965" spans="1:10">
      <c r="A1965" t="s">
        <v>3102</v>
      </c>
      <c r="B1965"/>
      <c r="C1965" s="204">
        <v>179</v>
      </c>
      <c r="H1965" s="204">
        <v>129</v>
      </c>
      <c r="J1965" s="204">
        <v>50</v>
      </c>
    </row>
    <row r="1966" spans="1:10">
      <c r="A1966" t="s">
        <v>5597</v>
      </c>
      <c r="B1966"/>
      <c r="C1966" s="204">
        <v>501.1</v>
      </c>
      <c r="H1966" s="204">
        <v>471.1</v>
      </c>
      <c r="I1966" s="204">
        <v>-53.1</v>
      </c>
      <c r="J1966" s="204">
        <v>30</v>
      </c>
    </row>
    <row r="1967" spans="1:10">
      <c r="A1967" t="s">
        <v>4638</v>
      </c>
      <c r="B1967"/>
      <c r="C1967" s="204">
        <v>40</v>
      </c>
      <c r="H1967" s="204">
        <v>0</v>
      </c>
      <c r="J1967" s="204">
        <v>40</v>
      </c>
    </row>
    <row r="1968" spans="1:10">
      <c r="A1968" t="s">
        <v>5150</v>
      </c>
      <c r="B1968" s="204">
        <v>135</v>
      </c>
      <c r="C1968" s="204">
        <v>158</v>
      </c>
      <c r="D1968" s="204">
        <v>129</v>
      </c>
      <c r="F1968" s="204">
        <v>6</v>
      </c>
      <c r="H1968" s="204">
        <v>129</v>
      </c>
      <c r="J1968" s="204">
        <v>29</v>
      </c>
    </row>
    <row r="1969" spans="1:10">
      <c r="A1969" t="s">
        <v>4871</v>
      </c>
      <c r="B1969" s="204">
        <v>209</v>
      </c>
      <c r="C1969" s="204">
        <v>239</v>
      </c>
      <c r="D1969" s="204">
        <v>169</v>
      </c>
      <c r="F1969" s="204">
        <v>40</v>
      </c>
      <c r="H1969" s="204">
        <v>199</v>
      </c>
      <c r="J1969" s="204">
        <v>40</v>
      </c>
    </row>
    <row r="1970" spans="1:9">
      <c r="A1970" t="s">
        <v>5598</v>
      </c>
      <c r="B1970"/>
      <c r="C1970" s="204">
        <v>-39</v>
      </c>
      <c r="H1970" s="204">
        <v>-39</v>
      </c>
      <c r="I1970" s="204">
        <v>-39</v>
      </c>
    </row>
    <row r="1971" spans="1:10">
      <c r="A1971" t="s">
        <v>5063</v>
      </c>
      <c r="B1971"/>
      <c r="C1971" s="204">
        <v>6</v>
      </c>
      <c r="J1971" s="204">
        <v>6</v>
      </c>
    </row>
    <row r="1972" spans="1:10">
      <c r="A1972" t="s">
        <v>5599</v>
      </c>
      <c r="B1972"/>
      <c r="C1972" s="204">
        <v>11.5</v>
      </c>
      <c r="J1972" s="204">
        <v>11.5</v>
      </c>
    </row>
    <row r="1973" spans="1:10">
      <c r="A1973" t="s">
        <v>2940</v>
      </c>
      <c r="B1973" s="204">
        <v>6</v>
      </c>
      <c r="C1973" s="204">
        <v>23.1</v>
      </c>
      <c r="F1973" s="204">
        <v>6</v>
      </c>
      <c r="H1973" s="204">
        <v>17.1</v>
      </c>
      <c r="J1973" s="204">
        <v>6</v>
      </c>
    </row>
    <row r="1974" spans="1:10">
      <c r="A1974" t="s">
        <v>469</v>
      </c>
      <c r="B1974"/>
      <c r="C1974" s="204">
        <v>119.1</v>
      </c>
      <c r="H1974" s="204">
        <v>89.1</v>
      </c>
      <c r="J1974" s="204">
        <v>30</v>
      </c>
    </row>
    <row r="1975" spans="1:8">
      <c r="A1975" t="s">
        <v>5143</v>
      </c>
      <c r="B1975"/>
      <c r="C1975" s="204">
        <v>17.1</v>
      </c>
      <c r="H1975" s="204">
        <v>17.1</v>
      </c>
    </row>
    <row r="1976" spans="1:10">
      <c r="A1976" t="s">
        <v>5600</v>
      </c>
      <c r="B1976"/>
      <c r="C1976" s="204">
        <v>209</v>
      </c>
      <c r="H1976" s="204">
        <v>199</v>
      </c>
      <c r="J1976" s="204">
        <v>10</v>
      </c>
    </row>
    <row r="1977" spans="1:10">
      <c r="A1977" t="s">
        <v>5601</v>
      </c>
      <c r="B1977"/>
      <c r="C1977" s="204">
        <v>91.1</v>
      </c>
      <c r="H1977" s="204">
        <v>71.1</v>
      </c>
      <c r="J1977" s="204">
        <v>20</v>
      </c>
    </row>
    <row r="1978" spans="1:8">
      <c r="A1978" t="s">
        <v>5602</v>
      </c>
      <c r="B1978"/>
      <c r="C1978" s="204">
        <v>16</v>
      </c>
      <c r="H1978" s="204">
        <v>16</v>
      </c>
    </row>
    <row r="1979" spans="1:10">
      <c r="A1979" t="s">
        <v>5603</v>
      </c>
      <c r="B1979" s="204">
        <v>1.5</v>
      </c>
      <c r="C1979" s="204">
        <v>1.5</v>
      </c>
      <c r="F1979" s="204">
        <v>1.5</v>
      </c>
      <c r="J1979" s="204">
        <v>1.5</v>
      </c>
    </row>
    <row r="1980" spans="1:10">
      <c r="A1980" t="s">
        <v>4229</v>
      </c>
      <c r="B1980" s="204">
        <v>155.45</v>
      </c>
      <c r="C1980" s="204">
        <v>155.45</v>
      </c>
      <c r="D1980" s="204">
        <v>154.8</v>
      </c>
      <c r="F1980" s="204">
        <v>0.65</v>
      </c>
      <c r="H1980" s="204">
        <v>154.8</v>
      </c>
      <c r="J1980" s="204">
        <v>0.65</v>
      </c>
    </row>
    <row r="1981" spans="1:8">
      <c r="A1981" t="s">
        <v>5604</v>
      </c>
      <c r="B1981" s="204">
        <v>0</v>
      </c>
      <c r="C1981" s="204">
        <v>0</v>
      </c>
      <c r="D1981" s="204">
        <v>0</v>
      </c>
      <c r="H1981" s="204">
        <v>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workbookViewId="0">
      <selection activeCell="M12" sqref="M12"/>
    </sheetView>
  </sheetViews>
  <sheetFormatPr defaultColWidth="9" defaultRowHeight="13.5"/>
  <cols>
    <col min="1" max="1" width="9.75" style="13" customWidth="1"/>
    <col min="2" max="2" width="14.125" style="13" customWidth="1"/>
    <col min="3" max="3" width="10.375" style="13" customWidth="1"/>
    <col min="4" max="4" width="14.5" style="13" customWidth="1"/>
    <col min="5" max="5" width="6.625" style="13" customWidth="1"/>
    <col min="6" max="6" width="15" style="13" customWidth="1"/>
    <col min="7" max="7" width="7.5" style="13" customWidth="1"/>
    <col min="8" max="8" width="8.625" style="13" customWidth="1"/>
    <col min="9" max="9" width="10.625" style="13" customWidth="1"/>
    <col min="10" max="10" width="8.875" style="13" customWidth="1"/>
    <col min="11" max="11" width="9" style="13"/>
    <col min="12" max="13" width="12.625" style="13"/>
    <col min="14" max="14" width="5.5" style="13" customWidth="1"/>
    <col min="15" max="15" width="6.375" style="13" customWidth="1"/>
    <col min="16" max="17" width="12.625" style="13"/>
    <col min="18" max="19" width="9" style="13"/>
    <col min="20" max="20" width="12.625" style="13"/>
    <col min="21" max="16376" width="9" style="13"/>
  </cols>
  <sheetData>
    <row r="1" s="13" customFormat="1" ht="42" customHeight="1" spans="1:7">
      <c r="A1" s="14" t="s">
        <v>8573</v>
      </c>
      <c r="B1" s="14"/>
      <c r="C1" s="14"/>
      <c r="D1" s="14"/>
      <c r="E1" s="14"/>
      <c r="F1" s="14"/>
      <c r="G1" s="14"/>
    </row>
    <row r="2" s="13" customFormat="1" ht="38" customHeight="1" spans="1:7">
      <c r="A2" s="15" t="s">
        <v>8523</v>
      </c>
      <c r="B2" s="15" t="s">
        <v>8524</v>
      </c>
      <c r="C2" s="16" t="s">
        <v>8525</v>
      </c>
      <c r="D2" s="16" t="s">
        <v>8526</v>
      </c>
      <c r="E2" s="16" t="s">
        <v>8462</v>
      </c>
      <c r="F2" s="15" t="s">
        <v>8527</v>
      </c>
      <c r="G2" s="15" t="s">
        <v>8556</v>
      </c>
    </row>
    <row r="3" s="13" customFormat="1" ht="15" customHeight="1" spans="1:13">
      <c r="A3" s="18" t="s">
        <v>8485</v>
      </c>
      <c r="B3" s="18" t="s">
        <v>2060</v>
      </c>
      <c r="C3" s="18"/>
      <c r="D3" s="18"/>
      <c r="E3" s="19">
        <v>4</v>
      </c>
      <c r="F3" s="19">
        <v>200</v>
      </c>
      <c r="G3" s="19">
        <f t="shared" ref="G3:G66" si="0">F3*E3*12</f>
        <v>9600</v>
      </c>
      <c r="K3"/>
      <c r="L3"/>
      <c r="M3"/>
    </row>
    <row r="4" s="13" customFormat="1" ht="15" customHeight="1" spans="1:13">
      <c r="A4" s="18"/>
      <c r="B4" s="18" t="s">
        <v>357</v>
      </c>
      <c r="C4" s="18"/>
      <c r="D4" s="18"/>
      <c r="E4" s="19">
        <v>3</v>
      </c>
      <c r="F4" s="19">
        <v>200</v>
      </c>
      <c r="G4" s="19">
        <f t="shared" si="0"/>
        <v>7200</v>
      </c>
      <c r="K4"/>
      <c r="L4"/>
      <c r="M4"/>
    </row>
    <row r="5" s="13" customFormat="1" ht="15" customHeight="1" spans="1:13">
      <c r="A5" s="18"/>
      <c r="B5" s="18" t="s">
        <v>57</v>
      </c>
      <c r="C5" s="18"/>
      <c r="D5" s="18"/>
      <c r="E5" s="19">
        <v>9</v>
      </c>
      <c r="F5" s="19">
        <v>300</v>
      </c>
      <c r="G5" s="19">
        <f t="shared" si="0"/>
        <v>32400</v>
      </c>
      <c r="K5"/>
      <c r="L5"/>
      <c r="M5"/>
    </row>
    <row r="6" s="13" customFormat="1" ht="15" customHeight="1" spans="1:13">
      <c r="A6" s="18"/>
      <c r="B6" s="18" t="s">
        <v>457</v>
      </c>
      <c r="C6" s="18"/>
      <c r="D6" s="18"/>
      <c r="E6" s="19">
        <v>14</v>
      </c>
      <c r="F6" s="19">
        <v>200</v>
      </c>
      <c r="G6" s="19">
        <f t="shared" si="0"/>
        <v>33600</v>
      </c>
      <c r="K6"/>
      <c r="L6"/>
      <c r="M6"/>
    </row>
    <row r="7" s="13" customFormat="1" ht="15" customHeight="1" spans="1:13">
      <c r="A7" s="18"/>
      <c r="B7" s="18" t="s">
        <v>8530</v>
      </c>
      <c r="C7" s="18" t="s">
        <v>8531</v>
      </c>
      <c r="D7" s="18" t="s">
        <v>839</v>
      </c>
      <c r="E7" s="19">
        <v>1</v>
      </c>
      <c r="F7" s="19">
        <v>1000</v>
      </c>
      <c r="G7" s="19">
        <f t="shared" si="0"/>
        <v>12000</v>
      </c>
      <c r="K7"/>
      <c r="L7"/>
      <c r="M7"/>
    </row>
    <row r="8" s="13" customFormat="1" ht="15" customHeight="1" spans="1:12">
      <c r="A8" s="18"/>
      <c r="B8" s="18"/>
      <c r="C8" s="18"/>
      <c r="D8" s="18" t="s">
        <v>811</v>
      </c>
      <c r="E8" s="19">
        <v>3</v>
      </c>
      <c r="F8" s="19">
        <v>1500</v>
      </c>
      <c r="G8" s="19">
        <f t="shared" si="0"/>
        <v>54000</v>
      </c>
      <c r="K8"/>
      <c r="L8"/>
    </row>
    <row r="9" s="13" customFormat="1" ht="15" customHeight="1" spans="1:12">
      <c r="A9" s="18"/>
      <c r="B9" s="25" t="s">
        <v>8574</v>
      </c>
      <c r="C9" s="18" t="s">
        <v>843</v>
      </c>
      <c r="D9" s="18" t="s">
        <v>102</v>
      </c>
      <c r="E9" s="19">
        <v>1</v>
      </c>
      <c r="F9" s="19">
        <v>1000</v>
      </c>
      <c r="G9" s="19">
        <f t="shared" si="0"/>
        <v>12000</v>
      </c>
      <c r="K9"/>
      <c r="L9"/>
    </row>
    <row r="10" s="13" customFormat="1" ht="15" customHeight="1" spans="1:12">
      <c r="A10" s="18"/>
      <c r="B10" s="25"/>
      <c r="C10" s="18"/>
      <c r="D10" s="18" t="s">
        <v>1431</v>
      </c>
      <c r="E10" s="19">
        <v>1</v>
      </c>
      <c r="F10" s="19">
        <v>1250</v>
      </c>
      <c r="G10" s="19">
        <f t="shared" si="0"/>
        <v>15000</v>
      </c>
      <c r="K10"/>
      <c r="L10"/>
    </row>
    <row r="11" s="13" customFormat="1" ht="15" customHeight="1" spans="1:7">
      <c r="A11" s="18"/>
      <c r="B11" s="25"/>
      <c r="C11" s="18"/>
      <c r="D11" s="18" t="s">
        <v>1435</v>
      </c>
      <c r="E11" s="19">
        <v>1</v>
      </c>
      <c r="F11" s="19">
        <v>1250</v>
      </c>
      <c r="G11" s="19">
        <f t="shared" si="0"/>
        <v>15000</v>
      </c>
    </row>
    <row r="12" s="13" customFormat="1" ht="15" customHeight="1" spans="1:7">
      <c r="A12" s="18"/>
      <c r="B12" s="25"/>
      <c r="C12" s="18"/>
      <c r="D12" s="18" t="s">
        <v>33</v>
      </c>
      <c r="E12" s="19">
        <v>1</v>
      </c>
      <c r="F12" s="19">
        <v>1000</v>
      </c>
      <c r="G12" s="19">
        <f t="shared" si="0"/>
        <v>12000</v>
      </c>
    </row>
    <row r="13" s="13" customFormat="1" ht="15" customHeight="1" spans="1:7">
      <c r="A13" s="18"/>
      <c r="B13" s="25"/>
      <c r="C13" s="18"/>
      <c r="D13" s="18" t="s">
        <v>43</v>
      </c>
      <c r="E13" s="19">
        <v>2</v>
      </c>
      <c r="F13" s="19">
        <v>500</v>
      </c>
      <c r="G13" s="19">
        <f t="shared" si="0"/>
        <v>12000</v>
      </c>
    </row>
    <row r="14" s="13" customFormat="1" ht="15" customHeight="1" spans="1:7">
      <c r="A14" s="18"/>
      <c r="B14" s="25"/>
      <c r="C14" s="18" t="s">
        <v>822</v>
      </c>
      <c r="D14" s="18" t="s">
        <v>102</v>
      </c>
      <c r="E14" s="19">
        <v>1</v>
      </c>
      <c r="F14" s="19">
        <v>800</v>
      </c>
      <c r="G14" s="19">
        <f t="shared" si="0"/>
        <v>9600</v>
      </c>
    </row>
    <row r="15" s="13" customFormat="1" ht="15" customHeight="1" spans="1:7">
      <c r="A15" s="18"/>
      <c r="B15" s="25"/>
      <c r="C15" s="18"/>
      <c r="D15" s="18" t="s">
        <v>1431</v>
      </c>
      <c r="E15" s="19">
        <v>2</v>
      </c>
      <c r="F15" s="19">
        <v>1000</v>
      </c>
      <c r="G15" s="19">
        <f t="shared" si="0"/>
        <v>24000</v>
      </c>
    </row>
    <row r="16" s="13" customFormat="1" ht="15" customHeight="1" spans="1:7">
      <c r="A16" s="18"/>
      <c r="B16" s="25"/>
      <c r="C16" s="18"/>
      <c r="D16" s="18" t="s">
        <v>1435</v>
      </c>
      <c r="E16" s="19">
        <v>1</v>
      </c>
      <c r="F16" s="19">
        <v>1000</v>
      </c>
      <c r="G16" s="19">
        <f t="shared" si="0"/>
        <v>12000</v>
      </c>
    </row>
    <row r="17" s="13" customFormat="1" ht="15" customHeight="1" spans="1:7">
      <c r="A17" s="18"/>
      <c r="B17" s="25"/>
      <c r="C17" s="18"/>
      <c r="D17" s="18" t="s">
        <v>33</v>
      </c>
      <c r="E17" s="19">
        <v>2</v>
      </c>
      <c r="F17" s="19">
        <v>1000</v>
      </c>
      <c r="G17" s="19">
        <f t="shared" si="0"/>
        <v>24000</v>
      </c>
    </row>
    <row r="18" s="13" customFormat="1" ht="15" customHeight="1" spans="1:7">
      <c r="A18" s="18"/>
      <c r="B18" s="25"/>
      <c r="C18" s="18"/>
      <c r="D18" s="18" t="s">
        <v>43</v>
      </c>
      <c r="E18" s="19">
        <v>3</v>
      </c>
      <c r="F18" s="19">
        <v>500</v>
      </c>
      <c r="G18" s="19">
        <f t="shared" si="0"/>
        <v>18000</v>
      </c>
    </row>
    <row r="19" s="13" customFormat="1" ht="15" customHeight="1" spans="1:7">
      <c r="A19" s="18"/>
      <c r="B19" s="25"/>
      <c r="C19" s="18" t="s">
        <v>633</v>
      </c>
      <c r="D19" s="18" t="s">
        <v>102</v>
      </c>
      <c r="E19" s="19">
        <v>1</v>
      </c>
      <c r="F19" s="19">
        <v>800</v>
      </c>
      <c r="G19" s="19">
        <f t="shared" si="0"/>
        <v>9600</v>
      </c>
    </row>
    <row r="20" s="13" customFormat="1" ht="15" customHeight="1" spans="1:7">
      <c r="A20" s="18"/>
      <c r="B20" s="25"/>
      <c r="C20" s="18"/>
      <c r="D20" s="18" t="s">
        <v>1431</v>
      </c>
      <c r="E20" s="19">
        <v>1</v>
      </c>
      <c r="F20" s="19">
        <v>1350</v>
      </c>
      <c r="G20" s="19">
        <f t="shared" si="0"/>
        <v>16200</v>
      </c>
    </row>
    <row r="21" s="13" customFormat="1" ht="15" customHeight="1" spans="1:7">
      <c r="A21" s="18"/>
      <c r="B21" s="25"/>
      <c r="C21" s="18"/>
      <c r="D21" s="18" t="s">
        <v>1435</v>
      </c>
      <c r="E21" s="19">
        <v>1</v>
      </c>
      <c r="F21" s="19">
        <v>1350</v>
      </c>
      <c r="G21" s="19">
        <f t="shared" si="0"/>
        <v>16200</v>
      </c>
    </row>
    <row r="22" s="13" customFormat="1" ht="15" customHeight="1" spans="1:7">
      <c r="A22" s="18"/>
      <c r="B22" s="25"/>
      <c r="C22" s="18"/>
      <c r="D22" s="18" t="s">
        <v>33</v>
      </c>
      <c r="E22" s="19">
        <v>1</v>
      </c>
      <c r="F22" s="19">
        <v>1000</v>
      </c>
      <c r="G22" s="19">
        <f t="shared" si="0"/>
        <v>12000</v>
      </c>
    </row>
    <row r="23" s="13" customFormat="1" ht="15" customHeight="1" spans="1:7">
      <c r="A23" s="18"/>
      <c r="B23" s="25"/>
      <c r="C23" s="18"/>
      <c r="D23" s="18" t="s">
        <v>43</v>
      </c>
      <c r="E23" s="19">
        <v>2</v>
      </c>
      <c r="F23" s="19">
        <v>500</v>
      </c>
      <c r="G23" s="19">
        <f t="shared" si="0"/>
        <v>12000</v>
      </c>
    </row>
    <row r="24" s="13" customFormat="1" ht="15" customHeight="1" spans="1:7">
      <c r="A24" s="18"/>
      <c r="B24" s="25" t="s">
        <v>8575</v>
      </c>
      <c r="C24" s="18" t="s">
        <v>901</v>
      </c>
      <c r="D24" s="18" t="s">
        <v>102</v>
      </c>
      <c r="E24" s="19">
        <v>1</v>
      </c>
      <c r="F24" s="19">
        <v>600</v>
      </c>
      <c r="G24" s="19">
        <f t="shared" si="0"/>
        <v>7200</v>
      </c>
    </row>
    <row r="25" s="13" customFormat="1" ht="15" customHeight="1" spans="1:7">
      <c r="A25" s="18"/>
      <c r="B25" s="25"/>
      <c r="C25" s="18"/>
      <c r="D25" s="18" t="s">
        <v>1431</v>
      </c>
      <c r="E25" s="19">
        <v>1</v>
      </c>
      <c r="F25" s="19">
        <v>1300</v>
      </c>
      <c r="G25" s="19">
        <f t="shared" si="0"/>
        <v>15600</v>
      </c>
    </row>
    <row r="26" s="13" customFormat="1" ht="15" customHeight="1" spans="1:7">
      <c r="A26" s="18"/>
      <c r="B26" s="25"/>
      <c r="C26" s="18"/>
      <c r="D26" s="18" t="s">
        <v>1435</v>
      </c>
      <c r="E26" s="19"/>
      <c r="F26" s="19"/>
      <c r="G26" s="19">
        <f t="shared" si="0"/>
        <v>0</v>
      </c>
    </row>
    <row r="27" s="13" customFormat="1" ht="15" customHeight="1" spans="1:12">
      <c r="A27" s="18"/>
      <c r="B27" s="25"/>
      <c r="C27" s="18"/>
      <c r="D27" s="18" t="s">
        <v>33</v>
      </c>
      <c r="E27" s="19">
        <v>2</v>
      </c>
      <c r="F27" s="19">
        <v>1100</v>
      </c>
      <c r="G27" s="19">
        <f t="shared" si="0"/>
        <v>26400</v>
      </c>
      <c r="L27"/>
    </row>
    <row r="28" s="13" customFormat="1" ht="15" customHeight="1" spans="1:12">
      <c r="A28" s="18"/>
      <c r="B28" s="25"/>
      <c r="C28" s="18"/>
      <c r="D28" s="18" t="s">
        <v>43</v>
      </c>
      <c r="E28" s="19">
        <v>3</v>
      </c>
      <c r="F28" s="19">
        <v>600</v>
      </c>
      <c r="G28" s="19">
        <f t="shared" si="0"/>
        <v>21600</v>
      </c>
      <c r="L28"/>
    </row>
    <row r="29" s="13" customFormat="1" ht="15" customHeight="1" spans="1:7">
      <c r="A29" s="18"/>
      <c r="B29" s="25"/>
      <c r="C29" s="18" t="s">
        <v>555</v>
      </c>
      <c r="D29" s="18" t="s">
        <v>102</v>
      </c>
      <c r="E29" s="19">
        <v>1</v>
      </c>
      <c r="F29" s="19">
        <v>1000</v>
      </c>
      <c r="G29" s="19">
        <f t="shared" si="0"/>
        <v>12000</v>
      </c>
    </row>
    <row r="30" s="13" customFormat="1" ht="15" customHeight="1" spans="1:7">
      <c r="A30" s="18"/>
      <c r="B30" s="25"/>
      <c r="C30" s="18"/>
      <c r="D30" s="18" t="s">
        <v>1431</v>
      </c>
      <c r="E30" s="19">
        <v>1</v>
      </c>
      <c r="F30" s="19">
        <v>1366</v>
      </c>
      <c r="G30" s="19">
        <f t="shared" si="0"/>
        <v>16392</v>
      </c>
    </row>
    <row r="31" s="13" customFormat="1" ht="15" customHeight="1" spans="1:7">
      <c r="A31" s="18"/>
      <c r="B31" s="25"/>
      <c r="C31" s="18"/>
      <c r="D31" s="18" t="s">
        <v>1435</v>
      </c>
      <c r="E31" s="19"/>
      <c r="F31" s="19"/>
      <c r="G31" s="19">
        <f t="shared" si="0"/>
        <v>0</v>
      </c>
    </row>
    <row r="32" s="13" customFormat="1" ht="15" customHeight="1" spans="1:7">
      <c r="A32" s="18"/>
      <c r="B32" s="25"/>
      <c r="C32" s="18"/>
      <c r="D32" s="18" t="s">
        <v>33</v>
      </c>
      <c r="E32" s="19">
        <v>2</v>
      </c>
      <c r="F32" s="19">
        <v>1050</v>
      </c>
      <c r="G32" s="19">
        <f t="shared" si="0"/>
        <v>25200</v>
      </c>
    </row>
    <row r="33" s="13" customFormat="1" ht="15" customHeight="1" spans="1:7">
      <c r="A33" s="18"/>
      <c r="B33" s="25"/>
      <c r="C33" s="18"/>
      <c r="D33" s="18" t="s">
        <v>43</v>
      </c>
      <c r="E33" s="19">
        <v>2</v>
      </c>
      <c r="F33" s="19">
        <v>600</v>
      </c>
      <c r="G33" s="19">
        <f t="shared" si="0"/>
        <v>14400</v>
      </c>
    </row>
    <row r="34" s="13" customFormat="1" ht="15" customHeight="1" spans="1:7">
      <c r="A34" s="18"/>
      <c r="B34" s="25"/>
      <c r="C34" s="18" t="s">
        <v>716</v>
      </c>
      <c r="D34" s="18" t="s">
        <v>102</v>
      </c>
      <c r="E34" s="19">
        <v>1</v>
      </c>
      <c r="F34" s="19">
        <v>600</v>
      </c>
      <c r="G34" s="19">
        <f t="shared" si="0"/>
        <v>7200</v>
      </c>
    </row>
    <row r="35" s="13" customFormat="1" ht="15" customHeight="1" spans="1:7">
      <c r="A35" s="18"/>
      <c r="B35" s="25"/>
      <c r="C35" s="18"/>
      <c r="D35" s="18" t="s">
        <v>1431</v>
      </c>
      <c r="E35" s="19">
        <v>1</v>
      </c>
      <c r="F35" s="19">
        <v>1000</v>
      </c>
      <c r="G35" s="19">
        <f t="shared" si="0"/>
        <v>12000</v>
      </c>
    </row>
    <row r="36" s="13" customFormat="1" ht="15" customHeight="1" spans="1:7">
      <c r="A36" s="18"/>
      <c r="B36" s="25"/>
      <c r="C36" s="18"/>
      <c r="D36" s="18" t="s">
        <v>1435</v>
      </c>
      <c r="E36" s="19">
        <v>1</v>
      </c>
      <c r="F36" s="19">
        <v>1000</v>
      </c>
      <c r="G36" s="19">
        <f t="shared" si="0"/>
        <v>12000</v>
      </c>
    </row>
    <row r="37" s="13" customFormat="1" ht="15" customHeight="1" spans="1:7">
      <c r="A37" s="18"/>
      <c r="B37" s="25"/>
      <c r="C37" s="18"/>
      <c r="D37" s="18" t="s">
        <v>33</v>
      </c>
      <c r="E37" s="19">
        <v>4</v>
      </c>
      <c r="F37" s="19">
        <v>650</v>
      </c>
      <c r="G37" s="19">
        <f t="shared" si="0"/>
        <v>31200</v>
      </c>
    </row>
    <row r="38" s="13" customFormat="1" ht="15" customHeight="1" spans="1:7">
      <c r="A38" s="18"/>
      <c r="B38" s="25"/>
      <c r="C38" s="18"/>
      <c r="D38" s="18" t="s">
        <v>43</v>
      </c>
      <c r="E38" s="19">
        <v>5</v>
      </c>
      <c r="F38" s="19">
        <v>500</v>
      </c>
      <c r="G38" s="19">
        <f t="shared" si="0"/>
        <v>30000</v>
      </c>
    </row>
    <row r="39" s="13" customFormat="1" ht="15" customHeight="1" spans="1:7">
      <c r="A39" s="18"/>
      <c r="B39" s="25"/>
      <c r="C39" s="18" t="s">
        <v>868</v>
      </c>
      <c r="D39" s="18" t="s">
        <v>102</v>
      </c>
      <c r="E39" s="19">
        <v>1</v>
      </c>
      <c r="F39" s="19">
        <v>600</v>
      </c>
      <c r="G39" s="19">
        <f t="shared" si="0"/>
        <v>7200</v>
      </c>
    </row>
    <row r="40" s="13" customFormat="1" ht="15" customHeight="1" spans="1:7">
      <c r="A40" s="18"/>
      <c r="B40" s="25"/>
      <c r="C40" s="18"/>
      <c r="D40" s="18" t="s">
        <v>1431</v>
      </c>
      <c r="E40" s="19">
        <v>1</v>
      </c>
      <c r="F40" s="19">
        <v>1033</v>
      </c>
      <c r="G40" s="19">
        <f t="shared" si="0"/>
        <v>12396</v>
      </c>
    </row>
    <row r="41" s="13" customFormat="1" ht="15" customHeight="1" spans="1:7">
      <c r="A41" s="18"/>
      <c r="B41" s="25"/>
      <c r="C41" s="18"/>
      <c r="D41" s="18" t="s">
        <v>1435</v>
      </c>
      <c r="E41" s="19"/>
      <c r="F41" s="19"/>
      <c r="G41" s="19">
        <f t="shared" si="0"/>
        <v>0</v>
      </c>
    </row>
    <row r="42" s="13" customFormat="1" ht="15" customHeight="1" spans="1:7">
      <c r="A42" s="18"/>
      <c r="B42" s="25"/>
      <c r="C42" s="18"/>
      <c r="D42" s="18" t="s">
        <v>33</v>
      </c>
      <c r="E42" s="19">
        <v>2</v>
      </c>
      <c r="F42" s="19">
        <v>800</v>
      </c>
      <c r="G42" s="19">
        <f t="shared" si="0"/>
        <v>19200</v>
      </c>
    </row>
    <row r="43" s="13" customFormat="1" ht="15" customHeight="1" spans="1:7">
      <c r="A43" s="18"/>
      <c r="B43" s="25"/>
      <c r="C43" s="18"/>
      <c r="D43" s="18" t="s">
        <v>43</v>
      </c>
      <c r="E43" s="19">
        <v>2</v>
      </c>
      <c r="F43" s="19">
        <v>600</v>
      </c>
      <c r="G43" s="19">
        <f t="shared" si="0"/>
        <v>14400</v>
      </c>
    </row>
    <row r="44" s="13" customFormat="1" ht="15" customHeight="1" spans="1:7">
      <c r="A44" s="18"/>
      <c r="B44" s="25"/>
      <c r="C44" s="18" t="s">
        <v>688</v>
      </c>
      <c r="D44" s="18" t="s">
        <v>102</v>
      </c>
      <c r="E44" s="19">
        <v>1</v>
      </c>
      <c r="F44" s="19">
        <v>600</v>
      </c>
      <c r="G44" s="19">
        <f t="shared" si="0"/>
        <v>7200</v>
      </c>
    </row>
    <row r="45" s="13" customFormat="1" ht="15" customHeight="1" spans="1:7">
      <c r="A45" s="18"/>
      <c r="B45" s="25"/>
      <c r="C45" s="18"/>
      <c r="D45" s="18" t="s">
        <v>1431</v>
      </c>
      <c r="E45" s="19">
        <v>1</v>
      </c>
      <c r="F45" s="19">
        <v>1068</v>
      </c>
      <c r="G45" s="19">
        <f t="shared" si="0"/>
        <v>12816</v>
      </c>
    </row>
    <row r="46" s="13" customFormat="1" ht="15" customHeight="1" spans="1:7">
      <c r="A46" s="18"/>
      <c r="B46" s="25"/>
      <c r="C46" s="18"/>
      <c r="D46" s="18" t="s">
        <v>1435</v>
      </c>
      <c r="E46" s="19"/>
      <c r="F46" s="19"/>
      <c r="G46" s="19">
        <f t="shared" si="0"/>
        <v>0</v>
      </c>
    </row>
    <row r="47" s="13" customFormat="1" ht="15" customHeight="1" spans="1:7">
      <c r="A47" s="18"/>
      <c r="B47" s="25"/>
      <c r="C47" s="18"/>
      <c r="D47" s="18" t="s">
        <v>33</v>
      </c>
      <c r="E47" s="19">
        <v>3</v>
      </c>
      <c r="F47" s="19">
        <v>866</v>
      </c>
      <c r="G47" s="19">
        <f t="shared" si="0"/>
        <v>31176</v>
      </c>
    </row>
    <row r="48" s="13" customFormat="1" ht="15" customHeight="1" spans="1:7">
      <c r="A48" s="18"/>
      <c r="B48" s="25"/>
      <c r="C48" s="18"/>
      <c r="D48" s="18" t="s">
        <v>43</v>
      </c>
      <c r="E48" s="19">
        <v>3</v>
      </c>
      <c r="F48" s="19">
        <v>600</v>
      </c>
      <c r="G48" s="19">
        <f t="shared" si="0"/>
        <v>21600</v>
      </c>
    </row>
    <row r="49" s="13" customFormat="1" ht="15" customHeight="1" spans="1:7">
      <c r="A49" s="18"/>
      <c r="B49" s="25"/>
      <c r="C49" s="18" t="s">
        <v>783</v>
      </c>
      <c r="D49" s="18" t="s">
        <v>102</v>
      </c>
      <c r="E49" s="19">
        <v>1</v>
      </c>
      <c r="F49" s="19">
        <v>600</v>
      </c>
      <c r="G49" s="19">
        <f t="shared" si="0"/>
        <v>7200</v>
      </c>
    </row>
    <row r="50" s="13" customFormat="1" ht="15" customHeight="1" spans="1:7">
      <c r="A50" s="18"/>
      <c r="B50" s="25"/>
      <c r="C50" s="18"/>
      <c r="D50" s="18" t="s">
        <v>1431</v>
      </c>
      <c r="E50" s="19">
        <v>1</v>
      </c>
      <c r="F50" s="19">
        <v>1033</v>
      </c>
      <c r="G50" s="19">
        <f t="shared" si="0"/>
        <v>12396</v>
      </c>
    </row>
    <row r="51" s="13" customFormat="1" ht="15" customHeight="1" spans="1:7">
      <c r="A51" s="18"/>
      <c r="B51" s="25"/>
      <c r="C51" s="18"/>
      <c r="D51" s="18" t="s">
        <v>1435</v>
      </c>
      <c r="E51" s="19"/>
      <c r="F51" s="19"/>
      <c r="G51" s="19">
        <f t="shared" si="0"/>
        <v>0</v>
      </c>
    </row>
    <row r="52" s="13" customFormat="1" ht="15" customHeight="1" spans="1:7">
      <c r="A52" s="18"/>
      <c r="B52" s="25"/>
      <c r="C52" s="18"/>
      <c r="D52" s="18" t="s">
        <v>33</v>
      </c>
      <c r="E52" s="19">
        <v>2</v>
      </c>
      <c r="F52" s="19">
        <v>900</v>
      </c>
      <c r="G52" s="19">
        <f t="shared" si="0"/>
        <v>21600</v>
      </c>
    </row>
    <row r="53" s="13" customFormat="1" ht="15" customHeight="1" spans="1:7">
      <c r="A53" s="18"/>
      <c r="B53" s="25"/>
      <c r="C53" s="18"/>
      <c r="D53" s="18" t="s">
        <v>43</v>
      </c>
      <c r="E53" s="19">
        <v>3</v>
      </c>
      <c r="F53" s="19">
        <v>633</v>
      </c>
      <c r="G53" s="19">
        <f t="shared" si="0"/>
        <v>22788</v>
      </c>
    </row>
    <row r="54" s="13" customFormat="1" ht="15" customHeight="1" spans="1:7">
      <c r="A54" s="18"/>
      <c r="B54" s="25"/>
      <c r="C54" s="18" t="s">
        <v>926</v>
      </c>
      <c r="D54" s="18" t="s">
        <v>102</v>
      </c>
      <c r="E54" s="19">
        <v>1</v>
      </c>
      <c r="F54" s="19">
        <v>600</v>
      </c>
      <c r="G54" s="19">
        <f t="shared" si="0"/>
        <v>7200</v>
      </c>
    </row>
    <row r="55" s="13" customFormat="1" ht="15" customHeight="1" spans="1:7">
      <c r="A55" s="18"/>
      <c r="B55" s="25"/>
      <c r="C55" s="18"/>
      <c r="D55" s="18" t="s">
        <v>1431</v>
      </c>
      <c r="E55" s="19">
        <v>1</v>
      </c>
      <c r="F55" s="19">
        <v>1066</v>
      </c>
      <c r="G55" s="19">
        <f t="shared" si="0"/>
        <v>12792</v>
      </c>
    </row>
    <row r="56" s="13" customFormat="1" ht="15" customHeight="1" spans="1:7">
      <c r="A56" s="18"/>
      <c r="B56" s="25"/>
      <c r="C56" s="18"/>
      <c r="D56" s="18" t="s">
        <v>1435</v>
      </c>
      <c r="E56" s="19"/>
      <c r="F56" s="19"/>
      <c r="G56" s="19">
        <f t="shared" si="0"/>
        <v>0</v>
      </c>
    </row>
    <row r="57" s="13" customFormat="1" ht="15" customHeight="1" spans="1:7">
      <c r="A57" s="18"/>
      <c r="B57" s="25"/>
      <c r="C57" s="18"/>
      <c r="D57" s="18" t="s">
        <v>33</v>
      </c>
      <c r="E57" s="19">
        <v>2</v>
      </c>
      <c r="F57" s="19">
        <v>900</v>
      </c>
      <c r="G57" s="19">
        <f t="shared" si="0"/>
        <v>21600</v>
      </c>
    </row>
    <row r="58" s="13" customFormat="1" ht="15" customHeight="1" spans="1:7">
      <c r="A58" s="18"/>
      <c r="B58" s="25"/>
      <c r="C58" s="18"/>
      <c r="D58" s="18" t="s">
        <v>43</v>
      </c>
      <c r="E58" s="19">
        <v>4</v>
      </c>
      <c r="F58" s="19">
        <v>650</v>
      </c>
      <c r="G58" s="19">
        <f t="shared" si="0"/>
        <v>31200</v>
      </c>
    </row>
    <row r="59" s="13" customFormat="1" ht="15" customHeight="1" spans="1:7">
      <c r="A59" s="18"/>
      <c r="B59" s="25"/>
      <c r="C59" s="18" t="s">
        <v>8486</v>
      </c>
      <c r="D59" s="18" t="s">
        <v>102</v>
      </c>
      <c r="E59" s="19">
        <v>1</v>
      </c>
      <c r="F59" s="19">
        <v>600</v>
      </c>
      <c r="G59" s="19">
        <f t="shared" si="0"/>
        <v>7200</v>
      </c>
    </row>
    <row r="60" s="13" customFormat="1" ht="15" customHeight="1" spans="1:7">
      <c r="A60" s="18"/>
      <c r="B60" s="25"/>
      <c r="C60" s="18"/>
      <c r="D60" s="18" t="s">
        <v>1431</v>
      </c>
      <c r="E60" s="19">
        <v>1</v>
      </c>
      <c r="F60" s="19">
        <v>1000</v>
      </c>
      <c r="G60" s="19">
        <f t="shared" si="0"/>
        <v>12000</v>
      </c>
    </row>
    <row r="61" s="13" customFormat="1" ht="15" customHeight="1" spans="1:7">
      <c r="A61" s="18"/>
      <c r="B61" s="25"/>
      <c r="C61" s="18"/>
      <c r="D61" s="18" t="s">
        <v>1435</v>
      </c>
      <c r="E61" s="19"/>
      <c r="F61" s="19"/>
      <c r="G61" s="19">
        <f t="shared" si="0"/>
        <v>0</v>
      </c>
    </row>
    <row r="62" s="13" customFormat="1" ht="15" customHeight="1" spans="1:7">
      <c r="A62" s="18"/>
      <c r="B62" s="25"/>
      <c r="C62" s="18"/>
      <c r="D62" s="18" t="s">
        <v>33</v>
      </c>
      <c r="E62" s="19">
        <v>2</v>
      </c>
      <c r="F62" s="19">
        <v>500</v>
      </c>
      <c r="G62" s="19">
        <f t="shared" si="0"/>
        <v>12000</v>
      </c>
    </row>
    <row r="63" s="13" customFormat="1" ht="15" customHeight="1" spans="1:7">
      <c r="A63" s="18"/>
      <c r="B63" s="25"/>
      <c r="C63" s="18"/>
      <c r="D63" s="18" t="s">
        <v>43</v>
      </c>
      <c r="E63" s="19">
        <v>3</v>
      </c>
      <c r="F63" s="19">
        <v>650</v>
      </c>
      <c r="G63" s="19">
        <f t="shared" si="0"/>
        <v>23400</v>
      </c>
    </row>
    <row r="64" s="13" customFormat="1" ht="15" customHeight="1" spans="1:7">
      <c r="A64" s="18"/>
      <c r="B64" s="21" t="s">
        <v>8576</v>
      </c>
      <c r="C64" s="18" t="s">
        <v>8577</v>
      </c>
      <c r="D64" s="18" t="s">
        <v>342</v>
      </c>
      <c r="E64" s="19">
        <v>1</v>
      </c>
      <c r="F64" s="19">
        <v>1500</v>
      </c>
      <c r="G64" s="19">
        <f t="shared" si="0"/>
        <v>18000</v>
      </c>
    </row>
    <row r="65" s="13" customFormat="1" ht="15" customHeight="1" spans="1:7">
      <c r="A65" s="18"/>
      <c r="B65" s="22"/>
      <c r="C65" s="18"/>
      <c r="D65" s="18" t="s">
        <v>339</v>
      </c>
      <c r="E65" s="19">
        <v>1</v>
      </c>
      <c r="F65" s="19">
        <v>2500</v>
      </c>
      <c r="G65" s="19">
        <f t="shared" si="0"/>
        <v>30000</v>
      </c>
    </row>
    <row r="66" s="13" customFormat="1" ht="15" customHeight="1" spans="1:7">
      <c r="A66" s="18"/>
      <c r="B66" s="22"/>
      <c r="C66" s="18"/>
      <c r="D66" s="18" t="s">
        <v>8537</v>
      </c>
      <c r="E66" s="19"/>
      <c r="F66" s="19"/>
      <c r="G66" s="19">
        <f t="shared" si="0"/>
        <v>0</v>
      </c>
    </row>
    <row r="67" s="13" customFormat="1" ht="15" customHeight="1" spans="1:7">
      <c r="A67" s="18"/>
      <c r="B67" s="22"/>
      <c r="C67" s="18"/>
      <c r="D67" s="18" t="s">
        <v>8538</v>
      </c>
      <c r="E67" s="19"/>
      <c r="F67" s="19"/>
      <c r="G67" s="19">
        <f t="shared" ref="G67:G85" si="1">F67*E67*12</f>
        <v>0</v>
      </c>
    </row>
    <row r="68" s="13" customFormat="1" ht="15" customHeight="1" spans="1:7">
      <c r="A68" s="18"/>
      <c r="B68" s="22"/>
      <c r="C68" s="18"/>
      <c r="D68" s="18" t="s">
        <v>8539</v>
      </c>
      <c r="E68" s="19">
        <v>4</v>
      </c>
      <c r="F68" s="19">
        <v>3000</v>
      </c>
      <c r="G68" s="19">
        <f t="shared" si="1"/>
        <v>144000</v>
      </c>
    </row>
    <row r="69" s="13" customFormat="1" ht="15" customHeight="1" spans="1:7">
      <c r="A69" s="18"/>
      <c r="B69" s="22"/>
      <c r="C69" s="18" t="s">
        <v>8578</v>
      </c>
      <c r="D69" s="18" t="s">
        <v>342</v>
      </c>
      <c r="E69" s="19">
        <v>1</v>
      </c>
      <c r="F69" s="19">
        <v>1500</v>
      </c>
      <c r="G69" s="19">
        <f t="shared" si="1"/>
        <v>18000</v>
      </c>
    </row>
    <row r="70" s="13" customFormat="1" ht="15" customHeight="1" spans="1:7">
      <c r="A70" s="18"/>
      <c r="B70" s="22"/>
      <c r="C70" s="18"/>
      <c r="D70" s="18" t="s">
        <v>339</v>
      </c>
      <c r="E70" s="19"/>
      <c r="F70" s="19"/>
      <c r="G70" s="19">
        <f t="shared" si="1"/>
        <v>0</v>
      </c>
    </row>
    <row r="71" s="13" customFormat="1" ht="15" customHeight="1" spans="1:7">
      <c r="A71" s="18"/>
      <c r="B71" s="22"/>
      <c r="C71" s="18"/>
      <c r="D71" s="18" t="s">
        <v>8537</v>
      </c>
      <c r="E71" s="19"/>
      <c r="F71" s="19"/>
      <c r="G71" s="19">
        <f t="shared" si="1"/>
        <v>0</v>
      </c>
    </row>
    <row r="72" s="13" customFormat="1" ht="15" customHeight="1" spans="1:7">
      <c r="A72" s="18"/>
      <c r="B72" s="22"/>
      <c r="C72" s="18"/>
      <c r="D72" s="18" t="s">
        <v>8538</v>
      </c>
      <c r="E72" s="19"/>
      <c r="F72" s="19"/>
      <c r="G72" s="19">
        <f t="shared" si="1"/>
        <v>0</v>
      </c>
    </row>
    <row r="73" s="13" customFormat="1" ht="15" customHeight="1" spans="1:7">
      <c r="A73" s="18"/>
      <c r="B73" s="23"/>
      <c r="C73" s="18"/>
      <c r="D73" s="18" t="s">
        <v>8539</v>
      </c>
      <c r="E73" s="19">
        <v>3</v>
      </c>
      <c r="F73" s="19">
        <v>3066</v>
      </c>
      <c r="G73" s="19">
        <f t="shared" si="1"/>
        <v>110376</v>
      </c>
    </row>
    <row r="74" s="13" customFormat="1" ht="15" customHeight="1" spans="1:15">
      <c r="A74" s="18"/>
      <c r="B74" s="18" t="s">
        <v>53</v>
      </c>
      <c r="C74" s="18"/>
      <c r="D74" s="18" t="s">
        <v>839</v>
      </c>
      <c r="E74" s="19">
        <v>1</v>
      </c>
      <c r="F74" s="19">
        <v>1675</v>
      </c>
      <c r="G74" s="19">
        <f t="shared" si="1"/>
        <v>20100</v>
      </c>
      <c r="M74"/>
      <c r="N74"/>
      <c r="O74"/>
    </row>
    <row r="75" s="13" customFormat="1" ht="15" customHeight="1" spans="1:15">
      <c r="A75" s="18"/>
      <c r="B75" s="18"/>
      <c r="C75" s="18"/>
      <c r="D75" s="18" t="s">
        <v>110</v>
      </c>
      <c r="E75" s="19">
        <v>2</v>
      </c>
      <c r="F75" s="19">
        <v>1830</v>
      </c>
      <c r="G75" s="19">
        <f t="shared" si="1"/>
        <v>43920</v>
      </c>
      <c r="M75"/>
      <c r="N75"/>
      <c r="O75"/>
    </row>
    <row r="76" s="13" customFormat="1" ht="15" customHeight="1" spans="1:15">
      <c r="A76" s="18"/>
      <c r="B76" s="18"/>
      <c r="C76" s="18"/>
      <c r="D76" s="18" t="s">
        <v>8539</v>
      </c>
      <c r="E76" s="19"/>
      <c r="F76" s="19"/>
      <c r="G76" s="19">
        <f t="shared" si="1"/>
        <v>0</v>
      </c>
      <c r="M76"/>
      <c r="N76"/>
      <c r="O76"/>
    </row>
    <row r="77" s="13" customFormat="1" ht="15" customHeight="1" spans="1:15">
      <c r="A77" s="18"/>
      <c r="B77" s="18" t="s">
        <v>372</v>
      </c>
      <c r="C77" s="18"/>
      <c r="D77" s="18" t="s">
        <v>102</v>
      </c>
      <c r="E77" s="19">
        <v>1</v>
      </c>
      <c r="F77" s="19">
        <v>2133</v>
      </c>
      <c r="G77" s="19">
        <f t="shared" si="1"/>
        <v>25596</v>
      </c>
      <c r="M77"/>
      <c r="N77"/>
      <c r="O77"/>
    </row>
    <row r="78" s="13" customFormat="1" ht="15" customHeight="1" spans="1:15">
      <c r="A78" s="18"/>
      <c r="B78" s="18"/>
      <c r="C78" s="18"/>
      <c r="D78" s="18" t="s">
        <v>373</v>
      </c>
      <c r="E78" s="19">
        <v>2</v>
      </c>
      <c r="F78" s="19">
        <v>2700</v>
      </c>
      <c r="G78" s="19">
        <f t="shared" si="1"/>
        <v>64800</v>
      </c>
      <c r="M78"/>
      <c r="N78"/>
      <c r="O78"/>
    </row>
    <row r="79" s="13" customFormat="1" ht="15" customHeight="1" spans="1:14">
      <c r="A79" s="18"/>
      <c r="B79" s="18" t="s">
        <v>153</v>
      </c>
      <c r="C79" s="18"/>
      <c r="D79" s="18" t="s">
        <v>102</v>
      </c>
      <c r="E79" s="19">
        <v>1</v>
      </c>
      <c r="F79" s="19">
        <v>1523</v>
      </c>
      <c r="G79" s="19">
        <f t="shared" si="1"/>
        <v>18276</v>
      </c>
      <c r="M79"/>
      <c r="N79"/>
    </row>
    <row r="80" s="13" customFormat="1" ht="15" customHeight="1" spans="1:14">
      <c r="A80" s="18"/>
      <c r="B80" s="18"/>
      <c r="C80" s="18"/>
      <c r="D80" s="18" t="s">
        <v>373</v>
      </c>
      <c r="E80" s="19"/>
      <c r="F80" s="19"/>
      <c r="G80" s="19">
        <f t="shared" si="1"/>
        <v>0</v>
      </c>
      <c r="M80"/>
      <c r="N80"/>
    </row>
    <row r="81" s="13" customFormat="1" ht="15" customHeight="1" spans="1:14">
      <c r="A81" s="18"/>
      <c r="B81" s="18" t="s">
        <v>157</v>
      </c>
      <c r="C81" s="18"/>
      <c r="D81" s="18" t="s">
        <v>102</v>
      </c>
      <c r="E81" s="19">
        <v>1</v>
      </c>
      <c r="F81" s="19">
        <v>2285</v>
      </c>
      <c r="G81" s="19">
        <f t="shared" si="1"/>
        <v>27420</v>
      </c>
      <c r="M81"/>
      <c r="N81"/>
    </row>
    <row r="82" s="13" customFormat="1" ht="15" customHeight="1" spans="1:7">
      <c r="A82" s="18"/>
      <c r="B82" s="18"/>
      <c r="C82" s="18"/>
      <c r="D82" s="18" t="s">
        <v>373</v>
      </c>
      <c r="E82" s="19"/>
      <c r="F82" s="19"/>
      <c r="G82" s="19">
        <f t="shared" si="1"/>
        <v>0</v>
      </c>
    </row>
    <row r="83" s="13" customFormat="1" ht="15" customHeight="1" spans="1:7">
      <c r="A83" s="18"/>
      <c r="B83" s="18" t="s">
        <v>99</v>
      </c>
      <c r="C83" s="18"/>
      <c r="D83" s="18" t="s">
        <v>102</v>
      </c>
      <c r="E83" s="19">
        <v>1</v>
      </c>
      <c r="F83" s="19">
        <v>22100</v>
      </c>
      <c r="G83" s="19">
        <f t="shared" si="1"/>
        <v>265200</v>
      </c>
    </row>
    <row r="84" s="13" customFormat="1" ht="15" customHeight="1" spans="1:7">
      <c r="A84" s="18"/>
      <c r="B84" s="18"/>
      <c r="C84" s="18"/>
      <c r="D84" s="18" t="s">
        <v>373</v>
      </c>
      <c r="E84" s="19"/>
      <c r="F84" s="19"/>
      <c r="G84" s="19">
        <f t="shared" si="1"/>
        <v>0</v>
      </c>
    </row>
    <row r="85" s="13" customFormat="1" ht="15" customHeight="1" spans="1:7">
      <c r="A85" s="18"/>
      <c r="B85" s="18" t="s">
        <v>109</v>
      </c>
      <c r="C85" s="18"/>
      <c r="D85" s="18" t="s">
        <v>102</v>
      </c>
      <c r="E85" s="19">
        <v>1</v>
      </c>
      <c r="F85" s="19">
        <v>3810</v>
      </c>
      <c r="G85" s="19">
        <f t="shared" si="1"/>
        <v>45720</v>
      </c>
    </row>
    <row r="86" s="13" customFormat="1" ht="15" customHeight="1" spans="1:7">
      <c r="A86" s="18"/>
      <c r="B86" s="18"/>
      <c r="C86" s="18"/>
      <c r="D86" s="18" t="s">
        <v>373</v>
      </c>
      <c r="F86" s="19"/>
      <c r="G86" s="19"/>
    </row>
    <row r="87" s="13" customFormat="1" ht="15" customHeight="1" spans="1:7">
      <c r="A87" s="16" t="s">
        <v>5628</v>
      </c>
      <c r="B87" s="16"/>
      <c r="C87" s="16"/>
      <c r="D87" s="16"/>
      <c r="E87" s="29">
        <f t="shared" ref="E87:G87" si="2">SUM(E3:E86)</f>
        <v>136</v>
      </c>
      <c r="F87" s="19">
        <f t="shared" si="2"/>
        <v>93987</v>
      </c>
      <c r="G87" s="29">
        <f t="shared" si="2"/>
        <v>1748364</v>
      </c>
    </row>
  </sheetData>
  <mergeCells count="31">
    <mergeCell ref="A1:G1"/>
    <mergeCell ref="B3:C3"/>
    <mergeCell ref="B4:D4"/>
    <mergeCell ref="B5:D5"/>
    <mergeCell ref="B6:D6"/>
    <mergeCell ref="A87:D87"/>
    <mergeCell ref="A3:A86"/>
    <mergeCell ref="B7:B8"/>
    <mergeCell ref="B9:B23"/>
    <mergeCell ref="B24:B63"/>
    <mergeCell ref="B64:B73"/>
    <mergeCell ref="C7:C8"/>
    <mergeCell ref="C9:C13"/>
    <mergeCell ref="C14:C18"/>
    <mergeCell ref="C19:C23"/>
    <mergeCell ref="C24:C28"/>
    <mergeCell ref="C29:C33"/>
    <mergeCell ref="C34:C38"/>
    <mergeCell ref="C39:C43"/>
    <mergeCell ref="C44:C48"/>
    <mergeCell ref="C49:C53"/>
    <mergeCell ref="C54:C58"/>
    <mergeCell ref="C59:C63"/>
    <mergeCell ref="C64:C68"/>
    <mergeCell ref="C69:C73"/>
    <mergeCell ref="B74:C76"/>
    <mergeCell ref="B77:C78"/>
    <mergeCell ref="B79:C80"/>
    <mergeCell ref="B81:C82"/>
    <mergeCell ref="B83:C84"/>
    <mergeCell ref="B85:C86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workbookViewId="0">
      <selection activeCell="L24" sqref="L24"/>
    </sheetView>
  </sheetViews>
  <sheetFormatPr defaultColWidth="9" defaultRowHeight="13.5" outlineLevelCol="6"/>
  <cols>
    <col min="1" max="1" width="9.75" style="13" customWidth="1"/>
    <col min="2" max="2" width="15.5" style="13" customWidth="1"/>
    <col min="3" max="3" width="9.625" style="13" customWidth="1"/>
    <col min="4" max="4" width="14.5" style="13" customWidth="1"/>
    <col min="5" max="5" width="6.625" style="13" customWidth="1"/>
    <col min="6" max="6" width="15" style="13" customWidth="1"/>
    <col min="7" max="7" width="11.875" style="13" customWidth="1"/>
    <col min="8" max="8" width="7.5" style="13" customWidth="1"/>
    <col min="9" max="16375" width="9" style="13"/>
  </cols>
  <sheetData>
    <row r="1" s="13" customFormat="1" ht="22.5" spans="1:7">
      <c r="A1" s="14" t="s">
        <v>8579</v>
      </c>
      <c r="B1" s="14"/>
      <c r="C1" s="14"/>
      <c r="D1" s="14"/>
      <c r="E1" s="14"/>
      <c r="F1" s="14"/>
      <c r="G1" s="14"/>
    </row>
    <row r="2" s="13" customFormat="1" ht="33" spans="1:7">
      <c r="A2" s="15" t="s">
        <v>8523</v>
      </c>
      <c r="B2" s="15" t="s">
        <v>8524</v>
      </c>
      <c r="C2" s="16" t="s">
        <v>8525</v>
      </c>
      <c r="D2" s="16" t="s">
        <v>8526</v>
      </c>
      <c r="E2" s="16" t="s">
        <v>8462</v>
      </c>
      <c r="F2" s="15" t="s">
        <v>8527</v>
      </c>
      <c r="G2" s="15" t="s">
        <v>8556</v>
      </c>
    </row>
    <row r="3" s="13" customFormat="1" ht="14.25" spans="1:7">
      <c r="A3" s="17" t="s">
        <v>8487</v>
      </c>
      <c r="B3" s="18" t="s">
        <v>2060</v>
      </c>
      <c r="C3" s="18"/>
      <c r="D3" s="18"/>
      <c r="E3" s="19">
        <v>6</v>
      </c>
      <c r="F3" s="19">
        <v>200</v>
      </c>
      <c r="G3" s="19">
        <f t="shared" ref="G3:G6" si="0">E3*F3*12</f>
        <v>14400</v>
      </c>
    </row>
    <row r="4" s="13" customFormat="1" ht="14.25" spans="1:7">
      <c r="A4" s="20"/>
      <c r="B4" s="18" t="s">
        <v>357</v>
      </c>
      <c r="C4" s="18"/>
      <c r="D4" s="18"/>
      <c r="E4" s="19">
        <v>4</v>
      </c>
      <c r="F4" s="19">
        <v>200</v>
      </c>
      <c r="G4" s="19">
        <f t="shared" si="0"/>
        <v>9600</v>
      </c>
    </row>
    <row r="5" s="13" customFormat="1" ht="14.25" spans="1:7">
      <c r="A5" s="20"/>
      <c r="B5" s="18" t="s">
        <v>57</v>
      </c>
      <c r="C5" s="18"/>
      <c r="D5" s="18"/>
      <c r="E5" s="19">
        <v>3</v>
      </c>
      <c r="F5" s="19">
        <v>300</v>
      </c>
      <c r="G5" s="19">
        <f t="shared" si="0"/>
        <v>10800</v>
      </c>
    </row>
    <row r="6" s="13" customFormat="1" ht="14.25" spans="1:7">
      <c r="A6" s="20"/>
      <c r="B6" s="18" t="s">
        <v>457</v>
      </c>
      <c r="C6" s="18"/>
      <c r="D6" s="18"/>
      <c r="E6" s="19">
        <v>14</v>
      </c>
      <c r="F6" s="19">
        <v>200</v>
      </c>
      <c r="G6" s="19">
        <f t="shared" si="0"/>
        <v>33600</v>
      </c>
    </row>
    <row r="7" s="13" customFormat="1" ht="14.25" spans="1:7">
      <c r="A7" s="20"/>
      <c r="B7" s="18" t="s">
        <v>8530</v>
      </c>
      <c r="C7" s="18" t="s">
        <v>8531</v>
      </c>
      <c r="D7" s="18" t="s">
        <v>839</v>
      </c>
      <c r="E7" s="19"/>
      <c r="F7" s="19"/>
      <c r="G7" s="19"/>
    </row>
    <row r="8" s="13" customFormat="1" ht="14.25" spans="1:7">
      <c r="A8" s="20"/>
      <c r="B8" s="18"/>
      <c r="C8" s="18"/>
      <c r="D8" s="18" t="s">
        <v>811</v>
      </c>
      <c r="E8" s="19"/>
      <c r="F8" s="19"/>
      <c r="G8" s="19"/>
    </row>
    <row r="9" s="13" customFormat="1" ht="14.25" spans="1:7">
      <c r="A9" s="20"/>
      <c r="B9" s="21" t="s">
        <v>8580</v>
      </c>
      <c r="C9" s="18" t="s">
        <v>2212</v>
      </c>
      <c r="D9" s="18" t="s">
        <v>102</v>
      </c>
      <c r="E9" s="19">
        <v>1</v>
      </c>
      <c r="F9" s="19">
        <v>858</v>
      </c>
      <c r="G9" s="19">
        <f t="shared" ref="G9:G15" si="1">E9*F9*12</f>
        <v>10296</v>
      </c>
    </row>
    <row r="10" s="13" customFormat="1" ht="14.25" spans="1:7">
      <c r="A10" s="20"/>
      <c r="B10" s="22"/>
      <c r="C10" s="18"/>
      <c r="D10" s="18" t="s">
        <v>1431</v>
      </c>
      <c r="E10" s="19">
        <v>1</v>
      </c>
      <c r="F10" s="19">
        <v>858</v>
      </c>
      <c r="G10" s="19">
        <f t="shared" si="1"/>
        <v>10296</v>
      </c>
    </row>
    <row r="11" s="13" customFormat="1" ht="14.25" spans="1:7">
      <c r="A11" s="20"/>
      <c r="B11" s="22"/>
      <c r="C11" s="18"/>
      <c r="D11" s="18" t="s">
        <v>1435</v>
      </c>
      <c r="E11" s="19">
        <v>1</v>
      </c>
      <c r="F11" s="19">
        <v>858</v>
      </c>
      <c r="G11" s="19">
        <f t="shared" si="1"/>
        <v>10296</v>
      </c>
    </row>
    <row r="12" s="13" customFormat="1" ht="14.25" spans="1:7">
      <c r="A12" s="20"/>
      <c r="B12" s="22"/>
      <c r="C12" s="18"/>
      <c r="D12" s="18" t="s">
        <v>33</v>
      </c>
      <c r="E12" s="19">
        <v>4</v>
      </c>
      <c r="F12" s="19">
        <v>858</v>
      </c>
      <c r="G12" s="19">
        <f t="shared" si="1"/>
        <v>41184</v>
      </c>
    </row>
    <row r="13" s="13" customFormat="1" ht="14.25" spans="1:7">
      <c r="A13" s="20"/>
      <c r="B13" s="22"/>
      <c r="C13" s="18"/>
      <c r="D13" s="18" t="s">
        <v>43</v>
      </c>
      <c r="E13" s="19">
        <v>4</v>
      </c>
      <c r="F13" s="19">
        <v>858</v>
      </c>
      <c r="G13" s="19">
        <f t="shared" si="1"/>
        <v>41184</v>
      </c>
    </row>
    <row r="14" s="13" customFormat="1" ht="14.25" spans="1:7">
      <c r="A14" s="20"/>
      <c r="B14" s="22"/>
      <c r="C14" s="18" t="s">
        <v>2294</v>
      </c>
      <c r="D14" s="18" t="s">
        <v>102</v>
      </c>
      <c r="E14" s="19">
        <v>1</v>
      </c>
      <c r="F14" s="19">
        <v>858</v>
      </c>
      <c r="G14" s="19">
        <f t="shared" si="1"/>
        <v>10296</v>
      </c>
    </row>
    <row r="15" s="13" customFormat="1" ht="14.25" spans="1:7">
      <c r="A15" s="20"/>
      <c r="B15" s="22"/>
      <c r="C15" s="18"/>
      <c r="D15" s="18" t="s">
        <v>1431</v>
      </c>
      <c r="E15" s="19">
        <v>1</v>
      </c>
      <c r="F15" s="19">
        <v>858</v>
      </c>
      <c r="G15" s="19">
        <f t="shared" si="1"/>
        <v>10296</v>
      </c>
    </row>
    <row r="16" s="13" customFormat="1" ht="14.25" spans="1:7">
      <c r="A16" s="20"/>
      <c r="B16" s="22"/>
      <c r="C16" s="18"/>
      <c r="D16" s="18" t="s">
        <v>1435</v>
      </c>
      <c r="E16" s="19"/>
      <c r="F16" s="19">
        <v>858</v>
      </c>
      <c r="G16" s="19"/>
    </row>
    <row r="17" s="13" customFormat="1" ht="14.25" spans="1:7">
      <c r="A17" s="20"/>
      <c r="B17" s="22"/>
      <c r="C17" s="18"/>
      <c r="D17" s="18" t="s">
        <v>33</v>
      </c>
      <c r="E17" s="19">
        <v>2</v>
      </c>
      <c r="F17" s="19">
        <v>858</v>
      </c>
      <c r="G17" s="19">
        <f t="shared" ref="G17:G20" si="2">E17*F17*12</f>
        <v>20592</v>
      </c>
    </row>
    <row r="18" s="13" customFormat="1" ht="14.25" spans="1:7">
      <c r="A18" s="20"/>
      <c r="B18" s="22"/>
      <c r="C18" s="18"/>
      <c r="D18" s="18" t="s">
        <v>43</v>
      </c>
      <c r="E18" s="19">
        <v>3</v>
      </c>
      <c r="F18" s="19">
        <v>858</v>
      </c>
      <c r="G18" s="19">
        <f t="shared" si="2"/>
        <v>30888</v>
      </c>
    </row>
    <row r="19" s="13" customFormat="1" ht="14.25" spans="1:7">
      <c r="A19" s="20"/>
      <c r="B19" s="22"/>
      <c r="C19" s="17" t="s">
        <v>2185</v>
      </c>
      <c r="D19" s="18" t="s">
        <v>102</v>
      </c>
      <c r="E19" s="19">
        <v>1</v>
      </c>
      <c r="F19" s="19">
        <v>858</v>
      </c>
      <c r="G19" s="19">
        <f t="shared" si="2"/>
        <v>10296</v>
      </c>
    </row>
    <row r="20" s="13" customFormat="1" ht="14.25" spans="1:7">
      <c r="A20" s="20"/>
      <c r="B20" s="22"/>
      <c r="C20" s="20"/>
      <c r="D20" s="18" t="s">
        <v>1431</v>
      </c>
      <c r="E20" s="19">
        <v>1</v>
      </c>
      <c r="F20" s="19">
        <v>858</v>
      </c>
      <c r="G20" s="19">
        <f t="shared" si="2"/>
        <v>10296</v>
      </c>
    </row>
    <row r="21" s="13" customFormat="1" ht="14.25" spans="1:7">
      <c r="A21" s="20"/>
      <c r="B21" s="22"/>
      <c r="C21" s="20"/>
      <c r="D21" s="18" t="s">
        <v>1435</v>
      </c>
      <c r="E21" s="19"/>
      <c r="F21" s="19">
        <v>858</v>
      </c>
      <c r="G21" s="19"/>
    </row>
    <row r="22" s="13" customFormat="1" ht="14.25" spans="1:7">
      <c r="A22" s="20"/>
      <c r="B22" s="22"/>
      <c r="C22" s="20"/>
      <c r="D22" s="18" t="s">
        <v>33</v>
      </c>
      <c r="E22" s="19">
        <v>3</v>
      </c>
      <c r="F22" s="19">
        <v>858</v>
      </c>
      <c r="G22" s="19">
        <f t="shared" ref="G22:G40" si="3">E22*F22*12</f>
        <v>30888</v>
      </c>
    </row>
    <row r="23" s="13" customFormat="1" ht="14.25" spans="1:7">
      <c r="A23" s="20"/>
      <c r="B23" s="23"/>
      <c r="C23" s="24"/>
      <c r="D23" s="18" t="s">
        <v>43</v>
      </c>
      <c r="E23" s="19">
        <v>3</v>
      </c>
      <c r="F23" s="19">
        <v>858</v>
      </c>
      <c r="G23" s="19">
        <f t="shared" si="3"/>
        <v>30888</v>
      </c>
    </row>
    <row r="24" s="13" customFormat="1" ht="14.25" customHeight="1" spans="1:7">
      <c r="A24" s="20"/>
      <c r="B24" s="21" t="s">
        <v>8581</v>
      </c>
      <c r="C24" s="18" t="s">
        <v>2198</v>
      </c>
      <c r="D24" s="18" t="s">
        <v>102</v>
      </c>
      <c r="E24" s="19">
        <v>1</v>
      </c>
      <c r="F24" s="19">
        <v>848</v>
      </c>
      <c r="G24" s="19">
        <f t="shared" si="3"/>
        <v>10176</v>
      </c>
    </row>
    <row r="25" s="13" customFormat="1" ht="14.25" spans="1:7">
      <c r="A25" s="20"/>
      <c r="B25" s="22"/>
      <c r="C25" s="18"/>
      <c r="D25" s="18" t="s">
        <v>1431</v>
      </c>
      <c r="E25" s="19">
        <v>1</v>
      </c>
      <c r="F25" s="19">
        <v>848</v>
      </c>
      <c r="G25" s="19">
        <f t="shared" si="3"/>
        <v>10176</v>
      </c>
    </row>
    <row r="26" s="13" customFormat="1" ht="14.25" spans="1:7">
      <c r="A26" s="20"/>
      <c r="B26" s="22"/>
      <c r="C26" s="18"/>
      <c r="D26" s="18" t="s">
        <v>1435</v>
      </c>
      <c r="E26" s="19">
        <v>1</v>
      </c>
      <c r="F26" s="19">
        <v>848</v>
      </c>
      <c r="G26" s="19">
        <f t="shared" si="3"/>
        <v>10176</v>
      </c>
    </row>
    <row r="27" s="13" customFormat="1" ht="14.25" spans="1:7">
      <c r="A27" s="20"/>
      <c r="B27" s="22"/>
      <c r="C27" s="18"/>
      <c r="D27" s="18" t="s">
        <v>33</v>
      </c>
      <c r="E27" s="19">
        <v>1</v>
      </c>
      <c r="F27" s="19">
        <v>848</v>
      </c>
      <c r="G27" s="19">
        <f t="shared" si="3"/>
        <v>10176</v>
      </c>
    </row>
    <row r="28" s="13" customFormat="1" ht="14.25" spans="1:7">
      <c r="A28" s="20"/>
      <c r="B28" s="22"/>
      <c r="C28" s="18"/>
      <c r="D28" s="18" t="s">
        <v>43</v>
      </c>
      <c r="E28" s="19">
        <v>2</v>
      </c>
      <c r="F28" s="19">
        <v>848</v>
      </c>
      <c r="G28" s="19">
        <f t="shared" si="3"/>
        <v>20352</v>
      </c>
    </row>
    <row r="29" s="13" customFormat="1" ht="14.25" spans="1:7">
      <c r="A29" s="20"/>
      <c r="B29" s="22"/>
      <c r="C29" s="18" t="s">
        <v>2236</v>
      </c>
      <c r="D29" s="18" t="s">
        <v>102</v>
      </c>
      <c r="E29" s="19">
        <v>1</v>
      </c>
      <c r="F29" s="19">
        <v>848</v>
      </c>
      <c r="G29" s="19">
        <f t="shared" si="3"/>
        <v>10176</v>
      </c>
    </row>
    <row r="30" s="13" customFormat="1" ht="14.25" spans="1:7">
      <c r="A30" s="20"/>
      <c r="B30" s="22"/>
      <c r="C30" s="18"/>
      <c r="D30" s="18" t="s">
        <v>1431</v>
      </c>
      <c r="E30" s="19">
        <v>1</v>
      </c>
      <c r="F30" s="19">
        <v>848</v>
      </c>
      <c r="G30" s="19">
        <f t="shared" si="3"/>
        <v>10176</v>
      </c>
    </row>
    <row r="31" s="13" customFormat="1" ht="14.25" spans="1:7">
      <c r="A31" s="20"/>
      <c r="B31" s="22"/>
      <c r="C31" s="18"/>
      <c r="D31" s="18" t="s">
        <v>1435</v>
      </c>
      <c r="E31" s="19">
        <v>1</v>
      </c>
      <c r="F31" s="19">
        <v>848</v>
      </c>
      <c r="G31" s="19">
        <f t="shared" si="3"/>
        <v>10176</v>
      </c>
    </row>
    <row r="32" s="13" customFormat="1" ht="14.25" spans="1:7">
      <c r="A32" s="20"/>
      <c r="B32" s="22"/>
      <c r="C32" s="18"/>
      <c r="D32" s="18" t="s">
        <v>33</v>
      </c>
      <c r="E32" s="19">
        <v>1</v>
      </c>
      <c r="F32" s="19">
        <v>848</v>
      </c>
      <c r="G32" s="19">
        <f t="shared" si="3"/>
        <v>10176</v>
      </c>
    </row>
    <row r="33" s="13" customFormat="1" ht="14.25" spans="1:7">
      <c r="A33" s="20"/>
      <c r="B33" s="22"/>
      <c r="C33" s="18"/>
      <c r="D33" s="18" t="s">
        <v>43</v>
      </c>
      <c r="E33" s="19">
        <v>2</v>
      </c>
      <c r="F33" s="19">
        <v>848</v>
      </c>
      <c r="G33" s="19">
        <f t="shared" si="3"/>
        <v>20352</v>
      </c>
    </row>
    <row r="34" s="13" customFormat="1" ht="14.25" spans="1:7">
      <c r="A34" s="20"/>
      <c r="B34" s="22"/>
      <c r="C34" s="18" t="s">
        <v>2220</v>
      </c>
      <c r="D34" s="18" t="s">
        <v>102</v>
      </c>
      <c r="E34" s="19">
        <v>1</v>
      </c>
      <c r="F34" s="19">
        <v>848</v>
      </c>
      <c r="G34" s="19">
        <f t="shared" si="3"/>
        <v>10176</v>
      </c>
    </row>
    <row r="35" s="13" customFormat="1" ht="14.25" spans="1:7">
      <c r="A35" s="20"/>
      <c r="B35" s="22"/>
      <c r="C35" s="18"/>
      <c r="D35" s="18" t="s">
        <v>1431</v>
      </c>
      <c r="E35" s="19">
        <v>1</v>
      </c>
      <c r="F35" s="19">
        <v>848</v>
      </c>
      <c r="G35" s="19">
        <f t="shared" si="3"/>
        <v>10176</v>
      </c>
    </row>
    <row r="36" s="13" customFormat="1" ht="14.25" spans="1:7">
      <c r="A36" s="20"/>
      <c r="B36" s="22"/>
      <c r="C36" s="18"/>
      <c r="D36" s="18" t="s">
        <v>1435</v>
      </c>
      <c r="E36" s="19">
        <v>1</v>
      </c>
      <c r="F36" s="19">
        <v>848</v>
      </c>
      <c r="G36" s="19">
        <f t="shared" si="3"/>
        <v>10176</v>
      </c>
    </row>
    <row r="37" s="13" customFormat="1" ht="14.25" spans="1:7">
      <c r="A37" s="20"/>
      <c r="B37" s="22"/>
      <c r="C37" s="18"/>
      <c r="D37" s="18" t="s">
        <v>33</v>
      </c>
      <c r="E37" s="19">
        <v>1</v>
      </c>
      <c r="F37" s="19">
        <v>848</v>
      </c>
      <c r="G37" s="19">
        <f t="shared" si="3"/>
        <v>10176</v>
      </c>
    </row>
    <row r="38" s="13" customFormat="1" ht="14.25" spans="1:7">
      <c r="A38" s="20"/>
      <c r="B38" s="23"/>
      <c r="C38" s="18"/>
      <c r="D38" s="18" t="s">
        <v>43</v>
      </c>
      <c r="E38" s="19">
        <v>2</v>
      </c>
      <c r="F38" s="19">
        <v>848</v>
      </c>
      <c r="G38" s="19">
        <f t="shared" si="3"/>
        <v>20352</v>
      </c>
    </row>
    <row r="39" s="13" customFormat="1" ht="14.25" customHeight="1" spans="1:7">
      <c r="A39" s="20"/>
      <c r="B39" s="21" t="s">
        <v>8582</v>
      </c>
      <c r="C39" s="18" t="s">
        <v>2265</v>
      </c>
      <c r="D39" s="18" t="s">
        <v>102</v>
      </c>
      <c r="E39" s="19">
        <v>1</v>
      </c>
      <c r="F39" s="19">
        <v>858</v>
      </c>
      <c r="G39" s="19">
        <f t="shared" si="3"/>
        <v>10296</v>
      </c>
    </row>
    <row r="40" s="13" customFormat="1" ht="14.25" spans="1:7">
      <c r="A40" s="20"/>
      <c r="B40" s="22"/>
      <c r="C40" s="18"/>
      <c r="D40" s="18" t="s">
        <v>1431</v>
      </c>
      <c r="E40" s="19">
        <v>1</v>
      </c>
      <c r="F40" s="19">
        <v>858</v>
      </c>
      <c r="G40" s="19">
        <f t="shared" si="3"/>
        <v>10296</v>
      </c>
    </row>
    <row r="41" s="13" customFormat="1" ht="14.25" spans="1:7">
      <c r="A41" s="20"/>
      <c r="B41" s="22"/>
      <c r="C41" s="18"/>
      <c r="D41" s="18" t="s">
        <v>1435</v>
      </c>
      <c r="E41" s="19"/>
      <c r="F41" s="19">
        <v>858</v>
      </c>
      <c r="G41" s="19"/>
    </row>
    <row r="42" s="13" customFormat="1" ht="14.25" spans="1:7">
      <c r="A42" s="20"/>
      <c r="B42" s="22"/>
      <c r="C42" s="18"/>
      <c r="D42" s="18" t="s">
        <v>33</v>
      </c>
      <c r="E42" s="19">
        <v>3</v>
      </c>
      <c r="F42" s="19">
        <v>858</v>
      </c>
      <c r="G42" s="19">
        <f t="shared" ref="G42:G45" si="4">E42*F42*12</f>
        <v>30888</v>
      </c>
    </row>
    <row r="43" s="13" customFormat="1" ht="14.25" spans="1:7">
      <c r="A43" s="20"/>
      <c r="B43" s="22"/>
      <c r="C43" s="18"/>
      <c r="D43" s="18" t="s">
        <v>43</v>
      </c>
      <c r="E43" s="19">
        <v>4</v>
      </c>
      <c r="F43" s="19">
        <v>858</v>
      </c>
      <c r="G43" s="19">
        <f t="shared" si="4"/>
        <v>41184</v>
      </c>
    </row>
    <row r="44" s="13" customFormat="1" ht="14.25" spans="1:7">
      <c r="A44" s="20"/>
      <c r="B44" s="22"/>
      <c r="C44" s="18" t="s">
        <v>2316</v>
      </c>
      <c r="D44" s="18" t="s">
        <v>102</v>
      </c>
      <c r="E44" s="19">
        <v>1</v>
      </c>
      <c r="F44" s="19">
        <v>858</v>
      </c>
      <c r="G44" s="19">
        <f t="shared" si="4"/>
        <v>10296</v>
      </c>
    </row>
    <row r="45" s="13" customFormat="1" ht="14.25" spans="1:7">
      <c r="A45" s="20"/>
      <c r="B45" s="22"/>
      <c r="C45" s="18"/>
      <c r="D45" s="18" t="s">
        <v>1431</v>
      </c>
      <c r="E45" s="19">
        <v>1</v>
      </c>
      <c r="F45" s="19">
        <v>858</v>
      </c>
      <c r="G45" s="19">
        <f t="shared" si="4"/>
        <v>10296</v>
      </c>
    </row>
    <row r="46" s="13" customFormat="1" ht="14.25" spans="1:7">
      <c r="A46" s="20"/>
      <c r="B46" s="22"/>
      <c r="C46" s="18"/>
      <c r="D46" s="18" t="s">
        <v>1435</v>
      </c>
      <c r="E46" s="19"/>
      <c r="F46" s="19">
        <v>858</v>
      </c>
      <c r="G46" s="19"/>
    </row>
    <row r="47" s="13" customFormat="1" ht="14.25" spans="1:7">
      <c r="A47" s="20"/>
      <c r="B47" s="22"/>
      <c r="C47" s="18"/>
      <c r="D47" s="18" t="s">
        <v>33</v>
      </c>
      <c r="E47" s="19">
        <v>3</v>
      </c>
      <c r="F47" s="19">
        <v>858</v>
      </c>
      <c r="G47" s="19">
        <f t="shared" ref="G47:G50" si="5">E47*F47*12</f>
        <v>30888</v>
      </c>
    </row>
    <row r="48" s="13" customFormat="1" ht="14.25" spans="1:7">
      <c r="A48" s="20"/>
      <c r="B48" s="22"/>
      <c r="C48" s="18"/>
      <c r="D48" s="18" t="s">
        <v>43</v>
      </c>
      <c r="E48" s="19">
        <v>3</v>
      </c>
      <c r="F48" s="19">
        <v>858</v>
      </c>
      <c r="G48" s="19">
        <f t="shared" si="5"/>
        <v>30888</v>
      </c>
    </row>
    <row r="49" s="13" customFormat="1" ht="14.25" spans="1:7">
      <c r="A49" s="20"/>
      <c r="B49" s="22"/>
      <c r="C49" s="18" t="s">
        <v>2298</v>
      </c>
      <c r="D49" s="18" t="s">
        <v>102</v>
      </c>
      <c r="E49" s="19">
        <v>1</v>
      </c>
      <c r="F49" s="19">
        <v>858</v>
      </c>
      <c r="G49" s="19">
        <f t="shared" si="5"/>
        <v>10296</v>
      </c>
    </row>
    <row r="50" s="13" customFormat="1" ht="14.25" spans="1:7">
      <c r="A50" s="20"/>
      <c r="B50" s="22"/>
      <c r="C50" s="18"/>
      <c r="D50" s="18" t="s">
        <v>1431</v>
      </c>
      <c r="E50" s="19">
        <v>1</v>
      </c>
      <c r="F50" s="19">
        <v>858</v>
      </c>
      <c r="G50" s="19">
        <f t="shared" si="5"/>
        <v>10296</v>
      </c>
    </row>
    <row r="51" s="13" customFormat="1" ht="14.25" spans="1:7">
      <c r="A51" s="20"/>
      <c r="B51" s="22"/>
      <c r="C51" s="18"/>
      <c r="D51" s="18" t="s">
        <v>1435</v>
      </c>
      <c r="E51" s="19"/>
      <c r="F51" s="19">
        <v>858</v>
      </c>
      <c r="G51" s="19"/>
    </row>
    <row r="52" s="13" customFormat="1" ht="14.25" spans="1:7">
      <c r="A52" s="20"/>
      <c r="B52" s="22"/>
      <c r="C52" s="18"/>
      <c r="D52" s="18" t="s">
        <v>33</v>
      </c>
      <c r="E52" s="19">
        <v>3</v>
      </c>
      <c r="F52" s="19">
        <v>858</v>
      </c>
      <c r="G52" s="19">
        <f t="shared" ref="G52:G55" si="6">E52*F52*12</f>
        <v>30888</v>
      </c>
    </row>
    <row r="53" s="13" customFormat="1" ht="14.25" spans="1:7">
      <c r="A53" s="20"/>
      <c r="B53" s="22"/>
      <c r="C53" s="18"/>
      <c r="D53" s="18" t="s">
        <v>43</v>
      </c>
      <c r="E53" s="19">
        <v>2</v>
      </c>
      <c r="F53" s="19">
        <v>858</v>
      </c>
      <c r="G53" s="19">
        <f t="shared" si="6"/>
        <v>20592</v>
      </c>
    </row>
    <row r="54" s="13" customFormat="1" ht="14.25" spans="1:7">
      <c r="A54" s="20"/>
      <c r="B54" s="22"/>
      <c r="C54" s="18" t="s">
        <v>2224</v>
      </c>
      <c r="D54" s="18" t="s">
        <v>102</v>
      </c>
      <c r="E54" s="19">
        <v>1</v>
      </c>
      <c r="F54" s="19">
        <v>858</v>
      </c>
      <c r="G54" s="19">
        <f t="shared" si="6"/>
        <v>10296</v>
      </c>
    </row>
    <row r="55" s="13" customFormat="1" ht="14.25" spans="1:7">
      <c r="A55" s="20"/>
      <c r="B55" s="22"/>
      <c r="C55" s="18"/>
      <c r="D55" s="18" t="s">
        <v>1431</v>
      </c>
      <c r="E55" s="19">
        <v>1</v>
      </c>
      <c r="F55" s="19">
        <v>858</v>
      </c>
      <c r="G55" s="19">
        <f t="shared" si="6"/>
        <v>10296</v>
      </c>
    </row>
    <row r="56" s="13" customFormat="1" ht="14.25" spans="1:7">
      <c r="A56" s="20"/>
      <c r="B56" s="22"/>
      <c r="C56" s="18"/>
      <c r="D56" s="18" t="s">
        <v>1435</v>
      </c>
      <c r="E56" s="19"/>
      <c r="F56" s="19"/>
      <c r="G56" s="19"/>
    </row>
    <row r="57" s="13" customFormat="1" ht="14.25" spans="1:7">
      <c r="A57" s="20"/>
      <c r="B57" s="22"/>
      <c r="C57" s="18"/>
      <c r="D57" s="18" t="s">
        <v>33</v>
      </c>
      <c r="E57" s="19">
        <v>3</v>
      </c>
      <c r="F57" s="19">
        <v>858</v>
      </c>
      <c r="G57" s="19">
        <f t="shared" ref="G57:G59" si="7">E57*F57*12</f>
        <v>30888</v>
      </c>
    </row>
    <row r="58" s="13" customFormat="1" ht="14.25" spans="1:7">
      <c r="A58" s="20"/>
      <c r="B58" s="23"/>
      <c r="C58" s="18"/>
      <c r="D58" s="18" t="s">
        <v>43</v>
      </c>
      <c r="E58" s="19">
        <v>2</v>
      </c>
      <c r="F58" s="19">
        <v>858</v>
      </c>
      <c r="G58" s="19">
        <f t="shared" si="7"/>
        <v>20592</v>
      </c>
    </row>
    <row r="59" s="13" customFormat="1" ht="14.25" spans="1:7">
      <c r="A59" s="20"/>
      <c r="B59" s="25" t="s">
        <v>8583</v>
      </c>
      <c r="C59" s="18" t="s">
        <v>8536</v>
      </c>
      <c r="D59" s="18" t="s">
        <v>342</v>
      </c>
      <c r="E59" s="19">
        <v>2</v>
      </c>
      <c r="F59" s="19">
        <v>1945</v>
      </c>
      <c r="G59" s="19">
        <f t="shared" si="7"/>
        <v>46680</v>
      </c>
    </row>
    <row r="60" s="13" customFormat="1" ht="14.25" spans="1:7">
      <c r="A60" s="20"/>
      <c r="B60" s="25"/>
      <c r="C60" s="18"/>
      <c r="D60" s="18" t="s">
        <v>339</v>
      </c>
      <c r="E60" s="19"/>
      <c r="F60" s="19"/>
      <c r="G60" s="19"/>
    </row>
    <row r="61" s="13" customFormat="1" ht="14.25" spans="1:7">
      <c r="A61" s="20"/>
      <c r="B61" s="25"/>
      <c r="C61" s="18"/>
      <c r="D61" s="18" t="s">
        <v>8537</v>
      </c>
      <c r="E61" s="19"/>
      <c r="F61" s="19"/>
      <c r="G61" s="19"/>
    </row>
    <row r="62" s="13" customFormat="1" ht="14.25" spans="1:7">
      <c r="A62" s="20"/>
      <c r="B62" s="25"/>
      <c r="C62" s="18"/>
      <c r="D62" s="18" t="s">
        <v>8538</v>
      </c>
      <c r="E62" s="19">
        <v>10</v>
      </c>
      <c r="F62" s="19">
        <v>1945</v>
      </c>
      <c r="G62" s="19">
        <f>E62*F62*12</f>
        <v>233400</v>
      </c>
    </row>
    <row r="63" s="13" customFormat="1" ht="14.25" spans="1:7">
      <c r="A63" s="20"/>
      <c r="B63" s="25"/>
      <c r="C63" s="18"/>
      <c r="D63" s="18" t="s">
        <v>8539</v>
      </c>
      <c r="E63" s="19"/>
      <c r="F63" s="19"/>
      <c r="G63" s="19"/>
    </row>
    <row r="64" s="13" customFormat="1" ht="14.25" spans="1:7">
      <c r="A64" s="20"/>
      <c r="B64" s="18" t="s">
        <v>53</v>
      </c>
      <c r="C64" s="18"/>
      <c r="D64" s="18" t="s">
        <v>839</v>
      </c>
      <c r="E64" s="19">
        <v>1</v>
      </c>
      <c r="F64" s="19">
        <v>2917</v>
      </c>
      <c r="G64" s="26">
        <v>70000</v>
      </c>
    </row>
    <row r="65" s="13" customFormat="1" ht="14.25" spans="1:7">
      <c r="A65" s="20"/>
      <c r="B65" s="18"/>
      <c r="C65" s="18"/>
      <c r="D65" s="18" t="s">
        <v>110</v>
      </c>
      <c r="E65" s="19">
        <v>1</v>
      </c>
      <c r="F65" s="19">
        <v>2916</v>
      </c>
      <c r="G65" s="27"/>
    </row>
    <row r="66" s="13" customFormat="1" ht="14.25" spans="1:7">
      <c r="A66" s="20"/>
      <c r="B66" s="18"/>
      <c r="C66" s="18"/>
      <c r="D66" s="18" t="s">
        <v>8539</v>
      </c>
      <c r="E66" s="19"/>
      <c r="F66" s="19"/>
      <c r="G66" s="19"/>
    </row>
    <row r="67" s="13" customFormat="1" ht="14.25" spans="1:7">
      <c r="A67" s="20"/>
      <c r="B67" s="18" t="s">
        <v>372</v>
      </c>
      <c r="C67" s="18"/>
      <c r="D67" s="18" t="s">
        <v>102</v>
      </c>
      <c r="E67" s="19">
        <v>1</v>
      </c>
      <c r="F67" s="19">
        <v>4449</v>
      </c>
      <c r="G67" s="26">
        <v>160000</v>
      </c>
    </row>
    <row r="68" s="13" customFormat="1" ht="14.25" spans="1:7">
      <c r="A68" s="20"/>
      <c r="B68" s="18"/>
      <c r="C68" s="18"/>
      <c r="D68" s="18" t="s">
        <v>373</v>
      </c>
      <c r="E68" s="19">
        <v>2</v>
      </c>
      <c r="F68" s="19">
        <v>4444</v>
      </c>
      <c r="G68" s="27"/>
    </row>
    <row r="69" s="13" customFormat="1" ht="14.25" spans="1:7">
      <c r="A69" s="20"/>
      <c r="B69" s="18" t="s">
        <v>153</v>
      </c>
      <c r="C69" s="18"/>
      <c r="D69" s="18" t="s">
        <v>102</v>
      </c>
      <c r="E69" s="19">
        <v>1</v>
      </c>
      <c r="F69" s="19">
        <v>3334</v>
      </c>
      <c r="G69" s="19">
        <v>40000</v>
      </c>
    </row>
    <row r="70" s="13" customFormat="1" ht="14.25" spans="1:7">
      <c r="A70" s="20"/>
      <c r="B70" s="18"/>
      <c r="C70" s="18"/>
      <c r="D70" s="18" t="s">
        <v>373</v>
      </c>
      <c r="E70" s="19"/>
      <c r="F70" s="19"/>
      <c r="G70" s="19"/>
    </row>
    <row r="71" s="13" customFormat="1" ht="14.25" spans="1:7">
      <c r="A71" s="20"/>
      <c r="B71" s="18" t="s">
        <v>157</v>
      </c>
      <c r="C71" s="18"/>
      <c r="D71" s="18" t="s">
        <v>102</v>
      </c>
      <c r="E71" s="19">
        <v>1</v>
      </c>
      <c r="F71" s="19">
        <v>2500</v>
      </c>
      <c r="G71" s="19">
        <v>30000</v>
      </c>
    </row>
    <row r="72" s="13" customFormat="1" ht="14.25" spans="1:7">
      <c r="A72" s="20"/>
      <c r="B72" s="18"/>
      <c r="C72" s="18"/>
      <c r="D72" s="18" t="s">
        <v>373</v>
      </c>
      <c r="E72" s="19"/>
      <c r="F72" s="19"/>
      <c r="G72" s="19"/>
    </row>
    <row r="73" s="13" customFormat="1" ht="14.25" spans="1:7">
      <c r="A73" s="20"/>
      <c r="B73" s="18" t="s">
        <v>99</v>
      </c>
      <c r="C73" s="18"/>
      <c r="D73" s="18" t="s">
        <v>102</v>
      </c>
      <c r="E73" s="19">
        <v>1</v>
      </c>
      <c r="F73" s="19">
        <v>23334</v>
      </c>
      <c r="G73" s="19">
        <v>220000</v>
      </c>
    </row>
    <row r="74" s="13" customFormat="1" ht="14.25" spans="1:7">
      <c r="A74" s="20"/>
      <c r="B74" s="18"/>
      <c r="C74" s="18"/>
      <c r="D74" s="18" t="s">
        <v>373</v>
      </c>
      <c r="E74" s="19"/>
      <c r="F74" s="19"/>
      <c r="G74" s="19"/>
    </row>
    <row r="75" s="13" customFormat="1" ht="14.25" spans="1:7">
      <c r="A75" s="20"/>
      <c r="B75" s="18" t="s">
        <v>109</v>
      </c>
      <c r="C75" s="18"/>
      <c r="D75" s="18" t="s">
        <v>102</v>
      </c>
      <c r="E75" s="19">
        <v>1</v>
      </c>
      <c r="F75" s="19">
        <v>3334</v>
      </c>
      <c r="G75" s="19">
        <v>40000</v>
      </c>
    </row>
    <row r="76" s="13" customFormat="1" ht="14.25" spans="1:7">
      <c r="A76" s="24"/>
      <c r="B76" s="18"/>
      <c r="C76" s="18"/>
      <c r="D76" s="18" t="s">
        <v>373</v>
      </c>
      <c r="E76" s="19"/>
      <c r="F76" s="19"/>
      <c r="G76" s="19"/>
    </row>
    <row r="77" s="13" customFormat="1" ht="16.5" spans="1:7">
      <c r="A77" s="16" t="s">
        <v>5628</v>
      </c>
      <c r="B77" s="16"/>
      <c r="C77" s="16"/>
      <c r="D77" s="16"/>
      <c r="E77" s="28">
        <f t="shared" ref="E77:G77" si="8">SUM(E3:E76)</f>
        <v>123</v>
      </c>
      <c r="F77" s="28">
        <f t="shared" si="8"/>
        <v>93910</v>
      </c>
      <c r="G77" s="28">
        <f t="shared" si="8"/>
        <v>1678520</v>
      </c>
    </row>
  </sheetData>
  <mergeCells count="32">
    <mergeCell ref="A1:G1"/>
    <mergeCell ref="B3:C3"/>
    <mergeCell ref="B4:D4"/>
    <mergeCell ref="B5:D5"/>
    <mergeCell ref="B6:D6"/>
    <mergeCell ref="A77:D77"/>
    <mergeCell ref="A3:A76"/>
    <mergeCell ref="B7:B8"/>
    <mergeCell ref="B9:B23"/>
    <mergeCell ref="B24:B38"/>
    <mergeCell ref="B39:B58"/>
    <mergeCell ref="B59:B63"/>
    <mergeCell ref="C7:C8"/>
    <mergeCell ref="C9:C13"/>
    <mergeCell ref="C14:C18"/>
    <mergeCell ref="C19:C23"/>
    <mergeCell ref="C24:C28"/>
    <mergeCell ref="C29:C33"/>
    <mergeCell ref="C34:C38"/>
    <mergeCell ref="C39:C43"/>
    <mergeCell ref="C44:C48"/>
    <mergeCell ref="C49:C53"/>
    <mergeCell ref="C54:C58"/>
    <mergeCell ref="C59:C63"/>
    <mergeCell ref="G64:G65"/>
    <mergeCell ref="G67:G68"/>
    <mergeCell ref="B64:C66"/>
    <mergeCell ref="B67:C68"/>
    <mergeCell ref="B69:C70"/>
    <mergeCell ref="B71:C72"/>
    <mergeCell ref="B73:C74"/>
    <mergeCell ref="B75:C76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3"/>
  <sheetViews>
    <sheetView workbookViewId="0">
      <selection activeCell="G12" sqref="G12"/>
    </sheetView>
  </sheetViews>
  <sheetFormatPr defaultColWidth="9" defaultRowHeight="16.5" outlineLevelCol="2"/>
  <cols>
    <col min="1" max="1" width="10.875" style="1" customWidth="1"/>
    <col min="2" max="2" width="17.125" style="1" customWidth="1"/>
    <col min="3" max="3" width="9" style="1"/>
  </cols>
  <sheetData>
    <row r="1" ht="15" spans="1:3">
      <c r="A1" s="2" t="s">
        <v>7</v>
      </c>
      <c r="B1" s="2" t="s">
        <v>8</v>
      </c>
      <c r="C1" s="2" t="s">
        <v>9</v>
      </c>
    </row>
    <row r="2" spans="1:3">
      <c r="A2" s="3">
        <v>3851226</v>
      </c>
      <c r="B2" s="4" t="s">
        <v>34</v>
      </c>
      <c r="C2" s="5">
        <v>1000</v>
      </c>
    </row>
    <row r="3" spans="1:3">
      <c r="A3" s="3">
        <v>3851208</v>
      </c>
      <c r="B3" s="4" t="s">
        <v>39</v>
      </c>
      <c r="C3" s="5">
        <v>1000</v>
      </c>
    </row>
    <row r="4" spans="1:3">
      <c r="A4" s="3">
        <v>3853689</v>
      </c>
      <c r="B4" s="4" t="s">
        <v>44</v>
      </c>
      <c r="C4" s="5">
        <v>1200</v>
      </c>
    </row>
    <row r="5" spans="1:3">
      <c r="A5" s="3">
        <v>3852360</v>
      </c>
      <c r="B5" s="4" t="s">
        <v>47</v>
      </c>
      <c r="C5" s="5">
        <v>1000</v>
      </c>
    </row>
    <row r="6" spans="1:3">
      <c r="A6" s="6">
        <v>3852390</v>
      </c>
      <c r="B6" s="7" t="s">
        <v>50</v>
      </c>
      <c r="C6" s="7">
        <v>1000</v>
      </c>
    </row>
    <row r="7" spans="1:3">
      <c r="A7" s="3">
        <v>3852625</v>
      </c>
      <c r="B7" s="4" t="s">
        <v>54</v>
      </c>
      <c r="C7" s="4">
        <v>800</v>
      </c>
    </row>
    <row r="8" spans="1:3">
      <c r="A8" s="3">
        <v>3852601</v>
      </c>
      <c r="B8" s="4" t="s">
        <v>58</v>
      </c>
      <c r="C8" s="4">
        <v>200</v>
      </c>
    </row>
    <row r="9" spans="1:3">
      <c r="A9" s="3">
        <v>3852540</v>
      </c>
      <c r="B9" s="4" t="s">
        <v>61</v>
      </c>
      <c r="C9" s="5">
        <v>1000</v>
      </c>
    </row>
    <row r="10" spans="1:3">
      <c r="A10" s="3">
        <v>3852665</v>
      </c>
      <c r="B10" s="4" t="s">
        <v>64</v>
      </c>
      <c r="C10" s="4">
        <v>1200</v>
      </c>
    </row>
    <row r="11" spans="1:3">
      <c r="A11" s="3">
        <v>3852231</v>
      </c>
      <c r="B11" s="4" t="s">
        <v>69</v>
      </c>
      <c r="C11" s="4">
        <v>800</v>
      </c>
    </row>
    <row r="12" spans="1:3">
      <c r="A12" s="3">
        <v>3822630</v>
      </c>
      <c r="B12" s="4" t="s">
        <v>72</v>
      </c>
      <c r="C12" s="4">
        <v>800</v>
      </c>
    </row>
    <row r="13" spans="1:3">
      <c r="A13" s="3">
        <v>3821131</v>
      </c>
      <c r="B13" s="4" t="s">
        <v>75</v>
      </c>
      <c r="C13" s="4">
        <v>800</v>
      </c>
    </row>
    <row r="14" spans="1:3">
      <c r="A14" s="3">
        <v>3851663</v>
      </c>
      <c r="B14" s="4" t="s">
        <v>78</v>
      </c>
      <c r="C14" s="4">
        <v>800</v>
      </c>
    </row>
    <row r="15" spans="1:3">
      <c r="A15" s="3">
        <v>3851502</v>
      </c>
      <c r="B15" s="4" t="s">
        <v>81</v>
      </c>
      <c r="C15" s="4">
        <v>800</v>
      </c>
    </row>
    <row r="16" spans="1:3">
      <c r="A16" s="3">
        <v>3852634</v>
      </c>
      <c r="B16" s="4" t="s">
        <v>84</v>
      </c>
      <c r="C16" s="4">
        <v>800</v>
      </c>
    </row>
    <row r="17" spans="1:3">
      <c r="A17" s="3">
        <v>3853699</v>
      </c>
      <c r="B17" s="4" t="s">
        <v>89</v>
      </c>
      <c r="C17" s="4">
        <v>1200</v>
      </c>
    </row>
    <row r="18" spans="1:3">
      <c r="A18" s="3">
        <v>3853772</v>
      </c>
      <c r="B18" s="4" t="s">
        <v>91</v>
      </c>
      <c r="C18" s="4">
        <v>1200</v>
      </c>
    </row>
    <row r="19" spans="1:3">
      <c r="A19" s="3">
        <v>3806529</v>
      </c>
      <c r="B19" s="4" t="s">
        <v>94</v>
      </c>
      <c r="C19" s="5">
        <v>1000</v>
      </c>
    </row>
    <row r="20" spans="1:3">
      <c r="A20" s="3">
        <v>3853768</v>
      </c>
      <c r="B20" s="4" t="s">
        <v>98</v>
      </c>
      <c r="C20" s="5">
        <v>1000</v>
      </c>
    </row>
    <row r="21" spans="1:3">
      <c r="A21" s="3">
        <v>3801932</v>
      </c>
      <c r="B21" s="4" t="s">
        <v>103</v>
      </c>
      <c r="C21" s="4">
        <v>600</v>
      </c>
    </row>
    <row r="22" spans="1:3">
      <c r="A22" s="3">
        <v>383002</v>
      </c>
      <c r="B22" s="4" t="s">
        <v>106</v>
      </c>
      <c r="C22" s="4">
        <v>800</v>
      </c>
    </row>
    <row r="23" spans="1:3">
      <c r="A23" s="3">
        <v>380839</v>
      </c>
      <c r="B23" s="4" t="s">
        <v>111</v>
      </c>
      <c r="C23" s="4">
        <v>3000</v>
      </c>
    </row>
    <row r="24" spans="1:3">
      <c r="A24" s="3">
        <v>38381527</v>
      </c>
      <c r="B24" s="4" t="s">
        <v>115</v>
      </c>
      <c r="C24" s="5">
        <v>1000</v>
      </c>
    </row>
    <row r="25" spans="1:3">
      <c r="A25" s="8">
        <v>38381555</v>
      </c>
      <c r="B25" s="5" t="s">
        <v>5584</v>
      </c>
      <c r="C25" s="5"/>
    </row>
    <row r="26" spans="1:3">
      <c r="A26" s="3">
        <v>38381607</v>
      </c>
      <c r="B26" s="4" t="s">
        <v>118</v>
      </c>
      <c r="C26" s="5">
        <v>1000</v>
      </c>
    </row>
    <row r="27" spans="1:3">
      <c r="A27" s="3">
        <v>38381608</v>
      </c>
      <c r="B27" s="4" t="s">
        <v>121</v>
      </c>
      <c r="C27" s="5">
        <v>1000</v>
      </c>
    </row>
    <row r="28" spans="1:3">
      <c r="A28" s="3">
        <v>38381609</v>
      </c>
      <c r="B28" s="4" t="s">
        <v>125</v>
      </c>
      <c r="C28" s="5">
        <v>1000</v>
      </c>
    </row>
    <row r="29" spans="1:3">
      <c r="A29" s="3">
        <v>38381614</v>
      </c>
      <c r="B29" s="4" t="s">
        <v>128</v>
      </c>
      <c r="C29" s="5">
        <v>1000</v>
      </c>
    </row>
    <row r="30" spans="1:3">
      <c r="A30" s="3">
        <v>38381753</v>
      </c>
      <c r="B30" s="4" t="s">
        <v>131</v>
      </c>
      <c r="C30" s="5">
        <v>800</v>
      </c>
    </row>
    <row r="31" spans="1:3">
      <c r="A31" s="3">
        <v>38381794</v>
      </c>
      <c r="B31" s="4" t="s">
        <v>134</v>
      </c>
      <c r="C31" s="5">
        <v>1000</v>
      </c>
    </row>
    <row r="32" spans="1:3">
      <c r="A32" s="3">
        <v>38381845</v>
      </c>
      <c r="B32" s="4" t="s">
        <v>138</v>
      </c>
      <c r="C32" s="5">
        <v>1000</v>
      </c>
    </row>
    <row r="33" spans="1:3">
      <c r="A33" s="3">
        <v>38381848</v>
      </c>
      <c r="B33" s="4" t="s">
        <v>141</v>
      </c>
      <c r="C33" s="5">
        <v>1000</v>
      </c>
    </row>
    <row r="34" spans="1:3">
      <c r="A34" s="3">
        <v>38381969</v>
      </c>
      <c r="B34" s="4" t="s">
        <v>144</v>
      </c>
      <c r="C34" s="5">
        <v>1000</v>
      </c>
    </row>
    <row r="35" spans="1:3">
      <c r="A35" s="3">
        <v>38382018</v>
      </c>
      <c r="B35" s="4" t="s">
        <v>147</v>
      </c>
      <c r="C35" s="5">
        <v>1000</v>
      </c>
    </row>
    <row r="36" spans="1:3">
      <c r="A36" s="3">
        <v>38382052</v>
      </c>
      <c r="B36" s="4" t="s">
        <v>150</v>
      </c>
      <c r="C36" s="5">
        <v>1000</v>
      </c>
    </row>
    <row r="37" spans="1:3">
      <c r="A37" s="3">
        <v>380087</v>
      </c>
      <c r="B37" s="4" t="s">
        <v>154</v>
      </c>
      <c r="C37" s="4">
        <v>2500</v>
      </c>
    </row>
    <row r="38" spans="1:3">
      <c r="A38" s="3">
        <v>380120</v>
      </c>
      <c r="B38" s="4" t="s">
        <v>158</v>
      </c>
      <c r="C38" s="4">
        <v>5000</v>
      </c>
    </row>
    <row r="39" spans="1:3">
      <c r="A39" s="3">
        <v>380255</v>
      </c>
      <c r="B39" s="4" t="s">
        <v>161</v>
      </c>
      <c r="C39" s="4">
        <v>200</v>
      </c>
    </row>
    <row r="40" spans="1:3">
      <c r="A40" s="3">
        <v>380597</v>
      </c>
      <c r="B40" s="4" t="s">
        <v>164</v>
      </c>
      <c r="C40" s="4">
        <v>800</v>
      </c>
    </row>
    <row r="41" spans="1:3">
      <c r="A41" s="3">
        <v>3851067</v>
      </c>
      <c r="B41" s="4" t="s">
        <v>167</v>
      </c>
      <c r="C41" s="5">
        <v>1000</v>
      </c>
    </row>
    <row r="42" spans="1:3">
      <c r="A42" s="3">
        <v>3850729</v>
      </c>
      <c r="B42" s="4" t="s">
        <v>170</v>
      </c>
      <c r="C42" s="4">
        <v>600</v>
      </c>
    </row>
    <row r="43" spans="1:3">
      <c r="A43" s="3">
        <v>3811832</v>
      </c>
      <c r="B43" s="4" t="s">
        <v>173</v>
      </c>
      <c r="C43" s="4">
        <v>800</v>
      </c>
    </row>
    <row r="44" spans="1:3">
      <c r="A44" s="3">
        <v>3851629</v>
      </c>
      <c r="B44" s="4" t="s">
        <v>176</v>
      </c>
      <c r="C44" s="4">
        <v>800</v>
      </c>
    </row>
    <row r="45" spans="1:3">
      <c r="A45" s="3">
        <v>38532620</v>
      </c>
      <c r="B45" s="4" t="s">
        <v>179</v>
      </c>
      <c r="C45" s="4">
        <v>1200</v>
      </c>
    </row>
    <row r="46" spans="1:3">
      <c r="A46" s="3">
        <v>3851632</v>
      </c>
      <c r="B46" s="4" t="s">
        <v>181</v>
      </c>
      <c r="C46" s="5">
        <v>1000</v>
      </c>
    </row>
    <row r="47" spans="1:3">
      <c r="A47" s="3">
        <v>3851564</v>
      </c>
      <c r="B47" s="4" t="s">
        <v>184</v>
      </c>
      <c r="C47" s="5">
        <v>1000</v>
      </c>
    </row>
    <row r="48" spans="1:3">
      <c r="A48" s="3">
        <v>3853669</v>
      </c>
      <c r="B48" s="4" t="s">
        <v>187</v>
      </c>
      <c r="C48" s="4">
        <v>1200</v>
      </c>
    </row>
    <row r="49" spans="1:3">
      <c r="A49" s="3">
        <v>3852356</v>
      </c>
      <c r="B49" s="4" t="s">
        <v>189</v>
      </c>
      <c r="C49" s="4">
        <v>1200</v>
      </c>
    </row>
    <row r="50" spans="1:3">
      <c r="A50" s="3">
        <v>3851715</v>
      </c>
      <c r="B50" s="4" t="s">
        <v>191</v>
      </c>
      <c r="C50" s="5">
        <v>1000</v>
      </c>
    </row>
    <row r="51" spans="1:3">
      <c r="A51" s="8">
        <v>3851747</v>
      </c>
      <c r="B51" s="5" t="s">
        <v>5363</v>
      </c>
      <c r="C51" s="5"/>
    </row>
    <row r="52" spans="1:3">
      <c r="A52" s="3">
        <v>3851748</v>
      </c>
      <c r="B52" s="4" t="s">
        <v>194</v>
      </c>
      <c r="C52" s="4">
        <v>200</v>
      </c>
    </row>
    <row r="53" spans="1:3">
      <c r="A53" s="3">
        <v>3837129</v>
      </c>
      <c r="B53" s="4" t="s">
        <v>197</v>
      </c>
      <c r="C53" s="5">
        <v>1000</v>
      </c>
    </row>
    <row r="54" spans="1:3">
      <c r="A54" s="3">
        <v>3853486</v>
      </c>
      <c r="B54" s="4" t="s">
        <v>200</v>
      </c>
      <c r="C54" s="4">
        <v>800</v>
      </c>
    </row>
    <row r="55" spans="1:3">
      <c r="A55" s="3">
        <v>3817129</v>
      </c>
      <c r="B55" s="4" t="s">
        <v>203</v>
      </c>
      <c r="C55" s="5">
        <v>1000</v>
      </c>
    </row>
    <row r="56" spans="1:3">
      <c r="A56" s="3">
        <v>3809449</v>
      </c>
      <c r="B56" s="4" t="s">
        <v>206</v>
      </c>
      <c r="C56" s="5">
        <v>1000</v>
      </c>
    </row>
    <row r="57" spans="1:3">
      <c r="A57" s="8">
        <v>3824232</v>
      </c>
      <c r="B57" s="5" t="s">
        <v>5503</v>
      </c>
      <c r="C57" s="5"/>
    </row>
    <row r="58" spans="1:3">
      <c r="A58" s="3">
        <v>3809532</v>
      </c>
      <c r="B58" s="4" t="s">
        <v>209</v>
      </c>
      <c r="C58" s="5">
        <v>1000</v>
      </c>
    </row>
    <row r="59" spans="1:3">
      <c r="A59" s="3">
        <v>3824833</v>
      </c>
      <c r="B59" s="4" t="s">
        <v>212</v>
      </c>
      <c r="C59" s="5">
        <v>1000</v>
      </c>
    </row>
    <row r="60" spans="1:3">
      <c r="A60" s="3">
        <v>3826229</v>
      </c>
      <c r="B60" s="4" t="s">
        <v>215</v>
      </c>
      <c r="C60" s="5">
        <v>1000</v>
      </c>
    </row>
    <row r="61" spans="1:3">
      <c r="A61" s="3">
        <v>3811331</v>
      </c>
      <c r="B61" s="4" t="s">
        <v>218</v>
      </c>
      <c r="C61" s="5">
        <v>1200</v>
      </c>
    </row>
    <row r="62" spans="1:3">
      <c r="A62" s="3">
        <v>3819329</v>
      </c>
      <c r="B62" s="4" t="s">
        <v>221</v>
      </c>
      <c r="C62" s="5">
        <v>1000</v>
      </c>
    </row>
    <row r="63" spans="1:3">
      <c r="A63" s="3">
        <v>3819330</v>
      </c>
      <c r="B63" s="4" t="s">
        <v>224</v>
      </c>
      <c r="C63" s="5">
        <v>1000</v>
      </c>
    </row>
    <row r="64" spans="1:3">
      <c r="A64" s="3">
        <v>3829934</v>
      </c>
      <c r="B64" s="4" t="s">
        <v>227</v>
      </c>
      <c r="C64" s="4">
        <v>5000</v>
      </c>
    </row>
    <row r="65" spans="1:3">
      <c r="A65" s="3">
        <v>3829936</v>
      </c>
      <c r="B65" s="4" t="s">
        <v>230</v>
      </c>
      <c r="C65" s="4">
        <v>5000</v>
      </c>
    </row>
    <row r="66" spans="1:3">
      <c r="A66" s="3">
        <v>3853866</v>
      </c>
      <c r="B66" s="4" t="s">
        <v>233</v>
      </c>
      <c r="C66" s="4">
        <v>800</v>
      </c>
    </row>
    <row r="67" spans="1:3">
      <c r="A67" s="3">
        <v>3852992</v>
      </c>
      <c r="B67" s="4" t="s">
        <v>236</v>
      </c>
      <c r="C67" s="4">
        <v>600</v>
      </c>
    </row>
    <row r="68" spans="1:3">
      <c r="A68" s="3">
        <v>3852948</v>
      </c>
      <c r="B68" s="4" t="s">
        <v>238</v>
      </c>
      <c r="C68" s="4">
        <v>600</v>
      </c>
    </row>
    <row r="69" spans="1:3">
      <c r="A69" s="3">
        <v>3353013</v>
      </c>
      <c r="B69" s="4" t="s">
        <v>240</v>
      </c>
      <c r="C69" s="4">
        <v>600</v>
      </c>
    </row>
    <row r="70" spans="1:3">
      <c r="A70" s="3">
        <v>3353014</v>
      </c>
      <c r="B70" s="4" t="s">
        <v>242</v>
      </c>
      <c r="C70" s="4">
        <v>1200</v>
      </c>
    </row>
    <row r="71" spans="1:3">
      <c r="A71" s="3">
        <v>3353031</v>
      </c>
      <c r="B71" s="4" t="s">
        <v>244</v>
      </c>
      <c r="C71" s="4">
        <v>1200</v>
      </c>
    </row>
    <row r="72" spans="1:3">
      <c r="A72" s="3">
        <v>3353035</v>
      </c>
      <c r="B72" s="4" t="s">
        <v>246</v>
      </c>
      <c r="C72" s="5">
        <v>1000</v>
      </c>
    </row>
    <row r="73" spans="1:3">
      <c r="A73" s="3">
        <v>3353030</v>
      </c>
      <c r="B73" s="4" t="s">
        <v>249</v>
      </c>
      <c r="C73" s="4">
        <v>1200</v>
      </c>
    </row>
    <row r="74" spans="1:3">
      <c r="A74" s="3">
        <v>3353040</v>
      </c>
      <c r="B74" s="4" t="s">
        <v>251</v>
      </c>
      <c r="C74" s="4">
        <v>1200</v>
      </c>
    </row>
    <row r="75" spans="1:3">
      <c r="A75" s="3">
        <v>3852889</v>
      </c>
      <c r="B75" s="4" t="s">
        <v>253</v>
      </c>
      <c r="C75" s="4">
        <v>1200</v>
      </c>
    </row>
    <row r="76" spans="1:3">
      <c r="A76" s="3">
        <v>3852890</v>
      </c>
      <c r="B76" s="4" t="s">
        <v>255</v>
      </c>
      <c r="C76" s="4">
        <v>1200</v>
      </c>
    </row>
    <row r="77" spans="1:3">
      <c r="A77" s="3">
        <v>3852857</v>
      </c>
      <c r="B77" s="4" t="s">
        <v>258</v>
      </c>
      <c r="C77" s="4">
        <v>1200</v>
      </c>
    </row>
    <row r="78" spans="1:3">
      <c r="A78" s="3">
        <v>3852892</v>
      </c>
      <c r="B78" s="4" t="s">
        <v>260</v>
      </c>
      <c r="C78" s="4">
        <v>1200</v>
      </c>
    </row>
    <row r="79" spans="1:3">
      <c r="A79" s="3">
        <v>3852893</v>
      </c>
      <c r="B79" s="4" t="s">
        <v>262</v>
      </c>
      <c r="C79" s="4">
        <v>1200</v>
      </c>
    </row>
    <row r="80" spans="1:3">
      <c r="A80" s="3">
        <v>3852894</v>
      </c>
      <c r="B80" s="4" t="s">
        <v>264</v>
      </c>
      <c r="C80" s="4">
        <v>1200</v>
      </c>
    </row>
    <row r="81" spans="1:3">
      <c r="A81" s="3">
        <v>38528945</v>
      </c>
      <c r="B81" s="4" t="s">
        <v>267</v>
      </c>
      <c r="C81" s="5">
        <v>1000</v>
      </c>
    </row>
    <row r="82" spans="1:3">
      <c r="A82" s="3">
        <v>3852895</v>
      </c>
      <c r="B82" s="4" t="s">
        <v>268</v>
      </c>
      <c r="C82" s="4">
        <v>1200</v>
      </c>
    </row>
    <row r="83" spans="1:3">
      <c r="A83" s="3">
        <v>3852896</v>
      </c>
      <c r="B83" s="4" t="s">
        <v>270</v>
      </c>
      <c r="C83" s="4">
        <v>1200</v>
      </c>
    </row>
    <row r="84" spans="1:3">
      <c r="A84" s="3">
        <v>3852866</v>
      </c>
      <c r="B84" s="4" t="s">
        <v>272</v>
      </c>
      <c r="C84" s="4">
        <v>1200</v>
      </c>
    </row>
    <row r="85" spans="1:3">
      <c r="A85" s="3">
        <v>3852864</v>
      </c>
      <c r="B85" s="4" t="s">
        <v>274</v>
      </c>
      <c r="C85" s="4">
        <v>1200</v>
      </c>
    </row>
    <row r="86" spans="1:3">
      <c r="A86" s="3">
        <v>3852862</v>
      </c>
      <c r="B86" s="4" t="s">
        <v>276</v>
      </c>
      <c r="C86" s="4">
        <v>1200</v>
      </c>
    </row>
    <row r="87" spans="1:3">
      <c r="A87" s="3">
        <v>3852898</v>
      </c>
      <c r="B87" s="4" t="s">
        <v>278</v>
      </c>
      <c r="C87" s="4">
        <v>1200</v>
      </c>
    </row>
    <row r="88" spans="1:3">
      <c r="A88" s="3">
        <v>3852921</v>
      </c>
      <c r="B88" s="4" t="s">
        <v>280</v>
      </c>
      <c r="C88" s="4">
        <v>1200</v>
      </c>
    </row>
    <row r="89" spans="1:3">
      <c r="A89" s="3">
        <v>3852920</v>
      </c>
      <c r="B89" s="4" t="s">
        <v>282</v>
      </c>
      <c r="C89" s="4">
        <v>1200</v>
      </c>
    </row>
    <row r="90" spans="1:3">
      <c r="A90" s="3">
        <v>3852918</v>
      </c>
      <c r="B90" s="4" t="s">
        <v>284</v>
      </c>
      <c r="C90" s="4">
        <v>1200</v>
      </c>
    </row>
    <row r="91" spans="1:3">
      <c r="A91" s="3">
        <v>3852916</v>
      </c>
      <c r="B91" s="4" t="s">
        <v>286</v>
      </c>
      <c r="C91" s="4">
        <v>1200</v>
      </c>
    </row>
    <row r="92" spans="1:3">
      <c r="A92" s="3">
        <v>3852915</v>
      </c>
      <c r="B92" s="4" t="s">
        <v>288</v>
      </c>
      <c r="C92" s="4">
        <v>1200</v>
      </c>
    </row>
    <row r="93" spans="1:3">
      <c r="A93" s="3">
        <v>3852899</v>
      </c>
      <c r="B93" s="4" t="s">
        <v>290</v>
      </c>
      <c r="C93" s="4">
        <v>600</v>
      </c>
    </row>
    <row r="94" spans="1:3">
      <c r="A94" s="3">
        <v>3852902</v>
      </c>
      <c r="B94" s="4" t="s">
        <v>293</v>
      </c>
      <c r="C94" s="5">
        <v>1000</v>
      </c>
    </row>
    <row r="95" spans="1:3">
      <c r="A95" s="3">
        <v>3852904</v>
      </c>
      <c r="B95" s="4" t="s">
        <v>294</v>
      </c>
      <c r="C95" s="4">
        <v>1200</v>
      </c>
    </row>
    <row r="96" spans="1:3">
      <c r="A96" s="3">
        <v>3852905</v>
      </c>
      <c r="B96" s="4" t="s">
        <v>296</v>
      </c>
      <c r="C96" s="4">
        <v>1200</v>
      </c>
    </row>
    <row r="97" spans="1:3">
      <c r="A97" s="3">
        <v>3852908</v>
      </c>
      <c r="B97" s="4" t="s">
        <v>298</v>
      </c>
      <c r="C97" s="4">
        <v>1200</v>
      </c>
    </row>
    <row r="98" spans="1:3">
      <c r="A98" s="3">
        <v>3852909</v>
      </c>
      <c r="B98" s="4" t="s">
        <v>300</v>
      </c>
      <c r="C98" s="4">
        <v>1200</v>
      </c>
    </row>
    <row r="99" spans="1:3">
      <c r="A99" s="3">
        <v>3852914</v>
      </c>
      <c r="B99" s="4" t="s">
        <v>303</v>
      </c>
      <c r="C99" s="4">
        <v>1200</v>
      </c>
    </row>
    <row r="100" spans="1:3">
      <c r="A100" s="3">
        <v>3852917</v>
      </c>
      <c r="B100" s="4" t="s">
        <v>305</v>
      </c>
      <c r="C100" s="4">
        <v>1200</v>
      </c>
    </row>
    <row r="101" spans="1:3">
      <c r="A101" s="3">
        <v>3852919</v>
      </c>
      <c r="B101" s="4" t="s">
        <v>306</v>
      </c>
      <c r="C101" s="4">
        <v>1200</v>
      </c>
    </row>
    <row r="102" spans="1:3">
      <c r="A102" s="3">
        <v>3852759</v>
      </c>
      <c r="B102" s="4" t="s">
        <v>307</v>
      </c>
      <c r="C102" s="4">
        <v>600</v>
      </c>
    </row>
    <row r="103" spans="1:3">
      <c r="A103" s="3">
        <v>3852852</v>
      </c>
      <c r="B103" s="4" t="s">
        <v>310</v>
      </c>
      <c r="C103" s="4">
        <v>1200</v>
      </c>
    </row>
    <row r="104" spans="1:3">
      <c r="A104" s="3">
        <v>3852885</v>
      </c>
      <c r="B104" s="4" t="s">
        <v>312</v>
      </c>
      <c r="C104" s="4">
        <v>1200</v>
      </c>
    </row>
    <row r="105" spans="1:3">
      <c r="A105" s="3">
        <v>3852861</v>
      </c>
      <c r="B105" s="4" t="s">
        <v>315</v>
      </c>
      <c r="C105" s="4">
        <v>1200</v>
      </c>
    </row>
    <row r="106" spans="1:3">
      <c r="A106" s="3">
        <v>3852860</v>
      </c>
      <c r="B106" s="4" t="s">
        <v>317</v>
      </c>
      <c r="C106" s="4">
        <v>1200</v>
      </c>
    </row>
    <row r="107" spans="1:3">
      <c r="A107" s="3">
        <v>3852859</v>
      </c>
      <c r="B107" s="4" t="s">
        <v>318</v>
      </c>
      <c r="C107" s="4">
        <v>1200</v>
      </c>
    </row>
    <row r="108" spans="1:3">
      <c r="A108" s="3">
        <v>3851436</v>
      </c>
      <c r="B108" s="4" t="s">
        <v>320</v>
      </c>
      <c r="C108" s="5">
        <v>1000</v>
      </c>
    </row>
    <row r="109" spans="1:3">
      <c r="A109" s="3">
        <v>3851455</v>
      </c>
      <c r="B109" s="4" t="s">
        <v>323</v>
      </c>
      <c r="C109" s="4">
        <v>600</v>
      </c>
    </row>
    <row r="110" spans="1:3">
      <c r="A110" s="3">
        <v>3851488</v>
      </c>
      <c r="B110" s="4" t="s">
        <v>326</v>
      </c>
      <c r="C110" s="5">
        <v>1000</v>
      </c>
    </row>
    <row r="111" spans="1:3">
      <c r="A111" s="3">
        <v>3853752</v>
      </c>
      <c r="B111" s="4" t="s">
        <v>328</v>
      </c>
      <c r="C111" s="5">
        <v>800</v>
      </c>
    </row>
    <row r="112" spans="1:3">
      <c r="A112" s="3">
        <v>3851495</v>
      </c>
      <c r="B112" s="4" t="s">
        <v>330</v>
      </c>
      <c r="C112" s="5">
        <v>1000</v>
      </c>
    </row>
    <row r="113" spans="1:3">
      <c r="A113" s="3">
        <v>3853298</v>
      </c>
      <c r="B113" s="4" t="s">
        <v>331</v>
      </c>
      <c r="C113" s="4">
        <v>800</v>
      </c>
    </row>
    <row r="114" spans="1:3">
      <c r="A114" s="3">
        <v>3853755</v>
      </c>
      <c r="B114" s="4" t="s">
        <v>333</v>
      </c>
      <c r="C114" s="4">
        <v>1200</v>
      </c>
    </row>
    <row r="115" spans="1:3">
      <c r="A115" s="3">
        <v>3852406</v>
      </c>
      <c r="B115" s="4" t="s">
        <v>337</v>
      </c>
      <c r="C115" s="4">
        <v>1800</v>
      </c>
    </row>
    <row r="116" spans="1:3">
      <c r="A116" s="3">
        <v>3853877</v>
      </c>
      <c r="B116" s="4" t="s">
        <v>340</v>
      </c>
      <c r="C116" s="4">
        <v>1800</v>
      </c>
    </row>
    <row r="117" spans="1:3">
      <c r="A117" s="3">
        <v>380088</v>
      </c>
      <c r="B117" s="4" t="s">
        <v>343</v>
      </c>
      <c r="C117" s="4">
        <v>1800</v>
      </c>
    </row>
    <row r="118" spans="1:3">
      <c r="A118" s="8">
        <v>3852405</v>
      </c>
      <c r="B118" s="5" t="s">
        <v>5575</v>
      </c>
      <c r="C118" s="5"/>
    </row>
    <row r="119" spans="1:3">
      <c r="A119" s="8">
        <v>380790</v>
      </c>
      <c r="B119" s="5" t="s">
        <v>8584</v>
      </c>
      <c r="C119" s="5"/>
    </row>
    <row r="120" spans="1:3">
      <c r="A120" s="3">
        <v>3813231</v>
      </c>
      <c r="B120" s="4" t="s">
        <v>346</v>
      </c>
      <c r="C120" s="5">
        <v>2800</v>
      </c>
    </row>
    <row r="121" spans="1:3">
      <c r="A121" s="3">
        <v>3813232</v>
      </c>
      <c r="B121" s="4" t="s">
        <v>349</v>
      </c>
      <c r="C121" s="5">
        <v>2800</v>
      </c>
    </row>
    <row r="122" spans="1:3">
      <c r="A122" s="3">
        <v>3813233</v>
      </c>
      <c r="B122" s="4" t="s">
        <v>352</v>
      </c>
      <c r="C122" s="5">
        <v>2800</v>
      </c>
    </row>
    <row r="123" spans="1:3">
      <c r="A123" s="3">
        <v>380841</v>
      </c>
      <c r="B123" s="4" t="s">
        <v>355</v>
      </c>
      <c r="C123" s="5">
        <v>2800</v>
      </c>
    </row>
    <row r="124" spans="1:3">
      <c r="A124" s="3">
        <v>380895</v>
      </c>
      <c r="B124" s="4" t="s">
        <v>358</v>
      </c>
      <c r="C124" s="4">
        <v>200</v>
      </c>
    </row>
    <row r="125" spans="1:3">
      <c r="A125" s="8">
        <v>381489</v>
      </c>
      <c r="B125" s="5" t="s">
        <v>5577</v>
      </c>
      <c r="C125" s="5"/>
    </row>
    <row r="126" spans="1:3">
      <c r="A126" s="3">
        <v>381523</v>
      </c>
      <c r="B126" s="4" t="s">
        <v>361</v>
      </c>
      <c r="C126" s="5">
        <v>2800</v>
      </c>
    </row>
    <row r="127" spans="1:3">
      <c r="A127" s="3">
        <v>3824330</v>
      </c>
      <c r="B127" s="4" t="s">
        <v>363</v>
      </c>
      <c r="C127" s="5">
        <v>2800</v>
      </c>
    </row>
    <row r="128" spans="1:3">
      <c r="A128" s="3">
        <v>3853822</v>
      </c>
      <c r="B128" s="4" t="s">
        <v>365</v>
      </c>
      <c r="C128" s="5">
        <v>1000</v>
      </c>
    </row>
    <row r="129" spans="1:3">
      <c r="A129" s="3">
        <v>3824331</v>
      </c>
      <c r="B129" s="4" t="s">
        <v>368</v>
      </c>
      <c r="C129" s="4">
        <v>2000</v>
      </c>
    </row>
    <row r="130" spans="1:3">
      <c r="A130" s="3">
        <v>3853255</v>
      </c>
      <c r="B130" s="4" t="s">
        <v>370</v>
      </c>
      <c r="C130" s="5">
        <v>2800</v>
      </c>
    </row>
    <row r="131" spans="1:3">
      <c r="A131" s="3">
        <v>3853268</v>
      </c>
      <c r="B131" s="4" t="s">
        <v>374</v>
      </c>
      <c r="C131" s="5">
        <v>2090</v>
      </c>
    </row>
    <row r="132" spans="1:3">
      <c r="A132" s="3">
        <v>3853467</v>
      </c>
      <c r="B132" s="4" t="s">
        <v>377</v>
      </c>
      <c r="C132" s="5">
        <v>2800</v>
      </c>
    </row>
    <row r="133" spans="1:3">
      <c r="A133" s="8">
        <v>3853476</v>
      </c>
      <c r="B133" s="5" t="s">
        <v>1419</v>
      </c>
      <c r="C133" s="5"/>
    </row>
    <row r="134" spans="1:3">
      <c r="A134" s="3">
        <v>380119</v>
      </c>
      <c r="B134" s="4" t="s">
        <v>380</v>
      </c>
      <c r="C134" s="4">
        <v>2090</v>
      </c>
    </row>
    <row r="135" spans="1:3">
      <c r="A135" s="3">
        <v>3353038</v>
      </c>
      <c r="B135" s="4" t="s">
        <v>382</v>
      </c>
      <c r="C135" s="4">
        <v>1200</v>
      </c>
    </row>
    <row r="136" spans="1:3">
      <c r="A136" s="3">
        <v>3353036</v>
      </c>
      <c r="B136" s="4" t="s">
        <v>384</v>
      </c>
      <c r="C136" s="4">
        <v>1200</v>
      </c>
    </row>
    <row r="137" spans="1:3">
      <c r="A137" s="3">
        <v>3353088</v>
      </c>
      <c r="B137" s="4" t="s">
        <v>386</v>
      </c>
      <c r="C137" s="4">
        <v>1200</v>
      </c>
    </row>
    <row r="138" spans="1:3">
      <c r="A138" s="3">
        <v>3853118</v>
      </c>
      <c r="B138" s="4" t="s">
        <v>388</v>
      </c>
      <c r="C138" s="4">
        <v>1200</v>
      </c>
    </row>
    <row r="139" spans="1:3">
      <c r="A139" s="3">
        <v>3353108</v>
      </c>
      <c r="B139" s="4" t="s">
        <v>390</v>
      </c>
      <c r="C139" s="4">
        <v>600</v>
      </c>
    </row>
    <row r="140" spans="1:3">
      <c r="A140" s="3">
        <v>3353112</v>
      </c>
      <c r="B140" s="4" t="s">
        <v>393</v>
      </c>
      <c r="C140" s="4">
        <v>1200</v>
      </c>
    </row>
    <row r="141" spans="1:3">
      <c r="A141" s="3">
        <v>3853299</v>
      </c>
      <c r="B141" s="4" t="s">
        <v>395</v>
      </c>
      <c r="C141" s="4">
        <v>1200</v>
      </c>
    </row>
    <row r="142" spans="1:3">
      <c r="A142" s="3">
        <v>3353116</v>
      </c>
      <c r="B142" s="4" t="s">
        <v>397</v>
      </c>
      <c r="C142" s="4">
        <v>600</v>
      </c>
    </row>
    <row r="143" spans="1:3">
      <c r="A143" s="3">
        <v>3853266</v>
      </c>
      <c r="B143" s="4" t="s">
        <v>400</v>
      </c>
      <c r="C143" s="5">
        <v>1000</v>
      </c>
    </row>
    <row r="144" spans="1:3">
      <c r="A144" s="3">
        <v>3353119</v>
      </c>
      <c r="B144" s="4" t="s">
        <v>403</v>
      </c>
      <c r="C144" s="4">
        <v>600</v>
      </c>
    </row>
    <row r="145" spans="1:3">
      <c r="A145" s="3">
        <v>3353123</v>
      </c>
      <c r="B145" s="4" t="s">
        <v>406</v>
      </c>
      <c r="C145" s="4">
        <v>800</v>
      </c>
    </row>
    <row r="146" spans="1:3">
      <c r="A146" s="8">
        <v>3353124</v>
      </c>
      <c r="B146" s="5" t="s">
        <v>4975</v>
      </c>
      <c r="C146" s="5" t="s">
        <v>8585</v>
      </c>
    </row>
    <row r="147" spans="1:3">
      <c r="A147" s="3">
        <v>3353117</v>
      </c>
      <c r="B147" s="4" t="s">
        <v>409</v>
      </c>
      <c r="C147" s="4">
        <v>600</v>
      </c>
    </row>
    <row r="148" spans="1:3">
      <c r="A148" s="3">
        <v>3353064</v>
      </c>
      <c r="B148" s="4" t="s">
        <v>412</v>
      </c>
      <c r="C148" s="4">
        <v>5000</v>
      </c>
    </row>
    <row r="149" spans="1:3">
      <c r="A149" s="3">
        <v>3853077</v>
      </c>
      <c r="B149" s="4" t="s">
        <v>415</v>
      </c>
      <c r="C149" s="4">
        <v>800</v>
      </c>
    </row>
    <row r="150" spans="1:3">
      <c r="A150" s="3">
        <v>3853333</v>
      </c>
      <c r="B150" s="4" t="s">
        <v>418</v>
      </c>
      <c r="C150" s="4">
        <v>800</v>
      </c>
    </row>
    <row r="151" spans="1:3">
      <c r="A151" s="3">
        <v>3353359</v>
      </c>
      <c r="B151" s="4" t="s">
        <v>422</v>
      </c>
      <c r="C151" s="4">
        <v>3000</v>
      </c>
    </row>
    <row r="152" spans="1:3">
      <c r="A152" s="3">
        <v>3353358</v>
      </c>
      <c r="B152" s="4" t="s">
        <v>424</v>
      </c>
      <c r="C152" s="5">
        <v>2800</v>
      </c>
    </row>
    <row r="153" spans="1:3">
      <c r="A153" s="3">
        <v>3353357</v>
      </c>
      <c r="B153" s="4" t="s">
        <v>426</v>
      </c>
      <c r="C153" s="5">
        <v>2800</v>
      </c>
    </row>
    <row r="154" spans="1:3">
      <c r="A154" s="3">
        <v>3854656</v>
      </c>
      <c r="B154" s="4" t="s">
        <v>428</v>
      </c>
      <c r="C154" s="5">
        <v>800</v>
      </c>
    </row>
    <row r="155" spans="1:3">
      <c r="A155" s="3">
        <v>3850129</v>
      </c>
      <c r="B155" s="4" t="s">
        <v>430</v>
      </c>
      <c r="C155" s="4">
        <v>800</v>
      </c>
    </row>
    <row r="156" spans="1:3">
      <c r="A156" s="3">
        <v>3353453</v>
      </c>
      <c r="B156" s="4" t="s">
        <v>433</v>
      </c>
      <c r="C156" s="4">
        <v>800</v>
      </c>
    </row>
    <row r="157" spans="1:3">
      <c r="A157" s="3">
        <v>3851260</v>
      </c>
      <c r="B157" s="4" t="s">
        <v>435</v>
      </c>
      <c r="C157" s="4">
        <v>800</v>
      </c>
    </row>
    <row r="158" spans="1:3">
      <c r="A158" s="3">
        <v>3802639</v>
      </c>
      <c r="B158" s="4" t="s">
        <v>438</v>
      </c>
      <c r="C158" s="4">
        <v>200</v>
      </c>
    </row>
    <row r="159" spans="1:3">
      <c r="A159" s="3">
        <v>380843</v>
      </c>
      <c r="B159" s="4" t="s">
        <v>441</v>
      </c>
      <c r="C159" s="4">
        <v>200</v>
      </c>
    </row>
    <row r="160" spans="1:3">
      <c r="A160" s="3">
        <v>381094</v>
      </c>
      <c r="B160" s="4" t="s">
        <v>445</v>
      </c>
      <c r="C160" s="4">
        <v>200</v>
      </c>
    </row>
    <row r="161" spans="1:3">
      <c r="A161" s="3">
        <v>3353371</v>
      </c>
      <c r="B161" s="4" t="s">
        <v>447</v>
      </c>
      <c r="C161" s="4">
        <v>800</v>
      </c>
    </row>
    <row r="162" spans="1:3">
      <c r="A162" s="3">
        <v>3850874</v>
      </c>
      <c r="B162" s="4" t="s">
        <v>449</v>
      </c>
      <c r="C162" s="4">
        <v>800</v>
      </c>
    </row>
    <row r="163" spans="1:3">
      <c r="A163" s="3">
        <v>3850545</v>
      </c>
      <c r="B163" s="4" t="s">
        <v>452</v>
      </c>
      <c r="C163" s="4">
        <v>800</v>
      </c>
    </row>
    <row r="164" spans="1:3">
      <c r="A164" s="3">
        <v>3353499</v>
      </c>
      <c r="B164" s="4" t="s">
        <v>455</v>
      </c>
      <c r="C164" s="4">
        <v>200</v>
      </c>
    </row>
    <row r="165" spans="1:3">
      <c r="A165" s="3">
        <v>3353497</v>
      </c>
      <c r="B165" s="4" t="s">
        <v>458</v>
      </c>
      <c r="C165" s="4">
        <v>200</v>
      </c>
    </row>
    <row r="166" spans="1:3">
      <c r="A166" s="3">
        <v>3353485</v>
      </c>
      <c r="B166" s="4" t="s">
        <v>460</v>
      </c>
      <c r="C166" s="4">
        <v>200</v>
      </c>
    </row>
    <row r="167" spans="1:3">
      <c r="A167" s="3">
        <v>3353466</v>
      </c>
      <c r="B167" s="4" t="s">
        <v>462</v>
      </c>
      <c r="C167" s="4">
        <v>200</v>
      </c>
    </row>
    <row r="168" spans="1:3">
      <c r="A168" s="3">
        <v>3353468</v>
      </c>
      <c r="B168" s="4" t="s">
        <v>464</v>
      </c>
      <c r="C168" s="4">
        <v>200</v>
      </c>
    </row>
    <row r="169" spans="1:3">
      <c r="A169" s="3">
        <v>3353469</v>
      </c>
      <c r="B169" s="4" t="s">
        <v>465</v>
      </c>
      <c r="C169" s="4">
        <v>200</v>
      </c>
    </row>
    <row r="170" spans="1:3">
      <c r="A170" s="3">
        <v>3353473</v>
      </c>
      <c r="B170" s="4" t="s">
        <v>467</v>
      </c>
      <c r="C170" s="4">
        <v>200</v>
      </c>
    </row>
    <row r="171" spans="1:3">
      <c r="A171" s="3">
        <v>3353472</v>
      </c>
      <c r="B171" s="4" t="s">
        <v>469</v>
      </c>
      <c r="C171" s="4">
        <v>200</v>
      </c>
    </row>
    <row r="172" spans="1:3">
      <c r="A172" s="3">
        <v>3353478</v>
      </c>
      <c r="B172" s="4" t="s">
        <v>471</v>
      </c>
      <c r="C172" s="4">
        <v>200</v>
      </c>
    </row>
    <row r="173" spans="1:3">
      <c r="A173" s="3">
        <v>3353479</v>
      </c>
      <c r="B173" s="4" t="s">
        <v>473</v>
      </c>
      <c r="C173" s="4">
        <v>200</v>
      </c>
    </row>
    <row r="174" spans="1:3">
      <c r="A174" s="3">
        <v>3353482</v>
      </c>
      <c r="B174" s="4" t="s">
        <v>475</v>
      </c>
      <c r="C174" s="4">
        <v>200</v>
      </c>
    </row>
    <row r="175" spans="1:3">
      <c r="A175" s="3">
        <v>3353467</v>
      </c>
      <c r="B175" s="4" t="s">
        <v>477</v>
      </c>
      <c r="C175" s="4">
        <v>800</v>
      </c>
    </row>
    <row r="176" spans="1:3">
      <c r="A176" s="3">
        <v>3353489</v>
      </c>
      <c r="B176" s="4" t="s">
        <v>479</v>
      </c>
      <c r="C176" s="4">
        <v>200</v>
      </c>
    </row>
    <row r="177" spans="1:3">
      <c r="A177" s="3">
        <v>3353488</v>
      </c>
      <c r="B177" s="4" t="s">
        <v>482</v>
      </c>
      <c r="C177" s="4">
        <v>200</v>
      </c>
    </row>
    <row r="178" spans="1:3">
      <c r="A178" s="3">
        <v>3353490</v>
      </c>
      <c r="B178" s="4" t="s">
        <v>484</v>
      </c>
      <c r="C178" s="4">
        <v>800</v>
      </c>
    </row>
    <row r="179" spans="1:3">
      <c r="A179" s="3">
        <v>3353491</v>
      </c>
      <c r="B179" s="4" t="s">
        <v>486</v>
      </c>
      <c r="C179" s="4">
        <v>200</v>
      </c>
    </row>
    <row r="180" spans="1:3">
      <c r="A180" s="3">
        <v>3353487</v>
      </c>
      <c r="B180" s="4" t="s">
        <v>488</v>
      </c>
      <c r="C180" s="4">
        <v>800</v>
      </c>
    </row>
    <row r="181" spans="1:3">
      <c r="A181" s="3">
        <v>3353492</v>
      </c>
      <c r="B181" s="4" t="s">
        <v>490</v>
      </c>
      <c r="C181" s="4">
        <v>200</v>
      </c>
    </row>
    <row r="182" spans="1:3">
      <c r="A182" s="3">
        <v>3353493</v>
      </c>
      <c r="B182" s="4" t="s">
        <v>492</v>
      </c>
      <c r="C182" s="4">
        <v>200</v>
      </c>
    </row>
    <row r="183" spans="1:3">
      <c r="A183" s="3">
        <v>3353494</v>
      </c>
      <c r="B183" s="4" t="s">
        <v>494</v>
      </c>
      <c r="C183" s="4">
        <v>200</v>
      </c>
    </row>
    <row r="184" spans="1:3">
      <c r="A184" s="3">
        <v>3353495</v>
      </c>
      <c r="B184" s="4" t="s">
        <v>496</v>
      </c>
      <c r="C184" s="4">
        <v>200</v>
      </c>
    </row>
    <row r="185" spans="1:3">
      <c r="A185" s="3">
        <v>3354866</v>
      </c>
      <c r="B185" s="4" t="s">
        <v>498</v>
      </c>
      <c r="C185" s="4">
        <v>800</v>
      </c>
    </row>
    <row r="186" spans="1:3">
      <c r="A186" s="3">
        <v>3353451</v>
      </c>
      <c r="B186" s="4" t="s">
        <v>500</v>
      </c>
      <c r="C186" s="5">
        <v>800</v>
      </c>
    </row>
    <row r="187" spans="1:3">
      <c r="A187" s="3">
        <v>3353441</v>
      </c>
      <c r="B187" s="4" t="s">
        <v>502</v>
      </c>
      <c r="C187" s="4">
        <v>800</v>
      </c>
    </row>
    <row r="188" spans="1:3">
      <c r="A188" s="3">
        <v>3850478</v>
      </c>
      <c r="B188" s="4" t="s">
        <v>504</v>
      </c>
      <c r="C188" s="5">
        <v>1000</v>
      </c>
    </row>
    <row r="189" spans="1:3">
      <c r="A189" s="3">
        <v>3353368</v>
      </c>
      <c r="B189" s="4" t="s">
        <v>506</v>
      </c>
      <c r="C189" s="4">
        <v>2000</v>
      </c>
    </row>
    <row r="190" spans="1:3">
      <c r="A190" s="3">
        <v>3353388</v>
      </c>
      <c r="B190" s="4" t="s">
        <v>508</v>
      </c>
      <c r="C190" s="4">
        <v>200</v>
      </c>
    </row>
    <row r="191" spans="1:3">
      <c r="A191" s="3">
        <v>3353351</v>
      </c>
      <c r="B191" s="4" t="s">
        <v>510</v>
      </c>
      <c r="C191" s="4">
        <v>200</v>
      </c>
    </row>
    <row r="192" spans="1:3">
      <c r="A192" s="8">
        <v>3839130</v>
      </c>
      <c r="B192" s="5" t="s">
        <v>1382</v>
      </c>
      <c r="C192" s="5"/>
    </row>
    <row r="193" spans="1:3">
      <c r="A193" s="3">
        <v>3353524</v>
      </c>
      <c r="B193" s="4" t="s">
        <v>512</v>
      </c>
      <c r="C193" s="4">
        <v>600</v>
      </c>
    </row>
    <row r="194" spans="1:3">
      <c r="A194" s="3">
        <v>3353461</v>
      </c>
      <c r="B194" s="4" t="s">
        <v>514</v>
      </c>
      <c r="C194" s="4">
        <v>1200</v>
      </c>
    </row>
    <row r="195" spans="1:3">
      <c r="A195" s="3">
        <v>3353052</v>
      </c>
      <c r="B195" s="4" t="s">
        <v>516</v>
      </c>
      <c r="C195" s="4">
        <v>600</v>
      </c>
    </row>
    <row r="196" spans="1:3">
      <c r="A196" s="3">
        <v>3353856</v>
      </c>
      <c r="B196" s="4" t="s">
        <v>518</v>
      </c>
      <c r="C196" s="4">
        <v>800</v>
      </c>
    </row>
    <row r="197" spans="1:3">
      <c r="A197" s="9">
        <v>38352363</v>
      </c>
      <c r="B197" s="10" t="s">
        <v>520</v>
      </c>
      <c r="C197" s="10">
        <v>800</v>
      </c>
    </row>
    <row r="198" spans="1:3">
      <c r="A198" s="3">
        <v>3353337</v>
      </c>
      <c r="B198" s="4" t="s">
        <v>522</v>
      </c>
      <c r="C198" s="4">
        <v>800</v>
      </c>
    </row>
    <row r="199" spans="1:3">
      <c r="A199" s="3">
        <v>3353334</v>
      </c>
      <c r="B199" s="4" t="s">
        <v>524</v>
      </c>
      <c r="C199" s="4">
        <v>200</v>
      </c>
    </row>
    <row r="200" spans="1:3">
      <c r="A200" s="3">
        <v>3353462</v>
      </c>
      <c r="B200" s="4" t="s">
        <v>526</v>
      </c>
      <c r="C200" s="4">
        <v>800</v>
      </c>
    </row>
    <row r="201" spans="1:3">
      <c r="A201" s="3">
        <v>3353465</v>
      </c>
      <c r="B201" s="4" t="s">
        <v>528</v>
      </c>
      <c r="C201" s="4">
        <v>800</v>
      </c>
    </row>
    <row r="202" spans="1:3">
      <c r="A202" s="3">
        <v>3353455</v>
      </c>
      <c r="B202" s="4" t="s">
        <v>530</v>
      </c>
      <c r="C202" s="4">
        <v>600</v>
      </c>
    </row>
    <row r="203" spans="1:3">
      <c r="A203" s="3">
        <v>3353457</v>
      </c>
      <c r="B203" s="4" t="s">
        <v>533</v>
      </c>
      <c r="C203" s="4">
        <v>200</v>
      </c>
    </row>
    <row r="204" spans="1:3">
      <c r="A204" s="3">
        <v>3353452</v>
      </c>
      <c r="B204" s="4" t="s">
        <v>535</v>
      </c>
      <c r="C204" s="4">
        <v>200</v>
      </c>
    </row>
    <row r="205" spans="1:3">
      <c r="A205" s="3">
        <v>3353459</v>
      </c>
      <c r="B205" s="4" t="s">
        <v>537</v>
      </c>
      <c r="C205" s="4">
        <v>200</v>
      </c>
    </row>
    <row r="206" spans="1:3">
      <c r="A206" s="3">
        <v>3353110</v>
      </c>
      <c r="B206" s="4" t="s">
        <v>539</v>
      </c>
      <c r="C206" s="4">
        <v>800</v>
      </c>
    </row>
    <row r="207" spans="1:3">
      <c r="A207" s="3">
        <v>3353122</v>
      </c>
      <c r="B207" s="4" t="s">
        <v>542</v>
      </c>
      <c r="C207" s="4">
        <v>600</v>
      </c>
    </row>
    <row r="208" spans="1:3">
      <c r="A208" s="3">
        <v>3353069</v>
      </c>
      <c r="B208" s="4" t="s">
        <v>544</v>
      </c>
      <c r="C208" s="4">
        <v>5000</v>
      </c>
    </row>
    <row r="209" spans="1:3">
      <c r="A209" s="3">
        <v>380277</v>
      </c>
      <c r="B209" s="4" t="s">
        <v>547</v>
      </c>
      <c r="C209" s="4">
        <v>200</v>
      </c>
    </row>
    <row r="210" spans="1:3">
      <c r="A210" s="3">
        <v>3851766</v>
      </c>
      <c r="B210" s="4" t="s">
        <v>550</v>
      </c>
      <c r="C210" s="4">
        <v>200</v>
      </c>
    </row>
    <row r="211" spans="1:3">
      <c r="A211" s="3">
        <v>3846729</v>
      </c>
      <c r="B211" s="4" t="s">
        <v>553</v>
      </c>
      <c r="C211" s="4">
        <v>200</v>
      </c>
    </row>
    <row r="212" spans="1:3">
      <c r="A212" s="3">
        <v>3852790</v>
      </c>
      <c r="B212" s="4" t="s">
        <v>556</v>
      </c>
      <c r="C212" s="4">
        <v>200</v>
      </c>
    </row>
    <row r="213" spans="1:3">
      <c r="A213" s="11">
        <v>3853910</v>
      </c>
      <c r="B213" s="12" t="s">
        <v>1404</v>
      </c>
      <c r="C213" s="12">
        <v>2000</v>
      </c>
    </row>
    <row r="214" spans="1:3">
      <c r="A214" s="11"/>
      <c r="B214" s="12" t="s">
        <v>176</v>
      </c>
      <c r="C214" s="12">
        <v>600</v>
      </c>
    </row>
    <row r="215" spans="1:3">
      <c r="A215" s="11"/>
      <c r="B215" s="12" t="s">
        <v>176</v>
      </c>
      <c r="C215" s="12">
        <v>1000</v>
      </c>
    </row>
    <row r="216" spans="1:3">
      <c r="A216" s="11">
        <v>3353451</v>
      </c>
      <c r="B216" s="11" t="s">
        <v>500</v>
      </c>
      <c r="C216" s="11"/>
    </row>
    <row r="217" spans="1:3">
      <c r="A217" s="11">
        <v>3853477</v>
      </c>
      <c r="B217" s="11" t="s">
        <v>1393</v>
      </c>
      <c r="C217" s="11">
        <v>800</v>
      </c>
    </row>
    <row r="218" spans="1:3">
      <c r="A218" s="11">
        <v>3853479</v>
      </c>
      <c r="B218" s="11" t="s">
        <v>1395</v>
      </c>
      <c r="C218" s="11">
        <v>1000</v>
      </c>
    </row>
    <row r="219" spans="1:3">
      <c r="A219" s="11">
        <v>3853484</v>
      </c>
      <c r="B219" s="11" t="s">
        <v>8586</v>
      </c>
      <c r="C219" s="11">
        <v>800</v>
      </c>
    </row>
    <row r="220" spans="1:3">
      <c r="A220" s="11"/>
      <c r="B220" s="11"/>
      <c r="C220" s="11"/>
    </row>
    <row r="221" spans="1:3">
      <c r="A221" s="11">
        <v>3853487</v>
      </c>
      <c r="B221" s="11" t="s">
        <v>8587</v>
      </c>
      <c r="C221" s="11">
        <v>800</v>
      </c>
    </row>
    <row r="222" spans="1:3">
      <c r="A222" s="11"/>
      <c r="B222" s="11"/>
      <c r="C222" s="11"/>
    </row>
    <row r="223" spans="1:3">
      <c r="A223" s="11">
        <v>3853497</v>
      </c>
      <c r="B223" s="11" t="s">
        <v>8588</v>
      </c>
      <c r="C223" s="11">
        <v>1000</v>
      </c>
    </row>
    <row r="224" spans="1:3">
      <c r="A224" s="11">
        <v>3853483</v>
      </c>
      <c r="B224" s="11" t="s">
        <v>8589</v>
      </c>
      <c r="C224" s="11">
        <v>800</v>
      </c>
    </row>
    <row r="225" spans="1:3">
      <c r="A225" s="11"/>
      <c r="B225" s="11"/>
      <c r="C225" s="11"/>
    </row>
    <row r="226" spans="1:3">
      <c r="A226" s="11"/>
      <c r="B226" s="11"/>
      <c r="C226" s="11">
        <v>800</v>
      </c>
    </row>
    <row r="227" spans="1:3">
      <c r="A227" s="11">
        <v>3853960</v>
      </c>
      <c r="B227" s="11" t="s">
        <v>1406</v>
      </c>
      <c r="C227" s="11">
        <v>1000</v>
      </c>
    </row>
    <row r="228" spans="1:3">
      <c r="A228" s="11">
        <v>3853462</v>
      </c>
      <c r="B228" s="11" t="s">
        <v>1387</v>
      </c>
      <c r="C228" s="11">
        <v>1200</v>
      </c>
    </row>
    <row r="229" spans="1:3">
      <c r="A229" s="11"/>
      <c r="B229" s="11"/>
      <c r="C229" s="11"/>
    </row>
    <row r="230" spans="1:3">
      <c r="A230" s="11"/>
      <c r="B230" s="11"/>
      <c r="C230" s="11">
        <v>600</v>
      </c>
    </row>
    <row r="231" spans="1:3">
      <c r="A231" s="11"/>
      <c r="B231" s="11"/>
      <c r="C231" s="11"/>
    </row>
    <row r="232" spans="1:3">
      <c r="A232" s="11"/>
      <c r="B232" s="11"/>
      <c r="C232" s="11"/>
    </row>
    <row r="233" spans="1:3">
      <c r="A233" s="11">
        <v>3839130</v>
      </c>
      <c r="B233" s="11"/>
      <c r="C233" s="11"/>
    </row>
    <row r="234" spans="1:3">
      <c r="A234" s="11">
        <v>3853464</v>
      </c>
      <c r="B234" s="11" t="s">
        <v>1389</v>
      </c>
      <c r="C234" s="11">
        <v>1200</v>
      </c>
    </row>
    <row r="235" spans="1:3">
      <c r="A235" s="11"/>
      <c r="B235" s="11"/>
      <c r="C235" s="11">
        <v>1200</v>
      </c>
    </row>
    <row r="236" spans="1:3">
      <c r="A236" s="11"/>
      <c r="B236" s="11"/>
      <c r="C236" s="11">
        <v>1200</v>
      </c>
    </row>
    <row r="237" spans="1:3">
      <c r="A237" s="11">
        <v>3853471</v>
      </c>
      <c r="B237" s="11" t="s">
        <v>1391</v>
      </c>
      <c r="C237" s="11">
        <v>800</v>
      </c>
    </row>
    <row r="238" spans="1:3">
      <c r="A238" s="11"/>
      <c r="B238" s="11"/>
      <c r="C238" s="11">
        <v>800</v>
      </c>
    </row>
    <row r="239" spans="1:3">
      <c r="A239" s="11"/>
      <c r="B239" s="11"/>
      <c r="C239" s="11"/>
    </row>
    <row r="240" spans="1:3">
      <c r="A240" s="11"/>
      <c r="B240" s="11"/>
      <c r="C240" s="11">
        <v>800</v>
      </c>
    </row>
    <row r="241" spans="1:3">
      <c r="A241" s="11"/>
      <c r="B241" s="11"/>
      <c r="C241" s="11">
        <v>800</v>
      </c>
    </row>
    <row r="242" spans="1:3">
      <c r="A242" s="11"/>
      <c r="B242" s="11"/>
      <c r="C242" s="11"/>
    </row>
    <row r="243" spans="1:3">
      <c r="A243" s="11"/>
      <c r="B243" s="11"/>
      <c r="C243" s="11">
        <v>800</v>
      </c>
    </row>
    <row r="244" spans="1:3">
      <c r="A244" s="11"/>
      <c r="B244" s="11"/>
      <c r="C244" s="11">
        <v>800</v>
      </c>
    </row>
    <row r="245" spans="1:3">
      <c r="A245" s="11"/>
      <c r="B245" s="11"/>
      <c r="C245" s="11">
        <v>1200</v>
      </c>
    </row>
    <row r="246" spans="1:3">
      <c r="A246" s="11"/>
      <c r="B246" s="11"/>
      <c r="C246" s="11">
        <v>1200</v>
      </c>
    </row>
    <row r="247" spans="1:3">
      <c r="A247" s="11">
        <v>3853418</v>
      </c>
      <c r="B247" s="11" t="s">
        <v>1383</v>
      </c>
      <c r="C247" s="11">
        <v>800</v>
      </c>
    </row>
    <row r="248" spans="1:3">
      <c r="A248" s="11"/>
      <c r="B248" s="11"/>
      <c r="C248" s="11">
        <v>1200</v>
      </c>
    </row>
    <row r="249" spans="1:3">
      <c r="A249" s="11"/>
      <c r="B249" s="11"/>
      <c r="C249" s="11"/>
    </row>
    <row r="250" spans="1:3">
      <c r="A250" s="11"/>
      <c r="B250" s="11"/>
      <c r="C250" s="11"/>
    </row>
    <row r="251" spans="1:3">
      <c r="A251" s="11"/>
      <c r="B251" s="11"/>
      <c r="C251" s="11"/>
    </row>
    <row r="252" spans="1:3">
      <c r="A252" s="11"/>
      <c r="B252" s="11"/>
      <c r="C252" s="11"/>
    </row>
    <row r="253" spans="1:3">
      <c r="A253" s="11">
        <v>3853461</v>
      </c>
      <c r="B253" s="12" t="s">
        <v>1385</v>
      </c>
      <c r="C253" s="12">
        <v>800</v>
      </c>
    </row>
  </sheetData>
  <conditionalFormatting sqref="A213">
    <cfRule type="duplicateValues" dxfId="0" priority="2"/>
  </conditionalFormatting>
  <conditionalFormatting sqref="A253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323"/>
  <sheetViews>
    <sheetView workbookViewId="0">
      <selection activeCell="E210" sqref="E210"/>
    </sheetView>
  </sheetViews>
  <sheetFormatPr defaultColWidth="9" defaultRowHeight="13.5"/>
  <cols>
    <col min="1" max="2" width="9" style="202"/>
    <col min="3" max="3" width="15" style="202" customWidth="1"/>
    <col min="4" max="4" width="24" style="202" customWidth="1"/>
    <col min="5" max="5" width="30" style="202" customWidth="1"/>
    <col min="6" max="6" width="32" style="202" customWidth="1"/>
    <col min="7" max="7" width="15" style="202" customWidth="1"/>
    <col min="8" max="8" width="20" style="202" customWidth="1"/>
    <col min="9" max="9" width="16" style="202" customWidth="1"/>
    <col min="10" max="10" width="10" style="202" customWidth="1"/>
    <col min="11" max="11" width="9" style="202"/>
    <col min="12" max="12" width="10" style="202" customWidth="1"/>
    <col min="13" max="13" width="9" style="202"/>
    <col min="14" max="15" width="16" style="202" customWidth="1"/>
    <col min="16" max="16" width="10" style="202" customWidth="1"/>
    <col min="17" max="17" width="9" style="202"/>
    <col min="18" max="20" width="16" style="202" customWidth="1"/>
    <col min="21" max="21" width="12" style="202" customWidth="1"/>
    <col min="22" max="23" width="16" style="202" customWidth="1"/>
    <col min="24" max="16384" width="9" style="202"/>
  </cols>
  <sheetData>
    <row r="1" s="202" customFormat="1" spans="1:25">
      <c r="A1" s="203" t="s">
        <v>5605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</row>
    <row r="2" s="202" customFormat="1" spans="1:23">
      <c r="A2" s="203" t="s">
        <v>0</v>
      </c>
      <c r="B2" s="203" t="s">
        <v>5606</v>
      </c>
      <c r="C2" s="203" t="s">
        <v>5607</v>
      </c>
      <c r="D2" s="203" t="s">
        <v>5608</v>
      </c>
      <c r="E2" s="203" t="s">
        <v>5609</v>
      </c>
      <c r="F2" s="203" t="s">
        <v>5610</v>
      </c>
      <c r="G2" s="203" t="s">
        <v>5611</v>
      </c>
      <c r="H2" s="203" t="s">
        <v>5612</v>
      </c>
      <c r="I2" s="203" t="s">
        <v>5613</v>
      </c>
      <c r="J2" s="203" t="s">
        <v>15</v>
      </c>
      <c r="K2" s="203" t="s">
        <v>5614</v>
      </c>
      <c r="L2" s="203" t="s">
        <v>5615</v>
      </c>
      <c r="M2" s="203"/>
      <c r="N2" s="203"/>
      <c r="O2" s="203"/>
      <c r="P2" s="203" t="s">
        <v>5616</v>
      </c>
      <c r="Q2" s="203"/>
      <c r="R2" s="203"/>
      <c r="S2" s="203"/>
      <c r="T2" s="203"/>
      <c r="U2" s="203" t="s">
        <v>5617</v>
      </c>
      <c r="V2" s="203"/>
      <c r="W2" s="203"/>
    </row>
    <row r="3" s="202" customFormat="1" spans="1:23">
      <c r="A3" s="203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 t="s">
        <v>5618</v>
      </c>
      <c r="M3" s="203" t="s">
        <v>5614</v>
      </c>
      <c r="N3" s="203" t="s">
        <v>5619</v>
      </c>
      <c r="O3" s="203" t="s">
        <v>5620</v>
      </c>
      <c r="P3" s="203" t="s">
        <v>5618</v>
      </c>
      <c r="Q3" s="203" t="s">
        <v>5614</v>
      </c>
      <c r="R3" s="203" t="s">
        <v>5619</v>
      </c>
      <c r="S3" s="203" t="s">
        <v>5621</v>
      </c>
      <c r="T3" s="203" t="s">
        <v>5620</v>
      </c>
      <c r="U3" s="203" t="s">
        <v>5622</v>
      </c>
      <c r="V3" s="203" t="s">
        <v>5623</v>
      </c>
      <c r="W3" s="203" t="s">
        <v>5624</v>
      </c>
    </row>
    <row r="4" s="202" customFormat="1" hidden="1" spans="1:23">
      <c r="A4" s="202">
        <v>0</v>
      </c>
      <c r="B4" s="202" t="s">
        <v>5625</v>
      </c>
      <c r="C4" s="202" t="s">
        <v>5626</v>
      </c>
      <c r="D4" s="202" t="s">
        <v>5626</v>
      </c>
      <c r="E4" s="202" t="s">
        <v>5626</v>
      </c>
      <c r="F4" s="202" t="s">
        <v>5627</v>
      </c>
      <c r="G4" s="202" t="s">
        <v>5626</v>
      </c>
      <c r="H4" s="202" t="s">
        <v>5628</v>
      </c>
      <c r="I4" s="202" t="s">
        <v>5629</v>
      </c>
      <c r="J4" s="202" t="s">
        <v>5630</v>
      </c>
      <c r="K4" s="202" t="s">
        <v>5631</v>
      </c>
      <c r="L4" s="202" t="s">
        <v>5632</v>
      </c>
      <c r="M4" s="202" t="s">
        <v>5633</v>
      </c>
      <c r="N4" s="202" t="s">
        <v>5634</v>
      </c>
      <c r="O4" s="202" t="s">
        <v>5635</v>
      </c>
      <c r="P4" s="202" t="s">
        <v>5636</v>
      </c>
      <c r="Q4" s="202" t="s">
        <v>5637</v>
      </c>
      <c r="R4" s="202" t="s">
        <v>5638</v>
      </c>
      <c r="S4" s="202" t="s">
        <v>5639</v>
      </c>
      <c r="T4" s="202" t="s">
        <v>5640</v>
      </c>
      <c r="U4" s="202">
        <v>6736</v>
      </c>
      <c r="V4" s="202">
        <v>2051</v>
      </c>
      <c r="W4" s="202">
        <v>4685</v>
      </c>
    </row>
    <row r="5" s="202" customFormat="1" spans="1:23">
      <c r="A5" s="202">
        <v>1</v>
      </c>
      <c r="B5" s="202" t="s">
        <v>5625</v>
      </c>
      <c r="C5" s="202" t="s">
        <v>5641</v>
      </c>
      <c r="D5" s="202" t="s">
        <v>5642</v>
      </c>
      <c r="E5" s="202" t="s">
        <v>5642</v>
      </c>
      <c r="F5" s="202" t="s">
        <v>5643</v>
      </c>
      <c r="G5" s="202" t="s">
        <v>5315</v>
      </c>
      <c r="H5" s="202" t="s">
        <v>5644</v>
      </c>
      <c r="I5" s="202" t="s">
        <v>5645</v>
      </c>
      <c r="J5" s="202" t="s">
        <v>5646</v>
      </c>
      <c r="K5" s="202" t="s">
        <v>5647</v>
      </c>
      <c r="L5" s="202" t="s">
        <v>5648</v>
      </c>
      <c r="M5" s="202" t="s">
        <v>5649</v>
      </c>
      <c r="N5" s="202" t="s">
        <v>5648</v>
      </c>
      <c r="O5" s="202" t="s">
        <v>5650</v>
      </c>
      <c r="P5" s="202" t="s">
        <v>5651</v>
      </c>
      <c r="Q5" s="202" t="s">
        <v>5652</v>
      </c>
      <c r="R5" s="202" t="s">
        <v>5653</v>
      </c>
      <c r="S5" s="202" t="s">
        <v>5650</v>
      </c>
      <c r="T5" s="202" t="s">
        <v>5654</v>
      </c>
      <c r="U5" s="202">
        <v>66</v>
      </c>
      <c r="V5" s="202">
        <v>53</v>
      </c>
      <c r="W5" s="202">
        <v>13</v>
      </c>
    </row>
    <row r="6" s="202" customFormat="1" hidden="1" spans="1:23">
      <c r="A6" s="202">
        <v>2</v>
      </c>
      <c r="B6" s="202" t="s">
        <v>5625</v>
      </c>
      <c r="C6" s="202" t="s">
        <v>5655</v>
      </c>
      <c r="D6" s="202" t="s">
        <v>3386</v>
      </c>
      <c r="E6" s="202" t="s">
        <v>5656</v>
      </c>
      <c r="F6" s="202" t="s">
        <v>3402</v>
      </c>
      <c r="G6" s="202" t="s">
        <v>3400</v>
      </c>
      <c r="H6" s="202" t="s">
        <v>3401</v>
      </c>
      <c r="I6" s="202" t="s">
        <v>5657</v>
      </c>
      <c r="J6" s="202" t="s">
        <v>5658</v>
      </c>
      <c r="K6" s="202" t="s">
        <v>5659</v>
      </c>
      <c r="L6" s="202" t="s">
        <v>5658</v>
      </c>
      <c r="M6" s="202" t="s">
        <v>5659</v>
      </c>
      <c r="N6" s="202" t="s">
        <v>5658</v>
      </c>
      <c r="O6" s="202" t="s">
        <v>5650</v>
      </c>
      <c r="P6" s="202" t="s">
        <v>5650</v>
      </c>
      <c r="Q6" s="202" t="s">
        <v>5650</v>
      </c>
      <c r="R6" s="202" t="s">
        <v>5650</v>
      </c>
      <c r="S6" s="202" t="s">
        <v>5650</v>
      </c>
      <c r="T6" s="202" t="s">
        <v>5650</v>
      </c>
      <c r="U6" s="202">
        <v>3</v>
      </c>
      <c r="V6" s="202">
        <v>3</v>
      </c>
      <c r="W6" s="202">
        <v>0</v>
      </c>
    </row>
    <row r="7" s="202" customFormat="1" hidden="1" spans="1:23">
      <c r="A7" s="202">
        <v>3</v>
      </c>
      <c r="B7" s="202" t="s">
        <v>5625</v>
      </c>
      <c r="C7" s="202" t="s">
        <v>5655</v>
      </c>
      <c r="D7" s="202" t="s">
        <v>3386</v>
      </c>
      <c r="E7" s="202" t="s">
        <v>5656</v>
      </c>
      <c r="F7" s="202" t="s">
        <v>5660</v>
      </c>
      <c r="G7" s="202" t="s">
        <v>3391</v>
      </c>
      <c r="H7" s="202" t="s">
        <v>3393</v>
      </c>
      <c r="I7" s="202" t="s">
        <v>5661</v>
      </c>
      <c r="J7" s="202" t="s">
        <v>5662</v>
      </c>
      <c r="K7" s="202" t="s">
        <v>5663</v>
      </c>
      <c r="L7" s="202" t="s">
        <v>5664</v>
      </c>
      <c r="M7" s="202" t="s">
        <v>5665</v>
      </c>
      <c r="N7" s="202" t="s">
        <v>5664</v>
      </c>
      <c r="O7" s="202" t="s">
        <v>5650</v>
      </c>
      <c r="P7" s="202" t="s">
        <v>5666</v>
      </c>
      <c r="Q7" s="202" t="s">
        <v>5667</v>
      </c>
      <c r="R7" s="202" t="s">
        <v>5668</v>
      </c>
      <c r="S7" s="202" t="s">
        <v>5669</v>
      </c>
      <c r="T7" s="202" t="s">
        <v>5670</v>
      </c>
      <c r="U7" s="202">
        <v>19</v>
      </c>
      <c r="V7" s="202">
        <v>7</v>
      </c>
      <c r="W7" s="202">
        <v>12</v>
      </c>
    </row>
    <row r="8" s="202" customFormat="1" hidden="1" spans="1:23">
      <c r="A8" s="202">
        <v>4</v>
      </c>
      <c r="B8" s="202" t="s">
        <v>5625</v>
      </c>
      <c r="C8" s="202" t="s">
        <v>5655</v>
      </c>
      <c r="D8" s="202" t="s">
        <v>3386</v>
      </c>
      <c r="E8" s="202" t="s">
        <v>5656</v>
      </c>
      <c r="F8" s="202" t="s">
        <v>5660</v>
      </c>
      <c r="G8" s="202" t="s">
        <v>3407</v>
      </c>
      <c r="H8" s="202" t="s">
        <v>3408</v>
      </c>
      <c r="I8" s="202" t="s">
        <v>5650</v>
      </c>
      <c r="J8" s="202" t="s">
        <v>5650</v>
      </c>
      <c r="K8" s="202" t="s">
        <v>5650</v>
      </c>
      <c r="L8" s="202" t="s">
        <v>5650</v>
      </c>
      <c r="M8" s="202" t="s">
        <v>5650</v>
      </c>
      <c r="N8" s="202" t="s">
        <v>5650</v>
      </c>
      <c r="O8" s="202" t="s">
        <v>5650</v>
      </c>
      <c r="P8" s="202" t="s">
        <v>5650</v>
      </c>
      <c r="Q8" s="202" t="s">
        <v>5650</v>
      </c>
      <c r="R8" s="202" t="s">
        <v>5650</v>
      </c>
      <c r="S8" s="202" t="s">
        <v>5650</v>
      </c>
      <c r="T8" s="202" t="s">
        <v>5650</v>
      </c>
      <c r="U8" s="202">
        <v>1</v>
      </c>
      <c r="V8" s="202">
        <v>1</v>
      </c>
      <c r="W8" s="202">
        <v>0</v>
      </c>
    </row>
    <row r="9" s="202" customFormat="1" spans="1:23">
      <c r="A9" s="202">
        <v>5</v>
      </c>
      <c r="B9" s="202" t="s">
        <v>5625</v>
      </c>
      <c r="C9" s="202" t="s">
        <v>5655</v>
      </c>
      <c r="D9" s="202" t="s">
        <v>5642</v>
      </c>
      <c r="E9" s="202" t="s">
        <v>5642</v>
      </c>
      <c r="F9" s="202" t="s">
        <v>3852</v>
      </c>
      <c r="G9" s="202" t="s">
        <v>3850</v>
      </c>
      <c r="H9" s="202" t="s">
        <v>3851</v>
      </c>
      <c r="I9" s="202" t="s">
        <v>5671</v>
      </c>
      <c r="J9" s="202" t="s">
        <v>5672</v>
      </c>
      <c r="K9" s="202" t="s">
        <v>5673</v>
      </c>
      <c r="L9" s="202" t="s">
        <v>5650</v>
      </c>
      <c r="M9" s="202" t="s">
        <v>5650</v>
      </c>
      <c r="N9" s="202" t="s">
        <v>5650</v>
      </c>
      <c r="O9" s="202" t="s">
        <v>5650</v>
      </c>
      <c r="P9" s="202" t="s">
        <v>5672</v>
      </c>
      <c r="Q9" s="202" t="s">
        <v>5673</v>
      </c>
      <c r="R9" s="202" t="s">
        <v>5672</v>
      </c>
      <c r="S9" s="202" t="s">
        <v>5650</v>
      </c>
      <c r="T9" s="202" t="s">
        <v>5650</v>
      </c>
      <c r="U9" s="202">
        <v>5</v>
      </c>
      <c r="V9" s="202">
        <v>0</v>
      </c>
      <c r="W9" s="202">
        <v>5</v>
      </c>
    </row>
    <row r="10" s="202" customFormat="1" spans="1:23">
      <c r="A10" s="202">
        <v>6</v>
      </c>
      <c r="B10" s="202" t="s">
        <v>5625</v>
      </c>
      <c r="C10" s="202" t="s">
        <v>5655</v>
      </c>
      <c r="D10" s="202" t="s">
        <v>5642</v>
      </c>
      <c r="E10" s="202" t="s">
        <v>5642</v>
      </c>
      <c r="F10" s="202" t="s">
        <v>5674</v>
      </c>
      <c r="G10" s="202" t="s">
        <v>5478</v>
      </c>
      <c r="H10" s="202" t="s">
        <v>5675</v>
      </c>
      <c r="I10" s="202" t="s">
        <v>5676</v>
      </c>
      <c r="J10" s="202" t="s">
        <v>5677</v>
      </c>
      <c r="K10" s="202" t="s">
        <v>5678</v>
      </c>
      <c r="L10" s="202" t="s">
        <v>5650</v>
      </c>
      <c r="M10" s="202" t="s">
        <v>5650</v>
      </c>
      <c r="N10" s="202" t="s">
        <v>5650</v>
      </c>
      <c r="O10" s="202" t="s">
        <v>5650</v>
      </c>
      <c r="P10" s="202" t="s">
        <v>5677</v>
      </c>
      <c r="Q10" s="202" t="s">
        <v>5678</v>
      </c>
      <c r="R10" s="202" t="s">
        <v>5677</v>
      </c>
      <c r="S10" s="202" t="s">
        <v>5650</v>
      </c>
      <c r="T10" s="202" t="s">
        <v>5650</v>
      </c>
      <c r="U10" s="202">
        <v>2</v>
      </c>
      <c r="V10" s="202">
        <v>0</v>
      </c>
      <c r="W10" s="202">
        <v>2</v>
      </c>
    </row>
    <row r="11" s="202" customFormat="1" spans="1:23">
      <c r="A11" s="202">
        <v>7</v>
      </c>
      <c r="B11" s="202" t="s">
        <v>5625</v>
      </c>
      <c r="C11" s="202" t="s">
        <v>5655</v>
      </c>
      <c r="D11" s="202" t="s">
        <v>5642</v>
      </c>
      <c r="E11" s="202" t="s">
        <v>5642</v>
      </c>
      <c r="F11" s="202" t="s">
        <v>5679</v>
      </c>
      <c r="G11" s="202" t="s">
        <v>5354</v>
      </c>
      <c r="H11" s="202" t="s">
        <v>5680</v>
      </c>
      <c r="I11" s="202" t="s">
        <v>5681</v>
      </c>
      <c r="J11" s="202" t="s">
        <v>5682</v>
      </c>
      <c r="K11" s="202" t="s">
        <v>5683</v>
      </c>
      <c r="L11" s="202" t="s">
        <v>5650</v>
      </c>
      <c r="M11" s="202" t="s">
        <v>5650</v>
      </c>
      <c r="N11" s="202" t="s">
        <v>5650</v>
      </c>
      <c r="O11" s="202" t="s">
        <v>5650</v>
      </c>
      <c r="P11" s="202" t="s">
        <v>5682</v>
      </c>
      <c r="Q11" s="202" t="s">
        <v>5683</v>
      </c>
      <c r="R11" s="202" t="s">
        <v>5684</v>
      </c>
      <c r="S11" s="202" t="s">
        <v>5650</v>
      </c>
      <c r="T11" s="202" t="s">
        <v>5685</v>
      </c>
      <c r="U11" s="202">
        <v>30</v>
      </c>
      <c r="V11" s="202">
        <v>0</v>
      </c>
      <c r="W11" s="202">
        <v>30</v>
      </c>
    </row>
    <row r="12" s="202" customFormat="1" hidden="1" spans="1:23">
      <c r="A12" s="202">
        <v>8</v>
      </c>
      <c r="B12" s="202" t="s">
        <v>5625</v>
      </c>
      <c r="C12" s="202" t="s">
        <v>5655</v>
      </c>
      <c r="D12" s="202" t="s">
        <v>5642</v>
      </c>
      <c r="E12" s="202" t="s">
        <v>5642</v>
      </c>
      <c r="F12" s="202" t="s">
        <v>1081</v>
      </c>
      <c r="G12" s="202" t="s">
        <v>1181</v>
      </c>
      <c r="H12" s="202" t="s">
        <v>1182</v>
      </c>
      <c r="I12" s="202" t="s">
        <v>5686</v>
      </c>
      <c r="J12" s="202" t="s">
        <v>5650</v>
      </c>
      <c r="K12" s="202" t="s">
        <v>5650</v>
      </c>
      <c r="L12" s="202" t="s">
        <v>5650</v>
      </c>
      <c r="M12" s="202" t="s">
        <v>5650</v>
      </c>
      <c r="N12" s="202" t="s">
        <v>5650</v>
      </c>
      <c r="O12" s="202" t="s">
        <v>5650</v>
      </c>
      <c r="P12" s="202" t="s">
        <v>5650</v>
      </c>
      <c r="Q12" s="202" t="s">
        <v>5650</v>
      </c>
      <c r="R12" s="202" t="s">
        <v>5650</v>
      </c>
      <c r="S12" s="202" t="s">
        <v>5650</v>
      </c>
      <c r="T12" s="202" t="s">
        <v>5650</v>
      </c>
      <c r="U12" s="202">
        <v>0</v>
      </c>
      <c r="V12" s="202">
        <v>0</v>
      </c>
      <c r="W12" s="202">
        <v>0</v>
      </c>
    </row>
    <row r="13" s="202" customFormat="1" hidden="1" spans="1:23">
      <c r="A13" s="202">
        <v>9</v>
      </c>
      <c r="B13" s="202" t="s">
        <v>5625</v>
      </c>
      <c r="C13" s="202" t="s">
        <v>5655</v>
      </c>
      <c r="D13" s="202" t="s">
        <v>5642</v>
      </c>
      <c r="E13" s="202" t="s">
        <v>5642</v>
      </c>
      <c r="F13" s="202" t="s">
        <v>1081</v>
      </c>
      <c r="G13" s="202" t="s">
        <v>1294</v>
      </c>
      <c r="H13" s="202" t="s">
        <v>1295</v>
      </c>
      <c r="I13" s="202" t="s">
        <v>5672</v>
      </c>
      <c r="J13" s="202" t="s">
        <v>5687</v>
      </c>
      <c r="K13" s="202" t="s">
        <v>5688</v>
      </c>
      <c r="L13" s="202" t="s">
        <v>5650</v>
      </c>
      <c r="M13" s="202" t="s">
        <v>5650</v>
      </c>
      <c r="N13" s="202" t="s">
        <v>5650</v>
      </c>
      <c r="O13" s="202" t="s">
        <v>5650</v>
      </c>
      <c r="P13" s="202" t="s">
        <v>5687</v>
      </c>
      <c r="Q13" s="202" t="s">
        <v>5688</v>
      </c>
      <c r="R13" s="202" t="s">
        <v>5687</v>
      </c>
      <c r="S13" s="202" t="s">
        <v>5650</v>
      </c>
      <c r="T13" s="202" t="s">
        <v>5650</v>
      </c>
      <c r="U13" s="202">
        <v>2</v>
      </c>
      <c r="V13" s="202">
        <v>0</v>
      </c>
      <c r="W13" s="202">
        <v>2</v>
      </c>
    </row>
    <row r="14" s="202" customFormat="1" hidden="1" spans="1:23">
      <c r="A14" s="202">
        <v>10</v>
      </c>
      <c r="B14" s="202" t="s">
        <v>5625</v>
      </c>
      <c r="C14" s="202" t="s">
        <v>5655</v>
      </c>
      <c r="D14" s="202" t="s">
        <v>5642</v>
      </c>
      <c r="E14" s="202" t="s">
        <v>5642</v>
      </c>
      <c r="F14" s="202" t="s">
        <v>1081</v>
      </c>
      <c r="G14" s="202" t="s">
        <v>1302</v>
      </c>
      <c r="H14" s="202" t="s">
        <v>1303</v>
      </c>
      <c r="I14" s="202" t="s">
        <v>5689</v>
      </c>
      <c r="J14" s="202" t="s">
        <v>5688</v>
      </c>
      <c r="K14" s="202" t="s">
        <v>5688</v>
      </c>
      <c r="L14" s="202" t="s">
        <v>5650</v>
      </c>
      <c r="M14" s="202" t="s">
        <v>5650</v>
      </c>
      <c r="N14" s="202" t="s">
        <v>5650</v>
      </c>
      <c r="O14" s="202" t="s">
        <v>5650</v>
      </c>
      <c r="P14" s="202" t="s">
        <v>5688</v>
      </c>
      <c r="Q14" s="202" t="s">
        <v>5688</v>
      </c>
      <c r="R14" s="202" t="s">
        <v>5688</v>
      </c>
      <c r="S14" s="202" t="s">
        <v>5650</v>
      </c>
      <c r="T14" s="202" t="s">
        <v>5650</v>
      </c>
      <c r="U14" s="202">
        <v>1</v>
      </c>
      <c r="V14" s="202">
        <v>0</v>
      </c>
      <c r="W14" s="202">
        <v>1</v>
      </c>
    </row>
    <row r="15" s="202" customFormat="1" hidden="1" spans="1:23">
      <c r="A15" s="202">
        <v>11</v>
      </c>
      <c r="B15" s="202" t="s">
        <v>5625</v>
      </c>
      <c r="C15" s="202" t="s">
        <v>5655</v>
      </c>
      <c r="D15" s="202" t="s">
        <v>5642</v>
      </c>
      <c r="E15" s="202" t="s">
        <v>5642</v>
      </c>
      <c r="F15" s="202" t="s">
        <v>1081</v>
      </c>
      <c r="G15" s="202" t="s">
        <v>1363</v>
      </c>
      <c r="H15" s="202" t="s">
        <v>1222</v>
      </c>
      <c r="I15" s="202" t="s">
        <v>5690</v>
      </c>
      <c r="J15" s="202" t="s">
        <v>5691</v>
      </c>
      <c r="K15" s="202" t="s">
        <v>5692</v>
      </c>
      <c r="L15" s="202" t="s">
        <v>5650</v>
      </c>
      <c r="M15" s="202" t="s">
        <v>5650</v>
      </c>
      <c r="N15" s="202" t="s">
        <v>5650</v>
      </c>
      <c r="O15" s="202" t="s">
        <v>5650</v>
      </c>
      <c r="P15" s="202" t="s">
        <v>5691</v>
      </c>
      <c r="Q15" s="202" t="s">
        <v>5692</v>
      </c>
      <c r="R15" s="202" t="s">
        <v>5693</v>
      </c>
      <c r="S15" s="202" t="s">
        <v>5650</v>
      </c>
      <c r="T15" s="202" t="s">
        <v>5693</v>
      </c>
      <c r="U15" s="202">
        <v>68</v>
      </c>
      <c r="V15" s="202">
        <v>0</v>
      </c>
      <c r="W15" s="202">
        <v>68</v>
      </c>
    </row>
    <row r="16" s="202" customFormat="1" hidden="1" spans="1:23">
      <c r="A16" s="202">
        <v>12</v>
      </c>
      <c r="B16" s="202" t="s">
        <v>5625</v>
      </c>
      <c r="C16" s="202" t="s">
        <v>5655</v>
      </c>
      <c r="D16" s="202" t="s">
        <v>5642</v>
      </c>
      <c r="E16" s="202" t="s">
        <v>5642</v>
      </c>
      <c r="F16" s="202" t="s">
        <v>1081</v>
      </c>
      <c r="G16" s="202" t="s">
        <v>1125</v>
      </c>
      <c r="H16" s="202" t="s">
        <v>1126</v>
      </c>
      <c r="I16" s="202" t="s">
        <v>5694</v>
      </c>
      <c r="J16" s="202" t="s">
        <v>5695</v>
      </c>
      <c r="K16" s="202" t="s">
        <v>5696</v>
      </c>
      <c r="L16" s="202" t="s">
        <v>5650</v>
      </c>
      <c r="M16" s="202" t="s">
        <v>5650</v>
      </c>
      <c r="N16" s="202" t="s">
        <v>5650</v>
      </c>
      <c r="O16" s="202" t="s">
        <v>5650</v>
      </c>
      <c r="P16" s="202" t="s">
        <v>5695</v>
      </c>
      <c r="Q16" s="202" t="s">
        <v>5696</v>
      </c>
      <c r="R16" s="202" t="s">
        <v>5697</v>
      </c>
      <c r="S16" s="202" t="s">
        <v>5650</v>
      </c>
      <c r="T16" s="202" t="s">
        <v>5687</v>
      </c>
      <c r="U16" s="202">
        <v>5</v>
      </c>
      <c r="V16" s="202">
        <v>0</v>
      </c>
      <c r="W16" s="202">
        <v>5</v>
      </c>
    </row>
    <row r="17" s="202" customFormat="1" hidden="1" spans="1:23">
      <c r="A17" s="202">
        <v>13</v>
      </c>
      <c r="B17" s="202" t="s">
        <v>5625</v>
      </c>
      <c r="C17" s="202" t="s">
        <v>5655</v>
      </c>
      <c r="D17" s="202" t="s">
        <v>5642</v>
      </c>
      <c r="E17" s="202" t="s">
        <v>5642</v>
      </c>
      <c r="F17" s="202" t="s">
        <v>1081</v>
      </c>
      <c r="G17" s="202" t="s">
        <v>1193</v>
      </c>
      <c r="H17" s="202" t="s">
        <v>1194</v>
      </c>
      <c r="I17" s="202" t="s">
        <v>5698</v>
      </c>
      <c r="J17" s="202" t="s">
        <v>5699</v>
      </c>
      <c r="K17" s="202" t="s">
        <v>5647</v>
      </c>
      <c r="L17" s="202" t="s">
        <v>5650</v>
      </c>
      <c r="M17" s="202" t="s">
        <v>5650</v>
      </c>
      <c r="N17" s="202" t="s">
        <v>5650</v>
      </c>
      <c r="O17" s="202" t="s">
        <v>5650</v>
      </c>
      <c r="P17" s="202" t="s">
        <v>5699</v>
      </c>
      <c r="Q17" s="202" t="s">
        <v>5647</v>
      </c>
      <c r="R17" s="202" t="s">
        <v>5699</v>
      </c>
      <c r="S17" s="202" t="s">
        <v>5650</v>
      </c>
      <c r="T17" s="202" t="s">
        <v>5650</v>
      </c>
      <c r="U17" s="202">
        <v>3</v>
      </c>
      <c r="V17" s="202">
        <v>0</v>
      </c>
      <c r="W17" s="202">
        <v>3</v>
      </c>
    </row>
    <row r="18" s="202" customFormat="1" hidden="1" spans="1:23">
      <c r="A18" s="202">
        <v>14</v>
      </c>
      <c r="B18" s="202" t="s">
        <v>5625</v>
      </c>
      <c r="C18" s="202" t="s">
        <v>5655</v>
      </c>
      <c r="D18" s="202" t="s">
        <v>5642</v>
      </c>
      <c r="E18" s="202" t="s">
        <v>5642</v>
      </c>
      <c r="F18" s="202" t="s">
        <v>1081</v>
      </c>
      <c r="G18" s="202" t="s">
        <v>1221</v>
      </c>
      <c r="H18" s="202" t="s">
        <v>1222</v>
      </c>
      <c r="I18" s="202" t="s">
        <v>5700</v>
      </c>
      <c r="J18" s="202" t="s">
        <v>5699</v>
      </c>
      <c r="K18" s="202" t="s">
        <v>5699</v>
      </c>
      <c r="L18" s="202" t="s">
        <v>5650</v>
      </c>
      <c r="M18" s="202" t="s">
        <v>5650</v>
      </c>
      <c r="N18" s="202" t="s">
        <v>5650</v>
      </c>
      <c r="O18" s="202" t="s">
        <v>5650</v>
      </c>
      <c r="P18" s="202" t="s">
        <v>5699</v>
      </c>
      <c r="Q18" s="202" t="s">
        <v>5699</v>
      </c>
      <c r="R18" s="202" t="s">
        <v>5699</v>
      </c>
      <c r="S18" s="202" t="s">
        <v>5650</v>
      </c>
      <c r="T18" s="202" t="s">
        <v>5650</v>
      </c>
      <c r="U18" s="202">
        <v>1</v>
      </c>
      <c r="V18" s="202">
        <v>0</v>
      </c>
      <c r="W18" s="202">
        <v>1</v>
      </c>
    </row>
    <row r="19" s="202" customFormat="1" hidden="1" spans="1:23">
      <c r="A19" s="202">
        <v>15</v>
      </c>
      <c r="B19" s="202" t="s">
        <v>5625</v>
      </c>
      <c r="C19" s="202" t="s">
        <v>5655</v>
      </c>
      <c r="D19" s="202" t="s">
        <v>5642</v>
      </c>
      <c r="E19" s="202" t="s">
        <v>5642</v>
      </c>
      <c r="F19" s="202" t="s">
        <v>1081</v>
      </c>
      <c r="G19" s="202" t="s">
        <v>1357</v>
      </c>
      <c r="H19" s="202" t="s">
        <v>1358</v>
      </c>
      <c r="I19" s="202" t="s">
        <v>5701</v>
      </c>
      <c r="J19" s="202" t="s">
        <v>5702</v>
      </c>
      <c r="K19" s="202" t="s">
        <v>5703</v>
      </c>
      <c r="L19" s="202" t="s">
        <v>5650</v>
      </c>
      <c r="M19" s="202" t="s">
        <v>5650</v>
      </c>
      <c r="N19" s="202" t="s">
        <v>5650</v>
      </c>
      <c r="O19" s="202" t="s">
        <v>5650</v>
      </c>
      <c r="P19" s="202" t="s">
        <v>5702</v>
      </c>
      <c r="Q19" s="202" t="s">
        <v>5703</v>
      </c>
      <c r="R19" s="202" t="s">
        <v>5704</v>
      </c>
      <c r="S19" s="202" t="s">
        <v>5650</v>
      </c>
      <c r="T19" s="202" t="s">
        <v>5704</v>
      </c>
      <c r="U19" s="202">
        <v>12</v>
      </c>
      <c r="V19" s="202">
        <v>0</v>
      </c>
      <c r="W19" s="202">
        <v>12</v>
      </c>
    </row>
    <row r="20" s="202" customFormat="1" hidden="1" spans="1:23">
      <c r="A20" s="202">
        <v>16</v>
      </c>
      <c r="B20" s="202" t="s">
        <v>5625</v>
      </c>
      <c r="C20" s="202" t="s">
        <v>5655</v>
      </c>
      <c r="D20" s="202" t="s">
        <v>5642</v>
      </c>
      <c r="E20" s="202" t="s">
        <v>5642</v>
      </c>
      <c r="F20" s="202" t="s">
        <v>1081</v>
      </c>
      <c r="G20" s="202" t="s">
        <v>1197</v>
      </c>
      <c r="H20" s="202" t="s">
        <v>1198</v>
      </c>
      <c r="I20" s="202" t="s">
        <v>5705</v>
      </c>
      <c r="J20" s="202" t="s">
        <v>5688</v>
      </c>
      <c r="K20" s="202" t="s">
        <v>5688</v>
      </c>
      <c r="L20" s="202" t="s">
        <v>5650</v>
      </c>
      <c r="M20" s="202" t="s">
        <v>5650</v>
      </c>
      <c r="N20" s="202" t="s">
        <v>5650</v>
      </c>
      <c r="O20" s="202" t="s">
        <v>5650</v>
      </c>
      <c r="P20" s="202" t="s">
        <v>5688</v>
      </c>
      <c r="Q20" s="202" t="s">
        <v>5688</v>
      </c>
      <c r="R20" s="202" t="s">
        <v>5688</v>
      </c>
      <c r="S20" s="202" t="s">
        <v>5650</v>
      </c>
      <c r="T20" s="202" t="s">
        <v>5650</v>
      </c>
      <c r="U20" s="202">
        <v>1</v>
      </c>
      <c r="V20" s="202">
        <v>0</v>
      </c>
      <c r="W20" s="202">
        <v>1</v>
      </c>
    </row>
    <row r="21" s="202" customFormat="1" hidden="1" spans="1:23">
      <c r="A21" s="202">
        <v>17</v>
      </c>
      <c r="B21" s="202" t="s">
        <v>5625</v>
      </c>
      <c r="C21" s="202" t="s">
        <v>5655</v>
      </c>
      <c r="D21" s="202" t="s">
        <v>5642</v>
      </c>
      <c r="E21" s="202" t="s">
        <v>5642</v>
      </c>
      <c r="F21" s="202" t="s">
        <v>1081</v>
      </c>
      <c r="G21" s="202" t="s">
        <v>1376</v>
      </c>
      <c r="H21" s="202" t="s">
        <v>1377</v>
      </c>
      <c r="I21" s="202" t="s">
        <v>5706</v>
      </c>
      <c r="J21" s="202" t="s">
        <v>5707</v>
      </c>
      <c r="K21" s="202" t="s">
        <v>5708</v>
      </c>
      <c r="L21" s="202" t="s">
        <v>5650</v>
      </c>
      <c r="M21" s="202" t="s">
        <v>5650</v>
      </c>
      <c r="N21" s="202" t="s">
        <v>5650</v>
      </c>
      <c r="O21" s="202" t="s">
        <v>5650</v>
      </c>
      <c r="P21" s="202" t="s">
        <v>5707</v>
      </c>
      <c r="Q21" s="202" t="s">
        <v>5708</v>
      </c>
      <c r="R21" s="202" t="s">
        <v>5709</v>
      </c>
      <c r="S21" s="202" t="s">
        <v>5650</v>
      </c>
      <c r="T21" s="202" t="s">
        <v>5710</v>
      </c>
      <c r="U21" s="202">
        <v>85</v>
      </c>
      <c r="V21" s="202">
        <v>0</v>
      </c>
      <c r="W21" s="202">
        <v>85</v>
      </c>
    </row>
    <row r="22" s="202" customFormat="1" hidden="1" spans="1:23">
      <c r="A22" s="202">
        <v>18</v>
      </c>
      <c r="B22" s="202" t="s">
        <v>5625</v>
      </c>
      <c r="C22" s="202" t="s">
        <v>5655</v>
      </c>
      <c r="D22" s="202" t="s">
        <v>5642</v>
      </c>
      <c r="E22" s="202" t="s">
        <v>5642</v>
      </c>
      <c r="F22" s="202" t="s">
        <v>1081</v>
      </c>
      <c r="G22" s="202" t="s">
        <v>1187</v>
      </c>
      <c r="H22" s="202" t="s">
        <v>1188</v>
      </c>
      <c r="I22" s="202" t="s">
        <v>5711</v>
      </c>
      <c r="J22" s="202" t="s">
        <v>5687</v>
      </c>
      <c r="K22" s="202" t="s">
        <v>5688</v>
      </c>
      <c r="L22" s="202" t="s">
        <v>5650</v>
      </c>
      <c r="M22" s="202" t="s">
        <v>5650</v>
      </c>
      <c r="N22" s="202" t="s">
        <v>5650</v>
      </c>
      <c r="O22" s="202" t="s">
        <v>5650</v>
      </c>
      <c r="P22" s="202" t="s">
        <v>5687</v>
      </c>
      <c r="Q22" s="202" t="s">
        <v>5688</v>
      </c>
      <c r="R22" s="202" t="s">
        <v>5687</v>
      </c>
      <c r="S22" s="202" t="s">
        <v>5650</v>
      </c>
      <c r="T22" s="202" t="s">
        <v>5650</v>
      </c>
      <c r="U22" s="202">
        <v>2</v>
      </c>
      <c r="V22" s="202">
        <v>0</v>
      </c>
      <c r="W22" s="202">
        <v>2</v>
      </c>
    </row>
    <row r="23" s="202" customFormat="1" hidden="1" spans="1:23">
      <c r="A23" s="202">
        <v>19</v>
      </c>
      <c r="B23" s="202" t="s">
        <v>5625</v>
      </c>
      <c r="C23" s="202" t="s">
        <v>5655</v>
      </c>
      <c r="D23" s="202" t="s">
        <v>5642</v>
      </c>
      <c r="E23" s="202" t="s">
        <v>5642</v>
      </c>
      <c r="F23" s="202" t="s">
        <v>1081</v>
      </c>
      <c r="G23" s="202" t="s">
        <v>1201</v>
      </c>
      <c r="H23" s="202" t="s">
        <v>1202</v>
      </c>
      <c r="I23" s="202" t="s">
        <v>5712</v>
      </c>
      <c r="J23" s="202" t="s">
        <v>5713</v>
      </c>
      <c r="K23" s="202" t="s">
        <v>5714</v>
      </c>
      <c r="L23" s="202" t="s">
        <v>5650</v>
      </c>
      <c r="M23" s="202" t="s">
        <v>5650</v>
      </c>
      <c r="N23" s="202" t="s">
        <v>5650</v>
      </c>
      <c r="O23" s="202" t="s">
        <v>5650</v>
      </c>
      <c r="P23" s="202" t="s">
        <v>5713</v>
      </c>
      <c r="Q23" s="202" t="s">
        <v>5714</v>
      </c>
      <c r="R23" s="202" t="s">
        <v>5713</v>
      </c>
      <c r="S23" s="202" t="s">
        <v>5650</v>
      </c>
      <c r="T23" s="202" t="s">
        <v>5650</v>
      </c>
      <c r="U23" s="202">
        <v>4</v>
      </c>
      <c r="V23" s="202">
        <v>0</v>
      </c>
      <c r="W23" s="202">
        <v>4</v>
      </c>
    </row>
    <row r="24" s="202" customFormat="1" hidden="1" spans="1:23">
      <c r="A24" s="202">
        <v>20</v>
      </c>
      <c r="B24" s="202" t="s">
        <v>5625</v>
      </c>
      <c r="C24" s="202" t="s">
        <v>5655</v>
      </c>
      <c r="D24" s="202" t="s">
        <v>5642</v>
      </c>
      <c r="E24" s="202" t="s">
        <v>5642</v>
      </c>
      <c r="F24" s="202" t="s">
        <v>1081</v>
      </c>
      <c r="G24" s="202" t="s">
        <v>1345</v>
      </c>
      <c r="H24" s="202" t="s">
        <v>1346</v>
      </c>
      <c r="I24" s="202" t="s">
        <v>5715</v>
      </c>
      <c r="J24" s="202" t="s">
        <v>5716</v>
      </c>
      <c r="K24" s="202" t="s">
        <v>5717</v>
      </c>
      <c r="L24" s="202" t="s">
        <v>5650</v>
      </c>
      <c r="M24" s="202" t="s">
        <v>5650</v>
      </c>
      <c r="N24" s="202" t="s">
        <v>5650</v>
      </c>
      <c r="O24" s="202" t="s">
        <v>5650</v>
      </c>
      <c r="P24" s="202" t="s">
        <v>5716</v>
      </c>
      <c r="Q24" s="202" t="s">
        <v>5717</v>
      </c>
      <c r="R24" s="202" t="s">
        <v>5718</v>
      </c>
      <c r="S24" s="202" t="s">
        <v>5650</v>
      </c>
      <c r="T24" s="202" t="s">
        <v>5719</v>
      </c>
      <c r="U24" s="202">
        <v>46</v>
      </c>
      <c r="V24" s="202">
        <v>0</v>
      </c>
      <c r="W24" s="202">
        <v>46</v>
      </c>
    </row>
    <row r="25" s="202" customFormat="1" hidden="1" spans="1:23">
      <c r="A25" s="202">
        <v>21</v>
      </c>
      <c r="B25" s="202" t="s">
        <v>5625</v>
      </c>
      <c r="C25" s="202" t="s">
        <v>5655</v>
      </c>
      <c r="D25" s="202" t="s">
        <v>5642</v>
      </c>
      <c r="E25" s="202" t="s">
        <v>5642</v>
      </c>
      <c r="F25" s="202" t="s">
        <v>1081</v>
      </c>
      <c r="G25" s="202" t="s">
        <v>1145</v>
      </c>
      <c r="H25" s="202" t="s">
        <v>1146</v>
      </c>
      <c r="I25" s="202" t="s">
        <v>5720</v>
      </c>
      <c r="J25" s="202" t="s">
        <v>5650</v>
      </c>
      <c r="K25" s="202" t="s">
        <v>5650</v>
      </c>
      <c r="L25" s="202" t="s">
        <v>5650</v>
      </c>
      <c r="M25" s="202" t="s">
        <v>5650</v>
      </c>
      <c r="N25" s="202" t="s">
        <v>5650</v>
      </c>
      <c r="O25" s="202" t="s">
        <v>5650</v>
      </c>
      <c r="P25" s="202" t="s">
        <v>5650</v>
      </c>
      <c r="Q25" s="202" t="s">
        <v>5650</v>
      </c>
      <c r="R25" s="202" t="s">
        <v>5650</v>
      </c>
      <c r="S25" s="202" t="s">
        <v>5650</v>
      </c>
      <c r="T25" s="202" t="s">
        <v>5650</v>
      </c>
      <c r="U25" s="202">
        <v>0</v>
      </c>
      <c r="V25" s="202">
        <v>0</v>
      </c>
      <c r="W25" s="202">
        <v>0</v>
      </c>
    </row>
    <row r="26" s="202" customFormat="1" hidden="1" spans="1:23">
      <c r="A26" s="202">
        <v>22</v>
      </c>
      <c r="B26" s="202" t="s">
        <v>5625</v>
      </c>
      <c r="C26" s="202" t="s">
        <v>5655</v>
      </c>
      <c r="D26" s="202" t="s">
        <v>5642</v>
      </c>
      <c r="E26" s="202" t="s">
        <v>5642</v>
      </c>
      <c r="F26" s="202" t="s">
        <v>1081</v>
      </c>
      <c r="G26" s="202" t="s">
        <v>1243</v>
      </c>
      <c r="H26" s="202" t="s">
        <v>1244</v>
      </c>
      <c r="I26" s="202" t="s">
        <v>5721</v>
      </c>
      <c r="J26" s="202" t="s">
        <v>5722</v>
      </c>
      <c r="K26" s="202" t="s">
        <v>5723</v>
      </c>
      <c r="L26" s="202" t="s">
        <v>5650</v>
      </c>
      <c r="M26" s="202" t="s">
        <v>5650</v>
      </c>
      <c r="N26" s="202" t="s">
        <v>5650</v>
      </c>
      <c r="O26" s="202" t="s">
        <v>5650</v>
      </c>
      <c r="P26" s="202" t="s">
        <v>5722</v>
      </c>
      <c r="Q26" s="202" t="s">
        <v>5723</v>
      </c>
      <c r="R26" s="202" t="s">
        <v>5724</v>
      </c>
      <c r="S26" s="202" t="s">
        <v>5650</v>
      </c>
      <c r="T26" s="202" t="s">
        <v>5699</v>
      </c>
      <c r="U26" s="202">
        <v>6</v>
      </c>
      <c r="V26" s="202">
        <v>0</v>
      </c>
      <c r="W26" s="202">
        <v>6</v>
      </c>
    </row>
    <row r="27" s="202" customFormat="1" hidden="1" spans="1:23">
      <c r="A27" s="202">
        <v>23</v>
      </c>
      <c r="B27" s="202" t="s">
        <v>5625</v>
      </c>
      <c r="C27" s="202" t="s">
        <v>5655</v>
      </c>
      <c r="D27" s="202" t="s">
        <v>5642</v>
      </c>
      <c r="E27" s="202" t="s">
        <v>5642</v>
      </c>
      <c r="F27" s="202" t="s">
        <v>1081</v>
      </c>
      <c r="G27" s="202" t="s">
        <v>1090</v>
      </c>
      <c r="H27" s="202" t="s">
        <v>1091</v>
      </c>
      <c r="I27" s="202" t="s">
        <v>5716</v>
      </c>
      <c r="J27" s="202" t="s">
        <v>5725</v>
      </c>
      <c r="K27" s="202" t="s">
        <v>5726</v>
      </c>
      <c r="L27" s="202" t="s">
        <v>5650</v>
      </c>
      <c r="M27" s="202" t="s">
        <v>5650</v>
      </c>
      <c r="N27" s="202" t="s">
        <v>5650</v>
      </c>
      <c r="O27" s="202" t="s">
        <v>5650</v>
      </c>
      <c r="P27" s="202" t="s">
        <v>5725</v>
      </c>
      <c r="Q27" s="202" t="s">
        <v>5726</v>
      </c>
      <c r="R27" s="202" t="s">
        <v>5725</v>
      </c>
      <c r="S27" s="202" t="s">
        <v>5650</v>
      </c>
      <c r="T27" s="202" t="s">
        <v>5650</v>
      </c>
      <c r="U27" s="202">
        <v>3</v>
      </c>
      <c r="V27" s="202">
        <v>0</v>
      </c>
      <c r="W27" s="202">
        <v>3</v>
      </c>
    </row>
    <row r="28" s="202" customFormat="1" hidden="1" spans="1:23">
      <c r="A28" s="202">
        <v>24</v>
      </c>
      <c r="B28" s="202" t="s">
        <v>5625</v>
      </c>
      <c r="C28" s="202" t="s">
        <v>5655</v>
      </c>
      <c r="D28" s="202" t="s">
        <v>5642</v>
      </c>
      <c r="E28" s="202" t="s">
        <v>5642</v>
      </c>
      <c r="F28" s="202" t="s">
        <v>1081</v>
      </c>
      <c r="G28" s="202" t="s">
        <v>1233</v>
      </c>
      <c r="H28" s="202" t="s">
        <v>1234</v>
      </c>
      <c r="I28" s="202" t="s">
        <v>5672</v>
      </c>
      <c r="J28" s="202" t="s">
        <v>5650</v>
      </c>
      <c r="K28" s="202" t="s">
        <v>5650</v>
      </c>
      <c r="L28" s="202" t="s">
        <v>5650</v>
      </c>
      <c r="M28" s="202" t="s">
        <v>5650</v>
      </c>
      <c r="N28" s="202" t="s">
        <v>5650</v>
      </c>
      <c r="O28" s="202" t="s">
        <v>5650</v>
      </c>
      <c r="P28" s="202" t="s">
        <v>5650</v>
      </c>
      <c r="Q28" s="202" t="s">
        <v>5650</v>
      </c>
      <c r="R28" s="202" t="s">
        <v>5650</v>
      </c>
      <c r="S28" s="202" t="s">
        <v>5650</v>
      </c>
      <c r="T28" s="202" t="s">
        <v>5650</v>
      </c>
      <c r="U28" s="202">
        <v>0</v>
      </c>
      <c r="V28" s="202">
        <v>0</v>
      </c>
      <c r="W28" s="202">
        <v>0</v>
      </c>
    </row>
    <row r="29" s="202" customFormat="1" hidden="1" spans="1:23">
      <c r="A29" s="202">
        <v>25</v>
      </c>
      <c r="B29" s="202" t="s">
        <v>5625</v>
      </c>
      <c r="C29" s="202" t="s">
        <v>5655</v>
      </c>
      <c r="D29" s="202" t="s">
        <v>5642</v>
      </c>
      <c r="E29" s="202" t="s">
        <v>5642</v>
      </c>
      <c r="F29" s="202" t="s">
        <v>1081</v>
      </c>
      <c r="G29" s="202" t="s">
        <v>1149</v>
      </c>
      <c r="H29" s="202" t="s">
        <v>1150</v>
      </c>
      <c r="I29" s="202" t="s">
        <v>5727</v>
      </c>
      <c r="J29" s="202" t="s">
        <v>5714</v>
      </c>
      <c r="K29" s="202" t="s">
        <v>5714</v>
      </c>
      <c r="L29" s="202" t="s">
        <v>5650</v>
      </c>
      <c r="M29" s="202" t="s">
        <v>5650</v>
      </c>
      <c r="N29" s="202" t="s">
        <v>5650</v>
      </c>
      <c r="O29" s="202" t="s">
        <v>5650</v>
      </c>
      <c r="P29" s="202" t="s">
        <v>5714</v>
      </c>
      <c r="Q29" s="202" t="s">
        <v>5714</v>
      </c>
      <c r="R29" s="202" t="s">
        <v>5714</v>
      </c>
      <c r="S29" s="202" t="s">
        <v>5650</v>
      </c>
      <c r="T29" s="202" t="s">
        <v>5650</v>
      </c>
      <c r="U29" s="202">
        <v>1</v>
      </c>
      <c r="V29" s="202">
        <v>0</v>
      </c>
      <c r="W29" s="202">
        <v>1</v>
      </c>
    </row>
    <row r="30" s="202" customFormat="1" hidden="1" spans="1:23">
      <c r="A30" s="202">
        <v>26</v>
      </c>
      <c r="B30" s="202" t="s">
        <v>5625</v>
      </c>
      <c r="C30" s="202" t="s">
        <v>5655</v>
      </c>
      <c r="D30" s="202" t="s">
        <v>5642</v>
      </c>
      <c r="E30" s="202" t="s">
        <v>5642</v>
      </c>
      <c r="F30" s="202" t="s">
        <v>1081</v>
      </c>
      <c r="G30" s="202" t="s">
        <v>1290</v>
      </c>
      <c r="H30" s="202" t="s">
        <v>1291</v>
      </c>
      <c r="I30" s="202" t="s">
        <v>5728</v>
      </c>
      <c r="J30" s="202" t="s">
        <v>5729</v>
      </c>
      <c r="K30" s="202" t="s">
        <v>5730</v>
      </c>
      <c r="L30" s="202" t="s">
        <v>5650</v>
      </c>
      <c r="M30" s="202" t="s">
        <v>5650</v>
      </c>
      <c r="N30" s="202" t="s">
        <v>5650</v>
      </c>
      <c r="O30" s="202" t="s">
        <v>5650</v>
      </c>
      <c r="P30" s="202" t="s">
        <v>5729</v>
      </c>
      <c r="Q30" s="202" t="s">
        <v>5730</v>
      </c>
      <c r="R30" s="202" t="s">
        <v>5731</v>
      </c>
      <c r="S30" s="202" t="s">
        <v>5650</v>
      </c>
      <c r="T30" s="202" t="s">
        <v>5699</v>
      </c>
      <c r="U30" s="202">
        <v>3</v>
      </c>
      <c r="V30" s="202">
        <v>0</v>
      </c>
      <c r="W30" s="202">
        <v>3</v>
      </c>
    </row>
    <row r="31" s="202" customFormat="1" hidden="1" spans="1:23">
      <c r="A31" s="202">
        <v>27</v>
      </c>
      <c r="B31" s="202" t="s">
        <v>5625</v>
      </c>
      <c r="C31" s="202" t="s">
        <v>5655</v>
      </c>
      <c r="D31" s="202" t="s">
        <v>5642</v>
      </c>
      <c r="E31" s="202" t="s">
        <v>5642</v>
      </c>
      <c r="F31" s="202" t="s">
        <v>1081</v>
      </c>
      <c r="G31" s="202" t="s">
        <v>1251</v>
      </c>
      <c r="H31" s="202" t="s">
        <v>1252</v>
      </c>
      <c r="I31" s="202" t="s">
        <v>5732</v>
      </c>
      <c r="J31" s="202" t="s">
        <v>5714</v>
      </c>
      <c r="K31" s="202" t="s">
        <v>5714</v>
      </c>
      <c r="L31" s="202" t="s">
        <v>5650</v>
      </c>
      <c r="M31" s="202" t="s">
        <v>5650</v>
      </c>
      <c r="N31" s="202" t="s">
        <v>5650</v>
      </c>
      <c r="O31" s="202" t="s">
        <v>5650</v>
      </c>
      <c r="P31" s="202" t="s">
        <v>5714</v>
      </c>
      <c r="Q31" s="202" t="s">
        <v>5714</v>
      </c>
      <c r="R31" s="202" t="s">
        <v>5714</v>
      </c>
      <c r="S31" s="202" t="s">
        <v>5650</v>
      </c>
      <c r="T31" s="202" t="s">
        <v>5650</v>
      </c>
      <c r="U31" s="202">
        <v>1</v>
      </c>
      <c r="V31" s="202">
        <v>0</v>
      </c>
      <c r="W31" s="202">
        <v>1</v>
      </c>
    </row>
    <row r="32" s="202" customFormat="1" hidden="1" spans="1:23">
      <c r="A32" s="202">
        <v>28</v>
      </c>
      <c r="B32" s="202" t="s">
        <v>5625</v>
      </c>
      <c r="C32" s="202" t="s">
        <v>5655</v>
      </c>
      <c r="D32" s="202" t="s">
        <v>5642</v>
      </c>
      <c r="E32" s="202" t="s">
        <v>5642</v>
      </c>
      <c r="F32" s="202" t="s">
        <v>1081</v>
      </c>
      <c r="G32" s="202" t="s">
        <v>1309</v>
      </c>
      <c r="H32" s="202" t="s">
        <v>1310</v>
      </c>
      <c r="I32" s="202" t="s">
        <v>5733</v>
      </c>
      <c r="J32" s="202" t="s">
        <v>5714</v>
      </c>
      <c r="K32" s="202" t="s">
        <v>5714</v>
      </c>
      <c r="L32" s="202" t="s">
        <v>5650</v>
      </c>
      <c r="M32" s="202" t="s">
        <v>5650</v>
      </c>
      <c r="N32" s="202" t="s">
        <v>5650</v>
      </c>
      <c r="O32" s="202" t="s">
        <v>5650</v>
      </c>
      <c r="P32" s="202" t="s">
        <v>5714</v>
      </c>
      <c r="Q32" s="202" t="s">
        <v>5714</v>
      </c>
      <c r="R32" s="202" t="s">
        <v>5714</v>
      </c>
      <c r="S32" s="202" t="s">
        <v>5650</v>
      </c>
      <c r="T32" s="202" t="s">
        <v>5650</v>
      </c>
      <c r="U32" s="202">
        <v>1</v>
      </c>
      <c r="V32" s="202">
        <v>0</v>
      </c>
      <c r="W32" s="202">
        <v>1</v>
      </c>
    </row>
    <row r="33" s="202" customFormat="1" hidden="1" spans="1:23">
      <c r="A33" s="202">
        <v>29</v>
      </c>
      <c r="B33" s="202" t="s">
        <v>5625</v>
      </c>
      <c r="C33" s="202" t="s">
        <v>5655</v>
      </c>
      <c r="D33" s="202" t="s">
        <v>5642</v>
      </c>
      <c r="E33" s="202" t="s">
        <v>5642</v>
      </c>
      <c r="F33" s="202" t="s">
        <v>1081</v>
      </c>
      <c r="G33" s="202" t="s">
        <v>1276</v>
      </c>
      <c r="H33" s="202" t="s">
        <v>1277</v>
      </c>
      <c r="I33" s="202" t="s">
        <v>5734</v>
      </c>
      <c r="J33" s="202" t="s">
        <v>5735</v>
      </c>
      <c r="K33" s="202" t="s">
        <v>5736</v>
      </c>
      <c r="L33" s="202" t="s">
        <v>5650</v>
      </c>
      <c r="M33" s="202" t="s">
        <v>5650</v>
      </c>
      <c r="N33" s="202" t="s">
        <v>5650</v>
      </c>
      <c r="O33" s="202" t="s">
        <v>5650</v>
      </c>
      <c r="P33" s="202" t="s">
        <v>5735</v>
      </c>
      <c r="Q33" s="202" t="s">
        <v>5736</v>
      </c>
      <c r="R33" s="202" t="s">
        <v>5735</v>
      </c>
      <c r="S33" s="202" t="s">
        <v>5650</v>
      </c>
      <c r="T33" s="202" t="s">
        <v>5650</v>
      </c>
      <c r="U33" s="202">
        <v>2</v>
      </c>
      <c r="V33" s="202">
        <v>0</v>
      </c>
      <c r="W33" s="202">
        <v>2</v>
      </c>
    </row>
    <row r="34" s="202" customFormat="1" hidden="1" spans="1:23">
      <c r="A34" s="202">
        <v>30</v>
      </c>
      <c r="B34" s="202" t="s">
        <v>5625</v>
      </c>
      <c r="C34" s="202" t="s">
        <v>5655</v>
      </c>
      <c r="D34" s="202" t="s">
        <v>5642</v>
      </c>
      <c r="E34" s="202" t="s">
        <v>5642</v>
      </c>
      <c r="F34" s="202" t="s">
        <v>1081</v>
      </c>
      <c r="G34" s="202" t="s">
        <v>1117</v>
      </c>
      <c r="H34" s="202" t="s">
        <v>1118</v>
      </c>
      <c r="I34" s="202" t="s">
        <v>5737</v>
      </c>
      <c r="J34" s="202" t="s">
        <v>5650</v>
      </c>
      <c r="K34" s="202" t="s">
        <v>5650</v>
      </c>
      <c r="L34" s="202" t="s">
        <v>5650</v>
      </c>
      <c r="M34" s="202" t="s">
        <v>5650</v>
      </c>
      <c r="N34" s="202" t="s">
        <v>5650</v>
      </c>
      <c r="O34" s="202" t="s">
        <v>5650</v>
      </c>
      <c r="P34" s="202" t="s">
        <v>5650</v>
      </c>
      <c r="Q34" s="202" t="s">
        <v>5650</v>
      </c>
      <c r="R34" s="202" t="s">
        <v>5650</v>
      </c>
      <c r="S34" s="202" t="s">
        <v>5650</v>
      </c>
      <c r="T34" s="202" t="s">
        <v>5650</v>
      </c>
      <c r="U34" s="202">
        <v>0</v>
      </c>
      <c r="V34" s="202">
        <v>0</v>
      </c>
      <c r="W34" s="202">
        <v>0</v>
      </c>
    </row>
    <row r="35" s="202" customFormat="1" hidden="1" spans="1:23">
      <c r="A35" s="202">
        <v>31</v>
      </c>
      <c r="B35" s="202" t="s">
        <v>5625</v>
      </c>
      <c r="C35" s="202" t="s">
        <v>5655</v>
      </c>
      <c r="D35" s="202" t="s">
        <v>5642</v>
      </c>
      <c r="E35" s="202" t="s">
        <v>5642</v>
      </c>
      <c r="F35" s="202" t="s">
        <v>1081</v>
      </c>
      <c r="G35" s="202" t="s">
        <v>1380</v>
      </c>
      <c r="H35" s="202" t="s">
        <v>1381</v>
      </c>
      <c r="I35" s="202" t="s">
        <v>5738</v>
      </c>
      <c r="J35" s="202" t="s">
        <v>5739</v>
      </c>
      <c r="K35" s="202" t="s">
        <v>5740</v>
      </c>
      <c r="L35" s="202" t="s">
        <v>5650</v>
      </c>
      <c r="M35" s="202" t="s">
        <v>5650</v>
      </c>
      <c r="N35" s="202" t="s">
        <v>5650</v>
      </c>
      <c r="O35" s="202" t="s">
        <v>5650</v>
      </c>
      <c r="P35" s="202" t="s">
        <v>5739</v>
      </c>
      <c r="Q35" s="202" t="s">
        <v>5740</v>
      </c>
      <c r="R35" s="202" t="s">
        <v>5741</v>
      </c>
      <c r="S35" s="202" t="s">
        <v>5650</v>
      </c>
      <c r="T35" s="202" t="s">
        <v>5685</v>
      </c>
      <c r="U35" s="202">
        <v>3</v>
      </c>
      <c r="V35" s="202">
        <v>0</v>
      </c>
      <c r="W35" s="202">
        <v>3</v>
      </c>
    </row>
    <row r="36" s="202" customFormat="1" hidden="1" spans="1:23">
      <c r="A36" s="202">
        <v>32</v>
      </c>
      <c r="B36" s="202" t="s">
        <v>5625</v>
      </c>
      <c r="C36" s="202" t="s">
        <v>5655</v>
      </c>
      <c r="D36" s="202" t="s">
        <v>5642</v>
      </c>
      <c r="E36" s="202" t="s">
        <v>5642</v>
      </c>
      <c r="F36" s="202" t="s">
        <v>1081</v>
      </c>
      <c r="G36" s="202" t="s">
        <v>1171</v>
      </c>
      <c r="H36" s="202" t="s">
        <v>1172</v>
      </c>
      <c r="I36" s="202" t="s">
        <v>5742</v>
      </c>
      <c r="J36" s="202" t="s">
        <v>5650</v>
      </c>
      <c r="K36" s="202" t="s">
        <v>5650</v>
      </c>
      <c r="L36" s="202" t="s">
        <v>5650</v>
      </c>
      <c r="M36" s="202" t="s">
        <v>5650</v>
      </c>
      <c r="N36" s="202" t="s">
        <v>5650</v>
      </c>
      <c r="O36" s="202" t="s">
        <v>5650</v>
      </c>
      <c r="P36" s="202" t="s">
        <v>5650</v>
      </c>
      <c r="Q36" s="202" t="s">
        <v>5650</v>
      </c>
      <c r="R36" s="202" t="s">
        <v>5650</v>
      </c>
      <c r="S36" s="202" t="s">
        <v>5650</v>
      </c>
      <c r="T36" s="202" t="s">
        <v>5650</v>
      </c>
      <c r="U36" s="202">
        <v>0</v>
      </c>
      <c r="V36" s="202">
        <v>0</v>
      </c>
      <c r="W36" s="202">
        <v>0</v>
      </c>
    </row>
    <row r="37" s="202" customFormat="1" hidden="1" spans="1:23">
      <c r="A37" s="202">
        <v>33</v>
      </c>
      <c r="B37" s="202" t="s">
        <v>5625</v>
      </c>
      <c r="C37" s="202" t="s">
        <v>5655</v>
      </c>
      <c r="D37" s="202" t="s">
        <v>5642</v>
      </c>
      <c r="E37" s="202" t="s">
        <v>5642</v>
      </c>
      <c r="F37" s="202" t="s">
        <v>1081</v>
      </c>
      <c r="G37" s="202" t="s">
        <v>1321</v>
      </c>
      <c r="H37" s="202" t="s">
        <v>1322</v>
      </c>
      <c r="I37" s="202" t="s">
        <v>5743</v>
      </c>
      <c r="J37" s="202" t="s">
        <v>5650</v>
      </c>
      <c r="K37" s="202" t="s">
        <v>5650</v>
      </c>
      <c r="L37" s="202" t="s">
        <v>5650</v>
      </c>
      <c r="M37" s="202" t="s">
        <v>5650</v>
      </c>
      <c r="N37" s="202" t="s">
        <v>5650</v>
      </c>
      <c r="O37" s="202" t="s">
        <v>5650</v>
      </c>
      <c r="P37" s="202" t="s">
        <v>5650</v>
      </c>
      <c r="Q37" s="202" t="s">
        <v>5650</v>
      </c>
      <c r="R37" s="202" t="s">
        <v>5650</v>
      </c>
      <c r="S37" s="202" t="s">
        <v>5650</v>
      </c>
      <c r="T37" s="202" t="s">
        <v>5650</v>
      </c>
      <c r="U37" s="202">
        <v>0</v>
      </c>
      <c r="V37" s="202">
        <v>0</v>
      </c>
      <c r="W37" s="202">
        <v>0</v>
      </c>
    </row>
    <row r="38" s="202" customFormat="1" hidden="1" spans="1:23">
      <c r="A38" s="202">
        <v>34</v>
      </c>
      <c r="B38" s="202" t="s">
        <v>5625</v>
      </c>
      <c r="C38" s="202" t="s">
        <v>5655</v>
      </c>
      <c r="D38" s="202" t="s">
        <v>5642</v>
      </c>
      <c r="E38" s="202" t="s">
        <v>5642</v>
      </c>
      <c r="F38" s="202" t="s">
        <v>1081</v>
      </c>
      <c r="G38" s="202" t="s">
        <v>1331</v>
      </c>
      <c r="H38" s="202" t="s">
        <v>1332</v>
      </c>
      <c r="I38" s="202" t="s">
        <v>5744</v>
      </c>
      <c r="J38" s="202" t="s">
        <v>5745</v>
      </c>
      <c r="K38" s="202" t="s">
        <v>5746</v>
      </c>
      <c r="L38" s="202" t="s">
        <v>5650</v>
      </c>
      <c r="M38" s="202" t="s">
        <v>5650</v>
      </c>
      <c r="N38" s="202" t="s">
        <v>5650</v>
      </c>
      <c r="O38" s="202" t="s">
        <v>5650</v>
      </c>
      <c r="P38" s="202" t="s">
        <v>5745</v>
      </c>
      <c r="Q38" s="202" t="s">
        <v>5746</v>
      </c>
      <c r="R38" s="202" t="s">
        <v>5747</v>
      </c>
      <c r="S38" s="202" t="s">
        <v>5650</v>
      </c>
      <c r="T38" s="202" t="s">
        <v>5748</v>
      </c>
      <c r="U38" s="202">
        <v>57</v>
      </c>
      <c r="V38" s="202">
        <v>0</v>
      </c>
      <c r="W38" s="202">
        <v>57</v>
      </c>
    </row>
    <row r="39" s="202" customFormat="1" hidden="1" spans="1:23">
      <c r="A39" s="202">
        <v>35</v>
      </c>
      <c r="B39" s="202" t="s">
        <v>5625</v>
      </c>
      <c r="C39" s="202" t="s">
        <v>5655</v>
      </c>
      <c r="D39" s="202" t="s">
        <v>5642</v>
      </c>
      <c r="E39" s="202" t="s">
        <v>5642</v>
      </c>
      <c r="F39" s="202" t="s">
        <v>1081</v>
      </c>
      <c r="G39" s="202" t="s">
        <v>1217</v>
      </c>
      <c r="H39" s="202" t="s">
        <v>1218</v>
      </c>
      <c r="I39" s="202" t="s">
        <v>5749</v>
      </c>
      <c r="J39" s="202" t="s">
        <v>5654</v>
      </c>
      <c r="K39" s="202" t="s">
        <v>5654</v>
      </c>
      <c r="L39" s="202" t="s">
        <v>5650</v>
      </c>
      <c r="M39" s="202" t="s">
        <v>5650</v>
      </c>
      <c r="N39" s="202" t="s">
        <v>5650</v>
      </c>
      <c r="O39" s="202" t="s">
        <v>5650</v>
      </c>
      <c r="P39" s="202" t="s">
        <v>5654</v>
      </c>
      <c r="Q39" s="202" t="s">
        <v>5654</v>
      </c>
      <c r="R39" s="202" t="s">
        <v>5654</v>
      </c>
      <c r="S39" s="202" t="s">
        <v>5650</v>
      </c>
      <c r="T39" s="202" t="s">
        <v>5650</v>
      </c>
      <c r="U39" s="202">
        <v>1</v>
      </c>
      <c r="V39" s="202">
        <v>0</v>
      </c>
      <c r="W39" s="202">
        <v>1</v>
      </c>
    </row>
    <row r="40" s="202" customFormat="1" hidden="1" spans="1:23">
      <c r="A40" s="202">
        <v>36</v>
      </c>
      <c r="B40" s="202" t="s">
        <v>5625</v>
      </c>
      <c r="C40" s="202" t="s">
        <v>5655</v>
      </c>
      <c r="D40" s="202" t="s">
        <v>5642</v>
      </c>
      <c r="E40" s="202" t="s">
        <v>5642</v>
      </c>
      <c r="F40" s="202" t="s">
        <v>1081</v>
      </c>
      <c r="G40" s="202" t="s">
        <v>1092</v>
      </c>
      <c r="H40" s="202" t="s">
        <v>1093</v>
      </c>
      <c r="I40" s="202" t="s">
        <v>5750</v>
      </c>
      <c r="J40" s="202" t="s">
        <v>5751</v>
      </c>
      <c r="K40" s="202" t="s">
        <v>5752</v>
      </c>
      <c r="L40" s="202" t="s">
        <v>5650</v>
      </c>
      <c r="M40" s="202" t="s">
        <v>5650</v>
      </c>
      <c r="N40" s="202" t="s">
        <v>5650</v>
      </c>
      <c r="O40" s="202" t="s">
        <v>5650</v>
      </c>
      <c r="P40" s="202" t="s">
        <v>5751</v>
      </c>
      <c r="Q40" s="202" t="s">
        <v>5752</v>
      </c>
      <c r="R40" s="202" t="s">
        <v>5753</v>
      </c>
      <c r="S40" s="202" t="s">
        <v>5650</v>
      </c>
      <c r="T40" s="202" t="s">
        <v>5699</v>
      </c>
      <c r="U40" s="202">
        <v>6</v>
      </c>
      <c r="V40" s="202">
        <v>0</v>
      </c>
      <c r="W40" s="202">
        <v>6</v>
      </c>
    </row>
    <row r="41" s="202" customFormat="1" hidden="1" spans="1:23">
      <c r="A41" s="202">
        <v>37</v>
      </c>
      <c r="B41" s="202" t="s">
        <v>5625</v>
      </c>
      <c r="C41" s="202" t="s">
        <v>5655</v>
      </c>
      <c r="D41" s="202" t="s">
        <v>5642</v>
      </c>
      <c r="E41" s="202" t="s">
        <v>5642</v>
      </c>
      <c r="F41" s="202" t="s">
        <v>1081</v>
      </c>
      <c r="G41" s="202" t="s">
        <v>1199</v>
      </c>
      <c r="H41" s="202" t="s">
        <v>1200</v>
      </c>
      <c r="I41" s="202" t="s">
        <v>5697</v>
      </c>
      <c r="J41" s="202" t="s">
        <v>5699</v>
      </c>
      <c r="K41" s="202" t="s">
        <v>5647</v>
      </c>
      <c r="L41" s="202" t="s">
        <v>5650</v>
      </c>
      <c r="M41" s="202" t="s">
        <v>5650</v>
      </c>
      <c r="N41" s="202" t="s">
        <v>5650</v>
      </c>
      <c r="O41" s="202" t="s">
        <v>5650</v>
      </c>
      <c r="P41" s="202" t="s">
        <v>5699</v>
      </c>
      <c r="Q41" s="202" t="s">
        <v>5647</v>
      </c>
      <c r="R41" s="202" t="s">
        <v>5699</v>
      </c>
      <c r="S41" s="202" t="s">
        <v>5650</v>
      </c>
      <c r="T41" s="202" t="s">
        <v>5650</v>
      </c>
      <c r="U41" s="202">
        <v>3</v>
      </c>
      <c r="V41" s="202">
        <v>0</v>
      </c>
      <c r="W41" s="202">
        <v>3</v>
      </c>
    </row>
    <row r="42" s="202" customFormat="1" hidden="1" spans="1:23">
      <c r="A42" s="202">
        <v>38</v>
      </c>
      <c r="B42" s="202" t="s">
        <v>5625</v>
      </c>
      <c r="C42" s="202" t="s">
        <v>5655</v>
      </c>
      <c r="D42" s="202" t="s">
        <v>5642</v>
      </c>
      <c r="E42" s="202" t="s">
        <v>5642</v>
      </c>
      <c r="F42" s="202" t="s">
        <v>1081</v>
      </c>
      <c r="G42" s="202" t="s">
        <v>1361</v>
      </c>
      <c r="H42" s="202" t="s">
        <v>1362</v>
      </c>
      <c r="I42" s="202" t="s">
        <v>5754</v>
      </c>
      <c r="J42" s="202" t="s">
        <v>5755</v>
      </c>
      <c r="K42" s="202" t="s">
        <v>5756</v>
      </c>
      <c r="L42" s="202" t="s">
        <v>5650</v>
      </c>
      <c r="M42" s="202" t="s">
        <v>5650</v>
      </c>
      <c r="N42" s="202" t="s">
        <v>5650</v>
      </c>
      <c r="O42" s="202" t="s">
        <v>5650</v>
      </c>
      <c r="P42" s="202" t="s">
        <v>5755</v>
      </c>
      <c r="Q42" s="202" t="s">
        <v>5756</v>
      </c>
      <c r="R42" s="202" t="s">
        <v>5757</v>
      </c>
      <c r="S42" s="202" t="s">
        <v>5650</v>
      </c>
      <c r="T42" s="202" t="s">
        <v>5758</v>
      </c>
      <c r="U42" s="202">
        <v>10</v>
      </c>
      <c r="V42" s="202">
        <v>0</v>
      </c>
      <c r="W42" s="202">
        <v>10</v>
      </c>
    </row>
    <row r="43" s="202" customFormat="1" hidden="1" spans="1:23">
      <c r="A43" s="202">
        <v>39</v>
      </c>
      <c r="B43" s="202" t="s">
        <v>5625</v>
      </c>
      <c r="C43" s="202" t="s">
        <v>5655</v>
      </c>
      <c r="D43" s="202" t="s">
        <v>5642</v>
      </c>
      <c r="E43" s="202" t="s">
        <v>5642</v>
      </c>
      <c r="F43" s="202" t="s">
        <v>1081</v>
      </c>
      <c r="G43" s="202" t="s">
        <v>1135</v>
      </c>
      <c r="H43" s="202" t="s">
        <v>1136</v>
      </c>
      <c r="I43" s="202" t="s">
        <v>5759</v>
      </c>
      <c r="J43" s="202" t="s">
        <v>5650</v>
      </c>
      <c r="K43" s="202" t="s">
        <v>5650</v>
      </c>
      <c r="L43" s="202" t="s">
        <v>5650</v>
      </c>
      <c r="M43" s="202" t="s">
        <v>5650</v>
      </c>
      <c r="N43" s="202" t="s">
        <v>5650</v>
      </c>
      <c r="O43" s="202" t="s">
        <v>5650</v>
      </c>
      <c r="P43" s="202" t="s">
        <v>5650</v>
      </c>
      <c r="Q43" s="202" t="s">
        <v>5650</v>
      </c>
      <c r="R43" s="202" t="s">
        <v>5650</v>
      </c>
      <c r="S43" s="202" t="s">
        <v>5650</v>
      </c>
      <c r="T43" s="202" t="s">
        <v>5650</v>
      </c>
      <c r="U43" s="202">
        <v>0</v>
      </c>
      <c r="V43" s="202">
        <v>0</v>
      </c>
      <c r="W43" s="202">
        <v>0</v>
      </c>
    </row>
    <row r="44" s="202" customFormat="1" hidden="1" spans="1:23">
      <c r="A44" s="202">
        <v>40</v>
      </c>
      <c r="B44" s="202" t="s">
        <v>5625</v>
      </c>
      <c r="C44" s="202" t="s">
        <v>5655</v>
      </c>
      <c r="D44" s="202" t="s">
        <v>5642</v>
      </c>
      <c r="E44" s="202" t="s">
        <v>5642</v>
      </c>
      <c r="F44" s="202" t="s">
        <v>1081</v>
      </c>
      <c r="G44" s="202" t="s">
        <v>1088</v>
      </c>
      <c r="H44" s="202" t="s">
        <v>1089</v>
      </c>
      <c r="I44" s="202" t="s">
        <v>5760</v>
      </c>
      <c r="J44" s="202" t="s">
        <v>5688</v>
      </c>
      <c r="K44" s="202" t="s">
        <v>5688</v>
      </c>
      <c r="L44" s="202" t="s">
        <v>5650</v>
      </c>
      <c r="M44" s="202" t="s">
        <v>5650</v>
      </c>
      <c r="N44" s="202" t="s">
        <v>5650</v>
      </c>
      <c r="O44" s="202" t="s">
        <v>5650</v>
      </c>
      <c r="P44" s="202" t="s">
        <v>5688</v>
      </c>
      <c r="Q44" s="202" t="s">
        <v>5688</v>
      </c>
      <c r="R44" s="202" t="s">
        <v>5688</v>
      </c>
      <c r="S44" s="202" t="s">
        <v>5650</v>
      </c>
      <c r="T44" s="202" t="s">
        <v>5650</v>
      </c>
      <c r="U44" s="202">
        <v>1</v>
      </c>
      <c r="V44" s="202">
        <v>0</v>
      </c>
      <c r="W44" s="202">
        <v>1</v>
      </c>
    </row>
    <row r="45" s="202" customFormat="1" hidden="1" spans="1:23">
      <c r="A45" s="202">
        <v>41</v>
      </c>
      <c r="B45" s="202" t="s">
        <v>5625</v>
      </c>
      <c r="C45" s="202" t="s">
        <v>5655</v>
      </c>
      <c r="D45" s="202" t="s">
        <v>5642</v>
      </c>
      <c r="E45" s="202" t="s">
        <v>5642</v>
      </c>
      <c r="F45" s="202" t="s">
        <v>1081</v>
      </c>
      <c r="G45" s="202" t="s">
        <v>1209</v>
      </c>
      <c r="H45" s="202" t="s">
        <v>1210</v>
      </c>
      <c r="I45" s="202" t="s">
        <v>5761</v>
      </c>
      <c r="J45" s="202" t="s">
        <v>5733</v>
      </c>
      <c r="K45" s="202" t="s">
        <v>5762</v>
      </c>
      <c r="L45" s="202" t="s">
        <v>5650</v>
      </c>
      <c r="M45" s="202" t="s">
        <v>5650</v>
      </c>
      <c r="N45" s="202" t="s">
        <v>5650</v>
      </c>
      <c r="O45" s="202" t="s">
        <v>5650</v>
      </c>
      <c r="P45" s="202" t="s">
        <v>5733</v>
      </c>
      <c r="Q45" s="202" t="s">
        <v>5762</v>
      </c>
      <c r="R45" s="202" t="s">
        <v>5733</v>
      </c>
      <c r="S45" s="202" t="s">
        <v>5650</v>
      </c>
      <c r="T45" s="202" t="s">
        <v>5650</v>
      </c>
      <c r="U45" s="202">
        <v>3</v>
      </c>
      <c r="V45" s="202">
        <v>0</v>
      </c>
      <c r="W45" s="202">
        <v>3</v>
      </c>
    </row>
    <row r="46" s="202" customFormat="1" hidden="1" spans="1:23">
      <c r="A46" s="202">
        <v>42</v>
      </c>
      <c r="B46" s="202" t="s">
        <v>5625</v>
      </c>
      <c r="C46" s="202" t="s">
        <v>5655</v>
      </c>
      <c r="D46" s="202" t="s">
        <v>5642</v>
      </c>
      <c r="E46" s="202" t="s">
        <v>5642</v>
      </c>
      <c r="F46" s="202" t="s">
        <v>1081</v>
      </c>
      <c r="G46" s="202" t="s">
        <v>1189</v>
      </c>
      <c r="H46" s="202" t="s">
        <v>1190</v>
      </c>
      <c r="I46" s="202" t="s">
        <v>5763</v>
      </c>
      <c r="J46" s="202" t="s">
        <v>5764</v>
      </c>
      <c r="K46" s="202" t="s">
        <v>5765</v>
      </c>
      <c r="L46" s="202" t="s">
        <v>5650</v>
      </c>
      <c r="M46" s="202" t="s">
        <v>5650</v>
      </c>
      <c r="N46" s="202" t="s">
        <v>5650</v>
      </c>
      <c r="O46" s="202" t="s">
        <v>5650</v>
      </c>
      <c r="P46" s="202" t="s">
        <v>5764</v>
      </c>
      <c r="Q46" s="202" t="s">
        <v>5765</v>
      </c>
      <c r="R46" s="202" t="s">
        <v>5764</v>
      </c>
      <c r="S46" s="202" t="s">
        <v>5650</v>
      </c>
      <c r="T46" s="202" t="s">
        <v>5650</v>
      </c>
      <c r="U46" s="202">
        <v>6</v>
      </c>
      <c r="V46" s="202">
        <v>0</v>
      </c>
      <c r="W46" s="202">
        <v>6</v>
      </c>
    </row>
    <row r="47" s="202" customFormat="1" hidden="1" spans="1:23">
      <c r="A47" s="202">
        <v>43</v>
      </c>
      <c r="B47" s="202" t="s">
        <v>5625</v>
      </c>
      <c r="C47" s="202" t="s">
        <v>5655</v>
      </c>
      <c r="D47" s="202" t="s">
        <v>5642</v>
      </c>
      <c r="E47" s="202" t="s">
        <v>5642</v>
      </c>
      <c r="F47" s="202" t="s">
        <v>1081</v>
      </c>
      <c r="G47" s="202" t="s">
        <v>1296</v>
      </c>
      <c r="H47" s="202" t="s">
        <v>1297</v>
      </c>
      <c r="I47" s="202" t="s">
        <v>5766</v>
      </c>
      <c r="J47" s="202" t="s">
        <v>5650</v>
      </c>
      <c r="K47" s="202" t="s">
        <v>5650</v>
      </c>
      <c r="L47" s="202" t="s">
        <v>5650</v>
      </c>
      <c r="M47" s="202" t="s">
        <v>5650</v>
      </c>
      <c r="N47" s="202" t="s">
        <v>5650</v>
      </c>
      <c r="O47" s="202" t="s">
        <v>5650</v>
      </c>
      <c r="P47" s="202" t="s">
        <v>5650</v>
      </c>
      <c r="Q47" s="202" t="s">
        <v>5650</v>
      </c>
      <c r="R47" s="202" t="s">
        <v>5650</v>
      </c>
      <c r="S47" s="202" t="s">
        <v>5650</v>
      </c>
      <c r="T47" s="202" t="s">
        <v>5650</v>
      </c>
      <c r="U47" s="202">
        <v>0</v>
      </c>
      <c r="V47" s="202">
        <v>0</v>
      </c>
      <c r="W47" s="202">
        <v>0</v>
      </c>
    </row>
    <row r="48" s="202" customFormat="1" hidden="1" spans="1:23">
      <c r="A48" s="202">
        <v>44</v>
      </c>
      <c r="B48" s="202" t="s">
        <v>5625</v>
      </c>
      <c r="C48" s="202" t="s">
        <v>5655</v>
      </c>
      <c r="D48" s="202" t="s">
        <v>5642</v>
      </c>
      <c r="E48" s="202" t="s">
        <v>5642</v>
      </c>
      <c r="F48" s="202" t="s">
        <v>1081</v>
      </c>
      <c r="G48" s="202" t="s">
        <v>1167</v>
      </c>
      <c r="H48" s="202" t="s">
        <v>1168</v>
      </c>
      <c r="I48" s="202" t="s">
        <v>5767</v>
      </c>
      <c r="J48" s="202" t="s">
        <v>5650</v>
      </c>
      <c r="K48" s="202" t="s">
        <v>5650</v>
      </c>
      <c r="L48" s="202" t="s">
        <v>5650</v>
      </c>
      <c r="M48" s="202" t="s">
        <v>5650</v>
      </c>
      <c r="N48" s="202" t="s">
        <v>5650</v>
      </c>
      <c r="O48" s="202" t="s">
        <v>5650</v>
      </c>
      <c r="P48" s="202" t="s">
        <v>5650</v>
      </c>
      <c r="Q48" s="202" t="s">
        <v>5650</v>
      </c>
      <c r="R48" s="202" t="s">
        <v>5650</v>
      </c>
      <c r="S48" s="202" t="s">
        <v>5650</v>
      </c>
      <c r="T48" s="202" t="s">
        <v>5650</v>
      </c>
      <c r="U48" s="202">
        <v>0</v>
      </c>
      <c r="V48" s="202">
        <v>0</v>
      </c>
      <c r="W48" s="202">
        <v>0</v>
      </c>
    </row>
    <row r="49" s="202" customFormat="1" hidden="1" spans="1:23">
      <c r="A49" s="202">
        <v>45</v>
      </c>
      <c r="B49" s="202" t="s">
        <v>5625</v>
      </c>
      <c r="C49" s="202" t="s">
        <v>5655</v>
      </c>
      <c r="D49" s="202" t="s">
        <v>5642</v>
      </c>
      <c r="E49" s="202" t="s">
        <v>5642</v>
      </c>
      <c r="F49" s="202" t="s">
        <v>1081</v>
      </c>
      <c r="G49" s="202" t="s">
        <v>1372</v>
      </c>
      <c r="H49" s="202" t="s">
        <v>1373</v>
      </c>
      <c r="I49" s="202" t="s">
        <v>5768</v>
      </c>
      <c r="J49" s="202" t="s">
        <v>5650</v>
      </c>
      <c r="K49" s="202" t="s">
        <v>5650</v>
      </c>
      <c r="L49" s="202" t="s">
        <v>5650</v>
      </c>
      <c r="M49" s="202" t="s">
        <v>5650</v>
      </c>
      <c r="N49" s="202" t="s">
        <v>5650</v>
      </c>
      <c r="O49" s="202" t="s">
        <v>5650</v>
      </c>
      <c r="P49" s="202" t="s">
        <v>5650</v>
      </c>
      <c r="Q49" s="202" t="s">
        <v>5650</v>
      </c>
      <c r="R49" s="202" t="s">
        <v>5650</v>
      </c>
      <c r="S49" s="202" t="s">
        <v>5650</v>
      </c>
      <c r="T49" s="202" t="s">
        <v>5650</v>
      </c>
      <c r="U49" s="202">
        <v>0</v>
      </c>
      <c r="V49" s="202">
        <v>0</v>
      </c>
      <c r="W49" s="202">
        <v>0</v>
      </c>
    </row>
    <row r="50" s="202" customFormat="1" hidden="1" spans="1:23">
      <c r="A50" s="202">
        <v>46</v>
      </c>
      <c r="B50" s="202" t="s">
        <v>5625</v>
      </c>
      <c r="C50" s="202" t="s">
        <v>5655</v>
      </c>
      <c r="D50" s="202" t="s">
        <v>5642</v>
      </c>
      <c r="E50" s="202" t="s">
        <v>5642</v>
      </c>
      <c r="F50" s="202" t="s">
        <v>1081</v>
      </c>
      <c r="G50" s="202" t="s">
        <v>1355</v>
      </c>
      <c r="H50" s="202" t="s">
        <v>1356</v>
      </c>
      <c r="I50" s="202" t="s">
        <v>5769</v>
      </c>
      <c r="J50" s="202" t="s">
        <v>5650</v>
      </c>
      <c r="K50" s="202" t="s">
        <v>5650</v>
      </c>
      <c r="L50" s="202" t="s">
        <v>5650</v>
      </c>
      <c r="M50" s="202" t="s">
        <v>5650</v>
      </c>
      <c r="N50" s="202" t="s">
        <v>5650</v>
      </c>
      <c r="O50" s="202" t="s">
        <v>5650</v>
      </c>
      <c r="P50" s="202" t="s">
        <v>5650</v>
      </c>
      <c r="Q50" s="202" t="s">
        <v>5650</v>
      </c>
      <c r="R50" s="202" t="s">
        <v>5650</v>
      </c>
      <c r="S50" s="202" t="s">
        <v>5650</v>
      </c>
      <c r="T50" s="202" t="s">
        <v>5650</v>
      </c>
      <c r="U50" s="202">
        <v>0</v>
      </c>
      <c r="V50" s="202">
        <v>0</v>
      </c>
      <c r="W50" s="202">
        <v>0</v>
      </c>
    </row>
    <row r="51" s="202" customFormat="1" hidden="1" spans="1:23">
      <c r="A51" s="202">
        <v>47</v>
      </c>
      <c r="B51" s="202" t="s">
        <v>5625</v>
      </c>
      <c r="C51" s="202" t="s">
        <v>5655</v>
      </c>
      <c r="D51" s="202" t="s">
        <v>5642</v>
      </c>
      <c r="E51" s="202" t="s">
        <v>5642</v>
      </c>
      <c r="F51" s="202" t="s">
        <v>1081</v>
      </c>
      <c r="G51" s="202" t="s">
        <v>1191</v>
      </c>
      <c r="H51" s="202" t="s">
        <v>1192</v>
      </c>
      <c r="I51" s="202" t="s">
        <v>5770</v>
      </c>
      <c r="J51" s="202" t="s">
        <v>5650</v>
      </c>
      <c r="K51" s="202" t="s">
        <v>5650</v>
      </c>
      <c r="L51" s="202" t="s">
        <v>5650</v>
      </c>
      <c r="M51" s="202" t="s">
        <v>5650</v>
      </c>
      <c r="N51" s="202" t="s">
        <v>5650</v>
      </c>
      <c r="O51" s="202" t="s">
        <v>5650</v>
      </c>
      <c r="P51" s="202" t="s">
        <v>5650</v>
      </c>
      <c r="Q51" s="202" t="s">
        <v>5650</v>
      </c>
      <c r="R51" s="202" t="s">
        <v>5650</v>
      </c>
      <c r="S51" s="202" t="s">
        <v>5650</v>
      </c>
      <c r="T51" s="202" t="s">
        <v>5650</v>
      </c>
      <c r="U51" s="202">
        <v>0</v>
      </c>
      <c r="V51" s="202">
        <v>0</v>
      </c>
      <c r="W51" s="202">
        <v>0</v>
      </c>
    </row>
    <row r="52" s="202" customFormat="1" hidden="1" spans="1:23">
      <c r="A52" s="202">
        <v>48</v>
      </c>
      <c r="B52" s="202" t="s">
        <v>5625</v>
      </c>
      <c r="C52" s="202" t="s">
        <v>5655</v>
      </c>
      <c r="D52" s="202" t="s">
        <v>5642</v>
      </c>
      <c r="E52" s="202" t="s">
        <v>5642</v>
      </c>
      <c r="F52" s="202" t="s">
        <v>1081</v>
      </c>
      <c r="G52" s="202" t="s">
        <v>1374</v>
      </c>
      <c r="H52" s="202" t="s">
        <v>1375</v>
      </c>
      <c r="I52" s="202" t="s">
        <v>5771</v>
      </c>
      <c r="J52" s="202" t="s">
        <v>5772</v>
      </c>
      <c r="K52" s="202" t="s">
        <v>5699</v>
      </c>
      <c r="L52" s="202" t="s">
        <v>5650</v>
      </c>
      <c r="M52" s="202" t="s">
        <v>5650</v>
      </c>
      <c r="N52" s="202" t="s">
        <v>5650</v>
      </c>
      <c r="O52" s="202" t="s">
        <v>5650</v>
      </c>
      <c r="P52" s="202" t="s">
        <v>5772</v>
      </c>
      <c r="Q52" s="202" t="s">
        <v>5699</v>
      </c>
      <c r="R52" s="202" t="s">
        <v>5711</v>
      </c>
      <c r="S52" s="202" t="s">
        <v>5650</v>
      </c>
      <c r="T52" s="202" t="s">
        <v>5685</v>
      </c>
      <c r="U52" s="202">
        <v>4</v>
      </c>
      <c r="V52" s="202">
        <v>0</v>
      </c>
      <c r="W52" s="202">
        <v>4</v>
      </c>
    </row>
    <row r="53" s="202" customFormat="1" hidden="1" spans="1:23">
      <c r="A53" s="202">
        <v>49</v>
      </c>
      <c r="B53" s="202" t="s">
        <v>5625</v>
      </c>
      <c r="C53" s="202" t="s">
        <v>5655</v>
      </c>
      <c r="D53" s="202" t="s">
        <v>5642</v>
      </c>
      <c r="E53" s="202" t="s">
        <v>5642</v>
      </c>
      <c r="F53" s="202" t="s">
        <v>1081</v>
      </c>
      <c r="G53" s="202" t="s">
        <v>1255</v>
      </c>
      <c r="H53" s="202" t="s">
        <v>1256</v>
      </c>
      <c r="I53" s="202" t="s">
        <v>5773</v>
      </c>
      <c r="J53" s="202" t="s">
        <v>5654</v>
      </c>
      <c r="K53" s="202" t="s">
        <v>5654</v>
      </c>
      <c r="L53" s="202" t="s">
        <v>5650</v>
      </c>
      <c r="M53" s="202" t="s">
        <v>5650</v>
      </c>
      <c r="N53" s="202" t="s">
        <v>5650</v>
      </c>
      <c r="O53" s="202" t="s">
        <v>5650</v>
      </c>
      <c r="P53" s="202" t="s">
        <v>5654</v>
      </c>
      <c r="Q53" s="202" t="s">
        <v>5654</v>
      </c>
      <c r="R53" s="202" t="s">
        <v>5654</v>
      </c>
      <c r="S53" s="202" t="s">
        <v>5650</v>
      </c>
      <c r="T53" s="202" t="s">
        <v>5650</v>
      </c>
      <c r="U53" s="202">
        <v>1</v>
      </c>
      <c r="V53" s="202">
        <v>0</v>
      </c>
      <c r="W53" s="202">
        <v>1</v>
      </c>
    </row>
    <row r="54" s="202" customFormat="1" hidden="1" spans="1:23">
      <c r="A54" s="202">
        <v>50</v>
      </c>
      <c r="B54" s="202" t="s">
        <v>5625</v>
      </c>
      <c r="C54" s="202" t="s">
        <v>5655</v>
      </c>
      <c r="D54" s="202" t="s">
        <v>5642</v>
      </c>
      <c r="E54" s="202" t="s">
        <v>5642</v>
      </c>
      <c r="F54" s="202" t="s">
        <v>1081</v>
      </c>
      <c r="G54" s="202" t="s">
        <v>1378</v>
      </c>
      <c r="H54" s="202" t="s">
        <v>1379</v>
      </c>
      <c r="I54" s="202" t="s">
        <v>5774</v>
      </c>
      <c r="J54" s="202" t="s">
        <v>5775</v>
      </c>
      <c r="K54" s="202" t="s">
        <v>5717</v>
      </c>
      <c r="L54" s="202" t="s">
        <v>5650</v>
      </c>
      <c r="M54" s="202" t="s">
        <v>5650</v>
      </c>
      <c r="N54" s="202" t="s">
        <v>5650</v>
      </c>
      <c r="O54" s="202" t="s">
        <v>5650</v>
      </c>
      <c r="P54" s="202" t="s">
        <v>5775</v>
      </c>
      <c r="Q54" s="202" t="s">
        <v>5717</v>
      </c>
      <c r="R54" s="202" t="s">
        <v>5776</v>
      </c>
      <c r="S54" s="202" t="s">
        <v>5650</v>
      </c>
      <c r="T54" s="202" t="s">
        <v>5777</v>
      </c>
      <c r="U54" s="202">
        <v>61</v>
      </c>
      <c r="V54" s="202">
        <v>0</v>
      </c>
      <c r="W54" s="202">
        <v>61</v>
      </c>
    </row>
    <row r="55" s="202" customFormat="1" hidden="1" spans="1:23">
      <c r="A55" s="202">
        <v>51</v>
      </c>
      <c r="B55" s="202" t="s">
        <v>5625</v>
      </c>
      <c r="C55" s="202" t="s">
        <v>5655</v>
      </c>
      <c r="D55" s="202" t="s">
        <v>5642</v>
      </c>
      <c r="E55" s="202" t="s">
        <v>5642</v>
      </c>
      <c r="F55" s="202" t="s">
        <v>1081</v>
      </c>
      <c r="G55" s="202" t="s">
        <v>1327</v>
      </c>
      <c r="H55" s="202" t="s">
        <v>1328</v>
      </c>
      <c r="I55" s="202" t="s">
        <v>5778</v>
      </c>
      <c r="J55" s="202" t="s">
        <v>5779</v>
      </c>
      <c r="K55" s="202" t="s">
        <v>5708</v>
      </c>
      <c r="L55" s="202" t="s">
        <v>5650</v>
      </c>
      <c r="M55" s="202" t="s">
        <v>5650</v>
      </c>
      <c r="N55" s="202" t="s">
        <v>5650</v>
      </c>
      <c r="O55" s="202" t="s">
        <v>5650</v>
      </c>
      <c r="P55" s="202" t="s">
        <v>5779</v>
      </c>
      <c r="Q55" s="202" t="s">
        <v>5708</v>
      </c>
      <c r="R55" s="202" t="s">
        <v>5780</v>
      </c>
      <c r="S55" s="202" t="s">
        <v>5650</v>
      </c>
      <c r="T55" s="202" t="s">
        <v>5781</v>
      </c>
      <c r="U55" s="202">
        <v>66</v>
      </c>
      <c r="V55" s="202">
        <v>0</v>
      </c>
      <c r="W55" s="202">
        <v>66</v>
      </c>
    </row>
    <row r="56" s="202" customFormat="1" hidden="1" spans="1:23">
      <c r="A56" s="202">
        <v>52</v>
      </c>
      <c r="B56" s="202" t="s">
        <v>5625</v>
      </c>
      <c r="C56" s="202" t="s">
        <v>5655</v>
      </c>
      <c r="D56" s="202" t="s">
        <v>5642</v>
      </c>
      <c r="E56" s="202" t="s">
        <v>5642</v>
      </c>
      <c r="F56" s="202" t="s">
        <v>1081</v>
      </c>
      <c r="G56" s="202" t="s">
        <v>1205</v>
      </c>
      <c r="H56" s="202" t="s">
        <v>1206</v>
      </c>
      <c r="I56" s="202" t="s">
        <v>5782</v>
      </c>
      <c r="J56" s="202" t="s">
        <v>5654</v>
      </c>
      <c r="K56" s="202" t="s">
        <v>5654</v>
      </c>
      <c r="L56" s="202" t="s">
        <v>5650</v>
      </c>
      <c r="M56" s="202" t="s">
        <v>5650</v>
      </c>
      <c r="N56" s="202" t="s">
        <v>5650</v>
      </c>
      <c r="O56" s="202" t="s">
        <v>5650</v>
      </c>
      <c r="P56" s="202" t="s">
        <v>5654</v>
      </c>
      <c r="Q56" s="202" t="s">
        <v>5654</v>
      </c>
      <c r="R56" s="202" t="s">
        <v>5654</v>
      </c>
      <c r="S56" s="202" t="s">
        <v>5650</v>
      </c>
      <c r="T56" s="202" t="s">
        <v>5650</v>
      </c>
      <c r="U56" s="202">
        <v>1</v>
      </c>
      <c r="V56" s="202">
        <v>0</v>
      </c>
      <c r="W56" s="202">
        <v>1</v>
      </c>
    </row>
    <row r="57" s="202" customFormat="1" hidden="1" spans="1:23">
      <c r="A57" s="202">
        <v>53</v>
      </c>
      <c r="B57" s="202" t="s">
        <v>5625</v>
      </c>
      <c r="C57" s="202" t="s">
        <v>5655</v>
      </c>
      <c r="D57" s="202" t="s">
        <v>5642</v>
      </c>
      <c r="E57" s="202" t="s">
        <v>5642</v>
      </c>
      <c r="F57" s="202" t="s">
        <v>1081</v>
      </c>
      <c r="G57" s="202" t="s">
        <v>1113</v>
      </c>
      <c r="H57" s="202" t="s">
        <v>1114</v>
      </c>
      <c r="I57" s="202" t="s">
        <v>5783</v>
      </c>
      <c r="J57" s="202" t="s">
        <v>5654</v>
      </c>
      <c r="K57" s="202" t="s">
        <v>5654</v>
      </c>
      <c r="L57" s="202" t="s">
        <v>5650</v>
      </c>
      <c r="M57" s="202" t="s">
        <v>5650</v>
      </c>
      <c r="N57" s="202" t="s">
        <v>5650</v>
      </c>
      <c r="O57" s="202" t="s">
        <v>5650</v>
      </c>
      <c r="P57" s="202" t="s">
        <v>5654</v>
      </c>
      <c r="Q57" s="202" t="s">
        <v>5654</v>
      </c>
      <c r="R57" s="202" t="s">
        <v>5654</v>
      </c>
      <c r="S57" s="202" t="s">
        <v>5650</v>
      </c>
      <c r="T57" s="202" t="s">
        <v>5650</v>
      </c>
      <c r="U57" s="202">
        <v>1</v>
      </c>
      <c r="V57" s="202">
        <v>0</v>
      </c>
      <c r="W57" s="202">
        <v>1</v>
      </c>
    </row>
    <row r="58" s="202" customFormat="1" hidden="1" spans="1:23">
      <c r="A58" s="202">
        <v>54</v>
      </c>
      <c r="B58" s="202" t="s">
        <v>5625</v>
      </c>
      <c r="C58" s="202" t="s">
        <v>5655</v>
      </c>
      <c r="D58" s="202" t="s">
        <v>5642</v>
      </c>
      <c r="E58" s="202" t="s">
        <v>5642</v>
      </c>
      <c r="F58" s="202" t="s">
        <v>1081</v>
      </c>
      <c r="G58" s="202" t="s">
        <v>5418</v>
      </c>
      <c r="H58" s="202" t="s">
        <v>1059</v>
      </c>
      <c r="I58" s="202" t="s">
        <v>5784</v>
      </c>
      <c r="J58" s="202" t="s">
        <v>5650</v>
      </c>
      <c r="K58" s="202" t="s">
        <v>5650</v>
      </c>
      <c r="L58" s="202" t="s">
        <v>5650</v>
      </c>
      <c r="M58" s="202" t="s">
        <v>5650</v>
      </c>
      <c r="N58" s="202" t="s">
        <v>5650</v>
      </c>
      <c r="O58" s="202" t="s">
        <v>5650</v>
      </c>
      <c r="P58" s="202" t="s">
        <v>5650</v>
      </c>
      <c r="Q58" s="202" t="s">
        <v>5650</v>
      </c>
      <c r="R58" s="202" t="s">
        <v>5650</v>
      </c>
      <c r="S58" s="202" t="s">
        <v>5650</v>
      </c>
      <c r="T58" s="202" t="s">
        <v>5650</v>
      </c>
      <c r="U58" s="202">
        <v>0</v>
      </c>
      <c r="V58" s="202">
        <v>0</v>
      </c>
      <c r="W58" s="202">
        <v>0</v>
      </c>
    </row>
    <row r="59" s="202" customFormat="1" hidden="1" spans="1:23">
      <c r="A59" s="202">
        <v>55</v>
      </c>
      <c r="B59" s="202" t="s">
        <v>5625</v>
      </c>
      <c r="C59" s="202" t="s">
        <v>5655</v>
      </c>
      <c r="D59" s="202" t="s">
        <v>5642</v>
      </c>
      <c r="E59" s="202" t="s">
        <v>5642</v>
      </c>
      <c r="F59" s="202" t="s">
        <v>1081</v>
      </c>
      <c r="G59" s="202" t="s">
        <v>1165</v>
      </c>
      <c r="H59" s="202" t="s">
        <v>1166</v>
      </c>
      <c r="I59" s="202" t="s">
        <v>5785</v>
      </c>
      <c r="J59" s="202" t="s">
        <v>5650</v>
      </c>
      <c r="K59" s="202" t="s">
        <v>5650</v>
      </c>
      <c r="L59" s="202" t="s">
        <v>5650</v>
      </c>
      <c r="M59" s="202" t="s">
        <v>5650</v>
      </c>
      <c r="N59" s="202" t="s">
        <v>5650</v>
      </c>
      <c r="O59" s="202" t="s">
        <v>5650</v>
      </c>
      <c r="P59" s="202" t="s">
        <v>5650</v>
      </c>
      <c r="Q59" s="202" t="s">
        <v>5650</v>
      </c>
      <c r="R59" s="202" t="s">
        <v>5650</v>
      </c>
      <c r="S59" s="202" t="s">
        <v>5650</v>
      </c>
      <c r="T59" s="202" t="s">
        <v>5650</v>
      </c>
      <c r="U59" s="202">
        <v>0</v>
      </c>
      <c r="V59" s="202">
        <v>0</v>
      </c>
      <c r="W59" s="202">
        <v>0</v>
      </c>
    </row>
    <row r="60" s="202" customFormat="1" hidden="1" spans="1:23">
      <c r="A60" s="202">
        <v>56</v>
      </c>
      <c r="B60" s="202" t="s">
        <v>5625</v>
      </c>
      <c r="C60" s="202" t="s">
        <v>5655</v>
      </c>
      <c r="D60" s="202" t="s">
        <v>5642</v>
      </c>
      <c r="E60" s="202" t="s">
        <v>5642</v>
      </c>
      <c r="F60" s="202" t="s">
        <v>1081</v>
      </c>
      <c r="G60" s="202" t="s">
        <v>1121</v>
      </c>
      <c r="H60" s="202" t="s">
        <v>1122</v>
      </c>
      <c r="I60" s="202" t="s">
        <v>5786</v>
      </c>
      <c r="J60" s="202" t="s">
        <v>5787</v>
      </c>
      <c r="K60" s="202" t="s">
        <v>5788</v>
      </c>
      <c r="L60" s="202" t="s">
        <v>5650</v>
      </c>
      <c r="M60" s="202" t="s">
        <v>5650</v>
      </c>
      <c r="N60" s="202" t="s">
        <v>5650</v>
      </c>
      <c r="O60" s="202" t="s">
        <v>5650</v>
      </c>
      <c r="P60" s="202" t="s">
        <v>5787</v>
      </c>
      <c r="Q60" s="202" t="s">
        <v>5788</v>
      </c>
      <c r="R60" s="202" t="s">
        <v>5789</v>
      </c>
      <c r="S60" s="202" t="s">
        <v>5650</v>
      </c>
      <c r="T60" s="202" t="s">
        <v>5699</v>
      </c>
      <c r="U60" s="202">
        <v>16</v>
      </c>
      <c r="V60" s="202">
        <v>0</v>
      </c>
      <c r="W60" s="202">
        <v>16</v>
      </c>
    </row>
    <row r="61" s="202" customFormat="1" hidden="1" spans="1:23">
      <c r="A61" s="202">
        <v>57</v>
      </c>
      <c r="B61" s="202" t="s">
        <v>5625</v>
      </c>
      <c r="C61" s="202" t="s">
        <v>5655</v>
      </c>
      <c r="D61" s="202" t="s">
        <v>5642</v>
      </c>
      <c r="E61" s="202" t="s">
        <v>5642</v>
      </c>
      <c r="F61" s="202" t="s">
        <v>1081</v>
      </c>
      <c r="G61" s="202" t="s">
        <v>1368</v>
      </c>
      <c r="H61" s="202" t="s">
        <v>1369</v>
      </c>
      <c r="I61" s="202" t="s">
        <v>5790</v>
      </c>
      <c r="J61" s="202" t="s">
        <v>5791</v>
      </c>
      <c r="K61" s="202" t="s">
        <v>5792</v>
      </c>
      <c r="L61" s="202" t="s">
        <v>5650</v>
      </c>
      <c r="M61" s="202" t="s">
        <v>5650</v>
      </c>
      <c r="N61" s="202" t="s">
        <v>5650</v>
      </c>
      <c r="O61" s="202" t="s">
        <v>5650</v>
      </c>
      <c r="P61" s="202" t="s">
        <v>5791</v>
      </c>
      <c r="Q61" s="202" t="s">
        <v>5792</v>
      </c>
      <c r="R61" s="202" t="s">
        <v>5676</v>
      </c>
      <c r="S61" s="202" t="s">
        <v>5650</v>
      </c>
      <c r="T61" s="202" t="s">
        <v>5676</v>
      </c>
      <c r="U61" s="202">
        <v>130</v>
      </c>
      <c r="V61" s="202">
        <v>0</v>
      </c>
      <c r="W61" s="202">
        <v>130</v>
      </c>
    </row>
    <row r="62" s="202" customFormat="1" hidden="1" spans="1:23">
      <c r="A62" s="202">
        <v>58</v>
      </c>
      <c r="B62" s="202" t="s">
        <v>5625</v>
      </c>
      <c r="C62" s="202" t="s">
        <v>5655</v>
      </c>
      <c r="D62" s="202" t="s">
        <v>5642</v>
      </c>
      <c r="E62" s="202" t="s">
        <v>5642</v>
      </c>
      <c r="F62" s="202" t="s">
        <v>1081</v>
      </c>
      <c r="G62" s="202" t="s">
        <v>1292</v>
      </c>
      <c r="H62" s="202" t="s">
        <v>1293</v>
      </c>
      <c r="I62" s="202" t="s">
        <v>5724</v>
      </c>
      <c r="J62" s="202" t="s">
        <v>5650</v>
      </c>
      <c r="K62" s="202" t="s">
        <v>5650</v>
      </c>
      <c r="L62" s="202" t="s">
        <v>5650</v>
      </c>
      <c r="M62" s="202" t="s">
        <v>5650</v>
      </c>
      <c r="N62" s="202" t="s">
        <v>5650</v>
      </c>
      <c r="O62" s="202" t="s">
        <v>5650</v>
      </c>
      <c r="P62" s="202" t="s">
        <v>5650</v>
      </c>
      <c r="Q62" s="202" t="s">
        <v>5650</v>
      </c>
      <c r="R62" s="202" t="s">
        <v>5650</v>
      </c>
      <c r="S62" s="202" t="s">
        <v>5650</v>
      </c>
      <c r="T62" s="202" t="s">
        <v>5650</v>
      </c>
      <c r="U62" s="202">
        <v>0</v>
      </c>
      <c r="V62" s="202">
        <v>0</v>
      </c>
      <c r="W62" s="202">
        <v>0</v>
      </c>
    </row>
    <row r="63" s="202" customFormat="1" hidden="1" spans="1:23">
      <c r="A63" s="202">
        <v>59</v>
      </c>
      <c r="B63" s="202" t="s">
        <v>5625</v>
      </c>
      <c r="C63" s="202" t="s">
        <v>5655</v>
      </c>
      <c r="D63" s="202" t="s">
        <v>5642</v>
      </c>
      <c r="E63" s="202" t="s">
        <v>5642</v>
      </c>
      <c r="F63" s="202" t="s">
        <v>1081</v>
      </c>
      <c r="G63" s="202" t="s">
        <v>1169</v>
      </c>
      <c r="H63" s="202" t="s">
        <v>1170</v>
      </c>
      <c r="I63" s="202" t="s">
        <v>5793</v>
      </c>
      <c r="J63" s="202" t="s">
        <v>5699</v>
      </c>
      <c r="K63" s="202" t="s">
        <v>5794</v>
      </c>
      <c r="L63" s="202" t="s">
        <v>5650</v>
      </c>
      <c r="M63" s="202" t="s">
        <v>5650</v>
      </c>
      <c r="N63" s="202" t="s">
        <v>5650</v>
      </c>
      <c r="O63" s="202" t="s">
        <v>5650</v>
      </c>
      <c r="P63" s="202" t="s">
        <v>5699</v>
      </c>
      <c r="Q63" s="202" t="s">
        <v>5794</v>
      </c>
      <c r="R63" s="202" t="s">
        <v>5699</v>
      </c>
      <c r="S63" s="202" t="s">
        <v>5650</v>
      </c>
      <c r="T63" s="202" t="s">
        <v>5650</v>
      </c>
      <c r="U63" s="202">
        <v>2</v>
      </c>
      <c r="V63" s="202">
        <v>0</v>
      </c>
      <c r="W63" s="202">
        <v>2</v>
      </c>
    </row>
    <row r="64" s="202" customFormat="1" hidden="1" spans="1:23">
      <c r="A64" s="202">
        <v>60</v>
      </c>
      <c r="B64" s="202" t="s">
        <v>5625</v>
      </c>
      <c r="C64" s="202" t="s">
        <v>5655</v>
      </c>
      <c r="D64" s="202" t="s">
        <v>5642</v>
      </c>
      <c r="E64" s="202" t="s">
        <v>5642</v>
      </c>
      <c r="F64" s="202" t="s">
        <v>1081</v>
      </c>
      <c r="G64" s="202" t="s">
        <v>1298</v>
      </c>
      <c r="H64" s="202" t="s">
        <v>1299</v>
      </c>
      <c r="I64" s="202" t="s">
        <v>5695</v>
      </c>
      <c r="J64" s="202" t="s">
        <v>5795</v>
      </c>
      <c r="K64" s="202" t="s">
        <v>5796</v>
      </c>
      <c r="L64" s="202" t="s">
        <v>5650</v>
      </c>
      <c r="M64" s="202" t="s">
        <v>5650</v>
      </c>
      <c r="N64" s="202" t="s">
        <v>5650</v>
      </c>
      <c r="O64" s="202" t="s">
        <v>5650</v>
      </c>
      <c r="P64" s="202" t="s">
        <v>5795</v>
      </c>
      <c r="Q64" s="202" t="s">
        <v>5796</v>
      </c>
      <c r="R64" s="202" t="s">
        <v>5795</v>
      </c>
      <c r="S64" s="202" t="s">
        <v>5650</v>
      </c>
      <c r="T64" s="202" t="s">
        <v>5650</v>
      </c>
      <c r="U64" s="202">
        <v>2</v>
      </c>
      <c r="V64" s="202">
        <v>0</v>
      </c>
      <c r="W64" s="202">
        <v>2</v>
      </c>
    </row>
    <row r="65" s="202" customFormat="1" hidden="1" spans="1:23">
      <c r="A65" s="202">
        <v>61</v>
      </c>
      <c r="B65" s="202" t="s">
        <v>5625</v>
      </c>
      <c r="C65" s="202" t="s">
        <v>5655</v>
      </c>
      <c r="D65" s="202" t="s">
        <v>5642</v>
      </c>
      <c r="E65" s="202" t="s">
        <v>5642</v>
      </c>
      <c r="F65" s="202" t="s">
        <v>1081</v>
      </c>
      <c r="G65" s="202" t="s">
        <v>1185</v>
      </c>
      <c r="H65" s="202" t="s">
        <v>1186</v>
      </c>
      <c r="I65" s="202" t="s">
        <v>5797</v>
      </c>
      <c r="J65" s="202" t="s">
        <v>5650</v>
      </c>
      <c r="K65" s="202" t="s">
        <v>5650</v>
      </c>
      <c r="L65" s="202" t="s">
        <v>5650</v>
      </c>
      <c r="M65" s="202" t="s">
        <v>5650</v>
      </c>
      <c r="N65" s="202" t="s">
        <v>5650</v>
      </c>
      <c r="O65" s="202" t="s">
        <v>5650</v>
      </c>
      <c r="P65" s="202" t="s">
        <v>5650</v>
      </c>
      <c r="Q65" s="202" t="s">
        <v>5650</v>
      </c>
      <c r="R65" s="202" t="s">
        <v>5650</v>
      </c>
      <c r="S65" s="202" t="s">
        <v>5650</v>
      </c>
      <c r="T65" s="202" t="s">
        <v>5650</v>
      </c>
      <c r="U65" s="202">
        <v>0</v>
      </c>
      <c r="V65" s="202">
        <v>0</v>
      </c>
      <c r="W65" s="202">
        <v>0</v>
      </c>
    </row>
    <row r="66" s="202" customFormat="1" hidden="1" spans="1:23">
      <c r="A66" s="202">
        <v>62</v>
      </c>
      <c r="B66" s="202" t="s">
        <v>5625</v>
      </c>
      <c r="C66" s="202" t="s">
        <v>5655</v>
      </c>
      <c r="D66" s="202" t="s">
        <v>5642</v>
      </c>
      <c r="E66" s="202" t="s">
        <v>5642</v>
      </c>
      <c r="F66" s="202" t="s">
        <v>1081</v>
      </c>
      <c r="G66" s="202" t="s">
        <v>1141</v>
      </c>
      <c r="H66" s="202" t="s">
        <v>1142</v>
      </c>
      <c r="I66" s="202" t="s">
        <v>5798</v>
      </c>
      <c r="J66" s="202" t="s">
        <v>5650</v>
      </c>
      <c r="K66" s="202" t="s">
        <v>5650</v>
      </c>
      <c r="L66" s="202" t="s">
        <v>5650</v>
      </c>
      <c r="M66" s="202" t="s">
        <v>5650</v>
      </c>
      <c r="N66" s="202" t="s">
        <v>5650</v>
      </c>
      <c r="O66" s="202" t="s">
        <v>5650</v>
      </c>
      <c r="P66" s="202" t="s">
        <v>5650</v>
      </c>
      <c r="Q66" s="202" t="s">
        <v>5650</v>
      </c>
      <c r="R66" s="202" t="s">
        <v>5650</v>
      </c>
      <c r="S66" s="202" t="s">
        <v>5650</v>
      </c>
      <c r="T66" s="202" t="s">
        <v>5650</v>
      </c>
      <c r="U66" s="202">
        <v>0</v>
      </c>
      <c r="V66" s="202">
        <v>0</v>
      </c>
      <c r="W66" s="202">
        <v>0</v>
      </c>
    </row>
    <row r="67" s="202" customFormat="1" hidden="1" spans="1:23">
      <c r="A67" s="202">
        <v>63</v>
      </c>
      <c r="B67" s="202" t="s">
        <v>5625</v>
      </c>
      <c r="C67" s="202" t="s">
        <v>5655</v>
      </c>
      <c r="D67" s="202" t="s">
        <v>5642</v>
      </c>
      <c r="E67" s="202" t="s">
        <v>5642</v>
      </c>
      <c r="F67" s="202" t="s">
        <v>1081</v>
      </c>
      <c r="G67" s="202" t="s">
        <v>1282</v>
      </c>
      <c r="H67" s="202" t="s">
        <v>1283</v>
      </c>
      <c r="I67" s="202" t="s">
        <v>5799</v>
      </c>
      <c r="J67" s="202" t="s">
        <v>5714</v>
      </c>
      <c r="K67" s="202" t="s">
        <v>5714</v>
      </c>
      <c r="L67" s="202" t="s">
        <v>5650</v>
      </c>
      <c r="M67" s="202" t="s">
        <v>5650</v>
      </c>
      <c r="N67" s="202" t="s">
        <v>5650</v>
      </c>
      <c r="O67" s="202" t="s">
        <v>5650</v>
      </c>
      <c r="P67" s="202" t="s">
        <v>5714</v>
      </c>
      <c r="Q67" s="202" t="s">
        <v>5714</v>
      </c>
      <c r="R67" s="202" t="s">
        <v>5714</v>
      </c>
      <c r="S67" s="202" t="s">
        <v>5650</v>
      </c>
      <c r="T67" s="202" t="s">
        <v>5650</v>
      </c>
      <c r="U67" s="202">
        <v>1</v>
      </c>
      <c r="V67" s="202">
        <v>0</v>
      </c>
      <c r="W67" s="202">
        <v>1</v>
      </c>
    </row>
    <row r="68" s="202" customFormat="1" hidden="1" spans="1:23">
      <c r="A68" s="202">
        <v>64</v>
      </c>
      <c r="B68" s="202" t="s">
        <v>5625</v>
      </c>
      <c r="C68" s="202" t="s">
        <v>5655</v>
      </c>
      <c r="D68" s="202" t="s">
        <v>5642</v>
      </c>
      <c r="E68" s="202" t="s">
        <v>5642</v>
      </c>
      <c r="F68" s="202" t="s">
        <v>1081</v>
      </c>
      <c r="G68" s="202" t="s">
        <v>1249</v>
      </c>
      <c r="H68" s="202" t="s">
        <v>1250</v>
      </c>
      <c r="I68" s="202" t="s">
        <v>5800</v>
      </c>
      <c r="J68" s="202" t="s">
        <v>5697</v>
      </c>
      <c r="K68" s="202" t="s">
        <v>5801</v>
      </c>
      <c r="L68" s="202" t="s">
        <v>5650</v>
      </c>
      <c r="M68" s="202" t="s">
        <v>5650</v>
      </c>
      <c r="N68" s="202" t="s">
        <v>5650</v>
      </c>
      <c r="O68" s="202" t="s">
        <v>5650</v>
      </c>
      <c r="P68" s="202" t="s">
        <v>5697</v>
      </c>
      <c r="Q68" s="202" t="s">
        <v>5801</v>
      </c>
      <c r="R68" s="202" t="s">
        <v>5697</v>
      </c>
      <c r="S68" s="202" t="s">
        <v>5650</v>
      </c>
      <c r="T68" s="202" t="s">
        <v>5650</v>
      </c>
      <c r="U68" s="202">
        <v>3</v>
      </c>
      <c r="V68" s="202">
        <v>0</v>
      </c>
      <c r="W68" s="202">
        <v>3</v>
      </c>
    </row>
    <row r="69" s="202" customFormat="1" hidden="1" spans="1:23">
      <c r="A69" s="202">
        <v>65</v>
      </c>
      <c r="B69" s="202" t="s">
        <v>5625</v>
      </c>
      <c r="C69" s="202" t="s">
        <v>5655</v>
      </c>
      <c r="D69" s="202" t="s">
        <v>5642</v>
      </c>
      <c r="E69" s="202" t="s">
        <v>5642</v>
      </c>
      <c r="F69" s="202" t="s">
        <v>1081</v>
      </c>
      <c r="G69" s="202" t="s">
        <v>1143</v>
      </c>
      <c r="H69" s="202" t="s">
        <v>1144</v>
      </c>
      <c r="I69" s="202" t="s">
        <v>5802</v>
      </c>
      <c r="J69" s="202" t="s">
        <v>5650</v>
      </c>
      <c r="K69" s="202" t="s">
        <v>5650</v>
      </c>
      <c r="L69" s="202" t="s">
        <v>5650</v>
      </c>
      <c r="M69" s="202" t="s">
        <v>5650</v>
      </c>
      <c r="N69" s="202" t="s">
        <v>5650</v>
      </c>
      <c r="O69" s="202" t="s">
        <v>5650</v>
      </c>
      <c r="P69" s="202" t="s">
        <v>5650</v>
      </c>
      <c r="Q69" s="202" t="s">
        <v>5650</v>
      </c>
      <c r="R69" s="202" t="s">
        <v>5650</v>
      </c>
      <c r="S69" s="202" t="s">
        <v>5650</v>
      </c>
      <c r="T69" s="202" t="s">
        <v>5650</v>
      </c>
      <c r="U69" s="202">
        <v>0</v>
      </c>
      <c r="V69" s="202">
        <v>0</v>
      </c>
      <c r="W69" s="202">
        <v>0</v>
      </c>
    </row>
    <row r="70" s="202" customFormat="1" hidden="1" spans="1:23">
      <c r="A70" s="202">
        <v>66</v>
      </c>
      <c r="B70" s="202" t="s">
        <v>5625</v>
      </c>
      <c r="C70" s="202" t="s">
        <v>5655</v>
      </c>
      <c r="D70" s="202" t="s">
        <v>5642</v>
      </c>
      <c r="E70" s="202" t="s">
        <v>5642</v>
      </c>
      <c r="F70" s="202" t="s">
        <v>1081</v>
      </c>
      <c r="G70" s="202" t="s">
        <v>1207</v>
      </c>
      <c r="H70" s="202" t="s">
        <v>1208</v>
      </c>
      <c r="I70" s="202" t="s">
        <v>5803</v>
      </c>
      <c r="J70" s="202" t="s">
        <v>5804</v>
      </c>
      <c r="K70" s="202" t="s">
        <v>5805</v>
      </c>
      <c r="L70" s="202" t="s">
        <v>5650</v>
      </c>
      <c r="M70" s="202" t="s">
        <v>5650</v>
      </c>
      <c r="N70" s="202" t="s">
        <v>5650</v>
      </c>
      <c r="O70" s="202" t="s">
        <v>5650</v>
      </c>
      <c r="P70" s="202" t="s">
        <v>5804</v>
      </c>
      <c r="Q70" s="202" t="s">
        <v>5805</v>
      </c>
      <c r="R70" s="202" t="s">
        <v>5804</v>
      </c>
      <c r="S70" s="202" t="s">
        <v>5650</v>
      </c>
      <c r="T70" s="202" t="s">
        <v>5650</v>
      </c>
      <c r="U70" s="202">
        <v>6</v>
      </c>
      <c r="V70" s="202">
        <v>0</v>
      </c>
      <c r="W70" s="202">
        <v>6</v>
      </c>
    </row>
    <row r="71" s="202" customFormat="1" hidden="1" spans="1:23">
      <c r="A71" s="202">
        <v>67</v>
      </c>
      <c r="B71" s="202" t="s">
        <v>5625</v>
      </c>
      <c r="C71" s="202" t="s">
        <v>5655</v>
      </c>
      <c r="D71" s="202" t="s">
        <v>5642</v>
      </c>
      <c r="E71" s="202" t="s">
        <v>5642</v>
      </c>
      <c r="F71" s="202" t="s">
        <v>1081</v>
      </c>
      <c r="G71" s="202" t="s">
        <v>1370</v>
      </c>
      <c r="H71" s="202" t="s">
        <v>1371</v>
      </c>
      <c r="I71" s="202" t="s">
        <v>5806</v>
      </c>
      <c r="J71" s="202" t="s">
        <v>5807</v>
      </c>
      <c r="K71" s="202" t="s">
        <v>5762</v>
      </c>
      <c r="L71" s="202" t="s">
        <v>5650</v>
      </c>
      <c r="M71" s="202" t="s">
        <v>5650</v>
      </c>
      <c r="N71" s="202" t="s">
        <v>5650</v>
      </c>
      <c r="O71" s="202" t="s">
        <v>5650</v>
      </c>
      <c r="P71" s="202" t="s">
        <v>5807</v>
      </c>
      <c r="Q71" s="202" t="s">
        <v>5762</v>
      </c>
      <c r="R71" s="202" t="s">
        <v>5808</v>
      </c>
      <c r="S71" s="202" t="s">
        <v>5650</v>
      </c>
      <c r="T71" s="202" t="s">
        <v>5809</v>
      </c>
      <c r="U71" s="202">
        <v>15</v>
      </c>
      <c r="V71" s="202">
        <v>0</v>
      </c>
      <c r="W71" s="202">
        <v>15</v>
      </c>
    </row>
    <row r="72" s="202" customFormat="1" hidden="1" spans="1:23">
      <c r="A72" s="202">
        <v>68</v>
      </c>
      <c r="B72" s="202" t="s">
        <v>5625</v>
      </c>
      <c r="C72" s="202" t="s">
        <v>5655</v>
      </c>
      <c r="D72" s="202" t="s">
        <v>5642</v>
      </c>
      <c r="E72" s="202" t="s">
        <v>5642</v>
      </c>
      <c r="F72" s="202" t="s">
        <v>1081</v>
      </c>
      <c r="G72" s="202" t="s">
        <v>1349</v>
      </c>
      <c r="H72" s="202" t="s">
        <v>1350</v>
      </c>
      <c r="I72" s="202" t="s">
        <v>5810</v>
      </c>
      <c r="J72" s="202" t="s">
        <v>5811</v>
      </c>
      <c r="K72" s="202" t="s">
        <v>5683</v>
      </c>
      <c r="L72" s="202" t="s">
        <v>5650</v>
      </c>
      <c r="M72" s="202" t="s">
        <v>5650</v>
      </c>
      <c r="N72" s="202" t="s">
        <v>5650</v>
      </c>
      <c r="O72" s="202" t="s">
        <v>5650</v>
      </c>
      <c r="P72" s="202" t="s">
        <v>5811</v>
      </c>
      <c r="Q72" s="202" t="s">
        <v>5683</v>
      </c>
      <c r="R72" s="202" t="s">
        <v>5812</v>
      </c>
      <c r="S72" s="202" t="s">
        <v>5650</v>
      </c>
      <c r="T72" s="202" t="s">
        <v>5737</v>
      </c>
      <c r="U72" s="202">
        <v>40</v>
      </c>
      <c r="V72" s="202">
        <v>0</v>
      </c>
      <c r="W72" s="202">
        <v>40</v>
      </c>
    </row>
    <row r="73" s="202" customFormat="1" hidden="1" spans="1:23">
      <c r="A73" s="202">
        <v>69</v>
      </c>
      <c r="B73" s="202" t="s">
        <v>5625</v>
      </c>
      <c r="C73" s="202" t="s">
        <v>5655</v>
      </c>
      <c r="D73" s="202" t="s">
        <v>5642</v>
      </c>
      <c r="E73" s="202" t="s">
        <v>5642</v>
      </c>
      <c r="F73" s="202" t="s">
        <v>1081</v>
      </c>
      <c r="G73" s="202" t="s">
        <v>1353</v>
      </c>
      <c r="H73" s="202" t="s">
        <v>1354</v>
      </c>
      <c r="I73" s="202" t="s">
        <v>5813</v>
      </c>
      <c r="J73" s="202" t="s">
        <v>5755</v>
      </c>
      <c r="K73" s="202" t="s">
        <v>5756</v>
      </c>
      <c r="L73" s="202" t="s">
        <v>5650</v>
      </c>
      <c r="M73" s="202" t="s">
        <v>5650</v>
      </c>
      <c r="N73" s="202" t="s">
        <v>5650</v>
      </c>
      <c r="O73" s="202" t="s">
        <v>5650</v>
      </c>
      <c r="P73" s="202" t="s">
        <v>5755</v>
      </c>
      <c r="Q73" s="202" t="s">
        <v>5756</v>
      </c>
      <c r="R73" s="202" t="s">
        <v>5757</v>
      </c>
      <c r="S73" s="202" t="s">
        <v>5650</v>
      </c>
      <c r="T73" s="202" t="s">
        <v>5758</v>
      </c>
      <c r="U73" s="202">
        <v>10</v>
      </c>
      <c r="V73" s="202">
        <v>0</v>
      </c>
      <c r="W73" s="202">
        <v>10</v>
      </c>
    </row>
    <row r="74" s="202" customFormat="1" hidden="1" spans="1:23">
      <c r="A74" s="202">
        <v>70</v>
      </c>
      <c r="B74" s="202" t="s">
        <v>5625</v>
      </c>
      <c r="C74" s="202" t="s">
        <v>5655</v>
      </c>
      <c r="D74" s="202" t="s">
        <v>5642</v>
      </c>
      <c r="E74" s="202" t="s">
        <v>5642</v>
      </c>
      <c r="F74" s="202" t="s">
        <v>1081</v>
      </c>
      <c r="G74" s="202" t="s">
        <v>1339</v>
      </c>
      <c r="H74" s="202" t="s">
        <v>1340</v>
      </c>
      <c r="I74" s="202" t="s">
        <v>5814</v>
      </c>
      <c r="J74" s="202" t="s">
        <v>5815</v>
      </c>
      <c r="K74" s="202" t="s">
        <v>5816</v>
      </c>
      <c r="L74" s="202" t="s">
        <v>5650</v>
      </c>
      <c r="M74" s="202" t="s">
        <v>5650</v>
      </c>
      <c r="N74" s="202" t="s">
        <v>5650</v>
      </c>
      <c r="O74" s="202" t="s">
        <v>5650</v>
      </c>
      <c r="P74" s="202" t="s">
        <v>5815</v>
      </c>
      <c r="Q74" s="202" t="s">
        <v>5816</v>
      </c>
      <c r="R74" s="202" t="s">
        <v>5808</v>
      </c>
      <c r="S74" s="202" t="s">
        <v>5650</v>
      </c>
      <c r="T74" s="202" t="s">
        <v>5817</v>
      </c>
      <c r="U74" s="202">
        <v>20</v>
      </c>
      <c r="V74" s="202">
        <v>0</v>
      </c>
      <c r="W74" s="202">
        <v>20</v>
      </c>
    </row>
    <row r="75" s="202" customFormat="1" hidden="1" spans="1:23">
      <c r="A75" s="202">
        <v>71</v>
      </c>
      <c r="B75" s="202" t="s">
        <v>5625</v>
      </c>
      <c r="C75" s="202" t="s">
        <v>5655</v>
      </c>
      <c r="D75" s="202" t="s">
        <v>5642</v>
      </c>
      <c r="E75" s="202" t="s">
        <v>5642</v>
      </c>
      <c r="F75" s="202" t="s">
        <v>1081</v>
      </c>
      <c r="G75" s="202" t="s">
        <v>1183</v>
      </c>
      <c r="H75" s="202" t="s">
        <v>1184</v>
      </c>
      <c r="I75" s="202" t="s">
        <v>5818</v>
      </c>
      <c r="J75" s="202" t="s">
        <v>5688</v>
      </c>
      <c r="K75" s="202" t="s">
        <v>5688</v>
      </c>
      <c r="L75" s="202" t="s">
        <v>5650</v>
      </c>
      <c r="M75" s="202" t="s">
        <v>5650</v>
      </c>
      <c r="N75" s="202" t="s">
        <v>5650</v>
      </c>
      <c r="O75" s="202" t="s">
        <v>5650</v>
      </c>
      <c r="P75" s="202" t="s">
        <v>5688</v>
      </c>
      <c r="Q75" s="202" t="s">
        <v>5688</v>
      </c>
      <c r="R75" s="202" t="s">
        <v>5688</v>
      </c>
      <c r="S75" s="202" t="s">
        <v>5650</v>
      </c>
      <c r="T75" s="202" t="s">
        <v>5650</v>
      </c>
      <c r="U75" s="202">
        <v>1</v>
      </c>
      <c r="V75" s="202">
        <v>0</v>
      </c>
      <c r="W75" s="202">
        <v>1</v>
      </c>
    </row>
    <row r="76" s="202" customFormat="1" hidden="1" spans="1:23">
      <c r="A76" s="202">
        <v>72</v>
      </c>
      <c r="B76" s="202" t="s">
        <v>5625</v>
      </c>
      <c r="C76" s="202" t="s">
        <v>5655</v>
      </c>
      <c r="D76" s="202" t="s">
        <v>5642</v>
      </c>
      <c r="E76" s="202" t="s">
        <v>5642</v>
      </c>
      <c r="F76" s="202" t="s">
        <v>1081</v>
      </c>
      <c r="G76" s="202" t="s">
        <v>1137</v>
      </c>
      <c r="H76" s="202" t="s">
        <v>1138</v>
      </c>
      <c r="I76" s="202" t="s">
        <v>5819</v>
      </c>
      <c r="J76" s="202" t="s">
        <v>5820</v>
      </c>
      <c r="K76" s="202" t="s">
        <v>5821</v>
      </c>
      <c r="L76" s="202" t="s">
        <v>5650</v>
      </c>
      <c r="M76" s="202" t="s">
        <v>5650</v>
      </c>
      <c r="N76" s="202" t="s">
        <v>5650</v>
      </c>
      <c r="O76" s="202" t="s">
        <v>5650</v>
      </c>
      <c r="P76" s="202" t="s">
        <v>5820</v>
      </c>
      <c r="Q76" s="202" t="s">
        <v>5821</v>
      </c>
      <c r="R76" s="202" t="s">
        <v>5820</v>
      </c>
      <c r="S76" s="202" t="s">
        <v>5650</v>
      </c>
      <c r="T76" s="202" t="s">
        <v>5650</v>
      </c>
      <c r="U76" s="202">
        <v>6</v>
      </c>
      <c r="V76" s="202">
        <v>0</v>
      </c>
      <c r="W76" s="202">
        <v>6</v>
      </c>
    </row>
    <row r="77" s="202" customFormat="1" hidden="1" spans="1:23">
      <c r="A77" s="202">
        <v>73</v>
      </c>
      <c r="B77" s="202" t="s">
        <v>5625</v>
      </c>
      <c r="C77" s="202" t="s">
        <v>5655</v>
      </c>
      <c r="D77" s="202" t="s">
        <v>5642</v>
      </c>
      <c r="E77" s="202" t="s">
        <v>5642</v>
      </c>
      <c r="F77" s="202" t="s">
        <v>1081</v>
      </c>
      <c r="G77" s="202" t="s">
        <v>1173</v>
      </c>
      <c r="H77" s="202" t="s">
        <v>1174</v>
      </c>
      <c r="I77" s="202" t="s">
        <v>5822</v>
      </c>
      <c r="J77" s="202" t="s">
        <v>5823</v>
      </c>
      <c r="K77" s="202" t="s">
        <v>5824</v>
      </c>
      <c r="L77" s="202" t="s">
        <v>5650</v>
      </c>
      <c r="M77" s="202" t="s">
        <v>5650</v>
      </c>
      <c r="N77" s="202" t="s">
        <v>5650</v>
      </c>
      <c r="O77" s="202" t="s">
        <v>5650</v>
      </c>
      <c r="P77" s="202" t="s">
        <v>5823</v>
      </c>
      <c r="Q77" s="202" t="s">
        <v>5824</v>
      </c>
      <c r="R77" s="202" t="s">
        <v>5825</v>
      </c>
      <c r="S77" s="202" t="s">
        <v>5650</v>
      </c>
      <c r="T77" s="202" t="s">
        <v>5699</v>
      </c>
      <c r="U77" s="202">
        <v>4</v>
      </c>
      <c r="V77" s="202">
        <v>0</v>
      </c>
      <c r="W77" s="202">
        <v>4</v>
      </c>
    </row>
    <row r="78" s="202" customFormat="1" hidden="1" spans="1:23">
      <c r="A78" s="202">
        <v>74</v>
      </c>
      <c r="B78" s="202" t="s">
        <v>5625</v>
      </c>
      <c r="C78" s="202" t="s">
        <v>5655</v>
      </c>
      <c r="D78" s="202" t="s">
        <v>5642</v>
      </c>
      <c r="E78" s="202" t="s">
        <v>5642</v>
      </c>
      <c r="F78" s="202" t="s">
        <v>1081</v>
      </c>
      <c r="G78" s="202" t="s">
        <v>1317</v>
      </c>
      <c r="H78" s="202" t="s">
        <v>1318</v>
      </c>
      <c r="I78" s="202" t="s">
        <v>5826</v>
      </c>
      <c r="J78" s="202" t="s">
        <v>5827</v>
      </c>
      <c r="K78" s="202" t="s">
        <v>5717</v>
      </c>
      <c r="L78" s="202" t="s">
        <v>5650</v>
      </c>
      <c r="M78" s="202" t="s">
        <v>5650</v>
      </c>
      <c r="N78" s="202" t="s">
        <v>5650</v>
      </c>
      <c r="O78" s="202" t="s">
        <v>5650</v>
      </c>
      <c r="P78" s="202" t="s">
        <v>5827</v>
      </c>
      <c r="Q78" s="202" t="s">
        <v>5717</v>
      </c>
      <c r="R78" s="202" t="s">
        <v>5757</v>
      </c>
      <c r="S78" s="202" t="s">
        <v>5650</v>
      </c>
      <c r="T78" s="202" t="s">
        <v>5705</v>
      </c>
      <c r="U78" s="202">
        <v>39</v>
      </c>
      <c r="V78" s="202">
        <v>0</v>
      </c>
      <c r="W78" s="202">
        <v>39</v>
      </c>
    </row>
    <row r="79" s="202" customFormat="1" hidden="1" spans="1:23">
      <c r="A79" s="202">
        <v>75</v>
      </c>
      <c r="B79" s="202" t="s">
        <v>5625</v>
      </c>
      <c r="C79" s="202" t="s">
        <v>5655</v>
      </c>
      <c r="D79" s="202" t="s">
        <v>5642</v>
      </c>
      <c r="E79" s="202" t="s">
        <v>5642</v>
      </c>
      <c r="F79" s="202" t="s">
        <v>1081</v>
      </c>
      <c r="G79" s="202" t="s">
        <v>5417</v>
      </c>
      <c r="H79" s="202" t="s">
        <v>5828</v>
      </c>
      <c r="I79" s="202" t="s">
        <v>5829</v>
      </c>
      <c r="J79" s="202" t="s">
        <v>5830</v>
      </c>
      <c r="K79" s="202" t="s">
        <v>5831</v>
      </c>
      <c r="L79" s="202" t="s">
        <v>5650</v>
      </c>
      <c r="M79" s="202" t="s">
        <v>5650</v>
      </c>
      <c r="N79" s="202" t="s">
        <v>5650</v>
      </c>
      <c r="O79" s="202" t="s">
        <v>5650</v>
      </c>
      <c r="P79" s="202" t="s">
        <v>5830</v>
      </c>
      <c r="Q79" s="202" t="s">
        <v>5831</v>
      </c>
      <c r="R79" s="202" t="s">
        <v>5822</v>
      </c>
      <c r="S79" s="202" t="s">
        <v>5650</v>
      </c>
      <c r="T79" s="202" t="s">
        <v>5822</v>
      </c>
      <c r="U79" s="202">
        <v>56</v>
      </c>
      <c r="V79" s="202">
        <v>0</v>
      </c>
      <c r="W79" s="202">
        <v>56</v>
      </c>
    </row>
    <row r="80" s="202" customFormat="1" hidden="1" spans="1:23">
      <c r="A80" s="202">
        <v>76</v>
      </c>
      <c r="B80" s="202" t="s">
        <v>5625</v>
      </c>
      <c r="C80" s="202" t="s">
        <v>5655</v>
      </c>
      <c r="D80" s="202" t="s">
        <v>5642</v>
      </c>
      <c r="E80" s="202" t="s">
        <v>5642</v>
      </c>
      <c r="F80" s="202" t="s">
        <v>1081</v>
      </c>
      <c r="G80" s="202" t="s">
        <v>1227</v>
      </c>
      <c r="H80" s="202" t="s">
        <v>1228</v>
      </c>
      <c r="I80" s="202" t="s">
        <v>5832</v>
      </c>
      <c r="J80" s="202" t="s">
        <v>5687</v>
      </c>
      <c r="K80" s="202" t="s">
        <v>5688</v>
      </c>
      <c r="L80" s="202" t="s">
        <v>5650</v>
      </c>
      <c r="M80" s="202" t="s">
        <v>5650</v>
      </c>
      <c r="N80" s="202" t="s">
        <v>5650</v>
      </c>
      <c r="O80" s="202" t="s">
        <v>5650</v>
      </c>
      <c r="P80" s="202" t="s">
        <v>5687</v>
      </c>
      <c r="Q80" s="202" t="s">
        <v>5688</v>
      </c>
      <c r="R80" s="202" t="s">
        <v>5687</v>
      </c>
      <c r="S80" s="202" t="s">
        <v>5650</v>
      </c>
      <c r="T80" s="202" t="s">
        <v>5650</v>
      </c>
      <c r="U80" s="202">
        <v>2</v>
      </c>
      <c r="V80" s="202">
        <v>0</v>
      </c>
      <c r="W80" s="202">
        <v>2</v>
      </c>
    </row>
    <row r="81" s="202" customFormat="1" hidden="1" spans="1:23">
      <c r="A81" s="202">
        <v>77</v>
      </c>
      <c r="B81" s="202" t="s">
        <v>5625</v>
      </c>
      <c r="C81" s="202" t="s">
        <v>5655</v>
      </c>
      <c r="D81" s="202" t="s">
        <v>5642</v>
      </c>
      <c r="E81" s="202" t="s">
        <v>5642</v>
      </c>
      <c r="F81" s="202" t="s">
        <v>1081</v>
      </c>
      <c r="G81" s="202" t="s">
        <v>1343</v>
      </c>
      <c r="H81" s="202" t="s">
        <v>1344</v>
      </c>
      <c r="I81" s="202" t="s">
        <v>5833</v>
      </c>
      <c r="J81" s="202" t="s">
        <v>5834</v>
      </c>
      <c r="K81" s="202" t="s">
        <v>5703</v>
      </c>
      <c r="L81" s="202" t="s">
        <v>5650</v>
      </c>
      <c r="M81" s="202" t="s">
        <v>5650</v>
      </c>
      <c r="N81" s="202" t="s">
        <v>5650</v>
      </c>
      <c r="O81" s="202" t="s">
        <v>5650</v>
      </c>
      <c r="P81" s="202" t="s">
        <v>5834</v>
      </c>
      <c r="Q81" s="202" t="s">
        <v>5703</v>
      </c>
      <c r="R81" s="202" t="s">
        <v>5835</v>
      </c>
      <c r="S81" s="202" t="s">
        <v>5650</v>
      </c>
      <c r="T81" s="202" t="s">
        <v>5836</v>
      </c>
      <c r="U81" s="202">
        <v>30</v>
      </c>
      <c r="V81" s="202">
        <v>0</v>
      </c>
      <c r="W81" s="202">
        <v>30</v>
      </c>
    </row>
    <row r="82" s="202" customFormat="1" hidden="1" spans="1:23">
      <c r="A82" s="202">
        <v>78</v>
      </c>
      <c r="B82" s="202" t="s">
        <v>5625</v>
      </c>
      <c r="C82" s="202" t="s">
        <v>5655</v>
      </c>
      <c r="D82" s="202" t="s">
        <v>5642</v>
      </c>
      <c r="E82" s="202" t="s">
        <v>5642</v>
      </c>
      <c r="F82" s="202" t="s">
        <v>1081</v>
      </c>
      <c r="G82" s="202" t="s">
        <v>1147</v>
      </c>
      <c r="H82" s="202" t="s">
        <v>1148</v>
      </c>
      <c r="I82" s="202" t="s">
        <v>5837</v>
      </c>
      <c r="J82" s="202" t="s">
        <v>5687</v>
      </c>
      <c r="K82" s="202" t="s">
        <v>5688</v>
      </c>
      <c r="L82" s="202" t="s">
        <v>5650</v>
      </c>
      <c r="M82" s="202" t="s">
        <v>5650</v>
      </c>
      <c r="N82" s="202" t="s">
        <v>5650</v>
      </c>
      <c r="O82" s="202" t="s">
        <v>5650</v>
      </c>
      <c r="P82" s="202" t="s">
        <v>5687</v>
      </c>
      <c r="Q82" s="202" t="s">
        <v>5688</v>
      </c>
      <c r="R82" s="202" t="s">
        <v>5699</v>
      </c>
      <c r="S82" s="202" t="s">
        <v>5650</v>
      </c>
      <c r="T82" s="202" t="s">
        <v>5699</v>
      </c>
      <c r="U82" s="202">
        <v>2</v>
      </c>
      <c r="V82" s="202">
        <v>0</v>
      </c>
      <c r="W82" s="202">
        <v>2</v>
      </c>
    </row>
    <row r="83" s="202" customFormat="1" hidden="1" spans="1:23">
      <c r="A83" s="202">
        <v>79</v>
      </c>
      <c r="B83" s="202" t="s">
        <v>5625</v>
      </c>
      <c r="C83" s="202" t="s">
        <v>5655</v>
      </c>
      <c r="D83" s="202" t="s">
        <v>5642</v>
      </c>
      <c r="E83" s="202" t="s">
        <v>5642</v>
      </c>
      <c r="F83" s="202" t="s">
        <v>1081</v>
      </c>
      <c r="G83" s="202" t="s">
        <v>1247</v>
      </c>
      <c r="H83" s="202" t="s">
        <v>1248</v>
      </c>
      <c r="I83" s="202" t="s">
        <v>5782</v>
      </c>
      <c r="J83" s="202" t="s">
        <v>5838</v>
      </c>
      <c r="K83" s="202" t="s">
        <v>5839</v>
      </c>
      <c r="L83" s="202" t="s">
        <v>5650</v>
      </c>
      <c r="M83" s="202" t="s">
        <v>5650</v>
      </c>
      <c r="N83" s="202" t="s">
        <v>5650</v>
      </c>
      <c r="O83" s="202" t="s">
        <v>5650</v>
      </c>
      <c r="P83" s="202" t="s">
        <v>5838</v>
      </c>
      <c r="Q83" s="202" t="s">
        <v>5839</v>
      </c>
      <c r="R83" s="202" t="s">
        <v>5838</v>
      </c>
      <c r="S83" s="202" t="s">
        <v>5650</v>
      </c>
      <c r="T83" s="202" t="s">
        <v>5650</v>
      </c>
      <c r="U83" s="202">
        <v>3</v>
      </c>
      <c r="V83" s="202">
        <v>0</v>
      </c>
      <c r="W83" s="202">
        <v>3</v>
      </c>
    </row>
    <row r="84" s="202" customFormat="1" hidden="1" spans="1:23">
      <c r="A84" s="202">
        <v>80</v>
      </c>
      <c r="B84" s="202" t="s">
        <v>5625</v>
      </c>
      <c r="C84" s="202" t="s">
        <v>5655</v>
      </c>
      <c r="D84" s="202" t="s">
        <v>5642</v>
      </c>
      <c r="E84" s="202" t="s">
        <v>5642</v>
      </c>
      <c r="F84" s="202" t="s">
        <v>1081</v>
      </c>
      <c r="G84" s="202" t="s">
        <v>1347</v>
      </c>
      <c r="H84" s="202" t="s">
        <v>1348</v>
      </c>
      <c r="I84" s="202" t="s">
        <v>5840</v>
      </c>
      <c r="J84" s="202" t="s">
        <v>5817</v>
      </c>
      <c r="K84" s="202" t="s">
        <v>5841</v>
      </c>
      <c r="L84" s="202" t="s">
        <v>5650</v>
      </c>
      <c r="M84" s="202" t="s">
        <v>5650</v>
      </c>
      <c r="N84" s="202" t="s">
        <v>5650</v>
      </c>
      <c r="O84" s="202" t="s">
        <v>5650</v>
      </c>
      <c r="P84" s="202" t="s">
        <v>5817</v>
      </c>
      <c r="Q84" s="202" t="s">
        <v>5841</v>
      </c>
      <c r="R84" s="202" t="s">
        <v>5758</v>
      </c>
      <c r="S84" s="202" t="s">
        <v>5650</v>
      </c>
      <c r="T84" s="202" t="s">
        <v>5758</v>
      </c>
      <c r="U84" s="202">
        <v>20</v>
      </c>
      <c r="V84" s="202">
        <v>0</v>
      </c>
      <c r="W84" s="202">
        <v>20</v>
      </c>
    </row>
    <row r="85" s="202" customFormat="1" hidden="1" spans="1:23">
      <c r="A85" s="202">
        <v>81</v>
      </c>
      <c r="B85" s="202" t="s">
        <v>5625</v>
      </c>
      <c r="C85" s="202" t="s">
        <v>5655</v>
      </c>
      <c r="D85" s="202" t="s">
        <v>5642</v>
      </c>
      <c r="E85" s="202" t="s">
        <v>5642</v>
      </c>
      <c r="F85" s="202" t="s">
        <v>1081</v>
      </c>
      <c r="G85" s="202" t="s">
        <v>1175</v>
      </c>
      <c r="H85" s="202" t="s">
        <v>1176</v>
      </c>
      <c r="I85" s="202" t="s">
        <v>5842</v>
      </c>
      <c r="J85" s="202" t="s">
        <v>5650</v>
      </c>
      <c r="K85" s="202" t="s">
        <v>5650</v>
      </c>
      <c r="L85" s="202" t="s">
        <v>5650</v>
      </c>
      <c r="M85" s="202" t="s">
        <v>5650</v>
      </c>
      <c r="N85" s="202" t="s">
        <v>5650</v>
      </c>
      <c r="O85" s="202" t="s">
        <v>5650</v>
      </c>
      <c r="P85" s="202" t="s">
        <v>5650</v>
      </c>
      <c r="Q85" s="202" t="s">
        <v>5650</v>
      </c>
      <c r="R85" s="202" t="s">
        <v>5650</v>
      </c>
      <c r="S85" s="202" t="s">
        <v>5650</v>
      </c>
      <c r="T85" s="202" t="s">
        <v>5650</v>
      </c>
      <c r="U85" s="202">
        <v>0</v>
      </c>
      <c r="V85" s="202">
        <v>0</v>
      </c>
      <c r="W85" s="202">
        <v>0</v>
      </c>
    </row>
    <row r="86" s="202" customFormat="1" hidden="1" spans="1:23">
      <c r="A86" s="202">
        <v>82</v>
      </c>
      <c r="B86" s="202" t="s">
        <v>5625</v>
      </c>
      <c r="C86" s="202" t="s">
        <v>5655</v>
      </c>
      <c r="D86" s="202" t="s">
        <v>5642</v>
      </c>
      <c r="E86" s="202" t="s">
        <v>5642</v>
      </c>
      <c r="F86" s="202" t="s">
        <v>1081</v>
      </c>
      <c r="G86" s="202" t="s">
        <v>1203</v>
      </c>
      <c r="H86" s="202" t="s">
        <v>1204</v>
      </c>
      <c r="I86" s="202" t="s">
        <v>5719</v>
      </c>
      <c r="J86" s="202" t="s">
        <v>5654</v>
      </c>
      <c r="K86" s="202" t="s">
        <v>5654</v>
      </c>
      <c r="L86" s="202" t="s">
        <v>5650</v>
      </c>
      <c r="M86" s="202" t="s">
        <v>5650</v>
      </c>
      <c r="N86" s="202" t="s">
        <v>5650</v>
      </c>
      <c r="O86" s="202" t="s">
        <v>5650</v>
      </c>
      <c r="P86" s="202" t="s">
        <v>5654</v>
      </c>
      <c r="Q86" s="202" t="s">
        <v>5654</v>
      </c>
      <c r="R86" s="202" t="s">
        <v>5654</v>
      </c>
      <c r="S86" s="202" t="s">
        <v>5650</v>
      </c>
      <c r="T86" s="202" t="s">
        <v>5650</v>
      </c>
      <c r="U86" s="202">
        <v>1</v>
      </c>
      <c r="V86" s="202">
        <v>0</v>
      </c>
      <c r="W86" s="202">
        <v>1</v>
      </c>
    </row>
    <row r="87" s="202" customFormat="1" hidden="1" spans="1:23">
      <c r="A87" s="202">
        <v>83</v>
      </c>
      <c r="B87" s="202" t="s">
        <v>5625</v>
      </c>
      <c r="C87" s="202" t="s">
        <v>5655</v>
      </c>
      <c r="D87" s="202" t="s">
        <v>5642</v>
      </c>
      <c r="E87" s="202" t="s">
        <v>5642</v>
      </c>
      <c r="F87" s="202" t="s">
        <v>1081</v>
      </c>
      <c r="G87" s="202" t="s">
        <v>1179</v>
      </c>
      <c r="H87" s="202" t="s">
        <v>1180</v>
      </c>
      <c r="I87" s="202" t="s">
        <v>5698</v>
      </c>
      <c r="J87" s="202" t="s">
        <v>5650</v>
      </c>
      <c r="K87" s="202" t="s">
        <v>5650</v>
      </c>
      <c r="L87" s="202" t="s">
        <v>5650</v>
      </c>
      <c r="M87" s="202" t="s">
        <v>5650</v>
      </c>
      <c r="N87" s="202" t="s">
        <v>5650</v>
      </c>
      <c r="O87" s="202" t="s">
        <v>5650</v>
      </c>
      <c r="P87" s="202" t="s">
        <v>5650</v>
      </c>
      <c r="Q87" s="202" t="s">
        <v>5650</v>
      </c>
      <c r="R87" s="202" t="s">
        <v>5650</v>
      </c>
      <c r="S87" s="202" t="s">
        <v>5650</v>
      </c>
      <c r="T87" s="202" t="s">
        <v>5650</v>
      </c>
      <c r="U87" s="202">
        <v>0</v>
      </c>
      <c r="V87" s="202">
        <v>0</v>
      </c>
      <c r="W87" s="202">
        <v>0</v>
      </c>
    </row>
    <row r="88" s="202" customFormat="1" hidden="1" spans="1:23">
      <c r="A88" s="202">
        <v>84</v>
      </c>
      <c r="B88" s="202" t="s">
        <v>5625</v>
      </c>
      <c r="C88" s="202" t="s">
        <v>5655</v>
      </c>
      <c r="D88" s="202" t="s">
        <v>5642</v>
      </c>
      <c r="E88" s="202" t="s">
        <v>5642</v>
      </c>
      <c r="F88" s="202" t="s">
        <v>1081</v>
      </c>
      <c r="G88" s="202" t="s">
        <v>1225</v>
      </c>
      <c r="H88" s="202" t="s">
        <v>1226</v>
      </c>
      <c r="I88" s="202" t="s">
        <v>5843</v>
      </c>
      <c r="J88" s="202" t="s">
        <v>5685</v>
      </c>
      <c r="K88" s="202" t="s">
        <v>5796</v>
      </c>
      <c r="L88" s="202" t="s">
        <v>5650</v>
      </c>
      <c r="M88" s="202" t="s">
        <v>5650</v>
      </c>
      <c r="N88" s="202" t="s">
        <v>5650</v>
      </c>
      <c r="O88" s="202" t="s">
        <v>5650</v>
      </c>
      <c r="P88" s="202" t="s">
        <v>5685</v>
      </c>
      <c r="Q88" s="202" t="s">
        <v>5796</v>
      </c>
      <c r="R88" s="202" t="s">
        <v>5685</v>
      </c>
      <c r="S88" s="202" t="s">
        <v>5650</v>
      </c>
      <c r="T88" s="202" t="s">
        <v>5650</v>
      </c>
      <c r="U88" s="202">
        <v>4</v>
      </c>
      <c r="V88" s="202">
        <v>0</v>
      </c>
      <c r="W88" s="202">
        <v>4</v>
      </c>
    </row>
    <row r="89" s="202" customFormat="1" hidden="1" spans="1:23">
      <c r="A89" s="202">
        <v>85</v>
      </c>
      <c r="B89" s="202" t="s">
        <v>5625</v>
      </c>
      <c r="C89" s="202" t="s">
        <v>5655</v>
      </c>
      <c r="D89" s="202" t="s">
        <v>5642</v>
      </c>
      <c r="E89" s="202" t="s">
        <v>5642</v>
      </c>
      <c r="F89" s="202" t="s">
        <v>1081</v>
      </c>
      <c r="G89" s="202" t="s">
        <v>1111</v>
      </c>
      <c r="H89" s="202" t="s">
        <v>1112</v>
      </c>
      <c r="I89" s="202" t="s">
        <v>5844</v>
      </c>
      <c r="J89" s="202" t="s">
        <v>5650</v>
      </c>
      <c r="K89" s="202" t="s">
        <v>5650</v>
      </c>
      <c r="L89" s="202" t="s">
        <v>5650</v>
      </c>
      <c r="M89" s="202" t="s">
        <v>5650</v>
      </c>
      <c r="N89" s="202" t="s">
        <v>5650</v>
      </c>
      <c r="O89" s="202" t="s">
        <v>5650</v>
      </c>
      <c r="P89" s="202" t="s">
        <v>5650</v>
      </c>
      <c r="Q89" s="202" t="s">
        <v>5650</v>
      </c>
      <c r="R89" s="202" t="s">
        <v>5650</v>
      </c>
      <c r="S89" s="202" t="s">
        <v>5650</v>
      </c>
      <c r="T89" s="202" t="s">
        <v>5650</v>
      </c>
      <c r="U89" s="202">
        <v>0</v>
      </c>
      <c r="V89" s="202">
        <v>0</v>
      </c>
      <c r="W89" s="202">
        <v>0</v>
      </c>
    </row>
    <row r="90" s="202" customFormat="1" hidden="1" spans="1:23">
      <c r="A90" s="202">
        <v>86</v>
      </c>
      <c r="B90" s="202" t="s">
        <v>5625</v>
      </c>
      <c r="C90" s="202" t="s">
        <v>5655</v>
      </c>
      <c r="D90" s="202" t="s">
        <v>5642</v>
      </c>
      <c r="E90" s="202" t="s">
        <v>5642</v>
      </c>
      <c r="F90" s="202" t="s">
        <v>1081</v>
      </c>
      <c r="G90" s="202" t="s">
        <v>1101</v>
      </c>
      <c r="H90" s="202" t="s">
        <v>1102</v>
      </c>
      <c r="I90" s="202" t="s">
        <v>5845</v>
      </c>
      <c r="J90" s="202" t="s">
        <v>5669</v>
      </c>
      <c r="K90" s="202" t="s">
        <v>5669</v>
      </c>
      <c r="L90" s="202" t="s">
        <v>5650</v>
      </c>
      <c r="M90" s="202" t="s">
        <v>5650</v>
      </c>
      <c r="N90" s="202" t="s">
        <v>5650</v>
      </c>
      <c r="O90" s="202" t="s">
        <v>5650</v>
      </c>
      <c r="P90" s="202" t="s">
        <v>5669</v>
      </c>
      <c r="Q90" s="202" t="s">
        <v>5669</v>
      </c>
      <c r="R90" s="202" t="s">
        <v>5669</v>
      </c>
      <c r="S90" s="202" t="s">
        <v>5650</v>
      </c>
      <c r="T90" s="202" t="s">
        <v>5650</v>
      </c>
      <c r="U90" s="202">
        <v>1</v>
      </c>
      <c r="V90" s="202">
        <v>0</v>
      </c>
      <c r="W90" s="202">
        <v>1</v>
      </c>
    </row>
    <row r="91" s="202" customFormat="1" hidden="1" spans="1:23">
      <c r="A91" s="202">
        <v>87</v>
      </c>
      <c r="B91" s="202" t="s">
        <v>5625</v>
      </c>
      <c r="C91" s="202" t="s">
        <v>5655</v>
      </c>
      <c r="D91" s="202" t="s">
        <v>5642</v>
      </c>
      <c r="E91" s="202" t="s">
        <v>5642</v>
      </c>
      <c r="F91" s="202" t="s">
        <v>1081</v>
      </c>
      <c r="G91" s="202" t="s">
        <v>1313</v>
      </c>
      <c r="H91" s="202" t="s">
        <v>1314</v>
      </c>
      <c r="I91" s="202" t="s">
        <v>5846</v>
      </c>
      <c r="J91" s="202" t="s">
        <v>5847</v>
      </c>
      <c r="K91" s="202" t="s">
        <v>5848</v>
      </c>
      <c r="L91" s="202" t="s">
        <v>5650</v>
      </c>
      <c r="M91" s="202" t="s">
        <v>5650</v>
      </c>
      <c r="N91" s="202" t="s">
        <v>5650</v>
      </c>
      <c r="O91" s="202" t="s">
        <v>5650</v>
      </c>
      <c r="P91" s="202" t="s">
        <v>5847</v>
      </c>
      <c r="Q91" s="202" t="s">
        <v>5848</v>
      </c>
      <c r="R91" s="202" t="s">
        <v>5849</v>
      </c>
      <c r="S91" s="202" t="s">
        <v>5650</v>
      </c>
      <c r="T91" s="202" t="s">
        <v>5836</v>
      </c>
      <c r="U91" s="202">
        <v>38</v>
      </c>
      <c r="V91" s="202">
        <v>0</v>
      </c>
      <c r="W91" s="202">
        <v>38</v>
      </c>
    </row>
    <row r="92" s="202" customFormat="1" hidden="1" spans="1:23">
      <c r="A92" s="202">
        <v>88</v>
      </c>
      <c r="B92" s="202" t="s">
        <v>5625</v>
      </c>
      <c r="C92" s="202" t="s">
        <v>5655</v>
      </c>
      <c r="D92" s="202" t="s">
        <v>5642</v>
      </c>
      <c r="E92" s="202" t="s">
        <v>5642</v>
      </c>
      <c r="F92" s="202" t="s">
        <v>1081</v>
      </c>
      <c r="G92" s="202" t="s">
        <v>1337</v>
      </c>
      <c r="H92" s="202" t="s">
        <v>1338</v>
      </c>
      <c r="I92" s="202" t="s">
        <v>5850</v>
      </c>
      <c r="J92" s="202" t="s">
        <v>5830</v>
      </c>
      <c r="K92" s="202" t="s">
        <v>5831</v>
      </c>
      <c r="L92" s="202" t="s">
        <v>5650</v>
      </c>
      <c r="M92" s="202" t="s">
        <v>5650</v>
      </c>
      <c r="N92" s="202" t="s">
        <v>5650</v>
      </c>
      <c r="O92" s="202" t="s">
        <v>5650</v>
      </c>
      <c r="P92" s="202" t="s">
        <v>5830</v>
      </c>
      <c r="Q92" s="202" t="s">
        <v>5831</v>
      </c>
      <c r="R92" s="202" t="s">
        <v>5822</v>
      </c>
      <c r="S92" s="202" t="s">
        <v>5650</v>
      </c>
      <c r="T92" s="202" t="s">
        <v>5822</v>
      </c>
      <c r="U92" s="202">
        <v>56</v>
      </c>
      <c r="V92" s="202">
        <v>0</v>
      </c>
      <c r="W92" s="202">
        <v>56</v>
      </c>
    </row>
    <row r="93" s="202" customFormat="1" hidden="1" spans="1:23">
      <c r="A93" s="202">
        <v>89</v>
      </c>
      <c r="B93" s="202" t="s">
        <v>5625</v>
      </c>
      <c r="C93" s="202" t="s">
        <v>5655</v>
      </c>
      <c r="D93" s="202" t="s">
        <v>5642</v>
      </c>
      <c r="E93" s="202" t="s">
        <v>5642</v>
      </c>
      <c r="F93" s="202" t="s">
        <v>1081</v>
      </c>
      <c r="G93" s="202" t="s">
        <v>1270</v>
      </c>
      <c r="H93" s="202" t="s">
        <v>1271</v>
      </c>
      <c r="I93" s="202" t="s">
        <v>5851</v>
      </c>
      <c r="J93" s="202" t="s">
        <v>5852</v>
      </c>
      <c r="K93" s="202" t="s">
        <v>5853</v>
      </c>
      <c r="L93" s="202" t="s">
        <v>5650</v>
      </c>
      <c r="M93" s="202" t="s">
        <v>5650</v>
      </c>
      <c r="N93" s="202" t="s">
        <v>5650</v>
      </c>
      <c r="O93" s="202" t="s">
        <v>5650</v>
      </c>
      <c r="P93" s="202" t="s">
        <v>5852</v>
      </c>
      <c r="Q93" s="202" t="s">
        <v>5853</v>
      </c>
      <c r="R93" s="202" t="s">
        <v>5749</v>
      </c>
      <c r="S93" s="202" t="s">
        <v>5650</v>
      </c>
      <c r="T93" s="202" t="s">
        <v>5699</v>
      </c>
      <c r="U93" s="202">
        <v>4</v>
      </c>
      <c r="V93" s="202">
        <v>0</v>
      </c>
      <c r="W93" s="202">
        <v>4</v>
      </c>
    </row>
    <row r="94" s="202" customFormat="1" hidden="1" spans="1:23">
      <c r="A94" s="202">
        <v>90</v>
      </c>
      <c r="B94" s="202" t="s">
        <v>5625</v>
      </c>
      <c r="C94" s="202" t="s">
        <v>5655</v>
      </c>
      <c r="D94" s="202" t="s">
        <v>5642</v>
      </c>
      <c r="E94" s="202" t="s">
        <v>5642</v>
      </c>
      <c r="F94" s="202" t="s">
        <v>1081</v>
      </c>
      <c r="G94" s="202" t="s">
        <v>1253</v>
      </c>
      <c r="H94" s="202" t="s">
        <v>1254</v>
      </c>
      <c r="I94" s="202" t="s">
        <v>5676</v>
      </c>
      <c r="J94" s="202" t="s">
        <v>5854</v>
      </c>
      <c r="K94" s="202" t="s">
        <v>5855</v>
      </c>
      <c r="L94" s="202" t="s">
        <v>5650</v>
      </c>
      <c r="M94" s="202" t="s">
        <v>5650</v>
      </c>
      <c r="N94" s="202" t="s">
        <v>5650</v>
      </c>
      <c r="O94" s="202" t="s">
        <v>5650</v>
      </c>
      <c r="P94" s="202" t="s">
        <v>5854</v>
      </c>
      <c r="Q94" s="202" t="s">
        <v>5855</v>
      </c>
      <c r="R94" s="202" t="s">
        <v>5854</v>
      </c>
      <c r="S94" s="202" t="s">
        <v>5650</v>
      </c>
      <c r="T94" s="202" t="s">
        <v>5650</v>
      </c>
      <c r="U94" s="202">
        <v>3</v>
      </c>
      <c r="V94" s="202">
        <v>0</v>
      </c>
      <c r="W94" s="202">
        <v>3</v>
      </c>
    </row>
    <row r="95" s="202" customFormat="1" hidden="1" spans="1:23">
      <c r="A95" s="202">
        <v>91</v>
      </c>
      <c r="B95" s="202" t="s">
        <v>5625</v>
      </c>
      <c r="C95" s="202" t="s">
        <v>5655</v>
      </c>
      <c r="D95" s="202" t="s">
        <v>5642</v>
      </c>
      <c r="E95" s="202" t="s">
        <v>5642</v>
      </c>
      <c r="F95" s="202" t="s">
        <v>1081</v>
      </c>
      <c r="G95" s="202" t="s">
        <v>1163</v>
      </c>
      <c r="H95" s="202" t="s">
        <v>1164</v>
      </c>
      <c r="I95" s="202" t="s">
        <v>5856</v>
      </c>
      <c r="J95" s="202" t="s">
        <v>5650</v>
      </c>
      <c r="K95" s="202" t="s">
        <v>5650</v>
      </c>
      <c r="L95" s="202" t="s">
        <v>5650</v>
      </c>
      <c r="M95" s="202" t="s">
        <v>5650</v>
      </c>
      <c r="N95" s="202" t="s">
        <v>5650</v>
      </c>
      <c r="O95" s="202" t="s">
        <v>5650</v>
      </c>
      <c r="P95" s="202" t="s">
        <v>5650</v>
      </c>
      <c r="Q95" s="202" t="s">
        <v>5650</v>
      </c>
      <c r="R95" s="202" t="s">
        <v>5650</v>
      </c>
      <c r="S95" s="202" t="s">
        <v>5650</v>
      </c>
      <c r="T95" s="202" t="s">
        <v>5650</v>
      </c>
      <c r="U95" s="202">
        <v>0</v>
      </c>
      <c r="V95" s="202">
        <v>0</v>
      </c>
      <c r="W95" s="202">
        <v>0</v>
      </c>
    </row>
    <row r="96" s="202" customFormat="1" hidden="1" spans="1:23">
      <c r="A96" s="202">
        <v>92</v>
      </c>
      <c r="B96" s="202" t="s">
        <v>5625</v>
      </c>
      <c r="C96" s="202" t="s">
        <v>5655</v>
      </c>
      <c r="D96" s="202" t="s">
        <v>5642</v>
      </c>
      <c r="E96" s="202" t="s">
        <v>5642</v>
      </c>
      <c r="F96" s="202" t="s">
        <v>1081</v>
      </c>
      <c r="G96" s="202" t="s">
        <v>1364</v>
      </c>
      <c r="H96" s="202" t="s">
        <v>1365</v>
      </c>
      <c r="I96" s="202" t="s">
        <v>5857</v>
      </c>
      <c r="J96" s="202" t="s">
        <v>5858</v>
      </c>
      <c r="K96" s="202" t="s">
        <v>5859</v>
      </c>
      <c r="L96" s="202" t="s">
        <v>5650</v>
      </c>
      <c r="M96" s="202" t="s">
        <v>5650</v>
      </c>
      <c r="N96" s="202" t="s">
        <v>5650</v>
      </c>
      <c r="O96" s="202" t="s">
        <v>5650</v>
      </c>
      <c r="P96" s="202" t="s">
        <v>5858</v>
      </c>
      <c r="Q96" s="202" t="s">
        <v>5859</v>
      </c>
      <c r="R96" s="202" t="s">
        <v>5860</v>
      </c>
      <c r="S96" s="202" t="s">
        <v>5650</v>
      </c>
      <c r="T96" s="202" t="s">
        <v>5861</v>
      </c>
      <c r="U96" s="202">
        <v>23</v>
      </c>
      <c r="V96" s="202">
        <v>0</v>
      </c>
      <c r="W96" s="202">
        <v>23</v>
      </c>
    </row>
    <row r="97" s="202" customFormat="1" hidden="1" spans="1:23">
      <c r="A97" s="202">
        <v>93</v>
      </c>
      <c r="B97" s="202" t="s">
        <v>5625</v>
      </c>
      <c r="C97" s="202" t="s">
        <v>5655</v>
      </c>
      <c r="D97" s="202" t="s">
        <v>5642</v>
      </c>
      <c r="E97" s="202" t="s">
        <v>5642</v>
      </c>
      <c r="F97" s="202" t="s">
        <v>1081</v>
      </c>
      <c r="G97" s="202" t="s">
        <v>1351</v>
      </c>
      <c r="H97" s="202" t="s">
        <v>1352</v>
      </c>
      <c r="I97" s="202" t="s">
        <v>5862</v>
      </c>
      <c r="J97" s="202" t="s">
        <v>5863</v>
      </c>
      <c r="K97" s="202" t="s">
        <v>5652</v>
      </c>
      <c r="L97" s="202" t="s">
        <v>5650</v>
      </c>
      <c r="M97" s="202" t="s">
        <v>5650</v>
      </c>
      <c r="N97" s="202" t="s">
        <v>5650</v>
      </c>
      <c r="O97" s="202" t="s">
        <v>5650</v>
      </c>
      <c r="P97" s="202" t="s">
        <v>5863</v>
      </c>
      <c r="Q97" s="202" t="s">
        <v>5652</v>
      </c>
      <c r="R97" s="202" t="s">
        <v>5864</v>
      </c>
      <c r="S97" s="202" t="s">
        <v>5650</v>
      </c>
      <c r="T97" s="202" t="s">
        <v>5865</v>
      </c>
      <c r="U97" s="202">
        <v>17</v>
      </c>
      <c r="V97" s="202">
        <v>0</v>
      </c>
      <c r="W97" s="202">
        <v>17</v>
      </c>
    </row>
    <row r="98" s="202" customFormat="1" hidden="1" spans="1:23">
      <c r="A98" s="202">
        <v>94</v>
      </c>
      <c r="B98" s="202" t="s">
        <v>5625</v>
      </c>
      <c r="C98" s="202" t="s">
        <v>5655</v>
      </c>
      <c r="D98" s="202" t="s">
        <v>5642</v>
      </c>
      <c r="E98" s="202" t="s">
        <v>5642</v>
      </c>
      <c r="F98" s="202" t="s">
        <v>1081</v>
      </c>
      <c r="G98" s="202" t="s">
        <v>1109</v>
      </c>
      <c r="H98" s="202" t="s">
        <v>1110</v>
      </c>
      <c r="I98" s="202" t="s">
        <v>5866</v>
      </c>
      <c r="J98" s="202" t="s">
        <v>5650</v>
      </c>
      <c r="K98" s="202" t="s">
        <v>5650</v>
      </c>
      <c r="L98" s="202" t="s">
        <v>5650</v>
      </c>
      <c r="M98" s="202" t="s">
        <v>5650</v>
      </c>
      <c r="N98" s="202" t="s">
        <v>5650</v>
      </c>
      <c r="O98" s="202" t="s">
        <v>5650</v>
      </c>
      <c r="P98" s="202" t="s">
        <v>5650</v>
      </c>
      <c r="Q98" s="202" t="s">
        <v>5650</v>
      </c>
      <c r="R98" s="202" t="s">
        <v>5650</v>
      </c>
      <c r="S98" s="202" t="s">
        <v>5650</v>
      </c>
      <c r="T98" s="202" t="s">
        <v>5650</v>
      </c>
      <c r="U98" s="202">
        <v>0</v>
      </c>
      <c r="V98" s="202">
        <v>0</v>
      </c>
      <c r="W98" s="202">
        <v>0</v>
      </c>
    </row>
    <row r="99" s="202" customFormat="1" hidden="1" spans="1:23">
      <c r="A99" s="202">
        <v>95</v>
      </c>
      <c r="B99" s="202" t="s">
        <v>5625</v>
      </c>
      <c r="C99" s="202" t="s">
        <v>5655</v>
      </c>
      <c r="D99" s="202" t="s">
        <v>5642</v>
      </c>
      <c r="E99" s="202" t="s">
        <v>5642</v>
      </c>
      <c r="F99" s="202" t="s">
        <v>1081</v>
      </c>
      <c r="G99" s="202" t="s">
        <v>1284</v>
      </c>
      <c r="H99" s="202" t="s">
        <v>1285</v>
      </c>
      <c r="I99" s="202" t="s">
        <v>5867</v>
      </c>
      <c r="J99" s="202" t="s">
        <v>5688</v>
      </c>
      <c r="K99" s="202" t="s">
        <v>5688</v>
      </c>
      <c r="L99" s="202" t="s">
        <v>5650</v>
      </c>
      <c r="M99" s="202" t="s">
        <v>5650</v>
      </c>
      <c r="N99" s="202" t="s">
        <v>5650</v>
      </c>
      <c r="O99" s="202" t="s">
        <v>5650</v>
      </c>
      <c r="P99" s="202" t="s">
        <v>5688</v>
      </c>
      <c r="Q99" s="202" t="s">
        <v>5688</v>
      </c>
      <c r="R99" s="202" t="s">
        <v>5688</v>
      </c>
      <c r="S99" s="202" t="s">
        <v>5650</v>
      </c>
      <c r="T99" s="202" t="s">
        <v>5650</v>
      </c>
      <c r="U99" s="202">
        <v>1</v>
      </c>
      <c r="V99" s="202">
        <v>0</v>
      </c>
      <c r="W99" s="202">
        <v>1</v>
      </c>
    </row>
    <row r="100" s="202" customFormat="1" hidden="1" spans="1:23">
      <c r="A100" s="202">
        <v>96</v>
      </c>
      <c r="B100" s="202" t="s">
        <v>5625</v>
      </c>
      <c r="C100" s="202" t="s">
        <v>5655</v>
      </c>
      <c r="D100" s="202" t="s">
        <v>5642</v>
      </c>
      <c r="E100" s="202" t="s">
        <v>5642</v>
      </c>
      <c r="F100" s="202" t="s">
        <v>1081</v>
      </c>
      <c r="G100" s="202" t="s">
        <v>1315</v>
      </c>
      <c r="H100" s="202" t="s">
        <v>1316</v>
      </c>
      <c r="I100" s="202" t="s">
        <v>5868</v>
      </c>
      <c r="J100" s="202" t="s">
        <v>5869</v>
      </c>
      <c r="K100" s="202" t="s">
        <v>5714</v>
      </c>
      <c r="L100" s="202" t="s">
        <v>5650</v>
      </c>
      <c r="M100" s="202" t="s">
        <v>5650</v>
      </c>
      <c r="N100" s="202" t="s">
        <v>5650</v>
      </c>
      <c r="O100" s="202" t="s">
        <v>5650</v>
      </c>
      <c r="P100" s="202" t="s">
        <v>5869</v>
      </c>
      <c r="Q100" s="202" t="s">
        <v>5714</v>
      </c>
      <c r="R100" s="202" t="s">
        <v>5718</v>
      </c>
      <c r="S100" s="202" t="s">
        <v>5650</v>
      </c>
      <c r="T100" s="202" t="s">
        <v>5758</v>
      </c>
      <c r="U100" s="202">
        <v>12</v>
      </c>
      <c r="V100" s="202">
        <v>0</v>
      </c>
      <c r="W100" s="202">
        <v>12</v>
      </c>
    </row>
    <row r="101" s="202" customFormat="1" hidden="1" spans="1:23">
      <c r="A101" s="202">
        <v>97</v>
      </c>
      <c r="B101" s="202" t="s">
        <v>5625</v>
      </c>
      <c r="C101" s="202" t="s">
        <v>5655</v>
      </c>
      <c r="D101" s="202" t="s">
        <v>5642</v>
      </c>
      <c r="E101" s="202" t="s">
        <v>5642</v>
      </c>
      <c r="F101" s="202" t="s">
        <v>1081</v>
      </c>
      <c r="G101" s="202" t="s">
        <v>1153</v>
      </c>
      <c r="H101" s="202" t="s">
        <v>1154</v>
      </c>
      <c r="I101" s="202" t="s">
        <v>5870</v>
      </c>
      <c r="J101" s="202" t="s">
        <v>5714</v>
      </c>
      <c r="K101" s="202" t="s">
        <v>5714</v>
      </c>
      <c r="L101" s="202" t="s">
        <v>5650</v>
      </c>
      <c r="M101" s="202" t="s">
        <v>5650</v>
      </c>
      <c r="N101" s="202" t="s">
        <v>5650</v>
      </c>
      <c r="O101" s="202" t="s">
        <v>5650</v>
      </c>
      <c r="P101" s="202" t="s">
        <v>5714</v>
      </c>
      <c r="Q101" s="202" t="s">
        <v>5714</v>
      </c>
      <c r="R101" s="202" t="s">
        <v>5714</v>
      </c>
      <c r="S101" s="202" t="s">
        <v>5650</v>
      </c>
      <c r="T101" s="202" t="s">
        <v>5650</v>
      </c>
      <c r="U101" s="202">
        <v>1</v>
      </c>
      <c r="V101" s="202">
        <v>0</v>
      </c>
      <c r="W101" s="202">
        <v>1</v>
      </c>
    </row>
    <row r="102" s="202" customFormat="1" hidden="1" spans="1:23">
      <c r="A102" s="202">
        <v>98</v>
      </c>
      <c r="B102" s="202" t="s">
        <v>5625</v>
      </c>
      <c r="C102" s="202" t="s">
        <v>5655</v>
      </c>
      <c r="D102" s="202" t="s">
        <v>5642</v>
      </c>
      <c r="E102" s="202" t="s">
        <v>5642</v>
      </c>
      <c r="F102" s="202" t="s">
        <v>1081</v>
      </c>
      <c r="G102" s="202" t="s">
        <v>1235</v>
      </c>
      <c r="H102" s="202" t="s">
        <v>1236</v>
      </c>
      <c r="I102" s="202" t="s">
        <v>5871</v>
      </c>
      <c r="J102" s="202" t="s">
        <v>5687</v>
      </c>
      <c r="K102" s="202" t="s">
        <v>5688</v>
      </c>
      <c r="L102" s="202" t="s">
        <v>5650</v>
      </c>
      <c r="M102" s="202" t="s">
        <v>5650</v>
      </c>
      <c r="N102" s="202" t="s">
        <v>5650</v>
      </c>
      <c r="O102" s="202" t="s">
        <v>5650</v>
      </c>
      <c r="P102" s="202" t="s">
        <v>5687</v>
      </c>
      <c r="Q102" s="202" t="s">
        <v>5688</v>
      </c>
      <c r="R102" s="202" t="s">
        <v>5699</v>
      </c>
      <c r="S102" s="202" t="s">
        <v>5650</v>
      </c>
      <c r="T102" s="202" t="s">
        <v>5699</v>
      </c>
      <c r="U102" s="202">
        <v>2</v>
      </c>
      <c r="V102" s="202">
        <v>0</v>
      </c>
      <c r="W102" s="202">
        <v>2</v>
      </c>
    </row>
    <row r="103" s="202" customFormat="1" hidden="1" spans="1:23">
      <c r="A103" s="202">
        <v>99</v>
      </c>
      <c r="B103" s="202" t="s">
        <v>5625</v>
      </c>
      <c r="C103" s="202" t="s">
        <v>5655</v>
      </c>
      <c r="D103" s="202" t="s">
        <v>5642</v>
      </c>
      <c r="E103" s="202" t="s">
        <v>5642</v>
      </c>
      <c r="F103" s="202" t="s">
        <v>1081</v>
      </c>
      <c r="G103" s="202" t="s">
        <v>1151</v>
      </c>
      <c r="H103" s="202" t="s">
        <v>1152</v>
      </c>
      <c r="I103" s="202" t="s">
        <v>5872</v>
      </c>
      <c r="J103" s="202" t="s">
        <v>5650</v>
      </c>
      <c r="K103" s="202" t="s">
        <v>5650</v>
      </c>
      <c r="L103" s="202" t="s">
        <v>5650</v>
      </c>
      <c r="M103" s="202" t="s">
        <v>5650</v>
      </c>
      <c r="N103" s="202" t="s">
        <v>5650</v>
      </c>
      <c r="O103" s="202" t="s">
        <v>5650</v>
      </c>
      <c r="P103" s="202" t="s">
        <v>5650</v>
      </c>
      <c r="Q103" s="202" t="s">
        <v>5650</v>
      </c>
      <c r="R103" s="202" t="s">
        <v>5650</v>
      </c>
      <c r="S103" s="202" t="s">
        <v>5650</v>
      </c>
      <c r="T103" s="202" t="s">
        <v>5650</v>
      </c>
      <c r="U103" s="202">
        <v>0</v>
      </c>
      <c r="V103" s="202">
        <v>0</v>
      </c>
      <c r="W103" s="202">
        <v>0</v>
      </c>
    </row>
    <row r="104" s="202" customFormat="1" hidden="1" spans="1:23">
      <c r="A104" s="202">
        <v>100</v>
      </c>
      <c r="B104" s="202" t="s">
        <v>5625</v>
      </c>
      <c r="C104" s="202" t="s">
        <v>5655</v>
      </c>
      <c r="D104" s="202" t="s">
        <v>5642</v>
      </c>
      <c r="E104" s="202" t="s">
        <v>5642</v>
      </c>
      <c r="F104" s="202" t="s">
        <v>1081</v>
      </c>
      <c r="G104" s="202" t="s">
        <v>1096</v>
      </c>
      <c r="H104" s="202" t="s">
        <v>1097</v>
      </c>
      <c r="I104" s="202" t="s">
        <v>5873</v>
      </c>
      <c r="J104" s="202" t="s">
        <v>5731</v>
      </c>
      <c r="K104" s="202" t="s">
        <v>5874</v>
      </c>
      <c r="L104" s="202" t="s">
        <v>5650</v>
      </c>
      <c r="M104" s="202" t="s">
        <v>5650</v>
      </c>
      <c r="N104" s="202" t="s">
        <v>5650</v>
      </c>
      <c r="O104" s="202" t="s">
        <v>5650</v>
      </c>
      <c r="P104" s="202" t="s">
        <v>5731</v>
      </c>
      <c r="Q104" s="202" t="s">
        <v>5874</v>
      </c>
      <c r="R104" s="202" t="s">
        <v>5731</v>
      </c>
      <c r="S104" s="202" t="s">
        <v>5650</v>
      </c>
      <c r="T104" s="202" t="s">
        <v>5650</v>
      </c>
      <c r="U104" s="202">
        <v>4</v>
      </c>
      <c r="V104" s="202">
        <v>0</v>
      </c>
      <c r="W104" s="202">
        <v>4</v>
      </c>
    </row>
    <row r="105" s="202" customFormat="1" hidden="1" spans="1:23">
      <c r="A105" s="202">
        <v>101</v>
      </c>
      <c r="B105" s="202" t="s">
        <v>5625</v>
      </c>
      <c r="C105" s="202" t="s">
        <v>5655</v>
      </c>
      <c r="D105" s="202" t="s">
        <v>5642</v>
      </c>
      <c r="E105" s="202" t="s">
        <v>5642</v>
      </c>
      <c r="F105" s="202" t="s">
        <v>1081</v>
      </c>
      <c r="G105" s="202" t="s">
        <v>1323</v>
      </c>
      <c r="H105" s="202" t="s">
        <v>1324</v>
      </c>
      <c r="I105" s="202" t="s">
        <v>5850</v>
      </c>
      <c r="J105" s="202" t="s">
        <v>5650</v>
      </c>
      <c r="K105" s="202" t="s">
        <v>5650</v>
      </c>
      <c r="L105" s="202" t="s">
        <v>5650</v>
      </c>
      <c r="M105" s="202" t="s">
        <v>5650</v>
      </c>
      <c r="N105" s="202" t="s">
        <v>5650</v>
      </c>
      <c r="O105" s="202" t="s">
        <v>5650</v>
      </c>
      <c r="P105" s="202" t="s">
        <v>5650</v>
      </c>
      <c r="Q105" s="202" t="s">
        <v>5650</v>
      </c>
      <c r="R105" s="202" t="s">
        <v>5650</v>
      </c>
      <c r="S105" s="202" t="s">
        <v>5650</v>
      </c>
      <c r="T105" s="202" t="s">
        <v>5650</v>
      </c>
      <c r="U105" s="202">
        <v>0</v>
      </c>
      <c r="V105" s="202">
        <v>0</v>
      </c>
      <c r="W105" s="202">
        <v>0</v>
      </c>
    </row>
    <row r="106" s="202" customFormat="1" hidden="1" spans="1:23">
      <c r="A106" s="202">
        <v>102</v>
      </c>
      <c r="B106" s="202" t="s">
        <v>5625</v>
      </c>
      <c r="C106" s="202" t="s">
        <v>5655</v>
      </c>
      <c r="D106" s="202" t="s">
        <v>5642</v>
      </c>
      <c r="E106" s="202" t="s">
        <v>5642</v>
      </c>
      <c r="F106" s="202" t="s">
        <v>1081</v>
      </c>
      <c r="G106" s="202" t="s">
        <v>1304</v>
      </c>
      <c r="H106" s="202" t="s">
        <v>1305</v>
      </c>
      <c r="I106" s="202" t="s">
        <v>5729</v>
      </c>
      <c r="J106" s="202" t="s">
        <v>5687</v>
      </c>
      <c r="K106" s="202" t="s">
        <v>5688</v>
      </c>
      <c r="L106" s="202" t="s">
        <v>5650</v>
      </c>
      <c r="M106" s="202" t="s">
        <v>5650</v>
      </c>
      <c r="N106" s="202" t="s">
        <v>5650</v>
      </c>
      <c r="O106" s="202" t="s">
        <v>5650</v>
      </c>
      <c r="P106" s="202" t="s">
        <v>5687</v>
      </c>
      <c r="Q106" s="202" t="s">
        <v>5688</v>
      </c>
      <c r="R106" s="202" t="s">
        <v>5699</v>
      </c>
      <c r="S106" s="202" t="s">
        <v>5650</v>
      </c>
      <c r="T106" s="202" t="s">
        <v>5699</v>
      </c>
      <c r="U106" s="202">
        <v>2</v>
      </c>
      <c r="V106" s="202">
        <v>0</v>
      </c>
      <c r="W106" s="202">
        <v>2</v>
      </c>
    </row>
    <row r="107" s="202" customFormat="1" hidden="1" spans="1:23">
      <c r="A107" s="202">
        <v>103</v>
      </c>
      <c r="B107" s="202" t="s">
        <v>5625</v>
      </c>
      <c r="C107" s="202" t="s">
        <v>5655</v>
      </c>
      <c r="D107" s="202" t="s">
        <v>5642</v>
      </c>
      <c r="E107" s="202" t="s">
        <v>5642</v>
      </c>
      <c r="F107" s="202" t="s">
        <v>1081</v>
      </c>
      <c r="G107" s="202" t="s">
        <v>1177</v>
      </c>
      <c r="H107" s="202" t="s">
        <v>1178</v>
      </c>
      <c r="I107" s="202" t="s">
        <v>5875</v>
      </c>
      <c r="J107" s="202" t="s">
        <v>5876</v>
      </c>
      <c r="K107" s="202" t="s">
        <v>5877</v>
      </c>
      <c r="L107" s="202" t="s">
        <v>5650</v>
      </c>
      <c r="M107" s="202" t="s">
        <v>5650</v>
      </c>
      <c r="N107" s="202" t="s">
        <v>5650</v>
      </c>
      <c r="O107" s="202" t="s">
        <v>5650</v>
      </c>
      <c r="P107" s="202" t="s">
        <v>5876</v>
      </c>
      <c r="Q107" s="202" t="s">
        <v>5877</v>
      </c>
      <c r="R107" s="202" t="s">
        <v>5876</v>
      </c>
      <c r="S107" s="202" t="s">
        <v>5650</v>
      </c>
      <c r="T107" s="202" t="s">
        <v>5650</v>
      </c>
      <c r="U107" s="202">
        <v>4</v>
      </c>
      <c r="V107" s="202">
        <v>0</v>
      </c>
      <c r="W107" s="202">
        <v>4</v>
      </c>
    </row>
    <row r="108" s="202" customFormat="1" hidden="1" spans="1:23">
      <c r="A108" s="202">
        <v>104</v>
      </c>
      <c r="B108" s="202" t="s">
        <v>5625</v>
      </c>
      <c r="C108" s="202" t="s">
        <v>5655</v>
      </c>
      <c r="D108" s="202" t="s">
        <v>5642</v>
      </c>
      <c r="E108" s="202" t="s">
        <v>5642</v>
      </c>
      <c r="F108" s="202" t="s">
        <v>1081</v>
      </c>
      <c r="G108" s="202" t="s">
        <v>1319</v>
      </c>
      <c r="H108" s="202" t="s">
        <v>1320</v>
      </c>
      <c r="I108" s="202" t="s">
        <v>5878</v>
      </c>
      <c r="J108" s="202" t="s">
        <v>5879</v>
      </c>
      <c r="K108" s="202" t="s">
        <v>5880</v>
      </c>
      <c r="L108" s="202" t="s">
        <v>5650</v>
      </c>
      <c r="M108" s="202" t="s">
        <v>5650</v>
      </c>
      <c r="N108" s="202" t="s">
        <v>5650</v>
      </c>
      <c r="O108" s="202" t="s">
        <v>5650</v>
      </c>
      <c r="P108" s="202" t="s">
        <v>5879</v>
      </c>
      <c r="Q108" s="202" t="s">
        <v>5880</v>
      </c>
      <c r="R108" s="202" t="s">
        <v>5881</v>
      </c>
      <c r="S108" s="202" t="s">
        <v>5650</v>
      </c>
      <c r="T108" s="202" t="s">
        <v>5882</v>
      </c>
      <c r="U108" s="202">
        <v>83</v>
      </c>
      <c r="V108" s="202">
        <v>0</v>
      </c>
      <c r="W108" s="202">
        <v>83</v>
      </c>
    </row>
    <row r="109" s="202" customFormat="1" hidden="1" spans="1:23">
      <c r="A109" s="202">
        <v>105</v>
      </c>
      <c r="B109" s="202" t="s">
        <v>5625</v>
      </c>
      <c r="C109" s="202" t="s">
        <v>5655</v>
      </c>
      <c r="D109" s="202" t="s">
        <v>5642</v>
      </c>
      <c r="E109" s="202" t="s">
        <v>5642</v>
      </c>
      <c r="F109" s="202" t="s">
        <v>1081</v>
      </c>
      <c r="G109" s="202" t="s">
        <v>1288</v>
      </c>
      <c r="H109" s="202" t="s">
        <v>1289</v>
      </c>
      <c r="I109" s="202" t="s">
        <v>5713</v>
      </c>
      <c r="J109" s="202" t="s">
        <v>5650</v>
      </c>
      <c r="K109" s="202" t="s">
        <v>5650</v>
      </c>
      <c r="L109" s="202" t="s">
        <v>5650</v>
      </c>
      <c r="M109" s="202" t="s">
        <v>5650</v>
      </c>
      <c r="N109" s="202" t="s">
        <v>5650</v>
      </c>
      <c r="O109" s="202" t="s">
        <v>5650</v>
      </c>
      <c r="P109" s="202" t="s">
        <v>5650</v>
      </c>
      <c r="Q109" s="202" t="s">
        <v>5650</v>
      </c>
      <c r="R109" s="202" t="s">
        <v>5650</v>
      </c>
      <c r="S109" s="202" t="s">
        <v>5650</v>
      </c>
      <c r="T109" s="202" t="s">
        <v>5650</v>
      </c>
      <c r="U109" s="202">
        <v>0</v>
      </c>
      <c r="V109" s="202">
        <v>0</v>
      </c>
      <c r="W109" s="202">
        <v>0</v>
      </c>
    </row>
    <row r="110" s="202" customFormat="1" hidden="1" spans="1:23">
      <c r="A110" s="202">
        <v>106</v>
      </c>
      <c r="B110" s="202" t="s">
        <v>5625</v>
      </c>
      <c r="C110" s="202" t="s">
        <v>5655</v>
      </c>
      <c r="D110" s="202" t="s">
        <v>5642</v>
      </c>
      <c r="E110" s="202" t="s">
        <v>5642</v>
      </c>
      <c r="F110" s="202" t="s">
        <v>1081</v>
      </c>
      <c r="G110" s="202" t="s">
        <v>1079</v>
      </c>
      <c r="H110" s="202" t="s">
        <v>1080</v>
      </c>
      <c r="I110" s="202" t="s">
        <v>5881</v>
      </c>
      <c r="J110" s="202" t="s">
        <v>5650</v>
      </c>
      <c r="K110" s="202" t="s">
        <v>5650</v>
      </c>
      <c r="L110" s="202" t="s">
        <v>5650</v>
      </c>
      <c r="M110" s="202" t="s">
        <v>5650</v>
      </c>
      <c r="N110" s="202" t="s">
        <v>5650</v>
      </c>
      <c r="O110" s="202" t="s">
        <v>5650</v>
      </c>
      <c r="P110" s="202" t="s">
        <v>5650</v>
      </c>
      <c r="Q110" s="202" t="s">
        <v>5650</v>
      </c>
      <c r="R110" s="202" t="s">
        <v>5650</v>
      </c>
      <c r="S110" s="202" t="s">
        <v>5650</v>
      </c>
      <c r="T110" s="202" t="s">
        <v>5650</v>
      </c>
      <c r="U110" s="202">
        <v>0</v>
      </c>
      <c r="V110" s="202">
        <v>0</v>
      </c>
      <c r="W110" s="202">
        <v>0</v>
      </c>
    </row>
    <row r="111" s="202" customFormat="1" hidden="1" spans="1:23">
      <c r="A111" s="202">
        <v>107</v>
      </c>
      <c r="B111" s="202" t="s">
        <v>5625</v>
      </c>
      <c r="C111" s="202" t="s">
        <v>5655</v>
      </c>
      <c r="D111" s="202" t="s">
        <v>5642</v>
      </c>
      <c r="E111" s="202" t="s">
        <v>5642</v>
      </c>
      <c r="F111" s="202" t="s">
        <v>1081</v>
      </c>
      <c r="G111" s="202" t="s">
        <v>1115</v>
      </c>
      <c r="H111" s="202" t="s">
        <v>1116</v>
      </c>
      <c r="I111" s="202" t="s">
        <v>5797</v>
      </c>
      <c r="J111" s="202" t="s">
        <v>5650</v>
      </c>
      <c r="K111" s="202" t="s">
        <v>5650</v>
      </c>
      <c r="L111" s="202" t="s">
        <v>5650</v>
      </c>
      <c r="M111" s="202" t="s">
        <v>5650</v>
      </c>
      <c r="N111" s="202" t="s">
        <v>5650</v>
      </c>
      <c r="O111" s="202" t="s">
        <v>5650</v>
      </c>
      <c r="P111" s="202" t="s">
        <v>5650</v>
      </c>
      <c r="Q111" s="202" t="s">
        <v>5650</v>
      </c>
      <c r="R111" s="202" t="s">
        <v>5650</v>
      </c>
      <c r="S111" s="202" t="s">
        <v>5650</v>
      </c>
      <c r="T111" s="202" t="s">
        <v>5650</v>
      </c>
      <c r="U111" s="202">
        <v>0</v>
      </c>
      <c r="V111" s="202">
        <v>0</v>
      </c>
      <c r="W111" s="202">
        <v>0</v>
      </c>
    </row>
    <row r="112" s="202" customFormat="1" hidden="1" spans="1:23">
      <c r="A112" s="202">
        <v>108</v>
      </c>
      <c r="B112" s="202" t="s">
        <v>5625</v>
      </c>
      <c r="C112" s="202" t="s">
        <v>5655</v>
      </c>
      <c r="D112" s="202" t="s">
        <v>5642</v>
      </c>
      <c r="E112" s="202" t="s">
        <v>5642</v>
      </c>
      <c r="F112" s="202" t="s">
        <v>1081</v>
      </c>
      <c r="G112" s="202" t="s">
        <v>5590</v>
      </c>
      <c r="H112" s="202" t="s">
        <v>5883</v>
      </c>
      <c r="I112" s="202" t="s">
        <v>5884</v>
      </c>
      <c r="J112" s="202" t="s">
        <v>5885</v>
      </c>
      <c r="K112" s="202" t="s">
        <v>5886</v>
      </c>
      <c r="L112" s="202" t="s">
        <v>5650</v>
      </c>
      <c r="M112" s="202" t="s">
        <v>5650</v>
      </c>
      <c r="N112" s="202" t="s">
        <v>5650</v>
      </c>
      <c r="O112" s="202" t="s">
        <v>5650</v>
      </c>
      <c r="P112" s="202" t="s">
        <v>5885</v>
      </c>
      <c r="Q112" s="202" t="s">
        <v>5886</v>
      </c>
      <c r="R112" s="202" t="s">
        <v>5887</v>
      </c>
      <c r="S112" s="202" t="s">
        <v>5650</v>
      </c>
      <c r="T112" s="202" t="s">
        <v>5887</v>
      </c>
      <c r="U112" s="202">
        <v>104</v>
      </c>
      <c r="V112" s="202">
        <v>0</v>
      </c>
      <c r="W112" s="202">
        <v>104</v>
      </c>
    </row>
    <row r="113" s="202" customFormat="1" hidden="1" spans="1:23">
      <c r="A113" s="202">
        <v>109</v>
      </c>
      <c r="B113" s="202" t="s">
        <v>5625</v>
      </c>
      <c r="C113" s="202" t="s">
        <v>5655</v>
      </c>
      <c r="D113" s="202" t="s">
        <v>5642</v>
      </c>
      <c r="E113" s="202" t="s">
        <v>5642</v>
      </c>
      <c r="F113" s="202" t="s">
        <v>1081</v>
      </c>
      <c r="G113" s="202" t="s">
        <v>1280</v>
      </c>
      <c r="H113" s="202" t="s">
        <v>1281</v>
      </c>
      <c r="I113" s="202" t="s">
        <v>5742</v>
      </c>
      <c r="J113" s="202" t="s">
        <v>5759</v>
      </c>
      <c r="K113" s="202" t="s">
        <v>5759</v>
      </c>
      <c r="L113" s="202" t="s">
        <v>5650</v>
      </c>
      <c r="M113" s="202" t="s">
        <v>5650</v>
      </c>
      <c r="N113" s="202" t="s">
        <v>5650</v>
      </c>
      <c r="O113" s="202" t="s">
        <v>5650</v>
      </c>
      <c r="P113" s="202" t="s">
        <v>5759</v>
      </c>
      <c r="Q113" s="202" t="s">
        <v>5759</v>
      </c>
      <c r="R113" s="202" t="s">
        <v>5759</v>
      </c>
      <c r="S113" s="202" t="s">
        <v>5650</v>
      </c>
      <c r="T113" s="202" t="s">
        <v>5650</v>
      </c>
      <c r="U113" s="202">
        <v>1</v>
      </c>
      <c r="V113" s="202">
        <v>0</v>
      </c>
      <c r="W113" s="202">
        <v>1</v>
      </c>
    </row>
    <row r="114" s="202" customFormat="1" hidden="1" spans="1:23">
      <c r="A114" s="202">
        <v>110</v>
      </c>
      <c r="B114" s="202" t="s">
        <v>5625</v>
      </c>
      <c r="C114" s="202" t="s">
        <v>5655</v>
      </c>
      <c r="D114" s="202" t="s">
        <v>5642</v>
      </c>
      <c r="E114" s="202" t="s">
        <v>5642</v>
      </c>
      <c r="F114" s="202" t="s">
        <v>1081</v>
      </c>
      <c r="G114" s="202" t="s">
        <v>1341</v>
      </c>
      <c r="H114" s="202" t="s">
        <v>1342</v>
      </c>
      <c r="I114" s="202" t="s">
        <v>5888</v>
      </c>
      <c r="J114" s="202" t="s">
        <v>5650</v>
      </c>
      <c r="K114" s="202" t="s">
        <v>5650</v>
      </c>
      <c r="L114" s="202" t="s">
        <v>5650</v>
      </c>
      <c r="M114" s="202" t="s">
        <v>5650</v>
      </c>
      <c r="N114" s="202" t="s">
        <v>5650</v>
      </c>
      <c r="O114" s="202" t="s">
        <v>5650</v>
      </c>
      <c r="P114" s="202" t="s">
        <v>5650</v>
      </c>
      <c r="Q114" s="202" t="s">
        <v>5650</v>
      </c>
      <c r="R114" s="202" t="s">
        <v>5650</v>
      </c>
      <c r="S114" s="202" t="s">
        <v>5650</v>
      </c>
      <c r="T114" s="202" t="s">
        <v>5650</v>
      </c>
      <c r="U114" s="202">
        <v>0</v>
      </c>
      <c r="V114" s="202">
        <v>0</v>
      </c>
      <c r="W114" s="202">
        <v>0</v>
      </c>
    </row>
    <row r="115" s="202" customFormat="1" hidden="1" spans="1:23">
      <c r="A115" s="202">
        <v>111</v>
      </c>
      <c r="B115" s="202" t="s">
        <v>5625</v>
      </c>
      <c r="C115" s="202" t="s">
        <v>5655</v>
      </c>
      <c r="D115" s="202" t="s">
        <v>5642</v>
      </c>
      <c r="E115" s="202" t="s">
        <v>5642</v>
      </c>
      <c r="F115" s="202" t="s">
        <v>1081</v>
      </c>
      <c r="G115" s="202" t="s">
        <v>1335</v>
      </c>
      <c r="H115" s="202" t="s">
        <v>1336</v>
      </c>
      <c r="I115" s="202" t="s">
        <v>5889</v>
      </c>
      <c r="J115" s="202" t="s">
        <v>5890</v>
      </c>
      <c r="K115" s="202" t="s">
        <v>5891</v>
      </c>
      <c r="L115" s="202" t="s">
        <v>5650</v>
      </c>
      <c r="M115" s="202" t="s">
        <v>5650</v>
      </c>
      <c r="N115" s="202" t="s">
        <v>5650</v>
      </c>
      <c r="O115" s="202" t="s">
        <v>5650</v>
      </c>
      <c r="P115" s="202" t="s">
        <v>5890</v>
      </c>
      <c r="Q115" s="202" t="s">
        <v>5891</v>
      </c>
      <c r="R115" s="202" t="s">
        <v>5892</v>
      </c>
      <c r="S115" s="202" t="s">
        <v>5650</v>
      </c>
      <c r="T115" s="202" t="s">
        <v>5875</v>
      </c>
      <c r="U115" s="202">
        <v>48</v>
      </c>
      <c r="V115" s="202">
        <v>0</v>
      </c>
      <c r="W115" s="202">
        <v>48</v>
      </c>
    </row>
    <row r="116" s="202" customFormat="1" hidden="1" spans="1:23">
      <c r="A116" s="202">
        <v>112</v>
      </c>
      <c r="B116" s="202" t="s">
        <v>5625</v>
      </c>
      <c r="C116" s="202" t="s">
        <v>5655</v>
      </c>
      <c r="D116" s="202" t="s">
        <v>5642</v>
      </c>
      <c r="E116" s="202" t="s">
        <v>5642</v>
      </c>
      <c r="F116" s="202" t="s">
        <v>1081</v>
      </c>
      <c r="G116" s="202" t="s">
        <v>1131</v>
      </c>
      <c r="H116" s="202" t="s">
        <v>1132</v>
      </c>
      <c r="I116" s="202" t="s">
        <v>5893</v>
      </c>
      <c r="J116" s="202" t="s">
        <v>5875</v>
      </c>
      <c r="K116" s="202" t="s">
        <v>5894</v>
      </c>
      <c r="L116" s="202" t="s">
        <v>5650</v>
      </c>
      <c r="M116" s="202" t="s">
        <v>5650</v>
      </c>
      <c r="N116" s="202" t="s">
        <v>5650</v>
      </c>
      <c r="O116" s="202" t="s">
        <v>5650</v>
      </c>
      <c r="P116" s="202" t="s">
        <v>5875</v>
      </c>
      <c r="Q116" s="202" t="s">
        <v>5894</v>
      </c>
      <c r="R116" s="202" t="s">
        <v>5875</v>
      </c>
      <c r="S116" s="202" t="s">
        <v>5650</v>
      </c>
      <c r="T116" s="202" t="s">
        <v>5650</v>
      </c>
      <c r="U116" s="202">
        <v>4</v>
      </c>
      <c r="V116" s="202">
        <v>0</v>
      </c>
      <c r="W116" s="202">
        <v>4</v>
      </c>
    </row>
    <row r="117" s="202" customFormat="1" hidden="1" spans="1:23">
      <c r="A117" s="202">
        <v>113</v>
      </c>
      <c r="B117" s="202" t="s">
        <v>5625</v>
      </c>
      <c r="C117" s="202" t="s">
        <v>5655</v>
      </c>
      <c r="D117" s="202" t="s">
        <v>5642</v>
      </c>
      <c r="E117" s="202" t="s">
        <v>5642</v>
      </c>
      <c r="F117" s="202" t="s">
        <v>1081</v>
      </c>
      <c r="G117" s="202" t="s">
        <v>1300</v>
      </c>
      <c r="H117" s="202" t="s">
        <v>1301</v>
      </c>
      <c r="I117" s="202" t="s">
        <v>5758</v>
      </c>
      <c r="J117" s="202" t="s">
        <v>5650</v>
      </c>
      <c r="K117" s="202" t="s">
        <v>5650</v>
      </c>
      <c r="L117" s="202" t="s">
        <v>5650</v>
      </c>
      <c r="M117" s="202" t="s">
        <v>5650</v>
      </c>
      <c r="N117" s="202" t="s">
        <v>5650</v>
      </c>
      <c r="O117" s="202" t="s">
        <v>5650</v>
      </c>
      <c r="P117" s="202" t="s">
        <v>5650</v>
      </c>
      <c r="Q117" s="202" t="s">
        <v>5650</v>
      </c>
      <c r="R117" s="202" t="s">
        <v>5650</v>
      </c>
      <c r="S117" s="202" t="s">
        <v>5650</v>
      </c>
      <c r="T117" s="202" t="s">
        <v>5650</v>
      </c>
      <c r="U117" s="202">
        <v>0</v>
      </c>
      <c r="V117" s="202">
        <v>0</v>
      </c>
      <c r="W117" s="202">
        <v>0</v>
      </c>
    </row>
    <row r="118" s="202" customFormat="1" hidden="1" spans="1:23">
      <c r="A118" s="202">
        <v>114</v>
      </c>
      <c r="B118" s="202" t="s">
        <v>5625</v>
      </c>
      <c r="C118" s="202" t="s">
        <v>5655</v>
      </c>
      <c r="D118" s="202" t="s">
        <v>5642</v>
      </c>
      <c r="E118" s="202" t="s">
        <v>5642</v>
      </c>
      <c r="F118" s="202" t="s">
        <v>1081</v>
      </c>
      <c r="G118" s="202" t="s">
        <v>1195</v>
      </c>
      <c r="H118" s="202" t="s">
        <v>1196</v>
      </c>
      <c r="I118" s="202" t="s">
        <v>5686</v>
      </c>
      <c r="J118" s="202" t="s">
        <v>5650</v>
      </c>
      <c r="K118" s="202" t="s">
        <v>5650</v>
      </c>
      <c r="L118" s="202" t="s">
        <v>5650</v>
      </c>
      <c r="M118" s="202" t="s">
        <v>5650</v>
      </c>
      <c r="N118" s="202" t="s">
        <v>5650</v>
      </c>
      <c r="O118" s="202" t="s">
        <v>5650</v>
      </c>
      <c r="P118" s="202" t="s">
        <v>5650</v>
      </c>
      <c r="Q118" s="202" t="s">
        <v>5650</v>
      </c>
      <c r="R118" s="202" t="s">
        <v>5650</v>
      </c>
      <c r="S118" s="202" t="s">
        <v>5650</v>
      </c>
      <c r="T118" s="202" t="s">
        <v>5650</v>
      </c>
      <c r="U118" s="202">
        <v>0</v>
      </c>
      <c r="V118" s="202">
        <v>0</v>
      </c>
      <c r="W118" s="202">
        <v>0</v>
      </c>
    </row>
    <row r="119" s="202" customFormat="1" hidden="1" spans="1:23">
      <c r="A119" s="202">
        <v>115</v>
      </c>
      <c r="B119" s="202" t="s">
        <v>5625</v>
      </c>
      <c r="C119" s="202" t="s">
        <v>5655</v>
      </c>
      <c r="D119" s="202" t="s">
        <v>5642</v>
      </c>
      <c r="E119" s="202" t="s">
        <v>5642</v>
      </c>
      <c r="F119" s="202" t="s">
        <v>1081</v>
      </c>
      <c r="G119" s="202" t="s">
        <v>1237</v>
      </c>
      <c r="H119" s="202" t="s">
        <v>1238</v>
      </c>
      <c r="I119" s="202" t="s">
        <v>5895</v>
      </c>
      <c r="J119" s="202" t="s">
        <v>5896</v>
      </c>
      <c r="K119" s="202" t="s">
        <v>5726</v>
      </c>
      <c r="L119" s="202" t="s">
        <v>5650</v>
      </c>
      <c r="M119" s="202" t="s">
        <v>5650</v>
      </c>
      <c r="N119" s="202" t="s">
        <v>5650</v>
      </c>
      <c r="O119" s="202" t="s">
        <v>5650</v>
      </c>
      <c r="P119" s="202" t="s">
        <v>5896</v>
      </c>
      <c r="Q119" s="202" t="s">
        <v>5726</v>
      </c>
      <c r="R119" s="202" t="s">
        <v>5654</v>
      </c>
      <c r="S119" s="202" t="s">
        <v>5650</v>
      </c>
      <c r="T119" s="202" t="s">
        <v>5699</v>
      </c>
      <c r="U119" s="202">
        <v>4</v>
      </c>
      <c r="V119" s="202">
        <v>0</v>
      </c>
      <c r="W119" s="202">
        <v>4</v>
      </c>
    </row>
    <row r="120" s="202" customFormat="1" hidden="1" spans="1:23">
      <c r="A120" s="202">
        <v>116</v>
      </c>
      <c r="B120" s="202" t="s">
        <v>5625</v>
      </c>
      <c r="C120" s="202" t="s">
        <v>5655</v>
      </c>
      <c r="D120" s="202" t="s">
        <v>5642</v>
      </c>
      <c r="E120" s="202" t="s">
        <v>5642</v>
      </c>
      <c r="F120" s="202" t="s">
        <v>1081</v>
      </c>
      <c r="G120" s="202" t="s">
        <v>1366</v>
      </c>
      <c r="H120" s="202" t="s">
        <v>1367</v>
      </c>
      <c r="I120" s="202" t="s">
        <v>5897</v>
      </c>
      <c r="J120" s="202" t="s">
        <v>5898</v>
      </c>
      <c r="K120" s="202" t="s">
        <v>5899</v>
      </c>
      <c r="L120" s="202" t="s">
        <v>5650</v>
      </c>
      <c r="M120" s="202" t="s">
        <v>5650</v>
      </c>
      <c r="N120" s="202" t="s">
        <v>5650</v>
      </c>
      <c r="O120" s="202" t="s">
        <v>5650</v>
      </c>
      <c r="P120" s="202" t="s">
        <v>5898</v>
      </c>
      <c r="Q120" s="202" t="s">
        <v>5899</v>
      </c>
      <c r="R120" s="202" t="s">
        <v>5900</v>
      </c>
      <c r="S120" s="202" t="s">
        <v>5650</v>
      </c>
      <c r="T120" s="202" t="s">
        <v>5702</v>
      </c>
      <c r="U120" s="202">
        <v>17</v>
      </c>
      <c r="V120" s="202">
        <v>0</v>
      </c>
      <c r="W120" s="202">
        <v>17</v>
      </c>
    </row>
    <row r="121" s="202" customFormat="1" hidden="1" spans="1:23">
      <c r="A121" s="202">
        <v>117</v>
      </c>
      <c r="B121" s="202" t="s">
        <v>5625</v>
      </c>
      <c r="C121" s="202" t="s">
        <v>5655</v>
      </c>
      <c r="D121" s="202" t="s">
        <v>5642</v>
      </c>
      <c r="E121" s="202" t="s">
        <v>5642</v>
      </c>
      <c r="F121" s="202" t="s">
        <v>1081</v>
      </c>
      <c r="G121" s="202" t="s">
        <v>1129</v>
      </c>
      <c r="H121" s="202" t="s">
        <v>1130</v>
      </c>
      <c r="I121" s="202" t="s">
        <v>5901</v>
      </c>
      <c r="J121" s="202" t="s">
        <v>5902</v>
      </c>
      <c r="K121" s="202" t="s">
        <v>5903</v>
      </c>
      <c r="L121" s="202" t="s">
        <v>5650</v>
      </c>
      <c r="M121" s="202" t="s">
        <v>5650</v>
      </c>
      <c r="N121" s="202" t="s">
        <v>5650</v>
      </c>
      <c r="O121" s="202" t="s">
        <v>5650</v>
      </c>
      <c r="P121" s="202" t="s">
        <v>5902</v>
      </c>
      <c r="Q121" s="202" t="s">
        <v>5903</v>
      </c>
      <c r="R121" s="202" t="s">
        <v>5902</v>
      </c>
      <c r="S121" s="202" t="s">
        <v>5650</v>
      </c>
      <c r="T121" s="202" t="s">
        <v>5650</v>
      </c>
      <c r="U121" s="202">
        <v>6</v>
      </c>
      <c r="V121" s="202">
        <v>0</v>
      </c>
      <c r="W121" s="202">
        <v>6</v>
      </c>
    </row>
    <row r="122" s="202" customFormat="1" hidden="1" spans="1:23">
      <c r="A122" s="202">
        <v>118</v>
      </c>
      <c r="B122" s="202" t="s">
        <v>5625</v>
      </c>
      <c r="C122" s="202" t="s">
        <v>5655</v>
      </c>
      <c r="D122" s="202" t="s">
        <v>5904</v>
      </c>
      <c r="E122" s="202" t="s">
        <v>5905</v>
      </c>
      <c r="F122" s="202" t="s">
        <v>5906</v>
      </c>
      <c r="G122" s="202" t="s">
        <v>3184</v>
      </c>
      <c r="H122" s="202" t="s">
        <v>3186</v>
      </c>
      <c r="I122" s="202" t="s">
        <v>5907</v>
      </c>
      <c r="J122" s="202" t="s">
        <v>5650</v>
      </c>
      <c r="K122" s="202" t="s">
        <v>5650</v>
      </c>
      <c r="L122" s="202" t="s">
        <v>5650</v>
      </c>
      <c r="M122" s="202" t="s">
        <v>5650</v>
      </c>
      <c r="N122" s="202" t="s">
        <v>5650</v>
      </c>
      <c r="O122" s="202" t="s">
        <v>5650</v>
      </c>
      <c r="P122" s="202" t="s">
        <v>5650</v>
      </c>
      <c r="Q122" s="202" t="s">
        <v>5650</v>
      </c>
      <c r="R122" s="202" t="s">
        <v>5650</v>
      </c>
      <c r="S122" s="202" t="s">
        <v>5650</v>
      </c>
      <c r="T122" s="202" t="s">
        <v>5650</v>
      </c>
      <c r="U122" s="202">
        <v>0</v>
      </c>
      <c r="V122" s="202">
        <v>0</v>
      </c>
      <c r="W122" s="202">
        <v>0</v>
      </c>
    </row>
    <row r="123" s="202" customFormat="1" hidden="1" spans="1:23">
      <c r="A123" s="202">
        <v>119</v>
      </c>
      <c r="B123" s="202" t="s">
        <v>5625</v>
      </c>
      <c r="C123" s="202" t="s">
        <v>5655</v>
      </c>
      <c r="D123" s="202" t="s">
        <v>5904</v>
      </c>
      <c r="E123" s="202" t="s">
        <v>5908</v>
      </c>
      <c r="F123" s="202" t="s">
        <v>3204</v>
      </c>
      <c r="G123" s="202" t="s">
        <v>3201</v>
      </c>
      <c r="H123" s="202" t="s">
        <v>3203</v>
      </c>
      <c r="I123" s="202" t="s">
        <v>5909</v>
      </c>
      <c r="J123" s="202" t="s">
        <v>5711</v>
      </c>
      <c r="K123" s="202" t="s">
        <v>5711</v>
      </c>
      <c r="L123" s="202" t="s">
        <v>5711</v>
      </c>
      <c r="M123" s="202" t="s">
        <v>5711</v>
      </c>
      <c r="N123" s="202" t="s">
        <v>5711</v>
      </c>
      <c r="O123" s="202" t="s">
        <v>5650</v>
      </c>
      <c r="P123" s="202" t="s">
        <v>5650</v>
      </c>
      <c r="Q123" s="202" t="s">
        <v>5650</v>
      </c>
      <c r="R123" s="202" t="s">
        <v>5650</v>
      </c>
      <c r="S123" s="202" t="s">
        <v>5650</v>
      </c>
      <c r="T123" s="202" t="s">
        <v>5650</v>
      </c>
      <c r="U123" s="202">
        <v>1</v>
      </c>
      <c r="V123" s="202">
        <v>1</v>
      </c>
      <c r="W123" s="202">
        <v>0</v>
      </c>
    </row>
    <row r="124" s="202" customFormat="1" hidden="1" spans="1:23">
      <c r="A124" s="202">
        <v>120</v>
      </c>
      <c r="B124" s="202" t="s">
        <v>5625</v>
      </c>
      <c r="C124" s="202" t="s">
        <v>5655</v>
      </c>
      <c r="D124" s="202" t="s">
        <v>3591</v>
      </c>
      <c r="E124" s="202" t="s">
        <v>5910</v>
      </c>
      <c r="F124" s="202" t="s">
        <v>3599</v>
      </c>
      <c r="G124" s="202" t="s">
        <v>3596</v>
      </c>
      <c r="H124" s="202" t="s">
        <v>3598</v>
      </c>
      <c r="I124" s="202" t="s">
        <v>5911</v>
      </c>
      <c r="J124" s="202" t="s">
        <v>5669</v>
      </c>
      <c r="K124" s="202" t="s">
        <v>5654</v>
      </c>
      <c r="L124" s="202" t="s">
        <v>5650</v>
      </c>
      <c r="M124" s="202" t="s">
        <v>5650</v>
      </c>
      <c r="N124" s="202" t="s">
        <v>5650</v>
      </c>
      <c r="O124" s="202" t="s">
        <v>5650</v>
      </c>
      <c r="P124" s="202" t="s">
        <v>5669</v>
      </c>
      <c r="Q124" s="202" t="s">
        <v>5654</v>
      </c>
      <c r="R124" s="202" t="s">
        <v>5685</v>
      </c>
      <c r="S124" s="202" t="s">
        <v>5650</v>
      </c>
      <c r="T124" s="202" t="s">
        <v>5685</v>
      </c>
      <c r="U124" s="202">
        <v>2</v>
      </c>
      <c r="V124" s="202">
        <v>0</v>
      </c>
      <c r="W124" s="202">
        <v>2</v>
      </c>
    </row>
    <row r="125" s="202" customFormat="1" hidden="1" spans="1:23">
      <c r="A125" s="202">
        <v>121</v>
      </c>
      <c r="B125" s="202" t="s">
        <v>5625</v>
      </c>
      <c r="C125" s="202" t="s">
        <v>5655</v>
      </c>
      <c r="D125" s="202" t="s">
        <v>3537</v>
      </c>
      <c r="E125" s="202" t="s">
        <v>5912</v>
      </c>
      <c r="F125" s="202" t="s">
        <v>5913</v>
      </c>
      <c r="G125" s="202" t="s">
        <v>3546</v>
      </c>
      <c r="H125" s="202" t="s">
        <v>3548</v>
      </c>
      <c r="I125" s="202" t="s">
        <v>5914</v>
      </c>
      <c r="J125" s="202" t="s">
        <v>5915</v>
      </c>
      <c r="K125" s="202" t="s">
        <v>5916</v>
      </c>
      <c r="L125" s="202" t="s">
        <v>5915</v>
      </c>
      <c r="M125" s="202" t="s">
        <v>5916</v>
      </c>
      <c r="N125" s="202" t="s">
        <v>5917</v>
      </c>
      <c r="O125" s="202" t="s">
        <v>5918</v>
      </c>
      <c r="P125" s="202" t="s">
        <v>5650</v>
      </c>
      <c r="Q125" s="202" t="s">
        <v>5650</v>
      </c>
      <c r="R125" s="202" t="s">
        <v>5650</v>
      </c>
      <c r="S125" s="202" t="s">
        <v>5650</v>
      </c>
      <c r="T125" s="202" t="s">
        <v>5650</v>
      </c>
      <c r="U125" s="202">
        <v>6</v>
      </c>
      <c r="V125" s="202">
        <v>6</v>
      </c>
      <c r="W125" s="202">
        <v>0</v>
      </c>
    </row>
    <row r="126" s="202" customFormat="1" hidden="1" spans="1:23">
      <c r="A126" s="202">
        <v>122</v>
      </c>
      <c r="B126" s="202" t="s">
        <v>5625</v>
      </c>
      <c r="C126" s="202" t="s">
        <v>5655</v>
      </c>
      <c r="D126" s="202" t="s">
        <v>3537</v>
      </c>
      <c r="E126" s="202" t="s">
        <v>5912</v>
      </c>
      <c r="F126" s="202" t="s">
        <v>5913</v>
      </c>
      <c r="G126" s="202" t="s">
        <v>3556</v>
      </c>
      <c r="H126" s="202" t="s">
        <v>3557</v>
      </c>
      <c r="I126" s="202" t="s">
        <v>5919</v>
      </c>
      <c r="J126" s="202" t="s">
        <v>5799</v>
      </c>
      <c r="K126" s="202" t="s">
        <v>5920</v>
      </c>
      <c r="L126" s="202" t="s">
        <v>5724</v>
      </c>
      <c r="M126" s="202" t="s">
        <v>5647</v>
      </c>
      <c r="N126" s="202" t="s">
        <v>5724</v>
      </c>
      <c r="O126" s="202" t="s">
        <v>5650</v>
      </c>
      <c r="P126" s="202" t="s">
        <v>5781</v>
      </c>
      <c r="Q126" s="202" t="s">
        <v>5921</v>
      </c>
      <c r="R126" s="202" t="s">
        <v>5922</v>
      </c>
      <c r="S126" s="202" t="s">
        <v>5650</v>
      </c>
      <c r="T126" s="202" t="s">
        <v>5739</v>
      </c>
      <c r="U126" s="202">
        <v>23</v>
      </c>
      <c r="V126" s="202">
        <v>6</v>
      </c>
      <c r="W126" s="202">
        <v>17</v>
      </c>
    </row>
    <row r="127" s="202" customFormat="1" hidden="1" spans="1:23">
      <c r="A127" s="202">
        <v>123</v>
      </c>
      <c r="B127" s="202" t="s">
        <v>5625</v>
      </c>
      <c r="C127" s="202" t="s">
        <v>5655</v>
      </c>
      <c r="D127" s="202" t="s">
        <v>3644</v>
      </c>
      <c r="E127" s="202" t="s">
        <v>5923</v>
      </c>
      <c r="F127" s="202" t="s">
        <v>4073</v>
      </c>
      <c r="G127" s="202" t="s">
        <v>3649</v>
      </c>
      <c r="H127" s="202" t="s">
        <v>3651</v>
      </c>
      <c r="I127" s="202" t="s">
        <v>5924</v>
      </c>
      <c r="J127" s="202" t="s">
        <v>5925</v>
      </c>
      <c r="K127" s="202" t="s">
        <v>5926</v>
      </c>
      <c r="L127" s="202" t="s">
        <v>5927</v>
      </c>
      <c r="M127" s="202" t="s">
        <v>5928</v>
      </c>
      <c r="N127" s="202" t="s">
        <v>5927</v>
      </c>
      <c r="O127" s="202" t="s">
        <v>5650</v>
      </c>
      <c r="P127" s="202" t="s">
        <v>5929</v>
      </c>
      <c r="Q127" s="202" t="s">
        <v>5930</v>
      </c>
      <c r="R127" s="202" t="s">
        <v>5931</v>
      </c>
      <c r="S127" s="202" t="s">
        <v>5758</v>
      </c>
      <c r="T127" s="202" t="s">
        <v>5932</v>
      </c>
      <c r="U127" s="202">
        <v>37</v>
      </c>
      <c r="V127" s="202">
        <v>11</v>
      </c>
      <c r="W127" s="202">
        <v>26</v>
      </c>
    </row>
    <row r="128" s="202" customFormat="1" hidden="1" spans="1:23">
      <c r="A128" s="202">
        <v>124</v>
      </c>
      <c r="B128" s="202" t="s">
        <v>5625</v>
      </c>
      <c r="C128" s="202" t="s">
        <v>5655</v>
      </c>
      <c r="D128" s="202" t="s">
        <v>3314</v>
      </c>
      <c r="E128" s="202" t="s">
        <v>5933</v>
      </c>
      <c r="F128" s="202" t="s">
        <v>3333</v>
      </c>
      <c r="G128" s="202" t="s">
        <v>3331</v>
      </c>
      <c r="H128" s="202" t="s">
        <v>3332</v>
      </c>
      <c r="I128" s="202" t="s">
        <v>5650</v>
      </c>
      <c r="J128" s="202" t="s">
        <v>5650</v>
      </c>
      <c r="K128" s="202" t="s">
        <v>5650</v>
      </c>
      <c r="L128" s="202" t="s">
        <v>5650</v>
      </c>
      <c r="M128" s="202" t="s">
        <v>5650</v>
      </c>
      <c r="N128" s="202" t="s">
        <v>5650</v>
      </c>
      <c r="O128" s="202" t="s">
        <v>5650</v>
      </c>
      <c r="P128" s="202" t="s">
        <v>5650</v>
      </c>
      <c r="Q128" s="202" t="s">
        <v>5650</v>
      </c>
      <c r="R128" s="202" t="s">
        <v>5650</v>
      </c>
      <c r="S128" s="202" t="s">
        <v>5650</v>
      </c>
      <c r="T128" s="202" t="s">
        <v>5650</v>
      </c>
      <c r="U128" s="202">
        <v>0</v>
      </c>
      <c r="V128" s="202">
        <v>0</v>
      </c>
      <c r="W128" s="202">
        <v>0</v>
      </c>
    </row>
    <row r="129" s="202" customFormat="1" hidden="1" spans="1:23">
      <c r="A129" s="202">
        <v>125</v>
      </c>
      <c r="B129" s="202" t="s">
        <v>5625</v>
      </c>
      <c r="C129" s="202" t="s">
        <v>5655</v>
      </c>
      <c r="D129" s="202" t="s">
        <v>3314</v>
      </c>
      <c r="E129" s="202" t="s">
        <v>5933</v>
      </c>
      <c r="F129" s="202" t="s">
        <v>3333</v>
      </c>
      <c r="G129" s="202" t="s">
        <v>3318</v>
      </c>
      <c r="H129" s="202" t="s">
        <v>3320</v>
      </c>
      <c r="I129" s="202" t="s">
        <v>5934</v>
      </c>
      <c r="J129" s="202" t="s">
        <v>5763</v>
      </c>
      <c r="K129" s="202" t="s">
        <v>5935</v>
      </c>
      <c r="L129" s="202" t="s">
        <v>5711</v>
      </c>
      <c r="M129" s="202" t="s">
        <v>5756</v>
      </c>
      <c r="N129" s="202" t="s">
        <v>5699</v>
      </c>
      <c r="O129" s="202" t="s">
        <v>5654</v>
      </c>
      <c r="P129" s="202" t="s">
        <v>5766</v>
      </c>
      <c r="Q129" s="202" t="s">
        <v>5921</v>
      </c>
      <c r="R129" s="202" t="s">
        <v>5837</v>
      </c>
      <c r="S129" s="202" t="s">
        <v>5650</v>
      </c>
      <c r="T129" s="202" t="s">
        <v>5687</v>
      </c>
      <c r="U129" s="202">
        <v>16</v>
      </c>
      <c r="V129" s="202">
        <v>6</v>
      </c>
      <c r="W129" s="202">
        <v>10</v>
      </c>
    </row>
    <row r="130" s="202" customFormat="1" hidden="1" spans="1:23">
      <c r="A130" s="202">
        <v>126</v>
      </c>
      <c r="B130" s="202" t="s">
        <v>5625</v>
      </c>
      <c r="C130" s="202" t="s">
        <v>5655</v>
      </c>
      <c r="D130" s="202" t="s">
        <v>3497</v>
      </c>
      <c r="E130" s="202" t="s">
        <v>5936</v>
      </c>
      <c r="F130" s="202" t="s">
        <v>3509</v>
      </c>
      <c r="G130" s="202" t="s">
        <v>3529</v>
      </c>
      <c r="H130" s="202" t="s">
        <v>3530</v>
      </c>
      <c r="I130" s="202" t="s">
        <v>5937</v>
      </c>
      <c r="J130" s="202" t="s">
        <v>5844</v>
      </c>
      <c r="K130" s="202" t="s">
        <v>5938</v>
      </c>
      <c r="L130" s="202" t="s">
        <v>5772</v>
      </c>
      <c r="M130" s="202" t="s">
        <v>5939</v>
      </c>
      <c r="N130" s="202" t="s">
        <v>5772</v>
      </c>
      <c r="O130" s="202" t="s">
        <v>5650</v>
      </c>
      <c r="P130" s="202" t="s">
        <v>5722</v>
      </c>
      <c r="Q130" s="202" t="s">
        <v>5940</v>
      </c>
      <c r="R130" s="202" t="s">
        <v>5685</v>
      </c>
      <c r="S130" s="202" t="s">
        <v>5654</v>
      </c>
      <c r="T130" s="202" t="s">
        <v>5650</v>
      </c>
      <c r="U130" s="202">
        <v>5</v>
      </c>
      <c r="V130" s="202">
        <v>3</v>
      </c>
      <c r="W130" s="202">
        <v>2</v>
      </c>
    </row>
    <row r="131" s="202" customFormat="1" hidden="1" spans="1:23">
      <c r="A131" s="202">
        <v>127</v>
      </c>
      <c r="B131" s="202" t="s">
        <v>5625</v>
      </c>
      <c r="C131" s="202" t="s">
        <v>5655</v>
      </c>
      <c r="D131" s="202" t="s">
        <v>3497</v>
      </c>
      <c r="E131" s="202" t="s">
        <v>5936</v>
      </c>
      <c r="F131" s="202" t="s">
        <v>3509</v>
      </c>
      <c r="G131" s="202" t="s">
        <v>3513</v>
      </c>
      <c r="H131" s="202" t="s">
        <v>3515</v>
      </c>
      <c r="I131" s="202" t="s">
        <v>5724</v>
      </c>
      <c r="J131" s="202" t="s">
        <v>5724</v>
      </c>
      <c r="K131" s="202" t="s">
        <v>5794</v>
      </c>
      <c r="L131" s="202" t="s">
        <v>5650</v>
      </c>
      <c r="M131" s="202" t="s">
        <v>5650</v>
      </c>
      <c r="N131" s="202" t="s">
        <v>5650</v>
      </c>
      <c r="O131" s="202" t="s">
        <v>5650</v>
      </c>
      <c r="P131" s="202" t="s">
        <v>5724</v>
      </c>
      <c r="Q131" s="202" t="s">
        <v>5794</v>
      </c>
      <c r="R131" s="202" t="s">
        <v>5687</v>
      </c>
      <c r="S131" s="202" t="s">
        <v>5650</v>
      </c>
      <c r="T131" s="202" t="s">
        <v>5687</v>
      </c>
      <c r="U131" s="202">
        <v>4</v>
      </c>
      <c r="V131" s="202">
        <v>0</v>
      </c>
      <c r="W131" s="202">
        <v>4</v>
      </c>
    </row>
    <row r="132" s="202" customFormat="1" hidden="1" spans="1:23">
      <c r="A132" s="202">
        <v>128</v>
      </c>
      <c r="B132" s="202" t="s">
        <v>5625</v>
      </c>
      <c r="C132" s="202" t="s">
        <v>5655</v>
      </c>
      <c r="D132" s="202" t="s">
        <v>3497</v>
      </c>
      <c r="E132" s="202" t="s">
        <v>5936</v>
      </c>
      <c r="F132" s="202" t="s">
        <v>3509</v>
      </c>
      <c r="G132" s="202" t="s">
        <v>3768</v>
      </c>
      <c r="H132" s="202" t="s">
        <v>3770</v>
      </c>
      <c r="I132" s="202" t="s">
        <v>5907</v>
      </c>
      <c r="J132" s="202" t="s">
        <v>5650</v>
      </c>
      <c r="K132" s="202" t="s">
        <v>5650</v>
      </c>
      <c r="L132" s="202" t="s">
        <v>5650</v>
      </c>
      <c r="M132" s="202" t="s">
        <v>5650</v>
      </c>
      <c r="N132" s="202" t="s">
        <v>5650</v>
      </c>
      <c r="O132" s="202" t="s">
        <v>5650</v>
      </c>
      <c r="P132" s="202" t="s">
        <v>5650</v>
      </c>
      <c r="Q132" s="202" t="s">
        <v>5650</v>
      </c>
      <c r="R132" s="202" t="s">
        <v>5650</v>
      </c>
      <c r="S132" s="202" t="s">
        <v>5650</v>
      </c>
      <c r="T132" s="202" t="s">
        <v>5650</v>
      </c>
      <c r="U132" s="202">
        <v>0</v>
      </c>
      <c r="V132" s="202">
        <v>0</v>
      </c>
      <c r="W132" s="202">
        <v>0</v>
      </c>
    </row>
    <row r="133" s="202" customFormat="1" hidden="1" spans="1:23">
      <c r="A133" s="202">
        <v>129</v>
      </c>
      <c r="B133" s="202" t="s">
        <v>5625</v>
      </c>
      <c r="C133" s="202" t="s">
        <v>5655</v>
      </c>
      <c r="D133" s="202" t="s">
        <v>3497</v>
      </c>
      <c r="E133" s="202" t="s">
        <v>5936</v>
      </c>
      <c r="F133" s="202" t="s">
        <v>3509</v>
      </c>
      <c r="G133" s="202" t="s">
        <v>3520</v>
      </c>
      <c r="H133" s="202" t="s">
        <v>3522</v>
      </c>
      <c r="I133" s="202" t="s">
        <v>5669</v>
      </c>
      <c r="J133" s="202" t="s">
        <v>5650</v>
      </c>
      <c r="K133" s="202" t="s">
        <v>5650</v>
      </c>
      <c r="L133" s="202" t="s">
        <v>5650</v>
      </c>
      <c r="M133" s="202" t="s">
        <v>5650</v>
      </c>
      <c r="N133" s="202" t="s">
        <v>5650</v>
      </c>
      <c r="O133" s="202" t="s">
        <v>5650</v>
      </c>
      <c r="P133" s="202" t="s">
        <v>5650</v>
      </c>
      <c r="Q133" s="202" t="s">
        <v>5650</v>
      </c>
      <c r="R133" s="202" t="s">
        <v>5650</v>
      </c>
      <c r="S133" s="202" t="s">
        <v>5650</v>
      </c>
      <c r="T133" s="202" t="s">
        <v>5650</v>
      </c>
      <c r="U133" s="202">
        <v>0</v>
      </c>
      <c r="V133" s="202">
        <v>0</v>
      </c>
      <c r="W133" s="202">
        <v>0</v>
      </c>
    </row>
    <row r="134" s="202" customFormat="1" hidden="1" spans="1:23">
      <c r="A134" s="202">
        <v>130</v>
      </c>
      <c r="B134" s="202" t="s">
        <v>5625</v>
      </c>
      <c r="C134" s="202" t="s">
        <v>5655</v>
      </c>
      <c r="D134" s="202" t="s">
        <v>3497</v>
      </c>
      <c r="E134" s="202" t="s">
        <v>5936</v>
      </c>
      <c r="F134" s="202" t="s">
        <v>3509</v>
      </c>
      <c r="G134" s="202" t="s">
        <v>3516</v>
      </c>
      <c r="H134" s="202" t="s">
        <v>3518</v>
      </c>
      <c r="I134" s="202" t="s">
        <v>5685</v>
      </c>
      <c r="J134" s="202" t="s">
        <v>5685</v>
      </c>
      <c r="K134" s="202" t="s">
        <v>5795</v>
      </c>
      <c r="L134" s="202" t="s">
        <v>5650</v>
      </c>
      <c r="M134" s="202" t="s">
        <v>5650</v>
      </c>
      <c r="N134" s="202" t="s">
        <v>5650</v>
      </c>
      <c r="O134" s="202" t="s">
        <v>5650</v>
      </c>
      <c r="P134" s="202" t="s">
        <v>5685</v>
      </c>
      <c r="Q134" s="202" t="s">
        <v>5685</v>
      </c>
      <c r="R134" s="202" t="s">
        <v>5685</v>
      </c>
      <c r="S134" s="202" t="s">
        <v>5650</v>
      </c>
      <c r="T134" s="202" t="s">
        <v>5650</v>
      </c>
      <c r="U134" s="202">
        <v>2</v>
      </c>
      <c r="V134" s="202">
        <v>1</v>
      </c>
      <c r="W134" s="202">
        <v>1</v>
      </c>
    </row>
    <row r="135" s="202" customFormat="1" hidden="1" spans="1:23">
      <c r="A135" s="202">
        <v>131</v>
      </c>
      <c r="B135" s="202" t="s">
        <v>5625</v>
      </c>
      <c r="C135" s="202" t="s">
        <v>5655</v>
      </c>
      <c r="D135" s="202" t="s">
        <v>3497</v>
      </c>
      <c r="E135" s="202" t="s">
        <v>5936</v>
      </c>
      <c r="F135" s="202" t="s">
        <v>3509</v>
      </c>
      <c r="G135" s="202" t="s">
        <v>3536</v>
      </c>
      <c r="H135" s="202" t="s">
        <v>2092</v>
      </c>
      <c r="I135" s="202" t="s">
        <v>5941</v>
      </c>
      <c r="J135" s="202" t="s">
        <v>5942</v>
      </c>
      <c r="K135" s="202" t="s">
        <v>5943</v>
      </c>
      <c r="L135" s="202" t="s">
        <v>5664</v>
      </c>
      <c r="M135" s="202" t="s">
        <v>5944</v>
      </c>
      <c r="N135" s="202" t="s">
        <v>5664</v>
      </c>
      <c r="O135" s="202" t="s">
        <v>5650</v>
      </c>
      <c r="P135" s="202" t="s">
        <v>5669</v>
      </c>
      <c r="Q135" s="202" t="s">
        <v>5654</v>
      </c>
      <c r="R135" s="202" t="s">
        <v>5685</v>
      </c>
      <c r="S135" s="202" t="s">
        <v>5685</v>
      </c>
      <c r="T135" s="202" t="s">
        <v>5650</v>
      </c>
      <c r="U135" s="202">
        <v>5</v>
      </c>
      <c r="V135" s="202">
        <v>3</v>
      </c>
      <c r="W135" s="202">
        <v>2</v>
      </c>
    </row>
    <row r="136" s="202" customFormat="1" hidden="1" spans="1:23">
      <c r="A136" s="202">
        <v>132</v>
      </c>
      <c r="B136" s="202" t="s">
        <v>5625</v>
      </c>
      <c r="C136" s="202" t="s">
        <v>5655</v>
      </c>
      <c r="D136" s="202" t="s">
        <v>3497</v>
      </c>
      <c r="E136" s="202" t="s">
        <v>5936</v>
      </c>
      <c r="F136" s="202" t="s">
        <v>3509</v>
      </c>
      <c r="G136" s="202" t="s">
        <v>3523</v>
      </c>
      <c r="H136" s="202" t="s">
        <v>3525</v>
      </c>
      <c r="I136" s="202" t="s">
        <v>5669</v>
      </c>
      <c r="J136" s="202" t="s">
        <v>5650</v>
      </c>
      <c r="K136" s="202" t="s">
        <v>5650</v>
      </c>
      <c r="L136" s="202" t="s">
        <v>5650</v>
      </c>
      <c r="M136" s="202" t="s">
        <v>5650</v>
      </c>
      <c r="N136" s="202" t="s">
        <v>5650</v>
      </c>
      <c r="O136" s="202" t="s">
        <v>5650</v>
      </c>
      <c r="P136" s="202" t="s">
        <v>5650</v>
      </c>
      <c r="Q136" s="202" t="s">
        <v>5650</v>
      </c>
      <c r="R136" s="202" t="s">
        <v>5650</v>
      </c>
      <c r="S136" s="202" t="s">
        <v>5650</v>
      </c>
      <c r="T136" s="202" t="s">
        <v>5650</v>
      </c>
      <c r="U136" s="202">
        <v>0</v>
      </c>
      <c r="V136" s="202">
        <v>0</v>
      </c>
      <c r="W136" s="202">
        <v>0</v>
      </c>
    </row>
    <row r="137" s="202" customFormat="1" hidden="1" spans="1:23">
      <c r="A137" s="202">
        <v>133</v>
      </c>
      <c r="B137" s="202" t="s">
        <v>5625</v>
      </c>
      <c r="C137" s="202" t="s">
        <v>5655</v>
      </c>
      <c r="D137" s="202" t="s">
        <v>3497</v>
      </c>
      <c r="E137" s="202" t="s">
        <v>5936</v>
      </c>
      <c r="F137" s="202" t="s">
        <v>3509</v>
      </c>
      <c r="G137" s="202" t="s">
        <v>3510</v>
      </c>
      <c r="H137" s="202" t="s">
        <v>3512</v>
      </c>
      <c r="I137" s="202" t="s">
        <v>5729</v>
      </c>
      <c r="J137" s="202" t="s">
        <v>5650</v>
      </c>
      <c r="K137" s="202" t="s">
        <v>5650</v>
      </c>
      <c r="L137" s="202" t="s">
        <v>5650</v>
      </c>
      <c r="M137" s="202" t="s">
        <v>5650</v>
      </c>
      <c r="N137" s="202" t="s">
        <v>5650</v>
      </c>
      <c r="O137" s="202" t="s">
        <v>5650</v>
      </c>
      <c r="P137" s="202" t="s">
        <v>5650</v>
      </c>
      <c r="Q137" s="202" t="s">
        <v>5650</v>
      </c>
      <c r="R137" s="202" t="s">
        <v>5650</v>
      </c>
      <c r="S137" s="202" t="s">
        <v>5650</v>
      </c>
      <c r="T137" s="202" t="s">
        <v>5650</v>
      </c>
      <c r="U137" s="202">
        <v>0</v>
      </c>
      <c r="V137" s="202">
        <v>0</v>
      </c>
      <c r="W137" s="202">
        <v>0</v>
      </c>
    </row>
    <row r="138" s="202" customFormat="1" hidden="1" spans="1:23">
      <c r="A138" s="202">
        <v>134</v>
      </c>
      <c r="B138" s="202" t="s">
        <v>5625</v>
      </c>
      <c r="C138" s="202" t="s">
        <v>5655</v>
      </c>
      <c r="D138" s="202" t="s">
        <v>3497</v>
      </c>
      <c r="E138" s="202" t="s">
        <v>5936</v>
      </c>
      <c r="F138" s="202" t="s">
        <v>3509</v>
      </c>
      <c r="G138" s="202" t="s">
        <v>3506</v>
      </c>
      <c r="H138" s="202" t="s">
        <v>3508</v>
      </c>
      <c r="I138" s="202" t="s">
        <v>5945</v>
      </c>
      <c r="J138" s="202" t="s">
        <v>5650</v>
      </c>
      <c r="K138" s="202" t="s">
        <v>5650</v>
      </c>
      <c r="L138" s="202" t="s">
        <v>5650</v>
      </c>
      <c r="M138" s="202" t="s">
        <v>5650</v>
      </c>
      <c r="N138" s="202" t="s">
        <v>5650</v>
      </c>
      <c r="O138" s="202" t="s">
        <v>5650</v>
      </c>
      <c r="P138" s="202" t="s">
        <v>5650</v>
      </c>
      <c r="Q138" s="202" t="s">
        <v>5650</v>
      </c>
      <c r="R138" s="202" t="s">
        <v>5650</v>
      </c>
      <c r="S138" s="202" t="s">
        <v>5650</v>
      </c>
      <c r="T138" s="202" t="s">
        <v>5650</v>
      </c>
      <c r="U138" s="202">
        <v>0</v>
      </c>
      <c r="V138" s="202">
        <v>0</v>
      </c>
      <c r="W138" s="202">
        <v>0</v>
      </c>
    </row>
    <row r="139" s="202" customFormat="1" hidden="1" spans="1:23">
      <c r="A139" s="202">
        <v>135</v>
      </c>
      <c r="B139" s="202" t="s">
        <v>5625</v>
      </c>
      <c r="C139" s="202" t="s">
        <v>5655</v>
      </c>
      <c r="D139" s="202" t="s">
        <v>3497</v>
      </c>
      <c r="E139" s="202" t="s">
        <v>5936</v>
      </c>
      <c r="F139" s="202" t="s">
        <v>3509</v>
      </c>
      <c r="G139" s="202" t="s">
        <v>3526</v>
      </c>
      <c r="H139" s="202" t="s">
        <v>3528</v>
      </c>
      <c r="I139" s="202" t="s">
        <v>5946</v>
      </c>
      <c r="J139" s="202" t="s">
        <v>5947</v>
      </c>
      <c r="K139" s="202" t="s">
        <v>5948</v>
      </c>
      <c r="L139" s="202" t="s">
        <v>5685</v>
      </c>
      <c r="M139" s="202" t="s">
        <v>5685</v>
      </c>
      <c r="N139" s="202" t="s">
        <v>5685</v>
      </c>
      <c r="O139" s="202" t="s">
        <v>5650</v>
      </c>
      <c r="P139" s="202" t="s">
        <v>5949</v>
      </c>
      <c r="Q139" s="202" t="s">
        <v>5950</v>
      </c>
      <c r="R139" s="202" t="s">
        <v>5951</v>
      </c>
      <c r="S139" s="202" t="s">
        <v>5650</v>
      </c>
      <c r="T139" s="202" t="s">
        <v>5685</v>
      </c>
      <c r="U139" s="202">
        <v>4</v>
      </c>
      <c r="V139" s="202">
        <v>1</v>
      </c>
      <c r="W139" s="202">
        <v>3</v>
      </c>
    </row>
    <row r="140" s="202" customFormat="1" hidden="1" spans="1:23">
      <c r="A140" s="202">
        <v>136</v>
      </c>
      <c r="B140" s="202" t="s">
        <v>5625</v>
      </c>
      <c r="C140" s="202" t="s">
        <v>5655</v>
      </c>
      <c r="D140" s="202" t="s">
        <v>3451</v>
      </c>
      <c r="E140" s="202" t="s">
        <v>5952</v>
      </c>
      <c r="F140" s="202" t="s">
        <v>3459</v>
      </c>
      <c r="G140" s="202" t="s">
        <v>3460</v>
      </c>
      <c r="H140" s="202" t="s">
        <v>3462</v>
      </c>
      <c r="I140" s="202" t="s">
        <v>5953</v>
      </c>
      <c r="J140" s="202" t="s">
        <v>5687</v>
      </c>
      <c r="K140" s="202" t="s">
        <v>5688</v>
      </c>
      <c r="L140" s="202" t="s">
        <v>5650</v>
      </c>
      <c r="M140" s="202" t="s">
        <v>5650</v>
      </c>
      <c r="N140" s="202" t="s">
        <v>5650</v>
      </c>
      <c r="O140" s="202" t="s">
        <v>5650</v>
      </c>
      <c r="P140" s="202" t="s">
        <v>5687</v>
      </c>
      <c r="Q140" s="202" t="s">
        <v>5688</v>
      </c>
      <c r="R140" s="202" t="s">
        <v>5699</v>
      </c>
      <c r="S140" s="202" t="s">
        <v>5650</v>
      </c>
      <c r="T140" s="202" t="s">
        <v>5699</v>
      </c>
      <c r="U140" s="202">
        <v>2</v>
      </c>
      <c r="V140" s="202">
        <v>0</v>
      </c>
      <c r="W140" s="202">
        <v>2</v>
      </c>
    </row>
    <row r="141" s="202" customFormat="1" hidden="1" spans="1:23">
      <c r="A141" s="202">
        <v>137</v>
      </c>
      <c r="B141" s="202" t="s">
        <v>5625</v>
      </c>
      <c r="C141" s="202" t="s">
        <v>5655</v>
      </c>
      <c r="D141" s="202" t="s">
        <v>3451</v>
      </c>
      <c r="E141" s="202" t="s">
        <v>5952</v>
      </c>
      <c r="F141" s="202" t="s">
        <v>3459</v>
      </c>
      <c r="G141" s="202" t="s">
        <v>3456</v>
      </c>
      <c r="H141" s="202" t="s">
        <v>3458</v>
      </c>
      <c r="I141" s="202" t="s">
        <v>5954</v>
      </c>
      <c r="J141" s="202" t="s">
        <v>5955</v>
      </c>
      <c r="K141" s="202" t="s">
        <v>5956</v>
      </c>
      <c r="L141" s="202" t="s">
        <v>5699</v>
      </c>
      <c r="M141" s="202" t="s">
        <v>5647</v>
      </c>
      <c r="N141" s="202" t="s">
        <v>5699</v>
      </c>
      <c r="O141" s="202" t="s">
        <v>5650</v>
      </c>
      <c r="P141" s="202" t="s">
        <v>5712</v>
      </c>
      <c r="Q141" s="202" t="s">
        <v>5957</v>
      </c>
      <c r="R141" s="202" t="s">
        <v>5670</v>
      </c>
      <c r="S141" s="202" t="s">
        <v>5650</v>
      </c>
      <c r="T141" s="202" t="s">
        <v>5729</v>
      </c>
      <c r="U141" s="202">
        <v>13</v>
      </c>
      <c r="V141" s="202">
        <v>3</v>
      </c>
      <c r="W141" s="202">
        <v>10</v>
      </c>
    </row>
    <row r="142" s="202" customFormat="1" hidden="1" spans="1:23">
      <c r="A142" s="202">
        <v>138</v>
      </c>
      <c r="B142" s="202" t="s">
        <v>5625</v>
      </c>
      <c r="C142" s="202" t="s">
        <v>5655</v>
      </c>
      <c r="D142" s="202" t="s">
        <v>3451</v>
      </c>
      <c r="E142" s="202" t="s">
        <v>5952</v>
      </c>
      <c r="F142" s="202" t="s">
        <v>3459</v>
      </c>
      <c r="G142" s="202" t="s">
        <v>3467</v>
      </c>
      <c r="H142" s="202" t="s">
        <v>3469</v>
      </c>
      <c r="I142" s="202" t="s">
        <v>5958</v>
      </c>
      <c r="J142" s="202" t="s">
        <v>5650</v>
      </c>
      <c r="K142" s="202" t="s">
        <v>5650</v>
      </c>
      <c r="L142" s="202" t="s">
        <v>5650</v>
      </c>
      <c r="M142" s="202" t="s">
        <v>5650</v>
      </c>
      <c r="N142" s="202" t="s">
        <v>5650</v>
      </c>
      <c r="O142" s="202" t="s">
        <v>5650</v>
      </c>
      <c r="P142" s="202" t="s">
        <v>5650</v>
      </c>
      <c r="Q142" s="202" t="s">
        <v>5650</v>
      </c>
      <c r="R142" s="202" t="s">
        <v>5650</v>
      </c>
      <c r="S142" s="202" t="s">
        <v>5650</v>
      </c>
      <c r="T142" s="202" t="s">
        <v>5650</v>
      </c>
      <c r="U142" s="202">
        <v>0</v>
      </c>
      <c r="V142" s="202">
        <v>0</v>
      </c>
      <c r="W142" s="202">
        <v>0</v>
      </c>
    </row>
    <row r="143" s="202" customFormat="1" hidden="1" spans="1:23">
      <c r="A143" s="202">
        <v>139</v>
      </c>
      <c r="B143" s="202" t="s">
        <v>5625</v>
      </c>
      <c r="C143" s="202" t="s">
        <v>5655</v>
      </c>
      <c r="D143" s="202" t="s">
        <v>3451</v>
      </c>
      <c r="E143" s="202" t="s">
        <v>5952</v>
      </c>
      <c r="F143" s="202" t="s">
        <v>3459</v>
      </c>
      <c r="G143" s="202" t="s">
        <v>3463</v>
      </c>
      <c r="H143" s="202" t="s">
        <v>3465</v>
      </c>
      <c r="I143" s="202" t="s">
        <v>5959</v>
      </c>
      <c r="J143" s="202" t="s">
        <v>5960</v>
      </c>
      <c r="K143" s="202" t="s">
        <v>5961</v>
      </c>
      <c r="L143" s="202" t="s">
        <v>5650</v>
      </c>
      <c r="M143" s="202" t="s">
        <v>5650</v>
      </c>
      <c r="N143" s="202" t="s">
        <v>5650</v>
      </c>
      <c r="O143" s="202" t="s">
        <v>5650</v>
      </c>
      <c r="P143" s="202" t="s">
        <v>5960</v>
      </c>
      <c r="Q143" s="202" t="s">
        <v>5962</v>
      </c>
      <c r="R143" s="202" t="s">
        <v>5702</v>
      </c>
      <c r="S143" s="202" t="s">
        <v>5685</v>
      </c>
      <c r="T143" s="202" t="s">
        <v>5687</v>
      </c>
      <c r="U143" s="202">
        <v>11</v>
      </c>
      <c r="V143" s="202">
        <v>2</v>
      </c>
      <c r="W143" s="202">
        <v>9</v>
      </c>
    </row>
    <row r="144" s="202" customFormat="1" hidden="1" spans="1:23">
      <c r="A144" s="202">
        <v>140</v>
      </c>
      <c r="B144" s="202" t="s">
        <v>5625</v>
      </c>
      <c r="C144" s="202" t="s">
        <v>5655</v>
      </c>
      <c r="D144" s="202" t="s">
        <v>3413</v>
      </c>
      <c r="E144" s="202" t="s">
        <v>5963</v>
      </c>
      <c r="F144" s="202" t="s">
        <v>3428</v>
      </c>
      <c r="G144" s="202" t="s">
        <v>3418</v>
      </c>
      <c r="H144" s="202" t="s">
        <v>3420</v>
      </c>
      <c r="I144" s="202" t="s">
        <v>5964</v>
      </c>
      <c r="J144" s="202" t="s">
        <v>5965</v>
      </c>
      <c r="K144" s="202" t="s">
        <v>5966</v>
      </c>
      <c r="L144" s="202" t="s">
        <v>5967</v>
      </c>
      <c r="M144" s="202" t="s">
        <v>5968</v>
      </c>
      <c r="N144" s="202" t="s">
        <v>5922</v>
      </c>
      <c r="O144" s="202" t="s">
        <v>5969</v>
      </c>
      <c r="P144" s="202" t="s">
        <v>5685</v>
      </c>
      <c r="Q144" s="202" t="s">
        <v>5685</v>
      </c>
      <c r="R144" s="202" t="s">
        <v>5685</v>
      </c>
      <c r="S144" s="202" t="s">
        <v>5650</v>
      </c>
      <c r="T144" s="202" t="s">
        <v>5650</v>
      </c>
      <c r="U144" s="202">
        <v>5</v>
      </c>
      <c r="V144" s="202">
        <v>4</v>
      </c>
      <c r="W144" s="202">
        <v>1</v>
      </c>
    </row>
    <row r="145" s="202" customFormat="1" hidden="1" spans="1:23">
      <c r="A145" s="202">
        <v>141</v>
      </c>
      <c r="B145" s="202" t="s">
        <v>5625</v>
      </c>
      <c r="C145" s="202" t="s">
        <v>5655</v>
      </c>
      <c r="D145" s="202" t="s">
        <v>3413</v>
      </c>
      <c r="E145" s="202" t="s">
        <v>5963</v>
      </c>
      <c r="F145" s="202" t="s">
        <v>3428</v>
      </c>
      <c r="G145" s="202" t="s">
        <v>3425</v>
      </c>
      <c r="H145" s="202" t="s">
        <v>3427</v>
      </c>
      <c r="I145" s="202" t="s">
        <v>5793</v>
      </c>
      <c r="J145" s="202" t="s">
        <v>5970</v>
      </c>
      <c r="K145" s="202" t="s">
        <v>5971</v>
      </c>
      <c r="L145" s="202" t="s">
        <v>5972</v>
      </c>
      <c r="M145" s="202" t="s">
        <v>5973</v>
      </c>
      <c r="N145" s="202" t="s">
        <v>5972</v>
      </c>
      <c r="O145" s="202" t="s">
        <v>5650</v>
      </c>
      <c r="P145" s="202" t="s">
        <v>5713</v>
      </c>
      <c r="Q145" s="202" t="s">
        <v>5974</v>
      </c>
      <c r="R145" s="202" t="s">
        <v>5727</v>
      </c>
      <c r="S145" s="202" t="s">
        <v>5650</v>
      </c>
      <c r="T145" s="202" t="s">
        <v>5699</v>
      </c>
      <c r="U145" s="202">
        <v>6</v>
      </c>
      <c r="V145" s="202">
        <v>3</v>
      </c>
      <c r="W145" s="202">
        <v>3</v>
      </c>
    </row>
    <row r="146" s="202" customFormat="1" hidden="1" spans="1:23">
      <c r="A146" s="202">
        <v>142</v>
      </c>
      <c r="B146" s="202" t="s">
        <v>5625</v>
      </c>
      <c r="C146" s="202" t="s">
        <v>5655</v>
      </c>
      <c r="D146" s="202" t="s">
        <v>3295</v>
      </c>
      <c r="E146" s="202" t="s">
        <v>5975</v>
      </c>
      <c r="F146" s="202" t="s">
        <v>5976</v>
      </c>
      <c r="G146" s="202" t="s">
        <v>3807</v>
      </c>
      <c r="H146" s="202" t="s">
        <v>3809</v>
      </c>
      <c r="I146" s="202" t="s">
        <v>5977</v>
      </c>
      <c r="J146" s="202" t="s">
        <v>5685</v>
      </c>
      <c r="K146" s="202" t="s">
        <v>5685</v>
      </c>
      <c r="L146" s="202" t="s">
        <v>5650</v>
      </c>
      <c r="M146" s="202" t="s">
        <v>5650</v>
      </c>
      <c r="N146" s="202" t="s">
        <v>5650</v>
      </c>
      <c r="O146" s="202" t="s">
        <v>5650</v>
      </c>
      <c r="P146" s="202" t="s">
        <v>5685</v>
      </c>
      <c r="Q146" s="202" t="s">
        <v>5685</v>
      </c>
      <c r="R146" s="202" t="s">
        <v>5685</v>
      </c>
      <c r="S146" s="202" t="s">
        <v>5650</v>
      </c>
      <c r="T146" s="202" t="s">
        <v>5650</v>
      </c>
      <c r="U146" s="202">
        <v>1</v>
      </c>
      <c r="V146" s="202">
        <v>0</v>
      </c>
      <c r="W146" s="202">
        <v>1</v>
      </c>
    </row>
    <row r="147" s="202" customFormat="1" hidden="1" spans="1:23">
      <c r="A147" s="202">
        <v>143</v>
      </c>
      <c r="B147" s="202" t="s">
        <v>5625</v>
      </c>
      <c r="C147" s="202" t="s">
        <v>5655</v>
      </c>
      <c r="D147" s="202" t="s">
        <v>3295</v>
      </c>
      <c r="E147" s="202" t="s">
        <v>5975</v>
      </c>
      <c r="F147" s="202" t="s">
        <v>5976</v>
      </c>
      <c r="G147" s="202" t="s">
        <v>5318</v>
      </c>
      <c r="H147" s="202" t="s">
        <v>3301</v>
      </c>
      <c r="I147" s="202" t="s">
        <v>5978</v>
      </c>
      <c r="J147" s="202" t="s">
        <v>5978</v>
      </c>
      <c r="K147" s="202" t="s">
        <v>5979</v>
      </c>
      <c r="L147" s="202" t="s">
        <v>5980</v>
      </c>
      <c r="M147" s="202" t="s">
        <v>5981</v>
      </c>
      <c r="N147" s="202" t="s">
        <v>5980</v>
      </c>
      <c r="O147" s="202" t="s">
        <v>5650</v>
      </c>
      <c r="P147" s="202" t="s">
        <v>5672</v>
      </c>
      <c r="Q147" s="202" t="s">
        <v>5673</v>
      </c>
      <c r="R147" s="202" t="s">
        <v>5896</v>
      </c>
      <c r="S147" s="202" t="s">
        <v>5669</v>
      </c>
      <c r="T147" s="202" t="s">
        <v>5699</v>
      </c>
      <c r="U147" s="202">
        <v>9</v>
      </c>
      <c r="V147" s="202">
        <v>4</v>
      </c>
      <c r="W147" s="202">
        <v>5</v>
      </c>
    </row>
    <row r="148" s="202" customFormat="1" hidden="1" spans="1:23">
      <c r="A148" s="202">
        <v>144</v>
      </c>
      <c r="B148" s="202" t="s">
        <v>5625</v>
      </c>
      <c r="C148" s="202" t="s">
        <v>5655</v>
      </c>
      <c r="D148" s="202" t="s">
        <v>3413</v>
      </c>
      <c r="E148" s="202" t="s">
        <v>5982</v>
      </c>
      <c r="F148" s="202" t="s">
        <v>5983</v>
      </c>
      <c r="G148" s="202" t="s">
        <v>3414</v>
      </c>
      <c r="H148" s="202" t="s">
        <v>3416</v>
      </c>
      <c r="I148" s="202" t="s">
        <v>5984</v>
      </c>
      <c r="J148" s="202" t="s">
        <v>5985</v>
      </c>
      <c r="K148" s="202" t="s">
        <v>5986</v>
      </c>
      <c r="L148" s="202" t="s">
        <v>5922</v>
      </c>
      <c r="M148" s="202" t="s">
        <v>5922</v>
      </c>
      <c r="N148" s="202" t="s">
        <v>5922</v>
      </c>
      <c r="O148" s="202" t="s">
        <v>5650</v>
      </c>
      <c r="P148" s="202" t="s">
        <v>5987</v>
      </c>
      <c r="Q148" s="202" t="s">
        <v>5988</v>
      </c>
      <c r="R148" s="202" t="s">
        <v>5650</v>
      </c>
      <c r="S148" s="202" t="s">
        <v>5987</v>
      </c>
      <c r="T148" s="202" t="s">
        <v>5650</v>
      </c>
      <c r="U148" s="202">
        <v>3</v>
      </c>
      <c r="V148" s="202">
        <v>1</v>
      </c>
      <c r="W148" s="202">
        <v>2</v>
      </c>
    </row>
    <row r="149" s="202" customFormat="1" hidden="1" spans="1:23">
      <c r="A149" s="202">
        <v>145</v>
      </c>
      <c r="B149" s="202" t="s">
        <v>5625</v>
      </c>
      <c r="C149" s="202" t="s">
        <v>5655</v>
      </c>
      <c r="D149" s="202" t="s">
        <v>3591</v>
      </c>
      <c r="E149" s="202" t="s">
        <v>5989</v>
      </c>
      <c r="F149" s="202" t="s">
        <v>3595</v>
      </c>
      <c r="G149" s="202" t="s">
        <v>3592</v>
      </c>
      <c r="H149" s="202" t="s">
        <v>3594</v>
      </c>
      <c r="I149" s="202" t="s">
        <v>5990</v>
      </c>
      <c r="J149" s="202" t="s">
        <v>5650</v>
      </c>
      <c r="K149" s="202" t="s">
        <v>5650</v>
      </c>
      <c r="L149" s="202" t="s">
        <v>5650</v>
      </c>
      <c r="M149" s="202" t="s">
        <v>5650</v>
      </c>
      <c r="N149" s="202" t="s">
        <v>5650</v>
      </c>
      <c r="O149" s="202" t="s">
        <v>5650</v>
      </c>
      <c r="P149" s="202" t="s">
        <v>5650</v>
      </c>
      <c r="Q149" s="202" t="s">
        <v>5650</v>
      </c>
      <c r="R149" s="202" t="s">
        <v>5650</v>
      </c>
      <c r="S149" s="202" t="s">
        <v>5650</v>
      </c>
      <c r="T149" s="202" t="s">
        <v>5650</v>
      </c>
      <c r="U149" s="202">
        <v>0</v>
      </c>
      <c r="V149" s="202">
        <v>0</v>
      </c>
      <c r="W149" s="202">
        <v>0</v>
      </c>
    </row>
    <row r="150" s="202" customFormat="1" hidden="1" spans="1:23">
      <c r="A150" s="202">
        <v>146</v>
      </c>
      <c r="B150" s="202" t="s">
        <v>5625</v>
      </c>
      <c r="C150" s="202" t="s">
        <v>5655</v>
      </c>
      <c r="D150" s="202" t="s">
        <v>3356</v>
      </c>
      <c r="E150" s="202" t="s">
        <v>5991</v>
      </c>
      <c r="F150" s="202" t="s">
        <v>3363</v>
      </c>
      <c r="G150" s="202" t="s">
        <v>3361</v>
      </c>
      <c r="H150" s="202" t="s">
        <v>3362</v>
      </c>
      <c r="I150" s="202" t="s">
        <v>5992</v>
      </c>
      <c r="J150" s="202" t="s">
        <v>5993</v>
      </c>
      <c r="K150" s="202" t="s">
        <v>5994</v>
      </c>
      <c r="L150" s="202" t="s">
        <v>5967</v>
      </c>
      <c r="M150" s="202" t="s">
        <v>5968</v>
      </c>
      <c r="N150" s="202" t="s">
        <v>5922</v>
      </c>
      <c r="O150" s="202" t="s">
        <v>5969</v>
      </c>
      <c r="P150" s="202" t="s">
        <v>5817</v>
      </c>
      <c r="Q150" s="202" t="s">
        <v>5995</v>
      </c>
      <c r="R150" s="202" t="s">
        <v>5758</v>
      </c>
      <c r="S150" s="202" t="s">
        <v>5650</v>
      </c>
      <c r="T150" s="202" t="s">
        <v>5758</v>
      </c>
      <c r="U150" s="202">
        <v>10</v>
      </c>
      <c r="V150" s="202">
        <v>4</v>
      </c>
      <c r="W150" s="202">
        <v>6</v>
      </c>
    </row>
    <row r="151" s="202" customFormat="1" hidden="1" spans="1:23">
      <c r="A151" s="202">
        <v>147</v>
      </c>
      <c r="B151" s="202" t="s">
        <v>5625</v>
      </c>
      <c r="C151" s="202" t="s">
        <v>5655</v>
      </c>
      <c r="D151" s="202" t="s">
        <v>5642</v>
      </c>
      <c r="E151" s="202" t="s">
        <v>5642</v>
      </c>
      <c r="F151" s="202" t="s">
        <v>5996</v>
      </c>
      <c r="G151" s="202" t="s">
        <v>5530</v>
      </c>
      <c r="H151" s="202" t="s">
        <v>5997</v>
      </c>
      <c r="I151" s="202" t="s">
        <v>5998</v>
      </c>
      <c r="J151" s="202" t="s">
        <v>5999</v>
      </c>
      <c r="K151" s="202" t="s">
        <v>5692</v>
      </c>
      <c r="L151" s="202" t="s">
        <v>5650</v>
      </c>
      <c r="M151" s="202" t="s">
        <v>5650</v>
      </c>
      <c r="N151" s="202" t="s">
        <v>5650</v>
      </c>
      <c r="O151" s="202" t="s">
        <v>5650</v>
      </c>
      <c r="P151" s="202" t="s">
        <v>5999</v>
      </c>
      <c r="Q151" s="202" t="s">
        <v>5692</v>
      </c>
      <c r="R151" s="202" t="s">
        <v>6000</v>
      </c>
      <c r="S151" s="202" t="s">
        <v>5650</v>
      </c>
      <c r="T151" s="202" t="s">
        <v>6001</v>
      </c>
      <c r="U151" s="202">
        <v>150</v>
      </c>
      <c r="V151" s="202">
        <v>0</v>
      </c>
      <c r="W151" s="202">
        <v>150</v>
      </c>
    </row>
    <row r="152" s="202" customFormat="1" hidden="1" spans="1:23">
      <c r="A152" s="202">
        <v>148</v>
      </c>
      <c r="B152" s="202" t="s">
        <v>5625</v>
      </c>
      <c r="C152" s="202" t="s">
        <v>5655</v>
      </c>
      <c r="D152" s="202" t="s">
        <v>5642</v>
      </c>
      <c r="E152" s="202" t="s">
        <v>5642</v>
      </c>
      <c r="F152" s="202" t="s">
        <v>5996</v>
      </c>
      <c r="G152" s="202" t="s">
        <v>5480</v>
      </c>
      <c r="H152" s="202" t="s">
        <v>6002</v>
      </c>
      <c r="I152" s="202" t="s">
        <v>6003</v>
      </c>
      <c r="J152" s="202" t="s">
        <v>5650</v>
      </c>
      <c r="K152" s="202" t="s">
        <v>5650</v>
      </c>
      <c r="L152" s="202" t="s">
        <v>5650</v>
      </c>
      <c r="M152" s="202" t="s">
        <v>5650</v>
      </c>
      <c r="N152" s="202" t="s">
        <v>5650</v>
      </c>
      <c r="O152" s="202" t="s">
        <v>5650</v>
      </c>
      <c r="P152" s="202" t="s">
        <v>5650</v>
      </c>
      <c r="Q152" s="202" t="s">
        <v>5650</v>
      </c>
      <c r="R152" s="202" t="s">
        <v>5650</v>
      </c>
      <c r="S152" s="202" t="s">
        <v>5650</v>
      </c>
      <c r="T152" s="202" t="s">
        <v>5650</v>
      </c>
      <c r="U152" s="202">
        <v>0</v>
      </c>
      <c r="V152" s="202">
        <v>0</v>
      </c>
      <c r="W152" s="202">
        <v>0</v>
      </c>
    </row>
    <row r="153" s="202" customFormat="1" hidden="1" spans="1:23">
      <c r="A153" s="202">
        <v>149</v>
      </c>
      <c r="B153" s="202" t="s">
        <v>5625</v>
      </c>
      <c r="C153" s="202" t="s">
        <v>5655</v>
      </c>
      <c r="D153" s="202" t="s">
        <v>3537</v>
      </c>
      <c r="E153" s="202" t="s">
        <v>5912</v>
      </c>
      <c r="F153" s="202" t="s">
        <v>3553</v>
      </c>
      <c r="G153" s="202" t="s">
        <v>3554</v>
      </c>
      <c r="H153" s="202" t="s">
        <v>3555</v>
      </c>
      <c r="I153" s="202" t="s">
        <v>6004</v>
      </c>
      <c r="J153" s="202" t="s">
        <v>5650</v>
      </c>
      <c r="K153" s="202" t="s">
        <v>5650</v>
      </c>
      <c r="L153" s="202" t="s">
        <v>5650</v>
      </c>
      <c r="M153" s="202" t="s">
        <v>5650</v>
      </c>
      <c r="N153" s="202" t="s">
        <v>5650</v>
      </c>
      <c r="O153" s="202" t="s">
        <v>5650</v>
      </c>
      <c r="P153" s="202" t="s">
        <v>5650</v>
      </c>
      <c r="Q153" s="202" t="s">
        <v>5650</v>
      </c>
      <c r="R153" s="202" t="s">
        <v>5650</v>
      </c>
      <c r="S153" s="202" t="s">
        <v>5650</v>
      </c>
      <c r="T153" s="202" t="s">
        <v>5650</v>
      </c>
      <c r="U153" s="202">
        <v>0</v>
      </c>
      <c r="V153" s="202">
        <v>0</v>
      </c>
      <c r="W153" s="202">
        <v>0</v>
      </c>
    </row>
    <row r="154" s="202" customFormat="1" hidden="1" spans="1:23">
      <c r="A154" s="202">
        <v>150</v>
      </c>
      <c r="B154" s="202" t="s">
        <v>5625</v>
      </c>
      <c r="C154" s="202" t="s">
        <v>5655</v>
      </c>
      <c r="D154" s="202" t="s">
        <v>3537</v>
      </c>
      <c r="E154" s="202" t="s">
        <v>5912</v>
      </c>
      <c r="F154" s="202" t="s">
        <v>3553</v>
      </c>
      <c r="G154" s="202" t="s">
        <v>3550</v>
      </c>
      <c r="H154" s="202" t="s">
        <v>3552</v>
      </c>
      <c r="I154" s="202" t="s">
        <v>6005</v>
      </c>
      <c r="J154" s="202" t="s">
        <v>6006</v>
      </c>
      <c r="K154" s="202" t="s">
        <v>6007</v>
      </c>
      <c r="L154" s="202" t="s">
        <v>6006</v>
      </c>
      <c r="M154" s="202" t="s">
        <v>6007</v>
      </c>
      <c r="N154" s="202" t="s">
        <v>6008</v>
      </c>
      <c r="O154" s="202" t="s">
        <v>6009</v>
      </c>
      <c r="P154" s="202" t="s">
        <v>5650</v>
      </c>
      <c r="Q154" s="202" t="s">
        <v>5650</v>
      </c>
      <c r="R154" s="202" t="s">
        <v>5650</v>
      </c>
      <c r="S154" s="202" t="s">
        <v>5650</v>
      </c>
      <c r="T154" s="202" t="s">
        <v>5650</v>
      </c>
      <c r="U154" s="202">
        <v>4</v>
      </c>
      <c r="V154" s="202">
        <v>4</v>
      </c>
      <c r="W154" s="202">
        <v>0</v>
      </c>
    </row>
    <row r="155" s="202" customFormat="1" hidden="1" spans="1:23">
      <c r="A155" s="202">
        <v>151</v>
      </c>
      <c r="B155" s="202" t="s">
        <v>5625</v>
      </c>
      <c r="C155" s="202" t="s">
        <v>5655</v>
      </c>
      <c r="D155" s="202" t="s">
        <v>3295</v>
      </c>
      <c r="E155" s="202" t="s">
        <v>5975</v>
      </c>
      <c r="F155" s="202" t="s">
        <v>3310</v>
      </c>
      <c r="G155" s="202" t="s">
        <v>3653</v>
      </c>
      <c r="H155" s="202" t="s">
        <v>3655</v>
      </c>
      <c r="I155" s="202" t="s">
        <v>5865</v>
      </c>
      <c r="J155" s="202" t="s">
        <v>5650</v>
      </c>
      <c r="K155" s="202" t="s">
        <v>5650</v>
      </c>
      <c r="L155" s="202" t="s">
        <v>5650</v>
      </c>
      <c r="M155" s="202" t="s">
        <v>5650</v>
      </c>
      <c r="N155" s="202" t="s">
        <v>5650</v>
      </c>
      <c r="O155" s="202" t="s">
        <v>5650</v>
      </c>
      <c r="P155" s="202" t="s">
        <v>5650</v>
      </c>
      <c r="Q155" s="202" t="s">
        <v>5650</v>
      </c>
      <c r="R155" s="202" t="s">
        <v>5650</v>
      </c>
      <c r="S155" s="202" t="s">
        <v>5650</v>
      </c>
      <c r="T155" s="202" t="s">
        <v>5650</v>
      </c>
      <c r="U155" s="202">
        <v>0</v>
      </c>
      <c r="V155" s="202">
        <v>0</v>
      </c>
      <c r="W155" s="202">
        <v>0</v>
      </c>
    </row>
    <row r="156" s="202" customFormat="1" hidden="1" spans="1:23">
      <c r="A156" s="202">
        <v>152</v>
      </c>
      <c r="B156" s="202" t="s">
        <v>5625</v>
      </c>
      <c r="C156" s="202" t="s">
        <v>5655</v>
      </c>
      <c r="D156" s="202" t="s">
        <v>3356</v>
      </c>
      <c r="E156" s="202" t="s">
        <v>6010</v>
      </c>
      <c r="F156" s="202" t="s">
        <v>6011</v>
      </c>
      <c r="G156" s="202" t="s">
        <v>5502</v>
      </c>
      <c r="H156" s="202" t="s">
        <v>3359</v>
      </c>
      <c r="I156" s="202" t="s">
        <v>5685</v>
      </c>
      <c r="J156" s="202" t="s">
        <v>5650</v>
      </c>
      <c r="K156" s="202" t="s">
        <v>5650</v>
      </c>
      <c r="L156" s="202" t="s">
        <v>5650</v>
      </c>
      <c r="M156" s="202" t="s">
        <v>5650</v>
      </c>
      <c r="N156" s="202" t="s">
        <v>5650</v>
      </c>
      <c r="O156" s="202" t="s">
        <v>5650</v>
      </c>
      <c r="P156" s="202" t="s">
        <v>5650</v>
      </c>
      <c r="Q156" s="202" t="s">
        <v>5650</v>
      </c>
      <c r="R156" s="202" t="s">
        <v>5650</v>
      </c>
      <c r="S156" s="202" t="s">
        <v>5650</v>
      </c>
      <c r="T156" s="202" t="s">
        <v>5650</v>
      </c>
      <c r="U156" s="202">
        <v>0</v>
      </c>
      <c r="V156" s="202">
        <v>0</v>
      </c>
      <c r="W156" s="202">
        <v>0</v>
      </c>
    </row>
    <row r="157" s="202" customFormat="1" hidden="1" spans="1:23">
      <c r="A157" s="202">
        <v>153</v>
      </c>
      <c r="B157" s="202" t="s">
        <v>5625</v>
      </c>
      <c r="C157" s="202" t="s">
        <v>5655</v>
      </c>
      <c r="D157" s="202" t="s">
        <v>3356</v>
      </c>
      <c r="E157" s="202" t="s">
        <v>6010</v>
      </c>
      <c r="F157" s="202" t="s">
        <v>6011</v>
      </c>
      <c r="G157" s="202" t="s">
        <v>5360</v>
      </c>
      <c r="H157" s="202" t="s">
        <v>3384</v>
      </c>
      <c r="I157" s="202" t="s">
        <v>5727</v>
      </c>
      <c r="J157" s="202" t="s">
        <v>5650</v>
      </c>
      <c r="K157" s="202" t="s">
        <v>5650</v>
      </c>
      <c r="L157" s="202" t="s">
        <v>5650</v>
      </c>
      <c r="M157" s="202" t="s">
        <v>5650</v>
      </c>
      <c r="N157" s="202" t="s">
        <v>5650</v>
      </c>
      <c r="O157" s="202" t="s">
        <v>5650</v>
      </c>
      <c r="P157" s="202" t="s">
        <v>5650</v>
      </c>
      <c r="Q157" s="202" t="s">
        <v>5650</v>
      </c>
      <c r="R157" s="202" t="s">
        <v>5650</v>
      </c>
      <c r="S157" s="202" t="s">
        <v>5650</v>
      </c>
      <c r="T157" s="202" t="s">
        <v>5650</v>
      </c>
      <c r="U157" s="202">
        <v>0</v>
      </c>
      <c r="V157" s="202">
        <v>0</v>
      </c>
      <c r="W157" s="202">
        <v>0</v>
      </c>
    </row>
    <row r="158" s="202" customFormat="1" spans="1:23">
      <c r="A158" s="202">
        <v>154</v>
      </c>
      <c r="B158" s="202" t="s">
        <v>5625</v>
      </c>
      <c r="C158" s="202" t="s">
        <v>5655</v>
      </c>
      <c r="D158" s="202" t="s">
        <v>5642</v>
      </c>
      <c r="E158" s="202" t="s">
        <v>5642</v>
      </c>
      <c r="F158" s="202" t="s">
        <v>6012</v>
      </c>
      <c r="G158" s="202" t="s">
        <v>5252</v>
      </c>
      <c r="H158" s="202" t="s">
        <v>5253</v>
      </c>
      <c r="I158" s="202" t="s">
        <v>5685</v>
      </c>
      <c r="J158" s="202" t="s">
        <v>5650</v>
      </c>
      <c r="K158" s="202" t="s">
        <v>5650</v>
      </c>
      <c r="L158" s="202" t="s">
        <v>5650</v>
      </c>
      <c r="M158" s="202" t="s">
        <v>5650</v>
      </c>
      <c r="N158" s="202" t="s">
        <v>5650</v>
      </c>
      <c r="O158" s="202" t="s">
        <v>5650</v>
      </c>
      <c r="P158" s="202" t="s">
        <v>5650</v>
      </c>
      <c r="Q158" s="202" t="s">
        <v>5650</v>
      </c>
      <c r="R158" s="202" t="s">
        <v>5650</v>
      </c>
      <c r="S158" s="202" t="s">
        <v>5650</v>
      </c>
      <c r="T158" s="202" t="s">
        <v>5650</v>
      </c>
      <c r="U158" s="202">
        <v>0</v>
      </c>
      <c r="V158" s="202">
        <v>0</v>
      </c>
      <c r="W158" s="202">
        <v>0</v>
      </c>
    </row>
    <row r="159" s="202" customFormat="1" spans="1:23">
      <c r="A159" s="202">
        <v>155</v>
      </c>
      <c r="B159" s="202" t="s">
        <v>5625</v>
      </c>
      <c r="C159" s="202" t="s">
        <v>5655</v>
      </c>
      <c r="D159" s="202" t="s">
        <v>5642</v>
      </c>
      <c r="E159" s="202" t="s">
        <v>5642</v>
      </c>
      <c r="F159" s="202" t="s">
        <v>645</v>
      </c>
      <c r="G159" s="202" t="s">
        <v>3927</v>
      </c>
      <c r="H159" s="202" t="s">
        <v>3929</v>
      </c>
      <c r="I159" s="202" t="s">
        <v>5758</v>
      </c>
      <c r="J159" s="202" t="s">
        <v>5650</v>
      </c>
      <c r="K159" s="202" t="s">
        <v>5650</v>
      </c>
      <c r="L159" s="202" t="s">
        <v>5650</v>
      </c>
      <c r="M159" s="202" t="s">
        <v>5650</v>
      </c>
      <c r="N159" s="202" t="s">
        <v>5650</v>
      </c>
      <c r="O159" s="202" t="s">
        <v>5650</v>
      </c>
      <c r="P159" s="202" t="s">
        <v>5650</v>
      </c>
      <c r="Q159" s="202" t="s">
        <v>5650</v>
      </c>
      <c r="R159" s="202" t="s">
        <v>5650</v>
      </c>
      <c r="S159" s="202" t="s">
        <v>5650</v>
      </c>
      <c r="T159" s="202" t="s">
        <v>5650</v>
      </c>
      <c r="U159" s="202">
        <v>0</v>
      </c>
      <c r="V159" s="202">
        <v>0</v>
      </c>
      <c r="W159" s="202">
        <v>0</v>
      </c>
    </row>
    <row r="160" s="202" customFormat="1" spans="1:23">
      <c r="A160" s="202">
        <v>156</v>
      </c>
      <c r="B160" s="202" t="s">
        <v>5625</v>
      </c>
      <c r="C160" s="202" t="s">
        <v>5655</v>
      </c>
      <c r="D160" s="202" t="s">
        <v>5642</v>
      </c>
      <c r="E160" s="202" t="s">
        <v>5642</v>
      </c>
      <c r="F160" s="202" t="s">
        <v>645</v>
      </c>
      <c r="G160" s="202" t="s">
        <v>4890</v>
      </c>
      <c r="H160" s="202" t="s">
        <v>4891</v>
      </c>
      <c r="I160" s="202" t="s">
        <v>5687</v>
      </c>
      <c r="J160" s="202" t="s">
        <v>5650</v>
      </c>
      <c r="K160" s="202" t="s">
        <v>5650</v>
      </c>
      <c r="L160" s="202" t="s">
        <v>5650</v>
      </c>
      <c r="M160" s="202" t="s">
        <v>5650</v>
      </c>
      <c r="N160" s="202" t="s">
        <v>5650</v>
      </c>
      <c r="O160" s="202" t="s">
        <v>5650</v>
      </c>
      <c r="P160" s="202" t="s">
        <v>5650</v>
      </c>
      <c r="Q160" s="202" t="s">
        <v>5650</v>
      </c>
      <c r="R160" s="202" t="s">
        <v>5650</v>
      </c>
      <c r="S160" s="202" t="s">
        <v>5650</v>
      </c>
      <c r="T160" s="202" t="s">
        <v>5650</v>
      </c>
      <c r="U160" s="202">
        <v>0</v>
      </c>
      <c r="V160" s="202">
        <v>0</v>
      </c>
      <c r="W160" s="202">
        <v>0</v>
      </c>
    </row>
    <row r="161" s="202" customFormat="1" spans="1:23">
      <c r="A161" s="202">
        <v>157</v>
      </c>
      <c r="B161" s="202" t="s">
        <v>5625</v>
      </c>
      <c r="C161" s="202" t="s">
        <v>5655</v>
      </c>
      <c r="D161" s="202" t="s">
        <v>5642</v>
      </c>
      <c r="E161" s="202" t="s">
        <v>5642</v>
      </c>
      <c r="F161" s="202" t="s">
        <v>645</v>
      </c>
      <c r="G161" s="202" t="s">
        <v>5262</v>
      </c>
      <c r="H161" s="202" t="s">
        <v>5263</v>
      </c>
      <c r="I161" s="202" t="s">
        <v>6013</v>
      </c>
      <c r="J161" s="202" t="s">
        <v>6014</v>
      </c>
      <c r="K161" s="202" t="s">
        <v>6015</v>
      </c>
      <c r="L161" s="202" t="s">
        <v>5650</v>
      </c>
      <c r="M161" s="202" t="s">
        <v>5650</v>
      </c>
      <c r="N161" s="202" t="s">
        <v>5650</v>
      </c>
      <c r="O161" s="202" t="s">
        <v>5650</v>
      </c>
      <c r="P161" s="202" t="s">
        <v>6014</v>
      </c>
      <c r="Q161" s="202" t="s">
        <v>6015</v>
      </c>
      <c r="R161" s="202" t="s">
        <v>6016</v>
      </c>
      <c r="S161" s="202" t="s">
        <v>5669</v>
      </c>
      <c r="T161" s="202" t="s">
        <v>5650</v>
      </c>
      <c r="U161" s="202">
        <v>4</v>
      </c>
      <c r="V161" s="202">
        <v>0</v>
      </c>
      <c r="W161" s="202">
        <v>4</v>
      </c>
    </row>
    <row r="162" s="202" customFormat="1" spans="1:23">
      <c r="A162" s="202">
        <v>158</v>
      </c>
      <c r="B162" s="202" t="s">
        <v>5625</v>
      </c>
      <c r="C162" s="202" t="s">
        <v>5655</v>
      </c>
      <c r="D162" s="202" t="s">
        <v>5642</v>
      </c>
      <c r="E162" s="202" t="s">
        <v>5642</v>
      </c>
      <c r="F162" s="202" t="s">
        <v>645</v>
      </c>
      <c r="G162" s="202" t="s">
        <v>4989</v>
      </c>
      <c r="H162" s="202" t="s">
        <v>4990</v>
      </c>
      <c r="I162" s="202" t="s">
        <v>5699</v>
      </c>
      <c r="J162" s="202" t="s">
        <v>5650</v>
      </c>
      <c r="K162" s="202" t="s">
        <v>5650</v>
      </c>
      <c r="L162" s="202" t="s">
        <v>5650</v>
      </c>
      <c r="M162" s="202" t="s">
        <v>5650</v>
      </c>
      <c r="N162" s="202" t="s">
        <v>5650</v>
      </c>
      <c r="O162" s="202" t="s">
        <v>5650</v>
      </c>
      <c r="P162" s="202" t="s">
        <v>5650</v>
      </c>
      <c r="Q162" s="202" t="s">
        <v>5650</v>
      </c>
      <c r="R162" s="202" t="s">
        <v>5650</v>
      </c>
      <c r="S162" s="202" t="s">
        <v>5650</v>
      </c>
      <c r="T162" s="202" t="s">
        <v>5650</v>
      </c>
      <c r="U162" s="202">
        <v>0</v>
      </c>
      <c r="V162" s="202">
        <v>0</v>
      </c>
      <c r="W162" s="202">
        <v>0</v>
      </c>
    </row>
    <row r="163" s="202" customFormat="1" spans="1:23">
      <c r="A163" s="202">
        <v>159</v>
      </c>
      <c r="B163" s="202" t="s">
        <v>5625</v>
      </c>
      <c r="C163" s="202" t="s">
        <v>5655</v>
      </c>
      <c r="D163" s="202" t="s">
        <v>5642</v>
      </c>
      <c r="E163" s="202" t="s">
        <v>5642</v>
      </c>
      <c r="F163" s="202" t="s">
        <v>645</v>
      </c>
      <c r="G163" s="202" t="s">
        <v>5034</v>
      </c>
      <c r="H163" s="202" t="s">
        <v>5035</v>
      </c>
      <c r="I163" s="202" t="s">
        <v>5784</v>
      </c>
      <c r="J163" s="202" t="s">
        <v>5650</v>
      </c>
      <c r="K163" s="202" t="s">
        <v>5650</v>
      </c>
      <c r="L163" s="202" t="s">
        <v>5650</v>
      </c>
      <c r="M163" s="202" t="s">
        <v>5650</v>
      </c>
      <c r="N163" s="202" t="s">
        <v>5650</v>
      </c>
      <c r="O163" s="202" t="s">
        <v>5650</v>
      </c>
      <c r="P163" s="202" t="s">
        <v>5650</v>
      </c>
      <c r="Q163" s="202" t="s">
        <v>5650</v>
      </c>
      <c r="R163" s="202" t="s">
        <v>5650</v>
      </c>
      <c r="S163" s="202" t="s">
        <v>5650</v>
      </c>
      <c r="T163" s="202" t="s">
        <v>5650</v>
      </c>
      <c r="U163" s="202">
        <v>0</v>
      </c>
      <c r="V163" s="202">
        <v>0</v>
      </c>
      <c r="W163" s="202">
        <v>0</v>
      </c>
    </row>
    <row r="164" s="202" customFormat="1" spans="1:23">
      <c r="A164" s="202">
        <v>160</v>
      </c>
      <c r="B164" s="202" t="s">
        <v>5625</v>
      </c>
      <c r="C164" s="202" t="s">
        <v>5655</v>
      </c>
      <c r="D164" s="202" t="s">
        <v>5642</v>
      </c>
      <c r="E164" s="202" t="s">
        <v>5642</v>
      </c>
      <c r="F164" s="202" t="s">
        <v>645</v>
      </c>
      <c r="G164" s="202" t="s">
        <v>5065</v>
      </c>
      <c r="H164" s="202" t="s">
        <v>5066</v>
      </c>
      <c r="I164" s="202" t="s">
        <v>6017</v>
      </c>
      <c r="J164" s="202" t="s">
        <v>5650</v>
      </c>
      <c r="K164" s="202" t="s">
        <v>5650</v>
      </c>
      <c r="L164" s="202" t="s">
        <v>5650</v>
      </c>
      <c r="M164" s="202" t="s">
        <v>5650</v>
      </c>
      <c r="N164" s="202" t="s">
        <v>5650</v>
      </c>
      <c r="O164" s="202" t="s">
        <v>5650</v>
      </c>
      <c r="P164" s="202" t="s">
        <v>5650</v>
      </c>
      <c r="Q164" s="202" t="s">
        <v>5650</v>
      </c>
      <c r="R164" s="202" t="s">
        <v>5650</v>
      </c>
      <c r="S164" s="202" t="s">
        <v>5650</v>
      </c>
      <c r="T164" s="202" t="s">
        <v>5650</v>
      </c>
      <c r="U164" s="202">
        <v>0</v>
      </c>
      <c r="V164" s="202">
        <v>0</v>
      </c>
      <c r="W164" s="202">
        <v>0</v>
      </c>
    </row>
    <row r="165" s="202" customFormat="1" spans="1:23">
      <c r="A165" s="202">
        <v>161</v>
      </c>
      <c r="B165" s="202" t="s">
        <v>5625</v>
      </c>
      <c r="C165" s="202" t="s">
        <v>5655</v>
      </c>
      <c r="D165" s="202" t="s">
        <v>5642</v>
      </c>
      <c r="E165" s="202" t="s">
        <v>5642</v>
      </c>
      <c r="F165" s="202" t="s">
        <v>645</v>
      </c>
      <c r="G165" s="202" t="s">
        <v>4907</v>
      </c>
      <c r="H165" s="202" t="s">
        <v>6018</v>
      </c>
      <c r="I165" s="202" t="s">
        <v>6019</v>
      </c>
      <c r="J165" s="202" t="s">
        <v>5650</v>
      </c>
      <c r="K165" s="202" t="s">
        <v>5650</v>
      </c>
      <c r="L165" s="202" t="s">
        <v>5650</v>
      </c>
      <c r="M165" s="202" t="s">
        <v>5650</v>
      </c>
      <c r="N165" s="202" t="s">
        <v>5650</v>
      </c>
      <c r="O165" s="202" t="s">
        <v>5650</v>
      </c>
      <c r="P165" s="202" t="s">
        <v>5650</v>
      </c>
      <c r="Q165" s="202" t="s">
        <v>5650</v>
      </c>
      <c r="R165" s="202" t="s">
        <v>5650</v>
      </c>
      <c r="S165" s="202" t="s">
        <v>5650</v>
      </c>
      <c r="T165" s="202" t="s">
        <v>5650</v>
      </c>
      <c r="U165" s="202">
        <v>0</v>
      </c>
      <c r="V165" s="202">
        <v>0</v>
      </c>
      <c r="W165" s="202">
        <v>0</v>
      </c>
    </row>
    <row r="166" s="202" customFormat="1" spans="1:23">
      <c r="A166" s="202">
        <v>162</v>
      </c>
      <c r="B166" s="202" t="s">
        <v>5625</v>
      </c>
      <c r="C166" s="202" t="s">
        <v>5655</v>
      </c>
      <c r="D166" s="202" t="s">
        <v>5642</v>
      </c>
      <c r="E166" s="202" t="s">
        <v>5642</v>
      </c>
      <c r="F166" s="202" t="s">
        <v>645</v>
      </c>
      <c r="G166" s="202" t="s">
        <v>3991</v>
      </c>
      <c r="H166" s="202" t="s">
        <v>3993</v>
      </c>
      <c r="I166" s="202" t="s">
        <v>5817</v>
      </c>
      <c r="J166" s="202" t="s">
        <v>5772</v>
      </c>
      <c r="K166" s="202" t="s">
        <v>5683</v>
      </c>
      <c r="L166" s="202" t="s">
        <v>5650</v>
      </c>
      <c r="M166" s="202" t="s">
        <v>5650</v>
      </c>
      <c r="N166" s="202" t="s">
        <v>5650</v>
      </c>
      <c r="O166" s="202" t="s">
        <v>5650</v>
      </c>
      <c r="P166" s="202" t="s">
        <v>5772</v>
      </c>
      <c r="Q166" s="202" t="s">
        <v>5683</v>
      </c>
      <c r="R166" s="202" t="s">
        <v>5784</v>
      </c>
      <c r="S166" s="202" t="s">
        <v>5650</v>
      </c>
      <c r="T166" s="202" t="s">
        <v>5784</v>
      </c>
      <c r="U166" s="202">
        <v>16</v>
      </c>
      <c r="V166" s="202">
        <v>0</v>
      </c>
      <c r="W166" s="202">
        <v>16</v>
      </c>
    </row>
    <row r="167" s="202" customFormat="1" spans="1:23">
      <c r="A167" s="202">
        <v>163</v>
      </c>
      <c r="B167" s="202" t="s">
        <v>5625</v>
      </c>
      <c r="C167" s="202" t="s">
        <v>5655</v>
      </c>
      <c r="D167" s="202" t="s">
        <v>5642</v>
      </c>
      <c r="E167" s="202" t="s">
        <v>5642</v>
      </c>
      <c r="F167" s="202" t="s">
        <v>645</v>
      </c>
      <c r="G167" s="202" t="s">
        <v>4064</v>
      </c>
      <c r="H167" s="202" t="s">
        <v>4065</v>
      </c>
      <c r="I167" s="202" t="s">
        <v>5784</v>
      </c>
      <c r="J167" s="202" t="s">
        <v>5650</v>
      </c>
      <c r="K167" s="202" t="s">
        <v>5650</v>
      </c>
      <c r="L167" s="202" t="s">
        <v>5650</v>
      </c>
      <c r="M167" s="202" t="s">
        <v>5650</v>
      </c>
      <c r="N167" s="202" t="s">
        <v>5650</v>
      </c>
      <c r="O167" s="202" t="s">
        <v>5650</v>
      </c>
      <c r="P167" s="202" t="s">
        <v>5650</v>
      </c>
      <c r="Q167" s="202" t="s">
        <v>5650</v>
      </c>
      <c r="R167" s="202" t="s">
        <v>5650</v>
      </c>
      <c r="S167" s="202" t="s">
        <v>5650</v>
      </c>
      <c r="T167" s="202" t="s">
        <v>5650</v>
      </c>
      <c r="U167" s="202">
        <v>0</v>
      </c>
      <c r="V167" s="202">
        <v>0</v>
      </c>
      <c r="W167" s="202">
        <v>0</v>
      </c>
    </row>
    <row r="168" s="202" customFormat="1" spans="1:23">
      <c r="A168" s="202">
        <v>164</v>
      </c>
      <c r="B168" s="202" t="s">
        <v>5625</v>
      </c>
      <c r="C168" s="202" t="s">
        <v>5655</v>
      </c>
      <c r="D168" s="202" t="s">
        <v>5642</v>
      </c>
      <c r="E168" s="202" t="s">
        <v>5642</v>
      </c>
      <c r="F168" s="202" t="s">
        <v>645</v>
      </c>
      <c r="G168" s="202" t="s">
        <v>3994</v>
      </c>
      <c r="H168" s="202" t="s">
        <v>472</v>
      </c>
      <c r="I168" s="202" t="s">
        <v>5687</v>
      </c>
      <c r="J168" s="202" t="s">
        <v>5650</v>
      </c>
      <c r="K168" s="202" t="s">
        <v>5650</v>
      </c>
      <c r="L168" s="202" t="s">
        <v>5650</v>
      </c>
      <c r="M168" s="202" t="s">
        <v>5650</v>
      </c>
      <c r="N168" s="202" t="s">
        <v>5650</v>
      </c>
      <c r="O168" s="202" t="s">
        <v>5650</v>
      </c>
      <c r="P168" s="202" t="s">
        <v>5650</v>
      </c>
      <c r="Q168" s="202" t="s">
        <v>5650</v>
      </c>
      <c r="R168" s="202" t="s">
        <v>5650</v>
      </c>
      <c r="S168" s="202" t="s">
        <v>5650</v>
      </c>
      <c r="T168" s="202" t="s">
        <v>5650</v>
      </c>
      <c r="U168" s="202">
        <v>0</v>
      </c>
      <c r="V168" s="202">
        <v>0</v>
      </c>
      <c r="W168" s="202">
        <v>0</v>
      </c>
    </row>
    <row r="169" s="202" customFormat="1" spans="1:23">
      <c r="A169" s="202">
        <v>165</v>
      </c>
      <c r="B169" s="202" t="s">
        <v>5625</v>
      </c>
      <c r="C169" s="202" t="s">
        <v>5655</v>
      </c>
      <c r="D169" s="202" t="s">
        <v>5642</v>
      </c>
      <c r="E169" s="202" t="s">
        <v>5642</v>
      </c>
      <c r="F169" s="202" t="s">
        <v>645</v>
      </c>
      <c r="G169" s="202" t="s">
        <v>4007</v>
      </c>
      <c r="H169" s="202" t="s">
        <v>4009</v>
      </c>
      <c r="I169" s="202" t="s">
        <v>5687</v>
      </c>
      <c r="J169" s="202" t="s">
        <v>5650</v>
      </c>
      <c r="K169" s="202" t="s">
        <v>5650</v>
      </c>
      <c r="L169" s="202" t="s">
        <v>5650</v>
      </c>
      <c r="M169" s="202" t="s">
        <v>5650</v>
      </c>
      <c r="N169" s="202" t="s">
        <v>5650</v>
      </c>
      <c r="O169" s="202" t="s">
        <v>5650</v>
      </c>
      <c r="P169" s="202" t="s">
        <v>5650</v>
      </c>
      <c r="Q169" s="202" t="s">
        <v>5650</v>
      </c>
      <c r="R169" s="202" t="s">
        <v>5650</v>
      </c>
      <c r="S169" s="202" t="s">
        <v>5650</v>
      </c>
      <c r="T169" s="202" t="s">
        <v>5650</v>
      </c>
      <c r="U169" s="202">
        <v>0</v>
      </c>
      <c r="V169" s="202">
        <v>0</v>
      </c>
      <c r="W169" s="202">
        <v>0</v>
      </c>
    </row>
    <row r="170" s="202" customFormat="1" spans="1:23">
      <c r="A170" s="202">
        <v>166</v>
      </c>
      <c r="B170" s="202" t="s">
        <v>5625</v>
      </c>
      <c r="C170" s="202" t="s">
        <v>5655</v>
      </c>
      <c r="D170" s="202" t="s">
        <v>5642</v>
      </c>
      <c r="E170" s="202" t="s">
        <v>5642</v>
      </c>
      <c r="F170" s="202" t="s">
        <v>645</v>
      </c>
      <c r="G170" s="202" t="s">
        <v>5517</v>
      </c>
      <c r="H170" s="202" t="s">
        <v>4082</v>
      </c>
      <c r="I170" s="202" t="s">
        <v>6020</v>
      </c>
      <c r="J170" s="202" t="s">
        <v>5650</v>
      </c>
      <c r="K170" s="202" t="s">
        <v>5650</v>
      </c>
      <c r="L170" s="202" t="s">
        <v>5650</v>
      </c>
      <c r="M170" s="202" t="s">
        <v>5650</v>
      </c>
      <c r="N170" s="202" t="s">
        <v>5650</v>
      </c>
      <c r="O170" s="202" t="s">
        <v>5650</v>
      </c>
      <c r="P170" s="202" t="s">
        <v>5650</v>
      </c>
      <c r="Q170" s="202" t="s">
        <v>5650</v>
      </c>
      <c r="R170" s="202" t="s">
        <v>5650</v>
      </c>
      <c r="S170" s="202" t="s">
        <v>5650</v>
      </c>
      <c r="T170" s="202" t="s">
        <v>5650</v>
      </c>
      <c r="U170" s="202">
        <v>0</v>
      </c>
      <c r="V170" s="202">
        <v>0</v>
      </c>
      <c r="W170" s="202">
        <v>0</v>
      </c>
    </row>
    <row r="171" s="202" customFormat="1" spans="1:23">
      <c r="A171" s="202">
        <v>167</v>
      </c>
      <c r="B171" s="202" t="s">
        <v>5625</v>
      </c>
      <c r="C171" s="202" t="s">
        <v>5655</v>
      </c>
      <c r="D171" s="202" t="s">
        <v>5642</v>
      </c>
      <c r="E171" s="202" t="s">
        <v>5642</v>
      </c>
      <c r="F171" s="202" t="s">
        <v>645</v>
      </c>
      <c r="G171" s="202" t="s">
        <v>4848</v>
      </c>
      <c r="H171" s="202" t="s">
        <v>4849</v>
      </c>
      <c r="I171" s="202" t="s">
        <v>5741</v>
      </c>
      <c r="J171" s="202" t="s">
        <v>5650</v>
      </c>
      <c r="K171" s="202" t="s">
        <v>5650</v>
      </c>
      <c r="L171" s="202" t="s">
        <v>5650</v>
      </c>
      <c r="M171" s="202" t="s">
        <v>5650</v>
      </c>
      <c r="N171" s="202" t="s">
        <v>5650</v>
      </c>
      <c r="O171" s="202" t="s">
        <v>5650</v>
      </c>
      <c r="P171" s="202" t="s">
        <v>5650</v>
      </c>
      <c r="Q171" s="202" t="s">
        <v>5650</v>
      </c>
      <c r="R171" s="202" t="s">
        <v>5650</v>
      </c>
      <c r="S171" s="202" t="s">
        <v>5650</v>
      </c>
      <c r="T171" s="202" t="s">
        <v>5650</v>
      </c>
      <c r="U171" s="202">
        <v>0</v>
      </c>
      <c r="V171" s="202">
        <v>0</v>
      </c>
      <c r="W171" s="202">
        <v>0</v>
      </c>
    </row>
    <row r="172" s="202" customFormat="1" hidden="1" spans="1:23">
      <c r="A172" s="202">
        <v>168</v>
      </c>
      <c r="B172" s="202" t="s">
        <v>5625</v>
      </c>
      <c r="C172" s="202" t="s">
        <v>5655</v>
      </c>
      <c r="D172" s="202" t="s">
        <v>6021</v>
      </c>
      <c r="E172" s="202" t="s">
        <v>6022</v>
      </c>
      <c r="F172" s="202" t="s">
        <v>3159</v>
      </c>
      <c r="G172" s="202" t="s">
        <v>3238</v>
      </c>
      <c r="H172" s="202" t="s">
        <v>3239</v>
      </c>
      <c r="I172" s="202" t="s">
        <v>5654</v>
      </c>
      <c r="J172" s="202" t="s">
        <v>5650</v>
      </c>
      <c r="K172" s="202" t="s">
        <v>5650</v>
      </c>
      <c r="L172" s="202" t="s">
        <v>5650</v>
      </c>
      <c r="M172" s="202" t="s">
        <v>5650</v>
      </c>
      <c r="N172" s="202" t="s">
        <v>5650</v>
      </c>
      <c r="O172" s="202" t="s">
        <v>5650</v>
      </c>
      <c r="P172" s="202" t="s">
        <v>5650</v>
      </c>
      <c r="Q172" s="202" t="s">
        <v>5650</v>
      </c>
      <c r="R172" s="202" t="s">
        <v>5650</v>
      </c>
      <c r="S172" s="202" t="s">
        <v>5650</v>
      </c>
      <c r="T172" s="202" t="s">
        <v>5650</v>
      </c>
      <c r="U172" s="202">
        <v>0</v>
      </c>
      <c r="V172" s="202">
        <v>0</v>
      </c>
      <c r="W172" s="202">
        <v>0</v>
      </c>
    </row>
    <row r="173" s="202" customFormat="1" spans="1:23">
      <c r="A173" s="202">
        <v>169</v>
      </c>
      <c r="B173" s="202" t="s">
        <v>5625</v>
      </c>
      <c r="C173" s="202" t="s">
        <v>5655</v>
      </c>
      <c r="D173" s="202" t="s">
        <v>5642</v>
      </c>
      <c r="E173" s="202" t="s">
        <v>5642</v>
      </c>
      <c r="F173" s="202" t="s">
        <v>444</v>
      </c>
      <c r="G173" s="202" t="s">
        <v>441</v>
      </c>
      <c r="H173" s="202" t="s">
        <v>443</v>
      </c>
      <c r="I173" s="202" t="s">
        <v>5687</v>
      </c>
      <c r="J173" s="202" t="s">
        <v>5650</v>
      </c>
      <c r="K173" s="202" t="s">
        <v>5650</v>
      </c>
      <c r="L173" s="202" t="s">
        <v>5650</v>
      </c>
      <c r="M173" s="202" t="s">
        <v>5650</v>
      </c>
      <c r="N173" s="202" t="s">
        <v>5650</v>
      </c>
      <c r="O173" s="202" t="s">
        <v>5650</v>
      </c>
      <c r="P173" s="202" t="s">
        <v>5650</v>
      </c>
      <c r="Q173" s="202" t="s">
        <v>5650</v>
      </c>
      <c r="R173" s="202" t="s">
        <v>5650</v>
      </c>
      <c r="S173" s="202" t="s">
        <v>5650</v>
      </c>
      <c r="T173" s="202" t="s">
        <v>5650</v>
      </c>
      <c r="U173" s="202">
        <v>0</v>
      </c>
      <c r="V173" s="202">
        <v>0</v>
      </c>
      <c r="W173" s="202">
        <v>0</v>
      </c>
    </row>
    <row r="174" s="202" customFormat="1" spans="1:23">
      <c r="A174" s="202">
        <v>170</v>
      </c>
      <c r="B174" s="202" t="s">
        <v>5625</v>
      </c>
      <c r="C174" s="202" t="s">
        <v>5655</v>
      </c>
      <c r="D174" s="202" t="s">
        <v>5642</v>
      </c>
      <c r="E174" s="202" t="s">
        <v>5642</v>
      </c>
      <c r="F174" s="202" t="s">
        <v>444</v>
      </c>
      <c r="G174" s="202" t="s">
        <v>4928</v>
      </c>
      <c r="H174" s="202" t="s">
        <v>4929</v>
      </c>
      <c r="I174" s="202" t="s">
        <v>5759</v>
      </c>
      <c r="J174" s="202" t="s">
        <v>5650</v>
      </c>
      <c r="K174" s="202" t="s">
        <v>5650</v>
      </c>
      <c r="L174" s="202" t="s">
        <v>5650</v>
      </c>
      <c r="M174" s="202" t="s">
        <v>5650</v>
      </c>
      <c r="N174" s="202" t="s">
        <v>5650</v>
      </c>
      <c r="O174" s="202" t="s">
        <v>5650</v>
      </c>
      <c r="P174" s="202" t="s">
        <v>5650</v>
      </c>
      <c r="Q174" s="202" t="s">
        <v>5650</v>
      </c>
      <c r="R174" s="202" t="s">
        <v>5650</v>
      </c>
      <c r="S174" s="202" t="s">
        <v>5650</v>
      </c>
      <c r="T174" s="202" t="s">
        <v>5650</v>
      </c>
      <c r="U174" s="202">
        <v>0</v>
      </c>
      <c r="V174" s="202">
        <v>0</v>
      </c>
      <c r="W174" s="202">
        <v>0</v>
      </c>
    </row>
    <row r="175" s="202" customFormat="1" spans="1:23">
      <c r="A175" s="202">
        <v>171</v>
      </c>
      <c r="B175" s="202" t="s">
        <v>5625</v>
      </c>
      <c r="C175" s="202" t="s">
        <v>5655</v>
      </c>
      <c r="D175" s="202" t="s">
        <v>5642</v>
      </c>
      <c r="E175" s="202" t="s">
        <v>5642</v>
      </c>
      <c r="F175" s="202" t="s">
        <v>444</v>
      </c>
      <c r="G175" s="202" t="s">
        <v>5260</v>
      </c>
      <c r="H175" s="202" t="s">
        <v>5261</v>
      </c>
      <c r="I175" s="202" t="s">
        <v>5669</v>
      </c>
      <c r="J175" s="202" t="s">
        <v>5669</v>
      </c>
      <c r="K175" s="202" t="s">
        <v>5654</v>
      </c>
      <c r="L175" s="202" t="s">
        <v>5650</v>
      </c>
      <c r="M175" s="202" t="s">
        <v>5650</v>
      </c>
      <c r="N175" s="202" t="s">
        <v>5650</v>
      </c>
      <c r="O175" s="202" t="s">
        <v>5650</v>
      </c>
      <c r="P175" s="202" t="s">
        <v>5669</v>
      </c>
      <c r="Q175" s="202" t="s">
        <v>5654</v>
      </c>
      <c r="R175" s="202" t="s">
        <v>5650</v>
      </c>
      <c r="S175" s="202" t="s">
        <v>5669</v>
      </c>
      <c r="T175" s="202" t="s">
        <v>5650</v>
      </c>
      <c r="U175" s="202">
        <v>2</v>
      </c>
      <c r="V175" s="202">
        <v>0</v>
      </c>
      <c r="W175" s="202">
        <v>2</v>
      </c>
    </row>
    <row r="176" s="202" customFormat="1" spans="1:23">
      <c r="A176" s="202">
        <v>172</v>
      </c>
      <c r="B176" s="202" t="s">
        <v>5625</v>
      </c>
      <c r="C176" s="202" t="s">
        <v>5655</v>
      </c>
      <c r="D176" s="202" t="s">
        <v>5642</v>
      </c>
      <c r="E176" s="202" t="s">
        <v>5642</v>
      </c>
      <c r="F176" s="202" t="s">
        <v>444</v>
      </c>
      <c r="G176" s="202" t="s">
        <v>5264</v>
      </c>
      <c r="H176" s="202" t="s">
        <v>5265</v>
      </c>
      <c r="I176" s="202" t="s">
        <v>5685</v>
      </c>
      <c r="J176" s="202" t="s">
        <v>5685</v>
      </c>
      <c r="K176" s="202" t="s">
        <v>5685</v>
      </c>
      <c r="L176" s="202" t="s">
        <v>5650</v>
      </c>
      <c r="M176" s="202" t="s">
        <v>5650</v>
      </c>
      <c r="N176" s="202" t="s">
        <v>5650</v>
      </c>
      <c r="O176" s="202" t="s">
        <v>5650</v>
      </c>
      <c r="P176" s="202" t="s">
        <v>5685</v>
      </c>
      <c r="Q176" s="202" t="s">
        <v>5685</v>
      </c>
      <c r="R176" s="202" t="s">
        <v>5650</v>
      </c>
      <c r="S176" s="202" t="s">
        <v>5685</v>
      </c>
      <c r="T176" s="202" t="s">
        <v>5650</v>
      </c>
      <c r="U176" s="202">
        <v>1</v>
      </c>
      <c r="V176" s="202">
        <v>0</v>
      </c>
      <c r="W176" s="202">
        <v>1</v>
      </c>
    </row>
    <row r="177" s="202" customFormat="1" spans="1:23">
      <c r="A177" s="202">
        <v>173</v>
      </c>
      <c r="B177" s="202" t="s">
        <v>5625</v>
      </c>
      <c r="C177" s="202" t="s">
        <v>5655</v>
      </c>
      <c r="D177" s="202" t="s">
        <v>5642</v>
      </c>
      <c r="E177" s="202" t="s">
        <v>5642</v>
      </c>
      <c r="F177" s="202" t="s">
        <v>444</v>
      </c>
      <c r="G177" s="202" t="s">
        <v>4010</v>
      </c>
      <c r="H177" s="202" t="s">
        <v>4011</v>
      </c>
      <c r="I177" s="202" t="s">
        <v>5832</v>
      </c>
      <c r="J177" s="202" t="s">
        <v>6023</v>
      </c>
      <c r="K177" s="202" t="s">
        <v>5714</v>
      </c>
      <c r="L177" s="202" t="s">
        <v>5650</v>
      </c>
      <c r="M177" s="202" t="s">
        <v>5650</v>
      </c>
      <c r="N177" s="202" t="s">
        <v>5650</v>
      </c>
      <c r="O177" s="202" t="s">
        <v>5650</v>
      </c>
      <c r="P177" s="202" t="s">
        <v>6023</v>
      </c>
      <c r="Q177" s="202" t="s">
        <v>5714</v>
      </c>
      <c r="R177" s="202" t="s">
        <v>5650</v>
      </c>
      <c r="S177" s="202" t="s">
        <v>6023</v>
      </c>
      <c r="T177" s="202" t="s">
        <v>5650</v>
      </c>
      <c r="U177" s="202">
        <v>10</v>
      </c>
      <c r="V177" s="202">
        <v>0</v>
      </c>
      <c r="W177" s="202">
        <v>10</v>
      </c>
    </row>
    <row r="178" s="202" customFormat="1" spans="1:23">
      <c r="A178" s="202">
        <v>174</v>
      </c>
      <c r="B178" s="202" t="s">
        <v>5625</v>
      </c>
      <c r="C178" s="202" t="s">
        <v>5655</v>
      </c>
      <c r="D178" s="202" t="s">
        <v>5642</v>
      </c>
      <c r="E178" s="202" t="s">
        <v>5642</v>
      </c>
      <c r="F178" s="202" t="s">
        <v>444</v>
      </c>
      <c r="G178" s="202" t="s">
        <v>4917</v>
      </c>
      <c r="H178" s="202" t="s">
        <v>4918</v>
      </c>
      <c r="I178" s="202" t="s">
        <v>6024</v>
      </c>
      <c r="J178" s="202" t="s">
        <v>5650</v>
      </c>
      <c r="K178" s="202" t="s">
        <v>5650</v>
      </c>
      <c r="L178" s="202" t="s">
        <v>5650</v>
      </c>
      <c r="M178" s="202" t="s">
        <v>5650</v>
      </c>
      <c r="N178" s="202" t="s">
        <v>5650</v>
      </c>
      <c r="O178" s="202" t="s">
        <v>5650</v>
      </c>
      <c r="P178" s="202" t="s">
        <v>5650</v>
      </c>
      <c r="Q178" s="202" t="s">
        <v>5650</v>
      </c>
      <c r="R178" s="202" t="s">
        <v>5650</v>
      </c>
      <c r="S178" s="202" t="s">
        <v>5650</v>
      </c>
      <c r="T178" s="202" t="s">
        <v>5650</v>
      </c>
      <c r="U178" s="202">
        <v>0</v>
      </c>
      <c r="V178" s="202">
        <v>0</v>
      </c>
      <c r="W178" s="202">
        <v>0</v>
      </c>
    </row>
    <row r="179" s="202" customFormat="1" spans="1:23">
      <c r="A179" s="202">
        <v>175</v>
      </c>
      <c r="B179" s="202" t="s">
        <v>5625</v>
      </c>
      <c r="C179" s="202" t="s">
        <v>5655</v>
      </c>
      <c r="D179" s="202" t="s">
        <v>5642</v>
      </c>
      <c r="E179" s="202" t="s">
        <v>5642</v>
      </c>
      <c r="F179" s="202" t="s">
        <v>444</v>
      </c>
      <c r="G179" s="202" t="s">
        <v>4937</v>
      </c>
      <c r="H179" s="202" t="s">
        <v>4938</v>
      </c>
      <c r="I179" s="202" t="s">
        <v>6025</v>
      </c>
      <c r="J179" s="202" t="s">
        <v>5650</v>
      </c>
      <c r="K179" s="202" t="s">
        <v>5650</v>
      </c>
      <c r="L179" s="202" t="s">
        <v>5650</v>
      </c>
      <c r="M179" s="202" t="s">
        <v>5650</v>
      </c>
      <c r="N179" s="202" t="s">
        <v>5650</v>
      </c>
      <c r="O179" s="202" t="s">
        <v>5650</v>
      </c>
      <c r="P179" s="202" t="s">
        <v>5650</v>
      </c>
      <c r="Q179" s="202" t="s">
        <v>5650</v>
      </c>
      <c r="R179" s="202" t="s">
        <v>5650</v>
      </c>
      <c r="S179" s="202" t="s">
        <v>5650</v>
      </c>
      <c r="T179" s="202" t="s">
        <v>5650</v>
      </c>
      <c r="U179" s="202">
        <v>0</v>
      </c>
      <c r="V179" s="202">
        <v>0</v>
      </c>
      <c r="W179" s="202">
        <v>0</v>
      </c>
    </row>
    <row r="180" s="202" customFormat="1" spans="1:23">
      <c r="A180" s="202">
        <v>176</v>
      </c>
      <c r="B180" s="202" t="s">
        <v>5625</v>
      </c>
      <c r="C180" s="202" t="s">
        <v>5655</v>
      </c>
      <c r="D180" s="202" t="s">
        <v>5642</v>
      </c>
      <c r="E180" s="202" t="s">
        <v>5642</v>
      </c>
      <c r="F180" s="202" t="s">
        <v>444</v>
      </c>
      <c r="G180" s="202" t="s">
        <v>5341</v>
      </c>
      <c r="H180" s="202" t="s">
        <v>3752</v>
      </c>
      <c r="I180" s="202" t="s">
        <v>6026</v>
      </c>
      <c r="J180" s="202" t="s">
        <v>6026</v>
      </c>
      <c r="K180" s="202" t="s">
        <v>6026</v>
      </c>
      <c r="L180" s="202" t="s">
        <v>5650</v>
      </c>
      <c r="M180" s="202" t="s">
        <v>5650</v>
      </c>
      <c r="N180" s="202" t="s">
        <v>5650</v>
      </c>
      <c r="O180" s="202" t="s">
        <v>5650</v>
      </c>
      <c r="P180" s="202" t="s">
        <v>6026</v>
      </c>
      <c r="Q180" s="202" t="s">
        <v>6026</v>
      </c>
      <c r="R180" s="202" t="s">
        <v>6026</v>
      </c>
      <c r="S180" s="202" t="s">
        <v>5650</v>
      </c>
      <c r="T180" s="202" t="s">
        <v>5650</v>
      </c>
      <c r="U180" s="202">
        <v>1</v>
      </c>
      <c r="V180" s="202">
        <v>0</v>
      </c>
      <c r="W180" s="202">
        <v>1</v>
      </c>
    </row>
    <row r="181" s="202" customFormat="1" spans="1:23">
      <c r="A181" s="202">
        <v>177</v>
      </c>
      <c r="B181" s="202" t="s">
        <v>5625</v>
      </c>
      <c r="C181" s="202" t="s">
        <v>5655</v>
      </c>
      <c r="D181" s="202" t="s">
        <v>5642</v>
      </c>
      <c r="E181" s="202" t="s">
        <v>5642</v>
      </c>
      <c r="F181" s="202" t="s">
        <v>444</v>
      </c>
      <c r="G181" s="202" t="s">
        <v>4996</v>
      </c>
      <c r="H181" s="202" t="s">
        <v>4997</v>
      </c>
      <c r="I181" s="202" t="s">
        <v>5766</v>
      </c>
      <c r="J181" s="202" t="s">
        <v>5766</v>
      </c>
      <c r="K181" s="202" t="s">
        <v>6027</v>
      </c>
      <c r="L181" s="202" t="s">
        <v>5650</v>
      </c>
      <c r="M181" s="202" t="s">
        <v>5650</v>
      </c>
      <c r="N181" s="202" t="s">
        <v>5650</v>
      </c>
      <c r="O181" s="202" t="s">
        <v>5650</v>
      </c>
      <c r="P181" s="202" t="s">
        <v>5766</v>
      </c>
      <c r="Q181" s="202" t="s">
        <v>6027</v>
      </c>
      <c r="R181" s="202" t="s">
        <v>5739</v>
      </c>
      <c r="S181" s="202" t="s">
        <v>5650</v>
      </c>
      <c r="T181" s="202" t="s">
        <v>5654</v>
      </c>
      <c r="U181" s="202">
        <v>2</v>
      </c>
      <c r="V181" s="202">
        <v>0</v>
      </c>
      <c r="W181" s="202">
        <v>2</v>
      </c>
    </row>
    <row r="182" s="202" customFormat="1" spans="1:23">
      <c r="A182" s="202">
        <v>178</v>
      </c>
      <c r="B182" s="202" t="s">
        <v>5625</v>
      </c>
      <c r="C182" s="202" t="s">
        <v>5655</v>
      </c>
      <c r="D182" s="202" t="s">
        <v>5642</v>
      </c>
      <c r="E182" s="202" t="s">
        <v>5642</v>
      </c>
      <c r="F182" s="202" t="s">
        <v>444</v>
      </c>
      <c r="G182" s="202" t="s">
        <v>5266</v>
      </c>
      <c r="H182" s="202" t="s">
        <v>5267</v>
      </c>
      <c r="I182" s="202" t="s">
        <v>5685</v>
      </c>
      <c r="J182" s="202" t="s">
        <v>5650</v>
      </c>
      <c r="K182" s="202" t="s">
        <v>5650</v>
      </c>
      <c r="L182" s="202" t="s">
        <v>5650</v>
      </c>
      <c r="M182" s="202" t="s">
        <v>5650</v>
      </c>
      <c r="N182" s="202" t="s">
        <v>5650</v>
      </c>
      <c r="O182" s="202" t="s">
        <v>5650</v>
      </c>
      <c r="P182" s="202" t="s">
        <v>5650</v>
      </c>
      <c r="Q182" s="202" t="s">
        <v>5650</v>
      </c>
      <c r="R182" s="202" t="s">
        <v>5650</v>
      </c>
      <c r="S182" s="202" t="s">
        <v>5650</v>
      </c>
      <c r="T182" s="202" t="s">
        <v>5650</v>
      </c>
      <c r="U182" s="202">
        <v>0</v>
      </c>
      <c r="V182" s="202">
        <v>0</v>
      </c>
      <c r="W182" s="202">
        <v>0</v>
      </c>
    </row>
    <row r="183" s="202" customFormat="1" spans="1:23">
      <c r="A183" s="202">
        <v>179</v>
      </c>
      <c r="B183" s="202" t="s">
        <v>5625</v>
      </c>
      <c r="C183" s="202" t="s">
        <v>5655</v>
      </c>
      <c r="D183" s="202" t="s">
        <v>5642</v>
      </c>
      <c r="E183" s="202" t="s">
        <v>5642</v>
      </c>
      <c r="F183" s="202" t="s">
        <v>444</v>
      </c>
      <c r="G183" s="202" t="s">
        <v>1005</v>
      </c>
      <c r="H183" s="202" t="s">
        <v>1006</v>
      </c>
      <c r="I183" s="202" t="s">
        <v>6028</v>
      </c>
      <c r="J183" s="202" t="s">
        <v>5650</v>
      </c>
      <c r="K183" s="202" t="s">
        <v>5650</v>
      </c>
      <c r="L183" s="202" t="s">
        <v>5650</v>
      </c>
      <c r="M183" s="202" t="s">
        <v>5650</v>
      </c>
      <c r="N183" s="202" t="s">
        <v>5650</v>
      </c>
      <c r="O183" s="202" t="s">
        <v>5650</v>
      </c>
      <c r="P183" s="202" t="s">
        <v>5650</v>
      </c>
      <c r="Q183" s="202" t="s">
        <v>5650</v>
      </c>
      <c r="R183" s="202" t="s">
        <v>5650</v>
      </c>
      <c r="S183" s="202" t="s">
        <v>5650</v>
      </c>
      <c r="T183" s="202" t="s">
        <v>5650</v>
      </c>
      <c r="U183" s="202">
        <v>0</v>
      </c>
      <c r="V183" s="202">
        <v>0</v>
      </c>
      <c r="W183" s="202">
        <v>0</v>
      </c>
    </row>
    <row r="184" s="202" customFormat="1" spans="1:23">
      <c r="A184" s="202">
        <v>180</v>
      </c>
      <c r="B184" s="202" t="s">
        <v>5625</v>
      </c>
      <c r="C184" s="202" t="s">
        <v>5655</v>
      </c>
      <c r="D184" s="202" t="s">
        <v>5642</v>
      </c>
      <c r="E184" s="202" t="s">
        <v>5642</v>
      </c>
      <c r="F184" s="202" t="s">
        <v>444</v>
      </c>
      <c r="G184" s="202" t="s">
        <v>1015</v>
      </c>
      <c r="H184" s="202" t="s">
        <v>1016</v>
      </c>
      <c r="I184" s="202" t="s">
        <v>5711</v>
      </c>
      <c r="J184" s="202" t="s">
        <v>5699</v>
      </c>
      <c r="K184" s="202" t="s">
        <v>5699</v>
      </c>
      <c r="L184" s="202" t="s">
        <v>5699</v>
      </c>
      <c r="M184" s="202" t="s">
        <v>5699</v>
      </c>
      <c r="N184" s="202" t="s">
        <v>5699</v>
      </c>
      <c r="O184" s="202" t="s">
        <v>5650</v>
      </c>
      <c r="P184" s="202" t="s">
        <v>5650</v>
      </c>
      <c r="Q184" s="202" t="s">
        <v>5650</v>
      </c>
      <c r="R184" s="202" t="s">
        <v>5650</v>
      </c>
      <c r="S184" s="202" t="s">
        <v>5650</v>
      </c>
      <c r="T184" s="202" t="s">
        <v>5650</v>
      </c>
      <c r="U184" s="202">
        <v>1</v>
      </c>
      <c r="V184" s="202">
        <v>1</v>
      </c>
      <c r="W184" s="202">
        <v>0</v>
      </c>
    </row>
    <row r="185" s="202" customFormat="1" spans="1:23">
      <c r="A185" s="202">
        <v>181</v>
      </c>
      <c r="B185" s="202" t="s">
        <v>5625</v>
      </c>
      <c r="C185" s="202" t="s">
        <v>5655</v>
      </c>
      <c r="D185" s="202" t="s">
        <v>5642</v>
      </c>
      <c r="E185" s="202" t="s">
        <v>5642</v>
      </c>
      <c r="F185" s="202" t="s">
        <v>444</v>
      </c>
      <c r="G185" s="202" t="s">
        <v>5258</v>
      </c>
      <c r="H185" s="202" t="s">
        <v>5259</v>
      </c>
      <c r="I185" s="202" t="s">
        <v>5758</v>
      </c>
      <c r="J185" s="202" t="s">
        <v>5650</v>
      </c>
      <c r="K185" s="202" t="s">
        <v>5650</v>
      </c>
      <c r="L185" s="202" t="s">
        <v>5650</v>
      </c>
      <c r="M185" s="202" t="s">
        <v>5650</v>
      </c>
      <c r="N185" s="202" t="s">
        <v>5650</v>
      </c>
      <c r="O185" s="202" t="s">
        <v>5650</v>
      </c>
      <c r="P185" s="202" t="s">
        <v>5650</v>
      </c>
      <c r="Q185" s="202" t="s">
        <v>5650</v>
      </c>
      <c r="R185" s="202" t="s">
        <v>5650</v>
      </c>
      <c r="S185" s="202" t="s">
        <v>5650</v>
      </c>
      <c r="T185" s="202" t="s">
        <v>5650</v>
      </c>
      <c r="U185" s="202">
        <v>0</v>
      </c>
      <c r="V185" s="202">
        <v>0</v>
      </c>
      <c r="W185" s="202">
        <v>0</v>
      </c>
    </row>
    <row r="186" s="202" customFormat="1" hidden="1" spans="1:23">
      <c r="A186" s="202">
        <v>182</v>
      </c>
      <c r="B186" s="202" t="s">
        <v>5625</v>
      </c>
      <c r="C186" s="202" t="s">
        <v>5655</v>
      </c>
      <c r="D186" s="202" t="s">
        <v>6029</v>
      </c>
      <c r="E186" s="202" t="s">
        <v>6030</v>
      </c>
      <c r="F186" s="202" t="s">
        <v>3942</v>
      </c>
      <c r="G186" s="202" t="s">
        <v>3940</v>
      </c>
      <c r="H186" s="202" t="s">
        <v>3941</v>
      </c>
      <c r="I186" s="202" t="s">
        <v>5784</v>
      </c>
      <c r="J186" s="202" t="s">
        <v>5784</v>
      </c>
      <c r="K186" s="202" t="s">
        <v>6031</v>
      </c>
      <c r="L186" s="202" t="s">
        <v>5650</v>
      </c>
      <c r="M186" s="202" t="s">
        <v>5650</v>
      </c>
      <c r="N186" s="202" t="s">
        <v>5650</v>
      </c>
      <c r="O186" s="202" t="s">
        <v>5650</v>
      </c>
      <c r="P186" s="202" t="s">
        <v>5784</v>
      </c>
      <c r="Q186" s="202" t="s">
        <v>6031</v>
      </c>
      <c r="R186" s="202" t="s">
        <v>5932</v>
      </c>
      <c r="S186" s="202" t="s">
        <v>5650</v>
      </c>
      <c r="T186" s="202" t="s">
        <v>5699</v>
      </c>
      <c r="U186" s="202">
        <v>3</v>
      </c>
      <c r="V186" s="202">
        <v>0</v>
      </c>
      <c r="W186" s="202">
        <v>3</v>
      </c>
    </row>
    <row r="187" s="202" customFormat="1" hidden="1" spans="1:23">
      <c r="A187" s="202">
        <v>183</v>
      </c>
      <c r="B187" s="202" t="s">
        <v>5625</v>
      </c>
      <c r="C187" s="202" t="s">
        <v>5655</v>
      </c>
      <c r="D187" s="202" t="s">
        <v>6032</v>
      </c>
      <c r="E187" s="202" t="s">
        <v>6033</v>
      </c>
      <c r="F187" s="202" t="s">
        <v>3485</v>
      </c>
      <c r="G187" s="202" t="s">
        <v>4024</v>
      </c>
      <c r="H187" s="202" t="s">
        <v>4026</v>
      </c>
      <c r="I187" s="202" t="s">
        <v>6034</v>
      </c>
      <c r="J187" s="202" t="s">
        <v>5650</v>
      </c>
      <c r="K187" s="202" t="s">
        <v>5650</v>
      </c>
      <c r="L187" s="202" t="s">
        <v>5650</v>
      </c>
      <c r="M187" s="202" t="s">
        <v>5650</v>
      </c>
      <c r="N187" s="202" t="s">
        <v>5650</v>
      </c>
      <c r="O187" s="202" t="s">
        <v>5650</v>
      </c>
      <c r="P187" s="202" t="s">
        <v>5650</v>
      </c>
      <c r="Q187" s="202" t="s">
        <v>5650</v>
      </c>
      <c r="R187" s="202" t="s">
        <v>5650</v>
      </c>
      <c r="S187" s="202" t="s">
        <v>5650</v>
      </c>
      <c r="T187" s="202" t="s">
        <v>5650</v>
      </c>
      <c r="U187" s="202">
        <v>0</v>
      </c>
      <c r="V187" s="202">
        <v>0</v>
      </c>
      <c r="W187" s="202">
        <v>0</v>
      </c>
    </row>
    <row r="188" s="202" customFormat="1" hidden="1" spans="1:23">
      <c r="A188" s="202">
        <v>184</v>
      </c>
      <c r="B188" s="202" t="s">
        <v>5625</v>
      </c>
      <c r="C188" s="202" t="s">
        <v>5655</v>
      </c>
      <c r="D188" s="202" t="s">
        <v>6032</v>
      </c>
      <c r="E188" s="202" t="s">
        <v>6033</v>
      </c>
      <c r="F188" s="202" t="s">
        <v>3485</v>
      </c>
      <c r="G188" s="202" t="s">
        <v>3482</v>
      </c>
      <c r="H188" s="202" t="s">
        <v>3484</v>
      </c>
      <c r="I188" s="202" t="s">
        <v>5758</v>
      </c>
      <c r="J188" s="202" t="s">
        <v>5650</v>
      </c>
      <c r="K188" s="202" t="s">
        <v>5650</v>
      </c>
      <c r="L188" s="202" t="s">
        <v>5650</v>
      </c>
      <c r="M188" s="202" t="s">
        <v>5650</v>
      </c>
      <c r="N188" s="202" t="s">
        <v>5650</v>
      </c>
      <c r="O188" s="202" t="s">
        <v>5650</v>
      </c>
      <c r="P188" s="202" t="s">
        <v>5650</v>
      </c>
      <c r="Q188" s="202" t="s">
        <v>5650</v>
      </c>
      <c r="R188" s="202" t="s">
        <v>5650</v>
      </c>
      <c r="S188" s="202" t="s">
        <v>5650</v>
      </c>
      <c r="T188" s="202" t="s">
        <v>5650</v>
      </c>
      <c r="U188" s="202">
        <v>0</v>
      </c>
      <c r="V188" s="202">
        <v>0</v>
      </c>
      <c r="W188" s="202">
        <v>0</v>
      </c>
    </row>
    <row r="189" s="202" customFormat="1" hidden="1" spans="1:23">
      <c r="A189" s="202">
        <v>185</v>
      </c>
      <c r="B189" s="202" t="s">
        <v>5625</v>
      </c>
      <c r="C189" s="202" t="s">
        <v>5655</v>
      </c>
      <c r="D189" s="202" t="s">
        <v>6035</v>
      </c>
      <c r="E189" s="202" t="s">
        <v>6036</v>
      </c>
      <c r="F189" s="202" t="s">
        <v>3247</v>
      </c>
      <c r="G189" s="202" t="s">
        <v>3244</v>
      </c>
      <c r="H189" s="202" t="s">
        <v>3246</v>
      </c>
      <c r="I189" s="202" t="s">
        <v>6037</v>
      </c>
      <c r="J189" s="202" t="s">
        <v>5650</v>
      </c>
      <c r="K189" s="202" t="s">
        <v>5650</v>
      </c>
      <c r="L189" s="202" t="s">
        <v>5650</v>
      </c>
      <c r="M189" s="202" t="s">
        <v>5650</v>
      </c>
      <c r="N189" s="202" t="s">
        <v>5650</v>
      </c>
      <c r="O189" s="202" t="s">
        <v>5650</v>
      </c>
      <c r="P189" s="202" t="s">
        <v>5650</v>
      </c>
      <c r="Q189" s="202" t="s">
        <v>5650</v>
      </c>
      <c r="R189" s="202" t="s">
        <v>5650</v>
      </c>
      <c r="S189" s="202" t="s">
        <v>5650</v>
      </c>
      <c r="T189" s="202" t="s">
        <v>5650</v>
      </c>
      <c r="U189" s="202">
        <v>0</v>
      </c>
      <c r="V189" s="202">
        <v>0</v>
      </c>
      <c r="W189" s="202">
        <v>0</v>
      </c>
    </row>
    <row r="190" s="202" customFormat="1" hidden="1" spans="1:23">
      <c r="A190" s="202">
        <v>186</v>
      </c>
      <c r="B190" s="202" t="s">
        <v>5625</v>
      </c>
      <c r="C190" s="202" t="s">
        <v>5655</v>
      </c>
      <c r="D190" s="202" t="s">
        <v>6035</v>
      </c>
      <c r="E190" s="202" t="s">
        <v>6036</v>
      </c>
      <c r="F190" s="202" t="s">
        <v>3247</v>
      </c>
      <c r="G190" s="202" t="s">
        <v>4041</v>
      </c>
      <c r="H190" s="202" t="s">
        <v>4043</v>
      </c>
      <c r="I190" s="202" t="s">
        <v>6038</v>
      </c>
      <c r="J190" s="202" t="s">
        <v>6039</v>
      </c>
      <c r="K190" s="202" t="s">
        <v>6039</v>
      </c>
      <c r="L190" s="202" t="s">
        <v>6039</v>
      </c>
      <c r="M190" s="202" t="s">
        <v>6039</v>
      </c>
      <c r="N190" s="202" t="s">
        <v>6039</v>
      </c>
      <c r="O190" s="202" t="s">
        <v>5650</v>
      </c>
      <c r="P190" s="202" t="s">
        <v>5650</v>
      </c>
      <c r="Q190" s="202" t="s">
        <v>5650</v>
      </c>
      <c r="R190" s="202" t="s">
        <v>5650</v>
      </c>
      <c r="S190" s="202" t="s">
        <v>5650</v>
      </c>
      <c r="T190" s="202" t="s">
        <v>5650</v>
      </c>
      <c r="U190" s="202">
        <v>1</v>
      </c>
      <c r="V190" s="202">
        <v>1</v>
      </c>
      <c r="W190" s="202">
        <v>0</v>
      </c>
    </row>
    <row r="191" s="202" customFormat="1" hidden="1" spans="1:23">
      <c r="A191" s="202">
        <v>187</v>
      </c>
      <c r="B191" s="202" t="s">
        <v>5625</v>
      </c>
      <c r="C191" s="202" t="s">
        <v>5655</v>
      </c>
      <c r="D191" s="202" t="s">
        <v>6029</v>
      </c>
      <c r="E191" s="202" t="s">
        <v>6040</v>
      </c>
      <c r="F191" s="202" t="s">
        <v>3169</v>
      </c>
      <c r="G191" s="202" t="s">
        <v>3167</v>
      </c>
      <c r="H191" s="202" t="s">
        <v>3168</v>
      </c>
      <c r="I191" s="202" t="s">
        <v>6041</v>
      </c>
      <c r="J191" s="202" t="s">
        <v>5685</v>
      </c>
      <c r="K191" s="202" t="s">
        <v>5795</v>
      </c>
      <c r="L191" s="202" t="s">
        <v>5650</v>
      </c>
      <c r="M191" s="202" t="s">
        <v>5650</v>
      </c>
      <c r="N191" s="202" t="s">
        <v>5650</v>
      </c>
      <c r="O191" s="202" t="s">
        <v>5650</v>
      </c>
      <c r="P191" s="202" t="s">
        <v>5685</v>
      </c>
      <c r="Q191" s="202" t="s">
        <v>5795</v>
      </c>
      <c r="R191" s="202" t="s">
        <v>5685</v>
      </c>
      <c r="S191" s="202" t="s">
        <v>5650</v>
      </c>
      <c r="T191" s="202" t="s">
        <v>5650</v>
      </c>
      <c r="U191" s="202">
        <v>2</v>
      </c>
      <c r="V191" s="202">
        <v>0</v>
      </c>
      <c r="W191" s="202">
        <v>2</v>
      </c>
    </row>
    <row r="192" s="202" customFormat="1" hidden="1" spans="1:23">
      <c r="A192" s="202">
        <v>188</v>
      </c>
      <c r="B192" s="202" t="s">
        <v>5625</v>
      </c>
      <c r="C192" s="202" t="s">
        <v>5655</v>
      </c>
      <c r="D192" s="202" t="s">
        <v>5904</v>
      </c>
      <c r="E192" s="202" t="s">
        <v>5905</v>
      </c>
      <c r="F192" s="202" t="s">
        <v>6042</v>
      </c>
      <c r="G192" s="202" t="s">
        <v>3198</v>
      </c>
      <c r="H192" s="202" t="s">
        <v>3199</v>
      </c>
      <c r="I192" s="202" t="s">
        <v>6043</v>
      </c>
      <c r="J192" s="202" t="s">
        <v>6044</v>
      </c>
      <c r="K192" s="202" t="s">
        <v>5899</v>
      </c>
      <c r="L192" s="202" t="s">
        <v>5650</v>
      </c>
      <c r="M192" s="202" t="s">
        <v>5650</v>
      </c>
      <c r="N192" s="202" t="s">
        <v>5650</v>
      </c>
      <c r="O192" s="202" t="s">
        <v>5650</v>
      </c>
      <c r="P192" s="202" t="s">
        <v>6044</v>
      </c>
      <c r="Q192" s="202" t="s">
        <v>5899</v>
      </c>
      <c r="R192" s="202" t="s">
        <v>5713</v>
      </c>
      <c r="S192" s="202" t="s">
        <v>5650</v>
      </c>
      <c r="T192" s="202" t="s">
        <v>5687</v>
      </c>
      <c r="U192" s="202">
        <v>6</v>
      </c>
      <c r="V192" s="202">
        <v>0</v>
      </c>
      <c r="W192" s="202">
        <v>6</v>
      </c>
    </row>
    <row r="193" s="202" customFormat="1" hidden="1" spans="1:23">
      <c r="A193" s="202">
        <v>189</v>
      </c>
      <c r="B193" s="202" t="s">
        <v>5625</v>
      </c>
      <c r="C193" s="202" t="s">
        <v>5655</v>
      </c>
      <c r="D193" s="202" t="s">
        <v>5904</v>
      </c>
      <c r="E193" s="202" t="s">
        <v>5908</v>
      </c>
      <c r="F193" s="202" t="s">
        <v>6045</v>
      </c>
      <c r="G193" s="202" t="s">
        <v>3195</v>
      </c>
      <c r="H193" s="202" t="s">
        <v>3196</v>
      </c>
      <c r="I193" s="202" t="s">
        <v>6046</v>
      </c>
      <c r="J193" s="202" t="s">
        <v>5685</v>
      </c>
      <c r="K193" s="202" t="s">
        <v>5795</v>
      </c>
      <c r="L193" s="202" t="s">
        <v>5650</v>
      </c>
      <c r="M193" s="202" t="s">
        <v>5650</v>
      </c>
      <c r="N193" s="202" t="s">
        <v>5650</v>
      </c>
      <c r="O193" s="202" t="s">
        <v>5650</v>
      </c>
      <c r="P193" s="202" t="s">
        <v>5685</v>
      </c>
      <c r="Q193" s="202" t="s">
        <v>5795</v>
      </c>
      <c r="R193" s="202" t="s">
        <v>5685</v>
      </c>
      <c r="S193" s="202" t="s">
        <v>5650</v>
      </c>
      <c r="T193" s="202" t="s">
        <v>5650</v>
      </c>
      <c r="U193" s="202">
        <v>2</v>
      </c>
      <c r="V193" s="202">
        <v>0</v>
      </c>
      <c r="W193" s="202">
        <v>2</v>
      </c>
    </row>
    <row r="194" s="202" customFormat="1" hidden="1" spans="1:23">
      <c r="A194" s="202">
        <v>190</v>
      </c>
      <c r="B194" s="202" t="s">
        <v>5625</v>
      </c>
      <c r="C194" s="202" t="s">
        <v>5655</v>
      </c>
      <c r="D194" s="202" t="s">
        <v>5904</v>
      </c>
      <c r="E194" s="202" t="s">
        <v>6047</v>
      </c>
      <c r="F194" s="202" t="s">
        <v>6048</v>
      </c>
      <c r="G194" s="202" t="s">
        <v>3188</v>
      </c>
      <c r="H194" s="202" t="s">
        <v>3189</v>
      </c>
      <c r="I194" s="202" t="s">
        <v>6049</v>
      </c>
      <c r="J194" s="202" t="s">
        <v>6050</v>
      </c>
      <c r="K194" s="202" t="s">
        <v>6051</v>
      </c>
      <c r="L194" s="202" t="s">
        <v>6050</v>
      </c>
      <c r="M194" s="202" t="s">
        <v>6051</v>
      </c>
      <c r="N194" s="202" t="s">
        <v>5873</v>
      </c>
      <c r="O194" s="202" t="s">
        <v>6052</v>
      </c>
      <c r="P194" s="202" t="s">
        <v>5650</v>
      </c>
      <c r="Q194" s="202" t="s">
        <v>5650</v>
      </c>
      <c r="R194" s="202" t="s">
        <v>5650</v>
      </c>
      <c r="S194" s="202" t="s">
        <v>5650</v>
      </c>
      <c r="T194" s="202" t="s">
        <v>5650</v>
      </c>
      <c r="U194" s="202">
        <v>8</v>
      </c>
      <c r="V194" s="202">
        <v>8</v>
      </c>
      <c r="W194" s="202">
        <v>0</v>
      </c>
    </row>
    <row r="195" s="202" customFormat="1" hidden="1" spans="1:23">
      <c r="A195" s="202">
        <v>191</v>
      </c>
      <c r="B195" s="202" t="s">
        <v>5625</v>
      </c>
      <c r="C195" s="202" t="s">
        <v>5655</v>
      </c>
      <c r="D195" s="202" t="s">
        <v>5904</v>
      </c>
      <c r="E195" s="202" t="s">
        <v>6053</v>
      </c>
      <c r="F195" s="202" t="s">
        <v>6054</v>
      </c>
      <c r="G195" s="202" t="s">
        <v>5185</v>
      </c>
      <c r="H195" s="202" t="s">
        <v>5186</v>
      </c>
      <c r="I195" s="202" t="s">
        <v>6024</v>
      </c>
      <c r="J195" s="202" t="s">
        <v>6024</v>
      </c>
      <c r="K195" s="202" t="s">
        <v>6055</v>
      </c>
      <c r="L195" s="202" t="s">
        <v>6024</v>
      </c>
      <c r="M195" s="202" t="s">
        <v>6055</v>
      </c>
      <c r="N195" s="202" t="s">
        <v>6056</v>
      </c>
      <c r="O195" s="202" t="s">
        <v>6057</v>
      </c>
      <c r="P195" s="202" t="s">
        <v>5650</v>
      </c>
      <c r="Q195" s="202" t="s">
        <v>5650</v>
      </c>
      <c r="R195" s="202" t="s">
        <v>5650</v>
      </c>
      <c r="S195" s="202" t="s">
        <v>5650</v>
      </c>
      <c r="T195" s="202" t="s">
        <v>5650</v>
      </c>
      <c r="U195" s="202">
        <v>2</v>
      </c>
      <c r="V195" s="202">
        <v>2</v>
      </c>
      <c r="W195" s="202">
        <v>0</v>
      </c>
    </row>
    <row r="196" s="202" customFormat="1" hidden="1" spans="1:23">
      <c r="A196" s="202">
        <v>192</v>
      </c>
      <c r="B196" s="202" t="s">
        <v>5625</v>
      </c>
      <c r="C196" s="202" t="s">
        <v>5655</v>
      </c>
      <c r="D196" s="202" t="s">
        <v>5904</v>
      </c>
      <c r="E196" s="202" t="s">
        <v>6058</v>
      </c>
      <c r="F196" s="202" t="s">
        <v>6059</v>
      </c>
      <c r="G196" s="202" t="s">
        <v>4038</v>
      </c>
      <c r="H196" s="202" t="s">
        <v>4040</v>
      </c>
      <c r="I196" s="202" t="s">
        <v>6060</v>
      </c>
      <c r="J196" s="202" t="s">
        <v>6061</v>
      </c>
      <c r="K196" s="202" t="s">
        <v>6062</v>
      </c>
      <c r="L196" s="202" t="s">
        <v>6024</v>
      </c>
      <c r="M196" s="202" t="s">
        <v>6055</v>
      </c>
      <c r="N196" s="202" t="s">
        <v>6056</v>
      </c>
      <c r="O196" s="202" t="s">
        <v>6057</v>
      </c>
      <c r="P196" s="202" t="s">
        <v>5741</v>
      </c>
      <c r="Q196" s="202" t="s">
        <v>6063</v>
      </c>
      <c r="R196" s="202" t="s">
        <v>5741</v>
      </c>
      <c r="S196" s="202" t="s">
        <v>5650</v>
      </c>
      <c r="T196" s="202" t="s">
        <v>5650</v>
      </c>
      <c r="U196" s="202">
        <v>6</v>
      </c>
      <c r="V196" s="202">
        <v>2</v>
      </c>
      <c r="W196" s="202">
        <v>4</v>
      </c>
    </row>
    <row r="197" s="202" customFormat="1" hidden="1" spans="1:23">
      <c r="A197" s="202">
        <v>193</v>
      </c>
      <c r="B197" s="202" t="s">
        <v>5625</v>
      </c>
      <c r="C197" s="202" t="s">
        <v>5655</v>
      </c>
      <c r="D197" s="202" t="s">
        <v>5904</v>
      </c>
      <c r="E197" s="202" t="s">
        <v>6058</v>
      </c>
      <c r="F197" s="202" t="s">
        <v>6059</v>
      </c>
      <c r="G197" s="202" t="s">
        <v>4034</v>
      </c>
      <c r="H197" s="202" t="s">
        <v>4036</v>
      </c>
      <c r="I197" s="202" t="s">
        <v>6064</v>
      </c>
      <c r="J197" s="202" t="s">
        <v>5650</v>
      </c>
      <c r="K197" s="202" t="s">
        <v>5650</v>
      </c>
      <c r="L197" s="202" t="s">
        <v>5650</v>
      </c>
      <c r="M197" s="202" t="s">
        <v>5650</v>
      </c>
      <c r="N197" s="202" t="s">
        <v>5650</v>
      </c>
      <c r="O197" s="202" t="s">
        <v>5650</v>
      </c>
      <c r="P197" s="202" t="s">
        <v>5650</v>
      </c>
      <c r="Q197" s="202" t="s">
        <v>5650</v>
      </c>
      <c r="R197" s="202" t="s">
        <v>5650</v>
      </c>
      <c r="S197" s="202" t="s">
        <v>5650</v>
      </c>
      <c r="T197" s="202" t="s">
        <v>5650</v>
      </c>
      <c r="U197" s="202">
        <v>0</v>
      </c>
      <c r="V197" s="202">
        <v>0</v>
      </c>
      <c r="W197" s="202">
        <v>0</v>
      </c>
    </row>
    <row r="198" s="202" customFormat="1" hidden="1" spans="1:23">
      <c r="A198" s="202">
        <v>194</v>
      </c>
      <c r="B198" s="202" t="s">
        <v>5625</v>
      </c>
      <c r="C198" s="202" t="s">
        <v>5655</v>
      </c>
      <c r="D198" s="202" t="s">
        <v>6065</v>
      </c>
      <c r="E198" s="202" t="s">
        <v>6066</v>
      </c>
      <c r="F198" s="202" t="s">
        <v>3181</v>
      </c>
      <c r="G198" s="202" t="s">
        <v>3179</v>
      </c>
      <c r="H198" s="202" t="s">
        <v>3180</v>
      </c>
      <c r="I198" s="202" t="s">
        <v>6067</v>
      </c>
      <c r="J198" s="202" t="s">
        <v>6068</v>
      </c>
      <c r="K198" s="202" t="s">
        <v>6069</v>
      </c>
      <c r="L198" s="202" t="s">
        <v>5650</v>
      </c>
      <c r="M198" s="202" t="s">
        <v>5650</v>
      </c>
      <c r="N198" s="202" t="s">
        <v>5650</v>
      </c>
      <c r="O198" s="202" t="s">
        <v>5650</v>
      </c>
      <c r="P198" s="202" t="s">
        <v>6068</v>
      </c>
      <c r="Q198" s="202" t="s">
        <v>6069</v>
      </c>
      <c r="R198" s="202" t="s">
        <v>6068</v>
      </c>
      <c r="S198" s="202" t="s">
        <v>5650</v>
      </c>
      <c r="T198" s="202" t="s">
        <v>5650</v>
      </c>
      <c r="U198" s="202">
        <v>2</v>
      </c>
      <c r="V198" s="202">
        <v>0</v>
      </c>
      <c r="W198" s="202">
        <v>2</v>
      </c>
    </row>
    <row r="199" s="202" customFormat="1" hidden="1" spans="1:23">
      <c r="A199" s="202">
        <v>195</v>
      </c>
      <c r="B199" s="202" t="s">
        <v>5625</v>
      </c>
      <c r="C199" s="202" t="s">
        <v>5655</v>
      </c>
      <c r="D199" s="202" t="s">
        <v>6035</v>
      </c>
      <c r="E199" s="202" t="s">
        <v>6070</v>
      </c>
      <c r="F199" s="202" t="s">
        <v>900</v>
      </c>
      <c r="G199" s="202" t="s">
        <v>5400</v>
      </c>
      <c r="H199" s="202" t="s">
        <v>2169</v>
      </c>
      <c r="I199" s="202" t="s">
        <v>6071</v>
      </c>
      <c r="J199" s="202" t="s">
        <v>5650</v>
      </c>
      <c r="K199" s="202" t="s">
        <v>5650</v>
      </c>
      <c r="L199" s="202" t="s">
        <v>5650</v>
      </c>
      <c r="M199" s="202" t="s">
        <v>5650</v>
      </c>
      <c r="N199" s="202" t="s">
        <v>5650</v>
      </c>
      <c r="O199" s="202" t="s">
        <v>5650</v>
      </c>
      <c r="P199" s="202" t="s">
        <v>5650</v>
      </c>
      <c r="Q199" s="202" t="s">
        <v>5650</v>
      </c>
      <c r="R199" s="202" t="s">
        <v>5650</v>
      </c>
      <c r="S199" s="202" t="s">
        <v>5650</v>
      </c>
      <c r="T199" s="202" t="s">
        <v>5650</v>
      </c>
      <c r="U199" s="202">
        <v>0</v>
      </c>
      <c r="V199" s="202">
        <v>0</v>
      </c>
      <c r="W199" s="202">
        <v>0</v>
      </c>
    </row>
    <row r="200" s="202" customFormat="1" hidden="1" spans="1:23">
      <c r="A200" s="202">
        <v>196</v>
      </c>
      <c r="B200" s="202" t="s">
        <v>5625</v>
      </c>
      <c r="C200" s="202" t="s">
        <v>5655</v>
      </c>
      <c r="D200" s="202" t="s">
        <v>6035</v>
      </c>
      <c r="E200" s="202" t="s">
        <v>6070</v>
      </c>
      <c r="F200" s="202" t="s">
        <v>900</v>
      </c>
      <c r="G200" s="202" t="s">
        <v>4047</v>
      </c>
      <c r="H200" s="202" t="s">
        <v>4049</v>
      </c>
      <c r="I200" s="202" t="s">
        <v>6072</v>
      </c>
      <c r="J200" s="202" t="s">
        <v>6073</v>
      </c>
      <c r="K200" s="202" t="s">
        <v>6073</v>
      </c>
      <c r="L200" s="202" t="s">
        <v>6073</v>
      </c>
      <c r="M200" s="202" t="s">
        <v>6073</v>
      </c>
      <c r="N200" s="202" t="s">
        <v>6073</v>
      </c>
      <c r="O200" s="202" t="s">
        <v>5650</v>
      </c>
      <c r="P200" s="202" t="s">
        <v>5650</v>
      </c>
      <c r="Q200" s="202" t="s">
        <v>5650</v>
      </c>
      <c r="R200" s="202" t="s">
        <v>5650</v>
      </c>
      <c r="S200" s="202" t="s">
        <v>5650</v>
      </c>
      <c r="T200" s="202" t="s">
        <v>5650</v>
      </c>
      <c r="U200" s="202">
        <v>1</v>
      </c>
      <c r="V200" s="202">
        <v>1</v>
      </c>
      <c r="W200" s="202">
        <v>0</v>
      </c>
    </row>
    <row r="201" s="202" customFormat="1" hidden="1" spans="1:23">
      <c r="A201" s="202">
        <v>197</v>
      </c>
      <c r="B201" s="202" t="s">
        <v>5625</v>
      </c>
      <c r="C201" s="202" t="s">
        <v>5655</v>
      </c>
      <c r="D201" s="202" t="s">
        <v>6029</v>
      </c>
      <c r="E201" s="202" t="s">
        <v>3152</v>
      </c>
      <c r="F201" s="202" t="s">
        <v>6074</v>
      </c>
      <c r="G201" s="202" t="s">
        <v>5548</v>
      </c>
      <c r="H201" s="202" t="s">
        <v>3171</v>
      </c>
      <c r="I201" s="202" t="s">
        <v>6075</v>
      </c>
      <c r="J201" s="202" t="s">
        <v>5650</v>
      </c>
      <c r="K201" s="202" t="s">
        <v>5650</v>
      </c>
      <c r="L201" s="202" t="s">
        <v>5650</v>
      </c>
      <c r="M201" s="202" t="s">
        <v>5650</v>
      </c>
      <c r="N201" s="202" t="s">
        <v>5650</v>
      </c>
      <c r="O201" s="202" t="s">
        <v>5650</v>
      </c>
      <c r="P201" s="202" t="s">
        <v>5650</v>
      </c>
      <c r="Q201" s="202" t="s">
        <v>5650</v>
      </c>
      <c r="R201" s="202" t="s">
        <v>5650</v>
      </c>
      <c r="S201" s="202" t="s">
        <v>5650</v>
      </c>
      <c r="T201" s="202" t="s">
        <v>5650</v>
      </c>
      <c r="U201" s="202">
        <v>0</v>
      </c>
      <c r="V201" s="202">
        <v>0</v>
      </c>
      <c r="W201" s="202">
        <v>0</v>
      </c>
    </row>
    <row r="202" s="202" customFormat="1" hidden="1" spans="1:23">
      <c r="A202" s="202">
        <v>198</v>
      </c>
      <c r="B202" s="202" t="s">
        <v>5625</v>
      </c>
      <c r="C202" s="202" t="s">
        <v>5655</v>
      </c>
      <c r="D202" s="202" t="s">
        <v>3699</v>
      </c>
      <c r="E202" s="202" t="s">
        <v>6076</v>
      </c>
      <c r="F202" s="202" t="s">
        <v>3703</v>
      </c>
      <c r="G202" s="202" t="s">
        <v>3717</v>
      </c>
      <c r="H202" s="202" t="s">
        <v>3719</v>
      </c>
      <c r="I202" s="202" t="s">
        <v>6077</v>
      </c>
      <c r="J202" s="202" t="s">
        <v>5669</v>
      </c>
      <c r="K202" s="202" t="s">
        <v>6078</v>
      </c>
      <c r="L202" s="202" t="s">
        <v>5650</v>
      </c>
      <c r="M202" s="202" t="s">
        <v>5650</v>
      </c>
      <c r="N202" s="202" t="s">
        <v>5650</v>
      </c>
      <c r="O202" s="202" t="s">
        <v>5650</v>
      </c>
      <c r="P202" s="202" t="s">
        <v>5669</v>
      </c>
      <c r="Q202" s="202" t="s">
        <v>5654</v>
      </c>
      <c r="R202" s="202" t="s">
        <v>5685</v>
      </c>
      <c r="S202" s="202" t="s">
        <v>5685</v>
      </c>
      <c r="T202" s="202" t="s">
        <v>5650</v>
      </c>
      <c r="U202" s="202">
        <v>4</v>
      </c>
      <c r="V202" s="202">
        <v>2</v>
      </c>
      <c r="W202" s="202">
        <v>2</v>
      </c>
    </row>
    <row r="203" s="202" customFormat="1" hidden="1" spans="1:23">
      <c r="A203" s="202">
        <v>199</v>
      </c>
      <c r="B203" s="202" t="s">
        <v>5625</v>
      </c>
      <c r="C203" s="202" t="s">
        <v>5655</v>
      </c>
      <c r="D203" s="202" t="s">
        <v>3699</v>
      </c>
      <c r="E203" s="202" t="s">
        <v>6076</v>
      </c>
      <c r="F203" s="202" t="s">
        <v>3703</v>
      </c>
      <c r="G203" s="202" t="s">
        <v>3724</v>
      </c>
      <c r="H203" s="202" t="s">
        <v>3726</v>
      </c>
      <c r="I203" s="202" t="s">
        <v>6079</v>
      </c>
      <c r="J203" s="202" t="s">
        <v>5650</v>
      </c>
      <c r="K203" s="202" t="s">
        <v>5650</v>
      </c>
      <c r="L203" s="202" t="s">
        <v>5650</v>
      </c>
      <c r="M203" s="202" t="s">
        <v>5650</v>
      </c>
      <c r="N203" s="202" t="s">
        <v>5650</v>
      </c>
      <c r="O203" s="202" t="s">
        <v>5650</v>
      </c>
      <c r="P203" s="202" t="s">
        <v>5650</v>
      </c>
      <c r="Q203" s="202" t="s">
        <v>5650</v>
      </c>
      <c r="R203" s="202" t="s">
        <v>5650</v>
      </c>
      <c r="S203" s="202" t="s">
        <v>5650</v>
      </c>
      <c r="T203" s="202" t="s">
        <v>5650</v>
      </c>
      <c r="U203" s="202">
        <v>0</v>
      </c>
      <c r="V203" s="202">
        <v>0</v>
      </c>
      <c r="W203" s="202">
        <v>0</v>
      </c>
    </row>
    <row r="204" s="202" customFormat="1" hidden="1" spans="1:23">
      <c r="A204" s="202">
        <v>200</v>
      </c>
      <c r="B204" s="202" t="s">
        <v>5625</v>
      </c>
      <c r="C204" s="202" t="s">
        <v>5655</v>
      </c>
      <c r="D204" s="202" t="s">
        <v>3699</v>
      </c>
      <c r="E204" s="202" t="s">
        <v>6076</v>
      </c>
      <c r="F204" s="202" t="s">
        <v>3703</v>
      </c>
      <c r="G204" s="202" t="s">
        <v>3714</v>
      </c>
      <c r="H204" s="202" t="s">
        <v>3716</v>
      </c>
      <c r="I204" s="202" t="s">
        <v>6004</v>
      </c>
      <c r="J204" s="202" t="s">
        <v>6044</v>
      </c>
      <c r="K204" s="202" t="s">
        <v>5899</v>
      </c>
      <c r="L204" s="202" t="s">
        <v>5650</v>
      </c>
      <c r="M204" s="202" t="s">
        <v>5650</v>
      </c>
      <c r="N204" s="202" t="s">
        <v>5650</v>
      </c>
      <c r="O204" s="202" t="s">
        <v>5650</v>
      </c>
      <c r="P204" s="202" t="s">
        <v>6044</v>
      </c>
      <c r="Q204" s="202" t="s">
        <v>5928</v>
      </c>
      <c r="R204" s="202" t="s">
        <v>5713</v>
      </c>
      <c r="S204" s="202" t="s">
        <v>5650</v>
      </c>
      <c r="T204" s="202" t="s">
        <v>5687</v>
      </c>
      <c r="U204" s="202">
        <v>6</v>
      </c>
      <c r="V204" s="202">
        <v>1</v>
      </c>
      <c r="W204" s="202">
        <v>5</v>
      </c>
    </row>
    <row r="205" s="202" customFormat="1" hidden="1" spans="1:23">
      <c r="A205" s="202">
        <v>201</v>
      </c>
      <c r="B205" s="202" t="s">
        <v>5625</v>
      </c>
      <c r="C205" s="202" t="s">
        <v>5655</v>
      </c>
      <c r="D205" s="202" t="s">
        <v>3699</v>
      </c>
      <c r="E205" s="202" t="s">
        <v>6076</v>
      </c>
      <c r="F205" s="202" t="s">
        <v>3703</v>
      </c>
      <c r="G205" s="202" t="s">
        <v>3708</v>
      </c>
      <c r="H205" s="202" t="s">
        <v>3710</v>
      </c>
      <c r="I205" s="202" t="s">
        <v>6080</v>
      </c>
      <c r="J205" s="202" t="s">
        <v>5669</v>
      </c>
      <c r="K205" s="202" t="s">
        <v>5654</v>
      </c>
      <c r="L205" s="202" t="s">
        <v>5669</v>
      </c>
      <c r="M205" s="202" t="s">
        <v>5654</v>
      </c>
      <c r="N205" s="202" t="s">
        <v>5669</v>
      </c>
      <c r="O205" s="202" t="s">
        <v>5650</v>
      </c>
      <c r="P205" s="202" t="s">
        <v>5650</v>
      </c>
      <c r="Q205" s="202" t="s">
        <v>5650</v>
      </c>
      <c r="R205" s="202" t="s">
        <v>5650</v>
      </c>
      <c r="S205" s="202" t="s">
        <v>5650</v>
      </c>
      <c r="T205" s="202" t="s">
        <v>5650</v>
      </c>
      <c r="U205" s="202">
        <v>2</v>
      </c>
      <c r="V205" s="202">
        <v>2</v>
      </c>
      <c r="W205" s="202">
        <v>0</v>
      </c>
    </row>
    <row r="206" s="202" customFormat="1" hidden="1" spans="1:23">
      <c r="A206" s="202">
        <v>202</v>
      </c>
      <c r="B206" s="202" t="s">
        <v>5625</v>
      </c>
      <c r="C206" s="202" t="s">
        <v>5655</v>
      </c>
      <c r="D206" s="202" t="s">
        <v>3699</v>
      </c>
      <c r="E206" s="202" t="s">
        <v>6076</v>
      </c>
      <c r="F206" s="202" t="s">
        <v>3703</v>
      </c>
      <c r="G206" s="202" t="s">
        <v>3721</v>
      </c>
      <c r="H206" s="202" t="s">
        <v>3723</v>
      </c>
      <c r="I206" s="202" t="s">
        <v>6081</v>
      </c>
      <c r="J206" s="202" t="s">
        <v>5650</v>
      </c>
      <c r="K206" s="202" t="s">
        <v>5650</v>
      </c>
      <c r="L206" s="202" t="s">
        <v>5650</v>
      </c>
      <c r="M206" s="202" t="s">
        <v>5650</v>
      </c>
      <c r="N206" s="202" t="s">
        <v>5650</v>
      </c>
      <c r="O206" s="202" t="s">
        <v>5650</v>
      </c>
      <c r="P206" s="202" t="s">
        <v>5650</v>
      </c>
      <c r="Q206" s="202" t="s">
        <v>5650</v>
      </c>
      <c r="R206" s="202" t="s">
        <v>5650</v>
      </c>
      <c r="S206" s="202" t="s">
        <v>5650</v>
      </c>
      <c r="T206" s="202" t="s">
        <v>5650</v>
      </c>
      <c r="U206" s="202">
        <v>0</v>
      </c>
      <c r="V206" s="202">
        <v>0</v>
      </c>
      <c r="W206" s="202">
        <v>0</v>
      </c>
    </row>
    <row r="207" s="202" customFormat="1" hidden="1" spans="1:23">
      <c r="A207" s="202">
        <v>203</v>
      </c>
      <c r="B207" s="202" t="s">
        <v>5625</v>
      </c>
      <c r="C207" s="202" t="s">
        <v>5655</v>
      </c>
      <c r="D207" s="202" t="s">
        <v>3699</v>
      </c>
      <c r="E207" s="202" t="s">
        <v>6076</v>
      </c>
      <c r="F207" s="202" t="s">
        <v>3703</v>
      </c>
      <c r="G207" s="202" t="s">
        <v>3727</v>
      </c>
      <c r="H207" s="202" t="s">
        <v>3729</v>
      </c>
      <c r="I207" s="202" t="s">
        <v>6082</v>
      </c>
      <c r="J207" s="202" t="s">
        <v>5650</v>
      </c>
      <c r="K207" s="202" t="s">
        <v>5650</v>
      </c>
      <c r="L207" s="202" t="s">
        <v>5650</v>
      </c>
      <c r="M207" s="202" t="s">
        <v>5650</v>
      </c>
      <c r="N207" s="202" t="s">
        <v>5650</v>
      </c>
      <c r="O207" s="202" t="s">
        <v>5650</v>
      </c>
      <c r="P207" s="202" t="s">
        <v>5650</v>
      </c>
      <c r="Q207" s="202" t="s">
        <v>5650</v>
      </c>
      <c r="R207" s="202" t="s">
        <v>5650</v>
      </c>
      <c r="S207" s="202" t="s">
        <v>5650</v>
      </c>
      <c r="T207" s="202" t="s">
        <v>5650</v>
      </c>
      <c r="U207" s="202">
        <v>0</v>
      </c>
      <c r="V207" s="202">
        <v>0</v>
      </c>
      <c r="W207" s="202">
        <v>0</v>
      </c>
    </row>
    <row r="208" s="202" customFormat="1" hidden="1" spans="1:23">
      <c r="A208" s="202">
        <v>204</v>
      </c>
      <c r="B208" s="202" t="s">
        <v>5625</v>
      </c>
      <c r="C208" s="202" t="s">
        <v>5655</v>
      </c>
      <c r="D208" s="202" t="s">
        <v>3699</v>
      </c>
      <c r="E208" s="202" t="s">
        <v>6076</v>
      </c>
      <c r="F208" s="202" t="s">
        <v>3703</v>
      </c>
      <c r="G208" s="202" t="s">
        <v>3700</v>
      </c>
      <c r="H208" s="202" t="s">
        <v>3702</v>
      </c>
      <c r="I208" s="202" t="s">
        <v>6083</v>
      </c>
      <c r="J208" s="202" t="s">
        <v>5763</v>
      </c>
      <c r="K208" s="202" t="s">
        <v>6084</v>
      </c>
      <c r="L208" s="202" t="s">
        <v>5650</v>
      </c>
      <c r="M208" s="202" t="s">
        <v>5650</v>
      </c>
      <c r="N208" s="202" t="s">
        <v>5650</v>
      </c>
      <c r="O208" s="202" t="s">
        <v>5650</v>
      </c>
      <c r="P208" s="202" t="s">
        <v>5763</v>
      </c>
      <c r="Q208" s="202" t="s">
        <v>6084</v>
      </c>
      <c r="R208" s="202" t="s">
        <v>5702</v>
      </c>
      <c r="S208" s="202" t="s">
        <v>5650</v>
      </c>
      <c r="T208" s="202" t="s">
        <v>5702</v>
      </c>
      <c r="U208" s="202">
        <v>24</v>
      </c>
      <c r="V208" s="202">
        <v>0</v>
      </c>
      <c r="W208" s="202">
        <v>24</v>
      </c>
    </row>
    <row r="209" s="202" customFormat="1" spans="1:23">
      <c r="A209" s="202">
        <v>205</v>
      </c>
      <c r="B209" s="202" t="s">
        <v>5625</v>
      </c>
      <c r="C209" s="202" t="s">
        <v>5655</v>
      </c>
      <c r="D209" s="202" t="s">
        <v>5642</v>
      </c>
      <c r="E209" s="202" t="s">
        <v>5642</v>
      </c>
      <c r="F209" s="202" t="s">
        <v>3859</v>
      </c>
      <c r="G209" s="202" t="s">
        <v>3860</v>
      </c>
      <c r="H209" s="202" t="s">
        <v>3862</v>
      </c>
      <c r="I209" s="202" t="s">
        <v>6085</v>
      </c>
      <c r="J209" s="202" t="s">
        <v>6086</v>
      </c>
      <c r="K209" s="202" t="s">
        <v>6087</v>
      </c>
      <c r="L209" s="202" t="s">
        <v>5650</v>
      </c>
      <c r="M209" s="202" t="s">
        <v>5650</v>
      </c>
      <c r="N209" s="202" t="s">
        <v>5650</v>
      </c>
      <c r="O209" s="202" t="s">
        <v>5650</v>
      </c>
      <c r="P209" s="202" t="s">
        <v>6086</v>
      </c>
      <c r="Q209" s="202" t="s">
        <v>6088</v>
      </c>
      <c r="R209" s="202" t="s">
        <v>5722</v>
      </c>
      <c r="S209" s="202" t="s">
        <v>5650</v>
      </c>
      <c r="T209" s="202" t="s">
        <v>5685</v>
      </c>
      <c r="U209" s="202">
        <v>4</v>
      </c>
      <c r="V209" s="202">
        <v>1</v>
      </c>
      <c r="W209" s="202">
        <v>3</v>
      </c>
    </row>
    <row r="210" s="202" customFormat="1" spans="1:23">
      <c r="A210" s="202">
        <v>206</v>
      </c>
      <c r="B210" s="202" t="s">
        <v>5625</v>
      </c>
      <c r="C210" s="202" t="s">
        <v>5655</v>
      </c>
      <c r="D210" s="202" t="s">
        <v>5642</v>
      </c>
      <c r="E210" s="202" t="s">
        <v>5642</v>
      </c>
      <c r="F210" s="202" t="s">
        <v>3859</v>
      </c>
      <c r="G210" s="202" t="s">
        <v>3881</v>
      </c>
      <c r="H210" s="202" t="s">
        <v>3883</v>
      </c>
      <c r="I210" s="202" t="s">
        <v>6089</v>
      </c>
      <c r="J210" s="202" t="s">
        <v>6090</v>
      </c>
      <c r="K210" s="202" t="s">
        <v>6091</v>
      </c>
      <c r="L210" s="202" t="s">
        <v>6090</v>
      </c>
      <c r="M210" s="202" t="s">
        <v>6091</v>
      </c>
      <c r="N210" s="202" t="s">
        <v>6090</v>
      </c>
      <c r="O210" s="202" t="s">
        <v>5650</v>
      </c>
      <c r="P210" s="202" t="s">
        <v>5650</v>
      </c>
      <c r="Q210" s="202" t="s">
        <v>5650</v>
      </c>
      <c r="R210" s="202" t="s">
        <v>5650</v>
      </c>
      <c r="S210" s="202" t="s">
        <v>5650</v>
      </c>
      <c r="T210" s="202" t="s">
        <v>5650</v>
      </c>
      <c r="U210" s="202">
        <v>2</v>
      </c>
      <c r="V210" s="202">
        <v>2</v>
      </c>
      <c r="W210" s="202">
        <v>0</v>
      </c>
    </row>
    <row r="211" s="202" customFormat="1" spans="1:23">
      <c r="A211" s="202">
        <v>207</v>
      </c>
      <c r="B211" s="202" t="s">
        <v>5625</v>
      </c>
      <c r="C211" s="202" t="s">
        <v>5655</v>
      </c>
      <c r="D211" s="202" t="s">
        <v>5642</v>
      </c>
      <c r="E211" s="202" t="s">
        <v>5642</v>
      </c>
      <c r="F211" s="202" t="s">
        <v>3859</v>
      </c>
      <c r="G211" s="202" t="s">
        <v>3867</v>
      </c>
      <c r="H211" s="202" t="s">
        <v>3869</v>
      </c>
      <c r="I211" s="202" t="s">
        <v>6092</v>
      </c>
      <c r="J211" s="202" t="s">
        <v>5650</v>
      </c>
      <c r="K211" s="202" t="s">
        <v>5650</v>
      </c>
      <c r="L211" s="202" t="s">
        <v>5650</v>
      </c>
      <c r="M211" s="202" t="s">
        <v>5650</v>
      </c>
      <c r="N211" s="202" t="s">
        <v>5650</v>
      </c>
      <c r="O211" s="202" t="s">
        <v>5650</v>
      </c>
      <c r="P211" s="202" t="s">
        <v>5650</v>
      </c>
      <c r="Q211" s="202" t="s">
        <v>5650</v>
      </c>
      <c r="R211" s="202" t="s">
        <v>5650</v>
      </c>
      <c r="S211" s="202" t="s">
        <v>5650</v>
      </c>
      <c r="T211" s="202" t="s">
        <v>5650</v>
      </c>
      <c r="U211" s="202">
        <v>0</v>
      </c>
      <c r="V211" s="202">
        <v>0</v>
      </c>
      <c r="W211" s="202">
        <v>0</v>
      </c>
    </row>
    <row r="212" s="202" customFormat="1" spans="1:23">
      <c r="A212" s="202">
        <v>208</v>
      </c>
      <c r="B212" s="202" t="s">
        <v>5625</v>
      </c>
      <c r="C212" s="202" t="s">
        <v>5655</v>
      </c>
      <c r="D212" s="202" t="s">
        <v>5642</v>
      </c>
      <c r="E212" s="202" t="s">
        <v>5642</v>
      </c>
      <c r="F212" s="202" t="s">
        <v>3859</v>
      </c>
      <c r="G212" s="202" t="s">
        <v>3878</v>
      </c>
      <c r="H212" s="202" t="s">
        <v>3880</v>
      </c>
      <c r="I212" s="202" t="s">
        <v>6093</v>
      </c>
      <c r="J212" s="202" t="s">
        <v>6094</v>
      </c>
      <c r="K212" s="202" t="s">
        <v>6095</v>
      </c>
      <c r="L212" s="202" t="s">
        <v>6096</v>
      </c>
      <c r="M212" s="202" t="s">
        <v>6096</v>
      </c>
      <c r="N212" s="202" t="s">
        <v>6096</v>
      </c>
      <c r="O212" s="202" t="s">
        <v>5650</v>
      </c>
      <c r="P212" s="202" t="s">
        <v>5654</v>
      </c>
      <c r="Q212" s="202" t="s">
        <v>5654</v>
      </c>
      <c r="R212" s="202" t="s">
        <v>5650</v>
      </c>
      <c r="S212" s="202" t="s">
        <v>5654</v>
      </c>
      <c r="T212" s="202" t="s">
        <v>5650</v>
      </c>
      <c r="U212" s="202">
        <v>2</v>
      </c>
      <c r="V212" s="202">
        <v>1</v>
      </c>
      <c r="W212" s="202">
        <v>1</v>
      </c>
    </row>
    <row r="213" s="202" customFormat="1" spans="1:23">
      <c r="A213" s="202">
        <v>209</v>
      </c>
      <c r="B213" s="202" t="s">
        <v>5625</v>
      </c>
      <c r="C213" s="202" t="s">
        <v>5655</v>
      </c>
      <c r="D213" s="202" t="s">
        <v>5642</v>
      </c>
      <c r="E213" s="202" t="s">
        <v>5642</v>
      </c>
      <c r="F213" s="202" t="s">
        <v>3859</v>
      </c>
      <c r="G213" s="202" t="s">
        <v>3884</v>
      </c>
      <c r="H213" s="202" t="s">
        <v>3885</v>
      </c>
      <c r="I213" s="202" t="s">
        <v>6097</v>
      </c>
      <c r="J213" s="202" t="s">
        <v>6098</v>
      </c>
      <c r="K213" s="202" t="s">
        <v>6099</v>
      </c>
      <c r="L213" s="202" t="s">
        <v>6100</v>
      </c>
      <c r="M213" s="202" t="s">
        <v>6101</v>
      </c>
      <c r="N213" s="202" t="s">
        <v>6100</v>
      </c>
      <c r="O213" s="202" t="s">
        <v>5650</v>
      </c>
      <c r="P213" s="202" t="s">
        <v>5697</v>
      </c>
      <c r="Q213" s="202" t="s">
        <v>5801</v>
      </c>
      <c r="R213" s="202" t="s">
        <v>5896</v>
      </c>
      <c r="S213" s="202" t="s">
        <v>5650</v>
      </c>
      <c r="T213" s="202" t="s">
        <v>5699</v>
      </c>
      <c r="U213" s="202">
        <v>6</v>
      </c>
      <c r="V213" s="202">
        <v>3</v>
      </c>
      <c r="W213" s="202">
        <v>3</v>
      </c>
    </row>
    <row r="214" s="202" customFormat="1" spans="1:23">
      <c r="A214" s="202">
        <v>210</v>
      </c>
      <c r="B214" s="202" t="s">
        <v>5625</v>
      </c>
      <c r="C214" s="202" t="s">
        <v>5655</v>
      </c>
      <c r="D214" s="202" t="s">
        <v>5642</v>
      </c>
      <c r="E214" s="202" t="s">
        <v>5642</v>
      </c>
      <c r="F214" s="202" t="s">
        <v>3859</v>
      </c>
      <c r="G214" s="202" t="s">
        <v>3875</v>
      </c>
      <c r="H214" s="202" t="s">
        <v>3877</v>
      </c>
      <c r="I214" s="202" t="s">
        <v>6102</v>
      </c>
      <c r="J214" s="202" t="s">
        <v>5713</v>
      </c>
      <c r="K214" s="202" t="s">
        <v>5974</v>
      </c>
      <c r="L214" s="202" t="s">
        <v>5685</v>
      </c>
      <c r="M214" s="202" t="s">
        <v>5685</v>
      </c>
      <c r="N214" s="202" t="s">
        <v>5685</v>
      </c>
      <c r="O214" s="202" t="s">
        <v>5650</v>
      </c>
      <c r="P214" s="202" t="s">
        <v>5687</v>
      </c>
      <c r="Q214" s="202" t="s">
        <v>5688</v>
      </c>
      <c r="R214" s="202" t="s">
        <v>5699</v>
      </c>
      <c r="S214" s="202" t="s">
        <v>5650</v>
      </c>
      <c r="T214" s="202" t="s">
        <v>5699</v>
      </c>
      <c r="U214" s="202">
        <v>3</v>
      </c>
      <c r="V214" s="202">
        <v>1</v>
      </c>
      <c r="W214" s="202">
        <v>2</v>
      </c>
    </row>
    <row r="215" s="202" customFormat="1" spans="1:23">
      <c r="A215" s="202">
        <v>211</v>
      </c>
      <c r="B215" s="202" t="s">
        <v>5625</v>
      </c>
      <c r="C215" s="202" t="s">
        <v>5655</v>
      </c>
      <c r="D215" s="202" t="s">
        <v>5642</v>
      </c>
      <c r="E215" s="202" t="s">
        <v>5642</v>
      </c>
      <c r="F215" s="202" t="s">
        <v>3859</v>
      </c>
      <c r="G215" s="202" t="s">
        <v>3864</v>
      </c>
      <c r="H215" s="202" t="s">
        <v>3866</v>
      </c>
      <c r="I215" s="202" t="s">
        <v>6103</v>
      </c>
      <c r="J215" s="202" t="s">
        <v>5685</v>
      </c>
      <c r="K215" s="202" t="s">
        <v>5685</v>
      </c>
      <c r="L215" s="202" t="s">
        <v>5650</v>
      </c>
      <c r="M215" s="202" t="s">
        <v>5650</v>
      </c>
      <c r="N215" s="202" t="s">
        <v>5650</v>
      </c>
      <c r="O215" s="202" t="s">
        <v>5650</v>
      </c>
      <c r="P215" s="202" t="s">
        <v>5685</v>
      </c>
      <c r="Q215" s="202" t="s">
        <v>5685</v>
      </c>
      <c r="R215" s="202" t="s">
        <v>5685</v>
      </c>
      <c r="S215" s="202" t="s">
        <v>5650</v>
      </c>
      <c r="T215" s="202" t="s">
        <v>5650</v>
      </c>
      <c r="U215" s="202">
        <v>1</v>
      </c>
      <c r="V215" s="202">
        <v>0</v>
      </c>
      <c r="W215" s="202">
        <v>1</v>
      </c>
    </row>
    <row r="216" s="202" customFormat="1" spans="1:23">
      <c r="A216" s="202">
        <v>212</v>
      </c>
      <c r="B216" s="202" t="s">
        <v>5625</v>
      </c>
      <c r="C216" s="202" t="s">
        <v>5655</v>
      </c>
      <c r="D216" s="202" t="s">
        <v>5642</v>
      </c>
      <c r="E216" s="202" t="s">
        <v>5642</v>
      </c>
      <c r="F216" s="202" t="s">
        <v>3908</v>
      </c>
      <c r="G216" s="202" t="s">
        <v>3909</v>
      </c>
      <c r="H216" s="202" t="s">
        <v>3917</v>
      </c>
      <c r="I216" s="202" t="s">
        <v>6104</v>
      </c>
      <c r="J216" s="202" t="s">
        <v>6105</v>
      </c>
      <c r="K216" s="202" t="s">
        <v>6106</v>
      </c>
      <c r="L216" s="202" t="s">
        <v>6107</v>
      </c>
      <c r="M216" s="202" t="s">
        <v>6108</v>
      </c>
      <c r="N216" s="202" t="s">
        <v>6107</v>
      </c>
      <c r="O216" s="202" t="s">
        <v>5650</v>
      </c>
      <c r="P216" s="202" t="s">
        <v>5748</v>
      </c>
      <c r="Q216" s="202" t="s">
        <v>6109</v>
      </c>
      <c r="R216" s="202" t="s">
        <v>5759</v>
      </c>
      <c r="S216" s="202" t="s">
        <v>5669</v>
      </c>
      <c r="T216" s="202" t="s">
        <v>6086</v>
      </c>
      <c r="U216" s="202">
        <v>11</v>
      </c>
      <c r="V216" s="202">
        <v>3</v>
      </c>
      <c r="W216" s="202">
        <v>8</v>
      </c>
    </row>
    <row r="217" s="202" customFormat="1" spans="1:23">
      <c r="A217" s="202">
        <v>213</v>
      </c>
      <c r="B217" s="202" t="s">
        <v>5625</v>
      </c>
      <c r="C217" s="202" t="s">
        <v>5655</v>
      </c>
      <c r="D217" s="202" t="s">
        <v>5642</v>
      </c>
      <c r="E217" s="202" t="s">
        <v>5642</v>
      </c>
      <c r="F217" s="202" t="s">
        <v>3908</v>
      </c>
      <c r="G217" s="202" t="s">
        <v>3921</v>
      </c>
      <c r="H217" s="202" t="s">
        <v>3923</v>
      </c>
      <c r="I217" s="202" t="s">
        <v>6110</v>
      </c>
      <c r="J217" s="202" t="s">
        <v>6111</v>
      </c>
      <c r="K217" s="202" t="s">
        <v>6112</v>
      </c>
      <c r="L217" s="202" t="s">
        <v>6113</v>
      </c>
      <c r="M217" s="202" t="s">
        <v>6114</v>
      </c>
      <c r="N217" s="202" t="s">
        <v>6113</v>
      </c>
      <c r="O217" s="202" t="s">
        <v>5650</v>
      </c>
      <c r="P217" s="202" t="s">
        <v>6115</v>
      </c>
      <c r="Q217" s="202" t="s">
        <v>6116</v>
      </c>
      <c r="R217" s="202" t="s">
        <v>5932</v>
      </c>
      <c r="S217" s="202" t="s">
        <v>6117</v>
      </c>
      <c r="T217" s="202" t="s">
        <v>5687</v>
      </c>
      <c r="U217" s="202">
        <v>15</v>
      </c>
      <c r="V217" s="202">
        <v>5</v>
      </c>
      <c r="W217" s="202">
        <v>10</v>
      </c>
    </row>
    <row r="218" s="202" customFormat="1" spans="1:23">
      <c r="A218" s="202">
        <v>214</v>
      </c>
      <c r="B218" s="202" t="s">
        <v>5625</v>
      </c>
      <c r="C218" s="202" t="s">
        <v>5655</v>
      </c>
      <c r="D218" s="202" t="s">
        <v>5642</v>
      </c>
      <c r="E218" s="202" t="s">
        <v>5642</v>
      </c>
      <c r="F218" s="202" t="s">
        <v>3908</v>
      </c>
      <c r="G218" s="202" t="s">
        <v>3916</v>
      </c>
      <c r="H218" s="202" t="s">
        <v>3917</v>
      </c>
      <c r="I218" s="202" t="s">
        <v>5704</v>
      </c>
      <c r="J218" s="202" t="s">
        <v>5650</v>
      </c>
      <c r="K218" s="202" t="s">
        <v>5650</v>
      </c>
      <c r="L218" s="202" t="s">
        <v>5650</v>
      </c>
      <c r="M218" s="202" t="s">
        <v>5650</v>
      </c>
      <c r="N218" s="202" t="s">
        <v>5650</v>
      </c>
      <c r="O218" s="202" t="s">
        <v>5650</v>
      </c>
      <c r="P218" s="202" t="s">
        <v>5650</v>
      </c>
      <c r="Q218" s="202" t="s">
        <v>5650</v>
      </c>
      <c r="R218" s="202" t="s">
        <v>5650</v>
      </c>
      <c r="S218" s="202" t="s">
        <v>5650</v>
      </c>
      <c r="T218" s="202" t="s">
        <v>5650</v>
      </c>
      <c r="U218" s="202">
        <v>0</v>
      </c>
      <c r="V218" s="202">
        <v>0</v>
      </c>
      <c r="W218" s="202">
        <v>0</v>
      </c>
    </row>
    <row r="219" s="202" customFormat="1" spans="1:23">
      <c r="A219" s="202">
        <v>215</v>
      </c>
      <c r="B219" s="202" t="s">
        <v>5625</v>
      </c>
      <c r="C219" s="202" t="s">
        <v>5655</v>
      </c>
      <c r="D219" s="202" t="s">
        <v>5642</v>
      </c>
      <c r="E219" s="202" t="s">
        <v>5642</v>
      </c>
      <c r="F219" s="202" t="s">
        <v>3908</v>
      </c>
      <c r="G219" s="202" t="s">
        <v>3913</v>
      </c>
      <c r="H219" s="202" t="s">
        <v>3915</v>
      </c>
      <c r="I219" s="202" t="s">
        <v>6118</v>
      </c>
      <c r="J219" s="202" t="s">
        <v>5876</v>
      </c>
      <c r="K219" s="202" t="s">
        <v>6119</v>
      </c>
      <c r="L219" s="202" t="s">
        <v>5650</v>
      </c>
      <c r="M219" s="202" t="s">
        <v>5650</v>
      </c>
      <c r="N219" s="202" t="s">
        <v>5650</v>
      </c>
      <c r="O219" s="202" t="s">
        <v>5650</v>
      </c>
      <c r="P219" s="202" t="s">
        <v>5876</v>
      </c>
      <c r="Q219" s="202" t="s">
        <v>6120</v>
      </c>
      <c r="R219" s="202" t="s">
        <v>5697</v>
      </c>
      <c r="S219" s="202" t="s">
        <v>6086</v>
      </c>
      <c r="T219" s="202" t="s">
        <v>5687</v>
      </c>
      <c r="U219" s="202">
        <v>9</v>
      </c>
      <c r="V219" s="202">
        <v>1</v>
      </c>
      <c r="W219" s="202">
        <v>8</v>
      </c>
    </row>
    <row r="220" s="202" customFormat="1" spans="1:23">
      <c r="A220" s="202">
        <v>216</v>
      </c>
      <c r="B220" s="202" t="s">
        <v>5625</v>
      </c>
      <c r="C220" s="202" t="s">
        <v>5655</v>
      </c>
      <c r="D220" s="202" t="s">
        <v>5642</v>
      </c>
      <c r="E220" s="202" t="s">
        <v>5642</v>
      </c>
      <c r="F220" s="202" t="s">
        <v>3908</v>
      </c>
      <c r="G220" s="202" t="s">
        <v>3924</v>
      </c>
      <c r="H220" s="202" t="s">
        <v>3926</v>
      </c>
      <c r="I220" s="202" t="s">
        <v>6121</v>
      </c>
      <c r="J220" s="202" t="s">
        <v>6122</v>
      </c>
      <c r="K220" s="202" t="s">
        <v>5794</v>
      </c>
      <c r="L220" s="202" t="s">
        <v>5873</v>
      </c>
      <c r="M220" s="202" t="s">
        <v>6123</v>
      </c>
      <c r="N220" s="202" t="s">
        <v>5873</v>
      </c>
      <c r="O220" s="202" t="s">
        <v>5650</v>
      </c>
      <c r="P220" s="202" t="s">
        <v>6124</v>
      </c>
      <c r="Q220" s="202" t="s">
        <v>6125</v>
      </c>
      <c r="R220" s="202" t="s">
        <v>6126</v>
      </c>
      <c r="S220" s="202" t="s">
        <v>5650</v>
      </c>
      <c r="T220" s="202" t="s">
        <v>5741</v>
      </c>
      <c r="U220" s="202">
        <v>18</v>
      </c>
      <c r="V220" s="202">
        <v>9</v>
      </c>
      <c r="W220" s="202">
        <v>9</v>
      </c>
    </row>
    <row r="221" s="202" customFormat="1" spans="1:23">
      <c r="A221" s="202">
        <v>217</v>
      </c>
      <c r="B221" s="202" t="s">
        <v>5625</v>
      </c>
      <c r="C221" s="202" t="s">
        <v>5655</v>
      </c>
      <c r="D221" s="202" t="s">
        <v>5642</v>
      </c>
      <c r="E221" s="202" t="s">
        <v>5642</v>
      </c>
      <c r="F221" s="202" t="s">
        <v>991</v>
      </c>
      <c r="G221" s="202" t="s">
        <v>1009</v>
      </c>
      <c r="H221" s="202" t="s">
        <v>1010</v>
      </c>
      <c r="I221" s="202" t="s">
        <v>6127</v>
      </c>
      <c r="J221" s="202" t="s">
        <v>6128</v>
      </c>
      <c r="K221" s="202" t="s">
        <v>6129</v>
      </c>
      <c r="L221" s="202" t="s">
        <v>6130</v>
      </c>
      <c r="M221" s="202" t="s">
        <v>6131</v>
      </c>
      <c r="N221" s="202" t="s">
        <v>6132</v>
      </c>
      <c r="O221" s="202" t="s">
        <v>6133</v>
      </c>
      <c r="P221" s="202" t="s">
        <v>6134</v>
      </c>
      <c r="Q221" s="202" t="s">
        <v>6135</v>
      </c>
      <c r="R221" s="202" t="s">
        <v>6136</v>
      </c>
      <c r="S221" s="202" t="s">
        <v>5669</v>
      </c>
      <c r="T221" s="202" t="s">
        <v>5699</v>
      </c>
      <c r="U221" s="202">
        <v>15</v>
      </c>
      <c r="V221" s="202">
        <v>10</v>
      </c>
      <c r="W221" s="202">
        <v>5</v>
      </c>
    </row>
    <row r="222" s="202" customFormat="1" spans="1:23">
      <c r="A222" s="202">
        <v>218</v>
      </c>
      <c r="B222" s="202" t="s">
        <v>5625</v>
      </c>
      <c r="C222" s="202" t="s">
        <v>5655</v>
      </c>
      <c r="D222" s="202" t="s">
        <v>5642</v>
      </c>
      <c r="E222" s="202" t="s">
        <v>5642</v>
      </c>
      <c r="F222" s="202" t="s">
        <v>991</v>
      </c>
      <c r="G222" s="202" t="s">
        <v>1033</v>
      </c>
      <c r="H222" s="202" t="s">
        <v>1034</v>
      </c>
      <c r="I222" s="202" t="s">
        <v>6137</v>
      </c>
      <c r="J222" s="202" t="s">
        <v>6138</v>
      </c>
      <c r="K222" s="202" t="s">
        <v>6139</v>
      </c>
      <c r="L222" s="202" t="s">
        <v>6090</v>
      </c>
      <c r="M222" s="202" t="s">
        <v>6091</v>
      </c>
      <c r="N222" s="202" t="s">
        <v>6090</v>
      </c>
      <c r="O222" s="202" t="s">
        <v>5650</v>
      </c>
      <c r="P222" s="202" t="s">
        <v>5687</v>
      </c>
      <c r="Q222" s="202" t="s">
        <v>5688</v>
      </c>
      <c r="R222" s="202" t="s">
        <v>5699</v>
      </c>
      <c r="S222" s="202" t="s">
        <v>5650</v>
      </c>
      <c r="T222" s="202" t="s">
        <v>5699</v>
      </c>
      <c r="U222" s="202">
        <v>4</v>
      </c>
      <c r="V222" s="202">
        <v>2</v>
      </c>
      <c r="W222" s="202">
        <v>2</v>
      </c>
    </row>
    <row r="223" s="202" customFormat="1" spans="1:23">
      <c r="A223" s="202">
        <v>219</v>
      </c>
      <c r="B223" s="202" t="s">
        <v>5625</v>
      </c>
      <c r="C223" s="202" t="s">
        <v>5655</v>
      </c>
      <c r="D223" s="202" t="s">
        <v>5642</v>
      </c>
      <c r="E223" s="202" t="s">
        <v>5642</v>
      </c>
      <c r="F223" s="202" t="s">
        <v>991</v>
      </c>
      <c r="G223" s="202" t="s">
        <v>1027</v>
      </c>
      <c r="H223" s="202" t="s">
        <v>1028</v>
      </c>
      <c r="I223" s="202" t="s">
        <v>6140</v>
      </c>
      <c r="J223" s="202" t="s">
        <v>5727</v>
      </c>
      <c r="K223" s="202" t="s">
        <v>6141</v>
      </c>
      <c r="L223" s="202" t="s">
        <v>5699</v>
      </c>
      <c r="M223" s="202" t="s">
        <v>5699</v>
      </c>
      <c r="N223" s="202" t="s">
        <v>5699</v>
      </c>
      <c r="O223" s="202" t="s">
        <v>5650</v>
      </c>
      <c r="P223" s="202" t="s">
        <v>5685</v>
      </c>
      <c r="Q223" s="202" t="s">
        <v>5685</v>
      </c>
      <c r="R223" s="202" t="s">
        <v>5650</v>
      </c>
      <c r="S223" s="202" t="s">
        <v>5685</v>
      </c>
      <c r="T223" s="202" t="s">
        <v>5650</v>
      </c>
      <c r="U223" s="202">
        <v>2</v>
      </c>
      <c r="V223" s="202">
        <v>1</v>
      </c>
      <c r="W223" s="202">
        <v>1</v>
      </c>
    </row>
    <row r="224" s="202" customFormat="1" spans="1:23">
      <c r="A224" s="202">
        <v>220</v>
      </c>
      <c r="B224" s="202" t="s">
        <v>5625</v>
      </c>
      <c r="C224" s="202" t="s">
        <v>5655</v>
      </c>
      <c r="D224" s="202" t="s">
        <v>5642</v>
      </c>
      <c r="E224" s="202" t="s">
        <v>5642</v>
      </c>
      <c r="F224" s="202" t="s">
        <v>991</v>
      </c>
      <c r="G224" s="202" t="s">
        <v>1042</v>
      </c>
      <c r="H224" s="202" t="s">
        <v>1043</v>
      </c>
      <c r="I224" s="202" t="s">
        <v>6142</v>
      </c>
      <c r="J224" s="202" t="s">
        <v>5650</v>
      </c>
      <c r="K224" s="202" t="s">
        <v>5650</v>
      </c>
      <c r="L224" s="202" t="s">
        <v>5650</v>
      </c>
      <c r="M224" s="202" t="s">
        <v>5650</v>
      </c>
      <c r="N224" s="202" t="s">
        <v>5650</v>
      </c>
      <c r="O224" s="202" t="s">
        <v>5650</v>
      </c>
      <c r="P224" s="202" t="s">
        <v>5650</v>
      </c>
      <c r="Q224" s="202" t="s">
        <v>5650</v>
      </c>
      <c r="R224" s="202" t="s">
        <v>5650</v>
      </c>
      <c r="S224" s="202" t="s">
        <v>5650</v>
      </c>
      <c r="T224" s="202" t="s">
        <v>5650</v>
      </c>
      <c r="U224" s="202">
        <v>0</v>
      </c>
      <c r="V224" s="202">
        <v>0</v>
      </c>
      <c r="W224" s="202">
        <v>0</v>
      </c>
    </row>
    <row r="225" s="202" customFormat="1" spans="1:23">
      <c r="A225" s="202">
        <v>221</v>
      </c>
      <c r="B225" s="202" t="s">
        <v>5625</v>
      </c>
      <c r="C225" s="202" t="s">
        <v>5655</v>
      </c>
      <c r="D225" s="202" t="s">
        <v>5642</v>
      </c>
      <c r="E225" s="202" t="s">
        <v>5642</v>
      </c>
      <c r="F225" s="202" t="s">
        <v>991</v>
      </c>
      <c r="G225" s="202" t="s">
        <v>1065</v>
      </c>
      <c r="H225" s="202" t="s">
        <v>1066</v>
      </c>
      <c r="I225" s="202" t="s">
        <v>6143</v>
      </c>
      <c r="J225" s="202" t="s">
        <v>5650</v>
      </c>
      <c r="K225" s="202" t="s">
        <v>5650</v>
      </c>
      <c r="L225" s="202" t="s">
        <v>5650</v>
      </c>
      <c r="M225" s="202" t="s">
        <v>5650</v>
      </c>
      <c r="N225" s="202" t="s">
        <v>5650</v>
      </c>
      <c r="O225" s="202" t="s">
        <v>5650</v>
      </c>
      <c r="P225" s="202" t="s">
        <v>5650</v>
      </c>
      <c r="Q225" s="202" t="s">
        <v>5650</v>
      </c>
      <c r="R225" s="202" t="s">
        <v>5650</v>
      </c>
      <c r="S225" s="202" t="s">
        <v>5650</v>
      </c>
      <c r="T225" s="202" t="s">
        <v>5650</v>
      </c>
      <c r="U225" s="202">
        <v>0</v>
      </c>
      <c r="V225" s="202">
        <v>0</v>
      </c>
      <c r="W225" s="202">
        <v>0</v>
      </c>
    </row>
    <row r="226" s="202" customFormat="1" spans="1:23">
      <c r="A226" s="202">
        <v>222</v>
      </c>
      <c r="B226" s="202" t="s">
        <v>5625</v>
      </c>
      <c r="C226" s="202" t="s">
        <v>5655</v>
      </c>
      <c r="D226" s="202" t="s">
        <v>5642</v>
      </c>
      <c r="E226" s="202" t="s">
        <v>5642</v>
      </c>
      <c r="F226" s="202" t="s">
        <v>991</v>
      </c>
      <c r="G226" s="202" t="s">
        <v>1067</v>
      </c>
      <c r="H226" s="202" t="s">
        <v>1068</v>
      </c>
      <c r="I226" s="202" t="s">
        <v>6144</v>
      </c>
      <c r="J226" s="202" t="s">
        <v>6145</v>
      </c>
      <c r="K226" s="202" t="s">
        <v>6146</v>
      </c>
      <c r="L226" s="202" t="s">
        <v>6147</v>
      </c>
      <c r="M226" s="202" t="s">
        <v>6148</v>
      </c>
      <c r="N226" s="202" t="s">
        <v>6147</v>
      </c>
      <c r="O226" s="202" t="s">
        <v>5650</v>
      </c>
      <c r="P226" s="202" t="s">
        <v>6044</v>
      </c>
      <c r="Q226" s="202" t="s">
        <v>5928</v>
      </c>
      <c r="R226" s="202" t="s">
        <v>5687</v>
      </c>
      <c r="S226" s="202" t="s">
        <v>5685</v>
      </c>
      <c r="T226" s="202" t="s">
        <v>5687</v>
      </c>
      <c r="U226" s="202">
        <v>8</v>
      </c>
      <c r="V226" s="202">
        <v>3</v>
      </c>
      <c r="W226" s="202">
        <v>5</v>
      </c>
    </row>
    <row r="227" s="202" customFormat="1" spans="1:23">
      <c r="A227" s="202">
        <v>223</v>
      </c>
      <c r="B227" s="202" t="s">
        <v>5625</v>
      </c>
      <c r="C227" s="202" t="s">
        <v>5655</v>
      </c>
      <c r="D227" s="202" t="s">
        <v>5642</v>
      </c>
      <c r="E227" s="202" t="s">
        <v>5642</v>
      </c>
      <c r="F227" s="202" t="s">
        <v>991</v>
      </c>
      <c r="G227" s="202" t="s">
        <v>1036</v>
      </c>
      <c r="H227" s="202" t="s">
        <v>1037</v>
      </c>
      <c r="I227" s="202" t="s">
        <v>6149</v>
      </c>
      <c r="J227" s="202" t="s">
        <v>6150</v>
      </c>
      <c r="K227" s="202" t="s">
        <v>5723</v>
      </c>
      <c r="L227" s="202" t="s">
        <v>5699</v>
      </c>
      <c r="M227" s="202" t="s">
        <v>5699</v>
      </c>
      <c r="N227" s="202" t="s">
        <v>5699</v>
      </c>
      <c r="O227" s="202" t="s">
        <v>5650</v>
      </c>
      <c r="P227" s="202" t="s">
        <v>5772</v>
      </c>
      <c r="Q227" s="202" t="s">
        <v>6151</v>
      </c>
      <c r="R227" s="202" t="s">
        <v>6152</v>
      </c>
      <c r="S227" s="202" t="s">
        <v>5650</v>
      </c>
      <c r="T227" s="202" t="s">
        <v>5932</v>
      </c>
      <c r="U227" s="202">
        <v>11</v>
      </c>
      <c r="V227" s="202">
        <v>1</v>
      </c>
      <c r="W227" s="202">
        <v>10</v>
      </c>
    </row>
    <row r="228" s="202" customFormat="1" spans="1:23">
      <c r="A228" s="202">
        <v>224</v>
      </c>
      <c r="B228" s="202" t="s">
        <v>5625</v>
      </c>
      <c r="C228" s="202" t="s">
        <v>5655</v>
      </c>
      <c r="D228" s="202" t="s">
        <v>5642</v>
      </c>
      <c r="E228" s="202" t="s">
        <v>5642</v>
      </c>
      <c r="F228" s="202" t="s">
        <v>991</v>
      </c>
      <c r="G228" s="202" t="s">
        <v>1049</v>
      </c>
      <c r="H228" s="202" t="s">
        <v>1050</v>
      </c>
      <c r="I228" s="202" t="s">
        <v>6153</v>
      </c>
      <c r="J228" s="202" t="s">
        <v>5650</v>
      </c>
      <c r="K228" s="202" t="s">
        <v>5650</v>
      </c>
      <c r="L228" s="202" t="s">
        <v>5650</v>
      </c>
      <c r="M228" s="202" t="s">
        <v>5650</v>
      </c>
      <c r="N228" s="202" t="s">
        <v>5650</v>
      </c>
      <c r="O228" s="202" t="s">
        <v>5650</v>
      </c>
      <c r="P228" s="202" t="s">
        <v>5650</v>
      </c>
      <c r="Q228" s="202" t="s">
        <v>5650</v>
      </c>
      <c r="R228" s="202" t="s">
        <v>5650</v>
      </c>
      <c r="S228" s="202" t="s">
        <v>5650</v>
      </c>
      <c r="T228" s="202" t="s">
        <v>5650</v>
      </c>
      <c r="U228" s="202">
        <v>0</v>
      </c>
      <c r="V228" s="202">
        <v>0</v>
      </c>
      <c r="W228" s="202">
        <v>0</v>
      </c>
    </row>
    <row r="229" s="202" customFormat="1" spans="1:23">
      <c r="A229" s="202">
        <v>225</v>
      </c>
      <c r="B229" s="202" t="s">
        <v>5625</v>
      </c>
      <c r="C229" s="202" t="s">
        <v>5655</v>
      </c>
      <c r="D229" s="202" t="s">
        <v>5642</v>
      </c>
      <c r="E229" s="202" t="s">
        <v>5642</v>
      </c>
      <c r="F229" s="202" t="s">
        <v>991</v>
      </c>
      <c r="G229" s="202" t="s">
        <v>1021</v>
      </c>
      <c r="H229" s="202" t="s">
        <v>1022</v>
      </c>
      <c r="I229" s="202" t="s">
        <v>6154</v>
      </c>
      <c r="J229" s="202" t="s">
        <v>5650</v>
      </c>
      <c r="K229" s="202" t="s">
        <v>5650</v>
      </c>
      <c r="L229" s="202" t="s">
        <v>5650</v>
      </c>
      <c r="M229" s="202" t="s">
        <v>5650</v>
      </c>
      <c r="N229" s="202" t="s">
        <v>5650</v>
      </c>
      <c r="O229" s="202" t="s">
        <v>5650</v>
      </c>
      <c r="P229" s="202" t="s">
        <v>5650</v>
      </c>
      <c r="Q229" s="202" t="s">
        <v>5650</v>
      </c>
      <c r="R229" s="202" t="s">
        <v>5650</v>
      </c>
      <c r="S229" s="202" t="s">
        <v>5650</v>
      </c>
      <c r="T229" s="202" t="s">
        <v>5650</v>
      </c>
      <c r="U229" s="202">
        <v>0</v>
      </c>
      <c r="V229" s="202">
        <v>0</v>
      </c>
      <c r="W229" s="202">
        <v>0</v>
      </c>
    </row>
    <row r="230" s="202" customFormat="1" spans="1:23">
      <c r="A230" s="202">
        <v>226</v>
      </c>
      <c r="B230" s="202" t="s">
        <v>5625</v>
      </c>
      <c r="C230" s="202" t="s">
        <v>5655</v>
      </c>
      <c r="D230" s="202" t="s">
        <v>5642</v>
      </c>
      <c r="E230" s="202" t="s">
        <v>5642</v>
      </c>
      <c r="F230" s="202" t="s">
        <v>991</v>
      </c>
      <c r="G230" s="202" t="s">
        <v>1025</v>
      </c>
      <c r="H230" s="202" t="s">
        <v>1026</v>
      </c>
      <c r="I230" s="202" t="s">
        <v>6155</v>
      </c>
      <c r="J230" s="202" t="s">
        <v>5650</v>
      </c>
      <c r="K230" s="202" t="s">
        <v>5650</v>
      </c>
      <c r="L230" s="202" t="s">
        <v>5650</v>
      </c>
      <c r="M230" s="202" t="s">
        <v>5650</v>
      </c>
      <c r="N230" s="202" t="s">
        <v>5650</v>
      </c>
      <c r="O230" s="202" t="s">
        <v>5650</v>
      </c>
      <c r="P230" s="202" t="s">
        <v>5650</v>
      </c>
      <c r="Q230" s="202" t="s">
        <v>5650</v>
      </c>
      <c r="R230" s="202" t="s">
        <v>5650</v>
      </c>
      <c r="S230" s="202" t="s">
        <v>5650</v>
      </c>
      <c r="T230" s="202" t="s">
        <v>5650</v>
      </c>
      <c r="U230" s="202">
        <v>0</v>
      </c>
      <c r="V230" s="202">
        <v>0</v>
      </c>
      <c r="W230" s="202">
        <v>0</v>
      </c>
    </row>
    <row r="231" s="202" customFormat="1" spans="1:23">
      <c r="A231" s="202">
        <v>227</v>
      </c>
      <c r="B231" s="202" t="s">
        <v>5625</v>
      </c>
      <c r="C231" s="202" t="s">
        <v>5655</v>
      </c>
      <c r="D231" s="202" t="s">
        <v>5642</v>
      </c>
      <c r="E231" s="202" t="s">
        <v>5642</v>
      </c>
      <c r="F231" s="202" t="s">
        <v>991</v>
      </c>
      <c r="G231" s="202" t="s">
        <v>1017</v>
      </c>
      <c r="H231" s="202" t="s">
        <v>1018</v>
      </c>
      <c r="I231" s="202" t="s">
        <v>6156</v>
      </c>
      <c r="J231" s="202" t="s">
        <v>6157</v>
      </c>
      <c r="K231" s="202" t="s">
        <v>6158</v>
      </c>
      <c r="L231" s="202" t="s">
        <v>6159</v>
      </c>
      <c r="M231" s="202" t="s">
        <v>6160</v>
      </c>
      <c r="N231" s="202" t="s">
        <v>6159</v>
      </c>
      <c r="O231" s="202" t="s">
        <v>5650</v>
      </c>
      <c r="P231" s="202" t="s">
        <v>5669</v>
      </c>
      <c r="Q231" s="202" t="s">
        <v>5654</v>
      </c>
      <c r="R231" s="202" t="s">
        <v>5685</v>
      </c>
      <c r="S231" s="202" t="s">
        <v>5685</v>
      </c>
      <c r="T231" s="202" t="s">
        <v>5650</v>
      </c>
      <c r="U231" s="202">
        <v>5</v>
      </c>
      <c r="V231" s="202">
        <v>3</v>
      </c>
      <c r="W231" s="202">
        <v>2</v>
      </c>
    </row>
    <row r="232" s="202" customFormat="1" spans="1:23">
      <c r="A232" s="202">
        <v>228</v>
      </c>
      <c r="B232" s="202" t="s">
        <v>5625</v>
      </c>
      <c r="C232" s="202" t="s">
        <v>5655</v>
      </c>
      <c r="D232" s="202" t="s">
        <v>5642</v>
      </c>
      <c r="E232" s="202" t="s">
        <v>5642</v>
      </c>
      <c r="F232" s="202" t="s">
        <v>991</v>
      </c>
      <c r="G232" s="202" t="s">
        <v>1038</v>
      </c>
      <c r="H232" s="202" t="s">
        <v>1039</v>
      </c>
      <c r="I232" s="202" t="s">
        <v>6161</v>
      </c>
      <c r="J232" s="202" t="s">
        <v>6162</v>
      </c>
      <c r="K232" s="202" t="s">
        <v>6163</v>
      </c>
      <c r="L232" s="202" t="s">
        <v>6164</v>
      </c>
      <c r="M232" s="202" t="s">
        <v>6165</v>
      </c>
      <c r="N232" s="202" t="s">
        <v>6164</v>
      </c>
      <c r="O232" s="202" t="s">
        <v>5650</v>
      </c>
      <c r="P232" s="202" t="s">
        <v>5784</v>
      </c>
      <c r="Q232" s="202" t="s">
        <v>5859</v>
      </c>
      <c r="R232" s="202" t="s">
        <v>5724</v>
      </c>
      <c r="S232" s="202" t="s">
        <v>5650</v>
      </c>
      <c r="T232" s="202" t="s">
        <v>5724</v>
      </c>
      <c r="U232" s="202">
        <v>12</v>
      </c>
      <c r="V232" s="202">
        <v>4</v>
      </c>
      <c r="W232" s="202">
        <v>8</v>
      </c>
    </row>
    <row r="233" s="202" customFormat="1" spans="1:23">
      <c r="A233" s="202">
        <v>229</v>
      </c>
      <c r="B233" s="202" t="s">
        <v>5625</v>
      </c>
      <c r="C233" s="202" t="s">
        <v>5655</v>
      </c>
      <c r="D233" s="202" t="s">
        <v>5642</v>
      </c>
      <c r="E233" s="202" t="s">
        <v>5642</v>
      </c>
      <c r="F233" s="202" t="s">
        <v>991</v>
      </c>
      <c r="G233" s="202" t="s">
        <v>1062</v>
      </c>
      <c r="H233" s="202" t="s">
        <v>1063</v>
      </c>
      <c r="I233" s="202" t="s">
        <v>6166</v>
      </c>
      <c r="J233" s="202" t="s">
        <v>6167</v>
      </c>
      <c r="K233" s="202" t="s">
        <v>6168</v>
      </c>
      <c r="L233" s="202" t="s">
        <v>6169</v>
      </c>
      <c r="M233" s="202" t="s">
        <v>6170</v>
      </c>
      <c r="N233" s="202" t="s">
        <v>6171</v>
      </c>
      <c r="O233" s="202" t="s">
        <v>5654</v>
      </c>
      <c r="P233" s="202" t="s">
        <v>6172</v>
      </c>
      <c r="Q233" s="202" t="s">
        <v>6173</v>
      </c>
      <c r="R233" s="202" t="s">
        <v>6174</v>
      </c>
      <c r="S233" s="202" t="s">
        <v>5669</v>
      </c>
      <c r="T233" s="202" t="s">
        <v>5727</v>
      </c>
      <c r="U233" s="202">
        <v>11</v>
      </c>
      <c r="V233" s="202">
        <v>3</v>
      </c>
      <c r="W233" s="202">
        <v>8</v>
      </c>
    </row>
    <row r="234" s="202" customFormat="1" spans="1:23">
      <c r="A234" s="202">
        <v>230</v>
      </c>
      <c r="B234" s="202" t="s">
        <v>5625</v>
      </c>
      <c r="C234" s="202" t="s">
        <v>5655</v>
      </c>
      <c r="D234" s="202" t="s">
        <v>5642</v>
      </c>
      <c r="E234" s="202" t="s">
        <v>5642</v>
      </c>
      <c r="F234" s="202" t="s">
        <v>991</v>
      </c>
      <c r="G234" s="202" t="s">
        <v>999</v>
      </c>
      <c r="H234" s="202" t="s">
        <v>1000</v>
      </c>
      <c r="I234" s="202" t="s">
        <v>6175</v>
      </c>
      <c r="J234" s="202" t="s">
        <v>5725</v>
      </c>
      <c r="K234" s="202" t="s">
        <v>5725</v>
      </c>
      <c r="L234" s="202" t="s">
        <v>5725</v>
      </c>
      <c r="M234" s="202" t="s">
        <v>5725</v>
      </c>
      <c r="N234" s="202" t="s">
        <v>5725</v>
      </c>
      <c r="O234" s="202" t="s">
        <v>5650</v>
      </c>
      <c r="P234" s="202" t="s">
        <v>5650</v>
      </c>
      <c r="Q234" s="202" t="s">
        <v>5650</v>
      </c>
      <c r="R234" s="202" t="s">
        <v>5650</v>
      </c>
      <c r="S234" s="202" t="s">
        <v>5650</v>
      </c>
      <c r="T234" s="202" t="s">
        <v>5650</v>
      </c>
      <c r="U234" s="202">
        <v>1</v>
      </c>
      <c r="V234" s="202">
        <v>1</v>
      </c>
      <c r="W234" s="202">
        <v>0</v>
      </c>
    </row>
    <row r="235" s="202" customFormat="1" spans="1:23">
      <c r="A235" s="202">
        <v>231</v>
      </c>
      <c r="B235" s="202" t="s">
        <v>5625</v>
      </c>
      <c r="C235" s="202" t="s">
        <v>5655</v>
      </c>
      <c r="D235" s="202" t="s">
        <v>5642</v>
      </c>
      <c r="E235" s="202" t="s">
        <v>5642</v>
      </c>
      <c r="F235" s="202" t="s">
        <v>991</v>
      </c>
      <c r="G235" s="202" t="s">
        <v>1070</v>
      </c>
      <c r="H235" s="202" t="s">
        <v>1071</v>
      </c>
      <c r="I235" s="202" t="s">
        <v>6176</v>
      </c>
      <c r="J235" s="202" t="s">
        <v>6177</v>
      </c>
      <c r="K235" s="202" t="s">
        <v>6178</v>
      </c>
      <c r="L235" s="202" t="s">
        <v>6177</v>
      </c>
      <c r="M235" s="202" t="s">
        <v>6178</v>
      </c>
      <c r="N235" s="202" t="s">
        <v>6107</v>
      </c>
      <c r="O235" s="202" t="s">
        <v>6179</v>
      </c>
      <c r="P235" s="202" t="s">
        <v>5650</v>
      </c>
      <c r="Q235" s="202" t="s">
        <v>5650</v>
      </c>
      <c r="R235" s="202" t="s">
        <v>5650</v>
      </c>
      <c r="S235" s="202" t="s">
        <v>5650</v>
      </c>
      <c r="T235" s="202" t="s">
        <v>5650</v>
      </c>
      <c r="U235" s="202">
        <v>5</v>
      </c>
      <c r="V235" s="202">
        <v>5</v>
      </c>
      <c r="W235" s="202">
        <v>0</v>
      </c>
    </row>
    <row r="236" s="202" customFormat="1" spans="1:23">
      <c r="A236" s="202">
        <v>232</v>
      </c>
      <c r="B236" s="202" t="s">
        <v>5625</v>
      </c>
      <c r="C236" s="202" t="s">
        <v>5655</v>
      </c>
      <c r="D236" s="202" t="s">
        <v>5642</v>
      </c>
      <c r="E236" s="202" t="s">
        <v>5642</v>
      </c>
      <c r="F236" s="202" t="s">
        <v>991</v>
      </c>
      <c r="G236" s="202" t="s">
        <v>1031</v>
      </c>
      <c r="H236" s="202" t="s">
        <v>1032</v>
      </c>
      <c r="I236" s="202" t="s">
        <v>6180</v>
      </c>
      <c r="J236" s="202" t="s">
        <v>6096</v>
      </c>
      <c r="K236" s="202" t="s">
        <v>6096</v>
      </c>
      <c r="L236" s="202" t="s">
        <v>6096</v>
      </c>
      <c r="M236" s="202" t="s">
        <v>6096</v>
      </c>
      <c r="N236" s="202" t="s">
        <v>6096</v>
      </c>
      <c r="O236" s="202" t="s">
        <v>5650</v>
      </c>
      <c r="P236" s="202" t="s">
        <v>5650</v>
      </c>
      <c r="Q236" s="202" t="s">
        <v>5650</v>
      </c>
      <c r="R236" s="202" t="s">
        <v>5650</v>
      </c>
      <c r="S236" s="202" t="s">
        <v>5650</v>
      </c>
      <c r="T236" s="202" t="s">
        <v>5650</v>
      </c>
      <c r="U236" s="202">
        <v>1</v>
      </c>
      <c r="V236" s="202">
        <v>1</v>
      </c>
      <c r="W236" s="202">
        <v>0</v>
      </c>
    </row>
    <row r="237" s="202" customFormat="1" spans="1:23">
      <c r="A237" s="202">
        <v>233</v>
      </c>
      <c r="B237" s="202" t="s">
        <v>5625</v>
      </c>
      <c r="C237" s="202" t="s">
        <v>5655</v>
      </c>
      <c r="D237" s="202" t="s">
        <v>5642</v>
      </c>
      <c r="E237" s="202" t="s">
        <v>5642</v>
      </c>
      <c r="F237" s="202" t="s">
        <v>991</v>
      </c>
      <c r="G237" s="202" t="s">
        <v>1023</v>
      </c>
      <c r="H237" s="202" t="s">
        <v>1024</v>
      </c>
      <c r="I237" s="202" t="s">
        <v>6181</v>
      </c>
      <c r="J237" s="202" t="s">
        <v>6182</v>
      </c>
      <c r="K237" s="202" t="s">
        <v>5794</v>
      </c>
      <c r="L237" s="202" t="s">
        <v>5685</v>
      </c>
      <c r="M237" s="202" t="s">
        <v>5685</v>
      </c>
      <c r="N237" s="202" t="s">
        <v>5685</v>
      </c>
      <c r="O237" s="202" t="s">
        <v>5650</v>
      </c>
      <c r="P237" s="202" t="s">
        <v>6150</v>
      </c>
      <c r="Q237" s="202" t="s">
        <v>6183</v>
      </c>
      <c r="R237" s="202" t="s">
        <v>5699</v>
      </c>
      <c r="S237" s="202" t="s">
        <v>5809</v>
      </c>
      <c r="T237" s="202" t="s">
        <v>5727</v>
      </c>
      <c r="U237" s="202">
        <v>9</v>
      </c>
      <c r="V237" s="202">
        <v>1</v>
      </c>
      <c r="W237" s="202">
        <v>8</v>
      </c>
    </row>
    <row r="238" s="202" customFormat="1" spans="1:23">
      <c r="A238" s="202">
        <v>234</v>
      </c>
      <c r="B238" s="202" t="s">
        <v>5625</v>
      </c>
      <c r="C238" s="202" t="s">
        <v>5655</v>
      </c>
      <c r="D238" s="202" t="s">
        <v>5642</v>
      </c>
      <c r="E238" s="202" t="s">
        <v>5642</v>
      </c>
      <c r="F238" s="202" t="s">
        <v>991</v>
      </c>
      <c r="G238" s="202" t="s">
        <v>1003</v>
      </c>
      <c r="H238" s="202" t="s">
        <v>1004</v>
      </c>
      <c r="I238" s="202" t="s">
        <v>5741</v>
      </c>
      <c r="J238" s="202" t="s">
        <v>5650</v>
      </c>
      <c r="K238" s="202" t="s">
        <v>5650</v>
      </c>
      <c r="L238" s="202" t="s">
        <v>5650</v>
      </c>
      <c r="M238" s="202" t="s">
        <v>5650</v>
      </c>
      <c r="N238" s="202" t="s">
        <v>5650</v>
      </c>
      <c r="O238" s="202" t="s">
        <v>5650</v>
      </c>
      <c r="P238" s="202" t="s">
        <v>5650</v>
      </c>
      <c r="Q238" s="202" t="s">
        <v>5650</v>
      </c>
      <c r="R238" s="202" t="s">
        <v>5650</v>
      </c>
      <c r="S238" s="202" t="s">
        <v>5650</v>
      </c>
      <c r="T238" s="202" t="s">
        <v>5650</v>
      </c>
      <c r="U238" s="202">
        <v>0</v>
      </c>
      <c r="V238" s="202">
        <v>0</v>
      </c>
      <c r="W238" s="202">
        <v>0</v>
      </c>
    </row>
    <row r="239" s="202" customFormat="1" spans="1:23">
      <c r="A239" s="202">
        <v>235</v>
      </c>
      <c r="B239" s="202" t="s">
        <v>5625</v>
      </c>
      <c r="C239" s="202" t="s">
        <v>5655</v>
      </c>
      <c r="D239" s="202" t="s">
        <v>5642</v>
      </c>
      <c r="E239" s="202" t="s">
        <v>5642</v>
      </c>
      <c r="F239" s="202" t="s">
        <v>991</v>
      </c>
      <c r="G239" s="202" t="s">
        <v>1072</v>
      </c>
      <c r="H239" s="202" t="s">
        <v>1073</v>
      </c>
      <c r="I239" s="202" t="s">
        <v>6184</v>
      </c>
      <c r="J239" s="202" t="s">
        <v>6185</v>
      </c>
      <c r="K239" s="202" t="s">
        <v>6186</v>
      </c>
      <c r="L239" s="202" t="s">
        <v>6187</v>
      </c>
      <c r="M239" s="202" t="s">
        <v>6188</v>
      </c>
      <c r="N239" s="202" t="s">
        <v>6189</v>
      </c>
      <c r="O239" s="202" t="s">
        <v>5650</v>
      </c>
      <c r="P239" s="202" t="s">
        <v>5654</v>
      </c>
      <c r="Q239" s="202" t="s">
        <v>5654</v>
      </c>
      <c r="R239" s="202" t="s">
        <v>5654</v>
      </c>
      <c r="S239" s="202" t="s">
        <v>5650</v>
      </c>
      <c r="T239" s="202" t="s">
        <v>5650</v>
      </c>
      <c r="U239" s="202">
        <v>5</v>
      </c>
      <c r="V239" s="202">
        <v>4</v>
      </c>
      <c r="W239" s="202">
        <v>1</v>
      </c>
    </row>
    <row r="240" s="202" customFormat="1" spans="1:23">
      <c r="A240" s="202">
        <v>236</v>
      </c>
      <c r="B240" s="202" t="s">
        <v>5625</v>
      </c>
      <c r="C240" s="202" t="s">
        <v>5655</v>
      </c>
      <c r="D240" s="202" t="s">
        <v>5642</v>
      </c>
      <c r="E240" s="202" t="s">
        <v>5642</v>
      </c>
      <c r="F240" s="202" t="s">
        <v>991</v>
      </c>
      <c r="G240" s="202" t="s">
        <v>1019</v>
      </c>
      <c r="H240" s="202" t="s">
        <v>1020</v>
      </c>
      <c r="I240" s="202" t="s">
        <v>6190</v>
      </c>
      <c r="J240" s="202" t="s">
        <v>6191</v>
      </c>
      <c r="K240" s="202" t="s">
        <v>6192</v>
      </c>
      <c r="L240" s="202" t="s">
        <v>6193</v>
      </c>
      <c r="M240" s="202" t="s">
        <v>6194</v>
      </c>
      <c r="N240" s="202" t="s">
        <v>6195</v>
      </c>
      <c r="O240" s="202" t="s">
        <v>5654</v>
      </c>
      <c r="P240" s="202" t="s">
        <v>6196</v>
      </c>
      <c r="Q240" s="202" t="s">
        <v>6197</v>
      </c>
      <c r="R240" s="202" t="s">
        <v>6198</v>
      </c>
      <c r="S240" s="202" t="s">
        <v>5685</v>
      </c>
      <c r="T240" s="202" t="s">
        <v>5650</v>
      </c>
      <c r="U240" s="202">
        <v>7</v>
      </c>
      <c r="V240" s="202">
        <v>4</v>
      </c>
      <c r="W240" s="202">
        <v>3</v>
      </c>
    </row>
    <row r="241" s="202" customFormat="1" spans="1:23">
      <c r="A241" s="202">
        <v>237</v>
      </c>
      <c r="B241" s="202" t="s">
        <v>5625</v>
      </c>
      <c r="C241" s="202" t="s">
        <v>5655</v>
      </c>
      <c r="D241" s="202" t="s">
        <v>5642</v>
      </c>
      <c r="E241" s="202" t="s">
        <v>5642</v>
      </c>
      <c r="F241" s="202" t="s">
        <v>991</v>
      </c>
      <c r="G241" s="202" t="s">
        <v>5579</v>
      </c>
      <c r="H241" s="202" t="s">
        <v>6199</v>
      </c>
      <c r="I241" s="202" t="s">
        <v>5650</v>
      </c>
      <c r="J241" s="202" t="s">
        <v>5650</v>
      </c>
      <c r="K241" s="202" t="s">
        <v>5650</v>
      </c>
      <c r="L241" s="202" t="s">
        <v>5650</v>
      </c>
      <c r="M241" s="202" t="s">
        <v>5650</v>
      </c>
      <c r="N241" s="202" t="s">
        <v>5650</v>
      </c>
      <c r="O241" s="202" t="s">
        <v>5650</v>
      </c>
      <c r="P241" s="202" t="s">
        <v>5650</v>
      </c>
      <c r="Q241" s="202" t="s">
        <v>5650</v>
      </c>
      <c r="R241" s="202" t="s">
        <v>5650</v>
      </c>
      <c r="S241" s="202" t="s">
        <v>5650</v>
      </c>
      <c r="T241" s="202" t="s">
        <v>5650</v>
      </c>
      <c r="U241" s="202">
        <v>0</v>
      </c>
      <c r="V241" s="202">
        <v>0</v>
      </c>
      <c r="W241" s="202">
        <v>0</v>
      </c>
    </row>
    <row r="242" s="202" customFormat="1" spans="1:23">
      <c r="A242" s="202">
        <v>238</v>
      </c>
      <c r="B242" s="202" t="s">
        <v>5625</v>
      </c>
      <c r="C242" s="202" t="s">
        <v>5655</v>
      </c>
      <c r="D242" s="202" t="s">
        <v>5642</v>
      </c>
      <c r="E242" s="202" t="s">
        <v>5642</v>
      </c>
      <c r="F242" s="202" t="s">
        <v>991</v>
      </c>
      <c r="G242" s="202" t="s">
        <v>1047</v>
      </c>
      <c r="H242" s="202" t="s">
        <v>1048</v>
      </c>
      <c r="I242" s="202" t="s">
        <v>6200</v>
      </c>
      <c r="J242" s="202" t="s">
        <v>5741</v>
      </c>
      <c r="K242" s="202" t="s">
        <v>6201</v>
      </c>
      <c r="L242" s="202" t="s">
        <v>5687</v>
      </c>
      <c r="M242" s="202" t="s">
        <v>5688</v>
      </c>
      <c r="N242" s="202" t="s">
        <v>5687</v>
      </c>
      <c r="O242" s="202" t="s">
        <v>5650</v>
      </c>
      <c r="P242" s="202" t="s">
        <v>5727</v>
      </c>
      <c r="Q242" s="202" t="s">
        <v>6119</v>
      </c>
      <c r="R242" s="202" t="s">
        <v>6202</v>
      </c>
      <c r="S242" s="202" t="s">
        <v>5650</v>
      </c>
      <c r="T242" s="202" t="s">
        <v>5687</v>
      </c>
      <c r="U242" s="202">
        <v>7</v>
      </c>
      <c r="V242" s="202">
        <v>2</v>
      </c>
      <c r="W242" s="202">
        <v>5</v>
      </c>
    </row>
    <row r="243" s="202" customFormat="1" spans="1:23">
      <c r="A243" s="202">
        <v>239</v>
      </c>
      <c r="B243" s="202" t="s">
        <v>5625</v>
      </c>
      <c r="C243" s="202" t="s">
        <v>5655</v>
      </c>
      <c r="D243" s="202" t="s">
        <v>5642</v>
      </c>
      <c r="E243" s="202" t="s">
        <v>5642</v>
      </c>
      <c r="F243" s="202" t="s">
        <v>991</v>
      </c>
      <c r="G243" s="202" t="s">
        <v>1044</v>
      </c>
      <c r="H243" s="202" t="s">
        <v>1045</v>
      </c>
      <c r="I243" s="202" t="s">
        <v>6203</v>
      </c>
      <c r="J243" s="202" t="s">
        <v>6028</v>
      </c>
      <c r="K243" s="202" t="s">
        <v>6204</v>
      </c>
      <c r="L243" s="202" t="s">
        <v>6028</v>
      </c>
      <c r="M243" s="202" t="s">
        <v>6204</v>
      </c>
      <c r="N243" s="202" t="s">
        <v>6147</v>
      </c>
      <c r="O243" s="202" t="s">
        <v>6205</v>
      </c>
      <c r="P243" s="202" t="s">
        <v>5650</v>
      </c>
      <c r="Q243" s="202" t="s">
        <v>5650</v>
      </c>
      <c r="R243" s="202" t="s">
        <v>5650</v>
      </c>
      <c r="S243" s="202" t="s">
        <v>5650</v>
      </c>
      <c r="T243" s="202" t="s">
        <v>5650</v>
      </c>
      <c r="U243" s="202">
        <v>2</v>
      </c>
      <c r="V243" s="202">
        <v>2</v>
      </c>
      <c r="W243" s="202">
        <v>0</v>
      </c>
    </row>
    <row r="244" s="202" customFormat="1" spans="1:23">
      <c r="A244" s="202">
        <v>240</v>
      </c>
      <c r="B244" s="202" t="s">
        <v>5625</v>
      </c>
      <c r="C244" s="202" t="s">
        <v>5655</v>
      </c>
      <c r="D244" s="202" t="s">
        <v>5642</v>
      </c>
      <c r="E244" s="202" t="s">
        <v>5642</v>
      </c>
      <c r="F244" s="202" t="s">
        <v>991</v>
      </c>
      <c r="G244" s="202" t="s">
        <v>4912</v>
      </c>
      <c r="H244" s="202" t="s">
        <v>4913</v>
      </c>
      <c r="I244" s="202" t="s">
        <v>6206</v>
      </c>
      <c r="J244" s="202" t="s">
        <v>5650</v>
      </c>
      <c r="K244" s="202" t="s">
        <v>5650</v>
      </c>
      <c r="L244" s="202" t="s">
        <v>5650</v>
      </c>
      <c r="M244" s="202" t="s">
        <v>5650</v>
      </c>
      <c r="N244" s="202" t="s">
        <v>5650</v>
      </c>
      <c r="O244" s="202" t="s">
        <v>5650</v>
      </c>
      <c r="P244" s="202" t="s">
        <v>5650</v>
      </c>
      <c r="Q244" s="202" t="s">
        <v>5650</v>
      </c>
      <c r="R244" s="202" t="s">
        <v>5650</v>
      </c>
      <c r="S244" s="202" t="s">
        <v>5650</v>
      </c>
      <c r="T244" s="202" t="s">
        <v>5650</v>
      </c>
      <c r="U244" s="202">
        <v>0</v>
      </c>
      <c r="V244" s="202">
        <v>0</v>
      </c>
      <c r="W244" s="202">
        <v>0</v>
      </c>
    </row>
    <row r="245" s="202" customFormat="1" spans="1:23">
      <c r="A245" s="202">
        <v>241</v>
      </c>
      <c r="B245" s="202" t="s">
        <v>5625</v>
      </c>
      <c r="C245" s="202" t="s">
        <v>5655</v>
      </c>
      <c r="D245" s="202" t="s">
        <v>5642</v>
      </c>
      <c r="E245" s="202" t="s">
        <v>5642</v>
      </c>
      <c r="F245" s="202" t="s">
        <v>991</v>
      </c>
      <c r="G245" s="202" t="s">
        <v>1051</v>
      </c>
      <c r="H245" s="202" t="s">
        <v>1052</v>
      </c>
      <c r="I245" s="202" t="s">
        <v>6207</v>
      </c>
      <c r="J245" s="202" t="s">
        <v>6096</v>
      </c>
      <c r="K245" s="202" t="s">
        <v>6208</v>
      </c>
      <c r="L245" s="202" t="s">
        <v>6096</v>
      </c>
      <c r="M245" s="202" t="s">
        <v>6208</v>
      </c>
      <c r="N245" s="202" t="s">
        <v>6096</v>
      </c>
      <c r="O245" s="202" t="s">
        <v>5650</v>
      </c>
      <c r="P245" s="202" t="s">
        <v>5650</v>
      </c>
      <c r="Q245" s="202" t="s">
        <v>5650</v>
      </c>
      <c r="R245" s="202" t="s">
        <v>5650</v>
      </c>
      <c r="S245" s="202" t="s">
        <v>5650</v>
      </c>
      <c r="T245" s="202" t="s">
        <v>5650</v>
      </c>
      <c r="U245" s="202">
        <v>2</v>
      </c>
      <c r="V245" s="202">
        <v>2</v>
      </c>
      <c r="W245" s="202">
        <v>0</v>
      </c>
    </row>
    <row r="246" s="202" customFormat="1" spans="1:23">
      <c r="A246" s="202">
        <v>242</v>
      </c>
      <c r="B246" s="202" t="s">
        <v>5625</v>
      </c>
      <c r="C246" s="202" t="s">
        <v>5655</v>
      </c>
      <c r="D246" s="202" t="s">
        <v>5642</v>
      </c>
      <c r="E246" s="202" t="s">
        <v>5642</v>
      </c>
      <c r="F246" s="202" t="s">
        <v>991</v>
      </c>
      <c r="G246" s="202" t="s">
        <v>1029</v>
      </c>
      <c r="H246" s="202" t="s">
        <v>1030</v>
      </c>
      <c r="I246" s="202" t="s">
        <v>6209</v>
      </c>
      <c r="J246" s="202" t="s">
        <v>6210</v>
      </c>
      <c r="K246" s="202" t="s">
        <v>6211</v>
      </c>
      <c r="L246" s="202" t="s">
        <v>6212</v>
      </c>
      <c r="M246" s="202" t="s">
        <v>6213</v>
      </c>
      <c r="N246" s="202" t="s">
        <v>6214</v>
      </c>
      <c r="O246" s="202" t="s">
        <v>6179</v>
      </c>
      <c r="P246" s="202" t="s">
        <v>6081</v>
      </c>
      <c r="Q246" s="202" t="s">
        <v>6215</v>
      </c>
      <c r="R246" s="202" t="s">
        <v>5713</v>
      </c>
      <c r="S246" s="202" t="s">
        <v>5758</v>
      </c>
      <c r="T246" s="202" t="s">
        <v>5650</v>
      </c>
      <c r="U246" s="202">
        <v>11</v>
      </c>
      <c r="V246" s="202">
        <v>7</v>
      </c>
      <c r="W246" s="202">
        <v>4</v>
      </c>
    </row>
    <row r="247" s="202" customFormat="1" spans="1:23">
      <c r="A247" s="202">
        <v>243</v>
      </c>
      <c r="B247" s="202" t="s">
        <v>5625</v>
      </c>
      <c r="C247" s="202" t="s">
        <v>5655</v>
      </c>
      <c r="D247" s="202" t="s">
        <v>5642</v>
      </c>
      <c r="E247" s="202" t="s">
        <v>5642</v>
      </c>
      <c r="F247" s="202" t="s">
        <v>991</v>
      </c>
      <c r="G247" s="202" t="s">
        <v>1007</v>
      </c>
      <c r="H247" s="202" t="s">
        <v>1008</v>
      </c>
      <c r="I247" s="202" t="s">
        <v>6216</v>
      </c>
      <c r="J247" s="202" t="s">
        <v>6217</v>
      </c>
      <c r="K247" s="202" t="s">
        <v>6218</v>
      </c>
      <c r="L247" s="202" t="s">
        <v>6217</v>
      </c>
      <c r="M247" s="202" t="s">
        <v>6218</v>
      </c>
      <c r="N247" s="202" t="s">
        <v>6219</v>
      </c>
      <c r="O247" s="202" t="s">
        <v>6204</v>
      </c>
      <c r="P247" s="202" t="s">
        <v>5650</v>
      </c>
      <c r="Q247" s="202" t="s">
        <v>5650</v>
      </c>
      <c r="R247" s="202" t="s">
        <v>5650</v>
      </c>
      <c r="S247" s="202" t="s">
        <v>5650</v>
      </c>
      <c r="T247" s="202" t="s">
        <v>5650</v>
      </c>
      <c r="U247" s="202">
        <v>8</v>
      </c>
      <c r="V247" s="202">
        <v>8</v>
      </c>
      <c r="W247" s="202">
        <v>0</v>
      </c>
    </row>
    <row r="248" s="202" customFormat="1" spans="1:23">
      <c r="A248" s="202">
        <v>244</v>
      </c>
      <c r="B248" s="202" t="s">
        <v>5625</v>
      </c>
      <c r="C248" s="202" t="s">
        <v>5655</v>
      </c>
      <c r="D248" s="202" t="s">
        <v>5642</v>
      </c>
      <c r="E248" s="202" t="s">
        <v>5642</v>
      </c>
      <c r="F248" s="202" t="s">
        <v>991</v>
      </c>
      <c r="G248" s="202" t="s">
        <v>1011</v>
      </c>
      <c r="H248" s="202" t="s">
        <v>1012</v>
      </c>
      <c r="I248" s="202" t="s">
        <v>6220</v>
      </c>
      <c r="J248" s="202" t="s">
        <v>5650</v>
      </c>
      <c r="K248" s="202" t="s">
        <v>5650</v>
      </c>
      <c r="L248" s="202" t="s">
        <v>5650</v>
      </c>
      <c r="M248" s="202" t="s">
        <v>5650</v>
      </c>
      <c r="N248" s="202" t="s">
        <v>5650</v>
      </c>
      <c r="O248" s="202" t="s">
        <v>5650</v>
      </c>
      <c r="P248" s="202" t="s">
        <v>5650</v>
      </c>
      <c r="Q248" s="202" t="s">
        <v>5650</v>
      </c>
      <c r="R248" s="202" t="s">
        <v>5650</v>
      </c>
      <c r="S248" s="202" t="s">
        <v>5650</v>
      </c>
      <c r="T248" s="202" t="s">
        <v>5650</v>
      </c>
      <c r="U248" s="202">
        <v>0</v>
      </c>
      <c r="V248" s="202">
        <v>0</v>
      </c>
      <c r="W248" s="202">
        <v>0</v>
      </c>
    </row>
    <row r="249" s="202" customFormat="1" spans="1:23">
      <c r="A249" s="202">
        <v>245</v>
      </c>
      <c r="B249" s="202" t="s">
        <v>5625</v>
      </c>
      <c r="C249" s="202" t="s">
        <v>5655</v>
      </c>
      <c r="D249" s="202" t="s">
        <v>5642</v>
      </c>
      <c r="E249" s="202" t="s">
        <v>5642</v>
      </c>
      <c r="F249" s="202" t="s">
        <v>991</v>
      </c>
      <c r="G249" s="202" t="s">
        <v>4934</v>
      </c>
      <c r="H249" s="202" t="s">
        <v>2279</v>
      </c>
      <c r="I249" s="202" t="s">
        <v>5865</v>
      </c>
      <c r="J249" s="202" t="s">
        <v>5650</v>
      </c>
      <c r="K249" s="202" t="s">
        <v>5650</v>
      </c>
      <c r="L249" s="202" t="s">
        <v>5650</v>
      </c>
      <c r="M249" s="202" t="s">
        <v>5650</v>
      </c>
      <c r="N249" s="202" t="s">
        <v>5650</v>
      </c>
      <c r="O249" s="202" t="s">
        <v>5650</v>
      </c>
      <c r="P249" s="202" t="s">
        <v>5650</v>
      </c>
      <c r="Q249" s="202" t="s">
        <v>5650</v>
      </c>
      <c r="R249" s="202" t="s">
        <v>5650</v>
      </c>
      <c r="S249" s="202" t="s">
        <v>5650</v>
      </c>
      <c r="T249" s="202" t="s">
        <v>5650</v>
      </c>
      <c r="U249" s="202">
        <v>0</v>
      </c>
      <c r="V249" s="202">
        <v>0</v>
      </c>
      <c r="W249" s="202">
        <v>0</v>
      </c>
    </row>
    <row r="250" s="202" customFormat="1" spans="1:23">
      <c r="A250" s="202">
        <v>246</v>
      </c>
      <c r="B250" s="202" t="s">
        <v>5625</v>
      </c>
      <c r="C250" s="202" t="s">
        <v>5655</v>
      </c>
      <c r="D250" s="202" t="s">
        <v>5642</v>
      </c>
      <c r="E250" s="202" t="s">
        <v>5642</v>
      </c>
      <c r="F250" s="202" t="s">
        <v>991</v>
      </c>
      <c r="G250" s="202" t="s">
        <v>1040</v>
      </c>
      <c r="H250" s="202" t="s">
        <v>1041</v>
      </c>
      <c r="I250" s="202" t="s">
        <v>6221</v>
      </c>
      <c r="J250" s="202" t="s">
        <v>6222</v>
      </c>
      <c r="K250" s="202" t="s">
        <v>6223</v>
      </c>
      <c r="L250" s="202" t="s">
        <v>6224</v>
      </c>
      <c r="M250" s="202" t="s">
        <v>6225</v>
      </c>
      <c r="N250" s="202" t="s">
        <v>6224</v>
      </c>
      <c r="O250" s="202" t="s">
        <v>5650</v>
      </c>
      <c r="P250" s="202" t="s">
        <v>5654</v>
      </c>
      <c r="Q250" s="202" t="s">
        <v>5654</v>
      </c>
      <c r="R250" s="202" t="s">
        <v>5654</v>
      </c>
      <c r="S250" s="202" t="s">
        <v>5650</v>
      </c>
      <c r="T250" s="202" t="s">
        <v>5650</v>
      </c>
      <c r="U250" s="202">
        <v>8</v>
      </c>
      <c r="V250" s="202">
        <v>7</v>
      </c>
      <c r="W250" s="202">
        <v>1</v>
      </c>
    </row>
    <row r="251" s="202" customFormat="1" spans="1:23">
      <c r="A251" s="202">
        <v>247</v>
      </c>
      <c r="B251" s="202" t="s">
        <v>5625</v>
      </c>
      <c r="C251" s="202" t="s">
        <v>5655</v>
      </c>
      <c r="D251" s="202" t="s">
        <v>5642</v>
      </c>
      <c r="E251" s="202" t="s">
        <v>5642</v>
      </c>
      <c r="F251" s="202" t="s">
        <v>991</v>
      </c>
      <c r="G251" s="202" t="s">
        <v>1013</v>
      </c>
      <c r="H251" s="202" t="s">
        <v>1014</v>
      </c>
      <c r="I251" s="202" t="s">
        <v>6226</v>
      </c>
      <c r="J251" s="202" t="s">
        <v>6217</v>
      </c>
      <c r="K251" s="202" t="s">
        <v>6227</v>
      </c>
      <c r="L251" s="202" t="s">
        <v>6228</v>
      </c>
      <c r="M251" s="202" t="s">
        <v>6229</v>
      </c>
      <c r="N251" s="202" t="s">
        <v>6107</v>
      </c>
      <c r="O251" s="202" t="s">
        <v>6230</v>
      </c>
      <c r="P251" s="202" t="s">
        <v>5704</v>
      </c>
      <c r="Q251" s="202" t="s">
        <v>5725</v>
      </c>
      <c r="R251" s="202" t="s">
        <v>5704</v>
      </c>
      <c r="S251" s="202" t="s">
        <v>5650</v>
      </c>
      <c r="T251" s="202" t="s">
        <v>5650</v>
      </c>
      <c r="U251" s="202">
        <v>9</v>
      </c>
      <c r="V251" s="202">
        <v>7</v>
      </c>
      <c r="W251" s="202">
        <v>2</v>
      </c>
    </row>
    <row r="252" s="202" customFormat="1" hidden="1" spans="1:23">
      <c r="A252" s="202">
        <v>248</v>
      </c>
      <c r="B252" s="202" t="s">
        <v>5625</v>
      </c>
      <c r="C252" s="202" t="s">
        <v>5655</v>
      </c>
      <c r="D252" s="202" t="s">
        <v>5642</v>
      </c>
      <c r="E252" s="202" t="s">
        <v>5642</v>
      </c>
      <c r="F252" s="202" t="s">
        <v>2088</v>
      </c>
      <c r="G252" s="202" t="s">
        <v>2086</v>
      </c>
      <c r="H252" s="202" t="s">
        <v>2087</v>
      </c>
      <c r="I252" s="202" t="s">
        <v>5737</v>
      </c>
      <c r="J252" s="202" t="s">
        <v>5650</v>
      </c>
      <c r="K252" s="202" t="s">
        <v>5650</v>
      </c>
      <c r="L252" s="202" t="s">
        <v>5650</v>
      </c>
      <c r="M252" s="202" t="s">
        <v>5650</v>
      </c>
      <c r="N252" s="202" t="s">
        <v>5650</v>
      </c>
      <c r="O252" s="202" t="s">
        <v>5650</v>
      </c>
      <c r="P252" s="202" t="s">
        <v>5650</v>
      </c>
      <c r="Q252" s="202" t="s">
        <v>5650</v>
      </c>
      <c r="R252" s="202" t="s">
        <v>5650</v>
      </c>
      <c r="S252" s="202" t="s">
        <v>5650</v>
      </c>
      <c r="T252" s="202" t="s">
        <v>5650</v>
      </c>
      <c r="U252" s="202">
        <v>0</v>
      </c>
      <c r="V252" s="202">
        <v>0</v>
      </c>
      <c r="W252" s="202">
        <v>0</v>
      </c>
    </row>
    <row r="253" s="202" customFormat="1" hidden="1" spans="1:23">
      <c r="A253" s="202">
        <v>249</v>
      </c>
      <c r="B253" s="202" t="s">
        <v>5625</v>
      </c>
      <c r="C253" s="202" t="s">
        <v>5655</v>
      </c>
      <c r="D253" s="202" t="s">
        <v>3435</v>
      </c>
      <c r="E253" s="202" t="s">
        <v>6231</v>
      </c>
      <c r="F253" s="202" t="s">
        <v>6232</v>
      </c>
      <c r="G253" s="202" t="s">
        <v>3443</v>
      </c>
      <c r="H253" s="202" t="s">
        <v>3445</v>
      </c>
      <c r="I253" s="202" t="s">
        <v>6233</v>
      </c>
      <c r="J253" s="202" t="s">
        <v>6234</v>
      </c>
      <c r="K253" s="202" t="s">
        <v>6235</v>
      </c>
      <c r="L253" s="202" t="s">
        <v>6236</v>
      </c>
      <c r="M253" s="202" t="s">
        <v>6237</v>
      </c>
      <c r="N253" s="202" t="s">
        <v>6238</v>
      </c>
      <c r="O253" s="202" t="s">
        <v>6239</v>
      </c>
      <c r="P253" s="202" t="s">
        <v>6240</v>
      </c>
      <c r="Q253" s="202" t="s">
        <v>6211</v>
      </c>
      <c r="R253" s="202" t="s">
        <v>5650</v>
      </c>
      <c r="S253" s="202" t="s">
        <v>6240</v>
      </c>
      <c r="T253" s="202" t="s">
        <v>5650</v>
      </c>
      <c r="U253" s="202">
        <v>8</v>
      </c>
      <c r="V253" s="202">
        <v>5</v>
      </c>
      <c r="W253" s="202">
        <v>3</v>
      </c>
    </row>
    <row r="254" s="202" customFormat="1" hidden="1" spans="1:23">
      <c r="A254" s="202">
        <v>250</v>
      </c>
      <c r="B254" s="202" t="s">
        <v>5625</v>
      </c>
      <c r="C254" s="202" t="s">
        <v>5655</v>
      </c>
      <c r="D254" s="202" t="s">
        <v>3435</v>
      </c>
      <c r="E254" s="202" t="s">
        <v>6231</v>
      </c>
      <c r="F254" s="202" t="s">
        <v>6232</v>
      </c>
      <c r="G254" s="202" t="s">
        <v>3447</v>
      </c>
      <c r="H254" s="202" t="s">
        <v>3448</v>
      </c>
      <c r="I254" s="202" t="s">
        <v>6195</v>
      </c>
      <c r="J254" s="202" t="s">
        <v>5650</v>
      </c>
      <c r="K254" s="202" t="s">
        <v>5650</v>
      </c>
      <c r="L254" s="202" t="s">
        <v>5650</v>
      </c>
      <c r="M254" s="202" t="s">
        <v>5650</v>
      </c>
      <c r="N254" s="202" t="s">
        <v>5650</v>
      </c>
      <c r="O254" s="202" t="s">
        <v>5650</v>
      </c>
      <c r="P254" s="202" t="s">
        <v>5650</v>
      </c>
      <c r="Q254" s="202" t="s">
        <v>5650</v>
      </c>
      <c r="R254" s="202" t="s">
        <v>5650</v>
      </c>
      <c r="S254" s="202" t="s">
        <v>5650</v>
      </c>
      <c r="T254" s="202" t="s">
        <v>5650</v>
      </c>
      <c r="U254" s="202">
        <v>0</v>
      </c>
      <c r="V254" s="202">
        <v>0</v>
      </c>
      <c r="W254" s="202">
        <v>0</v>
      </c>
    </row>
    <row r="255" s="202" customFormat="1" hidden="1" spans="1:23">
      <c r="A255" s="202">
        <v>251</v>
      </c>
      <c r="B255" s="202" t="s">
        <v>5625</v>
      </c>
      <c r="C255" s="202" t="s">
        <v>5655</v>
      </c>
      <c r="D255" s="202" t="s">
        <v>3435</v>
      </c>
      <c r="E255" s="202" t="s">
        <v>6231</v>
      </c>
      <c r="F255" s="202" t="s">
        <v>6232</v>
      </c>
      <c r="G255" s="202" t="s">
        <v>3756</v>
      </c>
      <c r="H255" s="202" t="s">
        <v>3758</v>
      </c>
      <c r="I255" s="202" t="s">
        <v>5650</v>
      </c>
      <c r="J255" s="202" t="s">
        <v>5650</v>
      </c>
      <c r="K255" s="202" t="s">
        <v>5650</v>
      </c>
      <c r="L255" s="202" t="s">
        <v>5650</v>
      </c>
      <c r="M255" s="202" t="s">
        <v>5650</v>
      </c>
      <c r="N255" s="202" t="s">
        <v>5650</v>
      </c>
      <c r="O255" s="202" t="s">
        <v>5650</v>
      </c>
      <c r="P255" s="202" t="s">
        <v>5650</v>
      </c>
      <c r="Q255" s="202" t="s">
        <v>5650</v>
      </c>
      <c r="R255" s="202" t="s">
        <v>5650</v>
      </c>
      <c r="S255" s="202" t="s">
        <v>5650</v>
      </c>
      <c r="T255" s="202" t="s">
        <v>5650</v>
      </c>
      <c r="U255" s="202">
        <v>0</v>
      </c>
      <c r="V255" s="202">
        <v>0</v>
      </c>
      <c r="W255" s="202">
        <v>0</v>
      </c>
    </row>
    <row r="256" s="202" customFormat="1" hidden="1" spans="1:23">
      <c r="A256" s="202">
        <v>252</v>
      </c>
      <c r="B256" s="202" t="s">
        <v>5625</v>
      </c>
      <c r="C256" s="202" t="s">
        <v>5655</v>
      </c>
      <c r="D256" s="202" t="s">
        <v>3675</v>
      </c>
      <c r="E256" s="202" t="s">
        <v>6241</v>
      </c>
      <c r="F256" s="202" t="s">
        <v>3611</v>
      </c>
      <c r="G256" s="202" t="s">
        <v>5316</v>
      </c>
      <c r="H256" s="202" t="s">
        <v>6242</v>
      </c>
      <c r="I256" s="202" t="s">
        <v>6243</v>
      </c>
      <c r="J256" s="202" t="s">
        <v>5650</v>
      </c>
      <c r="K256" s="202" t="s">
        <v>5650</v>
      </c>
      <c r="L256" s="202" t="s">
        <v>5650</v>
      </c>
      <c r="M256" s="202" t="s">
        <v>5650</v>
      </c>
      <c r="N256" s="202" t="s">
        <v>5650</v>
      </c>
      <c r="O256" s="202" t="s">
        <v>5650</v>
      </c>
      <c r="P256" s="202" t="s">
        <v>5650</v>
      </c>
      <c r="Q256" s="202" t="s">
        <v>5650</v>
      </c>
      <c r="R256" s="202" t="s">
        <v>5650</v>
      </c>
      <c r="S256" s="202" t="s">
        <v>5650</v>
      </c>
      <c r="T256" s="202" t="s">
        <v>5650</v>
      </c>
      <c r="U256" s="202">
        <v>0</v>
      </c>
      <c r="V256" s="202">
        <v>0</v>
      </c>
      <c r="W256" s="202">
        <v>0</v>
      </c>
    </row>
    <row r="257" s="202" customFormat="1" hidden="1" spans="1:23">
      <c r="A257" s="202">
        <v>253</v>
      </c>
      <c r="B257" s="202" t="s">
        <v>5625</v>
      </c>
      <c r="C257" s="202" t="s">
        <v>5655</v>
      </c>
      <c r="D257" s="202" t="s">
        <v>3675</v>
      </c>
      <c r="E257" s="202" t="s">
        <v>6241</v>
      </c>
      <c r="F257" s="202" t="s">
        <v>3611</v>
      </c>
      <c r="G257" s="202" t="s">
        <v>3676</v>
      </c>
      <c r="H257" s="202" t="s">
        <v>3678</v>
      </c>
      <c r="I257" s="202" t="s">
        <v>5865</v>
      </c>
      <c r="J257" s="202" t="s">
        <v>5650</v>
      </c>
      <c r="K257" s="202" t="s">
        <v>5650</v>
      </c>
      <c r="L257" s="202" t="s">
        <v>5650</v>
      </c>
      <c r="M257" s="202" t="s">
        <v>5650</v>
      </c>
      <c r="N257" s="202" t="s">
        <v>5650</v>
      </c>
      <c r="O257" s="202" t="s">
        <v>5650</v>
      </c>
      <c r="P257" s="202" t="s">
        <v>5650</v>
      </c>
      <c r="Q257" s="202" t="s">
        <v>5650</v>
      </c>
      <c r="R257" s="202" t="s">
        <v>5650</v>
      </c>
      <c r="S257" s="202" t="s">
        <v>5650</v>
      </c>
      <c r="T257" s="202" t="s">
        <v>5650</v>
      </c>
      <c r="U257" s="202">
        <v>0</v>
      </c>
      <c r="V257" s="202">
        <v>0</v>
      </c>
      <c r="W257" s="202">
        <v>0</v>
      </c>
    </row>
    <row r="258" s="202" customFormat="1" hidden="1" spans="1:23">
      <c r="A258" s="202">
        <v>254</v>
      </c>
      <c r="B258" s="202" t="s">
        <v>5625</v>
      </c>
      <c r="C258" s="202" t="s">
        <v>5655</v>
      </c>
      <c r="D258" s="202" t="s">
        <v>3675</v>
      </c>
      <c r="E258" s="202" t="s">
        <v>6241</v>
      </c>
      <c r="F258" s="202" t="s">
        <v>3611</v>
      </c>
      <c r="G258" s="202" t="s">
        <v>3686</v>
      </c>
      <c r="H258" s="202" t="s">
        <v>3688</v>
      </c>
      <c r="I258" s="202" t="s">
        <v>6244</v>
      </c>
      <c r="J258" s="202" t="s">
        <v>6159</v>
      </c>
      <c r="K258" s="202" t="s">
        <v>6245</v>
      </c>
      <c r="L258" s="202" t="s">
        <v>6159</v>
      </c>
      <c r="M258" s="202" t="s">
        <v>6245</v>
      </c>
      <c r="N258" s="202" t="s">
        <v>6159</v>
      </c>
      <c r="O258" s="202" t="s">
        <v>5650</v>
      </c>
      <c r="P258" s="202" t="s">
        <v>5650</v>
      </c>
      <c r="Q258" s="202" t="s">
        <v>5650</v>
      </c>
      <c r="R258" s="202" t="s">
        <v>5650</v>
      </c>
      <c r="S258" s="202" t="s">
        <v>5650</v>
      </c>
      <c r="T258" s="202" t="s">
        <v>5650</v>
      </c>
      <c r="U258" s="202">
        <v>2</v>
      </c>
      <c r="V258" s="202">
        <v>2</v>
      </c>
      <c r="W258" s="202">
        <v>0</v>
      </c>
    </row>
    <row r="259" s="202" customFormat="1" hidden="1" spans="1:23">
      <c r="A259" s="202">
        <v>255</v>
      </c>
      <c r="B259" s="202" t="s">
        <v>5625</v>
      </c>
      <c r="C259" s="202" t="s">
        <v>5655</v>
      </c>
      <c r="D259" s="202" t="s">
        <v>3675</v>
      </c>
      <c r="E259" s="202" t="s">
        <v>6241</v>
      </c>
      <c r="F259" s="202" t="s">
        <v>3611</v>
      </c>
      <c r="G259" s="202" t="s">
        <v>3689</v>
      </c>
      <c r="H259" s="202" t="s">
        <v>3691</v>
      </c>
      <c r="I259" s="202" t="s">
        <v>6246</v>
      </c>
      <c r="J259" s="202" t="s">
        <v>5697</v>
      </c>
      <c r="K259" s="202" t="s">
        <v>6247</v>
      </c>
      <c r="L259" s="202" t="s">
        <v>5650</v>
      </c>
      <c r="M259" s="202" t="s">
        <v>5650</v>
      </c>
      <c r="N259" s="202" t="s">
        <v>5650</v>
      </c>
      <c r="O259" s="202" t="s">
        <v>5650</v>
      </c>
      <c r="P259" s="202" t="s">
        <v>5697</v>
      </c>
      <c r="Q259" s="202" t="s">
        <v>5801</v>
      </c>
      <c r="R259" s="202" t="s">
        <v>5896</v>
      </c>
      <c r="S259" s="202" t="s">
        <v>5650</v>
      </c>
      <c r="T259" s="202" t="s">
        <v>5699</v>
      </c>
      <c r="U259" s="202">
        <v>4</v>
      </c>
      <c r="V259" s="202">
        <v>1</v>
      </c>
      <c r="W259" s="202">
        <v>3</v>
      </c>
    </row>
    <row r="260" s="202" customFormat="1" hidden="1" spans="1:23">
      <c r="A260" s="202">
        <v>256</v>
      </c>
      <c r="B260" s="202" t="s">
        <v>5625</v>
      </c>
      <c r="C260" s="202" t="s">
        <v>5655</v>
      </c>
      <c r="D260" s="202" t="s">
        <v>3675</v>
      </c>
      <c r="E260" s="202" t="s">
        <v>6241</v>
      </c>
      <c r="F260" s="202" t="s">
        <v>3611</v>
      </c>
      <c r="G260" s="202" t="s">
        <v>3680</v>
      </c>
      <c r="H260" s="202" t="s">
        <v>3682</v>
      </c>
      <c r="I260" s="202" t="s">
        <v>6248</v>
      </c>
      <c r="J260" s="202" t="s">
        <v>5650</v>
      </c>
      <c r="K260" s="202" t="s">
        <v>5650</v>
      </c>
      <c r="L260" s="202" t="s">
        <v>5650</v>
      </c>
      <c r="M260" s="202" t="s">
        <v>5650</v>
      </c>
      <c r="N260" s="202" t="s">
        <v>5650</v>
      </c>
      <c r="O260" s="202" t="s">
        <v>5650</v>
      </c>
      <c r="P260" s="202" t="s">
        <v>5650</v>
      </c>
      <c r="Q260" s="202" t="s">
        <v>5650</v>
      </c>
      <c r="R260" s="202" t="s">
        <v>5650</v>
      </c>
      <c r="S260" s="202" t="s">
        <v>5650</v>
      </c>
      <c r="T260" s="202" t="s">
        <v>5650</v>
      </c>
      <c r="U260" s="202">
        <v>0</v>
      </c>
      <c r="V260" s="202">
        <v>0</v>
      </c>
      <c r="W260" s="202">
        <v>0</v>
      </c>
    </row>
    <row r="261" s="202" customFormat="1" hidden="1" spans="1:23">
      <c r="A261" s="202">
        <v>257</v>
      </c>
      <c r="B261" s="202" t="s">
        <v>5625</v>
      </c>
      <c r="C261" s="202" t="s">
        <v>5655</v>
      </c>
      <c r="D261" s="202" t="s">
        <v>3675</v>
      </c>
      <c r="E261" s="202" t="s">
        <v>6241</v>
      </c>
      <c r="F261" s="202" t="s">
        <v>3611</v>
      </c>
      <c r="G261" s="202" t="s">
        <v>3787</v>
      </c>
      <c r="H261" s="202" t="s">
        <v>341</v>
      </c>
      <c r="I261" s="202" t="s">
        <v>6249</v>
      </c>
      <c r="J261" s="202" t="s">
        <v>5685</v>
      </c>
      <c r="K261" s="202" t="s">
        <v>5685</v>
      </c>
      <c r="L261" s="202" t="s">
        <v>5650</v>
      </c>
      <c r="M261" s="202" t="s">
        <v>5650</v>
      </c>
      <c r="N261" s="202" t="s">
        <v>5650</v>
      </c>
      <c r="O261" s="202" t="s">
        <v>5650</v>
      </c>
      <c r="P261" s="202" t="s">
        <v>5685</v>
      </c>
      <c r="Q261" s="202" t="s">
        <v>5685</v>
      </c>
      <c r="R261" s="202" t="s">
        <v>5650</v>
      </c>
      <c r="S261" s="202" t="s">
        <v>5685</v>
      </c>
      <c r="T261" s="202" t="s">
        <v>5650</v>
      </c>
      <c r="U261" s="202">
        <v>1</v>
      </c>
      <c r="V261" s="202">
        <v>0</v>
      </c>
      <c r="W261" s="202">
        <v>1</v>
      </c>
    </row>
    <row r="262" s="202" customFormat="1" hidden="1" spans="1:23">
      <c r="A262" s="202">
        <v>258</v>
      </c>
      <c r="B262" s="202" t="s">
        <v>5625</v>
      </c>
      <c r="C262" s="202" t="s">
        <v>5655</v>
      </c>
      <c r="D262" s="202" t="s">
        <v>3356</v>
      </c>
      <c r="E262" s="202" t="s">
        <v>6250</v>
      </c>
      <c r="F262" s="202" t="s">
        <v>3799</v>
      </c>
      <c r="G262" s="202" t="s">
        <v>3796</v>
      </c>
      <c r="H262" s="202" t="s">
        <v>3798</v>
      </c>
      <c r="I262" s="202" t="s">
        <v>6251</v>
      </c>
      <c r="J262" s="202" t="s">
        <v>6252</v>
      </c>
      <c r="K262" s="202" t="s">
        <v>6253</v>
      </c>
      <c r="L262" s="202" t="s">
        <v>5758</v>
      </c>
      <c r="M262" s="202" t="s">
        <v>5758</v>
      </c>
      <c r="N262" s="202" t="s">
        <v>5758</v>
      </c>
      <c r="O262" s="202" t="s">
        <v>5650</v>
      </c>
      <c r="P262" s="202" t="s">
        <v>5854</v>
      </c>
      <c r="Q262" s="202" t="s">
        <v>5854</v>
      </c>
      <c r="R262" s="202" t="s">
        <v>5650</v>
      </c>
      <c r="S262" s="202" t="s">
        <v>5854</v>
      </c>
      <c r="T262" s="202" t="s">
        <v>5650</v>
      </c>
      <c r="U262" s="202">
        <v>2</v>
      </c>
      <c r="V262" s="202">
        <v>1</v>
      </c>
      <c r="W262" s="202">
        <v>1</v>
      </c>
    </row>
    <row r="263" s="202" customFormat="1" hidden="1" spans="1:23">
      <c r="A263" s="202">
        <v>259</v>
      </c>
      <c r="B263" s="202" t="s">
        <v>5625</v>
      </c>
      <c r="C263" s="202" t="s">
        <v>5655</v>
      </c>
      <c r="D263" s="202" t="s">
        <v>3558</v>
      </c>
      <c r="E263" s="202" t="s">
        <v>6254</v>
      </c>
      <c r="F263" s="202" t="s">
        <v>3565</v>
      </c>
      <c r="G263" s="202" t="s">
        <v>3563</v>
      </c>
      <c r="H263" s="202" t="s">
        <v>3564</v>
      </c>
      <c r="I263" s="202" t="s">
        <v>6255</v>
      </c>
      <c r="J263" s="202" t="s">
        <v>5772</v>
      </c>
      <c r="K263" s="202" t="s">
        <v>5772</v>
      </c>
      <c r="L263" s="202" t="s">
        <v>5772</v>
      </c>
      <c r="M263" s="202" t="s">
        <v>5772</v>
      </c>
      <c r="N263" s="202" t="s">
        <v>5772</v>
      </c>
      <c r="O263" s="202" t="s">
        <v>5650</v>
      </c>
      <c r="P263" s="202" t="s">
        <v>5650</v>
      </c>
      <c r="Q263" s="202" t="s">
        <v>5650</v>
      </c>
      <c r="R263" s="202" t="s">
        <v>5650</v>
      </c>
      <c r="S263" s="202" t="s">
        <v>5650</v>
      </c>
      <c r="T263" s="202" t="s">
        <v>5650</v>
      </c>
      <c r="U263" s="202">
        <v>1</v>
      </c>
      <c r="V263" s="202">
        <v>1</v>
      </c>
      <c r="W263" s="202">
        <v>0</v>
      </c>
    </row>
    <row r="264" s="202" customFormat="1" hidden="1" spans="1:23">
      <c r="A264" s="202">
        <v>260</v>
      </c>
      <c r="B264" s="202" t="s">
        <v>5625</v>
      </c>
      <c r="C264" s="202" t="s">
        <v>5655</v>
      </c>
      <c r="D264" s="202" t="s">
        <v>3356</v>
      </c>
      <c r="E264" s="202" t="s">
        <v>6250</v>
      </c>
      <c r="F264" s="202" t="s">
        <v>6256</v>
      </c>
      <c r="G264" s="202" t="s">
        <v>3368</v>
      </c>
      <c r="H264" s="202" t="s">
        <v>3370</v>
      </c>
      <c r="I264" s="202" t="s">
        <v>6257</v>
      </c>
      <c r="J264" s="202" t="s">
        <v>6258</v>
      </c>
      <c r="K264" s="202" t="s">
        <v>5988</v>
      </c>
      <c r="L264" s="202" t="s">
        <v>5967</v>
      </c>
      <c r="M264" s="202" t="s">
        <v>5968</v>
      </c>
      <c r="N264" s="202" t="s">
        <v>5922</v>
      </c>
      <c r="O264" s="202" t="s">
        <v>5969</v>
      </c>
      <c r="P264" s="202" t="s">
        <v>5669</v>
      </c>
      <c r="Q264" s="202" t="s">
        <v>5654</v>
      </c>
      <c r="R264" s="202" t="s">
        <v>5685</v>
      </c>
      <c r="S264" s="202" t="s">
        <v>5650</v>
      </c>
      <c r="T264" s="202" t="s">
        <v>5685</v>
      </c>
      <c r="U264" s="202">
        <v>6</v>
      </c>
      <c r="V264" s="202">
        <v>4</v>
      </c>
      <c r="W264" s="202">
        <v>2</v>
      </c>
    </row>
    <row r="265" s="202" customFormat="1" hidden="1" spans="1:23">
      <c r="A265" s="202">
        <v>261</v>
      </c>
      <c r="B265" s="202" t="s">
        <v>5625</v>
      </c>
      <c r="C265" s="202" t="s">
        <v>5655</v>
      </c>
      <c r="D265" s="202" t="s">
        <v>3295</v>
      </c>
      <c r="E265" s="202" t="s">
        <v>5975</v>
      </c>
      <c r="F265" s="202" t="s">
        <v>6259</v>
      </c>
      <c r="G265" s="202" t="s">
        <v>3303</v>
      </c>
      <c r="H265" s="202" t="s">
        <v>3305</v>
      </c>
      <c r="I265" s="202" t="s">
        <v>6260</v>
      </c>
      <c r="J265" s="202" t="s">
        <v>5650</v>
      </c>
      <c r="K265" s="202" t="s">
        <v>5650</v>
      </c>
      <c r="L265" s="202" t="s">
        <v>5650</v>
      </c>
      <c r="M265" s="202" t="s">
        <v>5650</v>
      </c>
      <c r="N265" s="202" t="s">
        <v>5650</v>
      </c>
      <c r="O265" s="202" t="s">
        <v>5650</v>
      </c>
      <c r="P265" s="202" t="s">
        <v>5650</v>
      </c>
      <c r="Q265" s="202" t="s">
        <v>5650</v>
      </c>
      <c r="R265" s="202" t="s">
        <v>5650</v>
      </c>
      <c r="S265" s="202" t="s">
        <v>5650</v>
      </c>
      <c r="T265" s="202" t="s">
        <v>5650</v>
      </c>
      <c r="U265" s="202">
        <v>0</v>
      </c>
      <c r="V265" s="202">
        <v>0</v>
      </c>
      <c r="W265" s="202">
        <v>0</v>
      </c>
    </row>
    <row r="266" s="202" customFormat="1" hidden="1" spans="1:23">
      <c r="A266" s="202">
        <v>262</v>
      </c>
      <c r="B266" s="202" t="s">
        <v>5625</v>
      </c>
      <c r="C266" s="202" t="s">
        <v>5655</v>
      </c>
      <c r="D266" s="202" t="s">
        <v>3255</v>
      </c>
      <c r="E266" s="202" t="s">
        <v>6261</v>
      </c>
      <c r="F266" s="202" t="s">
        <v>6262</v>
      </c>
      <c r="G266" s="202" t="s">
        <v>3260</v>
      </c>
      <c r="H266" s="202" t="s">
        <v>3262</v>
      </c>
      <c r="I266" s="202" t="s">
        <v>6263</v>
      </c>
      <c r="J266" s="202" t="s">
        <v>6264</v>
      </c>
      <c r="K266" s="202" t="s">
        <v>6265</v>
      </c>
      <c r="L266" s="202" t="s">
        <v>6266</v>
      </c>
      <c r="M266" s="202" t="s">
        <v>6101</v>
      </c>
      <c r="N266" s="202" t="s">
        <v>6267</v>
      </c>
      <c r="O266" s="202" t="s">
        <v>6268</v>
      </c>
      <c r="P266" s="202" t="s">
        <v>6269</v>
      </c>
      <c r="Q266" s="202" t="s">
        <v>5752</v>
      </c>
      <c r="R266" s="202" t="s">
        <v>6270</v>
      </c>
      <c r="S266" s="202" t="s">
        <v>5650</v>
      </c>
      <c r="T266" s="202" t="s">
        <v>5699</v>
      </c>
      <c r="U266" s="202">
        <v>16</v>
      </c>
      <c r="V266" s="202">
        <v>11</v>
      </c>
      <c r="W266" s="202">
        <v>5</v>
      </c>
    </row>
    <row r="267" s="202" customFormat="1" spans="1:23">
      <c r="A267" s="202">
        <v>263</v>
      </c>
      <c r="B267" s="202" t="s">
        <v>5625</v>
      </c>
      <c r="C267" s="202" t="s">
        <v>5655</v>
      </c>
      <c r="D267" s="202" t="s">
        <v>5642</v>
      </c>
      <c r="E267" s="202" t="s">
        <v>5642</v>
      </c>
      <c r="F267" s="202" t="s">
        <v>6271</v>
      </c>
      <c r="G267" s="202" t="s">
        <v>1060</v>
      </c>
      <c r="H267" s="202" t="s">
        <v>1061</v>
      </c>
      <c r="I267" s="202" t="s">
        <v>6272</v>
      </c>
      <c r="J267" s="202" t="s">
        <v>6273</v>
      </c>
      <c r="K267" s="202" t="s">
        <v>6274</v>
      </c>
      <c r="L267" s="202" t="s">
        <v>6228</v>
      </c>
      <c r="M267" s="202" t="s">
        <v>6229</v>
      </c>
      <c r="N267" s="202" t="s">
        <v>6107</v>
      </c>
      <c r="O267" s="202" t="s">
        <v>6230</v>
      </c>
      <c r="P267" s="202" t="s">
        <v>5713</v>
      </c>
      <c r="Q267" s="202" t="s">
        <v>5974</v>
      </c>
      <c r="R267" s="202" t="s">
        <v>5699</v>
      </c>
      <c r="S267" s="202" t="s">
        <v>5685</v>
      </c>
      <c r="T267" s="202" t="s">
        <v>5699</v>
      </c>
      <c r="U267" s="202">
        <v>10</v>
      </c>
      <c r="V267" s="202">
        <v>7</v>
      </c>
      <c r="W267" s="202">
        <v>3</v>
      </c>
    </row>
    <row r="268" s="202" customFormat="1" spans="1:23">
      <c r="A268" s="202">
        <v>264</v>
      </c>
      <c r="B268" s="202" t="s">
        <v>5625</v>
      </c>
      <c r="C268" s="202" t="s">
        <v>5655</v>
      </c>
      <c r="D268" s="202" t="s">
        <v>5642</v>
      </c>
      <c r="E268" s="202" t="s">
        <v>5642</v>
      </c>
      <c r="F268" s="202" t="s">
        <v>6271</v>
      </c>
      <c r="G268" s="202" t="s">
        <v>992</v>
      </c>
      <c r="H268" s="202" t="s">
        <v>993</v>
      </c>
      <c r="I268" s="202" t="s">
        <v>6275</v>
      </c>
      <c r="J268" s="202" t="s">
        <v>5650</v>
      </c>
      <c r="K268" s="202" t="s">
        <v>5650</v>
      </c>
      <c r="L268" s="202" t="s">
        <v>5650</v>
      </c>
      <c r="M268" s="202" t="s">
        <v>5650</v>
      </c>
      <c r="N268" s="202" t="s">
        <v>5650</v>
      </c>
      <c r="O268" s="202" t="s">
        <v>5650</v>
      </c>
      <c r="P268" s="202" t="s">
        <v>5650</v>
      </c>
      <c r="Q268" s="202" t="s">
        <v>5650</v>
      </c>
      <c r="R268" s="202" t="s">
        <v>5650</v>
      </c>
      <c r="S268" s="202" t="s">
        <v>5650</v>
      </c>
      <c r="T268" s="202" t="s">
        <v>5650</v>
      </c>
      <c r="U268" s="202">
        <v>0</v>
      </c>
      <c r="V268" s="202">
        <v>0</v>
      </c>
      <c r="W268" s="202">
        <v>0</v>
      </c>
    </row>
    <row r="269" s="202" customFormat="1" spans="1:23">
      <c r="A269" s="202">
        <v>265</v>
      </c>
      <c r="B269" s="202" t="s">
        <v>5625</v>
      </c>
      <c r="C269" s="202" t="s">
        <v>5655</v>
      </c>
      <c r="D269" s="202" t="s">
        <v>5642</v>
      </c>
      <c r="E269" s="202" t="s">
        <v>5642</v>
      </c>
      <c r="F269" s="202" t="s">
        <v>6271</v>
      </c>
      <c r="G269" s="202" t="s">
        <v>995</v>
      </c>
      <c r="H269" s="202" t="s">
        <v>996</v>
      </c>
      <c r="I269" s="202" t="s">
        <v>5970</v>
      </c>
      <c r="J269" s="202" t="s">
        <v>5650</v>
      </c>
      <c r="K269" s="202" t="s">
        <v>5650</v>
      </c>
      <c r="L269" s="202" t="s">
        <v>5650</v>
      </c>
      <c r="M269" s="202" t="s">
        <v>5650</v>
      </c>
      <c r="N269" s="202" t="s">
        <v>5650</v>
      </c>
      <c r="O269" s="202" t="s">
        <v>5650</v>
      </c>
      <c r="P269" s="202" t="s">
        <v>5650</v>
      </c>
      <c r="Q269" s="202" t="s">
        <v>5650</v>
      </c>
      <c r="R269" s="202" t="s">
        <v>5650</v>
      </c>
      <c r="S269" s="202" t="s">
        <v>5650</v>
      </c>
      <c r="T269" s="202" t="s">
        <v>5650</v>
      </c>
      <c r="U269" s="202">
        <v>0</v>
      </c>
      <c r="V269" s="202">
        <v>0</v>
      </c>
      <c r="W269" s="202">
        <v>0</v>
      </c>
    </row>
    <row r="270" s="202" customFormat="1" hidden="1" spans="1:23">
      <c r="A270" s="202">
        <v>266</v>
      </c>
      <c r="B270" s="202" t="s">
        <v>5625</v>
      </c>
      <c r="C270" s="202" t="s">
        <v>5655</v>
      </c>
      <c r="D270" s="202" t="s">
        <v>3558</v>
      </c>
      <c r="E270" s="202" t="s">
        <v>6276</v>
      </c>
      <c r="F270" s="202" t="s">
        <v>6277</v>
      </c>
      <c r="G270" s="202" t="s">
        <v>3574</v>
      </c>
      <c r="H270" s="202" t="s">
        <v>3576</v>
      </c>
      <c r="I270" s="202" t="s">
        <v>6278</v>
      </c>
      <c r="J270" s="202" t="s">
        <v>6279</v>
      </c>
      <c r="K270" s="202" t="s">
        <v>6116</v>
      </c>
      <c r="L270" s="202" t="s">
        <v>5967</v>
      </c>
      <c r="M270" s="202" t="s">
        <v>6280</v>
      </c>
      <c r="N270" s="202" t="s">
        <v>5922</v>
      </c>
      <c r="O270" s="202" t="s">
        <v>5969</v>
      </c>
      <c r="P270" s="202" t="s">
        <v>6044</v>
      </c>
      <c r="Q270" s="202" t="s">
        <v>5899</v>
      </c>
      <c r="R270" s="202" t="s">
        <v>5713</v>
      </c>
      <c r="S270" s="202" t="s">
        <v>5650</v>
      </c>
      <c r="T270" s="202" t="s">
        <v>5687</v>
      </c>
      <c r="U270" s="202">
        <v>13</v>
      </c>
      <c r="V270" s="202">
        <v>7</v>
      </c>
      <c r="W270" s="202">
        <v>6</v>
      </c>
    </row>
    <row r="271" s="202" customFormat="1" hidden="1" spans="1:23">
      <c r="A271" s="202">
        <v>267</v>
      </c>
      <c r="B271" s="202" t="s">
        <v>5625</v>
      </c>
      <c r="C271" s="202" t="s">
        <v>5655</v>
      </c>
      <c r="D271" s="202" t="s">
        <v>3271</v>
      </c>
      <c r="E271" s="202" t="s">
        <v>6281</v>
      </c>
      <c r="F271" s="202" t="s">
        <v>3287</v>
      </c>
      <c r="G271" s="202" t="s">
        <v>3293</v>
      </c>
      <c r="H271" s="202" t="s">
        <v>3294</v>
      </c>
      <c r="I271" s="202" t="s">
        <v>6282</v>
      </c>
      <c r="J271" s="202" t="s">
        <v>5650</v>
      </c>
      <c r="K271" s="202" t="s">
        <v>5650</v>
      </c>
      <c r="L271" s="202" t="s">
        <v>5650</v>
      </c>
      <c r="M271" s="202" t="s">
        <v>5650</v>
      </c>
      <c r="N271" s="202" t="s">
        <v>5650</v>
      </c>
      <c r="O271" s="202" t="s">
        <v>5650</v>
      </c>
      <c r="P271" s="202" t="s">
        <v>5650</v>
      </c>
      <c r="Q271" s="202" t="s">
        <v>5650</v>
      </c>
      <c r="R271" s="202" t="s">
        <v>5650</v>
      </c>
      <c r="S271" s="202" t="s">
        <v>5650</v>
      </c>
      <c r="T271" s="202" t="s">
        <v>5650</v>
      </c>
      <c r="U271" s="202">
        <v>0</v>
      </c>
      <c r="V271" s="202">
        <v>0</v>
      </c>
      <c r="W271" s="202">
        <v>0</v>
      </c>
    </row>
    <row r="272" s="202" customFormat="1" hidden="1" spans="1:23">
      <c r="A272" s="202">
        <v>268</v>
      </c>
      <c r="B272" s="202" t="s">
        <v>5625</v>
      </c>
      <c r="C272" s="202" t="s">
        <v>5655</v>
      </c>
      <c r="D272" s="202" t="s">
        <v>3271</v>
      </c>
      <c r="E272" s="202" t="s">
        <v>6281</v>
      </c>
      <c r="F272" s="202" t="s">
        <v>3287</v>
      </c>
      <c r="G272" s="202" t="s">
        <v>3276</v>
      </c>
      <c r="H272" s="202" t="s">
        <v>3278</v>
      </c>
      <c r="I272" s="202" t="s">
        <v>6283</v>
      </c>
      <c r="J272" s="202" t="s">
        <v>6284</v>
      </c>
      <c r="K272" s="202" t="s">
        <v>6285</v>
      </c>
      <c r="L272" s="202" t="s">
        <v>6284</v>
      </c>
      <c r="M272" s="202" t="s">
        <v>6285</v>
      </c>
      <c r="N272" s="202" t="s">
        <v>6286</v>
      </c>
      <c r="O272" s="202" t="s">
        <v>6009</v>
      </c>
      <c r="P272" s="202" t="s">
        <v>5650</v>
      </c>
      <c r="Q272" s="202" t="s">
        <v>5650</v>
      </c>
      <c r="R272" s="202" t="s">
        <v>5650</v>
      </c>
      <c r="S272" s="202" t="s">
        <v>5650</v>
      </c>
      <c r="T272" s="202" t="s">
        <v>5650</v>
      </c>
      <c r="U272" s="202">
        <v>6</v>
      </c>
      <c r="V272" s="202">
        <v>6</v>
      </c>
      <c r="W272" s="202">
        <v>0</v>
      </c>
    </row>
    <row r="273" s="202" customFormat="1" hidden="1" spans="1:23">
      <c r="A273" s="202">
        <v>269</v>
      </c>
      <c r="B273" s="202" t="s">
        <v>5625</v>
      </c>
      <c r="C273" s="202" t="s">
        <v>5655</v>
      </c>
      <c r="D273" s="202" t="s">
        <v>3271</v>
      </c>
      <c r="E273" s="202" t="s">
        <v>6281</v>
      </c>
      <c r="F273" s="202" t="s">
        <v>3287</v>
      </c>
      <c r="G273" s="202" t="s">
        <v>3288</v>
      </c>
      <c r="H273" s="202" t="s">
        <v>3289</v>
      </c>
      <c r="I273" s="202" t="s">
        <v>5687</v>
      </c>
      <c r="J273" s="202" t="s">
        <v>5650</v>
      </c>
      <c r="K273" s="202" t="s">
        <v>5650</v>
      </c>
      <c r="L273" s="202" t="s">
        <v>5650</v>
      </c>
      <c r="M273" s="202" t="s">
        <v>5650</v>
      </c>
      <c r="N273" s="202" t="s">
        <v>5650</v>
      </c>
      <c r="O273" s="202" t="s">
        <v>5650</v>
      </c>
      <c r="P273" s="202" t="s">
        <v>5650</v>
      </c>
      <c r="Q273" s="202" t="s">
        <v>5650</v>
      </c>
      <c r="R273" s="202" t="s">
        <v>5650</v>
      </c>
      <c r="S273" s="202" t="s">
        <v>5650</v>
      </c>
      <c r="T273" s="202" t="s">
        <v>5650</v>
      </c>
      <c r="U273" s="202">
        <v>0</v>
      </c>
      <c r="V273" s="202">
        <v>0</v>
      </c>
      <c r="W273" s="202">
        <v>0</v>
      </c>
    </row>
    <row r="274" s="202" customFormat="1" hidden="1" spans="1:23">
      <c r="A274" s="202">
        <v>270</v>
      </c>
      <c r="B274" s="202" t="s">
        <v>5625</v>
      </c>
      <c r="C274" s="202" t="s">
        <v>5655</v>
      </c>
      <c r="D274" s="202" t="s">
        <v>3271</v>
      </c>
      <c r="E274" s="202" t="s">
        <v>6281</v>
      </c>
      <c r="F274" s="202" t="s">
        <v>3287</v>
      </c>
      <c r="G274" s="202" t="s">
        <v>3283</v>
      </c>
      <c r="H274" s="202" t="s">
        <v>3285</v>
      </c>
      <c r="I274" s="202" t="s">
        <v>5718</v>
      </c>
      <c r="J274" s="202" t="s">
        <v>5650</v>
      </c>
      <c r="K274" s="202" t="s">
        <v>5650</v>
      </c>
      <c r="L274" s="202" t="s">
        <v>5650</v>
      </c>
      <c r="M274" s="202" t="s">
        <v>5650</v>
      </c>
      <c r="N274" s="202" t="s">
        <v>5650</v>
      </c>
      <c r="O274" s="202" t="s">
        <v>5650</v>
      </c>
      <c r="P274" s="202" t="s">
        <v>5650</v>
      </c>
      <c r="Q274" s="202" t="s">
        <v>5650</v>
      </c>
      <c r="R274" s="202" t="s">
        <v>5650</v>
      </c>
      <c r="S274" s="202" t="s">
        <v>5650</v>
      </c>
      <c r="T274" s="202" t="s">
        <v>5650</v>
      </c>
      <c r="U274" s="202">
        <v>0</v>
      </c>
      <c r="V274" s="202">
        <v>0</v>
      </c>
      <c r="W274" s="202">
        <v>0</v>
      </c>
    </row>
    <row r="275" s="202" customFormat="1" hidden="1" spans="1:23">
      <c r="A275" s="202">
        <v>271</v>
      </c>
      <c r="B275" s="202" t="s">
        <v>5625</v>
      </c>
      <c r="C275" s="202" t="s">
        <v>5655</v>
      </c>
      <c r="D275" s="202" t="s">
        <v>3271</v>
      </c>
      <c r="E275" s="202" t="s">
        <v>6281</v>
      </c>
      <c r="F275" s="202" t="s">
        <v>3287</v>
      </c>
      <c r="G275" s="202" t="s">
        <v>3286</v>
      </c>
      <c r="H275" s="202" t="s">
        <v>410</v>
      </c>
      <c r="I275" s="202" t="s">
        <v>6287</v>
      </c>
      <c r="J275" s="202" t="s">
        <v>6288</v>
      </c>
      <c r="K275" s="202" t="s">
        <v>6289</v>
      </c>
      <c r="L275" s="202" t="s">
        <v>6290</v>
      </c>
      <c r="M275" s="202" t="s">
        <v>6291</v>
      </c>
      <c r="N275" s="202" t="s">
        <v>6056</v>
      </c>
      <c r="O275" s="202" t="s">
        <v>6055</v>
      </c>
      <c r="P275" s="202" t="s">
        <v>5687</v>
      </c>
      <c r="Q275" s="202" t="s">
        <v>5688</v>
      </c>
      <c r="R275" s="202" t="s">
        <v>5699</v>
      </c>
      <c r="S275" s="202" t="s">
        <v>5650</v>
      </c>
      <c r="T275" s="202" t="s">
        <v>5699</v>
      </c>
      <c r="U275" s="202">
        <v>7</v>
      </c>
      <c r="V275" s="202">
        <v>5</v>
      </c>
      <c r="W275" s="202">
        <v>2</v>
      </c>
    </row>
    <row r="276" s="202" customFormat="1" hidden="1" spans="1:23">
      <c r="A276" s="202">
        <v>272</v>
      </c>
      <c r="B276" s="202" t="s">
        <v>5625</v>
      </c>
      <c r="C276" s="202" t="s">
        <v>5655</v>
      </c>
      <c r="D276" s="202" t="s">
        <v>3675</v>
      </c>
      <c r="E276" s="202" t="s">
        <v>6292</v>
      </c>
      <c r="F276" s="202" t="s">
        <v>3685</v>
      </c>
      <c r="G276" s="202" t="s">
        <v>3696</v>
      </c>
      <c r="H276" s="202" t="s">
        <v>3698</v>
      </c>
      <c r="I276" s="202" t="s">
        <v>6293</v>
      </c>
      <c r="J276" s="202" t="s">
        <v>6294</v>
      </c>
      <c r="K276" s="202" t="s">
        <v>6295</v>
      </c>
      <c r="L276" s="202" t="s">
        <v>5922</v>
      </c>
      <c r="M276" s="202" t="s">
        <v>6296</v>
      </c>
      <c r="N276" s="202" t="s">
        <v>5922</v>
      </c>
      <c r="O276" s="202" t="s">
        <v>5650</v>
      </c>
      <c r="P276" s="202" t="s">
        <v>6240</v>
      </c>
      <c r="Q276" s="202" t="s">
        <v>6297</v>
      </c>
      <c r="R276" s="202" t="s">
        <v>5669</v>
      </c>
      <c r="S276" s="202" t="s">
        <v>6298</v>
      </c>
      <c r="T276" s="202" t="s">
        <v>5650</v>
      </c>
      <c r="U276" s="202">
        <v>4</v>
      </c>
      <c r="V276" s="202">
        <v>2</v>
      </c>
      <c r="W276" s="202">
        <v>2</v>
      </c>
    </row>
    <row r="277" s="202" customFormat="1" hidden="1" spans="1:23">
      <c r="A277" s="202">
        <v>273</v>
      </c>
      <c r="B277" s="202" t="s">
        <v>5625</v>
      </c>
      <c r="C277" s="202" t="s">
        <v>5655</v>
      </c>
      <c r="D277" s="202" t="s">
        <v>3675</v>
      </c>
      <c r="E277" s="202" t="s">
        <v>6292</v>
      </c>
      <c r="F277" s="202" t="s">
        <v>3685</v>
      </c>
      <c r="G277" s="202" t="s">
        <v>3683</v>
      </c>
      <c r="H277" s="202" t="s">
        <v>2115</v>
      </c>
      <c r="I277" s="202" t="s">
        <v>5722</v>
      </c>
      <c r="J277" s="202" t="s">
        <v>5722</v>
      </c>
      <c r="K277" s="202" t="s">
        <v>5940</v>
      </c>
      <c r="L277" s="202" t="s">
        <v>5722</v>
      </c>
      <c r="M277" s="202" t="s">
        <v>5940</v>
      </c>
      <c r="N277" s="202" t="s">
        <v>5685</v>
      </c>
      <c r="O277" s="202" t="s">
        <v>5654</v>
      </c>
      <c r="P277" s="202" t="s">
        <v>5650</v>
      </c>
      <c r="Q277" s="202" t="s">
        <v>5650</v>
      </c>
      <c r="R277" s="202" t="s">
        <v>5650</v>
      </c>
      <c r="S277" s="202" t="s">
        <v>5650</v>
      </c>
      <c r="T277" s="202" t="s">
        <v>5650</v>
      </c>
      <c r="U277" s="202">
        <v>2</v>
      </c>
      <c r="V277" s="202">
        <v>2</v>
      </c>
      <c r="W277" s="202">
        <v>0</v>
      </c>
    </row>
    <row r="278" s="202" customFormat="1" hidden="1" spans="1:23">
      <c r="A278" s="202">
        <v>274</v>
      </c>
      <c r="B278" s="202" t="s">
        <v>5625</v>
      </c>
      <c r="C278" s="202" t="s">
        <v>5655</v>
      </c>
      <c r="D278" s="202" t="s">
        <v>3699</v>
      </c>
      <c r="E278" s="202" t="s">
        <v>6299</v>
      </c>
      <c r="F278" s="202" t="s">
        <v>3707</v>
      </c>
      <c r="G278" s="202" t="s">
        <v>5453</v>
      </c>
      <c r="H278" s="202" t="s">
        <v>6300</v>
      </c>
      <c r="I278" s="202" t="s">
        <v>6301</v>
      </c>
      <c r="J278" s="202" t="s">
        <v>5865</v>
      </c>
      <c r="K278" s="202" t="s">
        <v>5795</v>
      </c>
      <c r="L278" s="202" t="s">
        <v>5650</v>
      </c>
      <c r="M278" s="202" t="s">
        <v>5650</v>
      </c>
      <c r="N278" s="202" t="s">
        <v>5650</v>
      </c>
      <c r="O278" s="202" t="s">
        <v>5650</v>
      </c>
      <c r="P278" s="202" t="s">
        <v>5865</v>
      </c>
      <c r="Q278" s="202" t="s">
        <v>5795</v>
      </c>
      <c r="R278" s="202" t="s">
        <v>5669</v>
      </c>
      <c r="S278" s="202" t="s">
        <v>5650</v>
      </c>
      <c r="T278" s="202" t="s">
        <v>5669</v>
      </c>
      <c r="U278" s="202">
        <v>4</v>
      </c>
      <c r="V278" s="202">
        <v>0</v>
      </c>
      <c r="W278" s="202">
        <v>4</v>
      </c>
    </row>
    <row r="279" s="202" customFormat="1" hidden="1" spans="1:23">
      <c r="A279" s="202">
        <v>275</v>
      </c>
      <c r="B279" s="202" t="s">
        <v>5625</v>
      </c>
      <c r="C279" s="202" t="s">
        <v>5655</v>
      </c>
      <c r="D279" s="202" t="s">
        <v>3699</v>
      </c>
      <c r="E279" s="202" t="s">
        <v>6299</v>
      </c>
      <c r="F279" s="202" t="s">
        <v>3707</v>
      </c>
      <c r="G279" s="202" t="s">
        <v>3711</v>
      </c>
      <c r="H279" s="202" t="s">
        <v>3713</v>
      </c>
      <c r="I279" s="202" t="s">
        <v>6302</v>
      </c>
      <c r="J279" s="202" t="s">
        <v>5758</v>
      </c>
      <c r="K279" s="202" t="s">
        <v>6303</v>
      </c>
      <c r="L279" s="202" t="s">
        <v>5650</v>
      </c>
      <c r="M279" s="202" t="s">
        <v>5650</v>
      </c>
      <c r="N279" s="202" t="s">
        <v>5650</v>
      </c>
      <c r="O279" s="202" t="s">
        <v>5650</v>
      </c>
      <c r="P279" s="202" t="s">
        <v>5758</v>
      </c>
      <c r="Q279" s="202" t="s">
        <v>6303</v>
      </c>
      <c r="R279" s="202" t="s">
        <v>5722</v>
      </c>
      <c r="S279" s="202" t="s">
        <v>5650</v>
      </c>
      <c r="T279" s="202" t="s">
        <v>5722</v>
      </c>
      <c r="U279" s="202">
        <v>10</v>
      </c>
      <c r="V279" s="202">
        <v>0</v>
      </c>
      <c r="W279" s="202">
        <v>10</v>
      </c>
    </row>
    <row r="280" s="202" customFormat="1" hidden="1" spans="1:23">
      <c r="A280" s="202">
        <v>276</v>
      </c>
      <c r="B280" s="202" t="s">
        <v>5625</v>
      </c>
      <c r="C280" s="202" t="s">
        <v>5655</v>
      </c>
      <c r="D280" s="202" t="s">
        <v>5642</v>
      </c>
      <c r="E280" s="202" t="s">
        <v>5642</v>
      </c>
      <c r="F280" s="202" t="s">
        <v>6304</v>
      </c>
      <c r="G280" s="202" t="s">
        <v>5476</v>
      </c>
      <c r="H280" s="202" t="s">
        <v>4955</v>
      </c>
      <c r="I280" s="202" t="s">
        <v>5654</v>
      </c>
      <c r="J280" s="202" t="s">
        <v>5650</v>
      </c>
      <c r="K280" s="202" t="s">
        <v>5650</v>
      </c>
      <c r="L280" s="202" t="s">
        <v>5650</v>
      </c>
      <c r="M280" s="202" t="s">
        <v>5650</v>
      </c>
      <c r="N280" s="202" t="s">
        <v>5650</v>
      </c>
      <c r="O280" s="202" t="s">
        <v>5650</v>
      </c>
      <c r="P280" s="202" t="s">
        <v>5650</v>
      </c>
      <c r="Q280" s="202" t="s">
        <v>5650</v>
      </c>
      <c r="R280" s="202" t="s">
        <v>5650</v>
      </c>
      <c r="S280" s="202" t="s">
        <v>5650</v>
      </c>
      <c r="T280" s="202" t="s">
        <v>5650</v>
      </c>
      <c r="U280" s="202">
        <v>0</v>
      </c>
      <c r="V280" s="202">
        <v>0</v>
      </c>
      <c r="W280" s="202">
        <v>0</v>
      </c>
    </row>
    <row r="281" s="202" customFormat="1" hidden="1" spans="1:23">
      <c r="A281" s="202">
        <v>277</v>
      </c>
      <c r="B281" s="202" t="s">
        <v>5625</v>
      </c>
      <c r="C281" s="202" t="s">
        <v>5655</v>
      </c>
      <c r="D281" s="202" t="s">
        <v>5642</v>
      </c>
      <c r="E281" s="202" t="s">
        <v>5642</v>
      </c>
      <c r="F281" s="202" t="s">
        <v>6304</v>
      </c>
      <c r="G281" s="202" t="s">
        <v>5544</v>
      </c>
      <c r="H281" s="202" t="s">
        <v>6305</v>
      </c>
      <c r="I281" s="202" t="s">
        <v>5654</v>
      </c>
      <c r="J281" s="202" t="s">
        <v>5650</v>
      </c>
      <c r="K281" s="202" t="s">
        <v>5650</v>
      </c>
      <c r="L281" s="202" t="s">
        <v>5650</v>
      </c>
      <c r="M281" s="202" t="s">
        <v>5650</v>
      </c>
      <c r="N281" s="202" t="s">
        <v>5650</v>
      </c>
      <c r="O281" s="202" t="s">
        <v>5650</v>
      </c>
      <c r="P281" s="202" t="s">
        <v>5650</v>
      </c>
      <c r="Q281" s="202" t="s">
        <v>5650</v>
      </c>
      <c r="R281" s="202" t="s">
        <v>5650</v>
      </c>
      <c r="S281" s="202" t="s">
        <v>5650</v>
      </c>
      <c r="T281" s="202" t="s">
        <v>5650</v>
      </c>
      <c r="U281" s="202">
        <v>0</v>
      </c>
      <c r="V281" s="202">
        <v>0</v>
      </c>
      <c r="W281" s="202">
        <v>0</v>
      </c>
    </row>
    <row r="282" s="202" customFormat="1" hidden="1" spans="1:23">
      <c r="A282" s="202">
        <v>278</v>
      </c>
      <c r="B282" s="202" t="s">
        <v>5625</v>
      </c>
      <c r="C282" s="202" t="s">
        <v>5655</v>
      </c>
      <c r="D282" s="202" t="s">
        <v>5642</v>
      </c>
      <c r="E282" s="202" t="s">
        <v>5642</v>
      </c>
      <c r="F282" s="202" t="s">
        <v>6304</v>
      </c>
      <c r="G282" s="202" t="s">
        <v>5446</v>
      </c>
      <c r="H282" s="202" t="s">
        <v>4946</v>
      </c>
      <c r="I282" s="202" t="s">
        <v>5654</v>
      </c>
      <c r="J282" s="202" t="s">
        <v>5654</v>
      </c>
      <c r="K282" s="202" t="s">
        <v>5654</v>
      </c>
      <c r="L282" s="202" t="s">
        <v>5650</v>
      </c>
      <c r="M282" s="202" t="s">
        <v>5650</v>
      </c>
      <c r="N282" s="202" t="s">
        <v>5650</v>
      </c>
      <c r="O282" s="202" t="s">
        <v>5650</v>
      </c>
      <c r="P282" s="202" t="s">
        <v>5654</v>
      </c>
      <c r="Q282" s="202" t="s">
        <v>5654</v>
      </c>
      <c r="R282" s="202" t="s">
        <v>5650</v>
      </c>
      <c r="S282" s="202" t="s">
        <v>5654</v>
      </c>
      <c r="T282" s="202" t="s">
        <v>5650</v>
      </c>
      <c r="U282" s="202">
        <v>1</v>
      </c>
      <c r="V282" s="202">
        <v>0</v>
      </c>
      <c r="W282" s="202">
        <v>1</v>
      </c>
    </row>
    <row r="283" s="202" customFormat="1" hidden="1" spans="1:23">
      <c r="A283" s="202">
        <v>279</v>
      </c>
      <c r="B283" s="202" t="s">
        <v>5625</v>
      </c>
      <c r="C283" s="202" t="s">
        <v>5655</v>
      </c>
      <c r="D283" s="202" t="s">
        <v>5642</v>
      </c>
      <c r="E283" s="202" t="s">
        <v>5642</v>
      </c>
      <c r="F283" s="202" t="s">
        <v>6304</v>
      </c>
      <c r="G283" s="202" t="s">
        <v>5366</v>
      </c>
      <c r="H283" s="202" t="s">
        <v>4944</v>
      </c>
      <c r="I283" s="202" t="s">
        <v>5654</v>
      </c>
      <c r="J283" s="202" t="s">
        <v>5650</v>
      </c>
      <c r="K283" s="202" t="s">
        <v>5650</v>
      </c>
      <c r="L283" s="202" t="s">
        <v>5650</v>
      </c>
      <c r="M283" s="202" t="s">
        <v>5650</v>
      </c>
      <c r="N283" s="202" t="s">
        <v>5650</v>
      </c>
      <c r="O283" s="202" t="s">
        <v>5650</v>
      </c>
      <c r="P283" s="202" t="s">
        <v>5650</v>
      </c>
      <c r="Q283" s="202" t="s">
        <v>5650</v>
      </c>
      <c r="R283" s="202" t="s">
        <v>5650</v>
      </c>
      <c r="S283" s="202" t="s">
        <v>5650</v>
      </c>
      <c r="T283" s="202" t="s">
        <v>5650</v>
      </c>
      <c r="U283" s="202">
        <v>0</v>
      </c>
      <c r="V283" s="202">
        <v>0</v>
      </c>
      <c r="W283" s="202">
        <v>0</v>
      </c>
    </row>
    <row r="284" s="202" customFormat="1" hidden="1" spans="1:23">
      <c r="A284" s="202">
        <v>280</v>
      </c>
      <c r="B284" s="202" t="s">
        <v>5625</v>
      </c>
      <c r="C284" s="202" t="s">
        <v>5655</v>
      </c>
      <c r="D284" s="202" t="s">
        <v>3558</v>
      </c>
      <c r="E284" s="202" t="s">
        <v>6306</v>
      </c>
      <c r="F284" s="202" t="s">
        <v>6307</v>
      </c>
      <c r="G284" s="202" t="s">
        <v>3578</v>
      </c>
      <c r="H284" s="202" t="s">
        <v>3579</v>
      </c>
      <c r="I284" s="202" t="s">
        <v>6308</v>
      </c>
      <c r="J284" s="202" t="s">
        <v>6309</v>
      </c>
      <c r="K284" s="202" t="s">
        <v>6310</v>
      </c>
      <c r="L284" s="202" t="s">
        <v>6309</v>
      </c>
      <c r="M284" s="202" t="s">
        <v>6310</v>
      </c>
      <c r="N284" s="202" t="s">
        <v>6309</v>
      </c>
      <c r="O284" s="202" t="s">
        <v>5650</v>
      </c>
      <c r="P284" s="202" t="s">
        <v>5650</v>
      </c>
      <c r="Q284" s="202" t="s">
        <v>5650</v>
      </c>
      <c r="R284" s="202" t="s">
        <v>5650</v>
      </c>
      <c r="S284" s="202" t="s">
        <v>5650</v>
      </c>
      <c r="T284" s="202" t="s">
        <v>5650</v>
      </c>
      <c r="U284" s="202">
        <v>3</v>
      </c>
      <c r="V284" s="202">
        <v>3</v>
      </c>
      <c r="W284" s="202">
        <v>0</v>
      </c>
    </row>
    <row r="285" s="202" customFormat="1" hidden="1" spans="1:23">
      <c r="A285" s="202">
        <v>281</v>
      </c>
      <c r="B285" s="202" t="s">
        <v>5625</v>
      </c>
      <c r="C285" s="202" t="s">
        <v>5655</v>
      </c>
      <c r="D285" s="202" t="s">
        <v>3356</v>
      </c>
      <c r="E285" s="202" t="s">
        <v>6311</v>
      </c>
      <c r="F285" s="202" t="s">
        <v>3385</v>
      </c>
      <c r="G285" s="202" t="s">
        <v>3383</v>
      </c>
      <c r="H285" s="202" t="s">
        <v>3384</v>
      </c>
      <c r="I285" s="202" t="s">
        <v>5691</v>
      </c>
      <c r="J285" s="202" t="s">
        <v>5809</v>
      </c>
      <c r="K285" s="202" t="s">
        <v>6312</v>
      </c>
      <c r="L285" s="202" t="s">
        <v>5722</v>
      </c>
      <c r="M285" s="202" t="s">
        <v>6313</v>
      </c>
      <c r="N285" s="202" t="s">
        <v>5685</v>
      </c>
      <c r="O285" s="202" t="s">
        <v>5654</v>
      </c>
      <c r="P285" s="202" t="s">
        <v>5669</v>
      </c>
      <c r="Q285" s="202" t="s">
        <v>5654</v>
      </c>
      <c r="R285" s="202" t="s">
        <v>5685</v>
      </c>
      <c r="S285" s="202" t="s">
        <v>5650</v>
      </c>
      <c r="T285" s="202" t="s">
        <v>5685</v>
      </c>
      <c r="U285" s="202">
        <v>6</v>
      </c>
      <c r="V285" s="202">
        <v>4</v>
      </c>
      <c r="W285" s="202">
        <v>2</v>
      </c>
    </row>
    <row r="286" s="202" customFormat="1" hidden="1" spans="1:23">
      <c r="A286" s="202">
        <v>282</v>
      </c>
      <c r="B286" s="202" t="s">
        <v>5625</v>
      </c>
      <c r="C286" s="202" t="s">
        <v>5655</v>
      </c>
      <c r="D286" s="202" t="s">
        <v>3356</v>
      </c>
      <c r="E286" s="202" t="s">
        <v>6311</v>
      </c>
      <c r="F286" s="202" t="s">
        <v>3385</v>
      </c>
      <c r="G286" s="202" t="s">
        <v>3800</v>
      </c>
      <c r="H286" s="202" t="s">
        <v>3802</v>
      </c>
      <c r="I286" s="202" t="s">
        <v>6314</v>
      </c>
      <c r="J286" s="202" t="s">
        <v>6315</v>
      </c>
      <c r="K286" s="202" t="s">
        <v>6109</v>
      </c>
      <c r="L286" s="202" t="s">
        <v>6316</v>
      </c>
      <c r="M286" s="202" t="s">
        <v>6317</v>
      </c>
      <c r="N286" s="202" t="s">
        <v>6318</v>
      </c>
      <c r="O286" s="202" t="s">
        <v>6319</v>
      </c>
      <c r="P286" s="202" t="s">
        <v>5758</v>
      </c>
      <c r="Q286" s="202" t="s">
        <v>6320</v>
      </c>
      <c r="R286" s="202" t="s">
        <v>5669</v>
      </c>
      <c r="S286" s="202" t="s">
        <v>5650</v>
      </c>
      <c r="T286" s="202" t="s">
        <v>5685</v>
      </c>
      <c r="U286" s="202">
        <v>15</v>
      </c>
      <c r="V286" s="202">
        <v>12</v>
      </c>
      <c r="W286" s="202">
        <v>3</v>
      </c>
    </row>
    <row r="287" s="202" customFormat="1" hidden="1" spans="1:23">
      <c r="A287" s="202">
        <v>283</v>
      </c>
      <c r="B287" s="202" t="s">
        <v>5625</v>
      </c>
      <c r="C287" s="202" t="s">
        <v>5655</v>
      </c>
      <c r="D287" s="202" t="s">
        <v>3537</v>
      </c>
      <c r="E287" s="202" t="s">
        <v>6321</v>
      </c>
      <c r="F287" s="202" t="s">
        <v>3541</v>
      </c>
      <c r="G287" s="202" t="s">
        <v>3538</v>
      </c>
      <c r="H287" s="202" t="s">
        <v>3540</v>
      </c>
      <c r="I287" s="202" t="s">
        <v>6322</v>
      </c>
      <c r="J287" s="202" t="s">
        <v>5836</v>
      </c>
      <c r="K287" s="202" t="s">
        <v>6183</v>
      </c>
      <c r="L287" s="202" t="s">
        <v>5650</v>
      </c>
      <c r="M287" s="202" t="s">
        <v>5650</v>
      </c>
      <c r="N287" s="202" t="s">
        <v>5650</v>
      </c>
      <c r="O287" s="202" t="s">
        <v>5650</v>
      </c>
      <c r="P287" s="202" t="s">
        <v>5836</v>
      </c>
      <c r="Q287" s="202" t="s">
        <v>6078</v>
      </c>
      <c r="R287" s="202" t="s">
        <v>5865</v>
      </c>
      <c r="S287" s="202" t="s">
        <v>5685</v>
      </c>
      <c r="T287" s="202" t="s">
        <v>5758</v>
      </c>
      <c r="U287" s="202">
        <v>10</v>
      </c>
      <c r="V287" s="202">
        <v>2</v>
      </c>
      <c r="W287" s="202">
        <v>8</v>
      </c>
    </row>
    <row r="288" s="202" customFormat="1" hidden="1" spans="1:23">
      <c r="A288" s="202">
        <v>284</v>
      </c>
      <c r="B288" s="202" t="s">
        <v>5625</v>
      </c>
      <c r="C288" s="202" t="s">
        <v>5655</v>
      </c>
      <c r="D288" s="202" t="s">
        <v>3644</v>
      </c>
      <c r="E288" s="202" t="s">
        <v>5923</v>
      </c>
      <c r="F288" s="202" t="s">
        <v>3603</v>
      </c>
      <c r="G288" s="202" t="s">
        <v>3600</v>
      </c>
      <c r="H288" s="202" t="s">
        <v>3602</v>
      </c>
      <c r="I288" s="202" t="s">
        <v>6323</v>
      </c>
      <c r="J288" s="202" t="s">
        <v>5758</v>
      </c>
      <c r="K288" s="202" t="s">
        <v>6324</v>
      </c>
      <c r="L288" s="202" t="s">
        <v>5685</v>
      </c>
      <c r="M288" s="202" t="s">
        <v>5795</v>
      </c>
      <c r="N288" s="202" t="s">
        <v>5685</v>
      </c>
      <c r="O288" s="202" t="s">
        <v>5650</v>
      </c>
      <c r="P288" s="202" t="s">
        <v>5669</v>
      </c>
      <c r="Q288" s="202" t="s">
        <v>5654</v>
      </c>
      <c r="R288" s="202" t="s">
        <v>5685</v>
      </c>
      <c r="S288" s="202" t="s">
        <v>5650</v>
      </c>
      <c r="T288" s="202" t="s">
        <v>5685</v>
      </c>
      <c r="U288" s="202">
        <v>4</v>
      </c>
      <c r="V288" s="202">
        <v>2</v>
      </c>
      <c r="W288" s="202">
        <v>2</v>
      </c>
    </row>
    <row r="289" s="202" customFormat="1" hidden="1" spans="1:23">
      <c r="A289" s="202">
        <v>285</v>
      </c>
      <c r="B289" s="202" t="s">
        <v>5625</v>
      </c>
      <c r="C289" s="202" t="s">
        <v>5655</v>
      </c>
      <c r="D289" s="202" t="s">
        <v>3386</v>
      </c>
      <c r="E289" s="202" t="s">
        <v>5656</v>
      </c>
      <c r="F289" s="202" t="s">
        <v>3829</v>
      </c>
      <c r="G289" s="202" t="s">
        <v>3830</v>
      </c>
      <c r="H289" s="202" t="s">
        <v>3831</v>
      </c>
      <c r="I289" s="202" t="s">
        <v>6325</v>
      </c>
      <c r="J289" s="202" t="s">
        <v>5650</v>
      </c>
      <c r="K289" s="202" t="s">
        <v>5650</v>
      </c>
      <c r="L289" s="202" t="s">
        <v>5650</v>
      </c>
      <c r="M289" s="202" t="s">
        <v>5650</v>
      </c>
      <c r="N289" s="202" t="s">
        <v>5650</v>
      </c>
      <c r="O289" s="202" t="s">
        <v>5650</v>
      </c>
      <c r="P289" s="202" t="s">
        <v>5650</v>
      </c>
      <c r="Q289" s="202" t="s">
        <v>5650</v>
      </c>
      <c r="R289" s="202" t="s">
        <v>5650</v>
      </c>
      <c r="S289" s="202" t="s">
        <v>5650</v>
      </c>
      <c r="T289" s="202" t="s">
        <v>5650</v>
      </c>
      <c r="U289" s="202">
        <v>0</v>
      </c>
      <c r="V289" s="202">
        <v>0</v>
      </c>
      <c r="W289" s="202">
        <v>0</v>
      </c>
    </row>
    <row r="290" s="202" customFormat="1" hidden="1" spans="1:23">
      <c r="A290" s="202">
        <v>286</v>
      </c>
      <c r="B290" s="202" t="s">
        <v>5625</v>
      </c>
      <c r="C290" s="202" t="s">
        <v>5655</v>
      </c>
      <c r="D290" s="202" t="s">
        <v>3386</v>
      </c>
      <c r="E290" s="202" t="s">
        <v>5656</v>
      </c>
      <c r="F290" s="202" t="s">
        <v>3829</v>
      </c>
      <c r="G290" s="202" t="s">
        <v>3827</v>
      </c>
      <c r="H290" s="202" t="s">
        <v>3828</v>
      </c>
      <c r="I290" s="202" t="s">
        <v>6326</v>
      </c>
      <c r="J290" s="202" t="s">
        <v>5650</v>
      </c>
      <c r="K290" s="202" t="s">
        <v>5650</v>
      </c>
      <c r="L290" s="202" t="s">
        <v>5650</v>
      </c>
      <c r="M290" s="202" t="s">
        <v>5650</v>
      </c>
      <c r="N290" s="202" t="s">
        <v>5650</v>
      </c>
      <c r="O290" s="202" t="s">
        <v>5650</v>
      </c>
      <c r="P290" s="202" t="s">
        <v>5650</v>
      </c>
      <c r="Q290" s="202" t="s">
        <v>5650</v>
      </c>
      <c r="R290" s="202" t="s">
        <v>5650</v>
      </c>
      <c r="S290" s="202" t="s">
        <v>5650</v>
      </c>
      <c r="T290" s="202" t="s">
        <v>5650</v>
      </c>
      <c r="U290" s="202">
        <v>0</v>
      </c>
      <c r="V290" s="202">
        <v>0</v>
      </c>
      <c r="W290" s="202">
        <v>0</v>
      </c>
    </row>
    <row r="291" s="202" customFormat="1" hidden="1" spans="1:23">
      <c r="A291" s="202">
        <v>287</v>
      </c>
      <c r="B291" s="202" t="s">
        <v>5625</v>
      </c>
      <c r="C291" s="202" t="s">
        <v>5655</v>
      </c>
      <c r="D291" s="202" t="s">
        <v>3314</v>
      </c>
      <c r="E291" s="202" t="s">
        <v>6327</v>
      </c>
      <c r="F291" s="202" t="s">
        <v>3330</v>
      </c>
      <c r="G291" s="202" t="s">
        <v>3327</v>
      </c>
      <c r="H291" s="202" t="s">
        <v>3329</v>
      </c>
      <c r="I291" s="202" t="s">
        <v>6328</v>
      </c>
      <c r="J291" s="202" t="s">
        <v>6329</v>
      </c>
      <c r="K291" s="202" t="s">
        <v>6330</v>
      </c>
      <c r="L291" s="202" t="s">
        <v>6329</v>
      </c>
      <c r="M291" s="202" t="s">
        <v>6330</v>
      </c>
      <c r="N291" s="202" t="s">
        <v>5907</v>
      </c>
      <c r="O291" s="202" t="s">
        <v>5903</v>
      </c>
      <c r="P291" s="202" t="s">
        <v>5650</v>
      </c>
      <c r="Q291" s="202" t="s">
        <v>5650</v>
      </c>
      <c r="R291" s="202" t="s">
        <v>5650</v>
      </c>
      <c r="S291" s="202" t="s">
        <v>5650</v>
      </c>
      <c r="T291" s="202" t="s">
        <v>5650</v>
      </c>
      <c r="U291" s="202">
        <v>3</v>
      </c>
      <c r="V291" s="202">
        <v>3</v>
      </c>
      <c r="W291" s="202">
        <v>0</v>
      </c>
    </row>
    <row r="292" s="202" customFormat="1" hidden="1" spans="1:23">
      <c r="A292" s="202">
        <v>288</v>
      </c>
      <c r="B292" s="202" t="s">
        <v>5625</v>
      </c>
      <c r="C292" s="202" t="s">
        <v>5655</v>
      </c>
      <c r="D292" s="202" t="s">
        <v>3604</v>
      </c>
      <c r="E292" s="202" t="s">
        <v>6331</v>
      </c>
      <c r="F292" s="202" t="s">
        <v>3618</v>
      </c>
      <c r="G292" s="202" t="s">
        <v>3619</v>
      </c>
      <c r="H292" s="202" t="s">
        <v>3620</v>
      </c>
      <c r="I292" s="202" t="s">
        <v>6332</v>
      </c>
      <c r="J292" s="202" t="s">
        <v>5900</v>
      </c>
      <c r="K292" s="202" t="s">
        <v>6333</v>
      </c>
      <c r="L292" s="202" t="s">
        <v>6309</v>
      </c>
      <c r="M292" s="202" t="s">
        <v>6334</v>
      </c>
      <c r="N292" s="202" t="s">
        <v>6309</v>
      </c>
      <c r="O292" s="202" t="s">
        <v>5650</v>
      </c>
      <c r="P292" s="202" t="s">
        <v>5685</v>
      </c>
      <c r="Q292" s="202" t="s">
        <v>5685</v>
      </c>
      <c r="R292" s="202" t="s">
        <v>5650</v>
      </c>
      <c r="S292" s="202" t="s">
        <v>5685</v>
      </c>
      <c r="T292" s="202" t="s">
        <v>5650</v>
      </c>
      <c r="U292" s="202">
        <v>3</v>
      </c>
      <c r="V292" s="202">
        <v>2</v>
      </c>
      <c r="W292" s="202">
        <v>1</v>
      </c>
    </row>
    <row r="293" s="202" customFormat="1" hidden="1" spans="1:23">
      <c r="A293" s="202">
        <v>289</v>
      </c>
      <c r="B293" s="202" t="s">
        <v>5625</v>
      </c>
      <c r="C293" s="202" t="s">
        <v>5655</v>
      </c>
      <c r="D293" s="202" t="s">
        <v>3604</v>
      </c>
      <c r="E293" s="202" t="s">
        <v>6331</v>
      </c>
      <c r="F293" s="202" t="s">
        <v>3618</v>
      </c>
      <c r="G293" s="202" t="s">
        <v>3615</v>
      </c>
      <c r="H293" s="202" t="s">
        <v>3617</v>
      </c>
      <c r="I293" s="202" t="s">
        <v>6335</v>
      </c>
      <c r="J293" s="202" t="s">
        <v>6336</v>
      </c>
      <c r="K293" s="202" t="s">
        <v>6337</v>
      </c>
      <c r="L293" s="202" t="s">
        <v>6096</v>
      </c>
      <c r="M293" s="202" t="s">
        <v>6096</v>
      </c>
      <c r="N293" s="202" t="s">
        <v>6096</v>
      </c>
      <c r="O293" s="202" t="s">
        <v>5650</v>
      </c>
      <c r="P293" s="202" t="s">
        <v>5685</v>
      </c>
      <c r="Q293" s="202" t="s">
        <v>5685</v>
      </c>
      <c r="R293" s="202" t="s">
        <v>5685</v>
      </c>
      <c r="S293" s="202" t="s">
        <v>5650</v>
      </c>
      <c r="T293" s="202" t="s">
        <v>5650</v>
      </c>
      <c r="U293" s="202">
        <v>2</v>
      </c>
      <c r="V293" s="202">
        <v>1</v>
      </c>
      <c r="W293" s="202">
        <v>1</v>
      </c>
    </row>
    <row r="294" s="202" customFormat="1" hidden="1" spans="1:23">
      <c r="A294" s="202">
        <v>290</v>
      </c>
      <c r="B294" s="202" t="s">
        <v>5625</v>
      </c>
      <c r="C294" s="202" t="s">
        <v>5655</v>
      </c>
      <c r="D294" s="202" t="s">
        <v>3435</v>
      </c>
      <c r="E294" s="202" t="s">
        <v>6338</v>
      </c>
      <c r="F294" s="202" t="s">
        <v>3792</v>
      </c>
      <c r="G294" s="202" t="s">
        <v>3789</v>
      </c>
      <c r="H294" s="202" t="s">
        <v>3791</v>
      </c>
      <c r="I294" s="202" t="s">
        <v>6024</v>
      </c>
      <c r="J294" s="202" t="s">
        <v>5650</v>
      </c>
      <c r="K294" s="202" t="s">
        <v>5650</v>
      </c>
      <c r="L294" s="202" t="s">
        <v>5650</v>
      </c>
      <c r="M294" s="202" t="s">
        <v>5650</v>
      </c>
      <c r="N294" s="202" t="s">
        <v>5650</v>
      </c>
      <c r="O294" s="202" t="s">
        <v>5650</v>
      </c>
      <c r="P294" s="202" t="s">
        <v>5650</v>
      </c>
      <c r="Q294" s="202" t="s">
        <v>5650</v>
      </c>
      <c r="R294" s="202" t="s">
        <v>5650</v>
      </c>
      <c r="S294" s="202" t="s">
        <v>5650</v>
      </c>
      <c r="T294" s="202" t="s">
        <v>5650</v>
      </c>
      <c r="U294" s="202">
        <v>0</v>
      </c>
      <c r="V294" s="202">
        <v>0</v>
      </c>
      <c r="W294" s="202">
        <v>0</v>
      </c>
    </row>
    <row r="295" s="202" customFormat="1" hidden="1" spans="1:23">
      <c r="A295" s="202">
        <v>291</v>
      </c>
      <c r="B295" s="202" t="s">
        <v>5625</v>
      </c>
      <c r="C295" s="202" t="s">
        <v>5655</v>
      </c>
      <c r="D295" s="202" t="s">
        <v>3314</v>
      </c>
      <c r="E295" s="202" t="s">
        <v>5933</v>
      </c>
      <c r="F295" s="202" t="s">
        <v>3326</v>
      </c>
      <c r="G295" s="202" t="s">
        <v>3324</v>
      </c>
      <c r="H295" s="202" t="s">
        <v>3325</v>
      </c>
      <c r="I295" s="202" t="s">
        <v>6339</v>
      </c>
      <c r="J295" s="202" t="s">
        <v>5669</v>
      </c>
      <c r="K295" s="202" t="s">
        <v>6078</v>
      </c>
      <c r="L295" s="202" t="s">
        <v>5685</v>
      </c>
      <c r="M295" s="202" t="s">
        <v>5795</v>
      </c>
      <c r="N295" s="202" t="s">
        <v>5685</v>
      </c>
      <c r="O295" s="202" t="s">
        <v>5650</v>
      </c>
      <c r="P295" s="202" t="s">
        <v>5685</v>
      </c>
      <c r="Q295" s="202" t="s">
        <v>5795</v>
      </c>
      <c r="R295" s="202" t="s">
        <v>5685</v>
      </c>
      <c r="S295" s="202" t="s">
        <v>5650</v>
      </c>
      <c r="T295" s="202" t="s">
        <v>5650</v>
      </c>
      <c r="U295" s="202">
        <v>4</v>
      </c>
      <c r="V295" s="202">
        <v>2</v>
      </c>
      <c r="W295" s="202">
        <v>2</v>
      </c>
    </row>
    <row r="296" s="202" customFormat="1" hidden="1" spans="1:23">
      <c r="A296" s="202">
        <v>292</v>
      </c>
      <c r="B296" s="202" t="s">
        <v>5625</v>
      </c>
      <c r="C296" s="202" t="s">
        <v>5655</v>
      </c>
      <c r="D296" s="202" t="s">
        <v>3435</v>
      </c>
      <c r="E296" s="202" t="s">
        <v>6338</v>
      </c>
      <c r="F296" s="202" t="s">
        <v>3439</v>
      </c>
      <c r="G296" s="202" t="s">
        <v>3436</v>
      </c>
      <c r="H296" s="202" t="s">
        <v>3438</v>
      </c>
      <c r="I296" s="202" t="s">
        <v>5685</v>
      </c>
      <c r="J296" s="202" t="s">
        <v>5650</v>
      </c>
      <c r="K296" s="202" t="s">
        <v>5650</v>
      </c>
      <c r="L296" s="202" t="s">
        <v>5650</v>
      </c>
      <c r="M296" s="202" t="s">
        <v>5650</v>
      </c>
      <c r="N296" s="202" t="s">
        <v>5650</v>
      </c>
      <c r="O296" s="202" t="s">
        <v>5650</v>
      </c>
      <c r="P296" s="202" t="s">
        <v>5650</v>
      </c>
      <c r="Q296" s="202" t="s">
        <v>5650</v>
      </c>
      <c r="R296" s="202" t="s">
        <v>5650</v>
      </c>
      <c r="S296" s="202" t="s">
        <v>5650</v>
      </c>
      <c r="T296" s="202" t="s">
        <v>5650</v>
      </c>
      <c r="U296" s="202">
        <v>0</v>
      </c>
      <c r="V296" s="202">
        <v>0</v>
      </c>
      <c r="W296" s="202">
        <v>0</v>
      </c>
    </row>
    <row r="297" s="202" customFormat="1" hidden="1" spans="1:23">
      <c r="A297" s="202">
        <v>293</v>
      </c>
      <c r="B297" s="202" t="s">
        <v>5625</v>
      </c>
      <c r="C297" s="202" t="s">
        <v>5655</v>
      </c>
      <c r="D297" s="202" t="s">
        <v>3435</v>
      </c>
      <c r="E297" s="202" t="s">
        <v>6338</v>
      </c>
      <c r="F297" s="202" t="s">
        <v>3439</v>
      </c>
      <c r="G297" s="202" t="s">
        <v>3440</v>
      </c>
      <c r="H297" s="202" t="s">
        <v>3442</v>
      </c>
      <c r="I297" s="202" t="s">
        <v>6340</v>
      </c>
      <c r="J297" s="202" t="s">
        <v>6341</v>
      </c>
      <c r="K297" s="202" t="s">
        <v>6312</v>
      </c>
      <c r="L297" s="202" t="s">
        <v>6342</v>
      </c>
      <c r="M297" s="202" t="s">
        <v>6343</v>
      </c>
      <c r="N297" s="202" t="s">
        <v>5793</v>
      </c>
      <c r="O297" s="202" t="s">
        <v>6344</v>
      </c>
      <c r="P297" s="202" t="s">
        <v>5876</v>
      </c>
      <c r="Q297" s="202" t="s">
        <v>5920</v>
      </c>
      <c r="R297" s="202" t="s">
        <v>5932</v>
      </c>
      <c r="S297" s="202" t="s">
        <v>5650</v>
      </c>
      <c r="T297" s="202" t="s">
        <v>5932</v>
      </c>
      <c r="U297" s="202">
        <v>17</v>
      </c>
      <c r="V297" s="202">
        <v>3</v>
      </c>
      <c r="W297" s="202">
        <v>14</v>
      </c>
    </row>
    <row r="298" s="202" customFormat="1" hidden="1" spans="1:23">
      <c r="A298" s="202">
        <v>294</v>
      </c>
      <c r="B298" s="202" t="s">
        <v>5625</v>
      </c>
      <c r="C298" s="202" t="s">
        <v>5655</v>
      </c>
      <c r="D298" s="202" t="s">
        <v>3356</v>
      </c>
      <c r="E298" s="202" t="s">
        <v>6345</v>
      </c>
      <c r="F298" s="202" t="s">
        <v>3379</v>
      </c>
      <c r="G298" s="202" t="s">
        <v>5454</v>
      </c>
      <c r="H298" s="202" t="s">
        <v>3374</v>
      </c>
      <c r="I298" s="202" t="s">
        <v>6081</v>
      </c>
      <c r="J298" s="202" t="s">
        <v>6086</v>
      </c>
      <c r="K298" s="202" t="s">
        <v>6087</v>
      </c>
      <c r="L298" s="202" t="s">
        <v>5650</v>
      </c>
      <c r="M298" s="202" t="s">
        <v>5650</v>
      </c>
      <c r="N298" s="202" t="s">
        <v>5650</v>
      </c>
      <c r="O298" s="202" t="s">
        <v>5650</v>
      </c>
      <c r="P298" s="202" t="s">
        <v>6086</v>
      </c>
      <c r="Q298" s="202" t="s">
        <v>6088</v>
      </c>
      <c r="R298" s="202" t="s">
        <v>5722</v>
      </c>
      <c r="S298" s="202" t="s">
        <v>5650</v>
      </c>
      <c r="T298" s="202" t="s">
        <v>5685</v>
      </c>
      <c r="U298" s="202">
        <v>4</v>
      </c>
      <c r="V298" s="202">
        <v>1</v>
      </c>
      <c r="W298" s="202">
        <v>3</v>
      </c>
    </row>
    <row r="299" s="202" customFormat="1" hidden="1" spans="1:23">
      <c r="A299" s="202">
        <v>295</v>
      </c>
      <c r="B299" s="202" t="s">
        <v>5625</v>
      </c>
      <c r="C299" s="202" t="s">
        <v>5655</v>
      </c>
      <c r="D299" s="202" t="s">
        <v>3356</v>
      </c>
      <c r="E299" s="202" t="s">
        <v>6345</v>
      </c>
      <c r="F299" s="202" t="s">
        <v>3379</v>
      </c>
      <c r="G299" s="202" t="s">
        <v>5518</v>
      </c>
      <c r="H299" s="202" t="s">
        <v>6346</v>
      </c>
      <c r="I299" s="202" t="s">
        <v>5932</v>
      </c>
      <c r="J299" s="202" t="s">
        <v>5650</v>
      </c>
      <c r="K299" s="202" t="s">
        <v>5650</v>
      </c>
      <c r="L299" s="202" t="s">
        <v>5650</v>
      </c>
      <c r="M299" s="202" t="s">
        <v>5650</v>
      </c>
      <c r="N299" s="202" t="s">
        <v>5650</v>
      </c>
      <c r="O299" s="202" t="s">
        <v>5650</v>
      </c>
      <c r="P299" s="202" t="s">
        <v>5650</v>
      </c>
      <c r="Q299" s="202" t="s">
        <v>5650</v>
      </c>
      <c r="R299" s="202" t="s">
        <v>5650</v>
      </c>
      <c r="S299" s="202" t="s">
        <v>5650</v>
      </c>
      <c r="T299" s="202" t="s">
        <v>5650</v>
      </c>
      <c r="U299" s="202">
        <v>0</v>
      </c>
      <c r="V299" s="202">
        <v>0</v>
      </c>
      <c r="W299" s="202">
        <v>0</v>
      </c>
    </row>
    <row r="300" s="202" customFormat="1" hidden="1" spans="1:23">
      <c r="A300" s="202">
        <v>296</v>
      </c>
      <c r="B300" s="202" t="s">
        <v>5625</v>
      </c>
      <c r="C300" s="202" t="s">
        <v>5655</v>
      </c>
      <c r="D300" s="202" t="s">
        <v>3356</v>
      </c>
      <c r="E300" s="202" t="s">
        <v>6345</v>
      </c>
      <c r="F300" s="202" t="s">
        <v>3379</v>
      </c>
      <c r="G300" s="202" t="s">
        <v>3376</v>
      </c>
      <c r="H300" s="202" t="s">
        <v>3378</v>
      </c>
      <c r="I300" s="202" t="s">
        <v>5876</v>
      </c>
      <c r="J300" s="202" t="s">
        <v>5650</v>
      </c>
      <c r="K300" s="202" t="s">
        <v>5650</v>
      </c>
      <c r="L300" s="202" t="s">
        <v>5650</v>
      </c>
      <c r="M300" s="202" t="s">
        <v>5650</v>
      </c>
      <c r="N300" s="202" t="s">
        <v>5650</v>
      </c>
      <c r="O300" s="202" t="s">
        <v>5650</v>
      </c>
      <c r="P300" s="202" t="s">
        <v>5650</v>
      </c>
      <c r="Q300" s="202" t="s">
        <v>5650</v>
      </c>
      <c r="R300" s="202" t="s">
        <v>5650</v>
      </c>
      <c r="S300" s="202" t="s">
        <v>5650</v>
      </c>
      <c r="T300" s="202" t="s">
        <v>5650</v>
      </c>
      <c r="U300" s="202">
        <v>0</v>
      </c>
      <c r="V300" s="202">
        <v>0</v>
      </c>
      <c r="W300" s="202">
        <v>0</v>
      </c>
    </row>
    <row r="301" s="202" customFormat="1" hidden="1" spans="1:23">
      <c r="A301" s="202">
        <v>297</v>
      </c>
      <c r="B301" s="202" t="s">
        <v>5625</v>
      </c>
      <c r="C301" s="202" t="s">
        <v>5655</v>
      </c>
      <c r="D301" s="202" t="s">
        <v>6347</v>
      </c>
      <c r="E301" s="202" t="s">
        <v>6348</v>
      </c>
      <c r="F301" s="202" t="s">
        <v>3732</v>
      </c>
      <c r="G301" s="202" t="s">
        <v>3740</v>
      </c>
      <c r="H301" s="202" t="s">
        <v>3741</v>
      </c>
      <c r="I301" s="202" t="s">
        <v>6349</v>
      </c>
      <c r="J301" s="202" t="s">
        <v>5650</v>
      </c>
      <c r="K301" s="202" t="s">
        <v>5650</v>
      </c>
      <c r="L301" s="202" t="s">
        <v>5650</v>
      </c>
      <c r="M301" s="202" t="s">
        <v>5650</v>
      </c>
      <c r="N301" s="202" t="s">
        <v>5650</v>
      </c>
      <c r="O301" s="202" t="s">
        <v>5650</v>
      </c>
      <c r="P301" s="202" t="s">
        <v>5650</v>
      </c>
      <c r="Q301" s="202" t="s">
        <v>5650</v>
      </c>
      <c r="R301" s="202" t="s">
        <v>5650</v>
      </c>
      <c r="S301" s="202" t="s">
        <v>5650</v>
      </c>
      <c r="T301" s="202" t="s">
        <v>5650</v>
      </c>
      <c r="U301" s="202">
        <v>0</v>
      </c>
      <c r="V301" s="202">
        <v>0</v>
      </c>
      <c r="W301" s="202">
        <v>0</v>
      </c>
    </row>
    <row r="302" s="202" customFormat="1" hidden="1" spans="1:23">
      <c r="A302" s="202">
        <v>298</v>
      </c>
      <c r="B302" s="202" t="s">
        <v>5625</v>
      </c>
      <c r="C302" s="202" t="s">
        <v>5655</v>
      </c>
      <c r="D302" s="202" t="s">
        <v>6347</v>
      </c>
      <c r="E302" s="202" t="s">
        <v>6348</v>
      </c>
      <c r="F302" s="202" t="s">
        <v>3732</v>
      </c>
      <c r="G302" s="202" t="s">
        <v>3735</v>
      </c>
      <c r="H302" s="202" t="s">
        <v>3736</v>
      </c>
      <c r="I302" s="202" t="s">
        <v>6350</v>
      </c>
      <c r="J302" s="202" t="s">
        <v>5725</v>
      </c>
      <c r="K302" s="202" t="s">
        <v>5725</v>
      </c>
      <c r="L302" s="202" t="s">
        <v>5725</v>
      </c>
      <c r="M302" s="202" t="s">
        <v>5725</v>
      </c>
      <c r="N302" s="202" t="s">
        <v>5725</v>
      </c>
      <c r="O302" s="202" t="s">
        <v>5650</v>
      </c>
      <c r="P302" s="202" t="s">
        <v>5650</v>
      </c>
      <c r="Q302" s="202" t="s">
        <v>5650</v>
      </c>
      <c r="R302" s="202" t="s">
        <v>5650</v>
      </c>
      <c r="S302" s="202" t="s">
        <v>5650</v>
      </c>
      <c r="T302" s="202" t="s">
        <v>5650</v>
      </c>
      <c r="U302" s="202">
        <v>1</v>
      </c>
      <c r="V302" s="202">
        <v>1</v>
      </c>
      <c r="W302" s="202">
        <v>0</v>
      </c>
    </row>
    <row r="303" s="202" customFormat="1" hidden="1" spans="1:23">
      <c r="A303" s="202">
        <v>299</v>
      </c>
      <c r="B303" s="202" t="s">
        <v>5625</v>
      </c>
      <c r="C303" s="202" t="s">
        <v>5655</v>
      </c>
      <c r="D303" s="202" t="s">
        <v>6347</v>
      </c>
      <c r="E303" s="202" t="s">
        <v>6348</v>
      </c>
      <c r="F303" s="202" t="s">
        <v>3732</v>
      </c>
      <c r="G303" s="202" t="s">
        <v>5591</v>
      </c>
      <c r="H303" s="202" t="s">
        <v>6351</v>
      </c>
      <c r="I303" s="202" t="s">
        <v>5672</v>
      </c>
      <c r="J303" s="202" t="s">
        <v>5672</v>
      </c>
      <c r="K303" s="202" t="s">
        <v>5673</v>
      </c>
      <c r="L303" s="202" t="s">
        <v>5650</v>
      </c>
      <c r="M303" s="202" t="s">
        <v>5650</v>
      </c>
      <c r="N303" s="202" t="s">
        <v>5650</v>
      </c>
      <c r="O303" s="202" t="s">
        <v>5650</v>
      </c>
      <c r="P303" s="202" t="s">
        <v>5672</v>
      </c>
      <c r="Q303" s="202" t="s">
        <v>5673</v>
      </c>
      <c r="R303" s="202" t="s">
        <v>5699</v>
      </c>
      <c r="S303" s="202" t="s">
        <v>5669</v>
      </c>
      <c r="T303" s="202" t="s">
        <v>5896</v>
      </c>
      <c r="U303" s="202">
        <v>5</v>
      </c>
      <c r="V303" s="202">
        <v>0</v>
      </c>
      <c r="W303" s="202">
        <v>5</v>
      </c>
    </row>
    <row r="304" s="202" customFormat="1" hidden="1" spans="1:23">
      <c r="A304" s="202">
        <v>300</v>
      </c>
      <c r="B304" s="202" t="s">
        <v>5625</v>
      </c>
      <c r="C304" s="202" t="s">
        <v>5655</v>
      </c>
      <c r="D304" s="202" t="s">
        <v>6347</v>
      </c>
      <c r="E304" s="202" t="s">
        <v>6348</v>
      </c>
      <c r="F304" s="202" t="s">
        <v>3732</v>
      </c>
      <c r="G304" s="202" t="s">
        <v>3738</v>
      </c>
      <c r="H304" s="202" t="s">
        <v>3739</v>
      </c>
      <c r="I304" s="202" t="s">
        <v>6352</v>
      </c>
      <c r="J304" s="202" t="s">
        <v>5650</v>
      </c>
      <c r="K304" s="202" t="s">
        <v>5650</v>
      </c>
      <c r="L304" s="202" t="s">
        <v>5650</v>
      </c>
      <c r="M304" s="202" t="s">
        <v>5650</v>
      </c>
      <c r="N304" s="202" t="s">
        <v>5650</v>
      </c>
      <c r="O304" s="202" t="s">
        <v>5650</v>
      </c>
      <c r="P304" s="202" t="s">
        <v>5650</v>
      </c>
      <c r="Q304" s="202" t="s">
        <v>5650</v>
      </c>
      <c r="R304" s="202" t="s">
        <v>5650</v>
      </c>
      <c r="S304" s="202" t="s">
        <v>5650</v>
      </c>
      <c r="T304" s="202" t="s">
        <v>5650</v>
      </c>
      <c r="U304" s="202">
        <v>0</v>
      </c>
      <c r="V304" s="202">
        <v>0</v>
      </c>
      <c r="W304" s="202">
        <v>0</v>
      </c>
    </row>
    <row r="305" s="202" customFormat="1" hidden="1" spans="1:23">
      <c r="A305" s="202">
        <v>301</v>
      </c>
      <c r="B305" s="202" t="s">
        <v>5625</v>
      </c>
      <c r="C305" s="202" t="s">
        <v>5655</v>
      </c>
      <c r="D305" s="202" t="s">
        <v>6347</v>
      </c>
      <c r="E305" s="202" t="s">
        <v>6348</v>
      </c>
      <c r="F305" s="202" t="s">
        <v>3732</v>
      </c>
      <c r="G305" s="202" t="s">
        <v>3730</v>
      </c>
      <c r="H305" s="202" t="s">
        <v>3731</v>
      </c>
      <c r="I305" s="202" t="s">
        <v>6353</v>
      </c>
      <c r="J305" s="202" t="s">
        <v>5685</v>
      </c>
      <c r="K305" s="202" t="s">
        <v>5685</v>
      </c>
      <c r="L305" s="202" t="s">
        <v>5650</v>
      </c>
      <c r="M305" s="202" t="s">
        <v>5650</v>
      </c>
      <c r="N305" s="202" t="s">
        <v>5650</v>
      </c>
      <c r="O305" s="202" t="s">
        <v>5650</v>
      </c>
      <c r="P305" s="202" t="s">
        <v>5685</v>
      </c>
      <c r="Q305" s="202" t="s">
        <v>5685</v>
      </c>
      <c r="R305" s="202" t="s">
        <v>5685</v>
      </c>
      <c r="S305" s="202" t="s">
        <v>5650</v>
      </c>
      <c r="T305" s="202" t="s">
        <v>5650</v>
      </c>
      <c r="U305" s="202">
        <v>1</v>
      </c>
      <c r="V305" s="202">
        <v>0</v>
      </c>
      <c r="W305" s="202">
        <v>1</v>
      </c>
    </row>
    <row r="306" s="202" customFormat="1" hidden="1" spans="1:23">
      <c r="A306" s="202">
        <v>302</v>
      </c>
      <c r="B306" s="202" t="s">
        <v>5625</v>
      </c>
      <c r="C306" s="202" t="s">
        <v>5655</v>
      </c>
      <c r="D306" s="202" t="s">
        <v>6347</v>
      </c>
      <c r="E306" s="202" t="s">
        <v>6348</v>
      </c>
      <c r="F306" s="202" t="s">
        <v>3732</v>
      </c>
      <c r="G306" s="202" t="s">
        <v>3733</v>
      </c>
      <c r="H306" s="202" t="s">
        <v>3734</v>
      </c>
      <c r="I306" s="202" t="s">
        <v>6354</v>
      </c>
      <c r="J306" s="202" t="s">
        <v>5699</v>
      </c>
      <c r="K306" s="202" t="s">
        <v>5699</v>
      </c>
      <c r="L306" s="202" t="s">
        <v>5699</v>
      </c>
      <c r="M306" s="202" t="s">
        <v>5699</v>
      </c>
      <c r="N306" s="202" t="s">
        <v>5699</v>
      </c>
      <c r="O306" s="202" t="s">
        <v>5650</v>
      </c>
      <c r="P306" s="202" t="s">
        <v>5650</v>
      </c>
      <c r="Q306" s="202" t="s">
        <v>5650</v>
      </c>
      <c r="R306" s="202" t="s">
        <v>5650</v>
      </c>
      <c r="S306" s="202" t="s">
        <v>5650</v>
      </c>
      <c r="T306" s="202" t="s">
        <v>5650</v>
      </c>
      <c r="U306" s="202">
        <v>1</v>
      </c>
      <c r="V306" s="202">
        <v>1</v>
      </c>
      <c r="W306" s="202">
        <v>0</v>
      </c>
    </row>
    <row r="307" s="202" customFormat="1" hidden="1" spans="1:23">
      <c r="A307" s="202">
        <v>303</v>
      </c>
      <c r="B307" s="202" t="s">
        <v>5625</v>
      </c>
      <c r="C307" s="202" t="s">
        <v>5655</v>
      </c>
      <c r="D307" s="202" t="s">
        <v>6347</v>
      </c>
      <c r="E307" s="202" t="s">
        <v>6348</v>
      </c>
      <c r="F307" s="202" t="s">
        <v>3732</v>
      </c>
      <c r="G307" s="202" t="s">
        <v>3737</v>
      </c>
      <c r="H307" s="202" t="s">
        <v>2260</v>
      </c>
      <c r="I307" s="202" t="s">
        <v>6355</v>
      </c>
      <c r="J307" s="202" t="s">
        <v>6356</v>
      </c>
      <c r="K307" s="202" t="s">
        <v>6357</v>
      </c>
      <c r="L307" s="202" t="s">
        <v>6356</v>
      </c>
      <c r="M307" s="202" t="s">
        <v>6357</v>
      </c>
      <c r="N307" s="202" t="s">
        <v>6309</v>
      </c>
      <c r="O307" s="202" t="s">
        <v>6239</v>
      </c>
      <c r="P307" s="202" t="s">
        <v>5650</v>
      </c>
      <c r="Q307" s="202" t="s">
        <v>5650</v>
      </c>
      <c r="R307" s="202" t="s">
        <v>5650</v>
      </c>
      <c r="S307" s="202" t="s">
        <v>5650</v>
      </c>
      <c r="T307" s="202" t="s">
        <v>5650</v>
      </c>
      <c r="U307" s="202">
        <v>2</v>
      </c>
      <c r="V307" s="202">
        <v>2</v>
      </c>
      <c r="W307" s="202">
        <v>0</v>
      </c>
    </row>
    <row r="308" s="202" customFormat="1" hidden="1" spans="1:23">
      <c r="A308" s="202">
        <v>304</v>
      </c>
      <c r="B308" s="202" t="s">
        <v>5625</v>
      </c>
      <c r="C308" s="202" t="s">
        <v>5655</v>
      </c>
      <c r="D308" s="202" t="s">
        <v>3271</v>
      </c>
      <c r="E308" s="202" t="s">
        <v>6358</v>
      </c>
      <c r="F308" s="202" t="s">
        <v>3275</v>
      </c>
      <c r="G308" s="202" t="s">
        <v>3272</v>
      </c>
      <c r="H308" s="202" t="s">
        <v>3274</v>
      </c>
      <c r="I308" s="202" t="s">
        <v>6359</v>
      </c>
      <c r="J308" s="202" t="s">
        <v>5650</v>
      </c>
      <c r="K308" s="202" t="s">
        <v>5650</v>
      </c>
      <c r="L308" s="202" t="s">
        <v>5650</v>
      </c>
      <c r="M308" s="202" t="s">
        <v>5650</v>
      </c>
      <c r="N308" s="202" t="s">
        <v>5650</v>
      </c>
      <c r="O308" s="202" t="s">
        <v>5650</v>
      </c>
      <c r="P308" s="202" t="s">
        <v>5650</v>
      </c>
      <c r="Q308" s="202" t="s">
        <v>5650</v>
      </c>
      <c r="R308" s="202" t="s">
        <v>5650</v>
      </c>
      <c r="S308" s="202" t="s">
        <v>5650</v>
      </c>
      <c r="T308" s="202" t="s">
        <v>5650</v>
      </c>
      <c r="U308" s="202">
        <v>0</v>
      </c>
      <c r="V308" s="202">
        <v>0</v>
      </c>
      <c r="W308" s="202">
        <v>0</v>
      </c>
    </row>
    <row r="309" s="202" customFormat="1" hidden="1" spans="1:23">
      <c r="A309" s="202">
        <v>305</v>
      </c>
      <c r="B309" s="202" t="s">
        <v>5625</v>
      </c>
      <c r="C309" s="202" t="s">
        <v>5655</v>
      </c>
      <c r="D309" s="202" t="s">
        <v>3271</v>
      </c>
      <c r="E309" s="202" t="s">
        <v>6358</v>
      </c>
      <c r="F309" s="202" t="s">
        <v>3275</v>
      </c>
      <c r="G309" s="202" t="s">
        <v>3280</v>
      </c>
      <c r="H309" s="202" t="s">
        <v>3282</v>
      </c>
      <c r="I309" s="202" t="s">
        <v>6360</v>
      </c>
      <c r="J309" s="202" t="s">
        <v>6361</v>
      </c>
      <c r="K309" s="202" t="s">
        <v>6362</v>
      </c>
      <c r="L309" s="202" t="s">
        <v>5650</v>
      </c>
      <c r="M309" s="202" t="s">
        <v>5650</v>
      </c>
      <c r="N309" s="202" t="s">
        <v>5650</v>
      </c>
      <c r="O309" s="202" t="s">
        <v>5650</v>
      </c>
      <c r="P309" s="202" t="s">
        <v>6361</v>
      </c>
      <c r="Q309" s="202" t="s">
        <v>6362</v>
      </c>
      <c r="R309" s="202" t="s">
        <v>6361</v>
      </c>
      <c r="S309" s="202" t="s">
        <v>5650</v>
      </c>
      <c r="T309" s="202" t="s">
        <v>5650</v>
      </c>
      <c r="U309" s="202">
        <v>2</v>
      </c>
      <c r="V309" s="202">
        <v>0</v>
      </c>
      <c r="W309" s="202">
        <v>2</v>
      </c>
    </row>
    <row r="310" s="202" customFormat="1" hidden="1" spans="1:23">
      <c r="A310" s="202">
        <v>306</v>
      </c>
      <c r="B310" s="202" t="s">
        <v>5625</v>
      </c>
      <c r="C310" s="202" t="s">
        <v>5655</v>
      </c>
      <c r="D310" s="202" t="s">
        <v>3604</v>
      </c>
      <c r="E310" s="202" t="s">
        <v>6363</v>
      </c>
      <c r="F310" s="202" t="s">
        <v>3608</v>
      </c>
      <c r="G310" s="202" t="s">
        <v>3609</v>
      </c>
      <c r="H310" s="202" t="s">
        <v>3610</v>
      </c>
      <c r="I310" s="202" t="s">
        <v>6364</v>
      </c>
      <c r="J310" s="202" t="s">
        <v>5759</v>
      </c>
      <c r="K310" s="202" t="s">
        <v>5848</v>
      </c>
      <c r="L310" s="202" t="s">
        <v>5685</v>
      </c>
      <c r="M310" s="202" t="s">
        <v>5685</v>
      </c>
      <c r="N310" s="202" t="s">
        <v>5685</v>
      </c>
      <c r="O310" s="202" t="s">
        <v>5650</v>
      </c>
      <c r="P310" s="202" t="s">
        <v>5865</v>
      </c>
      <c r="Q310" s="202" t="s">
        <v>5647</v>
      </c>
      <c r="R310" s="202" t="s">
        <v>6086</v>
      </c>
      <c r="S310" s="202" t="s">
        <v>5650</v>
      </c>
      <c r="T310" s="202" t="s">
        <v>5722</v>
      </c>
      <c r="U310" s="202">
        <v>12</v>
      </c>
      <c r="V310" s="202">
        <v>1</v>
      </c>
      <c r="W310" s="202">
        <v>11</v>
      </c>
    </row>
    <row r="311" s="202" customFormat="1" hidden="1" spans="1:23">
      <c r="A311" s="202">
        <v>307</v>
      </c>
      <c r="B311" s="202" t="s">
        <v>5625</v>
      </c>
      <c r="C311" s="202" t="s">
        <v>5655</v>
      </c>
      <c r="D311" s="202" t="s">
        <v>3604</v>
      </c>
      <c r="E311" s="202" t="s">
        <v>6363</v>
      </c>
      <c r="F311" s="202" t="s">
        <v>3608</v>
      </c>
      <c r="G311" s="202" t="s">
        <v>3612</v>
      </c>
      <c r="H311" s="202" t="s">
        <v>3614</v>
      </c>
      <c r="I311" s="202" t="s">
        <v>6365</v>
      </c>
      <c r="J311" s="202" t="s">
        <v>5687</v>
      </c>
      <c r="K311" s="202" t="s">
        <v>5688</v>
      </c>
      <c r="L311" s="202" t="s">
        <v>5650</v>
      </c>
      <c r="M311" s="202" t="s">
        <v>5650</v>
      </c>
      <c r="N311" s="202" t="s">
        <v>5650</v>
      </c>
      <c r="O311" s="202" t="s">
        <v>5650</v>
      </c>
      <c r="P311" s="202" t="s">
        <v>5687</v>
      </c>
      <c r="Q311" s="202" t="s">
        <v>5688</v>
      </c>
      <c r="R311" s="202" t="s">
        <v>5699</v>
      </c>
      <c r="S311" s="202" t="s">
        <v>5650</v>
      </c>
      <c r="T311" s="202" t="s">
        <v>5699</v>
      </c>
      <c r="U311" s="202">
        <v>2</v>
      </c>
      <c r="V311" s="202">
        <v>0</v>
      </c>
      <c r="W311" s="202">
        <v>2</v>
      </c>
    </row>
    <row r="312" s="202" customFormat="1" hidden="1" spans="1:23">
      <c r="A312" s="202">
        <v>308</v>
      </c>
      <c r="B312" s="202" t="s">
        <v>5625</v>
      </c>
      <c r="C312" s="202" t="s">
        <v>5655</v>
      </c>
      <c r="D312" s="202" t="s">
        <v>3604</v>
      </c>
      <c r="E312" s="202" t="s">
        <v>6363</v>
      </c>
      <c r="F312" s="202" t="s">
        <v>3608</v>
      </c>
      <c r="G312" s="202" t="s">
        <v>3778</v>
      </c>
      <c r="H312" s="202" t="s">
        <v>3780</v>
      </c>
      <c r="I312" s="202" t="s">
        <v>6366</v>
      </c>
      <c r="J312" s="202" t="s">
        <v>6367</v>
      </c>
      <c r="K312" s="202" t="s">
        <v>6368</v>
      </c>
      <c r="L312" s="202" t="s">
        <v>5896</v>
      </c>
      <c r="M312" s="202" t="s">
        <v>6369</v>
      </c>
      <c r="N312" s="202" t="s">
        <v>5699</v>
      </c>
      <c r="O312" s="202" t="s">
        <v>5654</v>
      </c>
      <c r="P312" s="202" t="s">
        <v>6370</v>
      </c>
      <c r="Q312" s="202" t="s">
        <v>6371</v>
      </c>
      <c r="R312" s="202" t="s">
        <v>6370</v>
      </c>
      <c r="S312" s="202" t="s">
        <v>5650</v>
      </c>
      <c r="T312" s="202" t="s">
        <v>5650</v>
      </c>
      <c r="U312" s="202">
        <v>6</v>
      </c>
      <c r="V312" s="202">
        <v>3</v>
      </c>
      <c r="W312" s="202">
        <v>3</v>
      </c>
    </row>
    <row r="313" s="202" customFormat="1" hidden="1" spans="1:23">
      <c r="A313" s="202">
        <v>309</v>
      </c>
      <c r="B313" s="202" t="s">
        <v>5625</v>
      </c>
      <c r="C313" s="202" t="s">
        <v>5655</v>
      </c>
      <c r="D313" s="202" t="s">
        <v>3604</v>
      </c>
      <c r="E313" s="202" t="s">
        <v>6363</v>
      </c>
      <c r="F313" s="202" t="s">
        <v>3608</v>
      </c>
      <c r="G313" s="202" t="s">
        <v>3762</v>
      </c>
      <c r="H313" s="202" t="s">
        <v>3764</v>
      </c>
      <c r="I313" s="202" t="s">
        <v>5669</v>
      </c>
      <c r="J313" s="202" t="s">
        <v>5650</v>
      </c>
      <c r="K313" s="202" t="s">
        <v>5650</v>
      </c>
      <c r="L313" s="202" t="s">
        <v>5650</v>
      </c>
      <c r="M313" s="202" t="s">
        <v>5650</v>
      </c>
      <c r="N313" s="202" t="s">
        <v>5650</v>
      </c>
      <c r="O313" s="202" t="s">
        <v>5650</v>
      </c>
      <c r="P313" s="202" t="s">
        <v>5650</v>
      </c>
      <c r="Q313" s="202" t="s">
        <v>5650</v>
      </c>
      <c r="R313" s="202" t="s">
        <v>5650</v>
      </c>
      <c r="S313" s="202" t="s">
        <v>5650</v>
      </c>
      <c r="T313" s="202" t="s">
        <v>5650</v>
      </c>
      <c r="U313" s="202">
        <v>0</v>
      </c>
      <c r="V313" s="202">
        <v>0</v>
      </c>
      <c r="W313" s="202">
        <v>0</v>
      </c>
    </row>
    <row r="314" s="202" customFormat="1" hidden="1" spans="1:23">
      <c r="A314" s="202">
        <v>310</v>
      </c>
      <c r="B314" s="202" t="s">
        <v>5625</v>
      </c>
      <c r="C314" s="202" t="s">
        <v>5655</v>
      </c>
      <c r="D314" s="202" t="s">
        <v>3604</v>
      </c>
      <c r="E314" s="202" t="s">
        <v>6363</v>
      </c>
      <c r="F314" s="202" t="s">
        <v>3608</v>
      </c>
      <c r="G314" s="202" t="s">
        <v>3774</v>
      </c>
      <c r="H314" s="202" t="s">
        <v>3776</v>
      </c>
      <c r="I314" s="202" t="s">
        <v>6372</v>
      </c>
      <c r="J314" s="202" t="s">
        <v>6373</v>
      </c>
      <c r="K314" s="202" t="s">
        <v>5916</v>
      </c>
      <c r="L314" s="202" t="s">
        <v>6374</v>
      </c>
      <c r="M314" s="202" t="s">
        <v>6375</v>
      </c>
      <c r="N314" s="202" t="s">
        <v>6374</v>
      </c>
      <c r="O314" s="202" t="s">
        <v>5650</v>
      </c>
      <c r="P314" s="202" t="s">
        <v>5685</v>
      </c>
      <c r="Q314" s="202" t="s">
        <v>5685</v>
      </c>
      <c r="R314" s="202" t="s">
        <v>5650</v>
      </c>
      <c r="S314" s="202" t="s">
        <v>5685</v>
      </c>
      <c r="T314" s="202" t="s">
        <v>5650</v>
      </c>
      <c r="U314" s="202">
        <v>5</v>
      </c>
      <c r="V314" s="202">
        <v>4</v>
      </c>
      <c r="W314" s="202">
        <v>1</v>
      </c>
    </row>
    <row r="315" s="202" customFormat="1" hidden="1" spans="1:23">
      <c r="A315" s="202">
        <v>311</v>
      </c>
      <c r="B315" s="202" t="s">
        <v>5625</v>
      </c>
      <c r="C315" s="202" t="s">
        <v>5655</v>
      </c>
      <c r="D315" s="202" t="s">
        <v>3604</v>
      </c>
      <c r="E315" s="202" t="s">
        <v>6363</v>
      </c>
      <c r="F315" s="202" t="s">
        <v>3608</v>
      </c>
      <c r="G315" s="202" t="s">
        <v>3605</v>
      </c>
      <c r="H315" s="202" t="s">
        <v>3607</v>
      </c>
      <c r="I315" s="202" t="s">
        <v>6376</v>
      </c>
      <c r="J315" s="202" t="s">
        <v>5758</v>
      </c>
      <c r="K315" s="202" t="s">
        <v>5733</v>
      </c>
      <c r="L315" s="202" t="s">
        <v>5758</v>
      </c>
      <c r="M315" s="202" t="s">
        <v>5733</v>
      </c>
      <c r="N315" s="202" t="s">
        <v>5650</v>
      </c>
      <c r="O315" s="202" t="s">
        <v>5650</v>
      </c>
      <c r="P315" s="202" t="s">
        <v>5650</v>
      </c>
      <c r="Q315" s="202" t="s">
        <v>5650</v>
      </c>
      <c r="R315" s="202" t="s">
        <v>5650</v>
      </c>
      <c r="S315" s="202" t="s">
        <v>5650</v>
      </c>
      <c r="T315" s="202" t="s">
        <v>5650</v>
      </c>
      <c r="U315" s="202">
        <v>2</v>
      </c>
      <c r="V315" s="202">
        <v>2</v>
      </c>
      <c r="W315" s="202">
        <v>0</v>
      </c>
    </row>
    <row r="316" s="202" customFormat="1" hidden="1" spans="1:23">
      <c r="A316" s="202">
        <v>312</v>
      </c>
      <c r="B316" s="202" t="s">
        <v>5625</v>
      </c>
      <c r="C316" s="202" t="s">
        <v>5655</v>
      </c>
      <c r="D316" s="202" t="s">
        <v>3604</v>
      </c>
      <c r="E316" s="202" t="s">
        <v>6363</v>
      </c>
      <c r="F316" s="202" t="s">
        <v>3608</v>
      </c>
      <c r="G316" s="202" t="s">
        <v>3759</v>
      </c>
      <c r="H316" s="202" t="s">
        <v>3761</v>
      </c>
      <c r="I316" s="202" t="s">
        <v>5932</v>
      </c>
      <c r="J316" s="202" t="s">
        <v>5722</v>
      </c>
      <c r="K316" s="202" t="s">
        <v>5940</v>
      </c>
      <c r="L316" s="202" t="s">
        <v>5722</v>
      </c>
      <c r="M316" s="202" t="s">
        <v>5940</v>
      </c>
      <c r="N316" s="202" t="s">
        <v>5685</v>
      </c>
      <c r="O316" s="202" t="s">
        <v>5654</v>
      </c>
      <c r="P316" s="202" t="s">
        <v>5650</v>
      </c>
      <c r="Q316" s="202" t="s">
        <v>5650</v>
      </c>
      <c r="R316" s="202" t="s">
        <v>5650</v>
      </c>
      <c r="S316" s="202" t="s">
        <v>5650</v>
      </c>
      <c r="T316" s="202" t="s">
        <v>5650</v>
      </c>
      <c r="U316" s="202">
        <v>2</v>
      </c>
      <c r="V316" s="202">
        <v>2</v>
      </c>
      <c r="W316" s="202">
        <v>0</v>
      </c>
    </row>
    <row r="317" s="202" customFormat="1" hidden="1" spans="1:23">
      <c r="A317" s="202">
        <v>313</v>
      </c>
      <c r="B317" s="202" t="s">
        <v>5625</v>
      </c>
      <c r="C317" s="202" t="s">
        <v>5655</v>
      </c>
      <c r="D317" s="202" t="s">
        <v>3604</v>
      </c>
      <c r="E317" s="202" t="s">
        <v>6363</v>
      </c>
      <c r="F317" s="202" t="s">
        <v>3608</v>
      </c>
      <c r="G317" s="202" t="s">
        <v>3765</v>
      </c>
      <c r="H317" s="202" t="s">
        <v>3767</v>
      </c>
      <c r="I317" s="202" t="s">
        <v>5789</v>
      </c>
      <c r="J317" s="202" t="s">
        <v>6252</v>
      </c>
      <c r="K317" s="202" t="s">
        <v>6377</v>
      </c>
      <c r="L317" s="202" t="s">
        <v>5865</v>
      </c>
      <c r="M317" s="202" t="s">
        <v>6378</v>
      </c>
      <c r="N317" s="202" t="s">
        <v>5685</v>
      </c>
      <c r="O317" s="202" t="s">
        <v>5650</v>
      </c>
      <c r="P317" s="202" t="s">
        <v>6044</v>
      </c>
      <c r="Q317" s="202" t="s">
        <v>5899</v>
      </c>
      <c r="R317" s="202" t="s">
        <v>5713</v>
      </c>
      <c r="S317" s="202" t="s">
        <v>5650</v>
      </c>
      <c r="T317" s="202" t="s">
        <v>5687</v>
      </c>
      <c r="U317" s="202">
        <v>9</v>
      </c>
      <c r="V317" s="202">
        <v>3</v>
      </c>
      <c r="W317" s="202">
        <v>6</v>
      </c>
    </row>
    <row r="318" s="202" customFormat="1" hidden="1" spans="1:23">
      <c r="A318" s="202">
        <v>314</v>
      </c>
      <c r="B318" s="202" t="s">
        <v>5625</v>
      </c>
      <c r="C318" s="202" t="s">
        <v>5655</v>
      </c>
      <c r="D318" s="202" t="s">
        <v>3413</v>
      </c>
      <c r="E318" s="202" t="s">
        <v>6379</v>
      </c>
      <c r="F318" s="202" t="s">
        <v>3424</v>
      </c>
      <c r="G318" s="202" t="s">
        <v>3422</v>
      </c>
      <c r="H318" s="202" t="s">
        <v>3423</v>
      </c>
      <c r="I318" s="202" t="s">
        <v>6380</v>
      </c>
      <c r="J318" s="202" t="s">
        <v>5817</v>
      </c>
      <c r="K318" s="202" t="s">
        <v>5995</v>
      </c>
      <c r="L318" s="202" t="s">
        <v>5650</v>
      </c>
      <c r="M318" s="202" t="s">
        <v>5650</v>
      </c>
      <c r="N318" s="202" t="s">
        <v>5650</v>
      </c>
      <c r="O318" s="202" t="s">
        <v>5650</v>
      </c>
      <c r="P318" s="202" t="s">
        <v>5817</v>
      </c>
      <c r="Q318" s="202" t="s">
        <v>5995</v>
      </c>
      <c r="R318" s="202" t="s">
        <v>5758</v>
      </c>
      <c r="S318" s="202" t="s">
        <v>5650</v>
      </c>
      <c r="T318" s="202" t="s">
        <v>5758</v>
      </c>
      <c r="U318" s="202">
        <v>6</v>
      </c>
      <c r="V318" s="202">
        <v>0</v>
      </c>
      <c r="W318" s="202">
        <v>6</v>
      </c>
    </row>
    <row r="319" s="202" customFormat="1" hidden="1" spans="1:23">
      <c r="A319" s="202">
        <v>315</v>
      </c>
      <c r="B319" s="202" t="s">
        <v>5625</v>
      </c>
      <c r="C319" s="202" t="s">
        <v>5655</v>
      </c>
      <c r="D319" s="202" t="s">
        <v>3644</v>
      </c>
      <c r="E319" s="202" t="s">
        <v>6381</v>
      </c>
      <c r="F319" s="202" t="s">
        <v>6382</v>
      </c>
      <c r="G319" s="202" t="s">
        <v>3645</v>
      </c>
      <c r="H319" s="202" t="s">
        <v>3647</v>
      </c>
      <c r="I319" s="202" t="s">
        <v>6383</v>
      </c>
      <c r="J319" s="202" t="s">
        <v>5650</v>
      </c>
      <c r="K319" s="202" t="s">
        <v>5650</v>
      </c>
      <c r="L319" s="202" t="s">
        <v>5650</v>
      </c>
      <c r="M319" s="202" t="s">
        <v>5650</v>
      </c>
      <c r="N319" s="202" t="s">
        <v>5650</v>
      </c>
      <c r="O319" s="202" t="s">
        <v>5650</v>
      </c>
      <c r="P319" s="202" t="s">
        <v>5650</v>
      </c>
      <c r="Q319" s="202" t="s">
        <v>5650</v>
      </c>
      <c r="R319" s="202" t="s">
        <v>5650</v>
      </c>
      <c r="S319" s="202" t="s">
        <v>5650</v>
      </c>
      <c r="T319" s="202" t="s">
        <v>5650</v>
      </c>
      <c r="U319" s="202">
        <v>0</v>
      </c>
      <c r="V319" s="202">
        <v>0</v>
      </c>
      <c r="W319" s="202">
        <v>0</v>
      </c>
    </row>
    <row r="320" s="202" customFormat="1" hidden="1" spans="1:23">
      <c r="A320" s="202">
        <v>316</v>
      </c>
      <c r="B320" s="202" t="s">
        <v>5625</v>
      </c>
      <c r="C320" s="202" t="s">
        <v>5655</v>
      </c>
      <c r="D320" s="202" t="s">
        <v>3558</v>
      </c>
      <c r="E320" s="202" t="s">
        <v>6384</v>
      </c>
      <c r="F320" s="202" t="s">
        <v>3562</v>
      </c>
      <c r="G320" s="202" t="s">
        <v>3559</v>
      </c>
      <c r="H320" s="202" t="s">
        <v>3561</v>
      </c>
      <c r="I320" s="202" t="s">
        <v>6385</v>
      </c>
      <c r="J320" s="202" t="s">
        <v>5650</v>
      </c>
      <c r="K320" s="202" t="s">
        <v>5650</v>
      </c>
      <c r="L320" s="202" t="s">
        <v>5650</v>
      </c>
      <c r="M320" s="202" t="s">
        <v>5650</v>
      </c>
      <c r="N320" s="202" t="s">
        <v>5650</v>
      </c>
      <c r="O320" s="202" t="s">
        <v>5650</v>
      </c>
      <c r="P320" s="202" t="s">
        <v>5650</v>
      </c>
      <c r="Q320" s="202" t="s">
        <v>5650</v>
      </c>
      <c r="R320" s="202" t="s">
        <v>5650</v>
      </c>
      <c r="S320" s="202" t="s">
        <v>5650</v>
      </c>
      <c r="T320" s="202" t="s">
        <v>5650</v>
      </c>
      <c r="U320" s="202">
        <v>0</v>
      </c>
      <c r="V320" s="202">
        <v>0</v>
      </c>
      <c r="W320" s="202">
        <v>0</v>
      </c>
    </row>
    <row r="321" s="202" customFormat="1" hidden="1" spans="1:23">
      <c r="A321" s="202">
        <v>317</v>
      </c>
      <c r="B321" s="202" t="s">
        <v>5625</v>
      </c>
      <c r="C321" s="202" t="s">
        <v>5655</v>
      </c>
      <c r="D321" s="202" t="s">
        <v>3356</v>
      </c>
      <c r="E321" s="202" t="s">
        <v>6010</v>
      </c>
      <c r="F321" s="202" t="s">
        <v>3360</v>
      </c>
      <c r="G321" s="202" t="s">
        <v>5380</v>
      </c>
      <c r="H321" s="202" t="s">
        <v>6386</v>
      </c>
      <c r="I321" s="202" t="s">
        <v>6387</v>
      </c>
      <c r="J321" s="202" t="s">
        <v>5650</v>
      </c>
      <c r="K321" s="202" t="s">
        <v>5650</v>
      </c>
      <c r="L321" s="202" t="s">
        <v>5650</v>
      </c>
      <c r="M321" s="202" t="s">
        <v>5650</v>
      </c>
      <c r="N321" s="202" t="s">
        <v>5650</v>
      </c>
      <c r="O321" s="202" t="s">
        <v>5650</v>
      </c>
      <c r="P321" s="202" t="s">
        <v>5650</v>
      </c>
      <c r="Q321" s="202" t="s">
        <v>5650</v>
      </c>
      <c r="R321" s="202" t="s">
        <v>5650</v>
      </c>
      <c r="S321" s="202" t="s">
        <v>5650</v>
      </c>
      <c r="T321" s="202" t="s">
        <v>5650</v>
      </c>
      <c r="U321" s="202">
        <v>0</v>
      </c>
      <c r="V321" s="202">
        <v>0</v>
      </c>
      <c r="W321" s="202">
        <v>0</v>
      </c>
    </row>
    <row r="322" s="202" customFormat="1" hidden="1" spans="1:23">
      <c r="A322" s="202">
        <v>318</v>
      </c>
      <c r="B322" s="202" t="s">
        <v>5625</v>
      </c>
      <c r="C322" s="202" t="s">
        <v>5655</v>
      </c>
      <c r="D322" s="202" t="s">
        <v>3356</v>
      </c>
      <c r="E322" s="202" t="s">
        <v>6010</v>
      </c>
      <c r="F322" s="202" t="s">
        <v>3360</v>
      </c>
      <c r="G322" s="202" t="s">
        <v>3357</v>
      </c>
      <c r="H322" s="202" t="s">
        <v>3359</v>
      </c>
      <c r="I322" s="202" t="s">
        <v>6388</v>
      </c>
      <c r="J322" s="202" t="s">
        <v>6258</v>
      </c>
      <c r="K322" s="202" t="s">
        <v>5988</v>
      </c>
      <c r="L322" s="202" t="s">
        <v>5967</v>
      </c>
      <c r="M322" s="202" t="s">
        <v>5968</v>
      </c>
      <c r="N322" s="202" t="s">
        <v>5922</v>
      </c>
      <c r="O322" s="202" t="s">
        <v>5969</v>
      </c>
      <c r="P322" s="202" t="s">
        <v>5669</v>
      </c>
      <c r="Q322" s="202" t="s">
        <v>5654</v>
      </c>
      <c r="R322" s="202" t="s">
        <v>5685</v>
      </c>
      <c r="S322" s="202" t="s">
        <v>5650</v>
      </c>
      <c r="T322" s="202" t="s">
        <v>5685</v>
      </c>
      <c r="U322" s="202">
        <v>6</v>
      </c>
      <c r="V322" s="202">
        <v>4</v>
      </c>
      <c r="W322" s="202">
        <v>2</v>
      </c>
    </row>
    <row r="323" s="202" customFormat="1" hidden="1" spans="1:23">
      <c r="A323" s="202">
        <v>319</v>
      </c>
      <c r="B323" s="202" t="s">
        <v>5625</v>
      </c>
      <c r="C323" s="202" t="s">
        <v>5655</v>
      </c>
      <c r="D323" s="202" t="s">
        <v>3656</v>
      </c>
      <c r="E323" s="202" t="s">
        <v>6389</v>
      </c>
      <c r="F323" s="202" t="s">
        <v>3660</v>
      </c>
      <c r="G323" s="202" t="s">
        <v>3667</v>
      </c>
      <c r="H323" s="202" t="s">
        <v>3669</v>
      </c>
      <c r="I323" s="202" t="s">
        <v>6390</v>
      </c>
      <c r="J323" s="202" t="s">
        <v>5699</v>
      </c>
      <c r="K323" s="202" t="s">
        <v>5699</v>
      </c>
      <c r="L323" s="202" t="s">
        <v>5699</v>
      </c>
      <c r="M323" s="202" t="s">
        <v>5699</v>
      </c>
      <c r="N323" s="202" t="s">
        <v>5699</v>
      </c>
      <c r="O323" s="202" t="s">
        <v>5650</v>
      </c>
      <c r="P323" s="202" t="s">
        <v>5650</v>
      </c>
      <c r="Q323" s="202" t="s">
        <v>5650</v>
      </c>
      <c r="R323" s="202" t="s">
        <v>5650</v>
      </c>
      <c r="S323" s="202" t="s">
        <v>5650</v>
      </c>
      <c r="T323" s="202" t="s">
        <v>5650</v>
      </c>
      <c r="U323" s="202">
        <v>1</v>
      </c>
      <c r="V323" s="202">
        <v>1</v>
      </c>
      <c r="W323" s="202">
        <v>0</v>
      </c>
    </row>
    <row r="324" s="202" customFormat="1" hidden="1" spans="1:23">
      <c r="A324" s="202">
        <v>320</v>
      </c>
      <c r="B324" s="202" t="s">
        <v>5625</v>
      </c>
      <c r="C324" s="202" t="s">
        <v>5655</v>
      </c>
      <c r="D324" s="202" t="s">
        <v>3656</v>
      </c>
      <c r="E324" s="202" t="s">
        <v>6389</v>
      </c>
      <c r="F324" s="202" t="s">
        <v>3660</v>
      </c>
      <c r="G324" s="202" t="s">
        <v>5402</v>
      </c>
      <c r="H324" s="202" t="s">
        <v>6391</v>
      </c>
      <c r="I324" s="202" t="s">
        <v>5757</v>
      </c>
      <c r="J324" s="202" t="s">
        <v>5687</v>
      </c>
      <c r="K324" s="202" t="s">
        <v>5688</v>
      </c>
      <c r="L324" s="202" t="s">
        <v>5650</v>
      </c>
      <c r="M324" s="202" t="s">
        <v>5650</v>
      </c>
      <c r="N324" s="202" t="s">
        <v>5650</v>
      </c>
      <c r="O324" s="202" t="s">
        <v>5650</v>
      </c>
      <c r="P324" s="202" t="s">
        <v>5687</v>
      </c>
      <c r="Q324" s="202" t="s">
        <v>5688</v>
      </c>
      <c r="R324" s="202" t="s">
        <v>5699</v>
      </c>
      <c r="S324" s="202" t="s">
        <v>5650</v>
      </c>
      <c r="T324" s="202" t="s">
        <v>5699</v>
      </c>
      <c r="U324" s="202">
        <v>2</v>
      </c>
      <c r="V324" s="202">
        <v>0</v>
      </c>
      <c r="W324" s="202">
        <v>2</v>
      </c>
    </row>
    <row r="325" s="202" customFormat="1" hidden="1" spans="1:23">
      <c r="A325" s="202">
        <v>321</v>
      </c>
      <c r="B325" s="202" t="s">
        <v>5625</v>
      </c>
      <c r="C325" s="202" t="s">
        <v>5655</v>
      </c>
      <c r="D325" s="202" t="s">
        <v>3656</v>
      </c>
      <c r="E325" s="202" t="s">
        <v>6389</v>
      </c>
      <c r="F325" s="202" t="s">
        <v>3660</v>
      </c>
      <c r="G325" s="202" t="s">
        <v>3657</v>
      </c>
      <c r="H325" s="202" t="s">
        <v>3659</v>
      </c>
      <c r="I325" s="202" t="s">
        <v>6392</v>
      </c>
      <c r="J325" s="202" t="s">
        <v>6147</v>
      </c>
      <c r="K325" s="202" t="s">
        <v>6393</v>
      </c>
      <c r="L325" s="202" t="s">
        <v>6147</v>
      </c>
      <c r="M325" s="202" t="s">
        <v>6393</v>
      </c>
      <c r="N325" s="202" t="s">
        <v>6147</v>
      </c>
      <c r="O325" s="202" t="s">
        <v>5650</v>
      </c>
      <c r="P325" s="202" t="s">
        <v>5650</v>
      </c>
      <c r="Q325" s="202" t="s">
        <v>5650</v>
      </c>
      <c r="R325" s="202" t="s">
        <v>5650</v>
      </c>
      <c r="S325" s="202" t="s">
        <v>5650</v>
      </c>
      <c r="T325" s="202" t="s">
        <v>5650</v>
      </c>
      <c r="U325" s="202">
        <v>2</v>
      </c>
      <c r="V325" s="202">
        <v>2</v>
      </c>
      <c r="W325" s="202">
        <v>0</v>
      </c>
    </row>
    <row r="326" s="202" customFormat="1" hidden="1" spans="1:23">
      <c r="A326" s="202">
        <v>322</v>
      </c>
      <c r="B326" s="202" t="s">
        <v>5625</v>
      </c>
      <c r="C326" s="202" t="s">
        <v>5655</v>
      </c>
      <c r="D326" s="202" t="s">
        <v>3656</v>
      </c>
      <c r="E326" s="202" t="s">
        <v>6389</v>
      </c>
      <c r="F326" s="202" t="s">
        <v>3660</v>
      </c>
      <c r="G326" s="202" t="s">
        <v>3661</v>
      </c>
      <c r="H326" s="202" t="s">
        <v>3663</v>
      </c>
      <c r="I326" s="202" t="s">
        <v>6394</v>
      </c>
      <c r="J326" s="202" t="s">
        <v>5650</v>
      </c>
      <c r="K326" s="202" t="s">
        <v>5650</v>
      </c>
      <c r="L326" s="202" t="s">
        <v>5650</v>
      </c>
      <c r="M326" s="202" t="s">
        <v>5650</v>
      </c>
      <c r="N326" s="202" t="s">
        <v>5650</v>
      </c>
      <c r="O326" s="202" t="s">
        <v>5650</v>
      </c>
      <c r="P326" s="202" t="s">
        <v>5650</v>
      </c>
      <c r="Q326" s="202" t="s">
        <v>5650</v>
      </c>
      <c r="R326" s="202" t="s">
        <v>5650</v>
      </c>
      <c r="S326" s="202" t="s">
        <v>5650</v>
      </c>
      <c r="T326" s="202" t="s">
        <v>5650</v>
      </c>
      <c r="U326" s="202">
        <v>0</v>
      </c>
      <c r="V326" s="202">
        <v>0</v>
      </c>
      <c r="W326" s="202">
        <v>0</v>
      </c>
    </row>
    <row r="327" s="202" customFormat="1" hidden="1" spans="1:23">
      <c r="A327" s="202">
        <v>323</v>
      </c>
      <c r="B327" s="202" t="s">
        <v>5625</v>
      </c>
      <c r="C327" s="202" t="s">
        <v>5655</v>
      </c>
      <c r="D327" s="202" t="s">
        <v>3656</v>
      </c>
      <c r="E327" s="202" t="s">
        <v>6389</v>
      </c>
      <c r="F327" s="202" t="s">
        <v>3660</v>
      </c>
      <c r="G327" s="202" t="s">
        <v>3672</v>
      </c>
      <c r="H327" s="202" t="s">
        <v>3674</v>
      </c>
      <c r="I327" s="202" t="s">
        <v>6220</v>
      </c>
      <c r="J327" s="202" t="s">
        <v>6220</v>
      </c>
      <c r="K327" s="202" t="s">
        <v>6395</v>
      </c>
      <c r="L327" s="202" t="s">
        <v>5650</v>
      </c>
      <c r="M327" s="202" t="s">
        <v>5650</v>
      </c>
      <c r="N327" s="202" t="s">
        <v>5650</v>
      </c>
      <c r="O327" s="202" t="s">
        <v>5650</v>
      </c>
      <c r="P327" s="202" t="s">
        <v>6220</v>
      </c>
      <c r="Q327" s="202" t="s">
        <v>6395</v>
      </c>
      <c r="R327" s="202" t="s">
        <v>6396</v>
      </c>
      <c r="S327" s="202" t="s">
        <v>5650</v>
      </c>
      <c r="T327" s="202" t="s">
        <v>6396</v>
      </c>
      <c r="U327" s="202">
        <v>22</v>
      </c>
      <c r="V327" s="202">
        <v>0</v>
      </c>
      <c r="W327" s="202">
        <v>22</v>
      </c>
    </row>
    <row r="328" s="202" customFormat="1" hidden="1" spans="1:23">
      <c r="A328" s="202">
        <v>324</v>
      </c>
      <c r="B328" s="202" t="s">
        <v>5625</v>
      </c>
      <c r="C328" s="202" t="s">
        <v>5655</v>
      </c>
      <c r="D328" s="202" t="s">
        <v>3656</v>
      </c>
      <c r="E328" s="202" t="s">
        <v>6389</v>
      </c>
      <c r="F328" s="202" t="s">
        <v>3660</v>
      </c>
      <c r="G328" s="202" t="s">
        <v>3664</v>
      </c>
      <c r="H328" s="202" t="s">
        <v>3666</v>
      </c>
      <c r="I328" s="202" t="s">
        <v>5697</v>
      </c>
      <c r="J328" s="202" t="s">
        <v>5650</v>
      </c>
      <c r="K328" s="202" t="s">
        <v>5650</v>
      </c>
      <c r="L328" s="202" t="s">
        <v>5650</v>
      </c>
      <c r="M328" s="202" t="s">
        <v>5650</v>
      </c>
      <c r="N328" s="202" t="s">
        <v>5650</v>
      </c>
      <c r="O328" s="202" t="s">
        <v>5650</v>
      </c>
      <c r="P328" s="202" t="s">
        <v>5650</v>
      </c>
      <c r="Q328" s="202" t="s">
        <v>5650</v>
      </c>
      <c r="R328" s="202" t="s">
        <v>5650</v>
      </c>
      <c r="S328" s="202" t="s">
        <v>5650</v>
      </c>
      <c r="T328" s="202" t="s">
        <v>5650</v>
      </c>
      <c r="U328" s="202">
        <v>0</v>
      </c>
      <c r="V328" s="202">
        <v>0</v>
      </c>
      <c r="W328" s="202">
        <v>0</v>
      </c>
    </row>
    <row r="329" s="202" customFormat="1" hidden="1" spans="1:23">
      <c r="A329" s="202">
        <v>325</v>
      </c>
      <c r="B329" s="202" t="s">
        <v>5625</v>
      </c>
      <c r="C329" s="202" t="s">
        <v>5655</v>
      </c>
      <c r="D329" s="202" t="s">
        <v>3656</v>
      </c>
      <c r="E329" s="202" t="s">
        <v>6389</v>
      </c>
      <c r="F329" s="202" t="s">
        <v>3660</v>
      </c>
      <c r="G329" s="202" t="s">
        <v>3670</v>
      </c>
      <c r="H329" s="202" t="s">
        <v>2486</v>
      </c>
      <c r="I329" s="202" t="s">
        <v>6397</v>
      </c>
      <c r="J329" s="202" t="s">
        <v>6398</v>
      </c>
      <c r="K329" s="202" t="s">
        <v>6399</v>
      </c>
      <c r="L329" s="202" t="s">
        <v>5763</v>
      </c>
      <c r="M329" s="202" t="s">
        <v>5704</v>
      </c>
      <c r="N329" s="202" t="s">
        <v>5763</v>
      </c>
      <c r="O329" s="202" t="s">
        <v>5650</v>
      </c>
      <c r="P329" s="202" t="s">
        <v>6400</v>
      </c>
      <c r="Q329" s="202" t="s">
        <v>5859</v>
      </c>
      <c r="R329" s="202" t="s">
        <v>5856</v>
      </c>
      <c r="S329" s="202" t="s">
        <v>6298</v>
      </c>
      <c r="T329" s="202" t="s">
        <v>5856</v>
      </c>
      <c r="U329" s="202">
        <v>9</v>
      </c>
      <c r="V329" s="202">
        <v>2</v>
      </c>
      <c r="W329" s="202">
        <v>7</v>
      </c>
    </row>
    <row r="330" s="202" customFormat="1" hidden="1" spans="1:23">
      <c r="A330" s="202">
        <v>326</v>
      </c>
      <c r="B330" s="202" t="s">
        <v>5625</v>
      </c>
      <c r="C330" s="202" t="s">
        <v>5655</v>
      </c>
      <c r="D330" s="202" t="s">
        <v>3386</v>
      </c>
      <c r="E330" s="202" t="s">
        <v>6401</v>
      </c>
      <c r="F330" s="202" t="s">
        <v>3390</v>
      </c>
      <c r="G330" s="202" t="s">
        <v>3387</v>
      </c>
      <c r="H330" s="202" t="s">
        <v>3389</v>
      </c>
      <c r="I330" s="202" t="s">
        <v>6402</v>
      </c>
      <c r="J330" s="202" t="s">
        <v>5720</v>
      </c>
      <c r="K330" s="202" t="s">
        <v>6403</v>
      </c>
      <c r="L330" s="202" t="s">
        <v>5699</v>
      </c>
      <c r="M330" s="202" t="s">
        <v>5794</v>
      </c>
      <c r="N330" s="202" t="s">
        <v>5699</v>
      </c>
      <c r="O330" s="202" t="s">
        <v>5650</v>
      </c>
      <c r="P330" s="202" t="s">
        <v>5766</v>
      </c>
      <c r="Q330" s="202" t="s">
        <v>6404</v>
      </c>
      <c r="R330" s="202" t="s">
        <v>5741</v>
      </c>
      <c r="S330" s="202" t="s">
        <v>5650</v>
      </c>
      <c r="T330" s="202" t="s">
        <v>5722</v>
      </c>
      <c r="U330" s="202">
        <v>6</v>
      </c>
      <c r="V330" s="202">
        <v>2</v>
      </c>
      <c r="W330" s="202">
        <v>4</v>
      </c>
    </row>
    <row r="331" s="202" customFormat="1" hidden="1" spans="1:23">
      <c r="A331" s="202">
        <v>327</v>
      </c>
      <c r="B331" s="202" t="s">
        <v>5625</v>
      </c>
      <c r="C331" s="202" t="s">
        <v>5655</v>
      </c>
      <c r="D331" s="202" t="s">
        <v>3497</v>
      </c>
      <c r="E331" s="202" t="s">
        <v>6405</v>
      </c>
      <c r="F331" s="202" t="s">
        <v>3501</v>
      </c>
      <c r="G331" s="202" t="s">
        <v>3498</v>
      </c>
      <c r="H331" s="202" t="s">
        <v>3500</v>
      </c>
      <c r="I331" s="202" t="s">
        <v>6406</v>
      </c>
      <c r="J331" s="202" t="s">
        <v>5650</v>
      </c>
      <c r="K331" s="202" t="s">
        <v>5650</v>
      </c>
      <c r="L331" s="202" t="s">
        <v>5650</v>
      </c>
      <c r="M331" s="202" t="s">
        <v>5650</v>
      </c>
      <c r="N331" s="202" t="s">
        <v>5650</v>
      </c>
      <c r="O331" s="202" t="s">
        <v>5650</v>
      </c>
      <c r="P331" s="202" t="s">
        <v>5650</v>
      </c>
      <c r="Q331" s="202" t="s">
        <v>5650</v>
      </c>
      <c r="R331" s="202" t="s">
        <v>5650</v>
      </c>
      <c r="S331" s="202" t="s">
        <v>5650</v>
      </c>
      <c r="T331" s="202" t="s">
        <v>5650</v>
      </c>
      <c r="U331" s="202">
        <v>0</v>
      </c>
      <c r="V331" s="202">
        <v>0</v>
      </c>
      <c r="W331" s="202">
        <v>0</v>
      </c>
    </row>
    <row r="332" s="202" customFormat="1" hidden="1" spans="1:23">
      <c r="A332" s="202">
        <v>328</v>
      </c>
      <c r="B332" s="202" t="s">
        <v>5625</v>
      </c>
      <c r="C332" s="202" t="s">
        <v>5655</v>
      </c>
      <c r="D332" s="202" t="s">
        <v>3295</v>
      </c>
      <c r="E332" s="202" t="s">
        <v>6407</v>
      </c>
      <c r="F332" s="202" t="s">
        <v>3299</v>
      </c>
      <c r="G332" s="202" t="s">
        <v>3296</v>
      </c>
      <c r="H332" s="202" t="s">
        <v>3298</v>
      </c>
      <c r="I332" s="202" t="s">
        <v>6408</v>
      </c>
      <c r="J332" s="202" t="s">
        <v>5685</v>
      </c>
      <c r="K332" s="202" t="s">
        <v>5685</v>
      </c>
      <c r="L332" s="202" t="s">
        <v>5650</v>
      </c>
      <c r="M332" s="202" t="s">
        <v>5650</v>
      </c>
      <c r="N332" s="202" t="s">
        <v>5650</v>
      </c>
      <c r="O332" s="202" t="s">
        <v>5650</v>
      </c>
      <c r="P332" s="202" t="s">
        <v>5685</v>
      </c>
      <c r="Q332" s="202" t="s">
        <v>5685</v>
      </c>
      <c r="R332" s="202" t="s">
        <v>5685</v>
      </c>
      <c r="S332" s="202" t="s">
        <v>5650</v>
      </c>
      <c r="T332" s="202" t="s">
        <v>5650</v>
      </c>
      <c r="U332" s="202">
        <v>1</v>
      </c>
      <c r="V332" s="202">
        <v>0</v>
      </c>
      <c r="W332" s="202">
        <v>1</v>
      </c>
    </row>
    <row r="333" s="202" customFormat="1" hidden="1" spans="1:23">
      <c r="A333" s="202">
        <v>329</v>
      </c>
      <c r="B333" s="202" t="s">
        <v>5625</v>
      </c>
      <c r="C333" s="202" t="s">
        <v>5655</v>
      </c>
      <c r="D333" s="202" t="s">
        <v>3451</v>
      </c>
      <c r="E333" s="202" t="s">
        <v>6409</v>
      </c>
      <c r="F333" s="202" t="s">
        <v>3455</v>
      </c>
      <c r="G333" s="202" t="s">
        <v>3781</v>
      </c>
      <c r="H333" s="202" t="s">
        <v>3783</v>
      </c>
      <c r="I333" s="202" t="s">
        <v>6410</v>
      </c>
      <c r="J333" s="202" t="s">
        <v>6411</v>
      </c>
      <c r="K333" s="202" t="s">
        <v>6412</v>
      </c>
      <c r="L333" s="202" t="s">
        <v>6413</v>
      </c>
      <c r="M333" s="202" t="s">
        <v>6139</v>
      </c>
      <c r="N333" s="202" t="s">
        <v>6414</v>
      </c>
      <c r="O333" s="202" t="s">
        <v>6415</v>
      </c>
      <c r="P333" s="202" t="s">
        <v>6416</v>
      </c>
      <c r="Q333" s="202" t="s">
        <v>6417</v>
      </c>
      <c r="R333" s="202" t="s">
        <v>5650</v>
      </c>
      <c r="S333" s="202" t="s">
        <v>6416</v>
      </c>
      <c r="T333" s="202" t="s">
        <v>5650</v>
      </c>
      <c r="U333" s="202">
        <v>13</v>
      </c>
      <c r="V333" s="202">
        <v>11</v>
      </c>
      <c r="W333" s="202">
        <v>2</v>
      </c>
    </row>
    <row r="334" s="202" customFormat="1" hidden="1" spans="1:23">
      <c r="A334" s="202">
        <v>330</v>
      </c>
      <c r="B334" s="202" t="s">
        <v>5625</v>
      </c>
      <c r="C334" s="202" t="s">
        <v>5655</v>
      </c>
      <c r="D334" s="202" t="s">
        <v>3451</v>
      </c>
      <c r="E334" s="202" t="s">
        <v>6409</v>
      </c>
      <c r="F334" s="202" t="s">
        <v>3455</v>
      </c>
      <c r="G334" s="202" t="s">
        <v>3470</v>
      </c>
      <c r="H334" s="202" t="s">
        <v>3472</v>
      </c>
      <c r="I334" s="202" t="s">
        <v>6418</v>
      </c>
      <c r="J334" s="202" t="s">
        <v>5672</v>
      </c>
      <c r="K334" s="202" t="s">
        <v>6099</v>
      </c>
      <c r="L334" s="202" t="s">
        <v>5650</v>
      </c>
      <c r="M334" s="202" t="s">
        <v>5650</v>
      </c>
      <c r="N334" s="202" t="s">
        <v>5650</v>
      </c>
      <c r="O334" s="202" t="s">
        <v>5650</v>
      </c>
      <c r="P334" s="202" t="s">
        <v>5672</v>
      </c>
      <c r="Q334" s="202" t="s">
        <v>5673</v>
      </c>
      <c r="R334" s="202" t="s">
        <v>5704</v>
      </c>
      <c r="S334" s="202" t="s">
        <v>5650</v>
      </c>
      <c r="T334" s="202" t="s">
        <v>5727</v>
      </c>
      <c r="U334" s="202">
        <v>6</v>
      </c>
      <c r="V334" s="202">
        <v>1</v>
      </c>
      <c r="W334" s="202">
        <v>5</v>
      </c>
    </row>
    <row r="335" s="202" customFormat="1" hidden="1" spans="1:23">
      <c r="A335" s="202">
        <v>331</v>
      </c>
      <c r="B335" s="202" t="s">
        <v>5625</v>
      </c>
      <c r="C335" s="202" t="s">
        <v>5655</v>
      </c>
      <c r="D335" s="202" t="s">
        <v>3451</v>
      </c>
      <c r="E335" s="202" t="s">
        <v>6409</v>
      </c>
      <c r="F335" s="202" t="s">
        <v>3455</v>
      </c>
      <c r="G335" s="202" t="s">
        <v>3452</v>
      </c>
      <c r="H335" s="202" t="s">
        <v>3454</v>
      </c>
      <c r="I335" s="202" t="s">
        <v>6419</v>
      </c>
      <c r="J335" s="202" t="s">
        <v>6420</v>
      </c>
      <c r="K335" s="202" t="s">
        <v>5891</v>
      </c>
      <c r="L335" s="202" t="s">
        <v>5650</v>
      </c>
      <c r="M335" s="202" t="s">
        <v>5650</v>
      </c>
      <c r="N335" s="202" t="s">
        <v>5650</v>
      </c>
      <c r="O335" s="202" t="s">
        <v>5650</v>
      </c>
      <c r="P335" s="202" t="s">
        <v>6420</v>
      </c>
      <c r="Q335" s="202" t="s">
        <v>6421</v>
      </c>
      <c r="R335" s="202" t="s">
        <v>5759</v>
      </c>
      <c r="S335" s="202" t="s">
        <v>5809</v>
      </c>
      <c r="T335" s="202" t="s">
        <v>5865</v>
      </c>
      <c r="U335" s="202">
        <v>28</v>
      </c>
      <c r="V335" s="202">
        <v>1</v>
      </c>
      <c r="W335" s="202">
        <v>27</v>
      </c>
    </row>
    <row r="336" s="202" customFormat="1" hidden="1" spans="1:23">
      <c r="A336" s="202">
        <v>332</v>
      </c>
      <c r="B336" s="202" t="s">
        <v>5625</v>
      </c>
      <c r="C336" s="202" t="s">
        <v>5655</v>
      </c>
      <c r="D336" s="202" t="s">
        <v>6347</v>
      </c>
      <c r="E336" s="202" t="s">
        <v>6422</v>
      </c>
      <c r="F336" s="202" t="s">
        <v>4023</v>
      </c>
      <c r="G336" s="202" t="s">
        <v>5404</v>
      </c>
      <c r="H336" s="202" t="s">
        <v>3734</v>
      </c>
      <c r="I336" s="202" t="s">
        <v>6423</v>
      </c>
      <c r="J336" s="202" t="s">
        <v>5650</v>
      </c>
      <c r="K336" s="202" t="s">
        <v>5650</v>
      </c>
      <c r="L336" s="202" t="s">
        <v>5650</v>
      </c>
      <c r="M336" s="202" t="s">
        <v>5650</v>
      </c>
      <c r="N336" s="202" t="s">
        <v>5650</v>
      </c>
      <c r="O336" s="202" t="s">
        <v>5650</v>
      </c>
      <c r="P336" s="202" t="s">
        <v>5650</v>
      </c>
      <c r="Q336" s="202" t="s">
        <v>5650</v>
      </c>
      <c r="R336" s="202" t="s">
        <v>5650</v>
      </c>
      <c r="S336" s="202" t="s">
        <v>5650</v>
      </c>
      <c r="T336" s="202" t="s">
        <v>5650</v>
      </c>
      <c r="U336" s="202">
        <v>0</v>
      </c>
      <c r="V336" s="202">
        <v>0</v>
      </c>
      <c r="W336" s="202">
        <v>0</v>
      </c>
    </row>
    <row r="337" s="202" customFormat="1" hidden="1" spans="1:23">
      <c r="A337" s="202">
        <v>333</v>
      </c>
      <c r="B337" s="202" t="s">
        <v>5625</v>
      </c>
      <c r="C337" s="202" t="s">
        <v>5655</v>
      </c>
      <c r="D337" s="202" t="s">
        <v>6347</v>
      </c>
      <c r="E337" s="202" t="s">
        <v>6422</v>
      </c>
      <c r="F337" s="202" t="s">
        <v>4023</v>
      </c>
      <c r="G337" s="202" t="s">
        <v>5331</v>
      </c>
      <c r="H337" s="202" t="s">
        <v>3741</v>
      </c>
      <c r="I337" s="202" t="s">
        <v>5685</v>
      </c>
      <c r="J337" s="202" t="s">
        <v>5650</v>
      </c>
      <c r="K337" s="202" t="s">
        <v>5650</v>
      </c>
      <c r="L337" s="202" t="s">
        <v>5650</v>
      </c>
      <c r="M337" s="202" t="s">
        <v>5650</v>
      </c>
      <c r="N337" s="202" t="s">
        <v>5650</v>
      </c>
      <c r="O337" s="202" t="s">
        <v>5650</v>
      </c>
      <c r="P337" s="202" t="s">
        <v>5650</v>
      </c>
      <c r="Q337" s="202" t="s">
        <v>5650</v>
      </c>
      <c r="R337" s="202" t="s">
        <v>5650</v>
      </c>
      <c r="S337" s="202" t="s">
        <v>5650</v>
      </c>
      <c r="T337" s="202" t="s">
        <v>5650</v>
      </c>
      <c r="U337" s="202">
        <v>0</v>
      </c>
      <c r="V337" s="202">
        <v>0</v>
      </c>
      <c r="W337" s="202">
        <v>0</v>
      </c>
    </row>
    <row r="338" s="202" customFormat="1" hidden="1" spans="1:23">
      <c r="A338" s="202">
        <v>334</v>
      </c>
      <c r="B338" s="202" t="s">
        <v>5625</v>
      </c>
      <c r="C338" s="202" t="s">
        <v>5655</v>
      </c>
      <c r="D338" s="202" t="s">
        <v>3335</v>
      </c>
      <c r="E338" s="202" t="s">
        <v>6424</v>
      </c>
      <c r="F338" s="202" t="s">
        <v>3349</v>
      </c>
      <c r="G338" s="202" t="s">
        <v>3784</v>
      </c>
      <c r="H338" s="202" t="s">
        <v>3786</v>
      </c>
      <c r="I338" s="202" t="s">
        <v>6425</v>
      </c>
      <c r="J338" s="202" t="s">
        <v>6426</v>
      </c>
      <c r="K338" s="202" t="s">
        <v>5824</v>
      </c>
      <c r="L338" s="202" t="s">
        <v>6427</v>
      </c>
      <c r="M338" s="202" t="s">
        <v>6428</v>
      </c>
      <c r="N338" s="202" t="s">
        <v>5873</v>
      </c>
      <c r="O338" s="202" t="s">
        <v>6429</v>
      </c>
      <c r="P338" s="202" t="s">
        <v>6430</v>
      </c>
      <c r="Q338" s="202" t="s">
        <v>6201</v>
      </c>
      <c r="R338" s="202" t="s">
        <v>5739</v>
      </c>
      <c r="S338" s="202" t="s">
        <v>6431</v>
      </c>
      <c r="T338" s="202" t="s">
        <v>5856</v>
      </c>
      <c r="U338" s="202">
        <v>19</v>
      </c>
      <c r="V338" s="202">
        <v>9</v>
      </c>
      <c r="W338" s="202">
        <v>10</v>
      </c>
    </row>
    <row r="339" s="202" customFormat="1" hidden="1" spans="1:23">
      <c r="A339" s="202">
        <v>335</v>
      </c>
      <c r="B339" s="202" t="s">
        <v>5625</v>
      </c>
      <c r="C339" s="202" t="s">
        <v>5655</v>
      </c>
      <c r="D339" s="202" t="s">
        <v>3335</v>
      </c>
      <c r="E339" s="202" t="s">
        <v>6424</v>
      </c>
      <c r="F339" s="202" t="s">
        <v>3343</v>
      </c>
      <c r="G339" s="202" t="s">
        <v>3344</v>
      </c>
      <c r="H339" s="202" t="s">
        <v>3346</v>
      </c>
      <c r="I339" s="202" t="s">
        <v>6432</v>
      </c>
      <c r="J339" s="202" t="s">
        <v>5758</v>
      </c>
      <c r="K339" s="202" t="s">
        <v>6303</v>
      </c>
      <c r="L339" s="202" t="s">
        <v>5650</v>
      </c>
      <c r="M339" s="202" t="s">
        <v>5650</v>
      </c>
      <c r="N339" s="202" t="s">
        <v>5650</v>
      </c>
      <c r="O339" s="202" t="s">
        <v>5650</v>
      </c>
      <c r="P339" s="202" t="s">
        <v>5758</v>
      </c>
      <c r="Q339" s="202" t="s">
        <v>6303</v>
      </c>
      <c r="R339" s="202" t="s">
        <v>5722</v>
      </c>
      <c r="S339" s="202" t="s">
        <v>5650</v>
      </c>
      <c r="T339" s="202" t="s">
        <v>5722</v>
      </c>
      <c r="U339" s="202">
        <v>10</v>
      </c>
      <c r="V339" s="202">
        <v>0</v>
      </c>
      <c r="W339" s="202">
        <v>10</v>
      </c>
    </row>
    <row r="340" s="202" customFormat="1" hidden="1" spans="1:23">
      <c r="A340" s="202">
        <v>336</v>
      </c>
      <c r="B340" s="202" t="s">
        <v>5625</v>
      </c>
      <c r="C340" s="202" t="s">
        <v>5655</v>
      </c>
      <c r="D340" s="202" t="s">
        <v>3335</v>
      </c>
      <c r="E340" s="202" t="s">
        <v>6424</v>
      </c>
      <c r="F340" s="202" t="s">
        <v>3343</v>
      </c>
      <c r="G340" s="202" t="s">
        <v>3350</v>
      </c>
      <c r="H340" s="202" t="s">
        <v>3348</v>
      </c>
      <c r="I340" s="202" t="s">
        <v>6433</v>
      </c>
      <c r="J340" s="202" t="s">
        <v>6023</v>
      </c>
      <c r="K340" s="202" t="s">
        <v>6023</v>
      </c>
      <c r="L340" s="202" t="s">
        <v>6023</v>
      </c>
      <c r="M340" s="202" t="s">
        <v>6023</v>
      </c>
      <c r="N340" s="202" t="s">
        <v>6023</v>
      </c>
      <c r="O340" s="202" t="s">
        <v>5650</v>
      </c>
      <c r="P340" s="202" t="s">
        <v>5650</v>
      </c>
      <c r="Q340" s="202" t="s">
        <v>5650</v>
      </c>
      <c r="R340" s="202" t="s">
        <v>5650</v>
      </c>
      <c r="S340" s="202" t="s">
        <v>5650</v>
      </c>
      <c r="T340" s="202" t="s">
        <v>5650</v>
      </c>
      <c r="U340" s="202">
        <v>1</v>
      </c>
      <c r="V340" s="202">
        <v>1</v>
      </c>
      <c r="W340" s="202">
        <v>0</v>
      </c>
    </row>
    <row r="341" s="202" customFormat="1" hidden="1" spans="1:23">
      <c r="A341" s="202">
        <v>337</v>
      </c>
      <c r="B341" s="202" t="s">
        <v>5625</v>
      </c>
      <c r="C341" s="202" t="s">
        <v>5655</v>
      </c>
      <c r="D341" s="202" t="s">
        <v>3335</v>
      </c>
      <c r="E341" s="202" t="s">
        <v>6424</v>
      </c>
      <c r="F341" s="202" t="s">
        <v>3343</v>
      </c>
      <c r="G341" s="202" t="s">
        <v>4031</v>
      </c>
      <c r="H341" s="202" t="s">
        <v>4033</v>
      </c>
      <c r="I341" s="202" t="s">
        <v>5725</v>
      </c>
      <c r="J341" s="202" t="s">
        <v>5650</v>
      </c>
      <c r="K341" s="202" t="s">
        <v>5650</v>
      </c>
      <c r="L341" s="202" t="s">
        <v>5650</v>
      </c>
      <c r="M341" s="202" t="s">
        <v>5650</v>
      </c>
      <c r="N341" s="202" t="s">
        <v>5650</v>
      </c>
      <c r="O341" s="202" t="s">
        <v>5650</v>
      </c>
      <c r="P341" s="202" t="s">
        <v>5650</v>
      </c>
      <c r="Q341" s="202" t="s">
        <v>5650</v>
      </c>
      <c r="R341" s="202" t="s">
        <v>5650</v>
      </c>
      <c r="S341" s="202" t="s">
        <v>5650</v>
      </c>
      <c r="T341" s="202" t="s">
        <v>5650</v>
      </c>
      <c r="U341" s="202">
        <v>0</v>
      </c>
      <c r="V341" s="202">
        <v>0</v>
      </c>
      <c r="W341" s="202">
        <v>0</v>
      </c>
    </row>
    <row r="342" s="202" customFormat="1" spans="1:23">
      <c r="A342" s="202">
        <v>338</v>
      </c>
      <c r="B342" s="202" t="s">
        <v>5625</v>
      </c>
      <c r="C342" s="202" t="s">
        <v>5655</v>
      </c>
      <c r="D342" s="202" t="s">
        <v>5642</v>
      </c>
      <c r="E342" s="202" t="s">
        <v>5642</v>
      </c>
      <c r="F342" s="202" t="s">
        <v>3640</v>
      </c>
      <c r="G342" s="202" t="s">
        <v>3634</v>
      </c>
      <c r="H342" s="202" t="s">
        <v>3635</v>
      </c>
      <c r="I342" s="202" t="s">
        <v>6434</v>
      </c>
      <c r="J342" s="202" t="s">
        <v>6435</v>
      </c>
      <c r="K342" s="202" t="s">
        <v>5696</v>
      </c>
      <c r="L342" s="202" t="s">
        <v>5650</v>
      </c>
      <c r="M342" s="202" t="s">
        <v>5650</v>
      </c>
      <c r="N342" s="202" t="s">
        <v>5650</v>
      </c>
      <c r="O342" s="202" t="s">
        <v>5650</v>
      </c>
      <c r="P342" s="202" t="s">
        <v>6435</v>
      </c>
      <c r="Q342" s="202" t="s">
        <v>5696</v>
      </c>
      <c r="R342" s="202" t="s">
        <v>5876</v>
      </c>
      <c r="S342" s="202" t="s">
        <v>5650</v>
      </c>
      <c r="T342" s="202" t="s">
        <v>5727</v>
      </c>
      <c r="U342" s="202">
        <v>9</v>
      </c>
      <c r="V342" s="202">
        <v>0</v>
      </c>
      <c r="W342" s="202">
        <v>9</v>
      </c>
    </row>
    <row r="343" s="202" customFormat="1" spans="1:23">
      <c r="A343" s="202">
        <v>339</v>
      </c>
      <c r="B343" s="202" t="s">
        <v>5625</v>
      </c>
      <c r="C343" s="202" t="s">
        <v>5655</v>
      </c>
      <c r="D343" s="202" t="s">
        <v>5642</v>
      </c>
      <c r="E343" s="202" t="s">
        <v>5642</v>
      </c>
      <c r="F343" s="202" t="s">
        <v>3640</v>
      </c>
      <c r="G343" s="202" t="s">
        <v>3897</v>
      </c>
      <c r="H343" s="202" t="s">
        <v>3898</v>
      </c>
      <c r="I343" s="202" t="s">
        <v>6436</v>
      </c>
      <c r="J343" s="202" t="s">
        <v>6437</v>
      </c>
      <c r="K343" s="202" t="s">
        <v>5930</v>
      </c>
      <c r="L343" s="202" t="s">
        <v>6150</v>
      </c>
      <c r="M343" s="202" t="s">
        <v>6438</v>
      </c>
      <c r="N343" s="202" t="s">
        <v>6150</v>
      </c>
      <c r="O343" s="202" t="s">
        <v>5650</v>
      </c>
      <c r="P343" s="202" t="s">
        <v>5757</v>
      </c>
      <c r="Q343" s="202" t="s">
        <v>6395</v>
      </c>
      <c r="R343" s="202" t="s">
        <v>6396</v>
      </c>
      <c r="S343" s="202" t="s">
        <v>5685</v>
      </c>
      <c r="T343" s="202" t="s">
        <v>6396</v>
      </c>
      <c r="U343" s="202">
        <v>25</v>
      </c>
      <c r="V343" s="202">
        <v>2</v>
      </c>
      <c r="W343" s="202">
        <v>23</v>
      </c>
    </row>
    <row r="344" s="202" customFormat="1" spans="1:23">
      <c r="A344" s="202">
        <v>340</v>
      </c>
      <c r="B344" s="202" t="s">
        <v>5625</v>
      </c>
      <c r="C344" s="202" t="s">
        <v>5655</v>
      </c>
      <c r="D344" s="202" t="s">
        <v>5642</v>
      </c>
      <c r="E344" s="202" t="s">
        <v>5642</v>
      </c>
      <c r="F344" s="202" t="s">
        <v>3640</v>
      </c>
      <c r="G344" s="202" t="s">
        <v>3628</v>
      </c>
      <c r="H344" s="202" t="s">
        <v>3629</v>
      </c>
      <c r="I344" s="202" t="s">
        <v>5699</v>
      </c>
      <c r="J344" s="202" t="s">
        <v>5650</v>
      </c>
      <c r="K344" s="202" t="s">
        <v>5650</v>
      </c>
      <c r="L344" s="202" t="s">
        <v>5650</v>
      </c>
      <c r="M344" s="202" t="s">
        <v>5650</v>
      </c>
      <c r="N344" s="202" t="s">
        <v>5650</v>
      </c>
      <c r="O344" s="202" t="s">
        <v>5650</v>
      </c>
      <c r="P344" s="202" t="s">
        <v>5650</v>
      </c>
      <c r="Q344" s="202" t="s">
        <v>5650</v>
      </c>
      <c r="R344" s="202" t="s">
        <v>5650</v>
      </c>
      <c r="S344" s="202" t="s">
        <v>5650</v>
      </c>
      <c r="T344" s="202" t="s">
        <v>5650</v>
      </c>
      <c r="U344" s="202">
        <v>0</v>
      </c>
      <c r="V344" s="202">
        <v>0</v>
      </c>
      <c r="W344" s="202">
        <v>0</v>
      </c>
    </row>
    <row r="345" s="202" customFormat="1" spans="1:23">
      <c r="A345" s="202">
        <v>341</v>
      </c>
      <c r="B345" s="202" t="s">
        <v>5625</v>
      </c>
      <c r="C345" s="202" t="s">
        <v>5655</v>
      </c>
      <c r="D345" s="202" t="s">
        <v>5642</v>
      </c>
      <c r="E345" s="202" t="s">
        <v>5642</v>
      </c>
      <c r="F345" s="202" t="s">
        <v>3640</v>
      </c>
      <c r="G345" s="202" t="s">
        <v>3889</v>
      </c>
      <c r="H345" s="202" t="s">
        <v>3891</v>
      </c>
      <c r="I345" s="202" t="s">
        <v>6439</v>
      </c>
      <c r="J345" s="202" t="s">
        <v>6440</v>
      </c>
      <c r="K345" s="202" t="s">
        <v>5752</v>
      </c>
      <c r="L345" s="202" t="s">
        <v>5650</v>
      </c>
      <c r="M345" s="202" t="s">
        <v>5650</v>
      </c>
      <c r="N345" s="202" t="s">
        <v>5650</v>
      </c>
      <c r="O345" s="202" t="s">
        <v>5650</v>
      </c>
      <c r="P345" s="202" t="s">
        <v>6440</v>
      </c>
      <c r="Q345" s="202" t="s">
        <v>5752</v>
      </c>
      <c r="R345" s="202" t="s">
        <v>6441</v>
      </c>
      <c r="S345" s="202" t="s">
        <v>5650</v>
      </c>
      <c r="T345" s="202" t="s">
        <v>5699</v>
      </c>
      <c r="U345" s="202">
        <v>3</v>
      </c>
      <c r="V345" s="202">
        <v>0</v>
      </c>
      <c r="W345" s="202">
        <v>3</v>
      </c>
    </row>
    <row r="346" s="202" customFormat="1" spans="1:23">
      <c r="A346" s="202">
        <v>342</v>
      </c>
      <c r="B346" s="202" t="s">
        <v>5625</v>
      </c>
      <c r="C346" s="202" t="s">
        <v>5655</v>
      </c>
      <c r="D346" s="202" t="s">
        <v>5642</v>
      </c>
      <c r="E346" s="202" t="s">
        <v>5642</v>
      </c>
      <c r="F346" s="202" t="s">
        <v>3640</v>
      </c>
      <c r="G346" s="202" t="s">
        <v>3895</v>
      </c>
      <c r="H346" s="202" t="s">
        <v>3896</v>
      </c>
      <c r="I346" s="202" t="s">
        <v>6442</v>
      </c>
      <c r="J346" s="202" t="s">
        <v>6443</v>
      </c>
      <c r="K346" s="202" t="s">
        <v>6444</v>
      </c>
      <c r="L346" s="202" t="s">
        <v>6445</v>
      </c>
      <c r="M346" s="202" t="s">
        <v>5784</v>
      </c>
      <c r="N346" s="202" t="s">
        <v>6445</v>
      </c>
      <c r="O346" s="202" t="s">
        <v>5650</v>
      </c>
      <c r="P346" s="202" t="s">
        <v>6044</v>
      </c>
      <c r="Q346" s="202" t="s">
        <v>5899</v>
      </c>
      <c r="R346" s="202" t="s">
        <v>5713</v>
      </c>
      <c r="S346" s="202" t="s">
        <v>5650</v>
      </c>
      <c r="T346" s="202" t="s">
        <v>5687</v>
      </c>
      <c r="U346" s="202">
        <v>8</v>
      </c>
      <c r="V346" s="202">
        <v>2</v>
      </c>
      <c r="W346" s="202">
        <v>6</v>
      </c>
    </row>
    <row r="347" s="202" customFormat="1" spans="1:23">
      <c r="A347" s="202">
        <v>343</v>
      </c>
      <c r="B347" s="202" t="s">
        <v>5625</v>
      </c>
      <c r="C347" s="202" t="s">
        <v>5655</v>
      </c>
      <c r="D347" s="202" t="s">
        <v>5642</v>
      </c>
      <c r="E347" s="202" t="s">
        <v>5642</v>
      </c>
      <c r="F347" s="202" t="s">
        <v>3640</v>
      </c>
      <c r="G347" s="202" t="s">
        <v>3631</v>
      </c>
      <c r="H347" s="202" t="s">
        <v>3632</v>
      </c>
      <c r="I347" s="202" t="s">
        <v>6446</v>
      </c>
      <c r="J347" s="202" t="s">
        <v>5650</v>
      </c>
      <c r="K347" s="202" t="s">
        <v>5650</v>
      </c>
      <c r="L347" s="202" t="s">
        <v>5650</v>
      </c>
      <c r="M347" s="202" t="s">
        <v>5650</v>
      </c>
      <c r="N347" s="202" t="s">
        <v>5650</v>
      </c>
      <c r="O347" s="202" t="s">
        <v>5650</v>
      </c>
      <c r="P347" s="202" t="s">
        <v>5650</v>
      </c>
      <c r="Q347" s="202" t="s">
        <v>5650</v>
      </c>
      <c r="R347" s="202" t="s">
        <v>5650</v>
      </c>
      <c r="S347" s="202" t="s">
        <v>5650</v>
      </c>
      <c r="T347" s="202" t="s">
        <v>5650</v>
      </c>
      <c r="U347" s="202">
        <v>0</v>
      </c>
      <c r="V347" s="202">
        <v>0</v>
      </c>
      <c r="W347" s="202">
        <v>0</v>
      </c>
    </row>
    <row r="348" s="202" customFormat="1" spans="1:23">
      <c r="A348" s="202">
        <v>344</v>
      </c>
      <c r="B348" s="202" t="s">
        <v>5625</v>
      </c>
      <c r="C348" s="202" t="s">
        <v>5655</v>
      </c>
      <c r="D348" s="202" t="s">
        <v>5642</v>
      </c>
      <c r="E348" s="202" t="s">
        <v>5642</v>
      </c>
      <c r="F348" s="202" t="s">
        <v>3640</v>
      </c>
      <c r="G348" s="202" t="s">
        <v>3886</v>
      </c>
      <c r="H348" s="202" t="s">
        <v>3888</v>
      </c>
      <c r="I348" s="202" t="s">
        <v>5758</v>
      </c>
      <c r="J348" s="202" t="s">
        <v>5758</v>
      </c>
      <c r="K348" s="202" t="s">
        <v>5758</v>
      </c>
      <c r="L348" s="202" t="s">
        <v>5758</v>
      </c>
      <c r="M348" s="202" t="s">
        <v>5758</v>
      </c>
      <c r="N348" s="202" t="s">
        <v>5650</v>
      </c>
      <c r="O348" s="202" t="s">
        <v>5650</v>
      </c>
      <c r="P348" s="202" t="s">
        <v>5650</v>
      </c>
      <c r="Q348" s="202" t="s">
        <v>5650</v>
      </c>
      <c r="R348" s="202" t="s">
        <v>5650</v>
      </c>
      <c r="S348" s="202" t="s">
        <v>5650</v>
      </c>
      <c r="T348" s="202" t="s">
        <v>5650</v>
      </c>
      <c r="U348" s="202">
        <v>1</v>
      </c>
      <c r="V348" s="202">
        <v>1</v>
      </c>
      <c r="W348" s="202">
        <v>0</v>
      </c>
    </row>
    <row r="349" s="202" customFormat="1" spans="1:23">
      <c r="A349" s="202">
        <v>345</v>
      </c>
      <c r="B349" s="202" t="s">
        <v>5625</v>
      </c>
      <c r="C349" s="202" t="s">
        <v>5655</v>
      </c>
      <c r="D349" s="202" t="s">
        <v>5642</v>
      </c>
      <c r="E349" s="202" t="s">
        <v>5642</v>
      </c>
      <c r="F349" s="202" t="s">
        <v>3640</v>
      </c>
      <c r="G349" s="202" t="s">
        <v>3625</v>
      </c>
      <c r="H349" s="202" t="s">
        <v>3626</v>
      </c>
      <c r="I349" s="202" t="s">
        <v>6447</v>
      </c>
      <c r="J349" s="202" t="s">
        <v>6448</v>
      </c>
      <c r="K349" s="202" t="s">
        <v>6449</v>
      </c>
      <c r="L349" s="202" t="s">
        <v>5725</v>
      </c>
      <c r="M349" s="202" t="s">
        <v>5725</v>
      </c>
      <c r="N349" s="202" t="s">
        <v>5725</v>
      </c>
      <c r="O349" s="202" t="s">
        <v>5650</v>
      </c>
      <c r="P349" s="202" t="s">
        <v>5687</v>
      </c>
      <c r="Q349" s="202" t="s">
        <v>5688</v>
      </c>
      <c r="R349" s="202" t="s">
        <v>5699</v>
      </c>
      <c r="S349" s="202" t="s">
        <v>5650</v>
      </c>
      <c r="T349" s="202" t="s">
        <v>5699</v>
      </c>
      <c r="U349" s="202">
        <v>3</v>
      </c>
      <c r="V349" s="202">
        <v>1</v>
      </c>
      <c r="W349" s="202">
        <v>2</v>
      </c>
    </row>
    <row r="350" s="202" customFormat="1" spans="1:23">
      <c r="A350" s="202">
        <v>346</v>
      </c>
      <c r="B350" s="202" t="s">
        <v>5625</v>
      </c>
      <c r="C350" s="202" t="s">
        <v>5655</v>
      </c>
      <c r="D350" s="202" t="s">
        <v>5642</v>
      </c>
      <c r="E350" s="202" t="s">
        <v>5642</v>
      </c>
      <c r="F350" s="202" t="s">
        <v>3640</v>
      </c>
      <c r="G350" s="202" t="s">
        <v>3641</v>
      </c>
      <c r="H350" s="202" t="s">
        <v>3642</v>
      </c>
      <c r="I350" s="202" t="s">
        <v>5725</v>
      </c>
      <c r="J350" s="202" t="s">
        <v>5650</v>
      </c>
      <c r="K350" s="202" t="s">
        <v>5650</v>
      </c>
      <c r="L350" s="202" t="s">
        <v>5650</v>
      </c>
      <c r="M350" s="202" t="s">
        <v>5650</v>
      </c>
      <c r="N350" s="202" t="s">
        <v>5650</v>
      </c>
      <c r="O350" s="202" t="s">
        <v>5650</v>
      </c>
      <c r="P350" s="202" t="s">
        <v>5650</v>
      </c>
      <c r="Q350" s="202" t="s">
        <v>5650</v>
      </c>
      <c r="R350" s="202" t="s">
        <v>5650</v>
      </c>
      <c r="S350" s="202" t="s">
        <v>5650</v>
      </c>
      <c r="T350" s="202" t="s">
        <v>5650</v>
      </c>
      <c r="U350" s="202">
        <v>0</v>
      </c>
      <c r="V350" s="202">
        <v>0</v>
      </c>
      <c r="W350" s="202">
        <v>0</v>
      </c>
    </row>
    <row r="351" s="202" customFormat="1" spans="1:23">
      <c r="A351" s="202">
        <v>347</v>
      </c>
      <c r="B351" s="202" t="s">
        <v>5625</v>
      </c>
      <c r="C351" s="202" t="s">
        <v>5655</v>
      </c>
      <c r="D351" s="202" t="s">
        <v>5642</v>
      </c>
      <c r="E351" s="202" t="s">
        <v>5642</v>
      </c>
      <c r="F351" s="202" t="s">
        <v>3640</v>
      </c>
      <c r="G351" s="202" t="s">
        <v>3638</v>
      </c>
      <c r="H351" s="202" t="s">
        <v>3639</v>
      </c>
      <c r="I351" s="202" t="s">
        <v>5687</v>
      </c>
      <c r="J351" s="202" t="s">
        <v>5650</v>
      </c>
      <c r="K351" s="202" t="s">
        <v>5650</v>
      </c>
      <c r="L351" s="202" t="s">
        <v>5650</v>
      </c>
      <c r="M351" s="202" t="s">
        <v>5650</v>
      </c>
      <c r="N351" s="202" t="s">
        <v>5650</v>
      </c>
      <c r="O351" s="202" t="s">
        <v>5650</v>
      </c>
      <c r="P351" s="202" t="s">
        <v>5650</v>
      </c>
      <c r="Q351" s="202" t="s">
        <v>5650</v>
      </c>
      <c r="R351" s="202" t="s">
        <v>5650</v>
      </c>
      <c r="S351" s="202" t="s">
        <v>5650</v>
      </c>
      <c r="T351" s="202" t="s">
        <v>5650</v>
      </c>
      <c r="U351" s="202">
        <v>0</v>
      </c>
      <c r="V351" s="202">
        <v>0</v>
      </c>
      <c r="W351" s="202">
        <v>0</v>
      </c>
    </row>
    <row r="352" s="202" customFormat="1" spans="1:23">
      <c r="A352" s="202">
        <v>348</v>
      </c>
      <c r="B352" s="202" t="s">
        <v>5625</v>
      </c>
      <c r="C352" s="202" t="s">
        <v>5655</v>
      </c>
      <c r="D352" s="202" t="s">
        <v>5642</v>
      </c>
      <c r="E352" s="202" t="s">
        <v>5642</v>
      </c>
      <c r="F352" s="202" t="s">
        <v>3640</v>
      </c>
      <c r="G352" s="202" t="s">
        <v>3636</v>
      </c>
      <c r="H352" s="202" t="s">
        <v>3637</v>
      </c>
      <c r="I352" s="202" t="s">
        <v>6450</v>
      </c>
      <c r="J352" s="202" t="s">
        <v>5650</v>
      </c>
      <c r="K352" s="202" t="s">
        <v>5650</v>
      </c>
      <c r="L352" s="202" t="s">
        <v>5650</v>
      </c>
      <c r="M352" s="202" t="s">
        <v>5650</v>
      </c>
      <c r="N352" s="202" t="s">
        <v>5650</v>
      </c>
      <c r="O352" s="202" t="s">
        <v>5650</v>
      </c>
      <c r="P352" s="202" t="s">
        <v>5650</v>
      </c>
      <c r="Q352" s="202" t="s">
        <v>5650</v>
      </c>
      <c r="R352" s="202" t="s">
        <v>5650</v>
      </c>
      <c r="S352" s="202" t="s">
        <v>5650</v>
      </c>
      <c r="T352" s="202" t="s">
        <v>5650</v>
      </c>
      <c r="U352" s="202">
        <v>0</v>
      </c>
      <c r="V352" s="202">
        <v>0</v>
      </c>
      <c r="W352" s="202">
        <v>0</v>
      </c>
    </row>
    <row r="353" s="202" customFormat="1" spans="1:23">
      <c r="A353" s="202">
        <v>349</v>
      </c>
      <c r="B353" s="202" t="s">
        <v>5625</v>
      </c>
      <c r="C353" s="202" t="s">
        <v>5655</v>
      </c>
      <c r="D353" s="202" t="s">
        <v>5642</v>
      </c>
      <c r="E353" s="202" t="s">
        <v>5642</v>
      </c>
      <c r="F353" s="202" t="s">
        <v>3640</v>
      </c>
      <c r="G353" s="202" t="s">
        <v>3918</v>
      </c>
      <c r="H353" s="202" t="s">
        <v>3920</v>
      </c>
      <c r="I353" s="202" t="s">
        <v>6451</v>
      </c>
      <c r="J353" s="202" t="s">
        <v>5650</v>
      </c>
      <c r="K353" s="202" t="s">
        <v>5650</v>
      </c>
      <c r="L353" s="202" t="s">
        <v>5650</v>
      </c>
      <c r="M353" s="202" t="s">
        <v>5650</v>
      </c>
      <c r="N353" s="202" t="s">
        <v>5650</v>
      </c>
      <c r="O353" s="202" t="s">
        <v>5650</v>
      </c>
      <c r="P353" s="202" t="s">
        <v>5650</v>
      </c>
      <c r="Q353" s="202" t="s">
        <v>5650</v>
      </c>
      <c r="R353" s="202" t="s">
        <v>5650</v>
      </c>
      <c r="S353" s="202" t="s">
        <v>5650</v>
      </c>
      <c r="T353" s="202" t="s">
        <v>5650</v>
      </c>
      <c r="U353" s="202">
        <v>0</v>
      </c>
      <c r="V353" s="202">
        <v>0</v>
      </c>
      <c r="W353" s="202">
        <v>0</v>
      </c>
    </row>
    <row r="354" s="202" customFormat="1" spans="1:23">
      <c r="A354" s="202">
        <v>350</v>
      </c>
      <c r="B354" s="202" t="s">
        <v>5625</v>
      </c>
      <c r="C354" s="202" t="s">
        <v>5655</v>
      </c>
      <c r="D354" s="202" t="s">
        <v>5642</v>
      </c>
      <c r="E354" s="202" t="s">
        <v>5642</v>
      </c>
      <c r="F354" s="202" t="s">
        <v>3640</v>
      </c>
      <c r="G354" s="202" t="s">
        <v>3873</v>
      </c>
      <c r="H354" s="202" t="s">
        <v>3874</v>
      </c>
      <c r="I354" s="202" t="s">
        <v>6452</v>
      </c>
      <c r="J354" s="202" t="s">
        <v>6453</v>
      </c>
      <c r="K354" s="202" t="s">
        <v>6454</v>
      </c>
      <c r="L354" s="202" t="s">
        <v>6453</v>
      </c>
      <c r="M354" s="202" t="s">
        <v>6454</v>
      </c>
      <c r="N354" s="202" t="s">
        <v>6453</v>
      </c>
      <c r="O354" s="202" t="s">
        <v>5650</v>
      </c>
      <c r="P354" s="202" t="s">
        <v>5650</v>
      </c>
      <c r="Q354" s="202" t="s">
        <v>5650</v>
      </c>
      <c r="R354" s="202" t="s">
        <v>5650</v>
      </c>
      <c r="S354" s="202" t="s">
        <v>5650</v>
      </c>
      <c r="T354" s="202" t="s">
        <v>5650</v>
      </c>
      <c r="U354" s="202">
        <v>2</v>
      </c>
      <c r="V354" s="202">
        <v>2</v>
      </c>
      <c r="W354" s="202">
        <v>0</v>
      </c>
    </row>
    <row r="355" s="202" customFormat="1" spans="1:23">
      <c r="A355" s="202">
        <v>351</v>
      </c>
      <c r="B355" s="202" t="s">
        <v>5625</v>
      </c>
      <c r="C355" s="202" t="s">
        <v>5655</v>
      </c>
      <c r="D355" s="202" t="s">
        <v>5642</v>
      </c>
      <c r="E355" s="202" t="s">
        <v>5642</v>
      </c>
      <c r="F355" s="202" t="s">
        <v>3640</v>
      </c>
      <c r="G355" s="202" t="s">
        <v>3892</v>
      </c>
      <c r="H355" s="202" t="s">
        <v>3894</v>
      </c>
      <c r="I355" s="202" t="s">
        <v>6455</v>
      </c>
      <c r="J355" s="202" t="s">
        <v>6456</v>
      </c>
      <c r="K355" s="202" t="s">
        <v>6457</v>
      </c>
      <c r="L355" s="202" t="s">
        <v>5650</v>
      </c>
      <c r="M355" s="202" t="s">
        <v>5650</v>
      </c>
      <c r="N355" s="202" t="s">
        <v>5650</v>
      </c>
      <c r="O355" s="202" t="s">
        <v>5650</v>
      </c>
      <c r="P355" s="202" t="s">
        <v>6456</v>
      </c>
      <c r="Q355" s="202" t="s">
        <v>6457</v>
      </c>
      <c r="R355" s="202" t="s">
        <v>5766</v>
      </c>
      <c r="S355" s="202" t="s">
        <v>5650</v>
      </c>
      <c r="T355" s="202" t="s">
        <v>5856</v>
      </c>
      <c r="U355" s="202">
        <v>11</v>
      </c>
      <c r="V355" s="202">
        <v>0</v>
      </c>
      <c r="W355" s="202">
        <v>11</v>
      </c>
    </row>
    <row r="356" s="202" customFormat="1" hidden="1" spans="1:23">
      <c r="A356" s="202">
        <v>352</v>
      </c>
      <c r="B356" s="202" t="s">
        <v>5625</v>
      </c>
      <c r="C356" s="202" t="s">
        <v>5655</v>
      </c>
      <c r="D356" s="202" t="s">
        <v>5904</v>
      </c>
      <c r="E356" s="202" t="s">
        <v>6458</v>
      </c>
      <c r="F356" s="202" t="s">
        <v>3207</v>
      </c>
      <c r="G356" s="202" t="s">
        <v>3205</v>
      </c>
      <c r="H356" s="202" t="s">
        <v>3206</v>
      </c>
      <c r="I356" s="202" t="s">
        <v>6459</v>
      </c>
      <c r="J356" s="202" t="s">
        <v>5876</v>
      </c>
      <c r="K356" s="202" t="s">
        <v>6119</v>
      </c>
      <c r="L356" s="202" t="s">
        <v>5685</v>
      </c>
      <c r="M356" s="202" t="s">
        <v>5685</v>
      </c>
      <c r="N356" s="202" t="s">
        <v>5685</v>
      </c>
      <c r="O356" s="202" t="s">
        <v>5650</v>
      </c>
      <c r="P356" s="202" t="s">
        <v>5854</v>
      </c>
      <c r="Q356" s="202" t="s">
        <v>5726</v>
      </c>
      <c r="R356" s="202" t="s">
        <v>5687</v>
      </c>
      <c r="S356" s="202" t="s">
        <v>5650</v>
      </c>
      <c r="T356" s="202" t="s">
        <v>5729</v>
      </c>
      <c r="U356" s="202">
        <v>9</v>
      </c>
      <c r="V356" s="202">
        <v>1</v>
      </c>
      <c r="W356" s="202">
        <v>8</v>
      </c>
    </row>
    <row r="357" s="202" customFormat="1" hidden="1" spans="1:23">
      <c r="A357" s="202">
        <v>353</v>
      </c>
      <c r="B357" s="202" t="s">
        <v>5625</v>
      </c>
      <c r="C357" s="202" t="s">
        <v>5655</v>
      </c>
      <c r="D357" s="202" t="s">
        <v>3675</v>
      </c>
      <c r="E357" s="202" t="s">
        <v>6241</v>
      </c>
      <c r="F357" s="202" t="s">
        <v>3695</v>
      </c>
      <c r="G357" s="202" t="s">
        <v>3692</v>
      </c>
      <c r="H357" s="202" t="s">
        <v>3694</v>
      </c>
      <c r="I357" s="202" t="s">
        <v>6460</v>
      </c>
      <c r="J357" s="202" t="s">
        <v>6461</v>
      </c>
      <c r="K357" s="202" t="s">
        <v>6462</v>
      </c>
      <c r="L357" s="202" t="s">
        <v>5650</v>
      </c>
      <c r="M357" s="202" t="s">
        <v>5650</v>
      </c>
      <c r="N357" s="202" t="s">
        <v>5650</v>
      </c>
      <c r="O357" s="202" t="s">
        <v>5650</v>
      </c>
      <c r="P357" s="202" t="s">
        <v>6461</v>
      </c>
      <c r="Q357" s="202" t="s">
        <v>6462</v>
      </c>
      <c r="R357" s="202" t="s">
        <v>6463</v>
      </c>
      <c r="S357" s="202" t="s">
        <v>5650</v>
      </c>
      <c r="T357" s="202" t="s">
        <v>6086</v>
      </c>
      <c r="U357" s="202">
        <v>3</v>
      </c>
      <c r="V357" s="202">
        <v>0</v>
      </c>
      <c r="W357" s="202">
        <v>3</v>
      </c>
    </row>
    <row r="358" s="202" customFormat="1" hidden="1" spans="1:23">
      <c r="A358" s="202">
        <v>354</v>
      </c>
      <c r="B358" s="202" t="s">
        <v>5625</v>
      </c>
      <c r="C358" s="202" t="s">
        <v>5655</v>
      </c>
      <c r="D358" s="202" t="s">
        <v>3356</v>
      </c>
      <c r="E358" s="202" t="s">
        <v>6464</v>
      </c>
      <c r="F358" s="202" t="s">
        <v>3367</v>
      </c>
      <c r="G358" s="202" t="s">
        <v>3364</v>
      </c>
      <c r="H358" s="202" t="s">
        <v>3366</v>
      </c>
      <c r="I358" s="202" t="s">
        <v>6465</v>
      </c>
      <c r="J358" s="202" t="s">
        <v>5666</v>
      </c>
      <c r="K358" s="202" t="s">
        <v>6466</v>
      </c>
      <c r="L358" s="202" t="s">
        <v>5666</v>
      </c>
      <c r="M358" s="202" t="s">
        <v>6466</v>
      </c>
      <c r="N358" s="202" t="s">
        <v>5666</v>
      </c>
      <c r="O358" s="202" t="s">
        <v>5650</v>
      </c>
      <c r="P358" s="202" t="s">
        <v>5650</v>
      </c>
      <c r="Q358" s="202" t="s">
        <v>5650</v>
      </c>
      <c r="R358" s="202" t="s">
        <v>5650</v>
      </c>
      <c r="S358" s="202" t="s">
        <v>5650</v>
      </c>
      <c r="T358" s="202" t="s">
        <v>5650</v>
      </c>
      <c r="U358" s="202">
        <v>2</v>
      </c>
      <c r="V358" s="202">
        <v>2</v>
      </c>
      <c r="W358" s="202">
        <v>0</v>
      </c>
    </row>
    <row r="359" s="202" customFormat="1" hidden="1" spans="1:23">
      <c r="A359" s="202">
        <v>355</v>
      </c>
      <c r="B359" s="202" t="s">
        <v>5625</v>
      </c>
      <c r="C359" s="202" t="s">
        <v>5655</v>
      </c>
      <c r="D359" s="202" t="s">
        <v>3335</v>
      </c>
      <c r="E359" s="202" t="s">
        <v>6467</v>
      </c>
      <c r="F359" s="202" t="s">
        <v>3339</v>
      </c>
      <c r="G359" s="202" t="s">
        <v>3336</v>
      </c>
      <c r="H359" s="202" t="s">
        <v>3338</v>
      </c>
      <c r="I359" s="202" t="s">
        <v>6468</v>
      </c>
      <c r="J359" s="202" t="s">
        <v>5764</v>
      </c>
      <c r="K359" s="202" t="s">
        <v>6469</v>
      </c>
      <c r="L359" s="202" t="s">
        <v>5725</v>
      </c>
      <c r="M359" s="202" t="s">
        <v>5725</v>
      </c>
      <c r="N359" s="202" t="s">
        <v>5725</v>
      </c>
      <c r="O359" s="202" t="s">
        <v>5650</v>
      </c>
      <c r="P359" s="202" t="s">
        <v>5685</v>
      </c>
      <c r="Q359" s="202" t="s">
        <v>5685</v>
      </c>
      <c r="R359" s="202" t="s">
        <v>5685</v>
      </c>
      <c r="S359" s="202" t="s">
        <v>5650</v>
      </c>
      <c r="T359" s="202" t="s">
        <v>5650</v>
      </c>
      <c r="U359" s="202">
        <v>2</v>
      </c>
      <c r="V359" s="202">
        <v>1</v>
      </c>
      <c r="W359" s="202">
        <v>1</v>
      </c>
    </row>
    <row r="360" s="202" customFormat="1" hidden="1" spans="1:23">
      <c r="A360" s="202">
        <v>356</v>
      </c>
      <c r="B360" s="202" t="s">
        <v>5625</v>
      </c>
      <c r="C360" s="202" t="s">
        <v>5655</v>
      </c>
      <c r="D360" s="202" t="s">
        <v>3335</v>
      </c>
      <c r="E360" s="202" t="s">
        <v>6467</v>
      </c>
      <c r="F360" s="202" t="s">
        <v>3339</v>
      </c>
      <c r="G360" s="202" t="s">
        <v>3354</v>
      </c>
      <c r="H360" s="202" t="s">
        <v>3355</v>
      </c>
      <c r="I360" s="202" t="s">
        <v>6470</v>
      </c>
      <c r="J360" s="202" t="s">
        <v>6028</v>
      </c>
      <c r="K360" s="202" t="s">
        <v>6471</v>
      </c>
      <c r="L360" s="202" t="s">
        <v>6028</v>
      </c>
      <c r="M360" s="202" t="s">
        <v>6471</v>
      </c>
      <c r="N360" s="202" t="s">
        <v>5972</v>
      </c>
      <c r="O360" s="202" t="s">
        <v>6239</v>
      </c>
      <c r="P360" s="202" t="s">
        <v>5650</v>
      </c>
      <c r="Q360" s="202" t="s">
        <v>5650</v>
      </c>
      <c r="R360" s="202" t="s">
        <v>5650</v>
      </c>
      <c r="S360" s="202" t="s">
        <v>5650</v>
      </c>
      <c r="T360" s="202" t="s">
        <v>5650</v>
      </c>
      <c r="U360" s="202">
        <v>3</v>
      </c>
      <c r="V360" s="202">
        <v>3</v>
      </c>
      <c r="W360" s="202">
        <v>0</v>
      </c>
    </row>
    <row r="361" s="202" customFormat="1" hidden="1" spans="1:23">
      <c r="A361" s="202">
        <v>357</v>
      </c>
      <c r="B361" s="202" t="s">
        <v>5625</v>
      </c>
      <c r="C361" s="202" t="s">
        <v>5655</v>
      </c>
      <c r="D361" s="202" t="s">
        <v>3558</v>
      </c>
      <c r="E361" s="202" t="s">
        <v>6472</v>
      </c>
      <c r="F361" s="202" t="s">
        <v>3573</v>
      </c>
      <c r="G361" s="202" t="s">
        <v>3570</v>
      </c>
      <c r="H361" s="202" t="s">
        <v>3572</v>
      </c>
      <c r="I361" s="202" t="s">
        <v>6473</v>
      </c>
      <c r="J361" s="202" t="s">
        <v>6474</v>
      </c>
      <c r="K361" s="202" t="s">
        <v>6088</v>
      </c>
      <c r="L361" s="202" t="s">
        <v>6475</v>
      </c>
      <c r="M361" s="202" t="s">
        <v>6476</v>
      </c>
      <c r="N361" s="202" t="s">
        <v>5873</v>
      </c>
      <c r="O361" s="202" t="s">
        <v>5969</v>
      </c>
      <c r="P361" s="202" t="s">
        <v>6240</v>
      </c>
      <c r="Q361" s="202" t="s">
        <v>6211</v>
      </c>
      <c r="R361" s="202" t="s">
        <v>5669</v>
      </c>
      <c r="S361" s="202" t="s">
        <v>6298</v>
      </c>
      <c r="T361" s="202" t="s">
        <v>5650</v>
      </c>
      <c r="U361" s="202">
        <v>9</v>
      </c>
      <c r="V361" s="202">
        <v>6</v>
      </c>
      <c r="W361" s="202">
        <v>3</v>
      </c>
    </row>
    <row r="362" s="202" customFormat="1" spans="1:23">
      <c r="A362" s="202">
        <v>358</v>
      </c>
      <c r="B362" s="202" t="s">
        <v>5625</v>
      </c>
      <c r="C362" s="202" t="s">
        <v>5655</v>
      </c>
      <c r="D362" s="202" t="s">
        <v>5642</v>
      </c>
      <c r="E362" s="202" t="s">
        <v>5642</v>
      </c>
      <c r="F362" s="202" t="s">
        <v>4070</v>
      </c>
      <c r="G362" s="202" t="s">
        <v>4068</v>
      </c>
      <c r="H362" s="202" t="s">
        <v>4069</v>
      </c>
      <c r="I362" s="202" t="s">
        <v>6477</v>
      </c>
      <c r="J362" s="202" t="s">
        <v>6478</v>
      </c>
      <c r="K362" s="202" t="s">
        <v>6479</v>
      </c>
      <c r="L362" s="202" t="s">
        <v>6478</v>
      </c>
      <c r="M362" s="202" t="s">
        <v>6479</v>
      </c>
      <c r="N362" s="202" t="s">
        <v>6478</v>
      </c>
      <c r="O362" s="202" t="s">
        <v>5650</v>
      </c>
      <c r="P362" s="202" t="s">
        <v>5650</v>
      </c>
      <c r="Q362" s="202" t="s">
        <v>5650</v>
      </c>
      <c r="R362" s="202" t="s">
        <v>5650</v>
      </c>
      <c r="S362" s="202" t="s">
        <v>5650</v>
      </c>
      <c r="T362" s="202" t="s">
        <v>5650</v>
      </c>
      <c r="U362" s="202">
        <v>3</v>
      </c>
      <c r="V362" s="202">
        <v>3</v>
      </c>
      <c r="W362" s="202">
        <v>0</v>
      </c>
    </row>
    <row r="363" s="202" customFormat="1" spans="1:23">
      <c r="A363" s="202">
        <v>359</v>
      </c>
      <c r="B363" s="202" t="s">
        <v>5625</v>
      </c>
      <c r="C363" s="202" t="s">
        <v>5655</v>
      </c>
      <c r="D363" s="202" t="s">
        <v>5642</v>
      </c>
      <c r="E363" s="202" t="s">
        <v>5642</v>
      </c>
      <c r="F363" s="202" t="s">
        <v>4070</v>
      </c>
      <c r="G363" s="202" t="s">
        <v>5372</v>
      </c>
      <c r="H363" s="202" t="s">
        <v>476</v>
      </c>
      <c r="I363" s="202" t="s">
        <v>6480</v>
      </c>
      <c r="J363" s="202" t="s">
        <v>5650</v>
      </c>
      <c r="K363" s="202" t="s">
        <v>5650</v>
      </c>
      <c r="L363" s="202" t="s">
        <v>5650</v>
      </c>
      <c r="M363" s="202" t="s">
        <v>5650</v>
      </c>
      <c r="N363" s="202" t="s">
        <v>5650</v>
      </c>
      <c r="O363" s="202" t="s">
        <v>5650</v>
      </c>
      <c r="P363" s="202" t="s">
        <v>5650</v>
      </c>
      <c r="Q363" s="202" t="s">
        <v>5650</v>
      </c>
      <c r="R363" s="202" t="s">
        <v>5650</v>
      </c>
      <c r="S363" s="202" t="s">
        <v>5650</v>
      </c>
      <c r="T363" s="202" t="s">
        <v>5650</v>
      </c>
      <c r="U363" s="202">
        <v>0</v>
      </c>
      <c r="V363" s="202">
        <v>0</v>
      </c>
      <c r="W363" s="202">
        <v>0</v>
      </c>
    </row>
    <row r="364" s="202" customFormat="1" hidden="1" spans="1:23">
      <c r="A364" s="202">
        <v>360</v>
      </c>
      <c r="B364" s="202" t="s">
        <v>5625</v>
      </c>
      <c r="C364" s="202" t="s">
        <v>5655</v>
      </c>
      <c r="D364" s="202" t="s">
        <v>3386</v>
      </c>
      <c r="E364" s="202" t="s">
        <v>6481</v>
      </c>
      <c r="F364" s="202" t="s">
        <v>3826</v>
      </c>
      <c r="G364" s="202" t="s">
        <v>3823</v>
      </c>
      <c r="H364" s="202" t="s">
        <v>3825</v>
      </c>
      <c r="I364" s="202" t="s">
        <v>6482</v>
      </c>
      <c r="J364" s="202" t="s">
        <v>5650</v>
      </c>
      <c r="K364" s="202" t="s">
        <v>5650</v>
      </c>
      <c r="L364" s="202" t="s">
        <v>5650</v>
      </c>
      <c r="M364" s="202" t="s">
        <v>5650</v>
      </c>
      <c r="N364" s="202" t="s">
        <v>5650</v>
      </c>
      <c r="O364" s="202" t="s">
        <v>5650</v>
      </c>
      <c r="P364" s="202" t="s">
        <v>5650</v>
      </c>
      <c r="Q364" s="202" t="s">
        <v>5650</v>
      </c>
      <c r="R364" s="202" t="s">
        <v>5650</v>
      </c>
      <c r="S364" s="202" t="s">
        <v>5650</v>
      </c>
      <c r="T364" s="202" t="s">
        <v>5650</v>
      </c>
      <c r="U364" s="202">
        <v>0</v>
      </c>
      <c r="V364" s="202">
        <v>0</v>
      </c>
      <c r="W364" s="202">
        <v>0</v>
      </c>
    </row>
    <row r="365" s="202" customFormat="1" hidden="1" spans="1:23">
      <c r="A365" s="202">
        <v>361</v>
      </c>
      <c r="B365" s="202" t="s">
        <v>5625</v>
      </c>
      <c r="C365" s="202" t="s">
        <v>5655</v>
      </c>
      <c r="D365" s="202" t="s">
        <v>3435</v>
      </c>
      <c r="E365" s="202" t="s">
        <v>6338</v>
      </c>
      <c r="F365" s="202" t="s">
        <v>6483</v>
      </c>
      <c r="G365" s="202" t="s">
        <v>5401</v>
      </c>
      <c r="H365" s="202" t="s">
        <v>6484</v>
      </c>
      <c r="I365" s="202" t="s">
        <v>6485</v>
      </c>
      <c r="J365" s="202" t="s">
        <v>6486</v>
      </c>
      <c r="K365" s="202" t="s">
        <v>5816</v>
      </c>
      <c r="L365" s="202" t="s">
        <v>6487</v>
      </c>
      <c r="M365" s="202" t="s">
        <v>6488</v>
      </c>
      <c r="N365" s="202" t="s">
        <v>6487</v>
      </c>
      <c r="O365" s="202" t="s">
        <v>5650</v>
      </c>
      <c r="P365" s="202" t="s">
        <v>5702</v>
      </c>
      <c r="Q365" s="202" t="s">
        <v>5703</v>
      </c>
      <c r="R365" s="202" t="s">
        <v>5704</v>
      </c>
      <c r="S365" s="202" t="s">
        <v>5650</v>
      </c>
      <c r="T365" s="202" t="s">
        <v>5704</v>
      </c>
      <c r="U365" s="202">
        <v>15</v>
      </c>
      <c r="V365" s="202">
        <v>3</v>
      </c>
      <c r="W365" s="202">
        <v>12</v>
      </c>
    </row>
    <row r="366" s="202" customFormat="1" hidden="1" spans="1:23">
      <c r="A366" s="202">
        <v>362</v>
      </c>
      <c r="B366" s="202" t="s">
        <v>5625</v>
      </c>
      <c r="C366" s="202" t="s">
        <v>5655</v>
      </c>
      <c r="D366" s="202" t="s">
        <v>3537</v>
      </c>
      <c r="E366" s="202" t="s">
        <v>6489</v>
      </c>
      <c r="F366" s="202" t="s">
        <v>3545</v>
      </c>
      <c r="G366" s="202" t="s">
        <v>3542</v>
      </c>
      <c r="H366" s="202" t="s">
        <v>3544</v>
      </c>
      <c r="I366" s="202" t="s">
        <v>6490</v>
      </c>
      <c r="J366" s="202" t="s">
        <v>6220</v>
      </c>
      <c r="K366" s="202" t="s">
        <v>6491</v>
      </c>
      <c r="L366" s="202" t="s">
        <v>6220</v>
      </c>
      <c r="M366" s="202" t="s">
        <v>6491</v>
      </c>
      <c r="N366" s="202" t="s">
        <v>6182</v>
      </c>
      <c r="O366" s="202" t="s">
        <v>5654</v>
      </c>
      <c r="P366" s="202" t="s">
        <v>5650</v>
      </c>
      <c r="Q366" s="202" t="s">
        <v>5650</v>
      </c>
      <c r="R366" s="202" t="s">
        <v>5650</v>
      </c>
      <c r="S366" s="202" t="s">
        <v>5650</v>
      </c>
      <c r="T366" s="202" t="s">
        <v>5650</v>
      </c>
      <c r="U366" s="202">
        <v>4</v>
      </c>
      <c r="V366" s="202">
        <v>4</v>
      </c>
      <c r="W366" s="202">
        <v>0</v>
      </c>
    </row>
    <row r="367" s="202" customFormat="1" hidden="1" spans="1:23">
      <c r="A367" s="202">
        <v>363</v>
      </c>
      <c r="B367" s="202" t="s">
        <v>5625</v>
      </c>
      <c r="C367" s="202" t="s">
        <v>5655</v>
      </c>
      <c r="D367" s="202" t="s">
        <v>3497</v>
      </c>
      <c r="E367" s="202" t="s">
        <v>6492</v>
      </c>
      <c r="F367" s="202" t="s">
        <v>3505</v>
      </c>
      <c r="G367" s="202" t="s">
        <v>3502</v>
      </c>
      <c r="H367" s="202" t="s">
        <v>3504</v>
      </c>
      <c r="I367" s="202" t="s">
        <v>5851</v>
      </c>
      <c r="J367" s="202" t="s">
        <v>5650</v>
      </c>
      <c r="K367" s="202" t="s">
        <v>5650</v>
      </c>
      <c r="L367" s="202" t="s">
        <v>5650</v>
      </c>
      <c r="M367" s="202" t="s">
        <v>5650</v>
      </c>
      <c r="N367" s="202" t="s">
        <v>5650</v>
      </c>
      <c r="O367" s="202" t="s">
        <v>5650</v>
      </c>
      <c r="P367" s="202" t="s">
        <v>5650</v>
      </c>
      <c r="Q367" s="202" t="s">
        <v>5650</v>
      </c>
      <c r="R367" s="202" t="s">
        <v>5650</v>
      </c>
      <c r="S367" s="202" t="s">
        <v>5650</v>
      </c>
      <c r="T367" s="202" t="s">
        <v>5650</v>
      </c>
      <c r="U367" s="202">
        <v>0</v>
      </c>
      <c r="V367" s="202">
        <v>0</v>
      </c>
      <c r="W367" s="202">
        <v>0</v>
      </c>
    </row>
    <row r="368" s="202" customFormat="1" hidden="1" spans="1:23">
      <c r="A368" s="202">
        <v>364</v>
      </c>
      <c r="B368" s="202" t="s">
        <v>5625</v>
      </c>
      <c r="C368" s="202" t="s">
        <v>5655</v>
      </c>
      <c r="D368" s="202" t="s">
        <v>3497</v>
      </c>
      <c r="E368" s="202" t="s">
        <v>6492</v>
      </c>
      <c r="F368" s="202" t="s">
        <v>3505</v>
      </c>
      <c r="G368" s="202" t="s">
        <v>5379</v>
      </c>
      <c r="H368" s="202" t="s">
        <v>6493</v>
      </c>
      <c r="I368" s="202" t="s">
        <v>6494</v>
      </c>
      <c r="J368" s="202" t="s">
        <v>5650</v>
      </c>
      <c r="K368" s="202" t="s">
        <v>5650</v>
      </c>
      <c r="L368" s="202" t="s">
        <v>5650</v>
      </c>
      <c r="M368" s="202" t="s">
        <v>5650</v>
      </c>
      <c r="N368" s="202" t="s">
        <v>5650</v>
      </c>
      <c r="O368" s="202" t="s">
        <v>5650</v>
      </c>
      <c r="P368" s="202" t="s">
        <v>5650</v>
      </c>
      <c r="Q368" s="202" t="s">
        <v>5650</v>
      </c>
      <c r="R368" s="202" t="s">
        <v>5650</v>
      </c>
      <c r="S368" s="202" t="s">
        <v>5650</v>
      </c>
      <c r="T368" s="202" t="s">
        <v>5650</v>
      </c>
      <c r="U368" s="202">
        <v>0</v>
      </c>
      <c r="V368" s="202">
        <v>0</v>
      </c>
      <c r="W368" s="202">
        <v>0</v>
      </c>
    </row>
    <row r="369" s="202" customFormat="1" hidden="1" spans="1:23">
      <c r="A369" s="202">
        <v>365</v>
      </c>
      <c r="B369" s="202" t="s">
        <v>5625</v>
      </c>
      <c r="C369" s="202" t="s">
        <v>5655</v>
      </c>
      <c r="D369" s="202" t="s">
        <v>3314</v>
      </c>
      <c r="E369" s="202" t="s">
        <v>6327</v>
      </c>
      <c r="F369" s="202" t="s">
        <v>6495</v>
      </c>
      <c r="G369" s="202" t="s">
        <v>5342</v>
      </c>
      <c r="H369" s="202" t="s">
        <v>6496</v>
      </c>
      <c r="I369" s="202" t="s">
        <v>6497</v>
      </c>
      <c r="J369" s="202" t="s">
        <v>6497</v>
      </c>
      <c r="K369" s="202" t="s">
        <v>6497</v>
      </c>
      <c r="L369" s="202" t="s">
        <v>5650</v>
      </c>
      <c r="M369" s="202" t="s">
        <v>5650</v>
      </c>
      <c r="N369" s="202" t="s">
        <v>5650</v>
      </c>
      <c r="O369" s="202" t="s">
        <v>5650</v>
      </c>
      <c r="P369" s="202" t="s">
        <v>6497</v>
      </c>
      <c r="Q369" s="202" t="s">
        <v>6497</v>
      </c>
      <c r="R369" s="202" t="s">
        <v>6497</v>
      </c>
      <c r="S369" s="202" t="s">
        <v>5650</v>
      </c>
      <c r="T369" s="202" t="s">
        <v>5650</v>
      </c>
      <c r="U369" s="202">
        <v>1</v>
      </c>
      <c r="V369" s="202">
        <v>0</v>
      </c>
      <c r="W369" s="202">
        <v>1</v>
      </c>
    </row>
    <row r="370" s="202" customFormat="1" hidden="1" spans="1:23">
      <c r="A370" s="202">
        <v>366</v>
      </c>
      <c r="B370" s="202" t="s">
        <v>5625</v>
      </c>
      <c r="C370" s="202" t="s">
        <v>5655</v>
      </c>
      <c r="D370" s="202" t="s">
        <v>3386</v>
      </c>
      <c r="E370" s="202" t="s">
        <v>6481</v>
      </c>
      <c r="F370" s="202" t="s">
        <v>3406</v>
      </c>
      <c r="G370" s="202" t="s">
        <v>3403</v>
      </c>
      <c r="H370" s="202" t="s">
        <v>3405</v>
      </c>
      <c r="I370" s="202" t="s">
        <v>6498</v>
      </c>
      <c r="J370" s="202" t="s">
        <v>6445</v>
      </c>
      <c r="K370" s="202" t="s">
        <v>5717</v>
      </c>
      <c r="L370" s="202" t="s">
        <v>5650</v>
      </c>
      <c r="M370" s="202" t="s">
        <v>5650</v>
      </c>
      <c r="N370" s="202" t="s">
        <v>5650</v>
      </c>
      <c r="O370" s="202" t="s">
        <v>5650</v>
      </c>
      <c r="P370" s="202" t="s">
        <v>6445</v>
      </c>
      <c r="Q370" s="202" t="s">
        <v>5717</v>
      </c>
      <c r="R370" s="202" t="s">
        <v>5772</v>
      </c>
      <c r="S370" s="202" t="s">
        <v>5650</v>
      </c>
      <c r="T370" s="202" t="s">
        <v>5772</v>
      </c>
      <c r="U370" s="202">
        <v>32</v>
      </c>
      <c r="V370" s="202">
        <v>0</v>
      </c>
      <c r="W370" s="202">
        <v>32</v>
      </c>
    </row>
    <row r="371" s="202" customFormat="1" spans="1:23">
      <c r="A371" s="202">
        <v>367</v>
      </c>
      <c r="B371" s="202" t="s">
        <v>5625</v>
      </c>
      <c r="C371" s="202" t="s">
        <v>5655</v>
      </c>
      <c r="D371" s="202" t="s">
        <v>5642</v>
      </c>
      <c r="E371" s="202" t="s">
        <v>5642</v>
      </c>
      <c r="F371" s="202" t="s">
        <v>989</v>
      </c>
      <c r="G371" s="202" t="s">
        <v>987</v>
      </c>
      <c r="H371" s="202" t="s">
        <v>988</v>
      </c>
      <c r="I371" s="202" t="s">
        <v>6499</v>
      </c>
      <c r="J371" s="202" t="s">
        <v>6500</v>
      </c>
      <c r="K371" s="202" t="s">
        <v>5886</v>
      </c>
      <c r="L371" s="202" t="s">
        <v>5650</v>
      </c>
      <c r="M371" s="202" t="s">
        <v>5650</v>
      </c>
      <c r="N371" s="202" t="s">
        <v>5650</v>
      </c>
      <c r="O371" s="202" t="s">
        <v>5650</v>
      </c>
      <c r="P371" s="202" t="s">
        <v>6500</v>
      </c>
      <c r="Q371" s="202" t="s">
        <v>5886</v>
      </c>
      <c r="R371" s="202" t="s">
        <v>6501</v>
      </c>
      <c r="S371" s="202" t="s">
        <v>6502</v>
      </c>
      <c r="T371" s="202" t="s">
        <v>5775</v>
      </c>
      <c r="U371" s="202">
        <v>320</v>
      </c>
      <c r="V371" s="202">
        <v>0</v>
      </c>
      <c r="W371" s="202">
        <v>320</v>
      </c>
    </row>
    <row r="372" s="202" customFormat="1" hidden="1" spans="1:23">
      <c r="A372" s="202">
        <v>368</v>
      </c>
      <c r="B372" s="202" t="s">
        <v>5625</v>
      </c>
      <c r="C372" s="202" t="s">
        <v>5655</v>
      </c>
      <c r="D372" s="202" t="s">
        <v>6503</v>
      </c>
      <c r="E372" s="202" t="s">
        <v>6504</v>
      </c>
      <c r="F372" s="202" t="s">
        <v>3210</v>
      </c>
      <c r="G372" s="202" t="s">
        <v>3208</v>
      </c>
      <c r="H372" s="202" t="s">
        <v>3209</v>
      </c>
      <c r="I372" s="202" t="s">
        <v>5685</v>
      </c>
      <c r="J372" s="202" t="s">
        <v>5650</v>
      </c>
      <c r="K372" s="202" t="s">
        <v>5650</v>
      </c>
      <c r="L372" s="202" t="s">
        <v>5650</v>
      </c>
      <c r="M372" s="202" t="s">
        <v>5650</v>
      </c>
      <c r="N372" s="202" t="s">
        <v>5650</v>
      </c>
      <c r="O372" s="202" t="s">
        <v>5650</v>
      </c>
      <c r="P372" s="202" t="s">
        <v>5650</v>
      </c>
      <c r="Q372" s="202" t="s">
        <v>5650</v>
      </c>
      <c r="R372" s="202" t="s">
        <v>5650</v>
      </c>
      <c r="S372" s="202" t="s">
        <v>5650</v>
      </c>
      <c r="T372" s="202" t="s">
        <v>5650</v>
      </c>
      <c r="U372" s="202">
        <v>0</v>
      </c>
      <c r="V372" s="202">
        <v>0</v>
      </c>
      <c r="W372" s="202">
        <v>0</v>
      </c>
    </row>
    <row r="373" s="202" customFormat="1" hidden="1" spans="1:23">
      <c r="A373" s="202">
        <v>369</v>
      </c>
      <c r="B373" s="202" t="s">
        <v>5625</v>
      </c>
      <c r="C373" s="202" t="s">
        <v>5655</v>
      </c>
      <c r="D373" s="202" t="s">
        <v>6503</v>
      </c>
      <c r="E373" s="202" t="s">
        <v>6504</v>
      </c>
      <c r="F373" s="202" t="s">
        <v>6505</v>
      </c>
      <c r="G373" s="202" t="s">
        <v>5298</v>
      </c>
      <c r="H373" s="202" t="s">
        <v>5299</v>
      </c>
      <c r="I373" s="202" t="s">
        <v>6342</v>
      </c>
      <c r="J373" s="202" t="s">
        <v>5650</v>
      </c>
      <c r="K373" s="202" t="s">
        <v>5650</v>
      </c>
      <c r="L373" s="202" t="s">
        <v>5650</v>
      </c>
      <c r="M373" s="202" t="s">
        <v>5650</v>
      </c>
      <c r="N373" s="202" t="s">
        <v>5650</v>
      </c>
      <c r="O373" s="202" t="s">
        <v>5650</v>
      </c>
      <c r="P373" s="202" t="s">
        <v>5650</v>
      </c>
      <c r="Q373" s="202" t="s">
        <v>5650</v>
      </c>
      <c r="R373" s="202" t="s">
        <v>5650</v>
      </c>
      <c r="S373" s="202" t="s">
        <v>5650</v>
      </c>
      <c r="T373" s="202" t="s">
        <v>5650</v>
      </c>
      <c r="U373" s="202">
        <v>0</v>
      </c>
      <c r="V373" s="202">
        <v>0</v>
      </c>
      <c r="W373" s="202">
        <v>0</v>
      </c>
    </row>
    <row r="374" s="202" customFormat="1" spans="1:23">
      <c r="A374" s="202">
        <v>370</v>
      </c>
      <c r="B374" s="202" t="s">
        <v>5625</v>
      </c>
      <c r="C374" s="202" t="s">
        <v>5655</v>
      </c>
      <c r="D374" s="202" t="s">
        <v>5642</v>
      </c>
      <c r="E374" s="202" t="s">
        <v>5642</v>
      </c>
      <c r="F374" s="202" t="s">
        <v>6506</v>
      </c>
      <c r="G374" s="202" t="s">
        <v>5237</v>
      </c>
      <c r="H374" s="202" t="s">
        <v>5238</v>
      </c>
      <c r="I374" s="202" t="s">
        <v>6507</v>
      </c>
      <c r="J374" s="202" t="s">
        <v>6507</v>
      </c>
      <c r="K374" s="202" t="s">
        <v>6508</v>
      </c>
      <c r="L374" s="202" t="s">
        <v>6147</v>
      </c>
      <c r="M374" s="202" t="s">
        <v>6393</v>
      </c>
      <c r="N374" s="202" t="s">
        <v>6147</v>
      </c>
      <c r="O374" s="202" t="s">
        <v>5650</v>
      </c>
      <c r="P374" s="202" t="s">
        <v>6509</v>
      </c>
      <c r="Q374" s="202" t="s">
        <v>5974</v>
      </c>
      <c r="R374" s="202" t="s">
        <v>5739</v>
      </c>
      <c r="S374" s="202" t="s">
        <v>5669</v>
      </c>
      <c r="T374" s="202" t="s">
        <v>5722</v>
      </c>
      <c r="U374" s="202">
        <v>8</v>
      </c>
      <c r="V374" s="202">
        <v>2</v>
      </c>
      <c r="W374" s="202">
        <v>6</v>
      </c>
    </row>
    <row r="375" s="202" customFormat="1" spans="1:23">
      <c r="A375" s="202">
        <v>371</v>
      </c>
      <c r="B375" s="202" t="s">
        <v>5625</v>
      </c>
      <c r="C375" s="202" t="s">
        <v>5655</v>
      </c>
      <c r="D375" s="202" t="s">
        <v>5642</v>
      </c>
      <c r="E375" s="202" t="s">
        <v>5642</v>
      </c>
      <c r="F375" s="202" t="s">
        <v>6506</v>
      </c>
      <c r="G375" s="202" t="s">
        <v>4892</v>
      </c>
      <c r="H375" s="202" t="s">
        <v>4893</v>
      </c>
      <c r="I375" s="202" t="s">
        <v>5685</v>
      </c>
      <c r="J375" s="202" t="s">
        <v>5685</v>
      </c>
      <c r="K375" s="202" t="s">
        <v>5685</v>
      </c>
      <c r="L375" s="202" t="s">
        <v>5650</v>
      </c>
      <c r="M375" s="202" t="s">
        <v>5650</v>
      </c>
      <c r="N375" s="202" t="s">
        <v>5650</v>
      </c>
      <c r="O375" s="202" t="s">
        <v>5650</v>
      </c>
      <c r="P375" s="202" t="s">
        <v>5685</v>
      </c>
      <c r="Q375" s="202" t="s">
        <v>5685</v>
      </c>
      <c r="R375" s="202" t="s">
        <v>5685</v>
      </c>
      <c r="S375" s="202" t="s">
        <v>5650</v>
      </c>
      <c r="T375" s="202" t="s">
        <v>5650</v>
      </c>
      <c r="U375" s="202">
        <v>1</v>
      </c>
      <c r="V375" s="202">
        <v>0</v>
      </c>
      <c r="W375" s="202">
        <v>1</v>
      </c>
    </row>
    <row r="376" s="202" customFormat="1" hidden="1" spans="1:23">
      <c r="A376" s="202">
        <v>372</v>
      </c>
      <c r="B376" s="202" t="s">
        <v>5625</v>
      </c>
      <c r="C376" s="202" t="s">
        <v>5655</v>
      </c>
      <c r="D376" s="202" t="s">
        <v>6021</v>
      </c>
      <c r="E376" s="202" t="s">
        <v>6022</v>
      </c>
      <c r="F376" s="202" t="s">
        <v>6510</v>
      </c>
      <c r="G376" s="202" t="s">
        <v>4950</v>
      </c>
      <c r="H376" s="202" t="s">
        <v>4951</v>
      </c>
      <c r="I376" s="202" t="s">
        <v>5685</v>
      </c>
      <c r="J376" s="202" t="s">
        <v>5650</v>
      </c>
      <c r="K376" s="202" t="s">
        <v>5650</v>
      </c>
      <c r="L376" s="202" t="s">
        <v>5650</v>
      </c>
      <c r="M376" s="202" t="s">
        <v>5650</v>
      </c>
      <c r="N376" s="202" t="s">
        <v>5650</v>
      </c>
      <c r="O376" s="202" t="s">
        <v>5650</v>
      </c>
      <c r="P376" s="202" t="s">
        <v>5650</v>
      </c>
      <c r="Q376" s="202" t="s">
        <v>5650</v>
      </c>
      <c r="R376" s="202" t="s">
        <v>5650</v>
      </c>
      <c r="S376" s="202" t="s">
        <v>5650</v>
      </c>
      <c r="T376" s="202" t="s">
        <v>5650</v>
      </c>
      <c r="U376" s="202">
        <v>0</v>
      </c>
      <c r="V376" s="202">
        <v>0</v>
      </c>
      <c r="W376" s="202">
        <v>0</v>
      </c>
    </row>
    <row r="377" s="202" customFormat="1" hidden="1" spans="1:23">
      <c r="A377" s="202">
        <v>373</v>
      </c>
      <c r="B377" s="202" t="s">
        <v>5625</v>
      </c>
      <c r="C377" s="202" t="s">
        <v>5655</v>
      </c>
      <c r="D377" s="202" t="s">
        <v>6021</v>
      </c>
      <c r="E377" s="202" t="s">
        <v>6022</v>
      </c>
      <c r="F377" s="202" t="s">
        <v>6510</v>
      </c>
      <c r="G377" s="202" t="s">
        <v>4954</v>
      </c>
      <c r="H377" s="202" t="s">
        <v>4955</v>
      </c>
      <c r="I377" s="202" t="s">
        <v>5685</v>
      </c>
      <c r="J377" s="202" t="s">
        <v>5650</v>
      </c>
      <c r="K377" s="202" t="s">
        <v>5650</v>
      </c>
      <c r="L377" s="202" t="s">
        <v>5650</v>
      </c>
      <c r="M377" s="202" t="s">
        <v>5650</v>
      </c>
      <c r="N377" s="202" t="s">
        <v>5650</v>
      </c>
      <c r="O377" s="202" t="s">
        <v>5650</v>
      </c>
      <c r="P377" s="202" t="s">
        <v>5650</v>
      </c>
      <c r="Q377" s="202" t="s">
        <v>5650</v>
      </c>
      <c r="R377" s="202" t="s">
        <v>5650</v>
      </c>
      <c r="S377" s="202" t="s">
        <v>5650</v>
      </c>
      <c r="T377" s="202" t="s">
        <v>5650</v>
      </c>
      <c r="U377" s="202">
        <v>0</v>
      </c>
      <c r="V377" s="202">
        <v>0</v>
      </c>
      <c r="W377" s="202">
        <v>0</v>
      </c>
    </row>
    <row r="378" s="202" customFormat="1" hidden="1" spans="1:23">
      <c r="A378" s="202">
        <v>374</v>
      </c>
      <c r="B378" s="202" t="s">
        <v>5625</v>
      </c>
      <c r="C378" s="202" t="s">
        <v>5655</v>
      </c>
      <c r="D378" s="202" t="s">
        <v>6021</v>
      </c>
      <c r="E378" s="202" t="s">
        <v>6022</v>
      </c>
      <c r="F378" s="202" t="s">
        <v>6510</v>
      </c>
      <c r="G378" s="202" t="s">
        <v>4919</v>
      </c>
      <c r="H378" s="202" t="s">
        <v>4920</v>
      </c>
      <c r="I378" s="202" t="s">
        <v>5685</v>
      </c>
      <c r="J378" s="202" t="s">
        <v>5650</v>
      </c>
      <c r="K378" s="202" t="s">
        <v>5650</v>
      </c>
      <c r="L378" s="202" t="s">
        <v>5650</v>
      </c>
      <c r="M378" s="202" t="s">
        <v>5650</v>
      </c>
      <c r="N378" s="202" t="s">
        <v>5650</v>
      </c>
      <c r="O378" s="202" t="s">
        <v>5650</v>
      </c>
      <c r="P378" s="202" t="s">
        <v>5650</v>
      </c>
      <c r="Q378" s="202" t="s">
        <v>5650</v>
      </c>
      <c r="R378" s="202" t="s">
        <v>5650</v>
      </c>
      <c r="S378" s="202" t="s">
        <v>5650</v>
      </c>
      <c r="T378" s="202" t="s">
        <v>5650</v>
      </c>
      <c r="U378" s="202">
        <v>0</v>
      </c>
      <c r="V378" s="202">
        <v>0</v>
      </c>
      <c r="W378" s="202">
        <v>0</v>
      </c>
    </row>
    <row r="379" s="202" customFormat="1" hidden="1" spans="1:23">
      <c r="A379" s="202">
        <v>375</v>
      </c>
      <c r="B379" s="202" t="s">
        <v>5625</v>
      </c>
      <c r="C379" s="202" t="s">
        <v>5655</v>
      </c>
      <c r="D379" s="202" t="s">
        <v>6021</v>
      </c>
      <c r="E379" s="202" t="s">
        <v>6022</v>
      </c>
      <c r="F379" s="202" t="s">
        <v>6510</v>
      </c>
      <c r="G379" s="202" t="s">
        <v>4945</v>
      </c>
      <c r="H379" s="202" t="s">
        <v>4946</v>
      </c>
      <c r="I379" s="202" t="s">
        <v>5758</v>
      </c>
      <c r="J379" s="202" t="s">
        <v>5650</v>
      </c>
      <c r="K379" s="202" t="s">
        <v>5650</v>
      </c>
      <c r="L379" s="202" t="s">
        <v>5650</v>
      </c>
      <c r="M379" s="202" t="s">
        <v>5650</v>
      </c>
      <c r="N379" s="202" t="s">
        <v>5650</v>
      </c>
      <c r="O379" s="202" t="s">
        <v>5650</v>
      </c>
      <c r="P379" s="202" t="s">
        <v>5650</v>
      </c>
      <c r="Q379" s="202" t="s">
        <v>5650</v>
      </c>
      <c r="R379" s="202" t="s">
        <v>5650</v>
      </c>
      <c r="S379" s="202" t="s">
        <v>5650</v>
      </c>
      <c r="T379" s="202" t="s">
        <v>5650</v>
      </c>
      <c r="U379" s="202">
        <v>0</v>
      </c>
      <c r="V379" s="202">
        <v>0</v>
      </c>
      <c r="W379" s="202">
        <v>0</v>
      </c>
    </row>
    <row r="380" s="202" customFormat="1" hidden="1" spans="1:23">
      <c r="A380" s="202">
        <v>376</v>
      </c>
      <c r="B380" s="202" t="s">
        <v>5625</v>
      </c>
      <c r="C380" s="202" t="s">
        <v>5655</v>
      </c>
      <c r="D380" s="202" t="s">
        <v>6021</v>
      </c>
      <c r="E380" s="202" t="s">
        <v>6022</v>
      </c>
      <c r="F380" s="202" t="s">
        <v>6510</v>
      </c>
      <c r="G380" s="202" t="s">
        <v>4948</v>
      </c>
      <c r="H380" s="202" t="s">
        <v>4949</v>
      </c>
      <c r="I380" s="202" t="s">
        <v>6511</v>
      </c>
      <c r="J380" s="202" t="s">
        <v>5650</v>
      </c>
      <c r="K380" s="202" t="s">
        <v>5650</v>
      </c>
      <c r="L380" s="202" t="s">
        <v>5650</v>
      </c>
      <c r="M380" s="202" t="s">
        <v>5650</v>
      </c>
      <c r="N380" s="202" t="s">
        <v>5650</v>
      </c>
      <c r="O380" s="202" t="s">
        <v>5650</v>
      </c>
      <c r="P380" s="202" t="s">
        <v>5650</v>
      </c>
      <c r="Q380" s="202" t="s">
        <v>5650</v>
      </c>
      <c r="R380" s="202" t="s">
        <v>5650</v>
      </c>
      <c r="S380" s="202" t="s">
        <v>5650</v>
      </c>
      <c r="T380" s="202" t="s">
        <v>5650</v>
      </c>
      <c r="U380" s="202">
        <v>0</v>
      </c>
      <c r="V380" s="202">
        <v>0</v>
      </c>
      <c r="W380" s="202">
        <v>0</v>
      </c>
    </row>
    <row r="381" s="202" customFormat="1" hidden="1" spans="1:23">
      <c r="A381" s="202">
        <v>377</v>
      </c>
      <c r="B381" s="202" t="s">
        <v>5625</v>
      </c>
      <c r="C381" s="202" t="s">
        <v>5655</v>
      </c>
      <c r="D381" s="202" t="s">
        <v>3497</v>
      </c>
      <c r="E381" s="202" t="s">
        <v>6512</v>
      </c>
      <c r="F381" s="202" t="s">
        <v>3533</v>
      </c>
      <c r="G381" s="202" t="s">
        <v>3531</v>
      </c>
      <c r="H381" s="202" t="s">
        <v>3532</v>
      </c>
      <c r="I381" s="202" t="s">
        <v>6513</v>
      </c>
      <c r="J381" s="202" t="s">
        <v>5669</v>
      </c>
      <c r="K381" s="202" t="s">
        <v>5654</v>
      </c>
      <c r="L381" s="202" t="s">
        <v>5650</v>
      </c>
      <c r="M381" s="202" t="s">
        <v>5650</v>
      </c>
      <c r="N381" s="202" t="s">
        <v>5650</v>
      </c>
      <c r="O381" s="202" t="s">
        <v>5650</v>
      </c>
      <c r="P381" s="202" t="s">
        <v>5669</v>
      </c>
      <c r="Q381" s="202" t="s">
        <v>5654</v>
      </c>
      <c r="R381" s="202" t="s">
        <v>5685</v>
      </c>
      <c r="S381" s="202" t="s">
        <v>5650</v>
      </c>
      <c r="T381" s="202" t="s">
        <v>5685</v>
      </c>
      <c r="U381" s="202">
        <v>2</v>
      </c>
      <c r="V381" s="202">
        <v>0</v>
      </c>
      <c r="W381" s="202">
        <v>2</v>
      </c>
    </row>
    <row r="382" s="202" customFormat="1" hidden="1" spans="1:23">
      <c r="A382" s="202">
        <v>378</v>
      </c>
      <c r="B382" s="202" t="s">
        <v>5625</v>
      </c>
      <c r="C382" s="202" t="s">
        <v>5655</v>
      </c>
      <c r="D382" s="202" t="s">
        <v>6029</v>
      </c>
      <c r="E382" s="202" t="s">
        <v>6514</v>
      </c>
      <c r="F382" s="202" t="s">
        <v>3163</v>
      </c>
      <c r="G382" s="202" t="s">
        <v>3162</v>
      </c>
      <c r="H382" s="202" t="s">
        <v>410</v>
      </c>
      <c r="I382" s="202" t="s">
        <v>6515</v>
      </c>
      <c r="J382" s="202" t="s">
        <v>6516</v>
      </c>
      <c r="K382" s="202" t="s">
        <v>6517</v>
      </c>
      <c r="L382" s="202" t="s">
        <v>6518</v>
      </c>
      <c r="M382" s="202" t="s">
        <v>6519</v>
      </c>
      <c r="N382" s="202" t="s">
        <v>6518</v>
      </c>
      <c r="O382" s="202" t="s">
        <v>5650</v>
      </c>
      <c r="P382" s="202" t="s">
        <v>5724</v>
      </c>
      <c r="Q382" s="202" t="s">
        <v>5794</v>
      </c>
      <c r="R382" s="202" t="s">
        <v>5687</v>
      </c>
      <c r="S382" s="202" t="s">
        <v>5650</v>
      </c>
      <c r="T382" s="202" t="s">
        <v>5687</v>
      </c>
      <c r="U382" s="202">
        <v>16</v>
      </c>
      <c r="V382" s="202">
        <v>12</v>
      </c>
      <c r="W382" s="202">
        <v>4</v>
      </c>
    </row>
    <row r="383" s="202" customFormat="1" hidden="1" spans="1:23">
      <c r="A383" s="202">
        <v>379</v>
      </c>
      <c r="B383" s="202" t="s">
        <v>5625</v>
      </c>
      <c r="C383" s="202" t="s">
        <v>5655</v>
      </c>
      <c r="D383" s="202" t="s">
        <v>6029</v>
      </c>
      <c r="E383" s="202" t="s">
        <v>3166</v>
      </c>
      <c r="F383" s="202" t="s">
        <v>3166</v>
      </c>
      <c r="G383" s="202" t="s">
        <v>3164</v>
      </c>
      <c r="H383" s="202" t="s">
        <v>3165</v>
      </c>
      <c r="I383" s="202" t="s">
        <v>6520</v>
      </c>
      <c r="J383" s="202" t="s">
        <v>5685</v>
      </c>
      <c r="K383" s="202" t="s">
        <v>5795</v>
      </c>
      <c r="L383" s="202" t="s">
        <v>5650</v>
      </c>
      <c r="M383" s="202" t="s">
        <v>5650</v>
      </c>
      <c r="N383" s="202" t="s">
        <v>5650</v>
      </c>
      <c r="O383" s="202" t="s">
        <v>5650</v>
      </c>
      <c r="P383" s="202" t="s">
        <v>5685</v>
      </c>
      <c r="Q383" s="202" t="s">
        <v>5795</v>
      </c>
      <c r="R383" s="202" t="s">
        <v>5685</v>
      </c>
      <c r="S383" s="202" t="s">
        <v>5650</v>
      </c>
      <c r="T383" s="202" t="s">
        <v>5650</v>
      </c>
      <c r="U383" s="202">
        <v>2</v>
      </c>
      <c r="V383" s="202">
        <v>0</v>
      </c>
      <c r="W383" s="202">
        <v>2</v>
      </c>
    </row>
    <row r="384" s="202" customFormat="1" hidden="1" spans="1:23">
      <c r="A384" s="202">
        <v>380</v>
      </c>
      <c r="B384" s="202" t="s">
        <v>5625</v>
      </c>
      <c r="C384" s="202" t="s">
        <v>5655</v>
      </c>
      <c r="D384" s="202" t="s">
        <v>6029</v>
      </c>
      <c r="E384" s="202" t="s">
        <v>3175</v>
      </c>
      <c r="F384" s="202" t="s">
        <v>3175</v>
      </c>
      <c r="G384" s="202" t="s">
        <v>3173</v>
      </c>
      <c r="H384" s="202" t="s">
        <v>3174</v>
      </c>
      <c r="I384" s="202" t="s">
        <v>5832</v>
      </c>
      <c r="J384" s="202" t="s">
        <v>5685</v>
      </c>
      <c r="K384" s="202" t="s">
        <v>5795</v>
      </c>
      <c r="L384" s="202" t="s">
        <v>5650</v>
      </c>
      <c r="M384" s="202" t="s">
        <v>5650</v>
      </c>
      <c r="N384" s="202" t="s">
        <v>5650</v>
      </c>
      <c r="O384" s="202" t="s">
        <v>5650</v>
      </c>
      <c r="P384" s="202" t="s">
        <v>5685</v>
      </c>
      <c r="Q384" s="202" t="s">
        <v>5795</v>
      </c>
      <c r="R384" s="202" t="s">
        <v>5685</v>
      </c>
      <c r="S384" s="202" t="s">
        <v>5650</v>
      </c>
      <c r="T384" s="202" t="s">
        <v>5650</v>
      </c>
      <c r="U384" s="202">
        <v>2</v>
      </c>
      <c r="V384" s="202">
        <v>0</v>
      </c>
      <c r="W384" s="202">
        <v>2</v>
      </c>
    </row>
    <row r="385" s="202" customFormat="1" hidden="1" spans="1:23">
      <c r="A385" s="202">
        <v>381</v>
      </c>
      <c r="B385" s="202" t="s">
        <v>5625</v>
      </c>
      <c r="C385" s="202" t="s">
        <v>5655</v>
      </c>
      <c r="D385" s="202" t="s">
        <v>6029</v>
      </c>
      <c r="E385" s="202" t="s">
        <v>3178</v>
      </c>
      <c r="F385" s="202" t="s">
        <v>3178</v>
      </c>
      <c r="G385" s="202" t="s">
        <v>3176</v>
      </c>
      <c r="H385" s="202" t="s">
        <v>3177</v>
      </c>
      <c r="I385" s="202" t="s">
        <v>6521</v>
      </c>
      <c r="J385" s="202" t="s">
        <v>5650</v>
      </c>
      <c r="K385" s="202" t="s">
        <v>5650</v>
      </c>
      <c r="L385" s="202" t="s">
        <v>5650</v>
      </c>
      <c r="M385" s="202" t="s">
        <v>5650</v>
      </c>
      <c r="N385" s="202" t="s">
        <v>5650</v>
      </c>
      <c r="O385" s="202" t="s">
        <v>5650</v>
      </c>
      <c r="P385" s="202" t="s">
        <v>5650</v>
      </c>
      <c r="Q385" s="202" t="s">
        <v>5650</v>
      </c>
      <c r="R385" s="202" t="s">
        <v>5650</v>
      </c>
      <c r="S385" s="202" t="s">
        <v>5650</v>
      </c>
      <c r="T385" s="202" t="s">
        <v>5650</v>
      </c>
      <c r="U385" s="202">
        <v>0</v>
      </c>
      <c r="V385" s="202">
        <v>0</v>
      </c>
      <c r="W385" s="202">
        <v>0</v>
      </c>
    </row>
    <row r="386" s="202" customFormat="1" hidden="1" spans="1:23">
      <c r="A386" s="202">
        <v>382</v>
      </c>
      <c r="B386" s="202" t="s">
        <v>5625</v>
      </c>
      <c r="C386" s="202" t="s">
        <v>5655</v>
      </c>
      <c r="D386" s="202" t="s">
        <v>6029</v>
      </c>
      <c r="E386" s="202" t="s">
        <v>3172</v>
      </c>
      <c r="F386" s="202" t="s">
        <v>3172</v>
      </c>
      <c r="G386" s="202" t="s">
        <v>3170</v>
      </c>
      <c r="H386" s="202" t="s">
        <v>3171</v>
      </c>
      <c r="I386" s="202" t="s">
        <v>6522</v>
      </c>
      <c r="J386" s="202" t="s">
        <v>5722</v>
      </c>
      <c r="K386" s="202" t="s">
        <v>5940</v>
      </c>
      <c r="L386" s="202" t="s">
        <v>5650</v>
      </c>
      <c r="M386" s="202" t="s">
        <v>5650</v>
      </c>
      <c r="N386" s="202" t="s">
        <v>5650</v>
      </c>
      <c r="O386" s="202" t="s">
        <v>5650</v>
      </c>
      <c r="P386" s="202" t="s">
        <v>5722</v>
      </c>
      <c r="Q386" s="202" t="s">
        <v>5940</v>
      </c>
      <c r="R386" s="202" t="s">
        <v>5722</v>
      </c>
      <c r="S386" s="202" t="s">
        <v>5650</v>
      </c>
      <c r="T386" s="202" t="s">
        <v>5650</v>
      </c>
      <c r="U386" s="202">
        <v>2</v>
      </c>
      <c r="V386" s="202">
        <v>0</v>
      </c>
      <c r="W386" s="202">
        <v>2</v>
      </c>
    </row>
    <row r="387" s="202" customFormat="1" hidden="1" spans="1:23">
      <c r="A387" s="202">
        <v>383</v>
      </c>
      <c r="B387" s="202" t="s">
        <v>5625</v>
      </c>
      <c r="C387" s="202" t="s">
        <v>5655</v>
      </c>
      <c r="D387" s="202" t="s">
        <v>6029</v>
      </c>
      <c r="E387" s="202" t="s">
        <v>3152</v>
      </c>
      <c r="F387" s="202" t="s">
        <v>3152</v>
      </c>
      <c r="G387" s="202" t="s">
        <v>3182</v>
      </c>
      <c r="H387" s="202" t="s">
        <v>3183</v>
      </c>
      <c r="I387" s="202" t="s">
        <v>6523</v>
      </c>
      <c r="J387" s="202" t="s">
        <v>6524</v>
      </c>
      <c r="K387" s="202" t="s">
        <v>6525</v>
      </c>
      <c r="L387" s="202" t="s">
        <v>6524</v>
      </c>
      <c r="M387" s="202" t="s">
        <v>6525</v>
      </c>
      <c r="N387" s="202" t="s">
        <v>6524</v>
      </c>
      <c r="O387" s="202" t="s">
        <v>5650</v>
      </c>
      <c r="P387" s="202" t="s">
        <v>5650</v>
      </c>
      <c r="Q387" s="202" t="s">
        <v>5650</v>
      </c>
      <c r="R387" s="202" t="s">
        <v>5650</v>
      </c>
      <c r="S387" s="202" t="s">
        <v>5650</v>
      </c>
      <c r="T387" s="202" t="s">
        <v>5650</v>
      </c>
      <c r="U387" s="202">
        <v>4</v>
      </c>
      <c r="V387" s="202">
        <v>4</v>
      </c>
      <c r="W387" s="202">
        <v>0</v>
      </c>
    </row>
    <row r="388" s="202" customFormat="1" hidden="1" spans="1:23">
      <c r="A388" s="202">
        <v>384</v>
      </c>
      <c r="B388" s="202" t="s">
        <v>5625</v>
      </c>
      <c r="C388" s="202" t="s">
        <v>5655</v>
      </c>
      <c r="D388" s="202" t="s">
        <v>6029</v>
      </c>
      <c r="E388" s="202" t="s">
        <v>3152</v>
      </c>
      <c r="F388" s="202" t="s">
        <v>3152</v>
      </c>
      <c r="G388" s="202" t="s">
        <v>3150</v>
      </c>
      <c r="H388" s="202" t="s">
        <v>3151</v>
      </c>
      <c r="I388" s="202" t="s">
        <v>6425</v>
      </c>
      <c r="J388" s="202" t="s">
        <v>6524</v>
      </c>
      <c r="K388" s="202" t="s">
        <v>6525</v>
      </c>
      <c r="L388" s="202" t="s">
        <v>6524</v>
      </c>
      <c r="M388" s="202" t="s">
        <v>6525</v>
      </c>
      <c r="N388" s="202" t="s">
        <v>6524</v>
      </c>
      <c r="O388" s="202" t="s">
        <v>5650</v>
      </c>
      <c r="P388" s="202" t="s">
        <v>5650</v>
      </c>
      <c r="Q388" s="202" t="s">
        <v>5650</v>
      </c>
      <c r="R388" s="202" t="s">
        <v>5650</v>
      </c>
      <c r="S388" s="202" t="s">
        <v>5650</v>
      </c>
      <c r="T388" s="202" t="s">
        <v>5650</v>
      </c>
      <c r="U388" s="202">
        <v>4</v>
      </c>
      <c r="V388" s="202">
        <v>4</v>
      </c>
      <c r="W388" s="202">
        <v>0</v>
      </c>
    </row>
    <row r="389" s="202" customFormat="1" hidden="1" spans="1:23">
      <c r="A389" s="202">
        <v>385</v>
      </c>
      <c r="B389" s="202" t="s">
        <v>5625</v>
      </c>
      <c r="C389" s="202" t="s">
        <v>5655</v>
      </c>
      <c r="D389" s="202" t="s">
        <v>6029</v>
      </c>
      <c r="E389" s="202" t="s">
        <v>3152</v>
      </c>
      <c r="F389" s="202" t="s">
        <v>3152</v>
      </c>
      <c r="G389" s="202" t="s">
        <v>3160</v>
      </c>
      <c r="H389" s="202" t="s">
        <v>3161</v>
      </c>
      <c r="I389" s="202" t="s">
        <v>6526</v>
      </c>
      <c r="J389" s="202" t="s">
        <v>5685</v>
      </c>
      <c r="K389" s="202" t="s">
        <v>6527</v>
      </c>
      <c r="L389" s="202" t="s">
        <v>5650</v>
      </c>
      <c r="M389" s="202" t="s">
        <v>5650</v>
      </c>
      <c r="N389" s="202" t="s">
        <v>5650</v>
      </c>
      <c r="O389" s="202" t="s">
        <v>5650</v>
      </c>
      <c r="P389" s="202" t="s">
        <v>5685</v>
      </c>
      <c r="Q389" s="202" t="s">
        <v>5795</v>
      </c>
      <c r="R389" s="202" t="s">
        <v>5685</v>
      </c>
      <c r="S389" s="202" t="s">
        <v>5650</v>
      </c>
      <c r="T389" s="202" t="s">
        <v>5650</v>
      </c>
      <c r="U389" s="202">
        <v>3</v>
      </c>
      <c r="V389" s="202">
        <v>1</v>
      </c>
      <c r="W389" s="202">
        <v>2</v>
      </c>
    </row>
    <row r="390" s="202" customFormat="1" hidden="1" spans="1:23">
      <c r="A390" s="202">
        <v>386</v>
      </c>
      <c r="B390" s="202" t="s">
        <v>5625</v>
      </c>
      <c r="C390" s="202" t="s">
        <v>5655</v>
      </c>
      <c r="D390" s="202" t="s">
        <v>6065</v>
      </c>
      <c r="E390" s="202" t="s">
        <v>6528</v>
      </c>
      <c r="F390" s="202" t="s">
        <v>6529</v>
      </c>
      <c r="G390" s="202" t="s">
        <v>5375</v>
      </c>
      <c r="H390" s="202" t="s">
        <v>6530</v>
      </c>
      <c r="I390" s="202" t="s">
        <v>5654</v>
      </c>
      <c r="J390" s="202" t="s">
        <v>5650</v>
      </c>
      <c r="K390" s="202" t="s">
        <v>5650</v>
      </c>
      <c r="L390" s="202" t="s">
        <v>5650</v>
      </c>
      <c r="M390" s="202" t="s">
        <v>5650</v>
      </c>
      <c r="N390" s="202" t="s">
        <v>5650</v>
      </c>
      <c r="O390" s="202" t="s">
        <v>5650</v>
      </c>
      <c r="P390" s="202" t="s">
        <v>5650</v>
      </c>
      <c r="Q390" s="202" t="s">
        <v>5650</v>
      </c>
      <c r="R390" s="202" t="s">
        <v>5650</v>
      </c>
      <c r="S390" s="202" t="s">
        <v>5650</v>
      </c>
      <c r="T390" s="202" t="s">
        <v>5650</v>
      </c>
      <c r="U390" s="202">
        <v>0</v>
      </c>
      <c r="V390" s="202">
        <v>0</v>
      </c>
      <c r="W390" s="202">
        <v>0</v>
      </c>
    </row>
    <row r="391" s="202" customFormat="1" hidden="1" spans="1:23">
      <c r="A391" s="202">
        <v>387</v>
      </c>
      <c r="B391" s="202" t="s">
        <v>5625</v>
      </c>
      <c r="C391" s="202" t="s">
        <v>5655</v>
      </c>
      <c r="D391" s="202" t="s">
        <v>6035</v>
      </c>
      <c r="E391" s="202" t="s">
        <v>6070</v>
      </c>
      <c r="F391" s="202" t="s">
        <v>6531</v>
      </c>
      <c r="G391" s="202" t="s">
        <v>3241</v>
      </c>
      <c r="H391" s="202" t="s">
        <v>3243</v>
      </c>
      <c r="I391" s="202" t="s">
        <v>6532</v>
      </c>
      <c r="J391" s="202" t="s">
        <v>5650</v>
      </c>
      <c r="K391" s="202" t="s">
        <v>5650</v>
      </c>
      <c r="L391" s="202" t="s">
        <v>5650</v>
      </c>
      <c r="M391" s="202" t="s">
        <v>5650</v>
      </c>
      <c r="N391" s="202" t="s">
        <v>5650</v>
      </c>
      <c r="O391" s="202" t="s">
        <v>5650</v>
      </c>
      <c r="P391" s="202" t="s">
        <v>5650</v>
      </c>
      <c r="Q391" s="202" t="s">
        <v>5650</v>
      </c>
      <c r="R391" s="202" t="s">
        <v>5650</v>
      </c>
      <c r="S391" s="202" t="s">
        <v>5650</v>
      </c>
      <c r="T391" s="202" t="s">
        <v>5650</v>
      </c>
      <c r="U391" s="202">
        <v>0</v>
      </c>
      <c r="V391" s="202">
        <v>0</v>
      </c>
      <c r="W391" s="202">
        <v>0</v>
      </c>
    </row>
    <row r="392" s="202" customFormat="1" hidden="1" spans="1:23">
      <c r="A392" s="202">
        <v>388</v>
      </c>
      <c r="B392" s="202" t="s">
        <v>5625</v>
      </c>
      <c r="C392" s="202" t="s">
        <v>5655</v>
      </c>
      <c r="D392" s="202" t="s">
        <v>6032</v>
      </c>
      <c r="E392" s="202" t="s">
        <v>6533</v>
      </c>
      <c r="F392" s="202" t="s">
        <v>3481</v>
      </c>
      <c r="G392" s="202" t="s">
        <v>3478</v>
      </c>
      <c r="H392" s="202" t="s">
        <v>3480</v>
      </c>
      <c r="I392" s="202" t="s">
        <v>6534</v>
      </c>
      <c r="J392" s="202" t="s">
        <v>5722</v>
      </c>
      <c r="K392" s="202" t="s">
        <v>5995</v>
      </c>
      <c r="L392" s="202" t="s">
        <v>5650</v>
      </c>
      <c r="M392" s="202" t="s">
        <v>5650</v>
      </c>
      <c r="N392" s="202" t="s">
        <v>5650</v>
      </c>
      <c r="O392" s="202" t="s">
        <v>5650</v>
      </c>
      <c r="P392" s="202" t="s">
        <v>5722</v>
      </c>
      <c r="Q392" s="202" t="s">
        <v>5995</v>
      </c>
      <c r="R392" s="202" t="s">
        <v>5722</v>
      </c>
      <c r="S392" s="202" t="s">
        <v>5650</v>
      </c>
      <c r="T392" s="202" t="s">
        <v>5650</v>
      </c>
      <c r="U392" s="202">
        <v>3</v>
      </c>
      <c r="V392" s="202">
        <v>0</v>
      </c>
      <c r="W392" s="202">
        <v>3</v>
      </c>
    </row>
    <row r="393" s="202" customFormat="1" hidden="1" spans="1:23">
      <c r="A393" s="202">
        <v>389</v>
      </c>
      <c r="B393" s="202" t="s">
        <v>5625</v>
      </c>
      <c r="C393" s="202" t="s">
        <v>5655</v>
      </c>
      <c r="D393" s="202" t="s">
        <v>6032</v>
      </c>
      <c r="E393" s="202" t="s">
        <v>6533</v>
      </c>
      <c r="F393" s="202" t="s">
        <v>3481</v>
      </c>
      <c r="G393" s="202" t="s">
        <v>5015</v>
      </c>
      <c r="H393" s="202" t="s">
        <v>5016</v>
      </c>
      <c r="I393" s="202" t="s">
        <v>5654</v>
      </c>
      <c r="J393" s="202" t="s">
        <v>5650</v>
      </c>
      <c r="K393" s="202" t="s">
        <v>5650</v>
      </c>
      <c r="L393" s="202" t="s">
        <v>5650</v>
      </c>
      <c r="M393" s="202" t="s">
        <v>5650</v>
      </c>
      <c r="N393" s="202" t="s">
        <v>5650</v>
      </c>
      <c r="O393" s="202" t="s">
        <v>5650</v>
      </c>
      <c r="P393" s="202" t="s">
        <v>5650</v>
      </c>
      <c r="Q393" s="202" t="s">
        <v>5650</v>
      </c>
      <c r="R393" s="202" t="s">
        <v>5650</v>
      </c>
      <c r="S393" s="202" t="s">
        <v>5650</v>
      </c>
      <c r="T393" s="202" t="s">
        <v>5650</v>
      </c>
      <c r="U393" s="202">
        <v>0</v>
      </c>
      <c r="V393" s="202">
        <v>0</v>
      </c>
      <c r="W393" s="202">
        <v>0</v>
      </c>
    </row>
    <row r="394" s="202" customFormat="1" hidden="1" spans="1:23">
      <c r="A394" s="202">
        <v>390</v>
      </c>
      <c r="B394" s="202" t="s">
        <v>5625</v>
      </c>
      <c r="C394" s="202" t="s">
        <v>5655</v>
      </c>
      <c r="D394" s="202" t="s">
        <v>6032</v>
      </c>
      <c r="E394" s="202" t="s">
        <v>6535</v>
      </c>
      <c r="F394" s="202" t="s">
        <v>3477</v>
      </c>
      <c r="G394" s="202" t="s">
        <v>3474</v>
      </c>
      <c r="H394" s="202" t="s">
        <v>3476</v>
      </c>
      <c r="I394" s="202" t="s">
        <v>6536</v>
      </c>
      <c r="J394" s="202" t="s">
        <v>5650</v>
      </c>
      <c r="K394" s="202" t="s">
        <v>5650</v>
      </c>
      <c r="L394" s="202" t="s">
        <v>5650</v>
      </c>
      <c r="M394" s="202" t="s">
        <v>5650</v>
      </c>
      <c r="N394" s="202" t="s">
        <v>5650</v>
      </c>
      <c r="O394" s="202" t="s">
        <v>5650</v>
      </c>
      <c r="P394" s="202" t="s">
        <v>5650</v>
      </c>
      <c r="Q394" s="202" t="s">
        <v>5650</v>
      </c>
      <c r="R394" s="202" t="s">
        <v>5650</v>
      </c>
      <c r="S394" s="202" t="s">
        <v>5650</v>
      </c>
      <c r="T394" s="202" t="s">
        <v>5650</v>
      </c>
      <c r="U394" s="202">
        <v>0</v>
      </c>
      <c r="V394" s="202">
        <v>0</v>
      </c>
      <c r="W394" s="202">
        <v>0</v>
      </c>
    </row>
    <row r="395" s="202" customFormat="1" hidden="1" spans="1:23">
      <c r="A395" s="202">
        <v>391</v>
      </c>
      <c r="B395" s="202" t="s">
        <v>5625</v>
      </c>
      <c r="C395" s="202" t="s">
        <v>5655</v>
      </c>
      <c r="D395" s="202" t="s">
        <v>6032</v>
      </c>
      <c r="E395" s="202" t="s">
        <v>6537</v>
      </c>
      <c r="F395" s="202" t="s">
        <v>3228</v>
      </c>
      <c r="G395" s="202" t="s">
        <v>3226</v>
      </c>
      <c r="H395" s="202" t="s">
        <v>3227</v>
      </c>
      <c r="I395" s="202" t="s">
        <v>6538</v>
      </c>
      <c r="J395" s="202" t="s">
        <v>5650</v>
      </c>
      <c r="K395" s="202" t="s">
        <v>5650</v>
      </c>
      <c r="L395" s="202" t="s">
        <v>5650</v>
      </c>
      <c r="M395" s="202" t="s">
        <v>5650</v>
      </c>
      <c r="N395" s="202" t="s">
        <v>5650</v>
      </c>
      <c r="O395" s="202" t="s">
        <v>5650</v>
      </c>
      <c r="P395" s="202" t="s">
        <v>5650</v>
      </c>
      <c r="Q395" s="202" t="s">
        <v>5650</v>
      </c>
      <c r="R395" s="202" t="s">
        <v>5650</v>
      </c>
      <c r="S395" s="202" t="s">
        <v>5650</v>
      </c>
      <c r="T395" s="202" t="s">
        <v>5650</v>
      </c>
      <c r="U395" s="202">
        <v>0</v>
      </c>
      <c r="V395" s="202">
        <v>0</v>
      </c>
      <c r="W395" s="202">
        <v>0</v>
      </c>
    </row>
    <row r="396" s="202" customFormat="1" hidden="1" spans="1:23">
      <c r="A396" s="202">
        <v>392</v>
      </c>
      <c r="B396" s="202" t="s">
        <v>5625</v>
      </c>
      <c r="C396" s="202" t="s">
        <v>5655</v>
      </c>
      <c r="D396" s="202" t="s">
        <v>6029</v>
      </c>
      <c r="E396" s="202" t="s">
        <v>6539</v>
      </c>
      <c r="F396" s="202" t="s">
        <v>3155</v>
      </c>
      <c r="G396" s="202" t="s">
        <v>3153</v>
      </c>
      <c r="H396" s="202" t="s">
        <v>3154</v>
      </c>
      <c r="I396" s="202" t="s">
        <v>5731</v>
      </c>
      <c r="J396" s="202" t="s">
        <v>5650</v>
      </c>
      <c r="K396" s="202" t="s">
        <v>5650</v>
      </c>
      <c r="L396" s="202" t="s">
        <v>5650</v>
      </c>
      <c r="M396" s="202" t="s">
        <v>5650</v>
      </c>
      <c r="N396" s="202" t="s">
        <v>5650</v>
      </c>
      <c r="O396" s="202" t="s">
        <v>5650</v>
      </c>
      <c r="P396" s="202" t="s">
        <v>5650</v>
      </c>
      <c r="Q396" s="202" t="s">
        <v>5650</v>
      </c>
      <c r="R396" s="202" t="s">
        <v>5650</v>
      </c>
      <c r="S396" s="202" t="s">
        <v>5650</v>
      </c>
      <c r="T396" s="202" t="s">
        <v>5650</v>
      </c>
      <c r="U396" s="202">
        <v>0</v>
      </c>
      <c r="V396" s="202">
        <v>0</v>
      </c>
      <c r="W396" s="202">
        <v>0</v>
      </c>
    </row>
    <row r="397" s="202" customFormat="1" hidden="1" spans="1:23">
      <c r="A397" s="202">
        <v>393</v>
      </c>
      <c r="B397" s="202" t="s">
        <v>5625</v>
      </c>
      <c r="C397" s="202" t="s">
        <v>5655</v>
      </c>
      <c r="D397" s="202" t="s">
        <v>6029</v>
      </c>
      <c r="E397" s="202" t="s">
        <v>6539</v>
      </c>
      <c r="F397" s="202" t="s">
        <v>3155</v>
      </c>
      <c r="G397" s="202" t="s">
        <v>4053</v>
      </c>
      <c r="H397" s="202" t="s">
        <v>4055</v>
      </c>
      <c r="I397" s="202" t="s">
        <v>6540</v>
      </c>
      <c r="J397" s="202" t="s">
        <v>6541</v>
      </c>
      <c r="K397" s="202" t="s">
        <v>6542</v>
      </c>
      <c r="L397" s="202" t="s">
        <v>5922</v>
      </c>
      <c r="M397" s="202" t="s">
        <v>5922</v>
      </c>
      <c r="N397" s="202" t="s">
        <v>5922</v>
      </c>
      <c r="O397" s="202" t="s">
        <v>5650</v>
      </c>
      <c r="P397" s="202" t="s">
        <v>6543</v>
      </c>
      <c r="Q397" s="202" t="s">
        <v>6543</v>
      </c>
      <c r="R397" s="202" t="s">
        <v>5650</v>
      </c>
      <c r="S397" s="202" t="s">
        <v>6543</v>
      </c>
      <c r="T397" s="202" t="s">
        <v>5650</v>
      </c>
      <c r="U397" s="202">
        <v>2</v>
      </c>
      <c r="V397" s="202">
        <v>1</v>
      </c>
      <c r="W397" s="202">
        <v>1</v>
      </c>
    </row>
    <row r="398" s="202" customFormat="1" hidden="1" spans="1:23">
      <c r="A398" s="202">
        <v>394</v>
      </c>
      <c r="B398" s="202" t="s">
        <v>5625</v>
      </c>
      <c r="C398" s="202" t="s">
        <v>5655</v>
      </c>
      <c r="D398" s="202" t="s">
        <v>6029</v>
      </c>
      <c r="E398" s="202" t="s">
        <v>6539</v>
      </c>
      <c r="F398" s="202" t="s">
        <v>3155</v>
      </c>
      <c r="G398" s="202" t="s">
        <v>4066</v>
      </c>
      <c r="H398" s="202" t="s">
        <v>4067</v>
      </c>
      <c r="I398" s="202" t="s">
        <v>6541</v>
      </c>
      <c r="J398" s="202" t="s">
        <v>6541</v>
      </c>
      <c r="K398" s="202" t="s">
        <v>6542</v>
      </c>
      <c r="L398" s="202" t="s">
        <v>5922</v>
      </c>
      <c r="M398" s="202" t="s">
        <v>5922</v>
      </c>
      <c r="N398" s="202" t="s">
        <v>5922</v>
      </c>
      <c r="O398" s="202" t="s">
        <v>5650</v>
      </c>
      <c r="P398" s="202" t="s">
        <v>6543</v>
      </c>
      <c r="Q398" s="202" t="s">
        <v>6543</v>
      </c>
      <c r="R398" s="202" t="s">
        <v>5650</v>
      </c>
      <c r="S398" s="202" t="s">
        <v>6543</v>
      </c>
      <c r="T398" s="202" t="s">
        <v>5650</v>
      </c>
      <c r="U398" s="202">
        <v>2</v>
      </c>
      <c r="V398" s="202">
        <v>1</v>
      </c>
      <c r="W398" s="202">
        <v>1</v>
      </c>
    </row>
    <row r="399" s="202" customFormat="1" hidden="1" spans="1:23">
      <c r="A399" s="202">
        <v>395</v>
      </c>
      <c r="B399" s="202" t="s">
        <v>5625</v>
      </c>
      <c r="C399" s="202" t="s">
        <v>5655</v>
      </c>
      <c r="D399" s="202" t="s">
        <v>6029</v>
      </c>
      <c r="E399" s="202" t="s">
        <v>6544</v>
      </c>
      <c r="F399" s="202" t="s">
        <v>4052</v>
      </c>
      <c r="G399" s="202" t="s">
        <v>4050</v>
      </c>
      <c r="H399" s="202" t="s">
        <v>4051</v>
      </c>
      <c r="I399" s="202" t="s">
        <v>5802</v>
      </c>
      <c r="J399" s="202" t="s">
        <v>5650</v>
      </c>
      <c r="K399" s="202" t="s">
        <v>5650</v>
      </c>
      <c r="L399" s="202" t="s">
        <v>5650</v>
      </c>
      <c r="M399" s="202" t="s">
        <v>5650</v>
      </c>
      <c r="N399" s="202" t="s">
        <v>5650</v>
      </c>
      <c r="O399" s="202" t="s">
        <v>5650</v>
      </c>
      <c r="P399" s="202" t="s">
        <v>5650</v>
      </c>
      <c r="Q399" s="202" t="s">
        <v>5650</v>
      </c>
      <c r="R399" s="202" t="s">
        <v>5650</v>
      </c>
      <c r="S399" s="202" t="s">
        <v>5650</v>
      </c>
      <c r="T399" s="202" t="s">
        <v>5650</v>
      </c>
      <c r="U399" s="202">
        <v>0</v>
      </c>
      <c r="V399" s="202">
        <v>0</v>
      </c>
      <c r="W399" s="202">
        <v>0</v>
      </c>
    </row>
    <row r="400" s="202" customFormat="1" hidden="1" spans="1:23">
      <c r="A400" s="202">
        <v>396</v>
      </c>
      <c r="B400" s="202" t="s">
        <v>5625</v>
      </c>
      <c r="C400" s="202" t="s">
        <v>5655</v>
      </c>
      <c r="D400" s="202" t="s">
        <v>6029</v>
      </c>
      <c r="E400" s="202" t="s">
        <v>6545</v>
      </c>
      <c r="F400" s="202" t="s">
        <v>4059</v>
      </c>
      <c r="G400" s="202" t="s">
        <v>4056</v>
      </c>
      <c r="H400" s="202" t="s">
        <v>4058</v>
      </c>
      <c r="I400" s="202" t="s">
        <v>6546</v>
      </c>
      <c r="J400" s="202" t="s">
        <v>5650</v>
      </c>
      <c r="K400" s="202" t="s">
        <v>5650</v>
      </c>
      <c r="L400" s="202" t="s">
        <v>5650</v>
      </c>
      <c r="M400" s="202" t="s">
        <v>5650</v>
      </c>
      <c r="N400" s="202" t="s">
        <v>5650</v>
      </c>
      <c r="O400" s="202" t="s">
        <v>5650</v>
      </c>
      <c r="P400" s="202" t="s">
        <v>5650</v>
      </c>
      <c r="Q400" s="202" t="s">
        <v>5650</v>
      </c>
      <c r="R400" s="202" t="s">
        <v>5650</v>
      </c>
      <c r="S400" s="202" t="s">
        <v>5650</v>
      </c>
      <c r="T400" s="202" t="s">
        <v>5650</v>
      </c>
      <c r="U400" s="202">
        <v>0</v>
      </c>
      <c r="V400" s="202">
        <v>0</v>
      </c>
      <c r="W400" s="202">
        <v>0</v>
      </c>
    </row>
    <row r="401" s="202" customFormat="1" hidden="1" spans="1:23">
      <c r="A401" s="202">
        <v>397</v>
      </c>
      <c r="B401" s="202" t="s">
        <v>5625</v>
      </c>
      <c r="C401" s="202" t="s">
        <v>5655</v>
      </c>
      <c r="D401" s="202" t="s">
        <v>6503</v>
      </c>
      <c r="E401" s="202" t="s">
        <v>6547</v>
      </c>
      <c r="F401" s="202" t="s">
        <v>3219</v>
      </c>
      <c r="G401" s="202" t="s">
        <v>3252</v>
      </c>
      <c r="H401" s="202" t="s">
        <v>3253</v>
      </c>
      <c r="I401" s="202" t="s">
        <v>5856</v>
      </c>
      <c r="J401" s="202" t="s">
        <v>5650</v>
      </c>
      <c r="K401" s="202" t="s">
        <v>5650</v>
      </c>
      <c r="L401" s="202" t="s">
        <v>5650</v>
      </c>
      <c r="M401" s="202" t="s">
        <v>5650</v>
      </c>
      <c r="N401" s="202" t="s">
        <v>5650</v>
      </c>
      <c r="O401" s="202" t="s">
        <v>5650</v>
      </c>
      <c r="P401" s="202" t="s">
        <v>5650</v>
      </c>
      <c r="Q401" s="202" t="s">
        <v>5650</v>
      </c>
      <c r="R401" s="202" t="s">
        <v>5650</v>
      </c>
      <c r="S401" s="202" t="s">
        <v>5650</v>
      </c>
      <c r="T401" s="202" t="s">
        <v>5650</v>
      </c>
      <c r="U401" s="202">
        <v>0</v>
      </c>
      <c r="V401" s="202">
        <v>0</v>
      </c>
      <c r="W401" s="202">
        <v>0</v>
      </c>
    </row>
    <row r="402" s="202" customFormat="1" hidden="1" spans="1:23">
      <c r="A402" s="202">
        <v>398</v>
      </c>
      <c r="B402" s="202" t="s">
        <v>5625</v>
      </c>
      <c r="C402" s="202" t="s">
        <v>5655</v>
      </c>
      <c r="D402" s="202" t="s">
        <v>6503</v>
      </c>
      <c r="E402" s="202" t="s">
        <v>6547</v>
      </c>
      <c r="F402" s="202" t="s">
        <v>3219</v>
      </c>
      <c r="G402" s="202" t="s">
        <v>3217</v>
      </c>
      <c r="H402" s="202" t="s">
        <v>3218</v>
      </c>
      <c r="I402" s="202" t="s">
        <v>6548</v>
      </c>
      <c r="J402" s="202" t="s">
        <v>5856</v>
      </c>
      <c r="K402" s="202" t="s">
        <v>5714</v>
      </c>
      <c r="L402" s="202" t="s">
        <v>5699</v>
      </c>
      <c r="M402" s="202" t="s">
        <v>5699</v>
      </c>
      <c r="N402" s="202" t="s">
        <v>5699</v>
      </c>
      <c r="O402" s="202" t="s">
        <v>5650</v>
      </c>
      <c r="P402" s="202" t="s">
        <v>5687</v>
      </c>
      <c r="Q402" s="202" t="s">
        <v>5688</v>
      </c>
      <c r="R402" s="202" t="s">
        <v>5699</v>
      </c>
      <c r="S402" s="202" t="s">
        <v>5650</v>
      </c>
      <c r="T402" s="202" t="s">
        <v>5699</v>
      </c>
      <c r="U402" s="202">
        <v>3</v>
      </c>
      <c r="V402" s="202">
        <v>1</v>
      </c>
      <c r="W402" s="202">
        <v>2</v>
      </c>
    </row>
    <row r="403" s="202" customFormat="1" hidden="1" spans="1:23">
      <c r="A403" s="202">
        <v>399</v>
      </c>
      <c r="B403" s="202" t="s">
        <v>5625</v>
      </c>
      <c r="C403" s="202" t="s">
        <v>5655</v>
      </c>
      <c r="D403" s="202" t="s">
        <v>6503</v>
      </c>
      <c r="E403" s="202" t="s">
        <v>6549</v>
      </c>
      <c r="F403" s="202" t="s">
        <v>3216</v>
      </c>
      <c r="G403" s="202" t="s">
        <v>3214</v>
      </c>
      <c r="H403" s="202" t="s">
        <v>3215</v>
      </c>
      <c r="I403" s="202" t="s">
        <v>6550</v>
      </c>
      <c r="J403" s="202" t="s">
        <v>5747</v>
      </c>
      <c r="K403" s="202" t="s">
        <v>6551</v>
      </c>
      <c r="L403" s="202" t="s">
        <v>6552</v>
      </c>
      <c r="M403" s="202" t="s">
        <v>6552</v>
      </c>
      <c r="N403" s="202" t="s">
        <v>6552</v>
      </c>
      <c r="O403" s="202" t="s">
        <v>5650</v>
      </c>
      <c r="P403" s="202" t="s">
        <v>5758</v>
      </c>
      <c r="Q403" s="202" t="s">
        <v>6553</v>
      </c>
      <c r="R403" s="202" t="s">
        <v>5669</v>
      </c>
      <c r="S403" s="202" t="s">
        <v>5685</v>
      </c>
      <c r="T403" s="202" t="s">
        <v>5650</v>
      </c>
      <c r="U403" s="202">
        <v>6</v>
      </c>
      <c r="V403" s="202">
        <v>1</v>
      </c>
      <c r="W403" s="202">
        <v>5</v>
      </c>
    </row>
    <row r="404" s="202" customFormat="1" hidden="1" spans="1:23">
      <c r="A404" s="202">
        <v>400</v>
      </c>
      <c r="B404" s="202" t="s">
        <v>5625</v>
      </c>
      <c r="C404" s="202" t="s">
        <v>5655</v>
      </c>
      <c r="D404" s="202" t="s">
        <v>6032</v>
      </c>
      <c r="E404" s="202" t="s">
        <v>6554</v>
      </c>
      <c r="F404" s="202" t="s">
        <v>3222</v>
      </c>
      <c r="G404" s="202" t="s">
        <v>3220</v>
      </c>
      <c r="H404" s="202" t="s">
        <v>3221</v>
      </c>
      <c r="I404" s="202" t="s">
        <v>6555</v>
      </c>
      <c r="J404" s="202" t="s">
        <v>5685</v>
      </c>
      <c r="K404" s="202" t="s">
        <v>5795</v>
      </c>
      <c r="L404" s="202" t="s">
        <v>5650</v>
      </c>
      <c r="M404" s="202" t="s">
        <v>5650</v>
      </c>
      <c r="N404" s="202" t="s">
        <v>5650</v>
      </c>
      <c r="O404" s="202" t="s">
        <v>5650</v>
      </c>
      <c r="P404" s="202" t="s">
        <v>5685</v>
      </c>
      <c r="Q404" s="202" t="s">
        <v>5795</v>
      </c>
      <c r="R404" s="202" t="s">
        <v>5685</v>
      </c>
      <c r="S404" s="202" t="s">
        <v>5650</v>
      </c>
      <c r="T404" s="202" t="s">
        <v>5650</v>
      </c>
      <c r="U404" s="202">
        <v>2</v>
      </c>
      <c r="V404" s="202">
        <v>0</v>
      </c>
      <c r="W404" s="202">
        <v>2</v>
      </c>
    </row>
    <row r="405" s="202" customFormat="1" hidden="1" spans="1:23">
      <c r="A405" s="202">
        <v>401</v>
      </c>
      <c r="B405" s="202" t="s">
        <v>5625</v>
      </c>
      <c r="C405" s="202" t="s">
        <v>5655</v>
      </c>
      <c r="D405" s="202" t="s">
        <v>6032</v>
      </c>
      <c r="E405" s="202" t="s">
        <v>6556</v>
      </c>
      <c r="F405" s="202" t="s">
        <v>3231</v>
      </c>
      <c r="G405" s="202" t="s">
        <v>3229</v>
      </c>
      <c r="H405" s="202" t="s">
        <v>3230</v>
      </c>
      <c r="I405" s="202" t="s">
        <v>6557</v>
      </c>
      <c r="J405" s="202" t="s">
        <v>6558</v>
      </c>
      <c r="K405" s="202" t="s">
        <v>6559</v>
      </c>
      <c r="L405" s="202" t="s">
        <v>5650</v>
      </c>
      <c r="M405" s="202" t="s">
        <v>5650</v>
      </c>
      <c r="N405" s="202" t="s">
        <v>5650</v>
      </c>
      <c r="O405" s="202" t="s">
        <v>5650</v>
      </c>
      <c r="P405" s="202" t="s">
        <v>6558</v>
      </c>
      <c r="Q405" s="202" t="s">
        <v>6559</v>
      </c>
      <c r="R405" s="202" t="s">
        <v>6560</v>
      </c>
      <c r="S405" s="202" t="s">
        <v>5669</v>
      </c>
      <c r="T405" s="202" t="s">
        <v>5654</v>
      </c>
      <c r="U405" s="202">
        <v>4</v>
      </c>
      <c r="V405" s="202">
        <v>0</v>
      </c>
      <c r="W405" s="202">
        <v>4</v>
      </c>
    </row>
    <row r="406" s="202" customFormat="1" hidden="1" spans="1:23">
      <c r="A406" s="202">
        <v>402</v>
      </c>
      <c r="B406" s="202" t="s">
        <v>5625</v>
      </c>
      <c r="C406" s="202" t="s">
        <v>5655</v>
      </c>
      <c r="D406" s="202" t="s">
        <v>6032</v>
      </c>
      <c r="E406" s="202" t="s">
        <v>6561</v>
      </c>
      <c r="F406" s="202" t="s">
        <v>3225</v>
      </c>
      <c r="G406" s="202" t="s">
        <v>3223</v>
      </c>
      <c r="H406" s="202" t="s">
        <v>3224</v>
      </c>
      <c r="I406" s="202" t="s">
        <v>6562</v>
      </c>
      <c r="J406" s="202" t="s">
        <v>6563</v>
      </c>
      <c r="K406" s="202" t="s">
        <v>6564</v>
      </c>
      <c r="L406" s="202" t="s">
        <v>6565</v>
      </c>
      <c r="M406" s="202" t="s">
        <v>6566</v>
      </c>
      <c r="N406" s="202" t="s">
        <v>6567</v>
      </c>
      <c r="O406" s="202" t="s">
        <v>6568</v>
      </c>
      <c r="P406" s="202" t="s">
        <v>5685</v>
      </c>
      <c r="Q406" s="202" t="s">
        <v>5795</v>
      </c>
      <c r="R406" s="202" t="s">
        <v>5685</v>
      </c>
      <c r="S406" s="202" t="s">
        <v>5650</v>
      </c>
      <c r="T406" s="202" t="s">
        <v>5650</v>
      </c>
      <c r="U406" s="202">
        <v>5</v>
      </c>
      <c r="V406" s="202">
        <v>3</v>
      </c>
      <c r="W406" s="202">
        <v>2</v>
      </c>
    </row>
    <row r="407" s="202" customFormat="1" hidden="1" spans="1:23">
      <c r="A407" s="202">
        <v>403</v>
      </c>
      <c r="B407" s="202" t="s">
        <v>5625</v>
      </c>
      <c r="C407" s="202" t="s">
        <v>5655</v>
      </c>
      <c r="D407" s="202" t="s">
        <v>6032</v>
      </c>
      <c r="E407" s="202" t="s">
        <v>6561</v>
      </c>
      <c r="F407" s="202" t="s">
        <v>3225</v>
      </c>
      <c r="G407" s="202" t="s">
        <v>3232</v>
      </c>
      <c r="H407" s="202" t="s">
        <v>3233</v>
      </c>
      <c r="I407" s="202" t="s">
        <v>6024</v>
      </c>
      <c r="J407" s="202" t="s">
        <v>5650</v>
      </c>
      <c r="K407" s="202" t="s">
        <v>5650</v>
      </c>
      <c r="L407" s="202" t="s">
        <v>5650</v>
      </c>
      <c r="M407" s="202" t="s">
        <v>5650</v>
      </c>
      <c r="N407" s="202" t="s">
        <v>5650</v>
      </c>
      <c r="O407" s="202" t="s">
        <v>5650</v>
      </c>
      <c r="P407" s="202" t="s">
        <v>5650</v>
      </c>
      <c r="Q407" s="202" t="s">
        <v>5650</v>
      </c>
      <c r="R407" s="202" t="s">
        <v>5650</v>
      </c>
      <c r="S407" s="202" t="s">
        <v>5650</v>
      </c>
      <c r="T407" s="202" t="s">
        <v>5650</v>
      </c>
      <c r="U407" s="202">
        <v>0</v>
      </c>
      <c r="V407" s="202">
        <v>0</v>
      </c>
      <c r="W407" s="202">
        <v>0</v>
      </c>
    </row>
    <row r="408" s="202" customFormat="1" hidden="1" spans="1:23">
      <c r="A408" s="202">
        <v>404</v>
      </c>
      <c r="B408" s="202" t="s">
        <v>5625</v>
      </c>
      <c r="C408" s="202" t="s">
        <v>5655</v>
      </c>
      <c r="D408" s="202" t="s">
        <v>3413</v>
      </c>
      <c r="E408" s="202" t="s">
        <v>6379</v>
      </c>
      <c r="F408" s="202" t="s">
        <v>3432</v>
      </c>
      <c r="G408" s="202" t="s">
        <v>3429</v>
      </c>
      <c r="H408" s="202" t="s">
        <v>3431</v>
      </c>
      <c r="I408" s="202" t="s">
        <v>6569</v>
      </c>
      <c r="J408" s="202" t="s">
        <v>5722</v>
      </c>
      <c r="K408" s="202" t="s">
        <v>5940</v>
      </c>
      <c r="L408" s="202" t="s">
        <v>5722</v>
      </c>
      <c r="M408" s="202" t="s">
        <v>5940</v>
      </c>
      <c r="N408" s="202" t="s">
        <v>5685</v>
      </c>
      <c r="O408" s="202" t="s">
        <v>5654</v>
      </c>
      <c r="P408" s="202" t="s">
        <v>5650</v>
      </c>
      <c r="Q408" s="202" t="s">
        <v>5650</v>
      </c>
      <c r="R408" s="202" t="s">
        <v>5650</v>
      </c>
      <c r="S408" s="202" t="s">
        <v>5650</v>
      </c>
      <c r="T408" s="202" t="s">
        <v>5650</v>
      </c>
      <c r="U408" s="202">
        <v>2</v>
      </c>
      <c r="V408" s="202">
        <v>2</v>
      </c>
      <c r="W408" s="202">
        <v>0</v>
      </c>
    </row>
    <row r="409" s="202" customFormat="1" spans="1:23">
      <c r="A409" s="202">
        <v>405</v>
      </c>
      <c r="B409" s="202" t="s">
        <v>5625</v>
      </c>
      <c r="C409" s="202" t="s">
        <v>6570</v>
      </c>
      <c r="D409" s="202" t="s">
        <v>5642</v>
      </c>
      <c r="E409" s="202" t="s">
        <v>5642</v>
      </c>
      <c r="F409" s="202" t="s">
        <v>5643</v>
      </c>
      <c r="G409" s="202" t="s">
        <v>5315</v>
      </c>
      <c r="H409" s="202" t="s">
        <v>5644</v>
      </c>
      <c r="I409" s="202" t="s">
        <v>6571</v>
      </c>
      <c r="J409" s="202" t="s">
        <v>6572</v>
      </c>
      <c r="K409" s="202" t="s">
        <v>6099</v>
      </c>
      <c r="L409" s="202" t="s">
        <v>5650</v>
      </c>
      <c r="M409" s="202" t="s">
        <v>5650</v>
      </c>
      <c r="N409" s="202" t="s">
        <v>5650</v>
      </c>
      <c r="O409" s="202" t="s">
        <v>5650</v>
      </c>
      <c r="P409" s="202" t="s">
        <v>6572</v>
      </c>
      <c r="Q409" s="202" t="s">
        <v>6099</v>
      </c>
      <c r="R409" s="202" t="s">
        <v>6572</v>
      </c>
      <c r="S409" s="202" t="s">
        <v>5650</v>
      </c>
      <c r="T409" s="202" t="s">
        <v>5650</v>
      </c>
      <c r="U409" s="202">
        <v>11</v>
      </c>
      <c r="V409" s="202">
        <v>0</v>
      </c>
      <c r="W409" s="202">
        <v>11</v>
      </c>
    </row>
    <row r="410" s="202" customFormat="1" hidden="1" spans="1:23">
      <c r="A410" s="202">
        <v>406</v>
      </c>
      <c r="B410" s="202" t="s">
        <v>5625</v>
      </c>
      <c r="C410" s="202" t="s">
        <v>6573</v>
      </c>
      <c r="D410" s="202" t="s">
        <v>4564</v>
      </c>
      <c r="E410" s="202" t="s">
        <v>6574</v>
      </c>
      <c r="F410" s="202" t="s">
        <v>4567</v>
      </c>
      <c r="G410" s="202" t="s">
        <v>4565</v>
      </c>
      <c r="H410" s="202" t="s">
        <v>4566</v>
      </c>
      <c r="I410" s="202" t="s">
        <v>5758</v>
      </c>
      <c r="J410" s="202" t="s">
        <v>5650</v>
      </c>
      <c r="K410" s="202" t="s">
        <v>5650</v>
      </c>
      <c r="L410" s="202" t="s">
        <v>5650</v>
      </c>
      <c r="M410" s="202" t="s">
        <v>5650</v>
      </c>
      <c r="N410" s="202" t="s">
        <v>5650</v>
      </c>
      <c r="O410" s="202" t="s">
        <v>5650</v>
      </c>
      <c r="P410" s="202" t="s">
        <v>5650</v>
      </c>
      <c r="Q410" s="202" t="s">
        <v>5650</v>
      </c>
      <c r="R410" s="202" t="s">
        <v>5650</v>
      </c>
      <c r="S410" s="202" t="s">
        <v>5650</v>
      </c>
      <c r="T410" s="202" t="s">
        <v>5650</v>
      </c>
      <c r="U410" s="202">
        <v>0</v>
      </c>
      <c r="V410" s="202">
        <v>0</v>
      </c>
      <c r="W410" s="202">
        <v>0</v>
      </c>
    </row>
    <row r="411" s="202" customFormat="1" hidden="1" spans="1:23">
      <c r="A411" s="202">
        <v>407</v>
      </c>
      <c r="B411" s="202" t="s">
        <v>5625</v>
      </c>
      <c r="C411" s="202" t="s">
        <v>6573</v>
      </c>
      <c r="D411" s="202" t="s">
        <v>4261</v>
      </c>
      <c r="E411" s="202" t="s">
        <v>6575</v>
      </c>
      <c r="F411" s="202" t="s">
        <v>4289</v>
      </c>
      <c r="G411" s="202" t="s">
        <v>4287</v>
      </c>
      <c r="H411" s="202" t="s">
        <v>4288</v>
      </c>
      <c r="I411" s="202" t="s">
        <v>6576</v>
      </c>
      <c r="J411" s="202" t="s">
        <v>6577</v>
      </c>
      <c r="K411" s="202" t="s">
        <v>6578</v>
      </c>
      <c r="L411" s="202" t="s">
        <v>5967</v>
      </c>
      <c r="M411" s="202" t="s">
        <v>6579</v>
      </c>
      <c r="N411" s="202" t="s">
        <v>5922</v>
      </c>
      <c r="O411" s="202" t="s">
        <v>5969</v>
      </c>
      <c r="P411" s="202" t="s">
        <v>6240</v>
      </c>
      <c r="Q411" s="202" t="s">
        <v>6211</v>
      </c>
      <c r="R411" s="202" t="s">
        <v>5669</v>
      </c>
      <c r="S411" s="202" t="s">
        <v>6298</v>
      </c>
      <c r="T411" s="202" t="s">
        <v>5650</v>
      </c>
      <c r="U411" s="202">
        <v>6</v>
      </c>
      <c r="V411" s="202">
        <v>3</v>
      </c>
      <c r="W411" s="202">
        <v>3</v>
      </c>
    </row>
    <row r="412" s="202" customFormat="1" hidden="1" spans="1:23">
      <c r="A412" s="202">
        <v>408</v>
      </c>
      <c r="B412" s="202" t="s">
        <v>5625</v>
      </c>
      <c r="C412" s="202" t="s">
        <v>6573</v>
      </c>
      <c r="D412" s="202" t="s">
        <v>4727</v>
      </c>
      <c r="E412" s="202" t="s">
        <v>6580</v>
      </c>
      <c r="F412" s="202" t="s">
        <v>4733</v>
      </c>
      <c r="G412" s="202" t="s">
        <v>4731</v>
      </c>
      <c r="H412" s="202" t="s">
        <v>4732</v>
      </c>
      <c r="I412" s="202" t="s">
        <v>6581</v>
      </c>
      <c r="J412" s="202" t="s">
        <v>6582</v>
      </c>
      <c r="K412" s="202" t="s">
        <v>6583</v>
      </c>
      <c r="L412" s="202" t="s">
        <v>5922</v>
      </c>
      <c r="M412" s="202" t="s">
        <v>6296</v>
      </c>
      <c r="N412" s="202" t="s">
        <v>5922</v>
      </c>
      <c r="O412" s="202" t="s">
        <v>5650</v>
      </c>
      <c r="P412" s="202" t="s">
        <v>6584</v>
      </c>
      <c r="Q412" s="202" t="s">
        <v>6585</v>
      </c>
      <c r="R412" s="202" t="s">
        <v>5699</v>
      </c>
      <c r="S412" s="202" t="s">
        <v>5987</v>
      </c>
      <c r="T412" s="202" t="s">
        <v>5699</v>
      </c>
      <c r="U412" s="202">
        <v>6</v>
      </c>
      <c r="V412" s="202">
        <v>2</v>
      </c>
      <c r="W412" s="202">
        <v>4</v>
      </c>
    </row>
    <row r="413" s="202" customFormat="1" hidden="1" spans="1:23">
      <c r="A413" s="202">
        <v>409</v>
      </c>
      <c r="B413" s="202" t="s">
        <v>5625</v>
      </c>
      <c r="C413" s="202" t="s">
        <v>6573</v>
      </c>
      <c r="D413" s="202" t="s">
        <v>4727</v>
      </c>
      <c r="E413" s="202" t="s">
        <v>6580</v>
      </c>
      <c r="F413" s="202" t="s">
        <v>4730</v>
      </c>
      <c r="G413" s="202" t="s">
        <v>4728</v>
      </c>
      <c r="H413" s="202" t="s">
        <v>4729</v>
      </c>
      <c r="I413" s="202" t="s">
        <v>6586</v>
      </c>
      <c r="J413" s="202" t="s">
        <v>6587</v>
      </c>
      <c r="K413" s="202" t="s">
        <v>6588</v>
      </c>
      <c r="L413" s="202" t="s">
        <v>5725</v>
      </c>
      <c r="M413" s="202" t="s">
        <v>6589</v>
      </c>
      <c r="N413" s="202" t="s">
        <v>5725</v>
      </c>
      <c r="O413" s="202" t="s">
        <v>5650</v>
      </c>
      <c r="P413" s="202" t="s">
        <v>6202</v>
      </c>
      <c r="Q413" s="202" t="s">
        <v>5824</v>
      </c>
      <c r="R413" s="202" t="s">
        <v>6362</v>
      </c>
      <c r="S413" s="202" t="s">
        <v>5650</v>
      </c>
      <c r="T413" s="202" t="s">
        <v>5699</v>
      </c>
      <c r="U413" s="202">
        <v>5</v>
      </c>
      <c r="V413" s="202">
        <v>2</v>
      </c>
      <c r="W413" s="202">
        <v>3</v>
      </c>
    </row>
    <row r="414" s="202" customFormat="1" hidden="1" spans="1:23">
      <c r="A414" s="202">
        <v>410</v>
      </c>
      <c r="B414" s="202" t="s">
        <v>5625</v>
      </c>
      <c r="C414" s="202" t="s">
        <v>6573</v>
      </c>
      <c r="D414" s="202" t="s">
        <v>4767</v>
      </c>
      <c r="E414" s="202" t="s">
        <v>6590</v>
      </c>
      <c r="F414" s="202" t="s">
        <v>4775</v>
      </c>
      <c r="G414" s="202" t="s">
        <v>5411</v>
      </c>
      <c r="H414" s="202" t="s">
        <v>4774</v>
      </c>
      <c r="I414" s="202" t="s">
        <v>6591</v>
      </c>
      <c r="J414" s="202" t="s">
        <v>5685</v>
      </c>
      <c r="K414" s="202" t="s">
        <v>5685</v>
      </c>
      <c r="L414" s="202" t="s">
        <v>5650</v>
      </c>
      <c r="M414" s="202" t="s">
        <v>5650</v>
      </c>
      <c r="N414" s="202" t="s">
        <v>5650</v>
      </c>
      <c r="O414" s="202" t="s">
        <v>5650</v>
      </c>
      <c r="P414" s="202" t="s">
        <v>5685</v>
      </c>
      <c r="Q414" s="202" t="s">
        <v>5685</v>
      </c>
      <c r="R414" s="202" t="s">
        <v>5685</v>
      </c>
      <c r="S414" s="202" t="s">
        <v>5650</v>
      </c>
      <c r="T414" s="202" t="s">
        <v>5650</v>
      </c>
      <c r="U414" s="202">
        <v>1</v>
      </c>
      <c r="V414" s="202">
        <v>0</v>
      </c>
      <c r="W414" s="202">
        <v>1</v>
      </c>
    </row>
    <row r="415" s="202" customFormat="1" hidden="1" spans="1:23">
      <c r="A415" s="202">
        <v>411</v>
      </c>
      <c r="B415" s="202" t="s">
        <v>5625</v>
      </c>
      <c r="C415" s="202" t="s">
        <v>6573</v>
      </c>
      <c r="D415" s="202" t="s">
        <v>6592</v>
      </c>
      <c r="E415" s="202" t="s">
        <v>6593</v>
      </c>
      <c r="F415" s="202" t="s">
        <v>4340</v>
      </c>
      <c r="G415" s="202" t="s">
        <v>4341</v>
      </c>
      <c r="H415" s="202" t="s">
        <v>4342</v>
      </c>
      <c r="I415" s="202" t="s">
        <v>6594</v>
      </c>
      <c r="J415" s="202" t="s">
        <v>5685</v>
      </c>
      <c r="K415" s="202" t="s">
        <v>5685</v>
      </c>
      <c r="L415" s="202" t="s">
        <v>5650</v>
      </c>
      <c r="M415" s="202" t="s">
        <v>5650</v>
      </c>
      <c r="N415" s="202" t="s">
        <v>5650</v>
      </c>
      <c r="O415" s="202" t="s">
        <v>5650</v>
      </c>
      <c r="P415" s="202" t="s">
        <v>5685</v>
      </c>
      <c r="Q415" s="202" t="s">
        <v>5685</v>
      </c>
      <c r="R415" s="202" t="s">
        <v>5650</v>
      </c>
      <c r="S415" s="202" t="s">
        <v>5685</v>
      </c>
      <c r="T415" s="202" t="s">
        <v>5650</v>
      </c>
      <c r="U415" s="202">
        <v>1</v>
      </c>
      <c r="V415" s="202">
        <v>0</v>
      </c>
      <c r="W415" s="202">
        <v>1</v>
      </c>
    </row>
    <row r="416" s="202" customFormat="1" hidden="1" spans="1:23">
      <c r="A416" s="202">
        <v>412</v>
      </c>
      <c r="B416" s="202" t="s">
        <v>5625</v>
      </c>
      <c r="C416" s="202" t="s">
        <v>6573</v>
      </c>
      <c r="D416" s="202" t="s">
        <v>6592</v>
      </c>
      <c r="E416" s="202" t="s">
        <v>6593</v>
      </c>
      <c r="F416" s="202" t="s">
        <v>4340</v>
      </c>
      <c r="G416" s="202" t="s">
        <v>4338</v>
      </c>
      <c r="H416" s="202" t="s">
        <v>4339</v>
      </c>
      <c r="I416" s="202" t="s">
        <v>6595</v>
      </c>
      <c r="J416" s="202" t="s">
        <v>5650</v>
      </c>
      <c r="K416" s="202" t="s">
        <v>5650</v>
      </c>
      <c r="L416" s="202" t="s">
        <v>5650</v>
      </c>
      <c r="M416" s="202" t="s">
        <v>5650</v>
      </c>
      <c r="N416" s="202" t="s">
        <v>5650</v>
      </c>
      <c r="O416" s="202" t="s">
        <v>5650</v>
      </c>
      <c r="P416" s="202" t="s">
        <v>5650</v>
      </c>
      <c r="Q416" s="202" t="s">
        <v>5650</v>
      </c>
      <c r="R416" s="202" t="s">
        <v>5650</v>
      </c>
      <c r="S416" s="202" t="s">
        <v>5650</v>
      </c>
      <c r="T416" s="202" t="s">
        <v>5650</v>
      </c>
      <c r="U416" s="202">
        <v>0</v>
      </c>
      <c r="V416" s="202">
        <v>0</v>
      </c>
      <c r="W416" s="202">
        <v>0</v>
      </c>
    </row>
    <row r="417" s="202" customFormat="1" hidden="1" spans="1:23">
      <c r="A417" s="202">
        <v>413</v>
      </c>
      <c r="B417" s="202" t="s">
        <v>5625</v>
      </c>
      <c r="C417" s="202" t="s">
        <v>6573</v>
      </c>
      <c r="D417" s="202" t="s">
        <v>4261</v>
      </c>
      <c r="E417" s="202" t="s">
        <v>6596</v>
      </c>
      <c r="F417" s="202" t="s">
        <v>6597</v>
      </c>
      <c r="G417" s="202" t="s">
        <v>5448</v>
      </c>
      <c r="H417" s="202" t="s">
        <v>6598</v>
      </c>
      <c r="I417" s="202" t="s">
        <v>5685</v>
      </c>
      <c r="J417" s="202" t="s">
        <v>5650</v>
      </c>
      <c r="K417" s="202" t="s">
        <v>5650</v>
      </c>
      <c r="L417" s="202" t="s">
        <v>5650</v>
      </c>
      <c r="M417" s="202" t="s">
        <v>5650</v>
      </c>
      <c r="N417" s="202" t="s">
        <v>5650</v>
      </c>
      <c r="O417" s="202" t="s">
        <v>5650</v>
      </c>
      <c r="P417" s="202" t="s">
        <v>5650</v>
      </c>
      <c r="Q417" s="202" t="s">
        <v>5650</v>
      </c>
      <c r="R417" s="202" t="s">
        <v>5650</v>
      </c>
      <c r="S417" s="202" t="s">
        <v>5650</v>
      </c>
      <c r="T417" s="202" t="s">
        <v>5650</v>
      </c>
      <c r="U417" s="202">
        <v>0</v>
      </c>
      <c r="V417" s="202">
        <v>0</v>
      </c>
      <c r="W417" s="202">
        <v>0</v>
      </c>
    </row>
    <row r="418" s="202" customFormat="1" hidden="1" spans="1:23">
      <c r="A418" s="202">
        <v>414</v>
      </c>
      <c r="B418" s="202" t="s">
        <v>5625</v>
      </c>
      <c r="C418" s="202" t="s">
        <v>6573</v>
      </c>
      <c r="D418" s="202" t="s">
        <v>4233</v>
      </c>
      <c r="E418" s="202" t="s">
        <v>6599</v>
      </c>
      <c r="F418" s="202" t="s">
        <v>6600</v>
      </c>
      <c r="G418" s="202" t="s">
        <v>4234</v>
      </c>
      <c r="H418" s="202" t="s">
        <v>4235</v>
      </c>
      <c r="I418" s="202" t="s">
        <v>6601</v>
      </c>
      <c r="J418" s="202" t="s">
        <v>5856</v>
      </c>
      <c r="K418" s="202" t="s">
        <v>6602</v>
      </c>
      <c r="L418" s="202" t="s">
        <v>5856</v>
      </c>
      <c r="M418" s="202" t="s">
        <v>6602</v>
      </c>
      <c r="N418" s="202" t="s">
        <v>5856</v>
      </c>
      <c r="O418" s="202" t="s">
        <v>5650</v>
      </c>
      <c r="P418" s="202" t="s">
        <v>5650</v>
      </c>
      <c r="Q418" s="202" t="s">
        <v>5650</v>
      </c>
      <c r="R418" s="202" t="s">
        <v>5650</v>
      </c>
      <c r="S418" s="202" t="s">
        <v>5650</v>
      </c>
      <c r="T418" s="202" t="s">
        <v>5650</v>
      </c>
      <c r="U418" s="202">
        <v>2</v>
      </c>
      <c r="V418" s="202">
        <v>2</v>
      </c>
      <c r="W418" s="202">
        <v>0</v>
      </c>
    </row>
    <row r="419" s="202" customFormat="1" hidden="1" spans="1:23">
      <c r="A419" s="202">
        <v>415</v>
      </c>
      <c r="B419" s="202" t="s">
        <v>5625</v>
      </c>
      <c r="C419" s="202" t="s">
        <v>6573</v>
      </c>
      <c r="D419" s="202" t="s">
        <v>4727</v>
      </c>
      <c r="E419" s="202" t="s">
        <v>6603</v>
      </c>
      <c r="F419" s="202" t="s">
        <v>4737</v>
      </c>
      <c r="G419" s="202" t="s">
        <v>4735</v>
      </c>
      <c r="H419" s="202" t="s">
        <v>4736</v>
      </c>
      <c r="I419" s="202" t="s">
        <v>6604</v>
      </c>
      <c r="J419" s="202" t="s">
        <v>6605</v>
      </c>
      <c r="K419" s="202" t="s">
        <v>6131</v>
      </c>
      <c r="L419" s="202" t="s">
        <v>6605</v>
      </c>
      <c r="M419" s="202" t="s">
        <v>6131</v>
      </c>
      <c r="N419" s="202" t="s">
        <v>6100</v>
      </c>
      <c r="O419" s="202" t="s">
        <v>5654</v>
      </c>
      <c r="P419" s="202" t="s">
        <v>5650</v>
      </c>
      <c r="Q419" s="202" t="s">
        <v>5650</v>
      </c>
      <c r="R419" s="202" t="s">
        <v>5650</v>
      </c>
      <c r="S419" s="202" t="s">
        <v>5650</v>
      </c>
      <c r="T419" s="202" t="s">
        <v>5650</v>
      </c>
      <c r="U419" s="202">
        <v>3</v>
      </c>
      <c r="V419" s="202">
        <v>3</v>
      </c>
      <c r="W419" s="202">
        <v>0</v>
      </c>
    </row>
    <row r="420" s="202" customFormat="1" hidden="1" spans="1:23">
      <c r="A420" s="202">
        <v>416</v>
      </c>
      <c r="B420" s="202" t="s">
        <v>5625</v>
      </c>
      <c r="C420" s="202" t="s">
        <v>6573</v>
      </c>
      <c r="D420" s="202" t="s">
        <v>4261</v>
      </c>
      <c r="E420" s="202" t="s">
        <v>6606</v>
      </c>
      <c r="F420" s="202" t="s">
        <v>6607</v>
      </c>
      <c r="G420" s="202" t="s">
        <v>4290</v>
      </c>
      <c r="H420" s="202" t="s">
        <v>4291</v>
      </c>
      <c r="I420" s="202" t="s">
        <v>5837</v>
      </c>
      <c r="J420" s="202" t="s">
        <v>6086</v>
      </c>
      <c r="K420" s="202" t="s">
        <v>6088</v>
      </c>
      <c r="L420" s="202" t="s">
        <v>6086</v>
      </c>
      <c r="M420" s="202" t="s">
        <v>6088</v>
      </c>
      <c r="N420" s="202" t="s">
        <v>5669</v>
      </c>
      <c r="O420" s="202" t="s">
        <v>5654</v>
      </c>
      <c r="P420" s="202" t="s">
        <v>5650</v>
      </c>
      <c r="Q420" s="202" t="s">
        <v>5650</v>
      </c>
      <c r="R420" s="202" t="s">
        <v>5650</v>
      </c>
      <c r="S420" s="202" t="s">
        <v>5650</v>
      </c>
      <c r="T420" s="202" t="s">
        <v>5650</v>
      </c>
      <c r="U420" s="202">
        <v>3</v>
      </c>
      <c r="V420" s="202">
        <v>3</v>
      </c>
      <c r="W420" s="202">
        <v>0</v>
      </c>
    </row>
    <row r="421" s="202" customFormat="1" hidden="1" spans="1:23">
      <c r="A421" s="202">
        <v>417</v>
      </c>
      <c r="B421" s="202" t="s">
        <v>5625</v>
      </c>
      <c r="C421" s="202" t="s">
        <v>6573</v>
      </c>
      <c r="D421" s="202" t="s">
        <v>4596</v>
      </c>
      <c r="E421" s="202" t="s">
        <v>6608</v>
      </c>
      <c r="F421" s="202" t="s">
        <v>6609</v>
      </c>
      <c r="G421" s="202" t="s">
        <v>4597</v>
      </c>
      <c r="H421" s="202" t="s">
        <v>4598</v>
      </c>
      <c r="I421" s="202" t="s">
        <v>6610</v>
      </c>
      <c r="J421" s="202" t="s">
        <v>6611</v>
      </c>
      <c r="K421" s="202" t="s">
        <v>6612</v>
      </c>
      <c r="L421" s="202" t="s">
        <v>5922</v>
      </c>
      <c r="M421" s="202" t="s">
        <v>5922</v>
      </c>
      <c r="N421" s="202" t="s">
        <v>5922</v>
      </c>
      <c r="O421" s="202" t="s">
        <v>5650</v>
      </c>
      <c r="P421" s="202" t="s">
        <v>6298</v>
      </c>
      <c r="Q421" s="202" t="s">
        <v>6298</v>
      </c>
      <c r="R421" s="202" t="s">
        <v>5650</v>
      </c>
      <c r="S421" s="202" t="s">
        <v>6298</v>
      </c>
      <c r="T421" s="202" t="s">
        <v>5650</v>
      </c>
      <c r="U421" s="202">
        <v>2</v>
      </c>
      <c r="V421" s="202">
        <v>1</v>
      </c>
      <c r="W421" s="202">
        <v>1</v>
      </c>
    </row>
    <row r="422" s="202" customFormat="1" hidden="1" spans="1:23">
      <c r="A422" s="202">
        <v>418</v>
      </c>
      <c r="B422" s="202" t="s">
        <v>5625</v>
      </c>
      <c r="C422" s="202" t="s">
        <v>6573</v>
      </c>
      <c r="D422" s="202" t="s">
        <v>6613</v>
      </c>
      <c r="E422" s="202" t="s">
        <v>6614</v>
      </c>
      <c r="F422" s="202" t="s">
        <v>4549</v>
      </c>
      <c r="G422" s="202" t="s">
        <v>4547</v>
      </c>
      <c r="H422" s="202" t="s">
        <v>4548</v>
      </c>
      <c r="I422" s="202" t="s">
        <v>6615</v>
      </c>
      <c r="J422" s="202" t="s">
        <v>6616</v>
      </c>
      <c r="K422" s="202" t="s">
        <v>6617</v>
      </c>
      <c r="L422" s="202" t="s">
        <v>5758</v>
      </c>
      <c r="M422" s="202" t="s">
        <v>5762</v>
      </c>
      <c r="N422" s="202" t="s">
        <v>5669</v>
      </c>
      <c r="O422" s="202" t="s">
        <v>5685</v>
      </c>
      <c r="P422" s="202" t="s">
        <v>5737</v>
      </c>
      <c r="Q422" s="202" t="s">
        <v>6618</v>
      </c>
      <c r="R422" s="202" t="s">
        <v>6152</v>
      </c>
      <c r="S422" s="202" t="s">
        <v>5865</v>
      </c>
      <c r="T422" s="202" t="s">
        <v>6152</v>
      </c>
      <c r="U422" s="202">
        <v>22</v>
      </c>
      <c r="V422" s="202">
        <v>6</v>
      </c>
      <c r="W422" s="202">
        <v>16</v>
      </c>
    </row>
    <row r="423" s="202" customFormat="1" hidden="1" spans="1:23">
      <c r="A423" s="202">
        <v>419</v>
      </c>
      <c r="B423" s="202" t="s">
        <v>5625</v>
      </c>
      <c r="C423" s="202" t="s">
        <v>6573</v>
      </c>
      <c r="D423" s="202" t="s">
        <v>6619</v>
      </c>
      <c r="E423" s="202" t="s">
        <v>6620</v>
      </c>
      <c r="F423" s="202" t="s">
        <v>4447</v>
      </c>
      <c r="G423" s="202" t="s">
        <v>4448</v>
      </c>
      <c r="H423" s="202" t="s">
        <v>4449</v>
      </c>
      <c r="I423" s="202" t="s">
        <v>6621</v>
      </c>
      <c r="J423" s="202" t="s">
        <v>5650</v>
      </c>
      <c r="K423" s="202" t="s">
        <v>5650</v>
      </c>
      <c r="L423" s="202" t="s">
        <v>5650</v>
      </c>
      <c r="M423" s="202" t="s">
        <v>5650</v>
      </c>
      <c r="N423" s="202" t="s">
        <v>5650</v>
      </c>
      <c r="O423" s="202" t="s">
        <v>5650</v>
      </c>
      <c r="P423" s="202" t="s">
        <v>5650</v>
      </c>
      <c r="Q423" s="202" t="s">
        <v>5650</v>
      </c>
      <c r="R423" s="202" t="s">
        <v>5650</v>
      </c>
      <c r="S423" s="202" t="s">
        <v>5650</v>
      </c>
      <c r="T423" s="202" t="s">
        <v>5650</v>
      </c>
      <c r="U423" s="202">
        <v>0</v>
      </c>
      <c r="V423" s="202">
        <v>0</v>
      </c>
      <c r="W423" s="202">
        <v>0</v>
      </c>
    </row>
    <row r="424" s="202" customFormat="1" hidden="1" spans="1:23">
      <c r="A424" s="202">
        <v>420</v>
      </c>
      <c r="B424" s="202" t="s">
        <v>5625</v>
      </c>
      <c r="C424" s="202" t="s">
        <v>6573</v>
      </c>
      <c r="D424" s="202" t="s">
        <v>6619</v>
      </c>
      <c r="E424" s="202" t="s">
        <v>6620</v>
      </c>
      <c r="F424" s="202" t="s">
        <v>4447</v>
      </c>
      <c r="G424" s="202" t="s">
        <v>4442</v>
      </c>
      <c r="H424" s="202" t="s">
        <v>4443</v>
      </c>
      <c r="I424" s="202" t="s">
        <v>6622</v>
      </c>
      <c r="J424" s="202" t="s">
        <v>6623</v>
      </c>
      <c r="K424" s="202" t="s">
        <v>6624</v>
      </c>
      <c r="L424" s="202" t="s">
        <v>6625</v>
      </c>
      <c r="M424" s="202" t="s">
        <v>6626</v>
      </c>
      <c r="N424" s="202" t="s">
        <v>6627</v>
      </c>
      <c r="O424" s="202" t="s">
        <v>6628</v>
      </c>
      <c r="P424" s="202" t="s">
        <v>6629</v>
      </c>
      <c r="Q424" s="202" t="s">
        <v>6630</v>
      </c>
      <c r="R424" s="202" t="s">
        <v>5669</v>
      </c>
      <c r="S424" s="202" t="s">
        <v>6631</v>
      </c>
      <c r="T424" s="202" t="s">
        <v>5685</v>
      </c>
      <c r="U424" s="202">
        <v>13</v>
      </c>
      <c r="V424" s="202">
        <v>8</v>
      </c>
      <c r="W424" s="202">
        <v>5</v>
      </c>
    </row>
    <row r="425" s="202" customFormat="1" hidden="1" spans="1:23">
      <c r="A425" s="202">
        <v>421</v>
      </c>
      <c r="B425" s="202" t="s">
        <v>5625</v>
      </c>
      <c r="C425" s="202" t="s">
        <v>6573</v>
      </c>
      <c r="D425" s="202" t="s">
        <v>4596</v>
      </c>
      <c r="E425" s="202" t="s">
        <v>6608</v>
      </c>
      <c r="F425" s="202" t="s">
        <v>6632</v>
      </c>
      <c r="G425" s="202" t="s">
        <v>4609</v>
      </c>
      <c r="H425" s="202" t="s">
        <v>4610</v>
      </c>
      <c r="I425" s="202" t="s">
        <v>6633</v>
      </c>
      <c r="J425" s="202" t="s">
        <v>5650</v>
      </c>
      <c r="K425" s="202" t="s">
        <v>5650</v>
      </c>
      <c r="L425" s="202" t="s">
        <v>5650</v>
      </c>
      <c r="M425" s="202" t="s">
        <v>5650</v>
      </c>
      <c r="N425" s="202" t="s">
        <v>5650</v>
      </c>
      <c r="O425" s="202" t="s">
        <v>5650</v>
      </c>
      <c r="P425" s="202" t="s">
        <v>5650</v>
      </c>
      <c r="Q425" s="202" t="s">
        <v>5650</v>
      </c>
      <c r="R425" s="202" t="s">
        <v>5650</v>
      </c>
      <c r="S425" s="202" t="s">
        <v>5650</v>
      </c>
      <c r="T425" s="202" t="s">
        <v>5650</v>
      </c>
      <c r="U425" s="202">
        <v>0</v>
      </c>
      <c r="V425" s="202">
        <v>0</v>
      </c>
      <c r="W425" s="202">
        <v>0</v>
      </c>
    </row>
    <row r="426" s="202" customFormat="1" spans="1:23">
      <c r="A426" s="202">
        <v>422</v>
      </c>
      <c r="B426" s="202" t="s">
        <v>5625</v>
      </c>
      <c r="C426" s="202" t="s">
        <v>6573</v>
      </c>
      <c r="D426" s="202" t="s">
        <v>5642</v>
      </c>
      <c r="E426" s="202" t="s">
        <v>5642</v>
      </c>
      <c r="F426" s="202" t="s">
        <v>4128</v>
      </c>
      <c r="G426" s="202" t="s">
        <v>4129</v>
      </c>
      <c r="H426" s="202" t="s">
        <v>4130</v>
      </c>
      <c r="I426" s="202" t="s">
        <v>6634</v>
      </c>
      <c r="J426" s="202" t="s">
        <v>6635</v>
      </c>
      <c r="K426" s="202" t="s">
        <v>6636</v>
      </c>
      <c r="L426" s="202" t="s">
        <v>6637</v>
      </c>
      <c r="M426" s="202" t="s">
        <v>6638</v>
      </c>
      <c r="N426" s="202" t="s">
        <v>6639</v>
      </c>
      <c r="O426" s="202" t="s">
        <v>6239</v>
      </c>
      <c r="P426" s="202" t="s">
        <v>6640</v>
      </c>
      <c r="Q426" s="202" t="s">
        <v>6641</v>
      </c>
      <c r="R426" s="202" t="s">
        <v>6642</v>
      </c>
      <c r="S426" s="202" t="s">
        <v>6117</v>
      </c>
      <c r="T426" s="202" t="s">
        <v>5697</v>
      </c>
      <c r="U426" s="202">
        <v>19</v>
      </c>
      <c r="V426" s="202">
        <v>7</v>
      </c>
      <c r="W426" s="202">
        <v>12</v>
      </c>
    </row>
    <row r="427" s="202" customFormat="1" spans="1:23">
      <c r="A427" s="202">
        <v>423</v>
      </c>
      <c r="B427" s="202" t="s">
        <v>5625</v>
      </c>
      <c r="C427" s="202" t="s">
        <v>6573</v>
      </c>
      <c r="D427" s="202" t="s">
        <v>5642</v>
      </c>
      <c r="E427" s="202" t="s">
        <v>5642</v>
      </c>
      <c r="F427" s="202" t="s">
        <v>4128</v>
      </c>
      <c r="G427" s="202" t="s">
        <v>4134</v>
      </c>
      <c r="H427" s="202" t="s">
        <v>4135</v>
      </c>
      <c r="I427" s="202" t="s">
        <v>6643</v>
      </c>
      <c r="J427" s="202" t="s">
        <v>5685</v>
      </c>
      <c r="K427" s="202" t="s">
        <v>5685</v>
      </c>
      <c r="L427" s="202" t="s">
        <v>5650</v>
      </c>
      <c r="M427" s="202" t="s">
        <v>5650</v>
      </c>
      <c r="N427" s="202" t="s">
        <v>5650</v>
      </c>
      <c r="O427" s="202" t="s">
        <v>5650</v>
      </c>
      <c r="P427" s="202" t="s">
        <v>5685</v>
      </c>
      <c r="Q427" s="202" t="s">
        <v>5685</v>
      </c>
      <c r="R427" s="202" t="s">
        <v>5685</v>
      </c>
      <c r="S427" s="202" t="s">
        <v>5650</v>
      </c>
      <c r="T427" s="202" t="s">
        <v>5650</v>
      </c>
      <c r="U427" s="202">
        <v>1</v>
      </c>
      <c r="V427" s="202">
        <v>0</v>
      </c>
      <c r="W427" s="202">
        <v>1</v>
      </c>
    </row>
    <row r="428" s="202" customFormat="1" hidden="1" spans="1:23">
      <c r="A428" s="202">
        <v>424</v>
      </c>
      <c r="B428" s="202" t="s">
        <v>5625</v>
      </c>
      <c r="C428" s="202" t="s">
        <v>6573</v>
      </c>
      <c r="D428" s="202" t="s">
        <v>4596</v>
      </c>
      <c r="E428" s="202" t="s">
        <v>6644</v>
      </c>
      <c r="F428" s="202" t="s">
        <v>4602</v>
      </c>
      <c r="G428" s="202" t="s">
        <v>4600</v>
      </c>
      <c r="H428" s="202" t="s">
        <v>4601</v>
      </c>
      <c r="I428" s="202" t="s">
        <v>6645</v>
      </c>
      <c r="J428" s="202" t="s">
        <v>6646</v>
      </c>
      <c r="K428" s="202" t="s">
        <v>6647</v>
      </c>
      <c r="L428" s="202" t="s">
        <v>6648</v>
      </c>
      <c r="M428" s="202" t="s">
        <v>6649</v>
      </c>
      <c r="N428" s="202" t="s">
        <v>6648</v>
      </c>
      <c r="O428" s="202" t="s">
        <v>5650</v>
      </c>
      <c r="P428" s="202" t="s">
        <v>5865</v>
      </c>
      <c r="Q428" s="202" t="s">
        <v>5795</v>
      </c>
      <c r="R428" s="202" t="s">
        <v>5865</v>
      </c>
      <c r="S428" s="202" t="s">
        <v>5650</v>
      </c>
      <c r="T428" s="202" t="s">
        <v>5650</v>
      </c>
      <c r="U428" s="202">
        <v>8</v>
      </c>
      <c r="V428" s="202">
        <v>4</v>
      </c>
      <c r="W428" s="202">
        <v>4</v>
      </c>
    </row>
    <row r="429" s="202" customFormat="1" hidden="1" spans="1:23">
      <c r="A429" s="202">
        <v>425</v>
      </c>
      <c r="B429" s="202" t="s">
        <v>5625</v>
      </c>
      <c r="C429" s="202" t="s">
        <v>6573</v>
      </c>
      <c r="D429" s="202" t="s">
        <v>4596</v>
      </c>
      <c r="E429" s="202" t="s">
        <v>6644</v>
      </c>
      <c r="F429" s="202" t="s">
        <v>4602</v>
      </c>
      <c r="G429" s="202" t="s">
        <v>4614</v>
      </c>
      <c r="H429" s="202" t="s">
        <v>4615</v>
      </c>
      <c r="I429" s="202" t="s">
        <v>5669</v>
      </c>
      <c r="J429" s="202" t="s">
        <v>5669</v>
      </c>
      <c r="K429" s="202" t="s">
        <v>5654</v>
      </c>
      <c r="L429" s="202" t="s">
        <v>5650</v>
      </c>
      <c r="M429" s="202" t="s">
        <v>5650</v>
      </c>
      <c r="N429" s="202" t="s">
        <v>5650</v>
      </c>
      <c r="O429" s="202" t="s">
        <v>5650</v>
      </c>
      <c r="P429" s="202" t="s">
        <v>5669</v>
      </c>
      <c r="Q429" s="202" t="s">
        <v>5654</v>
      </c>
      <c r="R429" s="202" t="s">
        <v>5685</v>
      </c>
      <c r="S429" s="202" t="s">
        <v>5650</v>
      </c>
      <c r="T429" s="202" t="s">
        <v>5685</v>
      </c>
      <c r="U429" s="202">
        <v>2</v>
      </c>
      <c r="V429" s="202">
        <v>0</v>
      </c>
      <c r="W429" s="202">
        <v>2</v>
      </c>
    </row>
    <row r="430" s="202" customFormat="1" hidden="1" spans="1:23">
      <c r="A430" s="202">
        <v>426</v>
      </c>
      <c r="B430" s="202" t="s">
        <v>5625</v>
      </c>
      <c r="C430" s="202" t="s">
        <v>6573</v>
      </c>
      <c r="D430" s="202" t="s">
        <v>4564</v>
      </c>
      <c r="E430" s="202" t="s">
        <v>6650</v>
      </c>
      <c r="F430" s="202" t="s">
        <v>4586</v>
      </c>
      <c r="G430" s="202" t="s">
        <v>4592</v>
      </c>
      <c r="H430" s="202" t="s">
        <v>4593</v>
      </c>
      <c r="I430" s="202" t="s">
        <v>5685</v>
      </c>
      <c r="J430" s="202" t="s">
        <v>5650</v>
      </c>
      <c r="K430" s="202" t="s">
        <v>5650</v>
      </c>
      <c r="L430" s="202" t="s">
        <v>5650</v>
      </c>
      <c r="M430" s="202" t="s">
        <v>5650</v>
      </c>
      <c r="N430" s="202" t="s">
        <v>5650</v>
      </c>
      <c r="O430" s="202" t="s">
        <v>5650</v>
      </c>
      <c r="P430" s="202" t="s">
        <v>5650</v>
      </c>
      <c r="Q430" s="202" t="s">
        <v>5650</v>
      </c>
      <c r="R430" s="202" t="s">
        <v>5650</v>
      </c>
      <c r="S430" s="202" t="s">
        <v>5650</v>
      </c>
      <c r="T430" s="202" t="s">
        <v>5650</v>
      </c>
      <c r="U430" s="202">
        <v>0</v>
      </c>
      <c r="V430" s="202">
        <v>0</v>
      </c>
      <c r="W430" s="202">
        <v>0</v>
      </c>
    </row>
    <row r="431" s="202" customFormat="1" hidden="1" spans="1:23">
      <c r="A431" s="202">
        <v>427</v>
      </c>
      <c r="B431" s="202" t="s">
        <v>5625</v>
      </c>
      <c r="C431" s="202" t="s">
        <v>6573</v>
      </c>
      <c r="D431" s="202" t="s">
        <v>6651</v>
      </c>
      <c r="E431" s="202" t="s">
        <v>6652</v>
      </c>
      <c r="F431" s="202" t="s">
        <v>4480</v>
      </c>
      <c r="G431" s="202" t="s">
        <v>4521</v>
      </c>
      <c r="H431" s="202" t="s">
        <v>4522</v>
      </c>
      <c r="I431" s="202" t="s">
        <v>5808</v>
      </c>
      <c r="J431" s="202" t="s">
        <v>5719</v>
      </c>
      <c r="K431" s="202" t="s">
        <v>6653</v>
      </c>
      <c r="L431" s="202" t="s">
        <v>5650</v>
      </c>
      <c r="M431" s="202" t="s">
        <v>5650</v>
      </c>
      <c r="N431" s="202" t="s">
        <v>5650</v>
      </c>
      <c r="O431" s="202" t="s">
        <v>5650</v>
      </c>
      <c r="P431" s="202" t="s">
        <v>5719</v>
      </c>
      <c r="Q431" s="202" t="s">
        <v>5703</v>
      </c>
      <c r="R431" s="202" t="s">
        <v>5670</v>
      </c>
      <c r="S431" s="202" t="s">
        <v>5650</v>
      </c>
      <c r="T431" s="202" t="s">
        <v>5670</v>
      </c>
      <c r="U431" s="202">
        <v>19</v>
      </c>
      <c r="V431" s="202">
        <v>1</v>
      </c>
      <c r="W431" s="202">
        <v>18</v>
      </c>
    </row>
    <row r="432" s="202" customFormat="1" spans="1:23">
      <c r="A432" s="202">
        <v>428</v>
      </c>
      <c r="B432" s="202" t="s">
        <v>5625</v>
      </c>
      <c r="C432" s="202" t="s">
        <v>6573</v>
      </c>
      <c r="D432" s="202" t="s">
        <v>5642</v>
      </c>
      <c r="E432" s="202" t="s">
        <v>5642</v>
      </c>
      <c r="F432" s="202" t="s">
        <v>4670</v>
      </c>
      <c r="G432" s="202" t="s">
        <v>4828</v>
      </c>
      <c r="H432" s="202" t="s">
        <v>4829</v>
      </c>
      <c r="I432" s="202" t="s">
        <v>6654</v>
      </c>
      <c r="J432" s="202" t="s">
        <v>5669</v>
      </c>
      <c r="K432" s="202" t="s">
        <v>5654</v>
      </c>
      <c r="L432" s="202" t="s">
        <v>5650</v>
      </c>
      <c r="M432" s="202" t="s">
        <v>5650</v>
      </c>
      <c r="N432" s="202" t="s">
        <v>5650</v>
      </c>
      <c r="O432" s="202" t="s">
        <v>5650</v>
      </c>
      <c r="P432" s="202" t="s">
        <v>5669</v>
      </c>
      <c r="Q432" s="202" t="s">
        <v>5654</v>
      </c>
      <c r="R432" s="202" t="s">
        <v>5685</v>
      </c>
      <c r="S432" s="202" t="s">
        <v>5650</v>
      </c>
      <c r="T432" s="202" t="s">
        <v>5685</v>
      </c>
      <c r="U432" s="202">
        <v>2</v>
      </c>
      <c r="V432" s="202">
        <v>0</v>
      </c>
      <c r="W432" s="202">
        <v>2</v>
      </c>
    </row>
    <row r="433" s="202" customFormat="1" spans="1:23">
      <c r="A433" s="202">
        <v>429</v>
      </c>
      <c r="B433" s="202" t="s">
        <v>5625</v>
      </c>
      <c r="C433" s="202" t="s">
        <v>6573</v>
      </c>
      <c r="D433" s="202" t="s">
        <v>5642</v>
      </c>
      <c r="E433" s="202" t="s">
        <v>5642</v>
      </c>
      <c r="F433" s="202" t="s">
        <v>4670</v>
      </c>
      <c r="G433" s="202" t="s">
        <v>4843</v>
      </c>
      <c r="H433" s="202" t="s">
        <v>4844</v>
      </c>
      <c r="I433" s="202" t="s">
        <v>5669</v>
      </c>
      <c r="J433" s="202" t="s">
        <v>5650</v>
      </c>
      <c r="K433" s="202" t="s">
        <v>5650</v>
      </c>
      <c r="L433" s="202" t="s">
        <v>5650</v>
      </c>
      <c r="M433" s="202" t="s">
        <v>5650</v>
      </c>
      <c r="N433" s="202" t="s">
        <v>5650</v>
      </c>
      <c r="O433" s="202" t="s">
        <v>5650</v>
      </c>
      <c r="P433" s="202" t="s">
        <v>5650</v>
      </c>
      <c r="Q433" s="202" t="s">
        <v>5650</v>
      </c>
      <c r="R433" s="202" t="s">
        <v>5650</v>
      </c>
      <c r="S433" s="202" t="s">
        <v>5650</v>
      </c>
      <c r="T433" s="202" t="s">
        <v>5650</v>
      </c>
      <c r="U433" s="202">
        <v>0</v>
      </c>
      <c r="V433" s="202">
        <v>0</v>
      </c>
      <c r="W433" s="202">
        <v>0</v>
      </c>
    </row>
    <row r="434" s="202" customFormat="1" spans="1:23">
      <c r="A434" s="202">
        <v>430</v>
      </c>
      <c r="B434" s="202" t="s">
        <v>5625</v>
      </c>
      <c r="C434" s="202" t="s">
        <v>6573</v>
      </c>
      <c r="D434" s="202" t="s">
        <v>5642</v>
      </c>
      <c r="E434" s="202" t="s">
        <v>5642</v>
      </c>
      <c r="F434" s="202" t="s">
        <v>4670</v>
      </c>
      <c r="G434" s="202" t="s">
        <v>4847</v>
      </c>
      <c r="H434" s="202" t="s">
        <v>3013</v>
      </c>
      <c r="I434" s="202" t="s">
        <v>5687</v>
      </c>
      <c r="J434" s="202" t="s">
        <v>5687</v>
      </c>
      <c r="K434" s="202" t="s">
        <v>5688</v>
      </c>
      <c r="L434" s="202" t="s">
        <v>5650</v>
      </c>
      <c r="M434" s="202" t="s">
        <v>5650</v>
      </c>
      <c r="N434" s="202" t="s">
        <v>5650</v>
      </c>
      <c r="O434" s="202" t="s">
        <v>5650</v>
      </c>
      <c r="P434" s="202" t="s">
        <v>5687</v>
      </c>
      <c r="Q434" s="202" t="s">
        <v>5688</v>
      </c>
      <c r="R434" s="202" t="s">
        <v>5699</v>
      </c>
      <c r="S434" s="202" t="s">
        <v>5650</v>
      </c>
      <c r="T434" s="202" t="s">
        <v>5699</v>
      </c>
      <c r="U434" s="202">
        <v>2</v>
      </c>
      <c r="V434" s="202">
        <v>0</v>
      </c>
      <c r="W434" s="202">
        <v>2</v>
      </c>
    </row>
    <row r="435" s="202" customFormat="1" spans="1:23">
      <c r="A435" s="202">
        <v>431</v>
      </c>
      <c r="B435" s="202" t="s">
        <v>5625</v>
      </c>
      <c r="C435" s="202" t="s">
        <v>6573</v>
      </c>
      <c r="D435" s="202" t="s">
        <v>5642</v>
      </c>
      <c r="E435" s="202" t="s">
        <v>5642</v>
      </c>
      <c r="F435" s="202" t="s">
        <v>4670</v>
      </c>
      <c r="G435" s="202" t="s">
        <v>4713</v>
      </c>
      <c r="H435" s="202" t="s">
        <v>4714</v>
      </c>
      <c r="I435" s="202" t="s">
        <v>6396</v>
      </c>
      <c r="J435" s="202" t="s">
        <v>5699</v>
      </c>
      <c r="K435" s="202" t="s">
        <v>5699</v>
      </c>
      <c r="L435" s="202" t="s">
        <v>5699</v>
      </c>
      <c r="M435" s="202" t="s">
        <v>5699</v>
      </c>
      <c r="N435" s="202" t="s">
        <v>5699</v>
      </c>
      <c r="O435" s="202" t="s">
        <v>5650</v>
      </c>
      <c r="P435" s="202" t="s">
        <v>5650</v>
      </c>
      <c r="Q435" s="202" t="s">
        <v>5650</v>
      </c>
      <c r="R435" s="202" t="s">
        <v>5650</v>
      </c>
      <c r="S435" s="202" t="s">
        <v>5650</v>
      </c>
      <c r="T435" s="202" t="s">
        <v>5650</v>
      </c>
      <c r="U435" s="202">
        <v>1</v>
      </c>
      <c r="V435" s="202">
        <v>1</v>
      </c>
      <c r="W435" s="202">
        <v>0</v>
      </c>
    </row>
    <row r="436" s="202" customFormat="1" hidden="1" spans="1:23">
      <c r="A436" s="202">
        <v>432</v>
      </c>
      <c r="B436" s="202" t="s">
        <v>5625</v>
      </c>
      <c r="C436" s="202" t="s">
        <v>6573</v>
      </c>
      <c r="D436" s="202" t="s">
        <v>6655</v>
      </c>
      <c r="E436" s="202" t="s">
        <v>6656</v>
      </c>
      <c r="F436" s="202" t="s">
        <v>4560</v>
      </c>
      <c r="G436" s="202" t="s">
        <v>4558</v>
      </c>
      <c r="H436" s="202" t="s">
        <v>4559</v>
      </c>
      <c r="I436" s="202" t="s">
        <v>6657</v>
      </c>
      <c r="J436" s="202" t="s">
        <v>6658</v>
      </c>
      <c r="K436" s="202" t="s">
        <v>5899</v>
      </c>
      <c r="L436" s="202" t="s">
        <v>5967</v>
      </c>
      <c r="M436" s="202" t="s">
        <v>6317</v>
      </c>
      <c r="N436" s="202" t="s">
        <v>5922</v>
      </c>
      <c r="O436" s="202" t="s">
        <v>5969</v>
      </c>
      <c r="P436" s="202" t="s">
        <v>6659</v>
      </c>
      <c r="Q436" s="202" t="s">
        <v>6660</v>
      </c>
      <c r="R436" s="202" t="s">
        <v>5697</v>
      </c>
      <c r="S436" s="202" t="s">
        <v>5987</v>
      </c>
      <c r="T436" s="202" t="s">
        <v>5687</v>
      </c>
      <c r="U436" s="202">
        <v>13</v>
      </c>
      <c r="V436" s="202">
        <v>6</v>
      </c>
      <c r="W436" s="202">
        <v>7</v>
      </c>
    </row>
    <row r="437" s="202" customFormat="1" hidden="1" spans="1:23">
      <c r="A437" s="202">
        <v>433</v>
      </c>
      <c r="B437" s="202" t="s">
        <v>5625</v>
      </c>
      <c r="C437" s="202" t="s">
        <v>6573</v>
      </c>
      <c r="D437" s="202" t="s">
        <v>6655</v>
      </c>
      <c r="E437" s="202" t="s">
        <v>6661</v>
      </c>
      <c r="F437" s="202" t="s">
        <v>4176</v>
      </c>
      <c r="G437" s="202" t="s">
        <v>4174</v>
      </c>
      <c r="H437" s="202" t="s">
        <v>4175</v>
      </c>
      <c r="I437" s="202" t="s">
        <v>6662</v>
      </c>
      <c r="J437" s="202" t="s">
        <v>5777</v>
      </c>
      <c r="K437" s="202" t="s">
        <v>6320</v>
      </c>
      <c r="L437" s="202" t="s">
        <v>5650</v>
      </c>
      <c r="M437" s="202" t="s">
        <v>5650</v>
      </c>
      <c r="N437" s="202" t="s">
        <v>5650</v>
      </c>
      <c r="O437" s="202" t="s">
        <v>5650</v>
      </c>
      <c r="P437" s="202" t="s">
        <v>5777</v>
      </c>
      <c r="Q437" s="202" t="s">
        <v>6320</v>
      </c>
      <c r="R437" s="202" t="s">
        <v>5777</v>
      </c>
      <c r="S437" s="202" t="s">
        <v>5650</v>
      </c>
      <c r="T437" s="202" t="s">
        <v>5650</v>
      </c>
      <c r="U437" s="202">
        <v>6</v>
      </c>
      <c r="V437" s="202">
        <v>0</v>
      </c>
      <c r="W437" s="202">
        <v>6</v>
      </c>
    </row>
    <row r="438" s="202" customFormat="1" hidden="1" spans="1:23">
      <c r="A438" s="202">
        <v>434</v>
      </c>
      <c r="B438" s="202" t="s">
        <v>5625</v>
      </c>
      <c r="C438" s="202" t="s">
        <v>6573</v>
      </c>
      <c r="D438" s="202" t="s">
        <v>6655</v>
      </c>
      <c r="E438" s="202" t="s">
        <v>6661</v>
      </c>
      <c r="F438" s="202" t="s">
        <v>4176</v>
      </c>
      <c r="G438" s="202" t="s">
        <v>4725</v>
      </c>
      <c r="H438" s="202" t="s">
        <v>4726</v>
      </c>
      <c r="I438" s="202" t="s">
        <v>5724</v>
      </c>
      <c r="J438" s="202" t="s">
        <v>5724</v>
      </c>
      <c r="K438" s="202" t="s">
        <v>5794</v>
      </c>
      <c r="L438" s="202" t="s">
        <v>5650</v>
      </c>
      <c r="M438" s="202" t="s">
        <v>5650</v>
      </c>
      <c r="N438" s="202" t="s">
        <v>5650</v>
      </c>
      <c r="O438" s="202" t="s">
        <v>5650</v>
      </c>
      <c r="P438" s="202" t="s">
        <v>5724</v>
      </c>
      <c r="Q438" s="202" t="s">
        <v>5794</v>
      </c>
      <c r="R438" s="202" t="s">
        <v>5687</v>
      </c>
      <c r="S438" s="202" t="s">
        <v>5650</v>
      </c>
      <c r="T438" s="202" t="s">
        <v>5687</v>
      </c>
      <c r="U438" s="202">
        <v>4</v>
      </c>
      <c r="V438" s="202">
        <v>0</v>
      </c>
      <c r="W438" s="202">
        <v>4</v>
      </c>
    </row>
    <row r="439" s="202" customFormat="1" hidden="1" spans="1:23">
      <c r="A439" s="202">
        <v>435</v>
      </c>
      <c r="B439" s="202" t="s">
        <v>5625</v>
      </c>
      <c r="C439" s="202" t="s">
        <v>6573</v>
      </c>
      <c r="D439" s="202" t="s">
        <v>4564</v>
      </c>
      <c r="E439" s="202" t="s">
        <v>6650</v>
      </c>
      <c r="F439" s="202" t="s">
        <v>6663</v>
      </c>
      <c r="G439" s="202" t="s">
        <v>4572</v>
      </c>
      <c r="H439" s="202" t="s">
        <v>4573</v>
      </c>
      <c r="I439" s="202" t="s">
        <v>6664</v>
      </c>
      <c r="J439" s="202" t="s">
        <v>6665</v>
      </c>
      <c r="K439" s="202" t="s">
        <v>5667</v>
      </c>
      <c r="L439" s="202" t="s">
        <v>6666</v>
      </c>
      <c r="M439" s="202" t="s">
        <v>6667</v>
      </c>
      <c r="N439" s="202" t="s">
        <v>6668</v>
      </c>
      <c r="O439" s="202" t="s">
        <v>6669</v>
      </c>
      <c r="P439" s="202" t="s">
        <v>5742</v>
      </c>
      <c r="Q439" s="202" t="s">
        <v>6527</v>
      </c>
      <c r="R439" s="202" t="s">
        <v>5865</v>
      </c>
      <c r="S439" s="202" t="s">
        <v>5759</v>
      </c>
      <c r="T439" s="202" t="s">
        <v>5650</v>
      </c>
      <c r="U439" s="202">
        <v>26</v>
      </c>
      <c r="V439" s="202">
        <v>17</v>
      </c>
      <c r="W439" s="202">
        <v>9</v>
      </c>
    </row>
    <row r="440" s="202" customFormat="1" hidden="1" spans="1:23">
      <c r="A440" s="202">
        <v>436</v>
      </c>
      <c r="B440" s="202" t="s">
        <v>5625</v>
      </c>
      <c r="C440" s="202" t="s">
        <v>6573</v>
      </c>
      <c r="D440" s="202" t="s">
        <v>6619</v>
      </c>
      <c r="E440" s="202" t="s">
        <v>6670</v>
      </c>
      <c r="F440" s="202" t="s">
        <v>4439</v>
      </c>
      <c r="G440" s="202" t="s">
        <v>4437</v>
      </c>
      <c r="H440" s="202" t="s">
        <v>4438</v>
      </c>
      <c r="I440" s="202" t="s">
        <v>6671</v>
      </c>
      <c r="J440" s="202" t="s">
        <v>6672</v>
      </c>
      <c r="K440" s="202" t="s">
        <v>5839</v>
      </c>
      <c r="L440" s="202" t="s">
        <v>6673</v>
      </c>
      <c r="M440" s="202" t="s">
        <v>6674</v>
      </c>
      <c r="N440" s="202" t="s">
        <v>5858</v>
      </c>
      <c r="O440" s="202" t="s">
        <v>6628</v>
      </c>
      <c r="P440" s="202" t="s">
        <v>6675</v>
      </c>
      <c r="Q440" s="202" t="s">
        <v>6676</v>
      </c>
      <c r="R440" s="202" t="s">
        <v>5758</v>
      </c>
      <c r="S440" s="202" t="s">
        <v>6240</v>
      </c>
      <c r="T440" s="202" t="s">
        <v>5650</v>
      </c>
      <c r="U440" s="202">
        <v>12</v>
      </c>
      <c r="V440" s="202">
        <v>6</v>
      </c>
      <c r="W440" s="202">
        <v>6</v>
      </c>
    </row>
    <row r="441" s="202" customFormat="1" hidden="1" spans="1:23">
      <c r="A441" s="202">
        <v>437</v>
      </c>
      <c r="B441" s="202" t="s">
        <v>5625</v>
      </c>
      <c r="C441" s="202" t="s">
        <v>6573</v>
      </c>
      <c r="D441" s="202" t="s">
        <v>6619</v>
      </c>
      <c r="E441" s="202" t="s">
        <v>6670</v>
      </c>
      <c r="F441" s="202" t="s">
        <v>4439</v>
      </c>
      <c r="G441" s="202" t="s">
        <v>4440</v>
      </c>
      <c r="H441" s="202" t="s">
        <v>4441</v>
      </c>
      <c r="I441" s="202" t="s">
        <v>6677</v>
      </c>
      <c r="J441" s="202" t="s">
        <v>5650</v>
      </c>
      <c r="K441" s="202" t="s">
        <v>5650</v>
      </c>
      <c r="L441" s="202" t="s">
        <v>5650</v>
      </c>
      <c r="M441" s="202" t="s">
        <v>5650</v>
      </c>
      <c r="N441" s="202" t="s">
        <v>5650</v>
      </c>
      <c r="O441" s="202" t="s">
        <v>5650</v>
      </c>
      <c r="P441" s="202" t="s">
        <v>5650</v>
      </c>
      <c r="Q441" s="202" t="s">
        <v>5650</v>
      </c>
      <c r="R441" s="202" t="s">
        <v>5650</v>
      </c>
      <c r="S441" s="202" t="s">
        <v>5650</v>
      </c>
      <c r="T441" s="202" t="s">
        <v>5650</v>
      </c>
      <c r="U441" s="202">
        <v>0</v>
      </c>
      <c r="V441" s="202">
        <v>0</v>
      </c>
      <c r="W441" s="202">
        <v>0</v>
      </c>
    </row>
    <row r="442" s="202" customFormat="1" hidden="1" spans="1:23">
      <c r="A442" s="202">
        <v>438</v>
      </c>
      <c r="B442" s="202" t="s">
        <v>5625</v>
      </c>
      <c r="C442" s="202" t="s">
        <v>6573</v>
      </c>
      <c r="D442" s="202" t="s">
        <v>6619</v>
      </c>
      <c r="E442" s="202" t="s">
        <v>6670</v>
      </c>
      <c r="F442" s="202" t="s">
        <v>4439</v>
      </c>
      <c r="G442" s="202" t="s">
        <v>4452</v>
      </c>
      <c r="H442" s="202" t="s">
        <v>4453</v>
      </c>
      <c r="I442" s="202" t="s">
        <v>6678</v>
      </c>
      <c r="J442" s="202" t="s">
        <v>5687</v>
      </c>
      <c r="K442" s="202" t="s">
        <v>5688</v>
      </c>
      <c r="L442" s="202" t="s">
        <v>5650</v>
      </c>
      <c r="M442" s="202" t="s">
        <v>5650</v>
      </c>
      <c r="N442" s="202" t="s">
        <v>5650</v>
      </c>
      <c r="O442" s="202" t="s">
        <v>5650</v>
      </c>
      <c r="P442" s="202" t="s">
        <v>5687</v>
      </c>
      <c r="Q442" s="202" t="s">
        <v>5688</v>
      </c>
      <c r="R442" s="202" t="s">
        <v>5699</v>
      </c>
      <c r="S442" s="202" t="s">
        <v>5650</v>
      </c>
      <c r="T442" s="202" t="s">
        <v>5699</v>
      </c>
      <c r="U442" s="202">
        <v>2</v>
      </c>
      <c r="V442" s="202">
        <v>0</v>
      </c>
      <c r="W442" s="202">
        <v>2</v>
      </c>
    </row>
    <row r="443" s="202" customFormat="1" spans="1:23">
      <c r="A443" s="202">
        <v>439</v>
      </c>
      <c r="B443" s="202" t="s">
        <v>5625</v>
      </c>
      <c r="C443" s="202" t="s">
        <v>6573</v>
      </c>
      <c r="D443" s="202" t="s">
        <v>5642</v>
      </c>
      <c r="E443" s="202" t="s">
        <v>5642</v>
      </c>
      <c r="F443" s="202" t="s">
        <v>6679</v>
      </c>
      <c r="G443" s="202" t="s">
        <v>4121</v>
      </c>
      <c r="H443" s="202" t="s">
        <v>4122</v>
      </c>
      <c r="I443" s="202" t="s">
        <v>6680</v>
      </c>
      <c r="J443" s="202" t="s">
        <v>6681</v>
      </c>
      <c r="K443" s="202" t="s">
        <v>6682</v>
      </c>
      <c r="L443" s="202" t="s">
        <v>6683</v>
      </c>
      <c r="M443" s="202" t="s">
        <v>5824</v>
      </c>
      <c r="N443" s="202" t="s">
        <v>6684</v>
      </c>
      <c r="O443" s="202" t="s">
        <v>5797</v>
      </c>
      <c r="P443" s="202" t="s">
        <v>6685</v>
      </c>
      <c r="Q443" s="202" t="s">
        <v>5723</v>
      </c>
      <c r="R443" s="202" t="s">
        <v>6686</v>
      </c>
      <c r="S443" s="202" t="s">
        <v>6687</v>
      </c>
      <c r="T443" s="202" t="s">
        <v>5668</v>
      </c>
      <c r="U443" s="202">
        <v>52</v>
      </c>
      <c r="V443" s="202">
        <v>29</v>
      </c>
      <c r="W443" s="202">
        <v>23</v>
      </c>
    </row>
    <row r="444" s="202" customFormat="1" spans="1:23">
      <c r="A444" s="202">
        <v>440</v>
      </c>
      <c r="B444" s="202" t="s">
        <v>5625</v>
      </c>
      <c r="C444" s="202" t="s">
        <v>6573</v>
      </c>
      <c r="D444" s="202" t="s">
        <v>5642</v>
      </c>
      <c r="E444" s="202" t="s">
        <v>5642</v>
      </c>
      <c r="F444" s="202" t="s">
        <v>6679</v>
      </c>
      <c r="G444" s="202" t="s">
        <v>4126</v>
      </c>
      <c r="H444" s="202" t="s">
        <v>4110</v>
      </c>
      <c r="I444" s="202" t="s">
        <v>6688</v>
      </c>
      <c r="J444" s="202" t="s">
        <v>5713</v>
      </c>
      <c r="K444" s="202" t="s">
        <v>5974</v>
      </c>
      <c r="L444" s="202" t="s">
        <v>5650</v>
      </c>
      <c r="M444" s="202" t="s">
        <v>5650</v>
      </c>
      <c r="N444" s="202" t="s">
        <v>5650</v>
      </c>
      <c r="O444" s="202" t="s">
        <v>5650</v>
      </c>
      <c r="P444" s="202" t="s">
        <v>5713</v>
      </c>
      <c r="Q444" s="202" t="s">
        <v>5974</v>
      </c>
      <c r="R444" s="202" t="s">
        <v>5699</v>
      </c>
      <c r="S444" s="202" t="s">
        <v>5685</v>
      </c>
      <c r="T444" s="202" t="s">
        <v>5699</v>
      </c>
      <c r="U444" s="202">
        <v>3</v>
      </c>
      <c r="V444" s="202">
        <v>0</v>
      </c>
      <c r="W444" s="202">
        <v>3</v>
      </c>
    </row>
    <row r="445" s="202" customFormat="1" spans="1:23">
      <c r="A445" s="202">
        <v>441</v>
      </c>
      <c r="B445" s="202" t="s">
        <v>5625</v>
      </c>
      <c r="C445" s="202" t="s">
        <v>6573</v>
      </c>
      <c r="D445" s="202" t="s">
        <v>5642</v>
      </c>
      <c r="E445" s="202" t="s">
        <v>5642</v>
      </c>
      <c r="F445" s="202" t="s">
        <v>6679</v>
      </c>
      <c r="G445" s="202" t="s">
        <v>4834</v>
      </c>
      <c r="H445" s="202" t="s">
        <v>4835</v>
      </c>
      <c r="I445" s="202" t="s">
        <v>6689</v>
      </c>
      <c r="J445" s="202" t="s">
        <v>5711</v>
      </c>
      <c r="K445" s="202" t="s">
        <v>5825</v>
      </c>
      <c r="L445" s="202" t="s">
        <v>5650</v>
      </c>
      <c r="M445" s="202" t="s">
        <v>5650</v>
      </c>
      <c r="N445" s="202" t="s">
        <v>5650</v>
      </c>
      <c r="O445" s="202" t="s">
        <v>5650</v>
      </c>
      <c r="P445" s="202" t="s">
        <v>5711</v>
      </c>
      <c r="Q445" s="202" t="s">
        <v>5825</v>
      </c>
      <c r="R445" s="202" t="s">
        <v>5711</v>
      </c>
      <c r="S445" s="202" t="s">
        <v>5650</v>
      </c>
      <c r="T445" s="202" t="s">
        <v>5650</v>
      </c>
      <c r="U445" s="202">
        <v>2</v>
      </c>
      <c r="V445" s="202">
        <v>0</v>
      </c>
      <c r="W445" s="202">
        <v>2</v>
      </c>
    </row>
    <row r="446" s="202" customFormat="1" spans="1:23">
      <c r="A446" s="202">
        <v>442</v>
      </c>
      <c r="B446" s="202" t="s">
        <v>5625</v>
      </c>
      <c r="C446" s="202" t="s">
        <v>6573</v>
      </c>
      <c r="D446" s="202" t="s">
        <v>5642</v>
      </c>
      <c r="E446" s="202" t="s">
        <v>5642</v>
      </c>
      <c r="F446" s="202" t="s">
        <v>6679</v>
      </c>
      <c r="G446" s="202" t="s">
        <v>4146</v>
      </c>
      <c r="H446" s="202" t="s">
        <v>4147</v>
      </c>
      <c r="I446" s="202" t="s">
        <v>6690</v>
      </c>
      <c r="J446" s="202" t="s">
        <v>5650</v>
      </c>
      <c r="K446" s="202" t="s">
        <v>5650</v>
      </c>
      <c r="L446" s="202" t="s">
        <v>5650</v>
      </c>
      <c r="M446" s="202" t="s">
        <v>5650</v>
      </c>
      <c r="N446" s="202" t="s">
        <v>5650</v>
      </c>
      <c r="O446" s="202" t="s">
        <v>5650</v>
      </c>
      <c r="P446" s="202" t="s">
        <v>5650</v>
      </c>
      <c r="Q446" s="202" t="s">
        <v>5650</v>
      </c>
      <c r="R446" s="202" t="s">
        <v>5650</v>
      </c>
      <c r="S446" s="202" t="s">
        <v>5650</v>
      </c>
      <c r="T446" s="202" t="s">
        <v>5650</v>
      </c>
      <c r="U446" s="202">
        <v>0</v>
      </c>
      <c r="V446" s="202">
        <v>0</v>
      </c>
      <c r="W446" s="202">
        <v>0</v>
      </c>
    </row>
    <row r="447" s="202" customFormat="1" hidden="1" spans="1:23">
      <c r="A447" s="202">
        <v>443</v>
      </c>
      <c r="B447" s="202" t="s">
        <v>5625</v>
      </c>
      <c r="C447" s="202" t="s">
        <v>6573</v>
      </c>
      <c r="D447" s="202" t="s">
        <v>6651</v>
      </c>
      <c r="E447" s="202" t="s">
        <v>6691</v>
      </c>
      <c r="F447" s="202" t="s">
        <v>4499</v>
      </c>
      <c r="G447" s="202" t="s">
        <v>4497</v>
      </c>
      <c r="H447" s="202" t="s">
        <v>4498</v>
      </c>
      <c r="I447" s="202" t="s">
        <v>6692</v>
      </c>
      <c r="J447" s="202" t="s">
        <v>6693</v>
      </c>
      <c r="K447" s="202" t="s">
        <v>6694</v>
      </c>
      <c r="L447" s="202" t="s">
        <v>6695</v>
      </c>
      <c r="M447" s="202" t="s">
        <v>6696</v>
      </c>
      <c r="N447" s="202" t="s">
        <v>6695</v>
      </c>
      <c r="O447" s="202" t="s">
        <v>5650</v>
      </c>
      <c r="P447" s="202" t="s">
        <v>5758</v>
      </c>
      <c r="Q447" s="202" t="s">
        <v>6320</v>
      </c>
      <c r="R447" s="202" t="s">
        <v>5669</v>
      </c>
      <c r="S447" s="202" t="s">
        <v>5650</v>
      </c>
      <c r="T447" s="202" t="s">
        <v>5685</v>
      </c>
      <c r="U447" s="202">
        <v>11</v>
      </c>
      <c r="V447" s="202">
        <v>8</v>
      </c>
      <c r="W447" s="202">
        <v>3</v>
      </c>
    </row>
    <row r="448" s="202" customFormat="1" hidden="1" spans="1:23">
      <c r="A448" s="202">
        <v>444</v>
      </c>
      <c r="B448" s="202" t="s">
        <v>5625</v>
      </c>
      <c r="C448" s="202" t="s">
        <v>6573</v>
      </c>
      <c r="D448" s="202" t="s">
        <v>6592</v>
      </c>
      <c r="E448" s="202" t="s">
        <v>6593</v>
      </c>
      <c r="F448" s="202" t="s">
        <v>4468</v>
      </c>
      <c r="G448" s="202" t="s">
        <v>4466</v>
      </c>
      <c r="H448" s="202" t="s">
        <v>4467</v>
      </c>
      <c r="I448" s="202" t="s">
        <v>6697</v>
      </c>
      <c r="J448" s="202" t="s">
        <v>6698</v>
      </c>
      <c r="K448" s="202" t="s">
        <v>6183</v>
      </c>
      <c r="L448" s="202" t="s">
        <v>6699</v>
      </c>
      <c r="M448" s="202" t="s">
        <v>6700</v>
      </c>
      <c r="N448" s="202" t="s">
        <v>6699</v>
      </c>
      <c r="O448" s="202" t="s">
        <v>5650</v>
      </c>
      <c r="P448" s="202" t="s">
        <v>5695</v>
      </c>
      <c r="Q448" s="202" t="s">
        <v>5696</v>
      </c>
      <c r="R448" s="202" t="s">
        <v>5697</v>
      </c>
      <c r="S448" s="202" t="s">
        <v>5650</v>
      </c>
      <c r="T448" s="202" t="s">
        <v>5687</v>
      </c>
      <c r="U448" s="202">
        <v>12</v>
      </c>
      <c r="V448" s="202">
        <v>7</v>
      </c>
      <c r="W448" s="202">
        <v>5</v>
      </c>
    </row>
    <row r="449" s="202" customFormat="1" hidden="1" spans="1:23">
      <c r="A449" s="202">
        <v>445</v>
      </c>
      <c r="B449" s="202" t="s">
        <v>5625</v>
      </c>
      <c r="C449" s="202" t="s">
        <v>6573</v>
      </c>
      <c r="D449" s="202" t="s">
        <v>6592</v>
      </c>
      <c r="E449" s="202" t="s">
        <v>6593</v>
      </c>
      <c r="F449" s="202" t="s">
        <v>4468</v>
      </c>
      <c r="G449" s="202" t="s">
        <v>4472</v>
      </c>
      <c r="H449" s="202" t="s">
        <v>4473</v>
      </c>
      <c r="I449" s="202" t="s">
        <v>5896</v>
      </c>
      <c r="J449" s="202" t="s">
        <v>5650</v>
      </c>
      <c r="K449" s="202" t="s">
        <v>5650</v>
      </c>
      <c r="L449" s="202" t="s">
        <v>5650</v>
      </c>
      <c r="M449" s="202" t="s">
        <v>5650</v>
      </c>
      <c r="N449" s="202" t="s">
        <v>5650</v>
      </c>
      <c r="O449" s="202" t="s">
        <v>5650</v>
      </c>
      <c r="P449" s="202" t="s">
        <v>5650</v>
      </c>
      <c r="Q449" s="202" t="s">
        <v>5650</v>
      </c>
      <c r="R449" s="202" t="s">
        <v>5650</v>
      </c>
      <c r="S449" s="202" t="s">
        <v>5650</v>
      </c>
      <c r="T449" s="202" t="s">
        <v>5650</v>
      </c>
      <c r="U449" s="202">
        <v>0</v>
      </c>
      <c r="V449" s="202">
        <v>0</v>
      </c>
      <c r="W449" s="202">
        <v>0</v>
      </c>
    </row>
    <row r="450" s="202" customFormat="1" hidden="1" spans="1:23">
      <c r="A450" s="202">
        <v>446</v>
      </c>
      <c r="B450" s="202" t="s">
        <v>5625</v>
      </c>
      <c r="C450" s="202" t="s">
        <v>6573</v>
      </c>
      <c r="D450" s="202" t="s">
        <v>6619</v>
      </c>
      <c r="E450" s="202" t="s">
        <v>6620</v>
      </c>
      <c r="F450" s="202" t="s">
        <v>6701</v>
      </c>
      <c r="G450" s="202" t="s">
        <v>4450</v>
      </c>
      <c r="H450" s="202" t="s">
        <v>1566</v>
      </c>
      <c r="I450" s="202" t="s">
        <v>6702</v>
      </c>
      <c r="J450" s="202" t="s">
        <v>6703</v>
      </c>
      <c r="K450" s="202" t="s">
        <v>6704</v>
      </c>
      <c r="L450" s="202" t="s">
        <v>6705</v>
      </c>
      <c r="M450" s="202" t="s">
        <v>6706</v>
      </c>
      <c r="N450" s="202" t="s">
        <v>5873</v>
      </c>
      <c r="O450" s="202" t="s">
        <v>6707</v>
      </c>
      <c r="P450" s="202" t="s">
        <v>6708</v>
      </c>
      <c r="Q450" s="202" t="s">
        <v>6709</v>
      </c>
      <c r="R450" s="202" t="s">
        <v>5685</v>
      </c>
      <c r="S450" s="202" t="s">
        <v>6431</v>
      </c>
      <c r="T450" s="202" t="s">
        <v>5650</v>
      </c>
      <c r="U450" s="202">
        <v>8</v>
      </c>
      <c r="V450" s="202">
        <v>5</v>
      </c>
      <c r="W450" s="202">
        <v>3</v>
      </c>
    </row>
    <row r="451" s="202" customFormat="1" hidden="1" spans="1:23">
      <c r="A451" s="202">
        <v>447</v>
      </c>
      <c r="B451" s="202" t="s">
        <v>5625</v>
      </c>
      <c r="C451" s="202" t="s">
        <v>6573</v>
      </c>
      <c r="D451" s="202" t="s">
        <v>6710</v>
      </c>
      <c r="E451" s="202" t="s">
        <v>6711</v>
      </c>
      <c r="F451" s="202" t="s">
        <v>6712</v>
      </c>
      <c r="G451" s="202" t="s">
        <v>4426</v>
      </c>
      <c r="H451" s="202" t="s">
        <v>4427</v>
      </c>
      <c r="I451" s="202" t="s">
        <v>6713</v>
      </c>
      <c r="J451" s="202" t="s">
        <v>5650</v>
      </c>
      <c r="K451" s="202" t="s">
        <v>5650</v>
      </c>
      <c r="L451" s="202" t="s">
        <v>5650</v>
      </c>
      <c r="M451" s="202" t="s">
        <v>5650</v>
      </c>
      <c r="N451" s="202" t="s">
        <v>5650</v>
      </c>
      <c r="O451" s="202" t="s">
        <v>5650</v>
      </c>
      <c r="P451" s="202" t="s">
        <v>5650</v>
      </c>
      <c r="Q451" s="202" t="s">
        <v>5650</v>
      </c>
      <c r="R451" s="202" t="s">
        <v>5650</v>
      </c>
      <c r="S451" s="202" t="s">
        <v>5650</v>
      </c>
      <c r="T451" s="202" t="s">
        <v>5650</v>
      </c>
      <c r="U451" s="202">
        <v>0</v>
      </c>
      <c r="V451" s="202">
        <v>0</v>
      </c>
      <c r="W451" s="202">
        <v>0</v>
      </c>
    </row>
    <row r="452" s="202" customFormat="1" hidden="1" spans="1:23">
      <c r="A452" s="202">
        <v>448</v>
      </c>
      <c r="B452" s="202" t="s">
        <v>5625</v>
      </c>
      <c r="C452" s="202" t="s">
        <v>6573</v>
      </c>
      <c r="D452" s="202" t="s">
        <v>6710</v>
      </c>
      <c r="E452" s="202" t="s">
        <v>6711</v>
      </c>
      <c r="F452" s="202" t="s">
        <v>6712</v>
      </c>
      <c r="G452" s="202" t="s">
        <v>4868</v>
      </c>
      <c r="H452" s="202" t="s">
        <v>4869</v>
      </c>
      <c r="I452" s="202" t="s">
        <v>6714</v>
      </c>
      <c r="J452" s="202" t="s">
        <v>6715</v>
      </c>
      <c r="K452" s="202" t="s">
        <v>6716</v>
      </c>
      <c r="L452" s="202" t="s">
        <v>6717</v>
      </c>
      <c r="M452" s="202" t="s">
        <v>6101</v>
      </c>
      <c r="N452" s="202" t="s">
        <v>6718</v>
      </c>
      <c r="O452" s="202" t="s">
        <v>6719</v>
      </c>
      <c r="P452" s="202" t="s">
        <v>6720</v>
      </c>
      <c r="Q452" s="202" t="s">
        <v>6721</v>
      </c>
      <c r="R452" s="202" t="s">
        <v>6722</v>
      </c>
      <c r="S452" s="202" t="s">
        <v>6723</v>
      </c>
      <c r="T452" s="202" t="s">
        <v>5731</v>
      </c>
      <c r="U452" s="202">
        <v>21</v>
      </c>
      <c r="V452" s="202">
        <v>9</v>
      </c>
      <c r="W452" s="202">
        <v>12</v>
      </c>
    </row>
    <row r="453" s="202" customFormat="1" hidden="1" spans="1:23">
      <c r="A453" s="202">
        <v>449</v>
      </c>
      <c r="B453" s="202" t="s">
        <v>5625</v>
      </c>
      <c r="C453" s="202" t="s">
        <v>6573</v>
      </c>
      <c r="D453" s="202" t="s">
        <v>6710</v>
      </c>
      <c r="E453" s="202" t="s">
        <v>6711</v>
      </c>
      <c r="F453" s="202" t="s">
        <v>6712</v>
      </c>
      <c r="G453" s="202" t="s">
        <v>4365</v>
      </c>
      <c r="H453" s="202" t="s">
        <v>4366</v>
      </c>
      <c r="I453" s="202" t="s">
        <v>5759</v>
      </c>
      <c r="J453" s="202" t="s">
        <v>5865</v>
      </c>
      <c r="K453" s="202" t="s">
        <v>5795</v>
      </c>
      <c r="L453" s="202" t="s">
        <v>5650</v>
      </c>
      <c r="M453" s="202" t="s">
        <v>5650</v>
      </c>
      <c r="N453" s="202" t="s">
        <v>5650</v>
      </c>
      <c r="O453" s="202" t="s">
        <v>5650</v>
      </c>
      <c r="P453" s="202" t="s">
        <v>5865</v>
      </c>
      <c r="Q453" s="202" t="s">
        <v>5795</v>
      </c>
      <c r="R453" s="202" t="s">
        <v>5669</v>
      </c>
      <c r="S453" s="202" t="s">
        <v>5685</v>
      </c>
      <c r="T453" s="202" t="s">
        <v>5685</v>
      </c>
      <c r="U453" s="202">
        <v>4</v>
      </c>
      <c r="V453" s="202">
        <v>0</v>
      </c>
      <c r="W453" s="202">
        <v>4</v>
      </c>
    </row>
    <row r="454" s="202" customFormat="1" hidden="1" spans="1:23">
      <c r="A454" s="202">
        <v>450</v>
      </c>
      <c r="B454" s="202" t="s">
        <v>5625</v>
      </c>
      <c r="C454" s="202" t="s">
        <v>6573</v>
      </c>
      <c r="D454" s="202" t="s">
        <v>6710</v>
      </c>
      <c r="E454" s="202" t="s">
        <v>6711</v>
      </c>
      <c r="F454" s="202" t="s">
        <v>6712</v>
      </c>
      <c r="G454" s="202" t="s">
        <v>4428</v>
      </c>
      <c r="H454" s="202" t="s">
        <v>4429</v>
      </c>
      <c r="I454" s="202" t="s">
        <v>6724</v>
      </c>
      <c r="J454" s="202" t="s">
        <v>5650</v>
      </c>
      <c r="K454" s="202" t="s">
        <v>5650</v>
      </c>
      <c r="L454" s="202" t="s">
        <v>5650</v>
      </c>
      <c r="M454" s="202" t="s">
        <v>5650</v>
      </c>
      <c r="N454" s="202" t="s">
        <v>5650</v>
      </c>
      <c r="O454" s="202" t="s">
        <v>5650</v>
      </c>
      <c r="P454" s="202" t="s">
        <v>5650</v>
      </c>
      <c r="Q454" s="202" t="s">
        <v>5650</v>
      </c>
      <c r="R454" s="202" t="s">
        <v>5650</v>
      </c>
      <c r="S454" s="202" t="s">
        <v>5650</v>
      </c>
      <c r="T454" s="202" t="s">
        <v>5650</v>
      </c>
      <c r="U454" s="202">
        <v>0</v>
      </c>
      <c r="V454" s="202">
        <v>0</v>
      </c>
      <c r="W454" s="202">
        <v>0</v>
      </c>
    </row>
    <row r="455" s="202" customFormat="1" hidden="1" spans="1:23">
      <c r="A455" s="202">
        <v>451</v>
      </c>
      <c r="B455" s="202" t="s">
        <v>5625</v>
      </c>
      <c r="C455" s="202" t="s">
        <v>6573</v>
      </c>
      <c r="D455" s="202" t="s">
        <v>6725</v>
      </c>
      <c r="E455" s="202" t="s">
        <v>6726</v>
      </c>
      <c r="F455" s="202" t="s">
        <v>6727</v>
      </c>
      <c r="G455" s="202" t="s">
        <v>4358</v>
      </c>
      <c r="H455" s="202" t="s">
        <v>4360</v>
      </c>
      <c r="I455" s="202" t="s">
        <v>6728</v>
      </c>
      <c r="J455" s="202" t="s">
        <v>6729</v>
      </c>
      <c r="K455" s="202" t="s">
        <v>6730</v>
      </c>
      <c r="L455" s="202" t="s">
        <v>6731</v>
      </c>
      <c r="M455" s="202" t="s">
        <v>6732</v>
      </c>
      <c r="N455" s="202" t="s">
        <v>6733</v>
      </c>
      <c r="O455" s="202" t="s">
        <v>5685</v>
      </c>
      <c r="P455" s="202" t="s">
        <v>6734</v>
      </c>
      <c r="Q455" s="202" t="s">
        <v>5796</v>
      </c>
      <c r="R455" s="202" t="s">
        <v>5798</v>
      </c>
      <c r="S455" s="202" t="s">
        <v>6431</v>
      </c>
      <c r="T455" s="202" t="s">
        <v>5685</v>
      </c>
      <c r="U455" s="202">
        <v>20</v>
      </c>
      <c r="V455" s="202">
        <v>9</v>
      </c>
      <c r="W455" s="202">
        <v>11</v>
      </c>
    </row>
    <row r="456" s="202" customFormat="1" hidden="1" spans="1:23">
      <c r="A456" s="202">
        <v>452</v>
      </c>
      <c r="B456" s="202" t="s">
        <v>5625</v>
      </c>
      <c r="C456" s="202" t="s">
        <v>6573</v>
      </c>
      <c r="D456" s="202" t="s">
        <v>4261</v>
      </c>
      <c r="E456" s="202" t="s">
        <v>6735</v>
      </c>
      <c r="F456" s="202" t="s">
        <v>6736</v>
      </c>
      <c r="G456" s="202" t="s">
        <v>4317</v>
      </c>
      <c r="H456" s="202" t="s">
        <v>4318</v>
      </c>
      <c r="I456" s="202" t="s">
        <v>5748</v>
      </c>
      <c r="J456" s="202" t="s">
        <v>5650</v>
      </c>
      <c r="K456" s="202" t="s">
        <v>5650</v>
      </c>
      <c r="L456" s="202" t="s">
        <v>5650</v>
      </c>
      <c r="M456" s="202" t="s">
        <v>5650</v>
      </c>
      <c r="N456" s="202" t="s">
        <v>5650</v>
      </c>
      <c r="O456" s="202" t="s">
        <v>5650</v>
      </c>
      <c r="P456" s="202" t="s">
        <v>5650</v>
      </c>
      <c r="Q456" s="202" t="s">
        <v>5650</v>
      </c>
      <c r="R456" s="202" t="s">
        <v>5650</v>
      </c>
      <c r="S456" s="202" t="s">
        <v>5650</v>
      </c>
      <c r="T456" s="202" t="s">
        <v>5650</v>
      </c>
      <c r="U456" s="202">
        <v>0</v>
      </c>
      <c r="V456" s="202">
        <v>0</v>
      </c>
      <c r="W456" s="202">
        <v>0</v>
      </c>
    </row>
    <row r="457" s="202" customFormat="1" hidden="1" spans="1:23">
      <c r="A457" s="202">
        <v>453</v>
      </c>
      <c r="B457" s="202" t="s">
        <v>5625</v>
      </c>
      <c r="C457" s="202" t="s">
        <v>6573</v>
      </c>
      <c r="D457" s="202" t="s">
        <v>4261</v>
      </c>
      <c r="E457" s="202" t="s">
        <v>6735</v>
      </c>
      <c r="F457" s="202" t="s">
        <v>6736</v>
      </c>
      <c r="G457" s="202" t="s">
        <v>4267</v>
      </c>
      <c r="H457" s="202" t="s">
        <v>4268</v>
      </c>
      <c r="I457" s="202" t="s">
        <v>6737</v>
      </c>
      <c r="J457" s="202" t="s">
        <v>5650</v>
      </c>
      <c r="K457" s="202" t="s">
        <v>5650</v>
      </c>
      <c r="L457" s="202" t="s">
        <v>5650</v>
      </c>
      <c r="M457" s="202" t="s">
        <v>5650</v>
      </c>
      <c r="N457" s="202" t="s">
        <v>5650</v>
      </c>
      <c r="O457" s="202" t="s">
        <v>5650</v>
      </c>
      <c r="P457" s="202" t="s">
        <v>5650</v>
      </c>
      <c r="Q457" s="202" t="s">
        <v>5650</v>
      </c>
      <c r="R457" s="202" t="s">
        <v>5650</v>
      </c>
      <c r="S457" s="202" t="s">
        <v>5650</v>
      </c>
      <c r="T457" s="202" t="s">
        <v>5650</v>
      </c>
      <c r="U457" s="202">
        <v>0</v>
      </c>
      <c r="V457" s="202">
        <v>0</v>
      </c>
      <c r="W457" s="202">
        <v>0</v>
      </c>
    </row>
    <row r="458" s="202" customFormat="1" spans="1:23">
      <c r="A458" s="202">
        <v>454</v>
      </c>
      <c r="B458" s="202" t="s">
        <v>5625</v>
      </c>
      <c r="C458" s="202" t="s">
        <v>6573</v>
      </c>
      <c r="D458" s="202" t="s">
        <v>5642</v>
      </c>
      <c r="E458" s="202" t="s">
        <v>5642</v>
      </c>
      <c r="F458" s="202" t="s">
        <v>3213</v>
      </c>
      <c r="G458" s="202" t="s">
        <v>4166</v>
      </c>
      <c r="H458" s="202" t="s">
        <v>4167</v>
      </c>
      <c r="I458" s="202" t="s">
        <v>6738</v>
      </c>
      <c r="J458" s="202" t="s">
        <v>5650</v>
      </c>
      <c r="K458" s="202" t="s">
        <v>5650</v>
      </c>
      <c r="L458" s="202" t="s">
        <v>5650</v>
      </c>
      <c r="M458" s="202" t="s">
        <v>5650</v>
      </c>
      <c r="N458" s="202" t="s">
        <v>5650</v>
      </c>
      <c r="O458" s="202" t="s">
        <v>5650</v>
      </c>
      <c r="P458" s="202" t="s">
        <v>5650</v>
      </c>
      <c r="Q458" s="202" t="s">
        <v>5650</v>
      </c>
      <c r="R458" s="202" t="s">
        <v>5650</v>
      </c>
      <c r="S458" s="202" t="s">
        <v>5650</v>
      </c>
      <c r="T458" s="202" t="s">
        <v>5650</v>
      </c>
      <c r="U458" s="202">
        <v>0</v>
      </c>
      <c r="V458" s="202">
        <v>0</v>
      </c>
      <c r="W458" s="202">
        <v>0</v>
      </c>
    </row>
    <row r="459" s="202" customFormat="1" spans="1:23">
      <c r="A459" s="202">
        <v>455</v>
      </c>
      <c r="B459" s="202" t="s">
        <v>5625</v>
      </c>
      <c r="C459" s="202" t="s">
        <v>6573</v>
      </c>
      <c r="D459" s="202" t="s">
        <v>5642</v>
      </c>
      <c r="E459" s="202" t="s">
        <v>5642</v>
      </c>
      <c r="F459" s="202" t="s">
        <v>3213</v>
      </c>
      <c r="G459" s="202" t="s">
        <v>4142</v>
      </c>
      <c r="H459" s="202" t="s">
        <v>4143</v>
      </c>
      <c r="I459" s="202" t="s">
        <v>6739</v>
      </c>
      <c r="J459" s="202" t="s">
        <v>6448</v>
      </c>
      <c r="K459" s="202" t="s">
        <v>6740</v>
      </c>
      <c r="L459" s="202" t="s">
        <v>5650</v>
      </c>
      <c r="M459" s="202" t="s">
        <v>5650</v>
      </c>
      <c r="N459" s="202" t="s">
        <v>5650</v>
      </c>
      <c r="O459" s="202" t="s">
        <v>5650</v>
      </c>
      <c r="P459" s="202" t="s">
        <v>6448</v>
      </c>
      <c r="Q459" s="202" t="s">
        <v>6740</v>
      </c>
      <c r="R459" s="202" t="s">
        <v>5726</v>
      </c>
      <c r="S459" s="202" t="s">
        <v>5685</v>
      </c>
      <c r="T459" s="202" t="s">
        <v>5650</v>
      </c>
      <c r="U459" s="202">
        <v>2</v>
      </c>
      <c r="V459" s="202">
        <v>0</v>
      </c>
      <c r="W459" s="202">
        <v>2</v>
      </c>
    </row>
    <row r="460" s="202" customFormat="1" spans="1:23">
      <c r="A460" s="202">
        <v>456</v>
      </c>
      <c r="B460" s="202" t="s">
        <v>5625</v>
      </c>
      <c r="C460" s="202" t="s">
        <v>6573</v>
      </c>
      <c r="D460" s="202" t="s">
        <v>5642</v>
      </c>
      <c r="E460" s="202" t="s">
        <v>5642</v>
      </c>
      <c r="F460" s="202" t="s">
        <v>3213</v>
      </c>
      <c r="G460" s="202" t="s">
        <v>4168</v>
      </c>
      <c r="H460" s="202" t="s">
        <v>4026</v>
      </c>
      <c r="I460" s="202" t="s">
        <v>6741</v>
      </c>
      <c r="J460" s="202" t="s">
        <v>6742</v>
      </c>
      <c r="K460" s="202" t="s">
        <v>6743</v>
      </c>
      <c r="L460" s="202" t="s">
        <v>6744</v>
      </c>
      <c r="M460" s="202" t="s">
        <v>6213</v>
      </c>
      <c r="N460" s="202" t="s">
        <v>6745</v>
      </c>
      <c r="O460" s="202" t="s">
        <v>6055</v>
      </c>
      <c r="P460" s="202" t="s">
        <v>5685</v>
      </c>
      <c r="Q460" s="202" t="s">
        <v>5685</v>
      </c>
      <c r="R460" s="202" t="s">
        <v>5685</v>
      </c>
      <c r="S460" s="202" t="s">
        <v>5650</v>
      </c>
      <c r="T460" s="202" t="s">
        <v>5650</v>
      </c>
      <c r="U460" s="202">
        <v>6</v>
      </c>
      <c r="V460" s="202">
        <v>5</v>
      </c>
      <c r="W460" s="202">
        <v>1</v>
      </c>
    </row>
    <row r="461" s="202" customFormat="1" spans="1:23">
      <c r="A461" s="202">
        <v>457</v>
      </c>
      <c r="B461" s="202" t="s">
        <v>5625</v>
      </c>
      <c r="C461" s="202" t="s">
        <v>6573</v>
      </c>
      <c r="D461" s="202" t="s">
        <v>5642</v>
      </c>
      <c r="E461" s="202" t="s">
        <v>5642</v>
      </c>
      <c r="F461" s="202" t="s">
        <v>3213</v>
      </c>
      <c r="G461" s="202" t="s">
        <v>4136</v>
      </c>
      <c r="H461" s="202" t="s">
        <v>4137</v>
      </c>
      <c r="I461" s="202" t="s">
        <v>6746</v>
      </c>
      <c r="J461" s="202" t="s">
        <v>6747</v>
      </c>
      <c r="K461" s="202" t="s">
        <v>6748</v>
      </c>
      <c r="L461" s="202" t="s">
        <v>6749</v>
      </c>
      <c r="M461" s="202" t="s">
        <v>6750</v>
      </c>
      <c r="N461" s="202" t="s">
        <v>6749</v>
      </c>
      <c r="O461" s="202" t="s">
        <v>5650</v>
      </c>
      <c r="P461" s="202" t="s">
        <v>6751</v>
      </c>
      <c r="Q461" s="202" t="s">
        <v>6752</v>
      </c>
      <c r="R461" s="202" t="s">
        <v>6753</v>
      </c>
      <c r="S461" s="202" t="s">
        <v>5685</v>
      </c>
      <c r="T461" s="202" t="s">
        <v>5856</v>
      </c>
      <c r="U461" s="202">
        <v>11</v>
      </c>
      <c r="V461" s="202">
        <v>3</v>
      </c>
      <c r="W461" s="202">
        <v>8</v>
      </c>
    </row>
    <row r="462" s="202" customFormat="1" spans="1:23">
      <c r="A462" s="202">
        <v>458</v>
      </c>
      <c r="B462" s="202" t="s">
        <v>5625</v>
      </c>
      <c r="C462" s="202" t="s">
        <v>6573</v>
      </c>
      <c r="D462" s="202" t="s">
        <v>5642</v>
      </c>
      <c r="E462" s="202" t="s">
        <v>5642</v>
      </c>
      <c r="F462" s="202" t="s">
        <v>3213</v>
      </c>
      <c r="G462" s="202" t="s">
        <v>4157</v>
      </c>
      <c r="H462" s="202" t="s">
        <v>6754</v>
      </c>
      <c r="I462" s="202" t="s">
        <v>6755</v>
      </c>
      <c r="J462" s="202" t="s">
        <v>5650</v>
      </c>
      <c r="K462" s="202" t="s">
        <v>5650</v>
      </c>
      <c r="L462" s="202" t="s">
        <v>5650</v>
      </c>
      <c r="M462" s="202" t="s">
        <v>5650</v>
      </c>
      <c r="N462" s="202" t="s">
        <v>5650</v>
      </c>
      <c r="O462" s="202" t="s">
        <v>5650</v>
      </c>
      <c r="P462" s="202" t="s">
        <v>5650</v>
      </c>
      <c r="Q462" s="202" t="s">
        <v>5650</v>
      </c>
      <c r="R462" s="202" t="s">
        <v>5650</v>
      </c>
      <c r="S462" s="202" t="s">
        <v>5650</v>
      </c>
      <c r="T462" s="202" t="s">
        <v>5650</v>
      </c>
      <c r="U462" s="202">
        <v>0</v>
      </c>
      <c r="V462" s="202">
        <v>0</v>
      </c>
      <c r="W462" s="202">
        <v>0</v>
      </c>
    </row>
    <row r="463" s="202" customFormat="1" spans="1:23">
      <c r="A463" s="202">
        <v>459</v>
      </c>
      <c r="B463" s="202" t="s">
        <v>5625</v>
      </c>
      <c r="C463" s="202" t="s">
        <v>6573</v>
      </c>
      <c r="D463" s="202" t="s">
        <v>5642</v>
      </c>
      <c r="E463" s="202" t="s">
        <v>5642</v>
      </c>
      <c r="F463" s="202" t="s">
        <v>3213</v>
      </c>
      <c r="G463" s="202" t="s">
        <v>4152</v>
      </c>
      <c r="H463" s="202" t="s">
        <v>4153</v>
      </c>
      <c r="I463" s="202" t="s">
        <v>6756</v>
      </c>
      <c r="J463" s="202" t="s">
        <v>5650</v>
      </c>
      <c r="K463" s="202" t="s">
        <v>5650</v>
      </c>
      <c r="L463" s="202" t="s">
        <v>5650</v>
      </c>
      <c r="M463" s="202" t="s">
        <v>5650</v>
      </c>
      <c r="N463" s="202" t="s">
        <v>5650</v>
      </c>
      <c r="O463" s="202" t="s">
        <v>5650</v>
      </c>
      <c r="P463" s="202" t="s">
        <v>5650</v>
      </c>
      <c r="Q463" s="202" t="s">
        <v>5650</v>
      </c>
      <c r="R463" s="202" t="s">
        <v>5650</v>
      </c>
      <c r="S463" s="202" t="s">
        <v>5650</v>
      </c>
      <c r="T463" s="202" t="s">
        <v>5650</v>
      </c>
      <c r="U463" s="202">
        <v>0</v>
      </c>
      <c r="V463" s="202">
        <v>0</v>
      </c>
      <c r="W463" s="202">
        <v>0</v>
      </c>
    </row>
    <row r="464" s="202" customFormat="1" spans="1:23">
      <c r="A464" s="202">
        <v>460</v>
      </c>
      <c r="B464" s="202" t="s">
        <v>5625</v>
      </c>
      <c r="C464" s="202" t="s">
        <v>6573</v>
      </c>
      <c r="D464" s="202" t="s">
        <v>5642</v>
      </c>
      <c r="E464" s="202" t="s">
        <v>5642</v>
      </c>
      <c r="F464" s="202" t="s">
        <v>3213</v>
      </c>
      <c r="G464" s="202" t="s">
        <v>4155</v>
      </c>
      <c r="H464" s="202" t="s">
        <v>4156</v>
      </c>
      <c r="I464" s="202" t="s">
        <v>6757</v>
      </c>
      <c r="J464" s="202" t="s">
        <v>6758</v>
      </c>
      <c r="K464" s="202" t="s">
        <v>6201</v>
      </c>
      <c r="L464" s="202" t="s">
        <v>6759</v>
      </c>
      <c r="M464" s="202" t="s">
        <v>5874</v>
      </c>
      <c r="N464" s="202" t="s">
        <v>6760</v>
      </c>
      <c r="O464" s="202" t="s">
        <v>6319</v>
      </c>
      <c r="P464" s="202" t="s">
        <v>6761</v>
      </c>
      <c r="Q464" s="202" t="s">
        <v>6762</v>
      </c>
      <c r="R464" s="202" t="s">
        <v>5687</v>
      </c>
      <c r="S464" s="202" t="s">
        <v>5955</v>
      </c>
      <c r="T464" s="202" t="s">
        <v>5932</v>
      </c>
      <c r="U464" s="202">
        <v>22</v>
      </c>
      <c r="V464" s="202">
        <v>8</v>
      </c>
      <c r="W464" s="202">
        <v>14</v>
      </c>
    </row>
    <row r="465" s="202" customFormat="1" spans="1:23">
      <c r="A465" s="202">
        <v>461</v>
      </c>
      <c r="B465" s="202" t="s">
        <v>5625</v>
      </c>
      <c r="C465" s="202" t="s">
        <v>6573</v>
      </c>
      <c r="D465" s="202" t="s">
        <v>5642</v>
      </c>
      <c r="E465" s="202" t="s">
        <v>5642</v>
      </c>
      <c r="F465" s="202" t="s">
        <v>3213</v>
      </c>
      <c r="G465" s="202" t="s">
        <v>4164</v>
      </c>
      <c r="H465" s="202" t="s">
        <v>4165</v>
      </c>
      <c r="I465" s="202" t="s">
        <v>6763</v>
      </c>
      <c r="J465" s="202" t="s">
        <v>6764</v>
      </c>
      <c r="K465" s="202" t="s">
        <v>6765</v>
      </c>
      <c r="L465" s="202" t="s">
        <v>5650</v>
      </c>
      <c r="M465" s="202" t="s">
        <v>5650</v>
      </c>
      <c r="N465" s="202" t="s">
        <v>5650</v>
      </c>
      <c r="O465" s="202" t="s">
        <v>5650</v>
      </c>
      <c r="P465" s="202" t="s">
        <v>6764</v>
      </c>
      <c r="Q465" s="202" t="s">
        <v>6765</v>
      </c>
      <c r="R465" s="202" t="s">
        <v>6764</v>
      </c>
      <c r="S465" s="202" t="s">
        <v>5650</v>
      </c>
      <c r="T465" s="202" t="s">
        <v>5650</v>
      </c>
      <c r="U465" s="202">
        <v>4</v>
      </c>
      <c r="V465" s="202">
        <v>0</v>
      </c>
      <c r="W465" s="202">
        <v>4</v>
      </c>
    </row>
    <row r="466" s="202" customFormat="1" spans="1:23">
      <c r="A466" s="202">
        <v>462</v>
      </c>
      <c r="B466" s="202" t="s">
        <v>5625</v>
      </c>
      <c r="C466" s="202" t="s">
        <v>6573</v>
      </c>
      <c r="D466" s="202" t="s">
        <v>5642</v>
      </c>
      <c r="E466" s="202" t="s">
        <v>5642</v>
      </c>
      <c r="F466" s="202" t="s">
        <v>3213</v>
      </c>
      <c r="G466" s="202" t="s">
        <v>4148</v>
      </c>
      <c r="H466" s="202" t="s">
        <v>4149</v>
      </c>
      <c r="I466" s="202" t="s">
        <v>6766</v>
      </c>
      <c r="J466" s="202" t="s">
        <v>6767</v>
      </c>
      <c r="K466" s="202" t="s">
        <v>6247</v>
      </c>
      <c r="L466" s="202" t="s">
        <v>5896</v>
      </c>
      <c r="M466" s="202" t="s">
        <v>6369</v>
      </c>
      <c r="N466" s="202" t="s">
        <v>5699</v>
      </c>
      <c r="O466" s="202" t="s">
        <v>5654</v>
      </c>
      <c r="P466" s="202" t="s">
        <v>5702</v>
      </c>
      <c r="Q466" s="202" t="s">
        <v>5874</v>
      </c>
      <c r="R466" s="202" t="s">
        <v>5727</v>
      </c>
      <c r="S466" s="202" t="s">
        <v>5685</v>
      </c>
      <c r="T466" s="202" t="s">
        <v>5727</v>
      </c>
      <c r="U466" s="202">
        <v>8</v>
      </c>
      <c r="V466" s="202">
        <v>3</v>
      </c>
      <c r="W466" s="202">
        <v>5</v>
      </c>
    </row>
    <row r="467" s="202" customFormat="1" spans="1:23">
      <c r="A467" s="202">
        <v>463</v>
      </c>
      <c r="B467" s="202" t="s">
        <v>5625</v>
      </c>
      <c r="C467" s="202" t="s">
        <v>6573</v>
      </c>
      <c r="D467" s="202" t="s">
        <v>5642</v>
      </c>
      <c r="E467" s="202" t="s">
        <v>5642</v>
      </c>
      <c r="F467" s="202" t="s">
        <v>3213</v>
      </c>
      <c r="G467" s="202" t="s">
        <v>4160</v>
      </c>
      <c r="H467" s="202" t="s">
        <v>4161</v>
      </c>
      <c r="I467" s="202" t="s">
        <v>6768</v>
      </c>
      <c r="J467" s="202" t="s">
        <v>6769</v>
      </c>
      <c r="K467" s="202" t="s">
        <v>5714</v>
      </c>
      <c r="L467" s="202" t="s">
        <v>5650</v>
      </c>
      <c r="M467" s="202" t="s">
        <v>5650</v>
      </c>
      <c r="N467" s="202" t="s">
        <v>5650</v>
      </c>
      <c r="O467" s="202" t="s">
        <v>5650</v>
      </c>
      <c r="P467" s="202" t="s">
        <v>6769</v>
      </c>
      <c r="Q467" s="202" t="s">
        <v>6770</v>
      </c>
      <c r="R467" s="202" t="s">
        <v>6771</v>
      </c>
      <c r="S467" s="202" t="s">
        <v>5669</v>
      </c>
      <c r="T467" s="202" t="s">
        <v>5722</v>
      </c>
      <c r="U467" s="202">
        <v>7</v>
      </c>
      <c r="V467" s="202">
        <v>1</v>
      </c>
      <c r="W467" s="202">
        <v>6</v>
      </c>
    </row>
    <row r="468" s="202" customFormat="1" spans="1:23">
      <c r="A468" s="202">
        <v>464</v>
      </c>
      <c r="B468" s="202" t="s">
        <v>5625</v>
      </c>
      <c r="C468" s="202" t="s">
        <v>6573</v>
      </c>
      <c r="D468" s="202" t="s">
        <v>5642</v>
      </c>
      <c r="E468" s="202" t="s">
        <v>5642</v>
      </c>
      <c r="F468" s="202" t="s">
        <v>3213</v>
      </c>
      <c r="G468" s="202" t="s">
        <v>4150</v>
      </c>
      <c r="H468" s="202" t="s">
        <v>4151</v>
      </c>
      <c r="I468" s="202" t="s">
        <v>6772</v>
      </c>
      <c r="J468" s="202" t="s">
        <v>5650</v>
      </c>
      <c r="K468" s="202" t="s">
        <v>5650</v>
      </c>
      <c r="L468" s="202" t="s">
        <v>5650</v>
      </c>
      <c r="M468" s="202" t="s">
        <v>5650</v>
      </c>
      <c r="N468" s="202" t="s">
        <v>5650</v>
      </c>
      <c r="O468" s="202" t="s">
        <v>5650</v>
      </c>
      <c r="P468" s="202" t="s">
        <v>5650</v>
      </c>
      <c r="Q468" s="202" t="s">
        <v>5650</v>
      </c>
      <c r="R468" s="202" t="s">
        <v>5650</v>
      </c>
      <c r="S468" s="202" t="s">
        <v>5650</v>
      </c>
      <c r="T468" s="202" t="s">
        <v>5650</v>
      </c>
      <c r="U468" s="202">
        <v>0</v>
      </c>
      <c r="V468" s="202">
        <v>0</v>
      </c>
      <c r="W468" s="202">
        <v>0</v>
      </c>
    </row>
    <row r="469" s="202" customFormat="1" spans="1:23">
      <c r="A469" s="202">
        <v>465</v>
      </c>
      <c r="B469" s="202" t="s">
        <v>5625</v>
      </c>
      <c r="C469" s="202" t="s">
        <v>6573</v>
      </c>
      <c r="D469" s="202" t="s">
        <v>5642</v>
      </c>
      <c r="E469" s="202" t="s">
        <v>5642</v>
      </c>
      <c r="F469" s="202" t="s">
        <v>3213</v>
      </c>
      <c r="G469" s="202" t="s">
        <v>4139</v>
      </c>
      <c r="H469" s="202" t="s">
        <v>4140</v>
      </c>
      <c r="I469" s="202" t="s">
        <v>5812</v>
      </c>
      <c r="J469" s="202" t="s">
        <v>5650</v>
      </c>
      <c r="K469" s="202" t="s">
        <v>5650</v>
      </c>
      <c r="L469" s="202" t="s">
        <v>5650</v>
      </c>
      <c r="M469" s="202" t="s">
        <v>5650</v>
      </c>
      <c r="N469" s="202" t="s">
        <v>5650</v>
      </c>
      <c r="O469" s="202" t="s">
        <v>5650</v>
      </c>
      <c r="P469" s="202" t="s">
        <v>5650</v>
      </c>
      <c r="Q469" s="202" t="s">
        <v>5650</v>
      </c>
      <c r="R469" s="202" t="s">
        <v>5650</v>
      </c>
      <c r="S469" s="202" t="s">
        <v>5650</v>
      </c>
      <c r="T469" s="202" t="s">
        <v>5650</v>
      </c>
      <c r="U469" s="202">
        <v>0</v>
      </c>
      <c r="V469" s="202">
        <v>0</v>
      </c>
      <c r="W469" s="202">
        <v>0</v>
      </c>
    </row>
    <row r="470" s="202" customFormat="1" spans="1:23">
      <c r="A470" s="202">
        <v>466</v>
      </c>
      <c r="B470" s="202" t="s">
        <v>5625</v>
      </c>
      <c r="C470" s="202" t="s">
        <v>6573</v>
      </c>
      <c r="D470" s="202" t="s">
        <v>5642</v>
      </c>
      <c r="E470" s="202" t="s">
        <v>5642</v>
      </c>
      <c r="F470" s="202" t="s">
        <v>3213</v>
      </c>
      <c r="G470" s="202" t="s">
        <v>5539</v>
      </c>
      <c r="H470" s="202" t="s">
        <v>4170</v>
      </c>
      <c r="I470" s="202" t="s">
        <v>6107</v>
      </c>
      <c r="J470" s="202" t="s">
        <v>5650</v>
      </c>
      <c r="K470" s="202" t="s">
        <v>5650</v>
      </c>
      <c r="L470" s="202" t="s">
        <v>5650</v>
      </c>
      <c r="M470" s="202" t="s">
        <v>5650</v>
      </c>
      <c r="N470" s="202" t="s">
        <v>5650</v>
      </c>
      <c r="O470" s="202" t="s">
        <v>5650</v>
      </c>
      <c r="P470" s="202" t="s">
        <v>5650</v>
      </c>
      <c r="Q470" s="202" t="s">
        <v>5650</v>
      </c>
      <c r="R470" s="202" t="s">
        <v>5650</v>
      </c>
      <c r="S470" s="202" t="s">
        <v>5650</v>
      </c>
      <c r="T470" s="202" t="s">
        <v>5650</v>
      </c>
      <c r="U470" s="202">
        <v>0</v>
      </c>
      <c r="V470" s="202">
        <v>0</v>
      </c>
      <c r="W470" s="202">
        <v>0</v>
      </c>
    </row>
    <row r="471" s="202" customFormat="1" hidden="1" spans="1:23">
      <c r="A471" s="202">
        <v>467</v>
      </c>
      <c r="B471" s="202" t="s">
        <v>5625</v>
      </c>
      <c r="C471" s="202" t="s">
        <v>6573</v>
      </c>
      <c r="D471" s="202" t="s">
        <v>4261</v>
      </c>
      <c r="E471" s="202" t="s">
        <v>6773</v>
      </c>
      <c r="F471" s="202" t="s">
        <v>6774</v>
      </c>
      <c r="G471" s="202" t="s">
        <v>4282</v>
      </c>
      <c r="H471" s="202" t="s">
        <v>4283</v>
      </c>
      <c r="I471" s="202" t="s">
        <v>6775</v>
      </c>
      <c r="J471" s="202" t="s">
        <v>5650</v>
      </c>
      <c r="K471" s="202" t="s">
        <v>5650</v>
      </c>
      <c r="L471" s="202" t="s">
        <v>5650</v>
      </c>
      <c r="M471" s="202" t="s">
        <v>5650</v>
      </c>
      <c r="N471" s="202" t="s">
        <v>5650</v>
      </c>
      <c r="O471" s="202" t="s">
        <v>5650</v>
      </c>
      <c r="P471" s="202" t="s">
        <v>5650</v>
      </c>
      <c r="Q471" s="202" t="s">
        <v>5650</v>
      </c>
      <c r="R471" s="202" t="s">
        <v>5650</v>
      </c>
      <c r="S471" s="202" t="s">
        <v>5650</v>
      </c>
      <c r="T471" s="202" t="s">
        <v>5650</v>
      </c>
      <c r="U471" s="202">
        <v>0</v>
      </c>
      <c r="V471" s="202">
        <v>0</v>
      </c>
      <c r="W471" s="202">
        <v>0</v>
      </c>
    </row>
    <row r="472" s="202" customFormat="1" hidden="1" spans="1:23">
      <c r="A472" s="202">
        <v>468</v>
      </c>
      <c r="B472" s="202" t="s">
        <v>5625</v>
      </c>
      <c r="C472" s="202" t="s">
        <v>6573</v>
      </c>
      <c r="D472" s="202" t="s">
        <v>6651</v>
      </c>
      <c r="E472" s="202" t="s">
        <v>6691</v>
      </c>
      <c r="F472" s="202" t="s">
        <v>6776</v>
      </c>
      <c r="G472" s="202" t="s">
        <v>4487</v>
      </c>
      <c r="H472" s="202" t="s">
        <v>4488</v>
      </c>
      <c r="I472" s="202" t="s">
        <v>6777</v>
      </c>
      <c r="J472" s="202" t="s">
        <v>5650</v>
      </c>
      <c r="K472" s="202" t="s">
        <v>5650</v>
      </c>
      <c r="L472" s="202" t="s">
        <v>5650</v>
      </c>
      <c r="M472" s="202" t="s">
        <v>5650</v>
      </c>
      <c r="N472" s="202" t="s">
        <v>5650</v>
      </c>
      <c r="O472" s="202" t="s">
        <v>5650</v>
      </c>
      <c r="P472" s="202" t="s">
        <v>5650</v>
      </c>
      <c r="Q472" s="202" t="s">
        <v>5650</v>
      </c>
      <c r="R472" s="202" t="s">
        <v>5650</v>
      </c>
      <c r="S472" s="202" t="s">
        <v>5650</v>
      </c>
      <c r="T472" s="202" t="s">
        <v>5650</v>
      </c>
      <c r="U472" s="202">
        <v>0</v>
      </c>
      <c r="V472" s="202">
        <v>0</v>
      </c>
      <c r="W472" s="202">
        <v>0</v>
      </c>
    </row>
    <row r="473" s="202" customFormat="1" hidden="1" spans="1:23">
      <c r="A473" s="202">
        <v>469</v>
      </c>
      <c r="B473" s="202" t="s">
        <v>5625</v>
      </c>
      <c r="C473" s="202" t="s">
        <v>6573</v>
      </c>
      <c r="D473" s="202" t="s">
        <v>6651</v>
      </c>
      <c r="E473" s="202" t="s">
        <v>6691</v>
      </c>
      <c r="F473" s="202" t="s">
        <v>6776</v>
      </c>
      <c r="G473" s="202" t="s">
        <v>4512</v>
      </c>
      <c r="H473" s="202" t="s">
        <v>4513</v>
      </c>
      <c r="I473" s="202" t="s">
        <v>6778</v>
      </c>
      <c r="J473" s="202" t="s">
        <v>6463</v>
      </c>
      <c r="K473" s="202" t="s">
        <v>5687</v>
      </c>
      <c r="L473" s="202" t="s">
        <v>6463</v>
      </c>
      <c r="M473" s="202" t="s">
        <v>5687</v>
      </c>
      <c r="N473" s="202" t="s">
        <v>6463</v>
      </c>
      <c r="O473" s="202" t="s">
        <v>5650</v>
      </c>
      <c r="P473" s="202" t="s">
        <v>5650</v>
      </c>
      <c r="Q473" s="202" t="s">
        <v>5650</v>
      </c>
      <c r="R473" s="202" t="s">
        <v>5650</v>
      </c>
      <c r="S473" s="202" t="s">
        <v>5650</v>
      </c>
      <c r="T473" s="202" t="s">
        <v>5650</v>
      </c>
      <c r="U473" s="202">
        <v>3</v>
      </c>
      <c r="V473" s="202">
        <v>3</v>
      </c>
      <c r="W473" s="202">
        <v>0</v>
      </c>
    </row>
    <row r="474" s="202" customFormat="1" hidden="1" spans="1:23">
      <c r="A474" s="202">
        <v>470</v>
      </c>
      <c r="B474" s="202" t="s">
        <v>5625</v>
      </c>
      <c r="C474" s="202" t="s">
        <v>6573</v>
      </c>
      <c r="D474" s="202" t="s">
        <v>6592</v>
      </c>
      <c r="E474" s="202" t="s">
        <v>6593</v>
      </c>
      <c r="F474" s="202" t="s">
        <v>4345</v>
      </c>
      <c r="G474" s="202" t="s">
        <v>4343</v>
      </c>
      <c r="H474" s="202" t="s">
        <v>4344</v>
      </c>
      <c r="I474" s="202" t="s">
        <v>6779</v>
      </c>
      <c r="J474" s="202" t="s">
        <v>5907</v>
      </c>
      <c r="K474" s="202" t="s">
        <v>5907</v>
      </c>
      <c r="L474" s="202" t="s">
        <v>5907</v>
      </c>
      <c r="M474" s="202" t="s">
        <v>5907</v>
      </c>
      <c r="N474" s="202" t="s">
        <v>5907</v>
      </c>
      <c r="O474" s="202" t="s">
        <v>5650</v>
      </c>
      <c r="P474" s="202" t="s">
        <v>5650</v>
      </c>
      <c r="Q474" s="202" t="s">
        <v>5650</v>
      </c>
      <c r="R474" s="202" t="s">
        <v>5650</v>
      </c>
      <c r="S474" s="202" t="s">
        <v>5650</v>
      </c>
      <c r="T474" s="202" t="s">
        <v>5650</v>
      </c>
      <c r="U474" s="202">
        <v>1</v>
      </c>
      <c r="V474" s="202">
        <v>1</v>
      </c>
      <c r="W474" s="202">
        <v>0</v>
      </c>
    </row>
    <row r="475" s="202" customFormat="1" spans="1:23">
      <c r="A475" s="202">
        <v>471</v>
      </c>
      <c r="B475" s="202" t="s">
        <v>5625</v>
      </c>
      <c r="C475" s="202" t="s">
        <v>6573</v>
      </c>
      <c r="D475" s="202" t="s">
        <v>5642</v>
      </c>
      <c r="E475" s="202" t="s">
        <v>5642</v>
      </c>
      <c r="F475" s="202" t="s">
        <v>4106</v>
      </c>
      <c r="G475" s="202" t="s">
        <v>4830</v>
      </c>
      <c r="H475" s="202" t="s">
        <v>4831</v>
      </c>
      <c r="I475" s="202" t="s">
        <v>5685</v>
      </c>
      <c r="J475" s="202" t="s">
        <v>5650</v>
      </c>
      <c r="K475" s="202" t="s">
        <v>5650</v>
      </c>
      <c r="L475" s="202" t="s">
        <v>5650</v>
      </c>
      <c r="M475" s="202" t="s">
        <v>5650</v>
      </c>
      <c r="N475" s="202" t="s">
        <v>5650</v>
      </c>
      <c r="O475" s="202" t="s">
        <v>5650</v>
      </c>
      <c r="P475" s="202" t="s">
        <v>5650</v>
      </c>
      <c r="Q475" s="202" t="s">
        <v>5650</v>
      </c>
      <c r="R475" s="202" t="s">
        <v>5650</v>
      </c>
      <c r="S475" s="202" t="s">
        <v>5650</v>
      </c>
      <c r="T475" s="202" t="s">
        <v>5650</v>
      </c>
      <c r="U475" s="202">
        <v>0</v>
      </c>
      <c r="V475" s="202">
        <v>0</v>
      </c>
      <c r="W475" s="202">
        <v>0</v>
      </c>
    </row>
    <row r="476" s="202" customFormat="1" spans="1:23">
      <c r="A476" s="202">
        <v>472</v>
      </c>
      <c r="B476" s="202" t="s">
        <v>5625</v>
      </c>
      <c r="C476" s="202" t="s">
        <v>6573</v>
      </c>
      <c r="D476" s="202" t="s">
        <v>5642</v>
      </c>
      <c r="E476" s="202" t="s">
        <v>5642</v>
      </c>
      <c r="F476" s="202" t="s">
        <v>4106</v>
      </c>
      <c r="G476" s="202" t="s">
        <v>4114</v>
      </c>
      <c r="H476" s="202" t="s">
        <v>4115</v>
      </c>
      <c r="I476" s="202" t="s">
        <v>5685</v>
      </c>
      <c r="J476" s="202" t="s">
        <v>5650</v>
      </c>
      <c r="K476" s="202" t="s">
        <v>5650</v>
      </c>
      <c r="L476" s="202" t="s">
        <v>5650</v>
      </c>
      <c r="M476" s="202" t="s">
        <v>5650</v>
      </c>
      <c r="N476" s="202" t="s">
        <v>5650</v>
      </c>
      <c r="O476" s="202" t="s">
        <v>5650</v>
      </c>
      <c r="P476" s="202" t="s">
        <v>5650</v>
      </c>
      <c r="Q476" s="202" t="s">
        <v>5650</v>
      </c>
      <c r="R476" s="202" t="s">
        <v>5650</v>
      </c>
      <c r="S476" s="202" t="s">
        <v>5650</v>
      </c>
      <c r="T476" s="202" t="s">
        <v>5650</v>
      </c>
      <c r="U476" s="202">
        <v>0</v>
      </c>
      <c r="V476" s="202">
        <v>0</v>
      </c>
      <c r="W476" s="202">
        <v>0</v>
      </c>
    </row>
    <row r="477" s="202" customFormat="1" spans="1:23">
      <c r="A477" s="202">
        <v>473</v>
      </c>
      <c r="B477" s="202" t="s">
        <v>5625</v>
      </c>
      <c r="C477" s="202" t="s">
        <v>6573</v>
      </c>
      <c r="D477" s="202" t="s">
        <v>5642</v>
      </c>
      <c r="E477" s="202" t="s">
        <v>5642</v>
      </c>
      <c r="F477" s="202" t="s">
        <v>4106</v>
      </c>
      <c r="G477" s="202" t="s">
        <v>4118</v>
      </c>
      <c r="H477" s="202" t="s">
        <v>4119</v>
      </c>
      <c r="I477" s="202" t="s">
        <v>6780</v>
      </c>
      <c r="J477" s="202" t="s">
        <v>6781</v>
      </c>
      <c r="K477" s="202" t="s">
        <v>6527</v>
      </c>
      <c r="L477" s="202" t="s">
        <v>6782</v>
      </c>
      <c r="M477" s="202" t="s">
        <v>6469</v>
      </c>
      <c r="N477" s="202" t="s">
        <v>6782</v>
      </c>
      <c r="O477" s="202" t="s">
        <v>5650</v>
      </c>
      <c r="P477" s="202" t="s">
        <v>6437</v>
      </c>
      <c r="Q477" s="202" t="s">
        <v>6783</v>
      </c>
      <c r="R477" s="202" t="s">
        <v>6784</v>
      </c>
      <c r="S477" s="202" t="s">
        <v>5758</v>
      </c>
      <c r="T477" s="202" t="s">
        <v>5687</v>
      </c>
      <c r="U477" s="202">
        <v>18</v>
      </c>
      <c r="V477" s="202">
        <v>8</v>
      </c>
      <c r="W477" s="202">
        <v>10</v>
      </c>
    </row>
    <row r="478" s="202" customFormat="1" spans="1:23">
      <c r="A478" s="202">
        <v>474</v>
      </c>
      <c r="B478" s="202" t="s">
        <v>5625</v>
      </c>
      <c r="C478" s="202" t="s">
        <v>6573</v>
      </c>
      <c r="D478" s="202" t="s">
        <v>5642</v>
      </c>
      <c r="E478" s="202" t="s">
        <v>5642</v>
      </c>
      <c r="F478" s="202" t="s">
        <v>4106</v>
      </c>
      <c r="G478" s="202" t="s">
        <v>4162</v>
      </c>
      <c r="H478" s="202" t="s">
        <v>4163</v>
      </c>
      <c r="I478" s="202" t="s">
        <v>5669</v>
      </c>
      <c r="J478" s="202" t="s">
        <v>5650</v>
      </c>
      <c r="K478" s="202" t="s">
        <v>5650</v>
      </c>
      <c r="L478" s="202" t="s">
        <v>5650</v>
      </c>
      <c r="M478" s="202" t="s">
        <v>5650</v>
      </c>
      <c r="N478" s="202" t="s">
        <v>5650</v>
      </c>
      <c r="O478" s="202" t="s">
        <v>5650</v>
      </c>
      <c r="P478" s="202" t="s">
        <v>5650</v>
      </c>
      <c r="Q478" s="202" t="s">
        <v>5650</v>
      </c>
      <c r="R478" s="202" t="s">
        <v>5650</v>
      </c>
      <c r="S478" s="202" t="s">
        <v>5650</v>
      </c>
      <c r="T478" s="202" t="s">
        <v>5650</v>
      </c>
      <c r="U478" s="202">
        <v>0</v>
      </c>
      <c r="V478" s="202">
        <v>0</v>
      </c>
      <c r="W478" s="202">
        <v>0</v>
      </c>
    </row>
    <row r="479" s="202" customFormat="1" spans="1:23">
      <c r="A479" s="202">
        <v>475</v>
      </c>
      <c r="B479" s="202" t="s">
        <v>5625</v>
      </c>
      <c r="C479" s="202" t="s">
        <v>6573</v>
      </c>
      <c r="D479" s="202" t="s">
        <v>5642</v>
      </c>
      <c r="E479" s="202" t="s">
        <v>5642</v>
      </c>
      <c r="F479" s="202" t="s">
        <v>4106</v>
      </c>
      <c r="G479" s="202" t="s">
        <v>4112</v>
      </c>
      <c r="H479" s="202" t="s">
        <v>4113</v>
      </c>
      <c r="I479" s="202" t="s">
        <v>5733</v>
      </c>
      <c r="J479" s="202" t="s">
        <v>5650</v>
      </c>
      <c r="K479" s="202" t="s">
        <v>5650</v>
      </c>
      <c r="L479" s="202" t="s">
        <v>5650</v>
      </c>
      <c r="M479" s="202" t="s">
        <v>5650</v>
      </c>
      <c r="N479" s="202" t="s">
        <v>5650</v>
      </c>
      <c r="O479" s="202" t="s">
        <v>5650</v>
      </c>
      <c r="P479" s="202" t="s">
        <v>5650</v>
      </c>
      <c r="Q479" s="202" t="s">
        <v>5650</v>
      </c>
      <c r="R479" s="202" t="s">
        <v>5650</v>
      </c>
      <c r="S479" s="202" t="s">
        <v>5650</v>
      </c>
      <c r="T479" s="202" t="s">
        <v>5650</v>
      </c>
      <c r="U479" s="202">
        <v>0</v>
      </c>
      <c r="V479" s="202">
        <v>0</v>
      </c>
      <c r="W479" s="202">
        <v>0</v>
      </c>
    </row>
    <row r="480" s="202" customFormat="1" spans="1:23">
      <c r="A480" s="202">
        <v>476</v>
      </c>
      <c r="B480" s="202" t="s">
        <v>5625</v>
      </c>
      <c r="C480" s="202" t="s">
        <v>6573</v>
      </c>
      <c r="D480" s="202" t="s">
        <v>5642</v>
      </c>
      <c r="E480" s="202" t="s">
        <v>5642</v>
      </c>
      <c r="F480" s="202" t="s">
        <v>4106</v>
      </c>
      <c r="G480" s="202" t="s">
        <v>4109</v>
      </c>
      <c r="H480" s="202" t="s">
        <v>4127</v>
      </c>
      <c r="I480" s="202" t="s">
        <v>5722</v>
      </c>
      <c r="J480" s="202" t="s">
        <v>5650</v>
      </c>
      <c r="K480" s="202" t="s">
        <v>5650</v>
      </c>
      <c r="L480" s="202" t="s">
        <v>5650</v>
      </c>
      <c r="M480" s="202" t="s">
        <v>5650</v>
      </c>
      <c r="N480" s="202" t="s">
        <v>5650</v>
      </c>
      <c r="O480" s="202" t="s">
        <v>5650</v>
      </c>
      <c r="P480" s="202" t="s">
        <v>5650</v>
      </c>
      <c r="Q480" s="202" t="s">
        <v>5650</v>
      </c>
      <c r="R480" s="202" t="s">
        <v>5650</v>
      </c>
      <c r="S480" s="202" t="s">
        <v>5650</v>
      </c>
      <c r="T480" s="202" t="s">
        <v>5650</v>
      </c>
      <c r="U480" s="202">
        <v>0</v>
      </c>
      <c r="V480" s="202">
        <v>0</v>
      </c>
      <c r="W480" s="202">
        <v>0</v>
      </c>
    </row>
    <row r="481" s="202" customFormat="1" spans="1:23">
      <c r="A481" s="202">
        <v>477</v>
      </c>
      <c r="B481" s="202" t="s">
        <v>5625</v>
      </c>
      <c r="C481" s="202" t="s">
        <v>6573</v>
      </c>
      <c r="D481" s="202" t="s">
        <v>5642</v>
      </c>
      <c r="E481" s="202" t="s">
        <v>5642</v>
      </c>
      <c r="F481" s="202" t="s">
        <v>4106</v>
      </c>
      <c r="G481" s="202" t="s">
        <v>4717</v>
      </c>
      <c r="H481" s="202" t="s">
        <v>4718</v>
      </c>
      <c r="I481" s="202" t="s">
        <v>6785</v>
      </c>
      <c r="J481" s="202" t="s">
        <v>5713</v>
      </c>
      <c r="K481" s="202" t="s">
        <v>5974</v>
      </c>
      <c r="L481" s="202" t="s">
        <v>5650</v>
      </c>
      <c r="M481" s="202" t="s">
        <v>5650</v>
      </c>
      <c r="N481" s="202" t="s">
        <v>5650</v>
      </c>
      <c r="O481" s="202" t="s">
        <v>5650</v>
      </c>
      <c r="P481" s="202" t="s">
        <v>5713</v>
      </c>
      <c r="Q481" s="202" t="s">
        <v>5974</v>
      </c>
      <c r="R481" s="202" t="s">
        <v>5699</v>
      </c>
      <c r="S481" s="202" t="s">
        <v>5685</v>
      </c>
      <c r="T481" s="202" t="s">
        <v>5699</v>
      </c>
      <c r="U481" s="202">
        <v>3</v>
      </c>
      <c r="V481" s="202">
        <v>0</v>
      </c>
      <c r="W481" s="202">
        <v>3</v>
      </c>
    </row>
    <row r="482" s="202" customFormat="1" spans="1:23">
      <c r="A482" s="202">
        <v>478</v>
      </c>
      <c r="B482" s="202" t="s">
        <v>5625</v>
      </c>
      <c r="C482" s="202" t="s">
        <v>6573</v>
      </c>
      <c r="D482" s="202" t="s">
        <v>5642</v>
      </c>
      <c r="E482" s="202" t="s">
        <v>5642</v>
      </c>
      <c r="F482" s="202" t="s">
        <v>4106</v>
      </c>
      <c r="G482" s="202" t="s">
        <v>4107</v>
      </c>
      <c r="H482" s="202" t="s">
        <v>2123</v>
      </c>
      <c r="I482" s="202" t="s">
        <v>6786</v>
      </c>
      <c r="J482" s="202" t="s">
        <v>6356</v>
      </c>
      <c r="K482" s="202" t="s">
        <v>6357</v>
      </c>
      <c r="L482" s="202" t="s">
        <v>6356</v>
      </c>
      <c r="M482" s="202" t="s">
        <v>6357</v>
      </c>
      <c r="N482" s="202" t="s">
        <v>6309</v>
      </c>
      <c r="O482" s="202" t="s">
        <v>6239</v>
      </c>
      <c r="P482" s="202" t="s">
        <v>5650</v>
      </c>
      <c r="Q482" s="202" t="s">
        <v>5650</v>
      </c>
      <c r="R482" s="202" t="s">
        <v>5650</v>
      </c>
      <c r="S482" s="202" t="s">
        <v>5650</v>
      </c>
      <c r="T482" s="202" t="s">
        <v>5650</v>
      </c>
      <c r="U482" s="202">
        <v>2</v>
      </c>
      <c r="V482" s="202">
        <v>2</v>
      </c>
      <c r="W482" s="202">
        <v>0</v>
      </c>
    </row>
    <row r="483" s="202" customFormat="1" spans="1:23">
      <c r="A483" s="202">
        <v>479</v>
      </c>
      <c r="B483" s="202" t="s">
        <v>5625</v>
      </c>
      <c r="C483" s="202" t="s">
        <v>6573</v>
      </c>
      <c r="D483" s="202" t="s">
        <v>5642</v>
      </c>
      <c r="E483" s="202" t="s">
        <v>5642</v>
      </c>
      <c r="F483" s="202" t="s">
        <v>4759</v>
      </c>
      <c r="G483" s="202" t="s">
        <v>5357</v>
      </c>
      <c r="H483" s="202" t="s">
        <v>6787</v>
      </c>
      <c r="I483" s="202" t="s">
        <v>6788</v>
      </c>
      <c r="J483" s="202" t="s">
        <v>5650</v>
      </c>
      <c r="K483" s="202" t="s">
        <v>5650</v>
      </c>
      <c r="L483" s="202" t="s">
        <v>5650</v>
      </c>
      <c r="M483" s="202" t="s">
        <v>5650</v>
      </c>
      <c r="N483" s="202" t="s">
        <v>5650</v>
      </c>
      <c r="O483" s="202" t="s">
        <v>5650</v>
      </c>
      <c r="P483" s="202" t="s">
        <v>5650</v>
      </c>
      <c r="Q483" s="202" t="s">
        <v>5650</v>
      </c>
      <c r="R483" s="202" t="s">
        <v>5650</v>
      </c>
      <c r="S483" s="202" t="s">
        <v>5650</v>
      </c>
      <c r="T483" s="202" t="s">
        <v>5650</v>
      </c>
      <c r="U483" s="202">
        <v>0</v>
      </c>
      <c r="V483" s="202">
        <v>0</v>
      </c>
      <c r="W483" s="202">
        <v>0</v>
      </c>
    </row>
    <row r="484" s="202" customFormat="1" hidden="1" spans="1:23">
      <c r="A484" s="202">
        <v>480</v>
      </c>
      <c r="B484" s="202" t="s">
        <v>5625</v>
      </c>
      <c r="C484" s="202" t="s">
        <v>6573</v>
      </c>
      <c r="D484" s="202" t="s">
        <v>4261</v>
      </c>
      <c r="E484" s="202" t="s">
        <v>6773</v>
      </c>
      <c r="F484" s="202" t="s">
        <v>4298</v>
      </c>
      <c r="G484" s="202" t="s">
        <v>4299</v>
      </c>
      <c r="H484" s="202" t="s">
        <v>4300</v>
      </c>
      <c r="I484" s="202" t="s">
        <v>6789</v>
      </c>
      <c r="J484" s="202" t="s">
        <v>5650</v>
      </c>
      <c r="K484" s="202" t="s">
        <v>5650</v>
      </c>
      <c r="L484" s="202" t="s">
        <v>5650</v>
      </c>
      <c r="M484" s="202" t="s">
        <v>5650</v>
      </c>
      <c r="N484" s="202" t="s">
        <v>5650</v>
      </c>
      <c r="O484" s="202" t="s">
        <v>5650</v>
      </c>
      <c r="P484" s="202" t="s">
        <v>5650</v>
      </c>
      <c r="Q484" s="202" t="s">
        <v>5650</v>
      </c>
      <c r="R484" s="202" t="s">
        <v>5650</v>
      </c>
      <c r="S484" s="202" t="s">
        <v>5650</v>
      </c>
      <c r="T484" s="202" t="s">
        <v>5650</v>
      </c>
      <c r="U484" s="202">
        <v>0</v>
      </c>
      <c r="V484" s="202">
        <v>0</v>
      </c>
      <c r="W484" s="202">
        <v>0</v>
      </c>
    </row>
    <row r="485" s="202" customFormat="1" hidden="1" spans="1:23">
      <c r="A485" s="202">
        <v>481</v>
      </c>
      <c r="B485" s="202" t="s">
        <v>5625</v>
      </c>
      <c r="C485" s="202" t="s">
        <v>6573</v>
      </c>
      <c r="D485" s="202" t="s">
        <v>4261</v>
      </c>
      <c r="E485" s="202" t="s">
        <v>6773</v>
      </c>
      <c r="F485" s="202" t="s">
        <v>4298</v>
      </c>
      <c r="G485" s="202" t="s">
        <v>4296</v>
      </c>
      <c r="H485" s="202" t="s">
        <v>4297</v>
      </c>
      <c r="I485" s="202" t="s">
        <v>6790</v>
      </c>
      <c r="J485" s="202" t="s">
        <v>5669</v>
      </c>
      <c r="K485" s="202" t="s">
        <v>6791</v>
      </c>
      <c r="L485" s="202" t="s">
        <v>5669</v>
      </c>
      <c r="M485" s="202" t="s">
        <v>6791</v>
      </c>
      <c r="N485" s="202" t="s">
        <v>5669</v>
      </c>
      <c r="O485" s="202" t="s">
        <v>5650</v>
      </c>
      <c r="P485" s="202" t="s">
        <v>5650</v>
      </c>
      <c r="Q485" s="202" t="s">
        <v>5650</v>
      </c>
      <c r="R485" s="202" t="s">
        <v>5650</v>
      </c>
      <c r="S485" s="202" t="s">
        <v>5650</v>
      </c>
      <c r="T485" s="202" t="s">
        <v>5650</v>
      </c>
      <c r="U485" s="202">
        <v>3</v>
      </c>
      <c r="V485" s="202">
        <v>3</v>
      </c>
      <c r="W485" s="202">
        <v>0</v>
      </c>
    </row>
    <row r="486" s="202" customFormat="1" hidden="1" spans="1:23">
      <c r="A486" s="202">
        <v>482</v>
      </c>
      <c r="B486" s="202" t="s">
        <v>5625</v>
      </c>
      <c r="C486" s="202" t="s">
        <v>6573</v>
      </c>
      <c r="D486" s="202" t="s">
        <v>4747</v>
      </c>
      <c r="E486" s="202" t="s">
        <v>6792</v>
      </c>
      <c r="F486" s="202" t="s">
        <v>4804</v>
      </c>
      <c r="G486" s="202" t="s">
        <v>4802</v>
      </c>
      <c r="H486" s="202" t="s">
        <v>4803</v>
      </c>
      <c r="I486" s="202" t="s">
        <v>6793</v>
      </c>
      <c r="J486" s="202" t="s">
        <v>6150</v>
      </c>
      <c r="K486" s="202" t="s">
        <v>6617</v>
      </c>
      <c r="L486" s="202" t="s">
        <v>5722</v>
      </c>
      <c r="M486" s="202" t="s">
        <v>5940</v>
      </c>
      <c r="N486" s="202" t="s">
        <v>5685</v>
      </c>
      <c r="O486" s="202" t="s">
        <v>5654</v>
      </c>
      <c r="P486" s="202" t="s">
        <v>5702</v>
      </c>
      <c r="Q486" s="202" t="s">
        <v>5703</v>
      </c>
      <c r="R486" s="202" t="s">
        <v>5704</v>
      </c>
      <c r="S486" s="202" t="s">
        <v>5650</v>
      </c>
      <c r="T486" s="202" t="s">
        <v>5704</v>
      </c>
      <c r="U486" s="202">
        <v>14</v>
      </c>
      <c r="V486" s="202">
        <v>2</v>
      </c>
      <c r="W486" s="202">
        <v>12</v>
      </c>
    </row>
    <row r="487" s="202" customFormat="1" hidden="1" spans="1:23">
      <c r="A487" s="202">
        <v>483</v>
      </c>
      <c r="B487" s="202" t="s">
        <v>5625</v>
      </c>
      <c r="C487" s="202" t="s">
        <v>6573</v>
      </c>
      <c r="D487" s="202" t="s">
        <v>4390</v>
      </c>
      <c r="E487" s="202" t="s">
        <v>6794</v>
      </c>
      <c r="F487" s="202" t="s">
        <v>4396</v>
      </c>
      <c r="G487" s="202" t="s">
        <v>4394</v>
      </c>
      <c r="H487" s="202" t="s">
        <v>4395</v>
      </c>
      <c r="I487" s="202" t="s">
        <v>6795</v>
      </c>
      <c r="J487" s="202" t="s">
        <v>5865</v>
      </c>
      <c r="K487" s="202" t="s">
        <v>6527</v>
      </c>
      <c r="L487" s="202" t="s">
        <v>5650</v>
      </c>
      <c r="M487" s="202" t="s">
        <v>5650</v>
      </c>
      <c r="N487" s="202" t="s">
        <v>5650</v>
      </c>
      <c r="O487" s="202" t="s">
        <v>5650</v>
      </c>
      <c r="P487" s="202" t="s">
        <v>5865</v>
      </c>
      <c r="Q487" s="202" t="s">
        <v>5795</v>
      </c>
      <c r="R487" s="202" t="s">
        <v>5669</v>
      </c>
      <c r="S487" s="202" t="s">
        <v>5685</v>
      </c>
      <c r="T487" s="202" t="s">
        <v>5685</v>
      </c>
      <c r="U487" s="202">
        <v>6</v>
      </c>
      <c r="V487" s="202">
        <v>2</v>
      </c>
      <c r="W487" s="202">
        <v>4</v>
      </c>
    </row>
    <row r="488" s="202" customFormat="1" hidden="1" spans="1:23">
      <c r="A488" s="202">
        <v>484</v>
      </c>
      <c r="B488" s="202" t="s">
        <v>5625</v>
      </c>
      <c r="C488" s="202" t="s">
        <v>6573</v>
      </c>
      <c r="D488" s="202" t="s">
        <v>4390</v>
      </c>
      <c r="E488" s="202" t="s">
        <v>6794</v>
      </c>
      <c r="F488" s="202" t="s">
        <v>4396</v>
      </c>
      <c r="G488" s="202" t="s">
        <v>4397</v>
      </c>
      <c r="H488" s="202" t="s">
        <v>4398</v>
      </c>
      <c r="I488" s="202" t="s">
        <v>6796</v>
      </c>
      <c r="J488" s="202" t="s">
        <v>6797</v>
      </c>
      <c r="K488" s="202" t="s">
        <v>6798</v>
      </c>
      <c r="L488" s="202" t="s">
        <v>6799</v>
      </c>
      <c r="M488" s="202" t="s">
        <v>6800</v>
      </c>
      <c r="N488" s="202" t="s">
        <v>6801</v>
      </c>
      <c r="O488" s="202" t="s">
        <v>6719</v>
      </c>
      <c r="P488" s="202" t="s">
        <v>6723</v>
      </c>
      <c r="Q488" s="202" t="s">
        <v>6802</v>
      </c>
      <c r="R488" s="202" t="s">
        <v>5650</v>
      </c>
      <c r="S488" s="202" t="s">
        <v>6723</v>
      </c>
      <c r="T488" s="202" t="s">
        <v>5650</v>
      </c>
      <c r="U488" s="202">
        <v>9</v>
      </c>
      <c r="V488" s="202">
        <v>6</v>
      </c>
      <c r="W488" s="202">
        <v>3</v>
      </c>
    </row>
    <row r="489" s="202" customFormat="1" hidden="1" spans="1:23">
      <c r="A489" s="202">
        <v>485</v>
      </c>
      <c r="B489" s="202" t="s">
        <v>5625</v>
      </c>
      <c r="C489" s="202" t="s">
        <v>6573</v>
      </c>
      <c r="D489" s="202" t="s">
        <v>4390</v>
      </c>
      <c r="E489" s="202" t="s">
        <v>6794</v>
      </c>
      <c r="F489" s="202" t="s">
        <v>4396</v>
      </c>
      <c r="G489" s="202" t="s">
        <v>4401</v>
      </c>
      <c r="H489" s="202" t="s">
        <v>4402</v>
      </c>
      <c r="I489" s="202" t="s">
        <v>6803</v>
      </c>
      <c r="J489" s="202" t="s">
        <v>6096</v>
      </c>
      <c r="K489" s="202" t="s">
        <v>6096</v>
      </c>
      <c r="L489" s="202" t="s">
        <v>6096</v>
      </c>
      <c r="M489" s="202" t="s">
        <v>6096</v>
      </c>
      <c r="N489" s="202" t="s">
        <v>6096</v>
      </c>
      <c r="O489" s="202" t="s">
        <v>5650</v>
      </c>
      <c r="P489" s="202" t="s">
        <v>5650</v>
      </c>
      <c r="Q489" s="202" t="s">
        <v>5650</v>
      </c>
      <c r="R489" s="202" t="s">
        <v>5650</v>
      </c>
      <c r="S489" s="202" t="s">
        <v>5650</v>
      </c>
      <c r="T489" s="202" t="s">
        <v>5650</v>
      </c>
      <c r="U489" s="202">
        <v>1</v>
      </c>
      <c r="V489" s="202">
        <v>1</v>
      </c>
      <c r="W489" s="202">
        <v>0</v>
      </c>
    </row>
    <row r="490" s="202" customFormat="1" hidden="1" spans="1:23">
      <c r="A490" s="202">
        <v>486</v>
      </c>
      <c r="B490" s="202" t="s">
        <v>5625</v>
      </c>
      <c r="C490" s="202" t="s">
        <v>6573</v>
      </c>
      <c r="D490" s="202" t="s">
        <v>4390</v>
      </c>
      <c r="E490" s="202" t="s">
        <v>6794</v>
      </c>
      <c r="F490" s="202" t="s">
        <v>4396</v>
      </c>
      <c r="G490" s="202" t="s">
        <v>4399</v>
      </c>
      <c r="H490" s="202" t="s">
        <v>4400</v>
      </c>
      <c r="I490" s="202" t="s">
        <v>6804</v>
      </c>
      <c r="J490" s="202" t="s">
        <v>5650</v>
      </c>
      <c r="K490" s="202" t="s">
        <v>5650</v>
      </c>
      <c r="L490" s="202" t="s">
        <v>5650</v>
      </c>
      <c r="M490" s="202" t="s">
        <v>5650</v>
      </c>
      <c r="N490" s="202" t="s">
        <v>5650</v>
      </c>
      <c r="O490" s="202" t="s">
        <v>5650</v>
      </c>
      <c r="P490" s="202" t="s">
        <v>5650</v>
      </c>
      <c r="Q490" s="202" t="s">
        <v>5650</v>
      </c>
      <c r="R490" s="202" t="s">
        <v>5650</v>
      </c>
      <c r="S490" s="202" t="s">
        <v>5650</v>
      </c>
      <c r="T490" s="202" t="s">
        <v>5650</v>
      </c>
      <c r="U490" s="202">
        <v>0</v>
      </c>
      <c r="V490" s="202">
        <v>0</v>
      </c>
      <c r="W490" s="202">
        <v>0</v>
      </c>
    </row>
    <row r="491" s="202" customFormat="1" hidden="1" spans="1:23">
      <c r="A491" s="202">
        <v>487</v>
      </c>
      <c r="B491" s="202" t="s">
        <v>5625</v>
      </c>
      <c r="C491" s="202" t="s">
        <v>6573</v>
      </c>
      <c r="D491" s="202" t="s">
        <v>6592</v>
      </c>
      <c r="E491" s="202" t="s">
        <v>6805</v>
      </c>
      <c r="F491" s="202" t="s">
        <v>4477</v>
      </c>
      <c r="G491" s="202" t="s">
        <v>4475</v>
      </c>
      <c r="H491" s="202" t="s">
        <v>4476</v>
      </c>
      <c r="I491" s="202" t="s">
        <v>6806</v>
      </c>
      <c r="J491" s="202" t="s">
        <v>5727</v>
      </c>
      <c r="K491" s="202" t="s">
        <v>6141</v>
      </c>
      <c r="L491" s="202" t="s">
        <v>5699</v>
      </c>
      <c r="M491" s="202" t="s">
        <v>5699</v>
      </c>
      <c r="N491" s="202" t="s">
        <v>5699</v>
      </c>
      <c r="O491" s="202" t="s">
        <v>5650</v>
      </c>
      <c r="P491" s="202" t="s">
        <v>5685</v>
      </c>
      <c r="Q491" s="202" t="s">
        <v>5685</v>
      </c>
      <c r="R491" s="202" t="s">
        <v>5685</v>
      </c>
      <c r="S491" s="202" t="s">
        <v>5650</v>
      </c>
      <c r="T491" s="202" t="s">
        <v>5650</v>
      </c>
      <c r="U491" s="202">
        <v>2</v>
      </c>
      <c r="V491" s="202">
        <v>1</v>
      </c>
      <c r="W491" s="202">
        <v>1</v>
      </c>
    </row>
    <row r="492" s="202" customFormat="1" spans="1:23">
      <c r="A492" s="202">
        <v>488</v>
      </c>
      <c r="B492" s="202" t="s">
        <v>5625</v>
      </c>
      <c r="C492" s="202" t="s">
        <v>6573</v>
      </c>
      <c r="D492" s="202" t="s">
        <v>5642</v>
      </c>
      <c r="E492" s="202" t="s">
        <v>5642</v>
      </c>
      <c r="F492" s="202" t="s">
        <v>4422</v>
      </c>
      <c r="G492" s="202" t="s">
        <v>5514</v>
      </c>
      <c r="H492" s="202" t="s">
        <v>6807</v>
      </c>
      <c r="I492" s="202" t="s">
        <v>5650</v>
      </c>
      <c r="J492" s="202" t="s">
        <v>5650</v>
      </c>
      <c r="K492" s="202" t="s">
        <v>5650</v>
      </c>
      <c r="L492" s="202" t="s">
        <v>5650</v>
      </c>
      <c r="M492" s="202" t="s">
        <v>5650</v>
      </c>
      <c r="N492" s="202" t="s">
        <v>5650</v>
      </c>
      <c r="O492" s="202" t="s">
        <v>5650</v>
      </c>
      <c r="P492" s="202" t="s">
        <v>5650</v>
      </c>
      <c r="Q492" s="202" t="s">
        <v>5650</v>
      </c>
      <c r="R492" s="202" t="s">
        <v>5650</v>
      </c>
      <c r="S492" s="202" t="s">
        <v>5650</v>
      </c>
      <c r="T492" s="202" t="s">
        <v>5650</v>
      </c>
      <c r="U492" s="202">
        <v>0</v>
      </c>
      <c r="V492" s="202">
        <v>0</v>
      </c>
      <c r="W492" s="202">
        <v>0</v>
      </c>
    </row>
    <row r="493" s="202" customFormat="1" spans="1:23">
      <c r="A493" s="202">
        <v>489</v>
      </c>
      <c r="B493" s="202" t="s">
        <v>5625</v>
      </c>
      <c r="C493" s="202" t="s">
        <v>6573</v>
      </c>
      <c r="D493" s="202" t="s">
        <v>5642</v>
      </c>
      <c r="E493" s="202" t="s">
        <v>5642</v>
      </c>
      <c r="F493" s="202" t="s">
        <v>4422</v>
      </c>
      <c r="G493" s="202" t="s">
        <v>4420</v>
      </c>
      <c r="H493" s="202" t="s">
        <v>4421</v>
      </c>
      <c r="I493" s="202" t="s">
        <v>6808</v>
      </c>
      <c r="J493" s="202" t="s">
        <v>5685</v>
      </c>
      <c r="K493" s="202" t="s">
        <v>5685</v>
      </c>
      <c r="L493" s="202" t="s">
        <v>5650</v>
      </c>
      <c r="M493" s="202" t="s">
        <v>5650</v>
      </c>
      <c r="N493" s="202" t="s">
        <v>5650</v>
      </c>
      <c r="O493" s="202" t="s">
        <v>5650</v>
      </c>
      <c r="P493" s="202" t="s">
        <v>5685</v>
      </c>
      <c r="Q493" s="202" t="s">
        <v>5685</v>
      </c>
      <c r="R493" s="202" t="s">
        <v>5685</v>
      </c>
      <c r="S493" s="202" t="s">
        <v>5650</v>
      </c>
      <c r="T493" s="202" t="s">
        <v>5650</v>
      </c>
      <c r="U493" s="202">
        <v>1</v>
      </c>
      <c r="V493" s="202">
        <v>0</v>
      </c>
      <c r="W493" s="202">
        <v>1</v>
      </c>
    </row>
    <row r="494" s="202" customFormat="1" spans="1:23">
      <c r="A494" s="202">
        <v>490</v>
      </c>
      <c r="B494" s="202" t="s">
        <v>5625</v>
      </c>
      <c r="C494" s="202" t="s">
        <v>6573</v>
      </c>
      <c r="D494" s="202" t="s">
        <v>5642</v>
      </c>
      <c r="E494" s="202" t="s">
        <v>5642</v>
      </c>
      <c r="F494" s="202" t="s">
        <v>4422</v>
      </c>
      <c r="G494" s="202" t="s">
        <v>5587</v>
      </c>
      <c r="H494" s="202" t="s">
        <v>6809</v>
      </c>
      <c r="I494" s="202" t="s">
        <v>6810</v>
      </c>
      <c r="J494" s="202" t="s">
        <v>5650</v>
      </c>
      <c r="K494" s="202" t="s">
        <v>5650</v>
      </c>
      <c r="L494" s="202" t="s">
        <v>5650</v>
      </c>
      <c r="M494" s="202" t="s">
        <v>5650</v>
      </c>
      <c r="N494" s="202" t="s">
        <v>5650</v>
      </c>
      <c r="O494" s="202" t="s">
        <v>5650</v>
      </c>
      <c r="P494" s="202" t="s">
        <v>5650</v>
      </c>
      <c r="Q494" s="202" t="s">
        <v>5650</v>
      </c>
      <c r="R494" s="202" t="s">
        <v>5650</v>
      </c>
      <c r="S494" s="202" t="s">
        <v>5650</v>
      </c>
      <c r="T494" s="202" t="s">
        <v>5650</v>
      </c>
      <c r="U494" s="202">
        <v>0</v>
      </c>
      <c r="V494" s="202">
        <v>0</v>
      </c>
      <c r="W494" s="202">
        <v>0</v>
      </c>
    </row>
    <row r="495" s="202" customFormat="1" hidden="1" spans="1:23">
      <c r="A495" s="202">
        <v>491</v>
      </c>
      <c r="B495" s="202" t="s">
        <v>5625</v>
      </c>
      <c r="C495" s="202" t="s">
        <v>6573</v>
      </c>
      <c r="D495" s="202" t="s">
        <v>6651</v>
      </c>
      <c r="E495" s="202" t="s">
        <v>6811</v>
      </c>
      <c r="F495" s="202" t="s">
        <v>6812</v>
      </c>
      <c r="G495" s="202" t="s">
        <v>4490</v>
      </c>
      <c r="H495" s="202" t="s">
        <v>4491</v>
      </c>
      <c r="I495" s="202" t="s">
        <v>6813</v>
      </c>
      <c r="J495" s="202" t="s">
        <v>5650</v>
      </c>
      <c r="K495" s="202" t="s">
        <v>5650</v>
      </c>
      <c r="L495" s="202" t="s">
        <v>5650</v>
      </c>
      <c r="M495" s="202" t="s">
        <v>5650</v>
      </c>
      <c r="N495" s="202" t="s">
        <v>5650</v>
      </c>
      <c r="O495" s="202" t="s">
        <v>5650</v>
      </c>
      <c r="P495" s="202" t="s">
        <v>5650</v>
      </c>
      <c r="Q495" s="202" t="s">
        <v>5650</v>
      </c>
      <c r="R495" s="202" t="s">
        <v>5650</v>
      </c>
      <c r="S495" s="202" t="s">
        <v>5650</v>
      </c>
      <c r="T495" s="202" t="s">
        <v>5650</v>
      </c>
      <c r="U495" s="202">
        <v>0</v>
      </c>
      <c r="V495" s="202">
        <v>0</v>
      </c>
      <c r="W495" s="202">
        <v>0</v>
      </c>
    </row>
    <row r="496" s="202" customFormat="1" hidden="1" spans="1:23">
      <c r="A496" s="202">
        <v>492</v>
      </c>
      <c r="B496" s="202" t="s">
        <v>5625</v>
      </c>
      <c r="C496" s="202" t="s">
        <v>6573</v>
      </c>
      <c r="D496" s="202" t="s">
        <v>4767</v>
      </c>
      <c r="E496" s="202" t="s">
        <v>6814</v>
      </c>
      <c r="F496" s="202" t="s">
        <v>4786</v>
      </c>
      <c r="G496" s="202" t="s">
        <v>4784</v>
      </c>
      <c r="H496" s="202" t="s">
        <v>4785</v>
      </c>
      <c r="I496" s="202" t="s">
        <v>6815</v>
      </c>
      <c r="J496" s="202" t="s">
        <v>5685</v>
      </c>
      <c r="K496" s="202" t="s">
        <v>5685</v>
      </c>
      <c r="L496" s="202" t="s">
        <v>5650</v>
      </c>
      <c r="M496" s="202" t="s">
        <v>5650</v>
      </c>
      <c r="N496" s="202" t="s">
        <v>5650</v>
      </c>
      <c r="O496" s="202" t="s">
        <v>5650</v>
      </c>
      <c r="P496" s="202" t="s">
        <v>5685</v>
      </c>
      <c r="Q496" s="202" t="s">
        <v>5685</v>
      </c>
      <c r="R496" s="202" t="s">
        <v>5650</v>
      </c>
      <c r="S496" s="202" t="s">
        <v>5685</v>
      </c>
      <c r="T496" s="202" t="s">
        <v>5650</v>
      </c>
      <c r="U496" s="202">
        <v>1</v>
      </c>
      <c r="V496" s="202">
        <v>0</v>
      </c>
      <c r="W496" s="202">
        <v>1</v>
      </c>
    </row>
    <row r="497" s="202" customFormat="1" hidden="1" spans="1:23">
      <c r="A497" s="202">
        <v>493</v>
      </c>
      <c r="B497" s="202" t="s">
        <v>5625</v>
      </c>
      <c r="C497" s="202" t="s">
        <v>6573</v>
      </c>
      <c r="D497" s="202" t="s">
        <v>6816</v>
      </c>
      <c r="E497" s="202" t="s">
        <v>6817</v>
      </c>
      <c r="F497" s="202" t="s">
        <v>4258</v>
      </c>
      <c r="G497" s="202" t="s">
        <v>4256</v>
      </c>
      <c r="H497" s="202" t="s">
        <v>4257</v>
      </c>
      <c r="I497" s="202" t="s">
        <v>6818</v>
      </c>
      <c r="J497" s="202" t="s">
        <v>6819</v>
      </c>
      <c r="K497" s="202" t="s">
        <v>6820</v>
      </c>
      <c r="L497" s="202" t="s">
        <v>6821</v>
      </c>
      <c r="M497" s="202" t="s">
        <v>6822</v>
      </c>
      <c r="N497" s="202" t="s">
        <v>5763</v>
      </c>
      <c r="O497" s="202" t="s">
        <v>5654</v>
      </c>
      <c r="P497" s="202" t="s">
        <v>6431</v>
      </c>
      <c r="Q497" s="202" t="s">
        <v>5647</v>
      </c>
      <c r="R497" s="202" t="s">
        <v>5650</v>
      </c>
      <c r="S497" s="202" t="s">
        <v>6431</v>
      </c>
      <c r="T497" s="202" t="s">
        <v>5650</v>
      </c>
      <c r="U497" s="202">
        <v>5</v>
      </c>
      <c r="V497" s="202">
        <v>3</v>
      </c>
      <c r="W497" s="202">
        <v>2</v>
      </c>
    </row>
    <row r="498" s="202" customFormat="1" hidden="1" spans="1:23">
      <c r="A498" s="202">
        <v>494</v>
      </c>
      <c r="B498" s="202" t="s">
        <v>5625</v>
      </c>
      <c r="C498" s="202" t="s">
        <v>6573</v>
      </c>
      <c r="D498" s="202" t="s">
        <v>4767</v>
      </c>
      <c r="E498" s="202" t="s">
        <v>6814</v>
      </c>
      <c r="F498" s="202" t="s">
        <v>4783</v>
      </c>
      <c r="G498" s="202" t="s">
        <v>4781</v>
      </c>
      <c r="H498" s="202" t="s">
        <v>4782</v>
      </c>
      <c r="I498" s="202" t="s">
        <v>6823</v>
      </c>
      <c r="J498" s="202" t="s">
        <v>6107</v>
      </c>
      <c r="K498" s="202" t="s">
        <v>5756</v>
      </c>
      <c r="L498" s="202" t="s">
        <v>6309</v>
      </c>
      <c r="M498" s="202" t="s">
        <v>6309</v>
      </c>
      <c r="N498" s="202" t="s">
        <v>6309</v>
      </c>
      <c r="O498" s="202" t="s">
        <v>5650</v>
      </c>
      <c r="P498" s="202" t="s">
        <v>5759</v>
      </c>
      <c r="Q498" s="202" t="s">
        <v>5848</v>
      </c>
      <c r="R498" s="202" t="s">
        <v>6086</v>
      </c>
      <c r="S498" s="202" t="s">
        <v>5685</v>
      </c>
      <c r="T498" s="202" t="s">
        <v>5722</v>
      </c>
      <c r="U498" s="202">
        <v>13</v>
      </c>
      <c r="V498" s="202">
        <v>1</v>
      </c>
      <c r="W498" s="202">
        <v>12</v>
      </c>
    </row>
    <row r="499" s="202" customFormat="1" hidden="1" spans="1:23">
      <c r="A499" s="202">
        <v>495</v>
      </c>
      <c r="B499" s="202" t="s">
        <v>5625</v>
      </c>
      <c r="C499" s="202" t="s">
        <v>6573</v>
      </c>
      <c r="D499" s="202" t="s">
        <v>4727</v>
      </c>
      <c r="E499" s="202" t="s">
        <v>6824</v>
      </c>
      <c r="F499" s="202" t="s">
        <v>4750</v>
      </c>
      <c r="G499" s="202" t="s">
        <v>4748</v>
      </c>
      <c r="H499" s="202" t="s">
        <v>4749</v>
      </c>
      <c r="I499" s="202" t="s">
        <v>6825</v>
      </c>
      <c r="J499" s="202" t="s">
        <v>5650</v>
      </c>
      <c r="K499" s="202" t="s">
        <v>5650</v>
      </c>
      <c r="L499" s="202" t="s">
        <v>5650</v>
      </c>
      <c r="M499" s="202" t="s">
        <v>5650</v>
      </c>
      <c r="N499" s="202" t="s">
        <v>5650</v>
      </c>
      <c r="O499" s="202" t="s">
        <v>5650</v>
      </c>
      <c r="P499" s="202" t="s">
        <v>5650</v>
      </c>
      <c r="Q499" s="202" t="s">
        <v>5650</v>
      </c>
      <c r="R499" s="202" t="s">
        <v>5650</v>
      </c>
      <c r="S499" s="202" t="s">
        <v>5650</v>
      </c>
      <c r="T499" s="202" t="s">
        <v>5650</v>
      </c>
      <c r="U499" s="202">
        <v>0</v>
      </c>
      <c r="V499" s="202">
        <v>0</v>
      </c>
      <c r="W499" s="202">
        <v>0</v>
      </c>
    </row>
    <row r="500" s="202" customFormat="1" hidden="1" spans="1:23">
      <c r="A500" s="202">
        <v>496</v>
      </c>
      <c r="B500" s="202" t="s">
        <v>5625</v>
      </c>
      <c r="C500" s="202" t="s">
        <v>6573</v>
      </c>
      <c r="D500" s="202" t="s">
        <v>4686</v>
      </c>
      <c r="E500" s="202" t="s">
        <v>6826</v>
      </c>
      <c r="F500" s="202" t="s">
        <v>4697</v>
      </c>
      <c r="G500" s="202" t="s">
        <v>5472</v>
      </c>
      <c r="H500" s="202" t="s">
        <v>4694</v>
      </c>
      <c r="I500" s="202" t="s">
        <v>6827</v>
      </c>
      <c r="J500" s="202" t="s">
        <v>6096</v>
      </c>
      <c r="K500" s="202" t="s">
        <v>6096</v>
      </c>
      <c r="L500" s="202" t="s">
        <v>6096</v>
      </c>
      <c r="M500" s="202" t="s">
        <v>6096</v>
      </c>
      <c r="N500" s="202" t="s">
        <v>6096</v>
      </c>
      <c r="O500" s="202" t="s">
        <v>5650</v>
      </c>
      <c r="P500" s="202" t="s">
        <v>5650</v>
      </c>
      <c r="Q500" s="202" t="s">
        <v>5650</v>
      </c>
      <c r="R500" s="202" t="s">
        <v>5650</v>
      </c>
      <c r="S500" s="202" t="s">
        <v>5650</v>
      </c>
      <c r="T500" s="202" t="s">
        <v>5650</v>
      </c>
      <c r="U500" s="202">
        <v>1</v>
      </c>
      <c r="V500" s="202">
        <v>1</v>
      </c>
      <c r="W500" s="202">
        <v>0</v>
      </c>
    </row>
    <row r="501" s="202" customFormat="1" hidden="1" spans="1:23">
      <c r="A501" s="202">
        <v>497</v>
      </c>
      <c r="B501" s="202" t="s">
        <v>5625</v>
      </c>
      <c r="C501" s="202" t="s">
        <v>6573</v>
      </c>
      <c r="D501" s="202" t="s">
        <v>4686</v>
      </c>
      <c r="E501" s="202" t="s">
        <v>6826</v>
      </c>
      <c r="F501" s="202" t="s">
        <v>4697</v>
      </c>
      <c r="G501" s="202" t="s">
        <v>4695</v>
      </c>
      <c r="H501" s="202" t="s">
        <v>4696</v>
      </c>
      <c r="I501" s="202" t="s">
        <v>6828</v>
      </c>
      <c r="J501" s="202" t="s">
        <v>5650</v>
      </c>
      <c r="K501" s="202" t="s">
        <v>5650</v>
      </c>
      <c r="L501" s="202" t="s">
        <v>5650</v>
      </c>
      <c r="M501" s="202" t="s">
        <v>5650</v>
      </c>
      <c r="N501" s="202" t="s">
        <v>5650</v>
      </c>
      <c r="O501" s="202" t="s">
        <v>5650</v>
      </c>
      <c r="P501" s="202" t="s">
        <v>5650</v>
      </c>
      <c r="Q501" s="202" t="s">
        <v>5650</v>
      </c>
      <c r="R501" s="202" t="s">
        <v>5650</v>
      </c>
      <c r="S501" s="202" t="s">
        <v>5650</v>
      </c>
      <c r="T501" s="202" t="s">
        <v>5650</v>
      </c>
      <c r="U501" s="202">
        <v>0</v>
      </c>
      <c r="V501" s="202">
        <v>0</v>
      </c>
      <c r="W501" s="202">
        <v>0</v>
      </c>
    </row>
    <row r="502" s="202" customFormat="1" hidden="1" spans="1:23">
      <c r="A502" s="202">
        <v>498</v>
      </c>
      <c r="B502" s="202" t="s">
        <v>5625</v>
      </c>
      <c r="C502" s="202" t="s">
        <v>6573</v>
      </c>
      <c r="D502" s="202" t="s">
        <v>4686</v>
      </c>
      <c r="E502" s="202" t="s">
        <v>6826</v>
      </c>
      <c r="F502" s="202" t="s">
        <v>6829</v>
      </c>
      <c r="G502" s="202" t="s">
        <v>4687</v>
      </c>
      <c r="H502" s="202" t="s">
        <v>4688</v>
      </c>
      <c r="I502" s="202" t="s">
        <v>6830</v>
      </c>
      <c r="J502" s="202" t="s">
        <v>5722</v>
      </c>
      <c r="K502" s="202" t="s">
        <v>5940</v>
      </c>
      <c r="L502" s="202" t="s">
        <v>5722</v>
      </c>
      <c r="M502" s="202" t="s">
        <v>5940</v>
      </c>
      <c r="N502" s="202" t="s">
        <v>5685</v>
      </c>
      <c r="O502" s="202" t="s">
        <v>5654</v>
      </c>
      <c r="P502" s="202" t="s">
        <v>5650</v>
      </c>
      <c r="Q502" s="202" t="s">
        <v>5650</v>
      </c>
      <c r="R502" s="202" t="s">
        <v>5650</v>
      </c>
      <c r="S502" s="202" t="s">
        <v>5650</v>
      </c>
      <c r="T502" s="202" t="s">
        <v>5650</v>
      </c>
      <c r="U502" s="202">
        <v>2</v>
      </c>
      <c r="V502" s="202">
        <v>2</v>
      </c>
      <c r="W502" s="202">
        <v>0</v>
      </c>
    </row>
    <row r="503" s="202" customFormat="1" hidden="1" spans="1:23">
      <c r="A503" s="202">
        <v>499</v>
      </c>
      <c r="B503" s="202" t="s">
        <v>5625</v>
      </c>
      <c r="C503" s="202" t="s">
        <v>6573</v>
      </c>
      <c r="D503" s="202" t="s">
        <v>4564</v>
      </c>
      <c r="E503" s="202" t="s">
        <v>6831</v>
      </c>
      <c r="F503" s="202" t="s">
        <v>4577</v>
      </c>
      <c r="G503" s="202" t="s">
        <v>4575</v>
      </c>
      <c r="H503" s="202" t="s">
        <v>4576</v>
      </c>
      <c r="I503" s="202" t="s">
        <v>6832</v>
      </c>
      <c r="J503" s="202" t="s">
        <v>6219</v>
      </c>
      <c r="K503" s="202" t="s">
        <v>6833</v>
      </c>
      <c r="L503" s="202" t="s">
        <v>6834</v>
      </c>
      <c r="M503" s="202" t="s">
        <v>6835</v>
      </c>
      <c r="N503" s="202" t="s">
        <v>6834</v>
      </c>
      <c r="O503" s="202" t="s">
        <v>5650</v>
      </c>
      <c r="P503" s="202" t="s">
        <v>5865</v>
      </c>
      <c r="Q503" s="202" t="s">
        <v>5795</v>
      </c>
      <c r="R503" s="202" t="s">
        <v>5669</v>
      </c>
      <c r="S503" s="202" t="s">
        <v>5669</v>
      </c>
      <c r="T503" s="202" t="s">
        <v>5650</v>
      </c>
      <c r="U503" s="202">
        <v>7</v>
      </c>
      <c r="V503" s="202">
        <v>3</v>
      </c>
      <c r="W503" s="202">
        <v>4</v>
      </c>
    </row>
    <row r="504" s="202" customFormat="1" hidden="1" spans="1:23">
      <c r="A504" s="202">
        <v>500</v>
      </c>
      <c r="B504" s="202" t="s">
        <v>5625</v>
      </c>
      <c r="C504" s="202" t="s">
        <v>6573</v>
      </c>
      <c r="D504" s="202" t="s">
        <v>4747</v>
      </c>
      <c r="E504" s="202" t="s">
        <v>6836</v>
      </c>
      <c r="F504" s="202" t="s">
        <v>4813</v>
      </c>
      <c r="G504" s="202" t="s">
        <v>4792</v>
      </c>
      <c r="H504" s="202" t="s">
        <v>3253</v>
      </c>
      <c r="I504" s="202" t="s">
        <v>6837</v>
      </c>
      <c r="J504" s="202" t="s">
        <v>5650</v>
      </c>
      <c r="K504" s="202" t="s">
        <v>5650</v>
      </c>
      <c r="L504" s="202" t="s">
        <v>5650</v>
      </c>
      <c r="M504" s="202" t="s">
        <v>5650</v>
      </c>
      <c r="N504" s="202" t="s">
        <v>5650</v>
      </c>
      <c r="O504" s="202" t="s">
        <v>5650</v>
      </c>
      <c r="P504" s="202" t="s">
        <v>5650</v>
      </c>
      <c r="Q504" s="202" t="s">
        <v>5650</v>
      </c>
      <c r="R504" s="202" t="s">
        <v>5650</v>
      </c>
      <c r="S504" s="202" t="s">
        <v>5650</v>
      </c>
      <c r="T504" s="202" t="s">
        <v>5650</v>
      </c>
      <c r="U504" s="202">
        <v>0</v>
      </c>
      <c r="V504" s="202">
        <v>0</v>
      </c>
      <c r="W504" s="202">
        <v>0</v>
      </c>
    </row>
    <row r="505" s="202" customFormat="1" hidden="1" spans="1:23">
      <c r="A505" s="202">
        <v>501</v>
      </c>
      <c r="B505" s="202" t="s">
        <v>5625</v>
      </c>
      <c r="C505" s="202" t="s">
        <v>6573</v>
      </c>
      <c r="D505" s="202" t="s">
        <v>4747</v>
      </c>
      <c r="E505" s="202" t="s">
        <v>6836</v>
      </c>
      <c r="F505" s="202" t="s">
        <v>4813</v>
      </c>
      <c r="G505" s="202" t="s">
        <v>4808</v>
      </c>
      <c r="H505" s="202" t="s">
        <v>4809</v>
      </c>
      <c r="I505" s="202" t="s">
        <v>6838</v>
      </c>
      <c r="J505" s="202" t="s">
        <v>6839</v>
      </c>
      <c r="K505" s="202" t="s">
        <v>6840</v>
      </c>
      <c r="L505" s="202" t="s">
        <v>6799</v>
      </c>
      <c r="M505" s="202" t="s">
        <v>6841</v>
      </c>
      <c r="N505" s="202" t="s">
        <v>6842</v>
      </c>
      <c r="O505" s="202" t="s">
        <v>6239</v>
      </c>
      <c r="P505" s="202" t="s">
        <v>5685</v>
      </c>
      <c r="Q505" s="202" t="s">
        <v>5685</v>
      </c>
      <c r="R505" s="202" t="s">
        <v>5685</v>
      </c>
      <c r="S505" s="202" t="s">
        <v>5650</v>
      </c>
      <c r="T505" s="202" t="s">
        <v>5650</v>
      </c>
      <c r="U505" s="202">
        <v>4</v>
      </c>
      <c r="V505" s="202">
        <v>3</v>
      </c>
      <c r="W505" s="202">
        <v>1</v>
      </c>
    </row>
    <row r="506" s="202" customFormat="1" hidden="1" spans="1:23">
      <c r="A506" s="202">
        <v>502</v>
      </c>
      <c r="B506" s="202" t="s">
        <v>5625</v>
      </c>
      <c r="C506" s="202" t="s">
        <v>6573</v>
      </c>
      <c r="D506" s="202" t="s">
        <v>4747</v>
      </c>
      <c r="E506" s="202" t="s">
        <v>6836</v>
      </c>
      <c r="F506" s="202" t="s">
        <v>4813</v>
      </c>
      <c r="G506" s="202" t="s">
        <v>4794</v>
      </c>
      <c r="H506" s="202" t="s">
        <v>4795</v>
      </c>
      <c r="I506" s="202" t="s">
        <v>6843</v>
      </c>
      <c r="J506" s="202" t="s">
        <v>5650</v>
      </c>
      <c r="K506" s="202" t="s">
        <v>5650</v>
      </c>
      <c r="L506" s="202" t="s">
        <v>5650</v>
      </c>
      <c r="M506" s="202" t="s">
        <v>5650</v>
      </c>
      <c r="N506" s="202" t="s">
        <v>5650</v>
      </c>
      <c r="O506" s="202" t="s">
        <v>5650</v>
      </c>
      <c r="P506" s="202" t="s">
        <v>5650</v>
      </c>
      <c r="Q506" s="202" t="s">
        <v>5650</v>
      </c>
      <c r="R506" s="202" t="s">
        <v>5650</v>
      </c>
      <c r="S506" s="202" t="s">
        <v>5650</v>
      </c>
      <c r="T506" s="202" t="s">
        <v>5650</v>
      </c>
      <c r="U506" s="202">
        <v>0</v>
      </c>
      <c r="V506" s="202">
        <v>0</v>
      </c>
      <c r="W506" s="202">
        <v>0</v>
      </c>
    </row>
    <row r="507" s="202" customFormat="1" hidden="1" spans="1:23">
      <c r="A507" s="202">
        <v>503</v>
      </c>
      <c r="B507" s="202" t="s">
        <v>5625</v>
      </c>
      <c r="C507" s="202" t="s">
        <v>6573</v>
      </c>
      <c r="D507" s="202" t="s">
        <v>4747</v>
      </c>
      <c r="E507" s="202" t="s">
        <v>6836</v>
      </c>
      <c r="F507" s="202" t="s">
        <v>4813</v>
      </c>
      <c r="G507" s="202" t="s">
        <v>4805</v>
      </c>
      <c r="H507" s="202" t="s">
        <v>4806</v>
      </c>
      <c r="I507" s="202" t="s">
        <v>6844</v>
      </c>
      <c r="J507" s="202" t="s">
        <v>6845</v>
      </c>
      <c r="K507" s="202" t="s">
        <v>6585</v>
      </c>
      <c r="L507" s="202" t="s">
        <v>5650</v>
      </c>
      <c r="M507" s="202" t="s">
        <v>5650</v>
      </c>
      <c r="N507" s="202" t="s">
        <v>5650</v>
      </c>
      <c r="O507" s="202" t="s">
        <v>5650</v>
      </c>
      <c r="P507" s="202" t="s">
        <v>6845</v>
      </c>
      <c r="Q507" s="202" t="s">
        <v>5673</v>
      </c>
      <c r="R507" s="202" t="s">
        <v>6846</v>
      </c>
      <c r="S507" s="202" t="s">
        <v>5669</v>
      </c>
      <c r="T507" s="202" t="s">
        <v>5713</v>
      </c>
      <c r="U507" s="202">
        <v>12</v>
      </c>
      <c r="V507" s="202">
        <v>1</v>
      </c>
      <c r="W507" s="202">
        <v>11</v>
      </c>
    </row>
    <row r="508" s="202" customFormat="1" hidden="1" spans="1:23">
      <c r="A508" s="202">
        <v>504</v>
      </c>
      <c r="B508" s="202" t="s">
        <v>5625</v>
      </c>
      <c r="C508" s="202" t="s">
        <v>6573</v>
      </c>
      <c r="D508" s="202" t="s">
        <v>4390</v>
      </c>
      <c r="E508" s="202" t="s">
        <v>6794</v>
      </c>
      <c r="F508" s="202" t="s">
        <v>4405</v>
      </c>
      <c r="G508" s="202" t="s">
        <v>4403</v>
      </c>
      <c r="H508" s="202" t="s">
        <v>4404</v>
      </c>
      <c r="I508" s="202" t="s">
        <v>6847</v>
      </c>
      <c r="J508" s="202" t="s">
        <v>6848</v>
      </c>
      <c r="K508" s="202" t="s">
        <v>5794</v>
      </c>
      <c r="L508" s="202" t="s">
        <v>5967</v>
      </c>
      <c r="M508" s="202" t="s">
        <v>6158</v>
      </c>
      <c r="N508" s="202" t="s">
        <v>5922</v>
      </c>
      <c r="O508" s="202" t="s">
        <v>5969</v>
      </c>
      <c r="P508" s="202" t="s">
        <v>6849</v>
      </c>
      <c r="Q508" s="202" t="s">
        <v>5667</v>
      </c>
      <c r="R508" s="202" t="s">
        <v>5727</v>
      </c>
      <c r="S508" s="202" t="s">
        <v>6117</v>
      </c>
      <c r="T508" s="202" t="s">
        <v>5896</v>
      </c>
      <c r="U508" s="202">
        <v>13</v>
      </c>
      <c r="V508" s="202">
        <v>5</v>
      </c>
      <c r="W508" s="202">
        <v>8</v>
      </c>
    </row>
    <row r="509" s="202" customFormat="1" hidden="1" spans="1:23">
      <c r="A509" s="202">
        <v>505</v>
      </c>
      <c r="B509" s="202" t="s">
        <v>5625</v>
      </c>
      <c r="C509" s="202" t="s">
        <v>6573</v>
      </c>
      <c r="D509" s="202" t="s">
        <v>4564</v>
      </c>
      <c r="E509" s="202" t="s">
        <v>6850</v>
      </c>
      <c r="F509" s="202" t="s">
        <v>4570</v>
      </c>
      <c r="G509" s="202" t="s">
        <v>4568</v>
      </c>
      <c r="H509" s="202" t="s">
        <v>4569</v>
      </c>
      <c r="I509" s="202" t="s">
        <v>6851</v>
      </c>
      <c r="J509" s="202" t="s">
        <v>6852</v>
      </c>
      <c r="K509" s="202" t="s">
        <v>6853</v>
      </c>
      <c r="L509" s="202" t="s">
        <v>5733</v>
      </c>
      <c r="M509" s="202" t="s">
        <v>6324</v>
      </c>
      <c r="N509" s="202" t="s">
        <v>5733</v>
      </c>
      <c r="O509" s="202" t="s">
        <v>5650</v>
      </c>
      <c r="P509" s="202" t="s">
        <v>5817</v>
      </c>
      <c r="Q509" s="202" t="s">
        <v>5995</v>
      </c>
      <c r="R509" s="202" t="s">
        <v>5758</v>
      </c>
      <c r="S509" s="202" t="s">
        <v>5650</v>
      </c>
      <c r="T509" s="202" t="s">
        <v>5758</v>
      </c>
      <c r="U509" s="202">
        <v>8</v>
      </c>
      <c r="V509" s="202">
        <v>2</v>
      </c>
      <c r="W509" s="202">
        <v>6</v>
      </c>
    </row>
    <row r="510" s="202" customFormat="1" hidden="1" spans="1:23">
      <c r="A510" s="202">
        <v>506</v>
      </c>
      <c r="B510" s="202" t="s">
        <v>5625</v>
      </c>
      <c r="C510" s="202" t="s">
        <v>6573</v>
      </c>
      <c r="D510" s="202" t="s">
        <v>4564</v>
      </c>
      <c r="E510" s="202" t="s">
        <v>6850</v>
      </c>
      <c r="F510" s="202" t="s">
        <v>4570</v>
      </c>
      <c r="G510" s="202" t="s">
        <v>4580</v>
      </c>
      <c r="H510" s="202" t="s">
        <v>4581</v>
      </c>
      <c r="I510" s="202" t="s">
        <v>5713</v>
      </c>
      <c r="J510" s="202" t="s">
        <v>5687</v>
      </c>
      <c r="K510" s="202" t="s">
        <v>5688</v>
      </c>
      <c r="L510" s="202" t="s">
        <v>5650</v>
      </c>
      <c r="M510" s="202" t="s">
        <v>5650</v>
      </c>
      <c r="N510" s="202" t="s">
        <v>5650</v>
      </c>
      <c r="O510" s="202" t="s">
        <v>5650</v>
      </c>
      <c r="P510" s="202" t="s">
        <v>5687</v>
      </c>
      <c r="Q510" s="202" t="s">
        <v>5688</v>
      </c>
      <c r="R510" s="202" t="s">
        <v>5699</v>
      </c>
      <c r="S510" s="202" t="s">
        <v>5650</v>
      </c>
      <c r="T510" s="202" t="s">
        <v>5699</v>
      </c>
      <c r="U510" s="202">
        <v>2</v>
      </c>
      <c r="V510" s="202">
        <v>0</v>
      </c>
      <c r="W510" s="202">
        <v>2</v>
      </c>
    </row>
    <row r="511" s="202" customFormat="1" hidden="1" spans="1:23">
      <c r="A511" s="202">
        <v>507</v>
      </c>
      <c r="B511" s="202" t="s">
        <v>5625</v>
      </c>
      <c r="C511" s="202" t="s">
        <v>6573</v>
      </c>
      <c r="D511" s="202" t="s">
        <v>4564</v>
      </c>
      <c r="E511" s="202" t="s">
        <v>6850</v>
      </c>
      <c r="F511" s="202" t="s">
        <v>4570</v>
      </c>
      <c r="G511" s="202" t="s">
        <v>4582</v>
      </c>
      <c r="H511" s="202" t="s">
        <v>4583</v>
      </c>
      <c r="I511" s="202" t="s">
        <v>6336</v>
      </c>
      <c r="J511" s="202" t="s">
        <v>5650</v>
      </c>
      <c r="K511" s="202" t="s">
        <v>5650</v>
      </c>
      <c r="L511" s="202" t="s">
        <v>5650</v>
      </c>
      <c r="M511" s="202" t="s">
        <v>5650</v>
      </c>
      <c r="N511" s="202" t="s">
        <v>5650</v>
      </c>
      <c r="O511" s="202" t="s">
        <v>5650</v>
      </c>
      <c r="P511" s="202" t="s">
        <v>5650</v>
      </c>
      <c r="Q511" s="202" t="s">
        <v>5650</v>
      </c>
      <c r="R511" s="202" t="s">
        <v>5650</v>
      </c>
      <c r="S511" s="202" t="s">
        <v>5650</v>
      </c>
      <c r="T511" s="202" t="s">
        <v>5650</v>
      </c>
      <c r="U511" s="202">
        <v>0</v>
      </c>
      <c r="V511" s="202">
        <v>0</v>
      </c>
      <c r="W511" s="202">
        <v>0</v>
      </c>
    </row>
    <row r="512" s="202" customFormat="1" hidden="1" spans="1:23">
      <c r="A512" s="202">
        <v>508</v>
      </c>
      <c r="B512" s="202" t="s">
        <v>5625</v>
      </c>
      <c r="C512" s="202" t="s">
        <v>6573</v>
      </c>
      <c r="D512" s="202" t="s">
        <v>4233</v>
      </c>
      <c r="E512" s="202" t="s">
        <v>6854</v>
      </c>
      <c r="F512" s="202" t="s">
        <v>6855</v>
      </c>
      <c r="G512" s="202" t="s">
        <v>4248</v>
      </c>
      <c r="H512" s="202" t="s">
        <v>4249</v>
      </c>
      <c r="I512" s="202" t="s">
        <v>6445</v>
      </c>
      <c r="J512" s="202" t="s">
        <v>5650</v>
      </c>
      <c r="K512" s="202" t="s">
        <v>5650</v>
      </c>
      <c r="L512" s="202" t="s">
        <v>5650</v>
      </c>
      <c r="M512" s="202" t="s">
        <v>5650</v>
      </c>
      <c r="N512" s="202" t="s">
        <v>5650</v>
      </c>
      <c r="O512" s="202" t="s">
        <v>5650</v>
      </c>
      <c r="P512" s="202" t="s">
        <v>5650</v>
      </c>
      <c r="Q512" s="202" t="s">
        <v>5650</v>
      </c>
      <c r="R512" s="202" t="s">
        <v>5650</v>
      </c>
      <c r="S512" s="202" t="s">
        <v>5650</v>
      </c>
      <c r="T512" s="202" t="s">
        <v>5650</v>
      </c>
      <c r="U512" s="202">
        <v>0</v>
      </c>
      <c r="V512" s="202">
        <v>0</v>
      </c>
      <c r="W512" s="202">
        <v>0</v>
      </c>
    </row>
    <row r="513" s="202" customFormat="1" hidden="1" spans="1:23">
      <c r="A513" s="202">
        <v>509</v>
      </c>
      <c r="B513" s="202" t="s">
        <v>5625</v>
      </c>
      <c r="C513" s="202" t="s">
        <v>6573</v>
      </c>
      <c r="D513" s="202" t="s">
        <v>4233</v>
      </c>
      <c r="E513" s="202" t="s">
        <v>6854</v>
      </c>
      <c r="F513" s="202" t="s">
        <v>6855</v>
      </c>
      <c r="G513" s="202" t="s">
        <v>4237</v>
      </c>
      <c r="H513" s="202" t="s">
        <v>4238</v>
      </c>
      <c r="I513" s="202" t="s">
        <v>6856</v>
      </c>
      <c r="J513" s="202" t="s">
        <v>6096</v>
      </c>
      <c r="K513" s="202" t="s">
        <v>6096</v>
      </c>
      <c r="L513" s="202" t="s">
        <v>6096</v>
      </c>
      <c r="M513" s="202" t="s">
        <v>6096</v>
      </c>
      <c r="N513" s="202" t="s">
        <v>6096</v>
      </c>
      <c r="O513" s="202" t="s">
        <v>5650</v>
      </c>
      <c r="P513" s="202" t="s">
        <v>5650</v>
      </c>
      <c r="Q513" s="202" t="s">
        <v>5650</v>
      </c>
      <c r="R513" s="202" t="s">
        <v>5650</v>
      </c>
      <c r="S513" s="202" t="s">
        <v>5650</v>
      </c>
      <c r="T513" s="202" t="s">
        <v>5650</v>
      </c>
      <c r="U513" s="202">
        <v>1</v>
      </c>
      <c r="V513" s="202">
        <v>1</v>
      </c>
      <c r="W513" s="202">
        <v>0</v>
      </c>
    </row>
    <row r="514" s="202" customFormat="1" hidden="1" spans="1:23">
      <c r="A514" s="202">
        <v>510</v>
      </c>
      <c r="B514" s="202" t="s">
        <v>5625</v>
      </c>
      <c r="C514" s="202" t="s">
        <v>6573</v>
      </c>
      <c r="D514" s="202" t="s">
        <v>4767</v>
      </c>
      <c r="E514" s="202" t="s">
        <v>6857</v>
      </c>
      <c r="F514" s="202" t="s">
        <v>6858</v>
      </c>
      <c r="G514" s="202" t="s">
        <v>4768</v>
      </c>
      <c r="H514" s="202" t="s">
        <v>4769</v>
      </c>
      <c r="I514" s="202" t="s">
        <v>6859</v>
      </c>
      <c r="J514" s="202" t="s">
        <v>6086</v>
      </c>
      <c r="K514" s="202" t="s">
        <v>6088</v>
      </c>
      <c r="L514" s="202" t="s">
        <v>5722</v>
      </c>
      <c r="M514" s="202" t="s">
        <v>5940</v>
      </c>
      <c r="N514" s="202" t="s">
        <v>5685</v>
      </c>
      <c r="O514" s="202" t="s">
        <v>5654</v>
      </c>
      <c r="P514" s="202" t="s">
        <v>5685</v>
      </c>
      <c r="Q514" s="202" t="s">
        <v>5685</v>
      </c>
      <c r="R514" s="202" t="s">
        <v>5650</v>
      </c>
      <c r="S514" s="202" t="s">
        <v>5685</v>
      </c>
      <c r="T514" s="202" t="s">
        <v>5650</v>
      </c>
      <c r="U514" s="202">
        <v>3</v>
      </c>
      <c r="V514" s="202">
        <v>2</v>
      </c>
      <c r="W514" s="202">
        <v>1</v>
      </c>
    </row>
    <row r="515" s="202" customFormat="1" hidden="1" spans="1:23">
      <c r="A515" s="202">
        <v>511</v>
      </c>
      <c r="B515" s="202" t="s">
        <v>5625</v>
      </c>
      <c r="C515" s="202" t="s">
        <v>6573</v>
      </c>
      <c r="D515" s="202" t="s">
        <v>4767</v>
      </c>
      <c r="E515" s="202" t="s">
        <v>6857</v>
      </c>
      <c r="F515" s="202" t="s">
        <v>6858</v>
      </c>
      <c r="G515" s="202" t="s">
        <v>4771</v>
      </c>
      <c r="H515" s="202" t="s">
        <v>4772</v>
      </c>
      <c r="I515" s="202" t="s">
        <v>5896</v>
      </c>
      <c r="J515" s="202" t="s">
        <v>5650</v>
      </c>
      <c r="K515" s="202" t="s">
        <v>5650</v>
      </c>
      <c r="L515" s="202" t="s">
        <v>5650</v>
      </c>
      <c r="M515" s="202" t="s">
        <v>5650</v>
      </c>
      <c r="N515" s="202" t="s">
        <v>5650</v>
      </c>
      <c r="O515" s="202" t="s">
        <v>5650</v>
      </c>
      <c r="P515" s="202" t="s">
        <v>5650</v>
      </c>
      <c r="Q515" s="202" t="s">
        <v>5650</v>
      </c>
      <c r="R515" s="202" t="s">
        <v>5650</v>
      </c>
      <c r="S515" s="202" t="s">
        <v>5650</v>
      </c>
      <c r="T515" s="202" t="s">
        <v>5650</v>
      </c>
      <c r="U515" s="202">
        <v>0</v>
      </c>
      <c r="V515" s="202">
        <v>0</v>
      </c>
      <c r="W515" s="202">
        <v>0</v>
      </c>
    </row>
    <row r="516" s="202" customFormat="1" hidden="1" spans="1:23">
      <c r="A516" s="202">
        <v>512</v>
      </c>
      <c r="B516" s="202" t="s">
        <v>5625</v>
      </c>
      <c r="C516" s="202" t="s">
        <v>6573</v>
      </c>
      <c r="D516" s="202" t="s">
        <v>6651</v>
      </c>
      <c r="E516" s="202" t="s">
        <v>6652</v>
      </c>
      <c r="F516" s="202" t="s">
        <v>4495</v>
      </c>
      <c r="G516" s="202" t="s">
        <v>4493</v>
      </c>
      <c r="H516" s="202" t="s">
        <v>4494</v>
      </c>
      <c r="I516" s="202" t="s">
        <v>6860</v>
      </c>
      <c r="J516" s="202" t="s">
        <v>6352</v>
      </c>
      <c r="K516" s="202" t="s">
        <v>6861</v>
      </c>
      <c r="L516" s="202" t="s">
        <v>6862</v>
      </c>
      <c r="M516" s="202" t="s">
        <v>6863</v>
      </c>
      <c r="N516" s="202" t="s">
        <v>5900</v>
      </c>
      <c r="O516" s="202" t="s">
        <v>6239</v>
      </c>
      <c r="P516" s="202" t="s">
        <v>6298</v>
      </c>
      <c r="Q516" s="202" t="s">
        <v>6298</v>
      </c>
      <c r="R516" s="202" t="s">
        <v>5650</v>
      </c>
      <c r="S516" s="202" t="s">
        <v>6298</v>
      </c>
      <c r="T516" s="202" t="s">
        <v>5650</v>
      </c>
      <c r="U516" s="202">
        <v>4</v>
      </c>
      <c r="V516" s="202">
        <v>3</v>
      </c>
      <c r="W516" s="202">
        <v>1</v>
      </c>
    </row>
    <row r="517" s="202" customFormat="1" hidden="1" spans="1:23">
      <c r="A517" s="202">
        <v>513</v>
      </c>
      <c r="B517" s="202" t="s">
        <v>5625</v>
      </c>
      <c r="C517" s="202" t="s">
        <v>6573</v>
      </c>
      <c r="D517" s="202" t="s">
        <v>6651</v>
      </c>
      <c r="E517" s="202" t="s">
        <v>6652</v>
      </c>
      <c r="F517" s="202" t="s">
        <v>4495</v>
      </c>
      <c r="G517" s="202" t="s">
        <v>4496</v>
      </c>
      <c r="H517" s="202" t="s">
        <v>2335</v>
      </c>
      <c r="I517" s="202" t="s">
        <v>6864</v>
      </c>
      <c r="J517" s="202" t="s">
        <v>5650</v>
      </c>
      <c r="K517" s="202" t="s">
        <v>5650</v>
      </c>
      <c r="L517" s="202" t="s">
        <v>5650</v>
      </c>
      <c r="M517" s="202" t="s">
        <v>5650</v>
      </c>
      <c r="N517" s="202" t="s">
        <v>5650</v>
      </c>
      <c r="O517" s="202" t="s">
        <v>5650</v>
      </c>
      <c r="P517" s="202" t="s">
        <v>5650</v>
      </c>
      <c r="Q517" s="202" t="s">
        <v>5650</v>
      </c>
      <c r="R517" s="202" t="s">
        <v>5650</v>
      </c>
      <c r="S517" s="202" t="s">
        <v>5650</v>
      </c>
      <c r="T517" s="202" t="s">
        <v>5650</v>
      </c>
      <c r="U517" s="202">
        <v>1</v>
      </c>
      <c r="V517" s="202">
        <v>1</v>
      </c>
      <c r="W517" s="202">
        <v>0</v>
      </c>
    </row>
    <row r="518" s="202" customFormat="1" hidden="1" spans="1:23">
      <c r="A518" s="202">
        <v>514</v>
      </c>
      <c r="B518" s="202" t="s">
        <v>5625</v>
      </c>
      <c r="C518" s="202" t="s">
        <v>6573</v>
      </c>
      <c r="D518" s="202" t="s">
        <v>4767</v>
      </c>
      <c r="E518" s="202" t="s">
        <v>6590</v>
      </c>
      <c r="F518" s="202" t="s">
        <v>6865</v>
      </c>
      <c r="G518" s="202" t="s">
        <v>5515</v>
      </c>
      <c r="H518" s="202" t="s">
        <v>6866</v>
      </c>
      <c r="I518" s="202" t="s">
        <v>6867</v>
      </c>
      <c r="J518" s="202" t="s">
        <v>5650</v>
      </c>
      <c r="K518" s="202" t="s">
        <v>5650</v>
      </c>
      <c r="L518" s="202" t="s">
        <v>5650</v>
      </c>
      <c r="M518" s="202" t="s">
        <v>5650</v>
      </c>
      <c r="N518" s="202" t="s">
        <v>5650</v>
      </c>
      <c r="O518" s="202" t="s">
        <v>5650</v>
      </c>
      <c r="P518" s="202" t="s">
        <v>5650</v>
      </c>
      <c r="Q518" s="202" t="s">
        <v>5650</v>
      </c>
      <c r="R518" s="202" t="s">
        <v>5650</v>
      </c>
      <c r="S518" s="202" t="s">
        <v>5650</v>
      </c>
      <c r="T518" s="202" t="s">
        <v>5650</v>
      </c>
      <c r="U518" s="202">
        <v>0</v>
      </c>
      <c r="V518" s="202">
        <v>0</v>
      </c>
      <c r="W518" s="202">
        <v>0</v>
      </c>
    </row>
    <row r="519" s="202" customFormat="1" hidden="1" spans="1:23">
      <c r="A519" s="202">
        <v>515</v>
      </c>
      <c r="B519" s="202" t="s">
        <v>5625</v>
      </c>
      <c r="C519" s="202" t="s">
        <v>6573</v>
      </c>
      <c r="D519" s="202" t="s">
        <v>4596</v>
      </c>
      <c r="E519" s="202" t="s">
        <v>6868</v>
      </c>
      <c r="F519" s="202" t="s">
        <v>4605</v>
      </c>
      <c r="G519" s="202" t="s">
        <v>4603</v>
      </c>
      <c r="H519" s="202" t="s">
        <v>4604</v>
      </c>
      <c r="I519" s="202" t="s">
        <v>6869</v>
      </c>
      <c r="J519" s="202" t="s">
        <v>6870</v>
      </c>
      <c r="K519" s="202" t="s">
        <v>5928</v>
      </c>
      <c r="L519" s="202" t="s">
        <v>5967</v>
      </c>
      <c r="M519" s="202" t="s">
        <v>6317</v>
      </c>
      <c r="N519" s="202" t="s">
        <v>5922</v>
      </c>
      <c r="O519" s="202" t="s">
        <v>5969</v>
      </c>
      <c r="P519" s="202" t="s">
        <v>6871</v>
      </c>
      <c r="Q519" s="202" t="s">
        <v>5652</v>
      </c>
      <c r="R519" s="202" t="s">
        <v>5896</v>
      </c>
      <c r="S519" s="202" t="s">
        <v>6298</v>
      </c>
      <c r="T519" s="202" t="s">
        <v>5699</v>
      </c>
      <c r="U519" s="202">
        <v>10</v>
      </c>
      <c r="V519" s="202">
        <v>6</v>
      </c>
      <c r="W519" s="202">
        <v>4</v>
      </c>
    </row>
    <row r="520" s="202" customFormat="1" spans="1:23">
      <c r="A520" s="202">
        <v>516</v>
      </c>
      <c r="B520" s="202" t="s">
        <v>5625</v>
      </c>
      <c r="C520" s="202" t="s">
        <v>6573</v>
      </c>
      <c r="D520" s="202" t="s">
        <v>5642</v>
      </c>
      <c r="E520" s="202" t="s">
        <v>5642</v>
      </c>
      <c r="F520" s="202" t="s">
        <v>4408</v>
      </c>
      <c r="G520" s="202" t="s">
        <v>4409</v>
      </c>
      <c r="H520" s="202" t="s">
        <v>4410</v>
      </c>
      <c r="I520" s="202" t="s">
        <v>6872</v>
      </c>
      <c r="J520" s="202" t="s">
        <v>6873</v>
      </c>
      <c r="K520" s="202" t="s">
        <v>6874</v>
      </c>
      <c r="L520" s="202" t="s">
        <v>6445</v>
      </c>
      <c r="M520" s="202" t="s">
        <v>5784</v>
      </c>
      <c r="N520" s="202" t="s">
        <v>6445</v>
      </c>
      <c r="O520" s="202" t="s">
        <v>5650</v>
      </c>
      <c r="P520" s="202" t="s">
        <v>6295</v>
      </c>
      <c r="Q520" s="202" t="s">
        <v>6875</v>
      </c>
      <c r="R520" s="202" t="s">
        <v>5650</v>
      </c>
      <c r="S520" s="202" t="s">
        <v>6295</v>
      </c>
      <c r="T520" s="202" t="s">
        <v>5650</v>
      </c>
      <c r="U520" s="202">
        <v>4</v>
      </c>
      <c r="V520" s="202">
        <v>2</v>
      </c>
      <c r="W520" s="202">
        <v>2</v>
      </c>
    </row>
    <row r="521" s="202" customFormat="1" spans="1:23">
      <c r="A521" s="202">
        <v>517</v>
      </c>
      <c r="B521" s="202" t="s">
        <v>5625</v>
      </c>
      <c r="C521" s="202" t="s">
        <v>6573</v>
      </c>
      <c r="D521" s="202" t="s">
        <v>5642</v>
      </c>
      <c r="E521" s="202" t="s">
        <v>5642</v>
      </c>
      <c r="F521" s="202" t="s">
        <v>4408</v>
      </c>
      <c r="G521" s="202" t="s">
        <v>4423</v>
      </c>
      <c r="H521" s="202" t="s">
        <v>4424</v>
      </c>
      <c r="I521" s="202" t="s">
        <v>5780</v>
      </c>
      <c r="J521" s="202" t="s">
        <v>5650</v>
      </c>
      <c r="K521" s="202" t="s">
        <v>5650</v>
      </c>
      <c r="L521" s="202" t="s">
        <v>5650</v>
      </c>
      <c r="M521" s="202" t="s">
        <v>5650</v>
      </c>
      <c r="N521" s="202" t="s">
        <v>5650</v>
      </c>
      <c r="O521" s="202" t="s">
        <v>5650</v>
      </c>
      <c r="P521" s="202" t="s">
        <v>5650</v>
      </c>
      <c r="Q521" s="202" t="s">
        <v>5650</v>
      </c>
      <c r="R521" s="202" t="s">
        <v>5650</v>
      </c>
      <c r="S521" s="202" t="s">
        <v>5650</v>
      </c>
      <c r="T521" s="202" t="s">
        <v>5650</v>
      </c>
      <c r="U521" s="202">
        <v>0</v>
      </c>
      <c r="V521" s="202">
        <v>0</v>
      </c>
      <c r="W521" s="202">
        <v>0</v>
      </c>
    </row>
    <row r="522" s="202" customFormat="1" hidden="1" spans="1:23">
      <c r="A522" s="202">
        <v>518</v>
      </c>
      <c r="B522" s="202" t="s">
        <v>5625</v>
      </c>
      <c r="C522" s="202" t="s">
        <v>6573</v>
      </c>
      <c r="D522" s="202" t="s">
        <v>6816</v>
      </c>
      <c r="E522" s="202" t="s">
        <v>6817</v>
      </c>
      <c r="F522" s="202" t="s">
        <v>4253</v>
      </c>
      <c r="G522" s="202" t="s">
        <v>4251</v>
      </c>
      <c r="H522" s="202" t="s">
        <v>4252</v>
      </c>
      <c r="I522" s="202" t="s">
        <v>6876</v>
      </c>
      <c r="J522" s="202" t="s">
        <v>6856</v>
      </c>
      <c r="K522" s="202" t="s">
        <v>6877</v>
      </c>
      <c r="L522" s="202" t="s">
        <v>6453</v>
      </c>
      <c r="M522" s="202" t="s">
        <v>6454</v>
      </c>
      <c r="N522" s="202" t="s">
        <v>6453</v>
      </c>
      <c r="O522" s="202" t="s">
        <v>5650</v>
      </c>
      <c r="P522" s="202" t="s">
        <v>5711</v>
      </c>
      <c r="Q522" s="202" t="s">
        <v>6716</v>
      </c>
      <c r="R522" s="202" t="s">
        <v>5741</v>
      </c>
      <c r="S522" s="202" t="s">
        <v>5685</v>
      </c>
      <c r="T522" s="202" t="s">
        <v>5856</v>
      </c>
      <c r="U522" s="202">
        <v>10</v>
      </c>
      <c r="V522" s="202">
        <v>2</v>
      </c>
      <c r="W522" s="202">
        <v>8</v>
      </c>
    </row>
    <row r="523" s="202" customFormat="1" hidden="1" spans="1:23">
      <c r="A523" s="202">
        <v>519</v>
      </c>
      <c r="B523" s="202" t="s">
        <v>5625</v>
      </c>
      <c r="C523" s="202" t="s">
        <v>6573</v>
      </c>
      <c r="D523" s="202" t="s">
        <v>6816</v>
      </c>
      <c r="E523" s="202" t="s">
        <v>6817</v>
      </c>
      <c r="F523" s="202" t="s">
        <v>4253</v>
      </c>
      <c r="G523" s="202" t="s">
        <v>4254</v>
      </c>
      <c r="H523" s="202" t="s">
        <v>4255</v>
      </c>
      <c r="I523" s="202" t="s">
        <v>5811</v>
      </c>
      <c r="J523" s="202" t="s">
        <v>5669</v>
      </c>
      <c r="K523" s="202" t="s">
        <v>5654</v>
      </c>
      <c r="L523" s="202" t="s">
        <v>5650</v>
      </c>
      <c r="M523" s="202" t="s">
        <v>5650</v>
      </c>
      <c r="N523" s="202" t="s">
        <v>5650</v>
      </c>
      <c r="O523" s="202" t="s">
        <v>5650</v>
      </c>
      <c r="P523" s="202" t="s">
        <v>5669</v>
      </c>
      <c r="Q523" s="202" t="s">
        <v>5654</v>
      </c>
      <c r="R523" s="202" t="s">
        <v>5685</v>
      </c>
      <c r="S523" s="202" t="s">
        <v>5650</v>
      </c>
      <c r="T523" s="202" t="s">
        <v>5685</v>
      </c>
      <c r="U523" s="202">
        <v>2</v>
      </c>
      <c r="V523" s="202">
        <v>0</v>
      </c>
      <c r="W523" s="202">
        <v>2</v>
      </c>
    </row>
    <row r="524" s="202" customFormat="1" hidden="1" spans="1:23">
      <c r="A524" s="202">
        <v>520</v>
      </c>
      <c r="B524" s="202" t="s">
        <v>5625</v>
      </c>
      <c r="C524" s="202" t="s">
        <v>6573</v>
      </c>
      <c r="D524" s="202" t="s">
        <v>4261</v>
      </c>
      <c r="E524" s="202" t="s">
        <v>6878</v>
      </c>
      <c r="F524" s="202" t="s">
        <v>4306</v>
      </c>
      <c r="G524" s="202" t="s">
        <v>4301</v>
      </c>
      <c r="H524" s="202" t="s">
        <v>4302</v>
      </c>
      <c r="I524" s="202" t="s">
        <v>6879</v>
      </c>
      <c r="J524" s="202" t="s">
        <v>6880</v>
      </c>
      <c r="K524" s="202" t="s">
        <v>5848</v>
      </c>
      <c r="L524" s="202" t="s">
        <v>5770</v>
      </c>
      <c r="M524" s="202" t="s">
        <v>6881</v>
      </c>
      <c r="N524" s="202" t="s">
        <v>6882</v>
      </c>
      <c r="O524" s="202" t="s">
        <v>6319</v>
      </c>
      <c r="P524" s="202" t="s">
        <v>6883</v>
      </c>
      <c r="Q524" s="202" t="s">
        <v>6120</v>
      </c>
      <c r="R524" s="202" t="s">
        <v>6788</v>
      </c>
      <c r="S524" s="202" t="s">
        <v>6884</v>
      </c>
      <c r="T524" s="202" t="s">
        <v>5685</v>
      </c>
      <c r="U524" s="202">
        <v>27</v>
      </c>
      <c r="V524" s="202">
        <v>13</v>
      </c>
      <c r="W524" s="202">
        <v>14</v>
      </c>
    </row>
    <row r="525" s="202" customFormat="1" hidden="1" spans="1:23">
      <c r="A525" s="202">
        <v>521</v>
      </c>
      <c r="B525" s="202" t="s">
        <v>5625</v>
      </c>
      <c r="C525" s="202" t="s">
        <v>6573</v>
      </c>
      <c r="D525" s="202" t="s">
        <v>4261</v>
      </c>
      <c r="E525" s="202" t="s">
        <v>6878</v>
      </c>
      <c r="F525" s="202" t="s">
        <v>4306</v>
      </c>
      <c r="G525" s="202" t="s">
        <v>4304</v>
      </c>
      <c r="H525" s="202" t="s">
        <v>4305</v>
      </c>
      <c r="I525" s="202" t="s">
        <v>5685</v>
      </c>
      <c r="J525" s="202" t="s">
        <v>5650</v>
      </c>
      <c r="K525" s="202" t="s">
        <v>5650</v>
      </c>
      <c r="L525" s="202" t="s">
        <v>5650</v>
      </c>
      <c r="M525" s="202" t="s">
        <v>5650</v>
      </c>
      <c r="N525" s="202" t="s">
        <v>5650</v>
      </c>
      <c r="O525" s="202" t="s">
        <v>5650</v>
      </c>
      <c r="P525" s="202" t="s">
        <v>5650</v>
      </c>
      <c r="Q525" s="202" t="s">
        <v>5650</v>
      </c>
      <c r="R525" s="202" t="s">
        <v>5650</v>
      </c>
      <c r="S525" s="202" t="s">
        <v>5650</v>
      </c>
      <c r="T525" s="202" t="s">
        <v>5650</v>
      </c>
      <c r="U525" s="202">
        <v>0</v>
      </c>
      <c r="V525" s="202">
        <v>0</v>
      </c>
      <c r="W525" s="202">
        <v>0</v>
      </c>
    </row>
    <row r="526" s="202" customFormat="1" hidden="1" spans="1:23">
      <c r="A526" s="202">
        <v>522</v>
      </c>
      <c r="B526" s="202" t="s">
        <v>5625</v>
      </c>
      <c r="C526" s="202" t="s">
        <v>6573</v>
      </c>
      <c r="D526" s="202" t="s">
        <v>6592</v>
      </c>
      <c r="E526" s="202" t="s">
        <v>6593</v>
      </c>
      <c r="F526" s="202" t="s">
        <v>4356</v>
      </c>
      <c r="G526" s="202" t="s">
        <v>4354</v>
      </c>
      <c r="H526" s="202" t="s">
        <v>4355</v>
      </c>
      <c r="I526" s="202" t="s">
        <v>6885</v>
      </c>
      <c r="J526" s="202" t="s">
        <v>5650</v>
      </c>
      <c r="K526" s="202" t="s">
        <v>5650</v>
      </c>
      <c r="L526" s="202" t="s">
        <v>5650</v>
      </c>
      <c r="M526" s="202" t="s">
        <v>5650</v>
      </c>
      <c r="N526" s="202" t="s">
        <v>5650</v>
      </c>
      <c r="O526" s="202" t="s">
        <v>5650</v>
      </c>
      <c r="P526" s="202" t="s">
        <v>5650</v>
      </c>
      <c r="Q526" s="202" t="s">
        <v>5650</v>
      </c>
      <c r="R526" s="202" t="s">
        <v>5650</v>
      </c>
      <c r="S526" s="202" t="s">
        <v>5650</v>
      </c>
      <c r="T526" s="202" t="s">
        <v>5650</v>
      </c>
      <c r="U526" s="202">
        <v>0</v>
      </c>
      <c r="V526" s="202">
        <v>0</v>
      </c>
      <c r="W526" s="202">
        <v>0</v>
      </c>
    </row>
    <row r="527" s="202" customFormat="1" hidden="1" spans="1:23">
      <c r="A527" s="202">
        <v>523</v>
      </c>
      <c r="B527" s="202" t="s">
        <v>5625</v>
      </c>
      <c r="C527" s="202" t="s">
        <v>6573</v>
      </c>
      <c r="D527" s="202" t="s">
        <v>4261</v>
      </c>
      <c r="E527" s="202" t="s">
        <v>6596</v>
      </c>
      <c r="F527" s="202" t="s">
        <v>4309</v>
      </c>
      <c r="G527" s="202" t="s">
        <v>4307</v>
      </c>
      <c r="H527" s="202" t="s">
        <v>4308</v>
      </c>
      <c r="I527" s="202" t="s">
        <v>6886</v>
      </c>
      <c r="J527" s="202" t="s">
        <v>5650</v>
      </c>
      <c r="K527" s="202" t="s">
        <v>5650</v>
      </c>
      <c r="L527" s="202" t="s">
        <v>5650</v>
      </c>
      <c r="M527" s="202" t="s">
        <v>5650</v>
      </c>
      <c r="N527" s="202" t="s">
        <v>5650</v>
      </c>
      <c r="O527" s="202" t="s">
        <v>5650</v>
      </c>
      <c r="P527" s="202" t="s">
        <v>5650</v>
      </c>
      <c r="Q527" s="202" t="s">
        <v>5650</v>
      </c>
      <c r="R527" s="202" t="s">
        <v>5650</v>
      </c>
      <c r="S527" s="202" t="s">
        <v>5650</v>
      </c>
      <c r="T527" s="202" t="s">
        <v>5650</v>
      </c>
      <c r="U527" s="202">
        <v>0</v>
      </c>
      <c r="V527" s="202">
        <v>0</v>
      </c>
      <c r="W527" s="202">
        <v>0</v>
      </c>
    </row>
    <row r="528" s="202" customFormat="1" hidden="1" spans="1:23">
      <c r="A528" s="202">
        <v>524</v>
      </c>
      <c r="B528" s="202" t="s">
        <v>5625</v>
      </c>
      <c r="C528" s="202" t="s">
        <v>6573</v>
      </c>
      <c r="D528" s="202" t="s">
        <v>6613</v>
      </c>
      <c r="E528" s="202" t="s">
        <v>6887</v>
      </c>
      <c r="F528" s="202" t="s">
        <v>4541</v>
      </c>
      <c r="G528" s="202" t="s">
        <v>4539</v>
      </c>
      <c r="H528" s="202" t="s">
        <v>4540</v>
      </c>
      <c r="I528" s="202" t="s">
        <v>6888</v>
      </c>
      <c r="J528" s="202" t="s">
        <v>6889</v>
      </c>
      <c r="K528" s="202" t="s">
        <v>6890</v>
      </c>
      <c r="L528" s="202" t="s">
        <v>6891</v>
      </c>
      <c r="M528" s="202" t="s">
        <v>6892</v>
      </c>
      <c r="N528" s="202" t="s">
        <v>6891</v>
      </c>
      <c r="O528" s="202" t="s">
        <v>5650</v>
      </c>
      <c r="P528" s="202" t="s">
        <v>5758</v>
      </c>
      <c r="Q528" s="202" t="s">
        <v>6320</v>
      </c>
      <c r="R528" s="202" t="s">
        <v>5669</v>
      </c>
      <c r="S528" s="202" t="s">
        <v>5650</v>
      </c>
      <c r="T528" s="202" t="s">
        <v>5685</v>
      </c>
      <c r="U528" s="202">
        <v>10</v>
      </c>
      <c r="V528" s="202">
        <v>7</v>
      </c>
      <c r="W528" s="202">
        <v>3</v>
      </c>
    </row>
    <row r="529" s="202" customFormat="1" hidden="1" spans="1:23">
      <c r="A529" s="202">
        <v>525</v>
      </c>
      <c r="B529" s="202" t="s">
        <v>5625</v>
      </c>
      <c r="C529" s="202" t="s">
        <v>6573</v>
      </c>
      <c r="D529" s="202" t="s">
        <v>4220</v>
      </c>
      <c r="E529" s="202" t="s">
        <v>6292</v>
      </c>
      <c r="F529" s="202" t="s">
        <v>4223</v>
      </c>
      <c r="G529" s="202" t="s">
        <v>4221</v>
      </c>
      <c r="H529" s="202" t="s">
        <v>4222</v>
      </c>
      <c r="I529" s="202" t="s">
        <v>6893</v>
      </c>
      <c r="J529" s="202" t="s">
        <v>6894</v>
      </c>
      <c r="K529" s="202" t="s">
        <v>6895</v>
      </c>
      <c r="L529" s="202" t="s">
        <v>6896</v>
      </c>
      <c r="M529" s="202" t="s">
        <v>6897</v>
      </c>
      <c r="N529" s="202" t="s">
        <v>6896</v>
      </c>
      <c r="O529" s="202" t="s">
        <v>5650</v>
      </c>
      <c r="P529" s="202" t="s">
        <v>6898</v>
      </c>
      <c r="Q529" s="202" t="s">
        <v>6899</v>
      </c>
      <c r="R529" s="202" t="s">
        <v>5699</v>
      </c>
      <c r="S529" s="202" t="s">
        <v>6298</v>
      </c>
      <c r="T529" s="202" t="s">
        <v>5699</v>
      </c>
      <c r="U529" s="202">
        <v>7</v>
      </c>
      <c r="V529" s="202">
        <v>4</v>
      </c>
      <c r="W529" s="202">
        <v>3</v>
      </c>
    </row>
    <row r="530" s="202" customFormat="1" hidden="1" spans="1:23">
      <c r="A530" s="202">
        <v>526</v>
      </c>
      <c r="B530" s="202" t="s">
        <v>5625</v>
      </c>
      <c r="C530" s="202" t="s">
        <v>6573</v>
      </c>
      <c r="D530" s="202" t="s">
        <v>4220</v>
      </c>
      <c r="E530" s="202" t="s">
        <v>6900</v>
      </c>
      <c r="F530" s="202" t="s">
        <v>4226</v>
      </c>
      <c r="G530" s="202" t="s">
        <v>4224</v>
      </c>
      <c r="H530" s="202" t="s">
        <v>4225</v>
      </c>
      <c r="I530" s="202" t="s">
        <v>6901</v>
      </c>
      <c r="J530" s="202" t="s">
        <v>5729</v>
      </c>
      <c r="K530" s="202" t="s">
        <v>6877</v>
      </c>
      <c r="L530" s="202" t="s">
        <v>5685</v>
      </c>
      <c r="M530" s="202" t="s">
        <v>6527</v>
      </c>
      <c r="N530" s="202" t="s">
        <v>5685</v>
      </c>
      <c r="O530" s="202" t="s">
        <v>5650</v>
      </c>
      <c r="P530" s="202" t="s">
        <v>5713</v>
      </c>
      <c r="Q530" s="202" t="s">
        <v>5974</v>
      </c>
      <c r="R530" s="202" t="s">
        <v>5727</v>
      </c>
      <c r="S530" s="202" t="s">
        <v>5650</v>
      </c>
      <c r="T530" s="202" t="s">
        <v>5699</v>
      </c>
      <c r="U530" s="202">
        <v>6</v>
      </c>
      <c r="V530" s="202">
        <v>3</v>
      </c>
      <c r="W530" s="202">
        <v>3</v>
      </c>
    </row>
    <row r="531" s="202" customFormat="1" hidden="1" spans="1:23">
      <c r="A531" s="202">
        <v>527</v>
      </c>
      <c r="B531" s="202" t="s">
        <v>5625</v>
      </c>
      <c r="C531" s="202" t="s">
        <v>6573</v>
      </c>
      <c r="D531" s="202" t="s">
        <v>4220</v>
      </c>
      <c r="E531" s="202" t="s">
        <v>6900</v>
      </c>
      <c r="F531" s="202" t="s">
        <v>4226</v>
      </c>
      <c r="G531" s="202" t="s">
        <v>4231</v>
      </c>
      <c r="H531" s="202" t="s">
        <v>4232</v>
      </c>
      <c r="I531" s="202" t="s">
        <v>6902</v>
      </c>
      <c r="J531" s="202" t="s">
        <v>5727</v>
      </c>
      <c r="K531" s="202" t="s">
        <v>6141</v>
      </c>
      <c r="L531" s="202" t="s">
        <v>5699</v>
      </c>
      <c r="M531" s="202" t="s">
        <v>5699</v>
      </c>
      <c r="N531" s="202" t="s">
        <v>5699</v>
      </c>
      <c r="O531" s="202" t="s">
        <v>5650</v>
      </c>
      <c r="P531" s="202" t="s">
        <v>5685</v>
      </c>
      <c r="Q531" s="202" t="s">
        <v>5685</v>
      </c>
      <c r="R531" s="202" t="s">
        <v>5685</v>
      </c>
      <c r="S531" s="202" t="s">
        <v>5650</v>
      </c>
      <c r="T531" s="202" t="s">
        <v>5650</v>
      </c>
      <c r="U531" s="202">
        <v>2</v>
      </c>
      <c r="V531" s="202">
        <v>1</v>
      </c>
      <c r="W531" s="202">
        <v>1</v>
      </c>
    </row>
    <row r="532" s="202" customFormat="1" spans="1:23">
      <c r="A532" s="202">
        <v>528</v>
      </c>
      <c r="B532" s="202" t="s">
        <v>5625</v>
      </c>
      <c r="C532" s="202" t="s">
        <v>6573</v>
      </c>
      <c r="D532" s="202" t="s">
        <v>5642</v>
      </c>
      <c r="E532" s="202" t="s">
        <v>5642</v>
      </c>
      <c r="F532" s="202" t="s">
        <v>4353</v>
      </c>
      <c r="G532" s="202" t="s">
        <v>4351</v>
      </c>
      <c r="H532" s="202" t="s">
        <v>4352</v>
      </c>
      <c r="I532" s="202" t="s">
        <v>6903</v>
      </c>
      <c r="J532" s="202" t="s">
        <v>5650</v>
      </c>
      <c r="K532" s="202" t="s">
        <v>5650</v>
      </c>
      <c r="L532" s="202" t="s">
        <v>5650</v>
      </c>
      <c r="M532" s="202" t="s">
        <v>5650</v>
      </c>
      <c r="N532" s="202" t="s">
        <v>5650</v>
      </c>
      <c r="O532" s="202" t="s">
        <v>5650</v>
      </c>
      <c r="P532" s="202" t="s">
        <v>5650</v>
      </c>
      <c r="Q532" s="202" t="s">
        <v>5650</v>
      </c>
      <c r="R532" s="202" t="s">
        <v>5650</v>
      </c>
      <c r="S532" s="202" t="s">
        <v>5650</v>
      </c>
      <c r="T532" s="202" t="s">
        <v>5650</v>
      </c>
      <c r="U532" s="202">
        <v>0</v>
      </c>
      <c r="V532" s="202">
        <v>0</v>
      </c>
      <c r="W532" s="202">
        <v>0</v>
      </c>
    </row>
    <row r="533" s="202" customFormat="1" hidden="1" spans="1:23">
      <c r="A533" s="202">
        <v>529</v>
      </c>
      <c r="B533" s="202" t="s">
        <v>5625</v>
      </c>
      <c r="C533" s="202" t="s">
        <v>6573</v>
      </c>
      <c r="D533" s="202" t="s">
        <v>4564</v>
      </c>
      <c r="E533" s="202" t="s">
        <v>6904</v>
      </c>
      <c r="F533" s="202" t="s">
        <v>552</v>
      </c>
      <c r="G533" s="202" t="s">
        <v>550</v>
      </c>
      <c r="H533" s="202" t="s">
        <v>551</v>
      </c>
      <c r="I533" s="202" t="s">
        <v>6905</v>
      </c>
      <c r="J533" s="202" t="s">
        <v>5685</v>
      </c>
      <c r="K533" s="202" t="s">
        <v>5685</v>
      </c>
      <c r="L533" s="202" t="s">
        <v>5650</v>
      </c>
      <c r="M533" s="202" t="s">
        <v>5650</v>
      </c>
      <c r="N533" s="202" t="s">
        <v>5650</v>
      </c>
      <c r="O533" s="202" t="s">
        <v>5650</v>
      </c>
      <c r="P533" s="202" t="s">
        <v>5685</v>
      </c>
      <c r="Q533" s="202" t="s">
        <v>5685</v>
      </c>
      <c r="R533" s="202" t="s">
        <v>5685</v>
      </c>
      <c r="S533" s="202" t="s">
        <v>5650</v>
      </c>
      <c r="T533" s="202" t="s">
        <v>5650</v>
      </c>
      <c r="U533" s="202">
        <v>1</v>
      </c>
      <c r="V533" s="202">
        <v>0</v>
      </c>
      <c r="W533" s="202">
        <v>1</v>
      </c>
    </row>
    <row r="534" s="202" customFormat="1" hidden="1" spans="1:23">
      <c r="A534" s="202">
        <v>530</v>
      </c>
      <c r="B534" s="202" t="s">
        <v>5625</v>
      </c>
      <c r="C534" s="202" t="s">
        <v>6573</v>
      </c>
      <c r="D534" s="202" t="s">
        <v>4261</v>
      </c>
      <c r="E534" s="202" t="s">
        <v>6596</v>
      </c>
      <c r="F534" s="202" t="s">
        <v>4295</v>
      </c>
      <c r="G534" s="202" t="s">
        <v>4293</v>
      </c>
      <c r="H534" s="202" t="s">
        <v>4294</v>
      </c>
      <c r="I534" s="202" t="s">
        <v>6906</v>
      </c>
      <c r="J534" s="202" t="s">
        <v>5711</v>
      </c>
      <c r="K534" s="202" t="s">
        <v>6907</v>
      </c>
      <c r="L534" s="202" t="s">
        <v>5727</v>
      </c>
      <c r="M534" s="202" t="s">
        <v>6141</v>
      </c>
      <c r="N534" s="202" t="s">
        <v>5727</v>
      </c>
      <c r="O534" s="202" t="s">
        <v>5650</v>
      </c>
      <c r="P534" s="202" t="s">
        <v>6086</v>
      </c>
      <c r="Q534" s="202" t="s">
        <v>6088</v>
      </c>
      <c r="R534" s="202" t="s">
        <v>5650</v>
      </c>
      <c r="S534" s="202" t="s">
        <v>5669</v>
      </c>
      <c r="T534" s="202" t="s">
        <v>5654</v>
      </c>
      <c r="U534" s="202">
        <v>5</v>
      </c>
      <c r="V534" s="202">
        <v>2</v>
      </c>
      <c r="W534" s="202">
        <v>3</v>
      </c>
    </row>
    <row r="535" s="202" customFormat="1" hidden="1" spans="1:23">
      <c r="A535" s="202">
        <v>531</v>
      </c>
      <c r="B535" s="202" t="s">
        <v>5625</v>
      </c>
      <c r="C535" s="202" t="s">
        <v>6573</v>
      </c>
      <c r="D535" s="202" t="s">
        <v>6651</v>
      </c>
      <c r="E535" s="202" t="s">
        <v>6908</v>
      </c>
      <c r="F535" s="202" t="s">
        <v>4502</v>
      </c>
      <c r="G535" s="202" t="s">
        <v>4514</v>
      </c>
      <c r="H535" s="202" t="s">
        <v>4515</v>
      </c>
      <c r="I535" s="202" t="s">
        <v>6909</v>
      </c>
      <c r="J535" s="202" t="s">
        <v>6182</v>
      </c>
      <c r="K535" s="202" t="s">
        <v>6910</v>
      </c>
      <c r="L535" s="202" t="s">
        <v>6365</v>
      </c>
      <c r="M535" s="202" t="s">
        <v>6911</v>
      </c>
      <c r="N535" s="202" t="s">
        <v>5865</v>
      </c>
      <c r="O535" s="202" t="s">
        <v>5654</v>
      </c>
      <c r="P535" s="202" t="s">
        <v>5713</v>
      </c>
      <c r="Q535" s="202" t="s">
        <v>5974</v>
      </c>
      <c r="R535" s="202" t="s">
        <v>5727</v>
      </c>
      <c r="S535" s="202" t="s">
        <v>5650</v>
      </c>
      <c r="T535" s="202" t="s">
        <v>5699</v>
      </c>
      <c r="U535" s="202">
        <v>8</v>
      </c>
      <c r="V535" s="202">
        <v>5</v>
      </c>
      <c r="W535" s="202">
        <v>3</v>
      </c>
    </row>
    <row r="536" s="202" customFormat="1" hidden="1" spans="1:23">
      <c r="A536" s="202">
        <v>532</v>
      </c>
      <c r="B536" s="202" t="s">
        <v>5625</v>
      </c>
      <c r="C536" s="202" t="s">
        <v>6573</v>
      </c>
      <c r="D536" s="202" t="s">
        <v>6651</v>
      </c>
      <c r="E536" s="202" t="s">
        <v>6908</v>
      </c>
      <c r="F536" s="202" t="s">
        <v>4502</v>
      </c>
      <c r="G536" s="202" t="s">
        <v>4500</v>
      </c>
      <c r="H536" s="202" t="s">
        <v>4501</v>
      </c>
      <c r="I536" s="202" t="s">
        <v>6912</v>
      </c>
      <c r="J536" s="202" t="s">
        <v>5650</v>
      </c>
      <c r="K536" s="202" t="s">
        <v>5650</v>
      </c>
      <c r="L536" s="202" t="s">
        <v>5650</v>
      </c>
      <c r="M536" s="202" t="s">
        <v>5650</v>
      </c>
      <c r="N536" s="202" t="s">
        <v>5650</v>
      </c>
      <c r="O536" s="202" t="s">
        <v>5650</v>
      </c>
      <c r="P536" s="202" t="s">
        <v>5650</v>
      </c>
      <c r="Q536" s="202" t="s">
        <v>5650</v>
      </c>
      <c r="R536" s="202" t="s">
        <v>5650</v>
      </c>
      <c r="S536" s="202" t="s">
        <v>5650</v>
      </c>
      <c r="T536" s="202" t="s">
        <v>5650</v>
      </c>
      <c r="U536" s="202">
        <v>0</v>
      </c>
      <c r="V536" s="202">
        <v>0</v>
      </c>
      <c r="W536" s="202">
        <v>0</v>
      </c>
    </row>
    <row r="537" s="202" customFormat="1" hidden="1" spans="1:23">
      <c r="A537" s="202">
        <v>533</v>
      </c>
      <c r="B537" s="202" t="s">
        <v>5625</v>
      </c>
      <c r="C537" s="202" t="s">
        <v>6573</v>
      </c>
      <c r="D537" s="202" t="s">
        <v>4686</v>
      </c>
      <c r="E537" s="202" t="s">
        <v>6913</v>
      </c>
      <c r="F537" s="202" t="s">
        <v>4692</v>
      </c>
      <c r="G537" s="202" t="s">
        <v>4690</v>
      </c>
      <c r="H537" s="202" t="s">
        <v>4691</v>
      </c>
      <c r="I537" s="202" t="s">
        <v>6914</v>
      </c>
      <c r="J537" s="202" t="s">
        <v>5650</v>
      </c>
      <c r="K537" s="202" t="s">
        <v>5650</v>
      </c>
      <c r="L537" s="202" t="s">
        <v>5650</v>
      </c>
      <c r="M537" s="202" t="s">
        <v>5650</v>
      </c>
      <c r="N537" s="202" t="s">
        <v>5650</v>
      </c>
      <c r="O537" s="202" t="s">
        <v>5650</v>
      </c>
      <c r="P537" s="202" t="s">
        <v>5650</v>
      </c>
      <c r="Q537" s="202" t="s">
        <v>5650</v>
      </c>
      <c r="R537" s="202" t="s">
        <v>5650</v>
      </c>
      <c r="S537" s="202" t="s">
        <v>5650</v>
      </c>
      <c r="T537" s="202" t="s">
        <v>5650</v>
      </c>
      <c r="U537" s="202">
        <v>0</v>
      </c>
      <c r="V537" s="202">
        <v>0</v>
      </c>
      <c r="W537" s="202">
        <v>0</v>
      </c>
    </row>
    <row r="538" s="202" customFormat="1" hidden="1" spans="1:23">
      <c r="A538" s="202">
        <v>534</v>
      </c>
      <c r="B538" s="202" t="s">
        <v>5625</v>
      </c>
      <c r="C538" s="202" t="s">
        <v>6573</v>
      </c>
      <c r="D538" s="202" t="s">
        <v>4686</v>
      </c>
      <c r="E538" s="202" t="s">
        <v>6913</v>
      </c>
      <c r="F538" s="202" t="s">
        <v>4692</v>
      </c>
      <c r="G538" s="202" t="s">
        <v>4698</v>
      </c>
      <c r="H538" s="202" t="s">
        <v>4699</v>
      </c>
      <c r="I538" s="202" t="s">
        <v>6915</v>
      </c>
      <c r="J538" s="202" t="s">
        <v>5650</v>
      </c>
      <c r="K538" s="202" t="s">
        <v>5650</v>
      </c>
      <c r="L538" s="202" t="s">
        <v>5650</v>
      </c>
      <c r="M538" s="202" t="s">
        <v>5650</v>
      </c>
      <c r="N538" s="202" t="s">
        <v>5650</v>
      </c>
      <c r="O538" s="202" t="s">
        <v>5650</v>
      </c>
      <c r="P538" s="202" t="s">
        <v>5650</v>
      </c>
      <c r="Q538" s="202" t="s">
        <v>5650</v>
      </c>
      <c r="R538" s="202" t="s">
        <v>5650</v>
      </c>
      <c r="S538" s="202" t="s">
        <v>5650</v>
      </c>
      <c r="T538" s="202" t="s">
        <v>5650</v>
      </c>
      <c r="U538" s="202">
        <v>0</v>
      </c>
      <c r="V538" s="202">
        <v>0</v>
      </c>
      <c r="W538" s="202">
        <v>0</v>
      </c>
    </row>
    <row r="539" s="202" customFormat="1" hidden="1" spans="1:23">
      <c r="A539" s="202">
        <v>535</v>
      </c>
      <c r="B539" s="202" t="s">
        <v>5625</v>
      </c>
      <c r="C539" s="202" t="s">
        <v>6573</v>
      </c>
      <c r="D539" s="202" t="s">
        <v>6613</v>
      </c>
      <c r="E539" s="202" t="s">
        <v>6614</v>
      </c>
      <c r="F539" s="202" t="s">
        <v>4544</v>
      </c>
      <c r="G539" s="202" t="s">
        <v>4542</v>
      </c>
      <c r="H539" s="202" t="s">
        <v>4543</v>
      </c>
      <c r="I539" s="202" t="s">
        <v>6916</v>
      </c>
      <c r="J539" s="202" t="s">
        <v>5650</v>
      </c>
      <c r="K539" s="202" t="s">
        <v>5650</v>
      </c>
      <c r="L539" s="202" t="s">
        <v>5650</v>
      </c>
      <c r="M539" s="202" t="s">
        <v>5650</v>
      </c>
      <c r="N539" s="202" t="s">
        <v>5650</v>
      </c>
      <c r="O539" s="202" t="s">
        <v>5650</v>
      </c>
      <c r="P539" s="202" t="s">
        <v>5650</v>
      </c>
      <c r="Q539" s="202" t="s">
        <v>5650</v>
      </c>
      <c r="R539" s="202" t="s">
        <v>5650</v>
      </c>
      <c r="S539" s="202" t="s">
        <v>5650</v>
      </c>
      <c r="T539" s="202" t="s">
        <v>5650</v>
      </c>
      <c r="U539" s="202">
        <v>0</v>
      </c>
      <c r="V539" s="202">
        <v>0</v>
      </c>
      <c r="W539" s="202">
        <v>0</v>
      </c>
    </row>
    <row r="540" s="202" customFormat="1" hidden="1" spans="1:23">
      <c r="A540" s="202">
        <v>536</v>
      </c>
      <c r="B540" s="202" t="s">
        <v>5625</v>
      </c>
      <c r="C540" s="202" t="s">
        <v>6573</v>
      </c>
      <c r="D540" s="202" t="s">
        <v>6613</v>
      </c>
      <c r="E540" s="202" t="s">
        <v>6614</v>
      </c>
      <c r="F540" s="202" t="s">
        <v>4544</v>
      </c>
      <c r="G540" s="202" t="s">
        <v>4545</v>
      </c>
      <c r="H540" s="202" t="s">
        <v>4546</v>
      </c>
      <c r="I540" s="202" t="s">
        <v>6917</v>
      </c>
      <c r="J540" s="202" t="s">
        <v>5650</v>
      </c>
      <c r="K540" s="202" t="s">
        <v>5650</v>
      </c>
      <c r="L540" s="202" t="s">
        <v>5650</v>
      </c>
      <c r="M540" s="202" t="s">
        <v>5650</v>
      </c>
      <c r="N540" s="202" t="s">
        <v>5650</v>
      </c>
      <c r="O540" s="202" t="s">
        <v>5650</v>
      </c>
      <c r="P540" s="202" t="s">
        <v>5650</v>
      </c>
      <c r="Q540" s="202" t="s">
        <v>5650</v>
      </c>
      <c r="R540" s="202" t="s">
        <v>5650</v>
      </c>
      <c r="S540" s="202" t="s">
        <v>5650</v>
      </c>
      <c r="T540" s="202" t="s">
        <v>5650</v>
      </c>
      <c r="U540" s="202">
        <v>0</v>
      </c>
      <c r="V540" s="202">
        <v>0</v>
      </c>
      <c r="W540" s="202">
        <v>0</v>
      </c>
    </row>
    <row r="541" s="202" customFormat="1" hidden="1" spans="1:23">
      <c r="A541" s="202">
        <v>537</v>
      </c>
      <c r="B541" s="202" t="s">
        <v>5625</v>
      </c>
      <c r="C541" s="202" t="s">
        <v>6573</v>
      </c>
      <c r="D541" s="202" t="s">
        <v>6613</v>
      </c>
      <c r="E541" s="202" t="s">
        <v>6614</v>
      </c>
      <c r="F541" s="202" t="s">
        <v>4544</v>
      </c>
      <c r="G541" s="202" t="s">
        <v>4550</v>
      </c>
      <c r="H541" s="202" t="s">
        <v>4551</v>
      </c>
      <c r="I541" s="202" t="s">
        <v>6309</v>
      </c>
      <c r="J541" s="202" t="s">
        <v>5650</v>
      </c>
      <c r="K541" s="202" t="s">
        <v>5650</v>
      </c>
      <c r="L541" s="202" t="s">
        <v>5650</v>
      </c>
      <c r="M541" s="202" t="s">
        <v>5650</v>
      </c>
      <c r="N541" s="202" t="s">
        <v>5650</v>
      </c>
      <c r="O541" s="202" t="s">
        <v>5650</v>
      </c>
      <c r="P541" s="202" t="s">
        <v>5650</v>
      </c>
      <c r="Q541" s="202" t="s">
        <v>5650</v>
      </c>
      <c r="R541" s="202" t="s">
        <v>5650</v>
      </c>
      <c r="S541" s="202" t="s">
        <v>5650</v>
      </c>
      <c r="T541" s="202" t="s">
        <v>5650</v>
      </c>
      <c r="U541" s="202">
        <v>0</v>
      </c>
      <c r="V541" s="202">
        <v>0</v>
      </c>
      <c r="W541" s="202">
        <v>0</v>
      </c>
    </row>
    <row r="542" s="202" customFormat="1" hidden="1" spans="1:23">
      <c r="A542" s="202">
        <v>538</v>
      </c>
      <c r="B542" s="202" t="s">
        <v>5625</v>
      </c>
      <c r="C542" s="202" t="s">
        <v>6573</v>
      </c>
      <c r="D542" s="202" t="s">
        <v>6613</v>
      </c>
      <c r="E542" s="202" t="s">
        <v>6614</v>
      </c>
      <c r="F542" s="202" t="s">
        <v>4544</v>
      </c>
      <c r="G542" s="202" t="s">
        <v>4554</v>
      </c>
      <c r="H542" s="202" t="s">
        <v>4555</v>
      </c>
      <c r="I542" s="202" t="s">
        <v>5669</v>
      </c>
      <c r="J542" s="202" t="s">
        <v>5650</v>
      </c>
      <c r="K542" s="202" t="s">
        <v>5650</v>
      </c>
      <c r="L542" s="202" t="s">
        <v>5650</v>
      </c>
      <c r="M542" s="202" t="s">
        <v>5650</v>
      </c>
      <c r="N542" s="202" t="s">
        <v>5650</v>
      </c>
      <c r="O542" s="202" t="s">
        <v>5650</v>
      </c>
      <c r="P542" s="202" t="s">
        <v>5650</v>
      </c>
      <c r="Q542" s="202" t="s">
        <v>5650</v>
      </c>
      <c r="R542" s="202" t="s">
        <v>5650</v>
      </c>
      <c r="S542" s="202" t="s">
        <v>5650</v>
      </c>
      <c r="T542" s="202" t="s">
        <v>5650</v>
      </c>
      <c r="U542" s="202">
        <v>0</v>
      </c>
      <c r="V542" s="202">
        <v>0</v>
      </c>
      <c r="W542" s="202">
        <v>0</v>
      </c>
    </row>
    <row r="543" s="202" customFormat="1" hidden="1" spans="1:23">
      <c r="A543" s="202">
        <v>539</v>
      </c>
      <c r="B543" s="202" t="s">
        <v>5625</v>
      </c>
      <c r="C543" s="202" t="s">
        <v>6573</v>
      </c>
      <c r="D543" s="202" t="s">
        <v>4686</v>
      </c>
      <c r="E543" s="202" t="s">
        <v>6918</v>
      </c>
      <c r="F543" s="202" t="s">
        <v>4689</v>
      </c>
      <c r="G543" s="202" t="s">
        <v>4734</v>
      </c>
      <c r="H543" s="202" t="s">
        <v>3353</v>
      </c>
      <c r="I543" s="202" t="s">
        <v>6919</v>
      </c>
      <c r="J543" s="202" t="s">
        <v>6920</v>
      </c>
      <c r="K543" s="202" t="s">
        <v>6921</v>
      </c>
      <c r="L543" s="202" t="s">
        <v>6922</v>
      </c>
      <c r="M543" s="202" t="s">
        <v>5685</v>
      </c>
      <c r="N543" s="202" t="s">
        <v>6923</v>
      </c>
      <c r="O543" s="202" t="s">
        <v>5918</v>
      </c>
      <c r="P543" s="202" t="s">
        <v>5758</v>
      </c>
      <c r="Q543" s="202" t="s">
        <v>6320</v>
      </c>
      <c r="R543" s="202" t="s">
        <v>5669</v>
      </c>
      <c r="S543" s="202" t="s">
        <v>5650</v>
      </c>
      <c r="T543" s="202" t="s">
        <v>5685</v>
      </c>
      <c r="U543" s="202">
        <v>8</v>
      </c>
      <c r="V543" s="202">
        <v>5</v>
      </c>
      <c r="W543" s="202">
        <v>3</v>
      </c>
    </row>
    <row r="544" s="202" customFormat="1" hidden="1" spans="1:23">
      <c r="A544" s="202">
        <v>540</v>
      </c>
      <c r="B544" s="202" t="s">
        <v>5625</v>
      </c>
      <c r="C544" s="202" t="s">
        <v>6573</v>
      </c>
      <c r="D544" s="202" t="s">
        <v>4686</v>
      </c>
      <c r="E544" s="202" t="s">
        <v>6918</v>
      </c>
      <c r="F544" s="202" t="s">
        <v>4689</v>
      </c>
      <c r="G544" s="202" t="s">
        <v>4741</v>
      </c>
      <c r="H544" s="202" t="s">
        <v>4742</v>
      </c>
      <c r="I544" s="202" t="s">
        <v>6924</v>
      </c>
      <c r="J544" s="202" t="s">
        <v>5865</v>
      </c>
      <c r="K544" s="202" t="s">
        <v>5765</v>
      </c>
      <c r="L544" s="202" t="s">
        <v>5837</v>
      </c>
      <c r="M544" s="202" t="s">
        <v>5824</v>
      </c>
      <c r="N544" s="202" t="s">
        <v>5837</v>
      </c>
      <c r="O544" s="202" t="s">
        <v>5650</v>
      </c>
      <c r="P544" s="202" t="s">
        <v>5724</v>
      </c>
      <c r="Q544" s="202" t="s">
        <v>5794</v>
      </c>
      <c r="R544" s="202" t="s">
        <v>5687</v>
      </c>
      <c r="S544" s="202" t="s">
        <v>5650</v>
      </c>
      <c r="T544" s="202" t="s">
        <v>5687</v>
      </c>
      <c r="U544" s="202">
        <v>10</v>
      </c>
      <c r="V544" s="202">
        <v>6</v>
      </c>
      <c r="W544" s="202">
        <v>4</v>
      </c>
    </row>
    <row r="545" s="202" customFormat="1" hidden="1" spans="1:23">
      <c r="A545" s="202">
        <v>541</v>
      </c>
      <c r="B545" s="202" t="s">
        <v>5625</v>
      </c>
      <c r="C545" s="202" t="s">
        <v>6573</v>
      </c>
      <c r="D545" s="202" t="s">
        <v>6651</v>
      </c>
      <c r="E545" s="202" t="s">
        <v>6811</v>
      </c>
      <c r="F545" s="202" t="s">
        <v>4505</v>
      </c>
      <c r="G545" s="202" t="s">
        <v>4503</v>
      </c>
      <c r="H545" s="202" t="s">
        <v>4504</v>
      </c>
      <c r="I545" s="202" t="s">
        <v>6925</v>
      </c>
      <c r="J545" s="202" t="s">
        <v>6926</v>
      </c>
      <c r="K545" s="202" t="s">
        <v>6927</v>
      </c>
      <c r="L545" s="202" t="s">
        <v>6928</v>
      </c>
      <c r="M545" s="202" t="s">
        <v>6929</v>
      </c>
      <c r="N545" s="202" t="s">
        <v>6930</v>
      </c>
      <c r="O545" s="202" t="s">
        <v>5650</v>
      </c>
      <c r="P545" s="202" t="s">
        <v>5955</v>
      </c>
      <c r="Q545" s="202" t="s">
        <v>6630</v>
      </c>
      <c r="R545" s="202" t="s">
        <v>5759</v>
      </c>
      <c r="S545" s="202" t="s">
        <v>5669</v>
      </c>
      <c r="T545" s="202" t="s">
        <v>5650</v>
      </c>
      <c r="U545" s="202">
        <v>12</v>
      </c>
      <c r="V545" s="202">
        <v>5</v>
      </c>
      <c r="W545" s="202">
        <v>7</v>
      </c>
    </row>
    <row r="546" s="202" customFormat="1" hidden="1" spans="1:23">
      <c r="A546" s="202">
        <v>542</v>
      </c>
      <c r="B546" s="202" t="s">
        <v>5625</v>
      </c>
      <c r="C546" s="202" t="s">
        <v>6573</v>
      </c>
      <c r="D546" s="202" t="s">
        <v>4390</v>
      </c>
      <c r="E546" s="202" t="s">
        <v>6794</v>
      </c>
      <c r="F546" s="202" t="s">
        <v>4393</v>
      </c>
      <c r="G546" s="202" t="s">
        <v>4391</v>
      </c>
      <c r="H546" s="202" t="s">
        <v>4392</v>
      </c>
      <c r="I546" s="202" t="s">
        <v>6931</v>
      </c>
      <c r="J546" s="202" t="s">
        <v>5865</v>
      </c>
      <c r="K546" s="202" t="s">
        <v>6527</v>
      </c>
      <c r="L546" s="202" t="s">
        <v>5685</v>
      </c>
      <c r="M546" s="202" t="s">
        <v>6527</v>
      </c>
      <c r="N546" s="202" t="s">
        <v>5685</v>
      </c>
      <c r="O546" s="202" t="s">
        <v>5650</v>
      </c>
      <c r="P546" s="202" t="s">
        <v>5758</v>
      </c>
      <c r="Q546" s="202" t="s">
        <v>6320</v>
      </c>
      <c r="R546" s="202" t="s">
        <v>5685</v>
      </c>
      <c r="S546" s="202" t="s">
        <v>5669</v>
      </c>
      <c r="T546" s="202" t="s">
        <v>5650</v>
      </c>
      <c r="U546" s="202">
        <v>6</v>
      </c>
      <c r="V546" s="202">
        <v>3</v>
      </c>
      <c r="W546" s="202">
        <v>3</v>
      </c>
    </row>
    <row r="547" s="202" customFormat="1" hidden="1" spans="1:23">
      <c r="A547" s="202">
        <v>543</v>
      </c>
      <c r="B547" s="202" t="s">
        <v>5625</v>
      </c>
      <c r="C547" s="202" t="s">
        <v>6573</v>
      </c>
      <c r="D547" s="202" t="s">
        <v>4747</v>
      </c>
      <c r="E547" s="202" t="s">
        <v>6932</v>
      </c>
      <c r="F547" s="202" t="s">
        <v>4791</v>
      </c>
      <c r="G547" s="202" t="s">
        <v>4789</v>
      </c>
      <c r="H547" s="202" t="s">
        <v>4790</v>
      </c>
      <c r="I547" s="202" t="s">
        <v>6933</v>
      </c>
      <c r="J547" s="202" t="s">
        <v>5650</v>
      </c>
      <c r="K547" s="202" t="s">
        <v>5650</v>
      </c>
      <c r="L547" s="202" t="s">
        <v>5650</v>
      </c>
      <c r="M547" s="202" t="s">
        <v>5650</v>
      </c>
      <c r="N547" s="202" t="s">
        <v>5650</v>
      </c>
      <c r="O547" s="202" t="s">
        <v>5650</v>
      </c>
      <c r="P547" s="202" t="s">
        <v>5650</v>
      </c>
      <c r="Q547" s="202" t="s">
        <v>5650</v>
      </c>
      <c r="R547" s="202" t="s">
        <v>5650</v>
      </c>
      <c r="S547" s="202" t="s">
        <v>5650</v>
      </c>
      <c r="T547" s="202" t="s">
        <v>5650</v>
      </c>
      <c r="U547" s="202">
        <v>0</v>
      </c>
      <c r="V547" s="202">
        <v>0</v>
      </c>
      <c r="W547" s="202">
        <v>0</v>
      </c>
    </row>
    <row r="548" s="202" customFormat="1" hidden="1" spans="1:23">
      <c r="A548" s="202">
        <v>544</v>
      </c>
      <c r="B548" s="202" t="s">
        <v>5625</v>
      </c>
      <c r="C548" s="202" t="s">
        <v>6573</v>
      </c>
      <c r="D548" s="202" t="s">
        <v>4767</v>
      </c>
      <c r="E548" s="202" t="s">
        <v>6590</v>
      </c>
      <c r="F548" s="202" t="s">
        <v>4778</v>
      </c>
      <c r="G548" s="202" t="s">
        <v>4776</v>
      </c>
      <c r="H548" s="202" t="s">
        <v>4777</v>
      </c>
      <c r="I548" s="202" t="s">
        <v>6934</v>
      </c>
      <c r="J548" s="202" t="s">
        <v>6435</v>
      </c>
      <c r="K548" s="202" t="s">
        <v>6935</v>
      </c>
      <c r="L548" s="202" t="s">
        <v>5722</v>
      </c>
      <c r="M548" s="202" t="s">
        <v>5940</v>
      </c>
      <c r="N548" s="202" t="s">
        <v>5685</v>
      </c>
      <c r="O548" s="202" t="s">
        <v>5654</v>
      </c>
      <c r="P548" s="202" t="s">
        <v>5865</v>
      </c>
      <c r="Q548" s="202" t="s">
        <v>5795</v>
      </c>
      <c r="R548" s="202" t="s">
        <v>5865</v>
      </c>
      <c r="S548" s="202" t="s">
        <v>5650</v>
      </c>
      <c r="T548" s="202" t="s">
        <v>5650</v>
      </c>
      <c r="U548" s="202">
        <v>6</v>
      </c>
      <c r="V548" s="202">
        <v>2</v>
      </c>
      <c r="W548" s="202">
        <v>4</v>
      </c>
    </row>
    <row r="549" s="202" customFormat="1" hidden="1" spans="1:23">
      <c r="A549" s="202">
        <v>545</v>
      </c>
      <c r="B549" s="202" t="s">
        <v>5625</v>
      </c>
      <c r="C549" s="202" t="s">
        <v>6573</v>
      </c>
      <c r="D549" s="202" t="s">
        <v>4261</v>
      </c>
      <c r="E549" s="202" t="s">
        <v>6606</v>
      </c>
      <c r="F549" s="202" t="s">
        <v>4312</v>
      </c>
      <c r="G549" s="202" t="s">
        <v>4313</v>
      </c>
      <c r="H549" s="202" t="s">
        <v>4314</v>
      </c>
      <c r="I549" s="202" t="s">
        <v>6936</v>
      </c>
      <c r="J549" s="202" t="s">
        <v>6937</v>
      </c>
      <c r="K549" s="202" t="s">
        <v>6938</v>
      </c>
      <c r="L549" s="202" t="s">
        <v>6939</v>
      </c>
      <c r="M549" s="202" t="s">
        <v>6602</v>
      </c>
      <c r="N549" s="202" t="s">
        <v>6940</v>
      </c>
      <c r="O549" s="202" t="s">
        <v>5969</v>
      </c>
      <c r="P549" s="202" t="s">
        <v>5987</v>
      </c>
      <c r="Q549" s="202" t="s">
        <v>5988</v>
      </c>
      <c r="R549" s="202" t="s">
        <v>5685</v>
      </c>
      <c r="S549" s="202" t="s">
        <v>6298</v>
      </c>
      <c r="T549" s="202" t="s">
        <v>5650</v>
      </c>
      <c r="U549" s="202">
        <v>9</v>
      </c>
      <c r="V549" s="202">
        <v>7</v>
      </c>
      <c r="W549" s="202">
        <v>2</v>
      </c>
    </row>
    <row r="550" s="202" customFormat="1" hidden="1" spans="1:23">
      <c r="A550" s="202">
        <v>546</v>
      </c>
      <c r="B550" s="202" t="s">
        <v>5625</v>
      </c>
      <c r="C550" s="202" t="s">
        <v>6573</v>
      </c>
      <c r="D550" s="202" t="s">
        <v>4261</v>
      </c>
      <c r="E550" s="202" t="s">
        <v>6606</v>
      </c>
      <c r="F550" s="202" t="s">
        <v>4312</v>
      </c>
      <c r="G550" s="202" t="s">
        <v>4310</v>
      </c>
      <c r="H550" s="202" t="s">
        <v>4311</v>
      </c>
      <c r="I550" s="202" t="s">
        <v>6941</v>
      </c>
      <c r="J550" s="202" t="s">
        <v>5685</v>
      </c>
      <c r="K550" s="202" t="s">
        <v>5685</v>
      </c>
      <c r="L550" s="202" t="s">
        <v>5685</v>
      </c>
      <c r="M550" s="202" t="s">
        <v>5685</v>
      </c>
      <c r="N550" s="202" t="s">
        <v>5685</v>
      </c>
      <c r="O550" s="202" t="s">
        <v>5650</v>
      </c>
      <c r="P550" s="202" t="s">
        <v>5650</v>
      </c>
      <c r="Q550" s="202" t="s">
        <v>5650</v>
      </c>
      <c r="R550" s="202" t="s">
        <v>5650</v>
      </c>
      <c r="S550" s="202" t="s">
        <v>5650</v>
      </c>
      <c r="T550" s="202" t="s">
        <v>5650</v>
      </c>
      <c r="U550" s="202">
        <v>1</v>
      </c>
      <c r="V550" s="202">
        <v>1</v>
      </c>
      <c r="W550" s="202">
        <v>0</v>
      </c>
    </row>
    <row r="551" s="202" customFormat="1" hidden="1" spans="1:23">
      <c r="A551" s="202">
        <v>547</v>
      </c>
      <c r="B551" s="202" t="s">
        <v>5625</v>
      </c>
      <c r="C551" s="202" t="s">
        <v>6573</v>
      </c>
      <c r="D551" s="202" t="s">
        <v>4747</v>
      </c>
      <c r="E551" s="202" t="s">
        <v>6942</v>
      </c>
      <c r="F551" s="202" t="s">
        <v>4801</v>
      </c>
      <c r="G551" s="202" t="s">
        <v>4799</v>
      </c>
      <c r="H551" s="202" t="s">
        <v>4800</v>
      </c>
      <c r="I551" s="202" t="s">
        <v>6356</v>
      </c>
      <c r="J551" s="202" t="s">
        <v>6356</v>
      </c>
      <c r="K551" s="202" t="s">
        <v>6357</v>
      </c>
      <c r="L551" s="202" t="s">
        <v>6356</v>
      </c>
      <c r="M551" s="202" t="s">
        <v>6357</v>
      </c>
      <c r="N551" s="202" t="s">
        <v>6309</v>
      </c>
      <c r="O551" s="202" t="s">
        <v>6239</v>
      </c>
      <c r="P551" s="202" t="s">
        <v>5650</v>
      </c>
      <c r="Q551" s="202" t="s">
        <v>5650</v>
      </c>
      <c r="R551" s="202" t="s">
        <v>5650</v>
      </c>
      <c r="S551" s="202" t="s">
        <v>5650</v>
      </c>
      <c r="T551" s="202" t="s">
        <v>5650</v>
      </c>
      <c r="U551" s="202">
        <v>2</v>
      </c>
      <c r="V551" s="202">
        <v>2</v>
      </c>
      <c r="W551" s="202">
        <v>0</v>
      </c>
    </row>
    <row r="552" s="202" customFormat="1" spans="1:23">
      <c r="A552" s="202">
        <v>548</v>
      </c>
      <c r="B552" s="202" t="s">
        <v>5625</v>
      </c>
      <c r="C552" s="202" t="s">
        <v>6573</v>
      </c>
      <c r="D552" s="202" t="s">
        <v>5642</v>
      </c>
      <c r="E552" s="202" t="s">
        <v>5642</v>
      </c>
      <c r="F552" s="202" t="s">
        <v>4705</v>
      </c>
      <c r="G552" s="202" t="s">
        <v>4703</v>
      </c>
      <c r="H552" s="202" t="s">
        <v>4704</v>
      </c>
      <c r="I552" s="202" t="s">
        <v>6943</v>
      </c>
      <c r="J552" s="202" t="s">
        <v>5711</v>
      </c>
      <c r="K552" s="202" t="s">
        <v>5711</v>
      </c>
      <c r="L552" s="202" t="s">
        <v>5711</v>
      </c>
      <c r="M552" s="202" t="s">
        <v>5711</v>
      </c>
      <c r="N552" s="202" t="s">
        <v>5711</v>
      </c>
      <c r="O552" s="202" t="s">
        <v>5650</v>
      </c>
      <c r="P552" s="202" t="s">
        <v>5650</v>
      </c>
      <c r="Q552" s="202" t="s">
        <v>5650</v>
      </c>
      <c r="R552" s="202" t="s">
        <v>5650</v>
      </c>
      <c r="S552" s="202" t="s">
        <v>5650</v>
      </c>
      <c r="T552" s="202" t="s">
        <v>5650</v>
      </c>
      <c r="U552" s="202">
        <v>1</v>
      </c>
      <c r="V552" s="202">
        <v>1</v>
      </c>
      <c r="W552" s="202">
        <v>0</v>
      </c>
    </row>
    <row r="553" s="202" customFormat="1" spans="1:23">
      <c r="A553" s="202">
        <v>549</v>
      </c>
      <c r="B553" s="202" t="s">
        <v>5625</v>
      </c>
      <c r="C553" s="202" t="s">
        <v>6573</v>
      </c>
      <c r="D553" s="202" t="s">
        <v>5642</v>
      </c>
      <c r="E553" s="202" t="s">
        <v>5642</v>
      </c>
      <c r="F553" s="202" t="s">
        <v>4705</v>
      </c>
      <c r="G553" s="202" t="s">
        <v>4706</v>
      </c>
      <c r="H553" s="202" t="s">
        <v>4707</v>
      </c>
      <c r="I553" s="202" t="s">
        <v>6944</v>
      </c>
      <c r="J553" s="202" t="s">
        <v>5650</v>
      </c>
      <c r="K553" s="202" t="s">
        <v>5650</v>
      </c>
      <c r="L553" s="202" t="s">
        <v>5650</v>
      </c>
      <c r="M553" s="202" t="s">
        <v>5650</v>
      </c>
      <c r="N553" s="202" t="s">
        <v>5650</v>
      </c>
      <c r="O553" s="202" t="s">
        <v>5650</v>
      </c>
      <c r="P553" s="202" t="s">
        <v>5650</v>
      </c>
      <c r="Q553" s="202" t="s">
        <v>5650</v>
      </c>
      <c r="R553" s="202" t="s">
        <v>5650</v>
      </c>
      <c r="S553" s="202" t="s">
        <v>5650</v>
      </c>
      <c r="T553" s="202" t="s">
        <v>5650</v>
      </c>
      <c r="U553" s="202">
        <v>0</v>
      </c>
      <c r="V553" s="202">
        <v>0</v>
      </c>
      <c r="W553" s="202">
        <v>0</v>
      </c>
    </row>
    <row r="554" s="202" customFormat="1" hidden="1" spans="1:23">
      <c r="A554" s="202">
        <v>550</v>
      </c>
      <c r="B554" s="202" t="s">
        <v>5625</v>
      </c>
      <c r="C554" s="202" t="s">
        <v>6573</v>
      </c>
      <c r="D554" s="202" t="s">
        <v>4596</v>
      </c>
      <c r="E554" s="202" t="s">
        <v>6945</v>
      </c>
      <c r="F554" s="202" t="s">
        <v>4608</v>
      </c>
      <c r="G554" s="202" t="s">
        <v>4606</v>
      </c>
      <c r="H554" s="202" t="s">
        <v>4607</v>
      </c>
      <c r="I554" s="202" t="s">
        <v>6946</v>
      </c>
      <c r="J554" s="202" t="s">
        <v>5650</v>
      </c>
      <c r="K554" s="202" t="s">
        <v>5650</v>
      </c>
      <c r="L554" s="202" t="s">
        <v>5650</v>
      </c>
      <c r="M554" s="202" t="s">
        <v>5650</v>
      </c>
      <c r="N554" s="202" t="s">
        <v>5650</v>
      </c>
      <c r="O554" s="202" t="s">
        <v>5650</v>
      </c>
      <c r="P554" s="202" t="s">
        <v>5650</v>
      </c>
      <c r="Q554" s="202" t="s">
        <v>5650</v>
      </c>
      <c r="R554" s="202" t="s">
        <v>5650</v>
      </c>
      <c r="S554" s="202" t="s">
        <v>5650</v>
      </c>
      <c r="T554" s="202" t="s">
        <v>5650</v>
      </c>
      <c r="U554" s="202">
        <v>0</v>
      </c>
      <c r="V554" s="202">
        <v>0</v>
      </c>
      <c r="W554" s="202">
        <v>0</v>
      </c>
    </row>
    <row r="555" s="202" customFormat="1" hidden="1" spans="1:23">
      <c r="A555" s="202">
        <v>551</v>
      </c>
      <c r="B555" s="202" t="s">
        <v>5625</v>
      </c>
      <c r="C555" s="202" t="s">
        <v>6573</v>
      </c>
      <c r="D555" s="202" t="s">
        <v>4767</v>
      </c>
      <c r="E555" s="202" t="s">
        <v>6590</v>
      </c>
      <c r="F555" s="202" t="s">
        <v>4780</v>
      </c>
      <c r="G555" s="202" t="s">
        <v>4779</v>
      </c>
      <c r="H555" s="202" t="s">
        <v>3412</v>
      </c>
      <c r="I555" s="202" t="s">
        <v>5710</v>
      </c>
      <c r="J555" s="202" t="s">
        <v>5896</v>
      </c>
      <c r="K555" s="202" t="s">
        <v>5866</v>
      </c>
      <c r="L555" s="202" t="s">
        <v>5896</v>
      </c>
      <c r="M555" s="202" t="s">
        <v>5866</v>
      </c>
      <c r="N555" s="202" t="s">
        <v>5699</v>
      </c>
      <c r="O555" s="202" t="s">
        <v>5654</v>
      </c>
      <c r="P555" s="202" t="s">
        <v>5650</v>
      </c>
      <c r="Q555" s="202" t="s">
        <v>5650</v>
      </c>
      <c r="R555" s="202" t="s">
        <v>5650</v>
      </c>
      <c r="S555" s="202" t="s">
        <v>5650</v>
      </c>
      <c r="T555" s="202" t="s">
        <v>5650</v>
      </c>
      <c r="U555" s="202">
        <v>2</v>
      </c>
      <c r="V555" s="202">
        <v>2</v>
      </c>
      <c r="W555" s="202">
        <v>0</v>
      </c>
    </row>
    <row r="556" s="202" customFormat="1" hidden="1" spans="1:23">
      <c r="A556" s="202">
        <v>552</v>
      </c>
      <c r="B556" s="202" t="s">
        <v>5625</v>
      </c>
      <c r="C556" s="202" t="s">
        <v>6573</v>
      </c>
      <c r="D556" s="202" t="s">
        <v>4233</v>
      </c>
      <c r="E556" s="202" t="s">
        <v>6599</v>
      </c>
      <c r="F556" s="202" t="s">
        <v>4245</v>
      </c>
      <c r="G556" s="202" t="s">
        <v>4243</v>
      </c>
      <c r="H556" s="202" t="s">
        <v>4244</v>
      </c>
      <c r="I556" s="202" t="s">
        <v>6947</v>
      </c>
      <c r="J556" s="202" t="s">
        <v>5669</v>
      </c>
      <c r="K556" s="202" t="s">
        <v>5654</v>
      </c>
      <c r="L556" s="202" t="s">
        <v>5650</v>
      </c>
      <c r="M556" s="202" t="s">
        <v>5650</v>
      </c>
      <c r="N556" s="202" t="s">
        <v>5650</v>
      </c>
      <c r="O556" s="202" t="s">
        <v>5650</v>
      </c>
      <c r="P556" s="202" t="s">
        <v>5669</v>
      </c>
      <c r="Q556" s="202" t="s">
        <v>5654</v>
      </c>
      <c r="R556" s="202" t="s">
        <v>5685</v>
      </c>
      <c r="S556" s="202" t="s">
        <v>5650</v>
      </c>
      <c r="T556" s="202" t="s">
        <v>5685</v>
      </c>
      <c r="U556" s="202">
        <v>2</v>
      </c>
      <c r="V556" s="202">
        <v>0</v>
      </c>
      <c r="W556" s="202">
        <v>2</v>
      </c>
    </row>
    <row r="557" s="202" customFormat="1" hidden="1" spans="1:23">
      <c r="A557" s="202">
        <v>553</v>
      </c>
      <c r="B557" s="202" t="s">
        <v>5625</v>
      </c>
      <c r="C557" s="202" t="s">
        <v>6573</v>
      </c>
      <c r="D557" s="202" t="s">
        <v>4233</v>
      </c>
      <c r="E557" s="202" t="s">
        <v>6599</v>
      </c>
      <c r="F557" s="202" t="s">
        <v>4245</v>
      </c>
      <c r="G557" s="202" t="s">
        <v>4246</v>
      </c>
      <c r="H557" s="202" t="s">
        <v>4247</v>
      </c>
      <c r="I557" s="202" t="s">
        <v>6948</v>
      </c>
      <c r="J557" s="202" t="s">
        <v>5669</v>
      </c>
      <c r="K557" s="202" t="s">
        <v>5654</v>
      </c>
      <c r="L557" s="202" t="s">
        <v>5650</v>
      </c>
      <c r="M557" s="202" t="s">
        <v>5650</v>
      </c>
      <c r="N557" s="202" t="s">
        <v>5650</v>
      </c>
      <c r="O557" s="202" t="s">
        <v>5650</v>
      </c>
      <c r="P557" s="202" t="s">
        <v>5669</v>
      </c>
      <c r="Q557" s="202" t="s">
        <v>5654</v>
      </c>
      <c r="R557" s="202" t="s">
        <v>5669</v>
      </c>
      <c r="S557" s="202" t="s">
        <v>5650</v>
      </c>
      <c r="T557" s="202" t="s">
        <v>5650</v>
      </c>
      <c r="U557" s="202">
        <v>2</v>
      </c>
      <c r="V557" s="202">
        <v>0</v>
      </c>
      <c r="W557" s="202">
        <v>2</v>
      </c>
    </row>
    <row r="558" s="202" customFormat="1" hidden="1" spans="1:23">
      <c r="A558" s="202">
        <v>554</v>
      </c>
      <c r="B558" s="202" t="s">
        <v>5625</v>
      </c>
      <c r="C558" s="202" t="s">
        <v>6573</v>
      </c>
      <c r="D558" s="202" t="s">
        <v>4727</v>
      </c>
      <c r="E558" s="202" t="s">
        <v>6949</v>
      </c>
      <c r="F558" s="202" t="s">
        <v>4740</v>
      </c>
      <c r="G558" s="202" t="s">
        <v>4738</v>
      </c>
      <c r="H558" s="202" t="s">
        <v>4739</v>
      </c>
      <c r="I558" s="202" t="s">
        <v>5780</v>
      </c>
      <c r="J558" s="202" t="s">
        <v>5865</v>
      </c>
      <c r="K558" s="202" t="s">
        <v>5795</v>
      </c>
      <c r="L558" s="202" t="s">
        <v>5650</v>
      </c>
      <c r="M558" s="202" t="s">
        <v>5650</v>
      </c>
      <c r="N558" s="202" t="s">
        <v>5650</v>
      </c>
      <c r="O558" s="202" t="s">
        <v>5650</v>
      </c>
      <c r="P558" s="202" t="s">
        <v>5865</v>
      </c>
      <c r="Q558" s="202" t="s">
        <v>5795</v>
      </c>
      <c r="R558" s="202" t="s">
        <v>5865</v>
      </c>
      <c r="S558" s="202" t="s">
        <v>5650</v>
      </c>
      <c r="T558" s="202" t="s">
        <v>5650</v>
      </c>
      <c r="U558" s="202">
        <v>4</v>
      </c>
      <c r="V558" s="202">
        <v>0</v>
      </c>
      <c r="W558" s="202">
        <v>4</v>
      </c>
    </row>
    <row r="559" s="202" customFormat="1" spans="1:23">
      <c r="A559" s="202">
        <v>555</v>
      </c>
      <c r="B559" s="202" t="s">
        <v>5625</v>
      </c>
      <c r="C559" s="202" t="s">
        <v>6573</v>
      </c>
      <c r="D559" s="202" t="s">
        <v>5642</v>
      </c>
      <c r="E559" s="202" t="s">
        <v>5642</v>
      </c>
      <c r="F559" s="202" t="s">
        <v>4529</v>
      </c>
      <c r="G559" s="202" t="s">
        <v>4534</v>
      </c>
      <c r="H559" s="202" t="s">
        <v>4535</v>
      </c>
      <c r="I559" s="202" t="s">
        <v>6096</v>
      </c>
      <c r="J559" s="202" t="s">
        <v>5650</v>
      </c>
      <c r="K559" s="202" t="s">
        <v>5650</v>
      </c>
      <c r="L559" s="202" t="s">
        <v>5650</v>
      </c>
      <c r="M559" s="202" t="s">
        <v>5650</v>
      </c>
      <c r="N559" s="202" t="s">
        <v>5650</v>
      </c>
      <c r="O559" s="202" t="s">
        <v>5650</v>
      </c>
      <c r="P559" s="202" t="s">
        <v>5650</v>
      </c>
      <c r="Q559" s="202" t="s">
        <v>5650</v>
      </c>
      <c r="R559" s="202" t="s">
        <v>5650</v>
      </c>
      <c r="S559" s="202" t="s">
        <v>5650</v>
      </c>
      <c r="T559" s="202" t="s">
        <v>5650</v>
      </c>
      <c r="U559" s="202">
        <v>0</v>
      </c>
      <c r="V559" s="202">
        <v>0</v>
      </c>
      <c r="W559" s="202">
        <v>0</v>
      </c>
    </row>
    <row r="560" s="202" customFormat="1" spans="1:23">
      <c r="A560" s="202">
        <v>556</v>
      </c>
      <c r="B560" s="202" t="s">
        <v>5625</v>
      </c>
      <c r="C560" s="202" t="s">
        <v>6573</v>
      </c>
      <c r="D560" s="202" t="s">
        <v>5642</v>
      </c>
      <c r="E560" s="202" t="s">
        <v>5642</v>
      </c>
      <c r="F560" s="202" t="s">
        <v>4529</v>
      </c>
      <c r="G560" s="202" t="s">
        <v>4532</v>
      </c>
      <c r="H560" s="202" t="s">
        <v>4533</v>
      </c>
      <c r="I560" s="202" t="s">
        <v>6950</v>
      </c>
      <c r="J560" s="202" t="s">
        <v>6453</v>
      </c>
      <c r="K560" s="202" t="s">
        <v>6454</v>
      </c>
      <c r="L560" s="202" t="s">
        <v>6453</v>
      </c>
      <c r="M560" s="202" t="s">
        <v>6454</v>
      </c>
      <c r="N560" s="202" t="s">
        <v>6453</v>
      </c>
      <c r="O560" s="202" t="s">
        <v>5650</v>
      </c>
      <c r="P560" s="202" t="s">
        <v>5650</v>
      </c>
      <c r="Q560" s="202" t="s">
        <v>5650</v>
      </c>
      <c r="R560" s="202" t="s">
        <v>5650</v>
      </c>
      <c r="S560" s="202" t="s">
        <v>5650</v>
      </c>
      <c r="T560" s="202" t="s">
        <v>5650</v>
      </c>
      <c r="U560" s="202">
        <v>2</v>
      </c>
      <c r="V560" s="202">
        <v>2</v>
      </c>
      <c r="W560" s="202">
        <v>0</v>
      </c>
    </row>
    <row r="561" s="202" customFormat="1" hidden="1" spans="1:23">
      <c r="A561" s="202">
        <v>557</v>
      </c>
      <c r="B561" s="202" t="s">
        <v>5625</v>
      </c>
      <c r="C561" s="202" t="s">
        <v>6573</v>
      </c>
      <c r="D561" s="202" t="s">
        <v>6655</v>
      </c>
      <c r="E561" s="202" t="s">
        <v>6951</v>
      </c>
      <c r="F561" s="202" t="s">
        <v>4212</v>
      </c>
      <c r="G561" s="202" t="s">
        <v>4210</v>
      </c>
      <c r="H561" s="202" t="s">
        <v>4211</v>
      </c>
      <c r="I561" s="202" t="s">
        <v>6952</v>
      </c>
      <c r="J561" s="202" t="s">
        <v>6953</v>
      </c>
      <c r="K561" s="202" t="s">
        <v>6954</v>
      </c>
      <c r="L561" s="202" t="s">
        <v>6955</v>
      </c>
      <c r="M561" s="202" t="s">
        <v>6955</v>
      </c>
      <c r="N561" s="202" t="s">
        <v>6955</v>
      </c>
      <c r="O561" s="202" t="s">
        <v>5650</v>
      </c>
      <c r="P561" s="202" t="s">
        <v>5669</v>
      </c>
      <c r="Q561" s="202" t="s">
        <v>6078</v>
      </c>
      <c r="R561" s="202" t="s">
        <v>5654</v>
      </c>
      <c r="S561" s="202" t="s">
        <v>5650</v>
      </c>
      <c r="T561" s="202" t="s">
        <v>5722</v>
      </c>
      <c r="U561" s="202">
        <v>5</v>
      </c>
      <c r="V561" s="202">
        <v>1</v>
      </c>
      <c r="W561" s="202">
        <v>4</v>
      </c>
    </row>
    <row r="562" s="202" customFormat="1" hidden="1" spans="1:23">
      <c r="A562" s="202">
        <v>558</v>
      </c>
      <c r="B562" s="202" t="s">
        <v>5625</v>
      </c>
      <c r="C562" s="202" t="s">
        <v>6573</v>
      </c>
      <c r="D562" s="202" t="s">
        <v>6655</v>
      </c>
      <c r="E562" s="202" t="s">
        <v>6956</v>
      </c>
      <c r="F562" s="202" t="s">
        <v>4189</v>
      </c>
      <c r="G562" s="202" t="s">
        <v>4819</v>
      </c>
      <c r="H562" s="202" t="s">
        <v>4820</v>
      </c>
      <c r="I562" s="202" t="s">
        <v>6957</v>
      </c>
      <c r="J562" s="202" t="s">
        <v>5650</v>
      </c>
      <c r="K562" s="202" t="s">
        <v>5650</v>
      </c>
      <c r="L562" s="202" t="s">
        <v>5650</v>
      </c>
      <c r="M562" s="202" t="s">
        <v>5650</v>
      </c>
      <c r="N562" s="202" t="s">
        <v>5650</v>
      </c>
      <c r="O562" s="202" t="s">
        <v>5650</v>
      </c>
      <c r="P562" s="202" t="s">
        <v>5650</v>
      </c>
      <c r="Q562" s="202" t="s">
        <v>5650</v>
      </c>
      <c r="R562" s="202" t="s">
        <v>5650</v>
      </c>
      <c r="S562" s="202" t="s">
        <v>5650</v>
      </c>
      <c r="T562" s="202" t="s">
        <v>5650</v>
      </c>
      <c r="U562" s="202">
        <v>0</v>
      </c>
      <c r="V562" s="202">
        <v>0</v>
      </c>
      <c r="W562" s="202">
        <v>0</v>
      </c>
    </row>
    <row r="563" s="202" customFormat="1" hidden="1" spans="1:23">
      <c r="A563" s="202">
        <v>559</v>
      </c>
      <c r="B563" s="202" t="s">
        <v>5625</v>
      </c>
      <c r="C563" s="202" t="s">
        <v>6573</v>
      </c>
      <c r="D563" s="202" t="s">
        <v>6655</v>
      </c>
      <c r="E563" s="202" t="s">
        <v>6956</v>
      </c>
      <c r="F563" s="202" t="s">
        <v>4189</v>
      </c>
      <c r="G563" s="202" t="s">
        <v>4186</v>
      </c>
      <c r="H563" s="202" t="s">
        <v>4188</v>
      </c>
      <c r="I563" s="202" t="s">
        <v>6958</v>
      </c>
      <c r="J563" s="202" t="s">
        <v>6959</v>
      </c>
      <c r="K563" s="202" t="s">
        <v>6960</v>
      </c>
      <c r="L563" s="202" t="s">
        <v>5758</v>
      </c>
      <c r="M563" s="202" t="s">
        <v>5758</v>
      </c>
      <c r="N563" s="202" t="s">
        <v>5758</v>
      </c>
      <c r="O563" s="202" t="s">
        <v>5650</v>
      </c>
      <c r="P563" s="202" t="s">
        <v>6253</v>
      </c>
      <c r="Q563" s="202" t="s">
        <v>6961</v>
      </c>
      <c r="R563" s="202" t="s">
        <v>5685</v>
      </c>
      <c r="S563" s="202" t="s">
        <v>6897</v>
      </c>
      <c r="T563" s="202" t="s">
        <v>5650</v>
      </c>
      <c r="U563" s="202">
        <v>4</v>
      </c>
      <c r="V563" s="202">
        <v>1</v>
      </c>
      <c r="W563" s="202">
        <v>3</v>
      </c>
    </row>
    <row r="564" s="202" customFormat="1" hidden="1" spans="1:23">
      <c r="A564" s="202">
        <v>560</v>
      </c>
      <c r="B564" s="202" t="s">
        <v>5625</v>
      </c>
      <c r="C564" s="202" t="s">
        <v>6573</v>
      </c>
      <c r="D564" s="202" t="s">
        <v>6655</v>
      </c>
      <c r="E564" s="202" t="s">
        <v>6962</v>
      </c>
      <c r="F564" s="202" t="s">
        <v>4209</v>
      </c>
      <c r="G564" s="202" t="s">
        <v>4715</v>
      </c>
      <c r="H564" s="202" t="s">
        <v>4716</v>
      </c>
      <c r="I564" s="202" t="s">
        <v>5980</v>
      </c>
      <c r="J564" s="202" t="s">
        <v>5650</v>
      </c>
      <c r="K564" s="202" t="s">
        <v>5650</v>
      </c>
      <c r="L564" s="202" t="s">
        <v>5650</v>
      </c>
      <c r="M564" s="202" t="s">
        <v>5650</v>
      </c>
      <c r="N564" s="202" t="s">
        <v>5650</v>
      </c>
      <c r="O564" s="202" t="s">
        <v>5650</v>
      </c>
      <c r="P564" s="202" t="s">
        <v>5650</v>
      </c>
      <c r="Q564" s="202" t="s">
        <v>5650</v>
      </c>
      <c r="R564" s="202" t="s">
        <v>5650</v>
      </c>
      <c r="S564" s="202" t="s">
        <v>5650</v>
      </c>
      <c r="T564" s="202" t="s">
        <v>5650</v>
      </c>
      <c r="U564" s="202">
        <v>0</v>
      </c>
      <c r="V564" s="202">
        <v>0</v>
      </c>
      <c r="W564" s="202">
        <v>0</v>
      </c>
    </row>
    <row r="565" s="202" customFormat="1" hidden="1" spans="1:23">
      <c r="A565" s="202">
        <v>561</v>
      </c>
      <c r="B565" s="202" t="s">
        <v>5625</v>
      </c>
      <c r="C565" s="202" t="s">
        <v>6573</v>
      </c>
      <c r="D565" s="202" t="s">
        <v>6655</v>
      </c>
      <c r="E565" s="202" t="s">
        <v>6962</v>
      </c>
      <c r="F565" s="202" t="s">
        <v>4209</v>
      </c>
      <c r="G565" s="202" t="s">
        <v>4207</v>
      </c>
      <c r="H565" s="202" t="s">
        <v>4208</v>
      </c>
      <c r="I565" s="202" t="s">
        <v>6963</v>
      </c>
      <c r="J565" s="202" t="s">
        <v>5650</v>
      </c>
      <c r="K565" s="202" t="s">
        <v>5650</v>
      </c>
      <c r="L565" s="202" t="s">
        <v>5650</v>
      </c>
      <c r="M565" s="202" t="s">
        <v>5650</v>
      </c>
      <c r="N565" s="202" t="s">
        <v>5650</v>
      </c>
      <c r="O565" s="202" t="s">
        <v>5650</v>
      </c>
      <c r="P565" s="202" t="s">
        <v>5650</v>
      </c>
      <c r="Q565" s="202" t="s">
        <v>5650</v>
      </c>
      <c r="R565" s="202" t="s">
        <v>5650</v>
      </c>
      <c r="S565" s="202" t="s">
        <v>5650</v>
      </c>
      <c r="T565" s="202" t="s">
        <v>5650</v>
      </c>
      <c r="U565" s="202">
        <v>0</v>
      </c>
      <c r="V565" s="202">
        <v>0</v>
      </c>
      <c r="W565" s="202">
        <v>0</v>
      </c>
    </row>
    <row r="566" s="202" customFormat="1" hidden="1" spans="1:23">
      <c r="A566" s="202">
        <v>562</v>
      </c>
      <c r="B566" s="202" t="s">
        <v>5625</v>
      </c>
      <c r="C566" s="202" t="s">
        <v>6573</v>
      </c>
      <c r="D566" s="202" t="s">
        <v>6655</v>
      </c>
      <c r="E566" s="202" t="s">
        <v>6964</v>
      </c>
      <c r="F566" s="202" t="s">
        <v>4200</v>
      </c>
      <c r="G566" s="202" t="s">
        <v>4383</v>
      </c>
      <c r="H566" s="202" t="s">
        <v>4384</v>
      </c>
      <c r="I566" s="202" t="s">
        <v>6965</v>
      </c>
      <c r="J566" s="202" t="s">
        <v>5650</v>
      </c>
      <c r="K566" s="202" t="s">
        <v>5650</v>
      </c>
      <c r="L566" s="202" t="s">
        <v>5650</v>
      </c>
      <c r="M566" s="202" t="s">
        <v>5650</v>
      </c>
      <c r="N566" s="202" t="s">
        <v>5650</v>
      </c>
      <c r="O566" s="202" t="s">
        <v>5650</v>
      </c>
      <c r="P566" s="202" t="s">
        <v>5650</v>
      </c>
      <c r="Q566" s="202" t="s">
        <v>5650</v>
      </c>
      <c r="R566" s="202" t="s">
        <v>5650</v>
      </c>
      <c r="S566" s="202" t="s">
        <v>5650</v>
      </c>
      <c r="T566" s="202" t="s">
        <v>5650</v>
      </c>
      <c r="U566" s="202">
        <v>0</v>
      </c>
      <c r="V566" s="202">
        <v>0</v>
      </c>
      <c r="W566" s="202">
        <v>0</v>
      </c>
    </row>
    <row r="567" s="202" customFormat="1" hidden="1" spans="1:23">
      <c r="A567" s="202">
        <v>563</v>
      </c>
      <c r="B567" s="202" t="s">
        <v>5625</v>
      </c>
      <c r="C567" s="202" t="s">
        <v>6573</v>
      </c>
      <c r="D567" s="202" t="s">
        <v>6655</v>
      </c>
      <c r="E567" s="202" t="s">
        <v>6966</v>
      </c>
      <c r="F567" s="202" t="s">
        <v>4387</v>
      </c>
      <c r="G567" s="202" t="s">
        <v>4385</v>
      </c>
      <c r="H567" s="202" t="s">
        <v>4386</v>
      </c>
      <c r="I567" s="202" t="s">
        <v>6967</v>
      </c>
      <c r="J567" s="202" t="s">
        <v>6028</v>
      </c>
      <c r="K567" s="202" t="s">
        <v>6204</v>
      </c>
      <c r="L567" s="202" t="s">
        <v>6028</v>
      </c>
      <c r="M567" s="202" t="s">
        <v>6204</v>
      </c>
      <c r="N567" s="202" t="s">
        <v>6147</v>
      </c>
      <c r="O567" s="202" t="s">
        <v>6205</v>
      </c>
      <c r="P567" s="202" t="s">
        <v>5650</v>
      </c>
      <c r="Q567" s="202" t="s">
        <v>5650</v>
      </c>
      <c r="R567" s="202" t="s">
        <v>5650</v>
      </c>
      <c r="S567" s="202" t="s">
        <v>5650</v>
      </c>
      <c r="T567" s="202" t="s">
        <v>5650</v>
      </c>
      <c r="U567" s="202">
        <v>2</v>
      </c>
      <c r="V567" s="202">
        <v>2</v>
      </c>
      <c r="W567" s="202">
        <v>0</v>
      </c>
    </row>
    <row r="568" s="202" customFormat="1" hidden="1" spans="1:23">
      <c r="A568" s="202">
        <v>564</v>
      </c>
      <c r="B568" s="202" t="s">
        <v>5625</v>
      </c>
      <c r="C568" s="202" t="s">
        <v>6573</v>
      </c>
      <c r="D568" s="202" t="s">
        <v>6655</v>
      </c>
      <c r="E568" s="202" t="s">
        <v>6968</v>
      </c>
      <c r="F568" s="202" t="s">
        <v>4382</v>
      </c>
      <c r="G568" s="202" t="s">
        <v>4380</v>
      </c>
      <c r="H568" s="202" t="s">
        <v>4381</v>
      </c>
      <c r="I568" s="202" t="s">
        <v>6969</v>
      </c>
      <c r="J568" s="202" t="s">
        <v>6171</v>
      </c>
      <c r="K568" s="202" t="s">
        <v>6970</v>
      </c>
      <c r="L568" s="202" t="s">
        <v>6971</v>
      </c>
      <c r="M568" s="202" t="s">
        <v>6971</v>
      </c>
      <c r="N568" s="202" t="s">
        <v>6971</v>
      </c>
      <c r="O568" s="202" t="s">
        <v>5650</v>
      </c>
      <c r="P568" s="202" t="s">
        <v>5685</v>
      </c>
      <c r="Q568" s="202" t="s">
        <v>5795</v>
      </c>
      <c r="R568" s="202" t="s">
        <v>5685</v>
      </c>
      <c r="S568" s="202" t="s">
        <v>5650</v>
      </c>
      <c r="T568" s="202" t="s">
        <v>5650</v>
      </c>
      <c r="U568" s="202">
        <v>3</v>
      </c>
      <c r="V568" s="202">
        <v>1</v>
      </c>
      <c r="W568" s="202">
        <v>2</v>
      </c>
    </row>
    <row r="569" s="202" customFormat="1" hidden="1" spans="1:23">
      <c r="A569" s="202">
        <v>565</v>
      </c>
      <c r="B569" s="202" t="s">
        <v>5625</v>
      </c>
      <c r="C569" s="202" t="s">
        <v>6573</v>
      </c>
      <c r="D569" s="202" t="s">
        <v>6655</v>
      </c>
      <c r="E569" s="202" t="s">
        <v>6972</v>
      </c>
      <c r="F569" s="202" t="s">
        <v>4379</v>
      </c>
      <c r="G569" s="202" t="s">
        <v>4377</v>
      </c>
      <c r="H569" s="202" t="s">
        <v>4378</v>
      </c>
      <c r="I569" s="202" t="s">
        <v>6973</v>
      </c>
      <c r="J569" s="202" t="s">
        <v>6147</v>
      </c>
      <c r="K569" s="202" t="s">
        <v>6393</v>
      </c>
      <c r="L569" s="202" t="s">
        <v>6147</v>
      </c>
      <c r="M569" s="202" t="s">
        <v>6393</v>
      </c>
      <c r="N569" s="202" t="s">
        <v>6147</v>
      </c>
      <c r="O569" s="202" t="s">
        <v>5650</v>
      </c>
      <c r="P569" s="202" t="s">
        <v>5650</v>
      </c>
      <c r="Q569" s="202" t="s">
        <v>5650</v>
      </c>
      <c r="R569" s="202" t="s">
        <v>5650</v>
      </c>
      <c r="S569" s="202" t="s">
        <v>5650</v>
      </c>
      <c r="T569" s="202" t="s">
        <v>5650</v>
      </c>
      <c r="U569" s="202">
        <v>2</v>
      </c>
      <c r="V569" s="202">
        <v>2</v>
      </c>
      <c r="W569" s="202">
        <v>0</v>
      </c>
    </row>
    <row r="570" s="202" customFormat="1" hidden="1" spans="1:23">
      <c r="A570" s="202">
        <v>566</v>
      </c>
      <c r="B570" s="202" t="s">
        <v>5625</v>
      </c>
      <c r="C570" s="202" t="s">
        <v>6573</v>
      </c>
      <c r="D570" s="202" t="s">
        <v>6655</v>
      </c>
      <c r="E570" s="202" t="s">
        <v>6974</v>
      </c>
      <c r="F570" s="202" t="s">
        <v>4764</v>
      </c>
      <c r="G570" s="202" t="s">
        <v>4762</v>
      </c>
      <c r="H570" s="202" t="s">
        <v>4763</v>
      </c>
      <c r="I570" s="202" t="s">
        <v>6975</v>
      </c>
      <c r="J570" s="202" t="s">
        <v>5685</v>
      </c>
      <c r="K570" s="202" t="s">
        <v>5795</v>
      </c>
      <c r="L570" s="202" t="s">
        <v>5650</v>
      </c>
      <c r="M570" s="202" t="s">
        <v>5650</v>
      </c>
      <c r="N570" s="202" t="s">
        <v>5650</v>
      </c>
      <c r="O570" s="202" t="s">
        <v>5650</v>
      </c>
      <c r="P570" s="202" t="s">
        <v>5685</v>
      </c>
      <c r="Q570" s="202" t="s">
        <v>5795</v>
      </c>
      <c r="R570" s="202" t="s">
        <v>5685</v>
      </c>
      <c r="S570" s="202" t="s">
        <v>5650</v>
      </c>
      <c r="T570" s="202" t="s">
        <v>5650</v>
      </c>
      <c r="U570" s="202">
        <v>2</v>
      </c>
      <c r="V570" s="202">
        <v>0</v>
      </c>
      <c r="W570" s="202">
        <v>2</v>
      </c>
    </row>
    <row r="571" s="202" customFormat="1" hidden="1" spans="1:23">
      <c r="A571" s="202">
        <v>567</v>
      </c>
      <c r="B571" s="202" t="s">
        <v>5625</v>
      </c>
      <c r="C571" s="202" t="s">
        <v>6573</v>
      </c>
      <c r="D571" s="202" t="s">
        <v>6655</v>
      </c>
      <c r="E571" s="202" t="s">
        <v>6976</v>
      </c>
      <c r="F571" s="202" t="s">
        <v>4563</v>
      </c>
      <c r="G571" s="202" t="s">
        <v>4561</v>
      </c>
      <c r="H571" s="202" t="s">
        <v>4562</v>
      </c>
      <c r="I571" s="202" t="s">
        <v>6977</v>
      </c>
      <c r="J571" s="202" t="s">
        <v>6024</v>
      </c>
      <c r="K571" s="202" t="s">
        <v>6055</v>
      </c>
      <c r="L571" s="202" t="s">
        <v>6024</v>
      </c>
      <c r="M571" s="202" t="s">
        <v>6055</v>
      </c>
      <c r="N571" s="202" t="s">
        <v>6056</v>
      </c>
      <c r="O571" s="202" t="s">
        <v>6057</v>
      </c>
      <c r="P571" s="202" t="s">
        <v>5650</v>
      </c>
      <c r="Q571" s="202" t="s">
        <v>5650</v>
      </c>
      <c r="R571" s="202" t="s">
        <v>5650</v>
      </c>
      <c r="S571" s="202" t="s">
        <v>5650</v>
      </c>
      <c r="T571" s="202" t="s">
        <v>5650</v>
      </c>
      <c r="U571" s="202">
        <v>2</v>
      </c>
      <c r="V571" s="202">
        <v>2</v>
      </c>
      <c r="W571" s="202">
        <v>0</v>
      </c>
    </row>
    <row r="572" s="202" customFormat="1" spans="1:23">
      <c r="A572" s="202">
        <v>568</v>
      </c>
      <c r="B572" s="202" t="s">
        <v>5625</v>
      </c>
      <c r="C572" s="202" t="s">
        <v>6573</v>
      </c>
      <c r="D572" s="202" t="s">
        <v>5642</v>
      </c>
      <c r="E572" s="202" t="s">
        <v>5642</v>
      </c>
      <c r="F572" s="202" t="s">
        <v>4685</v>
      </c>
      <c r="G572" s="202" t="s">
        <v>4432</v>
      </c>
      <c r="H572" s="202" t="s">
        <v>4433</v>
      </c>
      <c r="I572" s="202" t="s">
        <v>6788</v>
      </c>
      <c r="J572" s="202" t="s">
        <v>5669</v>
      </c>
      <c r="K572" s="202" t="s">
        <v>5654</v>
      </c>
      <c r="L572" s="202" t="s">
        <v>5685</v>
      </c>
      <c r="M572" s="202" t="s">
        <v>5685</v>
      </c>
      <c r="N572" s="202" t="s">
        <v>5685</v>
      </c>
      <c r="O572" s="202" t="s">
        <v>5650</v>
      </c>
      <c r="P572" s="202" t="s">
        <v>5685</v>
      </c>
      <c r="Q572" s="202" t="s">
        <v>5685</v>
      </c>
      <c r="R572" s="202" t="s">
        <v>5685</v>
      </c>
      <c r="S572" s="202" t="s">
        <v>5650</v>
      </c>
      <c r="T572" s="202" t="s">
        <v>5650</v>
      </c>
      <c r="U572" s="202">
        <v>2</v>
      </c>
      <c r="V572" s="202">
        <v>1</v>
      </c>
      <c r="W572" s="202">
        <v>1</v>
      </c>
    </row>
    <row r="573" s="202" customFormat="1" spans="1:23">
      <c r="A573" s="202">
        <v>569</v>
      </c>
      <c r="B573" s="202" t="s">
        <v>5625</v>
      </c>
      <c r="C573" s="202" t="s">
        <v>6573</v>
      </c>
      <c r="D573" s="202" t="s">
        <v>5642</v>
      </c>
      <c r="E573" s="202" t="s">
        <v>5642</v>
      </c>
      <c r="F573" s="202" t="s">
        <v>4193</v>
      </c>
      <c r="G573" s="202" t="s">
        <v>4673</v>
      </c>
      <c r="H573" s="202" t="s">
        <v>4674</v>
      </c>
      <c r="I573" s="202" t="s">
        <v>6978</v>
      </c>
      <c r="J573" s="202" t="s">
        <v>5650</v>
      </c>
      <c r="K573" s="202" t="s">
        <v>5650</v>
      </c>
      <c r="L573" s="202" t="s">
        <v>5650</v>
      </c>
      <c r="M573" s="202" t="s">
        <v>5650</v>
      </c>
      <c r="N573" s="202" t="s">
        <v>5650</v>
      </c>
      <c r="O573" s="202" t="s">
        <v>5650</v>
      </c>
      <c r="P573" s="202" t="s">
        <v>5650</v>
      </c>
      <c r="Q573" s="202" t="s">
        <v>5650</v>
      </c>
      <c r="R573" s="202" t="s">
        <v>5650</v>
      </c>
      <c r="S573" s="202" t="s">
        <v>5650</v>
      </c>
      <c r="T573" s="202" t="s">
        <v>5650</v>
      </c>
      <c r="U573" s="202">
        <v>0</v>
      </c>
      <c r="V573" s="202">
        <v>0</v>
      </c>
      <c r="W573" s="202">
        <v>0</v>
      </c>
    </row>
    <row r="574" s="202" customFormat="1" spans="1:23">
      <c r="A574" s="202">
        <v>570</v>
      </c>
      <c r="B574" s="202" t="s">
        <v>5625</v>
      </c>
      <c r="C574" s="202" t="s">
        <v>6573</v>
      </c>
      <c r="D574" s="202" t="s">
        <v>5642</v>
      </c>
      <c r="E574" s="202" t="s">
        <v>5642</v>
      </c>
      <c r="F574" s="202" t="s">
        <v>4193</v>
      </c>
      <c r="G574" s="202" t="s">
        <v>4644</v>
      </c>
      <c r="H574" s="202" t="s">
        <v>4645</v>
      </c>
      <c r="I574" s="202" t="s">
        <v>5685</v>
      </c>
      <c r="J574" s="202" t="s">
        <v>5650</v>
      </c>
      <c r="K574" s="202" t="s">
        <v>5650</v>
      </c>
      <c r="L574" s="202" t="s">
        <v>5650</v>
      </c>
      <c r="M574" s="202" t="s">
        <v>5650</v>
      </c>
      <c r="N574" s="202" t="s">
        <v>5650</v>
      </c>
      <c r="O574" s="202" t="s">
        <v>5650</v>
      </c>
      <c r="P574" s="202" t="s">
        <v>5650</v>
      </c>
      <c r="Q574" s="202" t="s">
        <v>5650</v>
      </c>
      <c r="R574" s="202" t="s">
        <v>5650</v>
      </c>
      <c r="S574" s="202" t="s">
        <v>5650</v>
      </c>
      <c r="T574" s="202" t="s">
        <v>5650</v>
      </c>
      <c r="U574" s="202">
        <v>0</v>
      </c>
      <c r="V574" s="202">
        <v>0</v>
      </c>
      <c r="W574" s="202">
        <v>0</v>
      </c>
    </row>
    <row r="575" s="202" customFormat="1" spans="1:23">
      <c r="A575" s="202">
        <v>571</v>
      </c>
      <c r="B575" s="202" t="s">
        <v>5625</v>
      </c>
      <c r="C575" s="202" t="s">
        <v>6573</v>
      </c>
      <c r="D575" s="202" t="s">
        <v>5642</v>
      </c>
      <c r="E575" s="202" t="s">
        <v>5642</v>
      </c>
      <c r="F575" s="202" t="s">
        <v>4193</v>
      </c>
      <c r="G575" s="202" t="s">
        <v>4648</v>
      </c>
      <c r="H575" s="202" t="s">
        <v>4649</v>
      </c>
      <c r="I575" s="202" t="s">
        <v>5725</v>
      </c>
      <c r="J575" s="202" t="s">
        <v>5650</v>
      </c>
      <c r="K575" s="202" t="s">
        <v>5650</v>
      </c>
      <c r="L575" s="202" t="s">
        <v>5650</v>
      </c>
      <c r="M575" s="202" t="s">
        <v>5650</v>
      </c>
      <c r="N575" s="202" t="s">
        <v>5650</v>
      </c>
      <c r="O575" s="202" t="s">
        <v>5650</v>
      </c>
      <c r="P575" s="202" t="s">
        <v>5650</v>
      </c>
      <c r="Q575" s="202" t="s">
        <v>5650</v>
      </c>
      <c r="R575" s="202" t="s">
        <v>5650</v>
      </c>
      <c r="S575" s="202" t="s">
        <v>5650</v>
      </c>
      <c r="T575" s="202" t="s">
        <v>5650</v>
      </c>
      <c r="U575" s="202">
        <v>0</v>
      </c>
      <c r="V575" s="202">
        <v>0</v>
      </c>
      <c r="W575" s="202">
        <v>0</v>
      </c>
    </row>
    <row r="576" s="202" customFormat="1" spans="1:23">
      <c r="A576" s="202">
        <v>572</v>
      </c>
      <c r="B576" s="202" t="s">
        <v>5625</v>
      </c>
      <c r="C576" s="202" t="s">
        <v>6573</v>
      </c>
      <c r="D576" s="202" t="s">
        <v>5642</v>
      </c>
      <c r="E576" s="202" t="s">
        <v>5642</v>
      </c>
      <c r="F576" s="202" t="s">
        <v>4193</v>
      </c>
      <c r="G576" s="202" t="s">
        <v>4755</v>
      </c>
      <c r="H576" s="202" t="s">
        <v>4756</v>
      </c>
      <c r="I576" s="202" t="s">
        <v>5932</v>
      </c>
      <c r="J576" s="202" t="s">
        <v>5704</v>
      </c>
      <c r="K576" s="202" t="s">
        <v>5726</v>
      </c>
      <c r="L576" s="202" t="s">
        <v>5650</v>
      </c>
      <c r="M576" s="202" t="s">
        <v>5650</v>
      </c>
      <c r="N576" s="202" t="s">
        <v>5650</v>
      </c>
      <c r="O576" s="202" t="s">
        <v>5650</v>
      </c>
      <c r="P576" s="202" t="s">
        <v>5704</v>
      </c>
      <c r="Q576" s="202" t="s">
        <v>5726</v>
      </c>
      <c r="R576" s="202" t="s">
        <v>5856</v>
      </c>
      <c r="S576" s="202" t="s">
        <v>5650</v>
      </c>
      <c r="T576" s="202" t="s">
        <v>5856</v>
      </c>
      <c r="U576" s="202">
        <v>6</v>
      </c>
      <c r="V576" s="202">
        <v>0</v>
      </c>
      <c r="W576" s="202">
        <v>6</v>
      </c>
    </row>
    <row r="577" s="202" customFormat="1" spans="1:23">
      <c r="A577" s="202">
        <v>573</v>
      </c>
      <c r="B577" s="202" t="s">
        <v>5625</v>
      </c>
      <c r="C577" s="202" t="s">
        <v>6573</v>
      </c>
      <c r="D577" s="202" t="s">
        <v>5642</v>
      </c>
      <c r="E577" s="202" t="s">
        <v>5642</v>
      </c>
      <c r="F577" s="202" t="s">
        <v>4193</v>
      </c>
      <c r="G577" s="202" t="s">
        <v>5516</v>
      </c>
      <c r="H577" s="202" t="s">
        <v>6979</v>
      </c>
      <c r="I577" s="202" t="s">
        <v>5685</v>
      </c>
      <c r="J577" s="202" t="s">
        <v>5650</v>
      </c>
      <c r="K577" s="202" t="s">
        <v>5650</v>
      </c>
      <c r="L577" s="202" t="s">
        <v>5650</v>
      </c>
      <c r="M577" s="202" t="s">
        <v>5650</v>
      </c>
      <c r="N577" s="202" t="s">
        <v>5650</v>
      </c>
      <c r="O577" s="202" t="s">
        <v>5650</v>
      </c>
      <c r="P577" s="202" t="s">
        <v>5650</v>
      </c>
      <c r="Q577" s="202" t="s">
        <v>5650</v>
      </c>
      <c r="R577" s="202" t="s">
        <v>5650</v>
      </c>
      <c r="S577" s="202" t="s">
        <v>5650</v>
      </c>
      <c r="T577" s="202" t="s">
        <v>5650</v>
      </c>
      <c r="U577" s="202">
        <v>0</v>
      </c>
      <c r="V577" s="202">
        <v>0</v>
      </c>
      <c r="W577" s="202">
        <v>0</v>
      </c>
    </row>
    <row r="578" s="202" customFormat="1" spans="1:23">
      <c r="A578" s="202">
        <v>574</v>
      </c>
      <c r="B578" s="202" t="s">
        <v>5625</v>
      </c>
      <c r="C578" s="202" t="s">
        <v>6573</v>
      </c>
      <c r="D578" s="202" t="s">
        <v>5642</v>
      </c>
      <c r="E578" s="202" t="s">
        <v>5642</v>
      </c>
      <c r="F578" s="202" t="s">
        <v>4193</v>
      </c>
      <c r="G578" s="202" t="s">
        <v>4621</v>
      </c>
      <c r="H578" s="202" t="s">
        <v>4622</v>
      </c>
      <c r="I578" s="202" t="s">
        <v>6980</v>
      </c>
      <c r="J578" s="202" t="s">
        <v>5650</v>
      </c>
      <c r="K578" s="202" t="s">
        <v>5650</v>
      </c>
      <c r="L578" s="202" t="s">
        <v>5650</v>
      </c>
      <c r="M578" s="202" t="s">
        <v>5650</v>
      </c>
      <c r="N578" s="202" t="s">
        <v>5650</v>
      </c>
      <c r="O578" s="202" t="s">
        <v>5650</v>
      </c>
      <c r="P578" s="202" t="s">
        <v>5650</v>
      </c>
      <c r="Q578" s="202" t="s">
        <v>5650</v>
      </c>
      <c r="R578" s="202" t="s">
        <v>5650</v>
      </c>
      <c r="S578" s="202" t="s">
        <v>5650</v>
      </c>
      <c r="T578" s="202" t="s">
        <v>5650</v>
      </c>
      <c r="U578" s="202">
        <v>0</v>
      </c>
      <c r="V578" s="202">
        <v>0</v>
      </c>
      <c r="W578" s="202">
        <v>0</v>
      </c>
    </row>
    <row r="579" s="202" customFormat="1" spans="1:23">
      <c r="A579" s="202">
        <v>575</v>
      </c>
      <c r="B579" s="202" t="s">
        <v>5625</v>
      </c>
      <c r="C579" s="202" t="s">
        <v>6573</v>
      </c>
      <c r="D579" s="202" t="s">
        <v>5642</v>
      </c>
      <c r="E579" s="202" t="s">
        <v>5642</v>
      </c>
      <c r="F579" s="202" t="s">
        <v>4193</v>
      </c>
      <c r="G579" s="202" t="s">
        <v>4661</v>
      </c>
      <c r="H579" s="202" t="s">
        <v>4662</v>
      </c>
      <c r="I579" s="202" t="s">
        <v>5669</v>
      </c>
      <c r="J579" s="202" t="s">
        <v>5650</v>
      </c>
      <c r="K579" s="202" t="s">
        <v>5650</v>
      </c>
      <c r="L579" s="202" t="s">
        <v>5650</v>
      </c>
      <c r="M579" s="202" t="s">
        <v>5650</v>
      </c>
      <c r="N579" s="202" t="s">
        <v>5650</v>
      </c>
      <c r="O579" s="202" t="s">
        <v>5650</v>
      </c>
      <c r="P579" s="202" t="s">
        <v>5650</v>
      </c>
      <c r="Q579" s="202" t="s">
        <v>5650</v>
      </c>
      <c r="R579" s="202" t="s">
        <v>5650</v>
      </c>
      <c r="S579" s="202" t="s">
        <v>5650</v>
      </c>
      <c r="T579" s="202" t="s">
        <v>5650</v>
      </c>
      <c r="U579" s="202">
        <v>0</v>
      </c>
      <c r="V579" s="202">
        <v>0</v>
      </c>
      <c r="W579" s="202">
        <v>0</v>
      </c>
    </row>
    <row r="580" s="202" customFormat="1" spans="1:23">
      <c r="A580" s="202">
        <v>576</v>
      </c>
      <c r="B580" s="202" t="s">
        <v>5625</v>
      </c>
      <c r="C580" s="202" t="s">
        <v>6573</v>
      </c>
      <c r="D580" s="202" t="s">
        <v>5642</v>
      </c>
      <c r="E580" s="202" t="s">
        <v>5642</v>
      </c>
      <c r="F580" s="202" t="s">
        <v>4193</v>
      </c>
      <c r="G580" s="202" t="s">
        <v>4201</v>
      </c>
      <c r="H580" s="202" t="s">
        <v>4202</v>
      </c>
      <c r="I580" s="202" t="s">
        <v>6981</v>
      </c>
      <c r="J580" s="202" t="s">
        <v>5650</v>
      </c>
      <c r="K580" s="202" t="s">
        <v>5650</v>
      </c>
      <c r="L580" s="202" t="s">
        <v>5650</v>
      </c>
      <c r="M580" s="202" t="s">
        <v>5650</v>
      </c>
      <c r="N580" s="202" t="s">
        <v>5650</v>
      </c>
      <c r="O580" s="202" t="s">
        <v>5650</v>
      </c>
      <c r="P580" s="202" t="s">
        <v>5650</v>
      </c>
      <c r="Q580" s="202" t="s">
        <v>5650</v>
      </c>
      <c r="R580" s="202" t="s">
        <v>5650</v>
      </c>
      <c r="S580" s="202" t="s">
        <v>5650</v>
      </c>
      <c r="T580" s="202" t="s">
        <v>5650</v>
      </c>
      <c r="U580" s="202">
        <v>0</v>
      </c>
      <c r="V580" s="202">
        <v>0</v>
      </c>
      <c r="W580" s="202">
        <v>0</v>
      </c>
    </row>
    <row r="581" s="202" customFormat="1" spans="1:23">
      <c r="A581" s="202">
        <v>577</v>
      </c>
      <c r="B581" s="202" t="s">
        <v>5625</v>
      </c>
      <c r="C581" s="202" t="s">
        <v>6573</v>
      </c>
      <c r="D581" s="202" t="s">
        <v>5642</v>
      </c>
      <c r="E581" s="202" t="s">
        <v>5642</v>
      </c>
      <c r="F581" s="202" t="s">
        <v>4193</v>
      </c>
      <c r="G581" s="202" t="s">
        <v>4659</v>
      </c>
      <c r="H581" s="202" t="s">
        <v>4660</v>
      </c>
      <c r="I581" s="202" t="s">
        <v>5685</v>
      </c>
      <c r="J581" s="202" t="s">
        <v>5650</v>
      </c>
      <c r="K581" s="202" t="s">
        <v>5650</v>
      </c>
      <c r="L581" s="202" t="s">
        <v>5650</v>
      </c>
      <c r="M581" s="202" t="s">
        <v>5650</v>
      </c>
      <c r="N581" s="202" t="s">
        <v>5650</v>
      </c>
      <c r="O581" s="202" t="s">
        <v>5650</v>
      </c>
      <c r="P581" s="202" t="s">
        <v>5650</v>
      </c>
      <c r="Q581" s="202" t="s">
        <v>5650</v>
      </c>
      <c r="R581" s="202" t="s">
        <v>5650</v>
      </c>
      <c r="S581" s="202" t="s">
        <v>5650</v>
      </c>
      <c r="T581" s="202" t="s">
        <v>5650</v>
      </c>
      <c r="U581" s="202">
        <v>0</v>
      </c>
      <c r="V581" s="202">
        <v>0</v>
      </c>
      <c r="W581" s="202">
        <v>0</v>
      </c>
    </row>
    <row r="582" s="202" customFormat="1" spans="1:23">
      <c r="A582" s="202">
        <v>578</v>
      </c>
      <c r="B582" s="202" t="s">
        <v>5625</v>
      </c>
      <c r="C582" s="202" t="s">
        <v>6573</v>
      </c>
      <c r="D582" s="202" t="s">
        <v>5642</v>
      </c>
      <c r="E582" s="202" t="s">
        <v>5642</v>
      </c>
      <c r="F582" s="202" t="s">
        <v>4193</v>
      </c>
      <c r="G582" s="202" t="s">
        <v>4627</v>
      </c>
      <c r="H582" s="202" t="s">
        <v>3420</v>
      </c>
      <c r="I582" s="202" t="s">
        <v>5724</v>
      </c>
      <c r="J582" s="202" t="s">
        <v>5650</v>
      </c>
      <c r="K582" s="202" t="s">
        <v>5650</v>
      </c>
      <c r="L582" s="202" t="s">
        <v>5650</v>
      </c>
      <c r="M582" s="202" t="s">
        <v>5650</v>
      </c>
      <c r="N582" s="202" t="s">
        <v>5650</v>
      </c>
      <c r="O582" s="202" t="s">
        <v>5650</v>
      </c>
      <c r="P582" s="202" t="s">
        <v>5650</v>
      </c>
      <c r="Q582" s="202" t="s">
        <v>5650</v>
      </c>
      <c r="R582" s="202" t="s">
        <v>5650</v>
      </c>
      <c r="S582" s="202" t="s">
        <v>5650</v>
      </c>
      <c r="T582" s="202" t="s">
        <v>5650</v>
      </c>
      <c r="U582" s="202">
        <v>0</v>
      </c>
      <c r="V582" s="202">
        <v>0</v>
      </c>
      <c r="W582" s="202">
        <v>0</v>
      </c>
    </row>
    <row r="583" s="202" customFormat="1" spans="1:23">
      <c r="A583" s="202">
        <v>579</v>
      </c>
      <c r="B583" s="202" t="s">
        <v>5625</v>
      </c>
      <c r="C583" s="202" t="s">
        <v>6573</v>
      </c>
      <c r="D583" s="202" t="s">
        <v>5642</v>
      </c>
      <c r="E583" s="202" t="s">
        <v>5642</v>
      </c>
      <c r="F583" s="202" t="s">
        <v>4193</v>
      </c>
      <c r="G583" s="202" t="s">
        <v>4760</v>
      </c>
      <c r="H583" s="202" t="s">
        <v>4761</v>
      </c>
      <c r="I583" s="202" t="s">
        <v>5669</v>
      </c>
      <c r="J583" s="202" t="s">
        <v>5685</v>
      </c>
      <c r="K583" s="202" t="s">
        <v>5685</v>
      </c>
      <c r="L583" s="202" t="s">
        <v>5650</v>
      </c>
      <c r="M583" s="202" t="s">
        <v>5650</v>
      </c>
      <c r="N583" s="202" t="s">
        <v>5650</v>
      </c>
      <c r="O583" s="202" t="s">
        <v>5650</v>
      </c>
      <c r="P583" s="202" t="s">
        <v>5685</v>
      </c>
      <c r="Q583" s="202" t="s">
        <v>5685</v>
      </c>
      <c r="R583" s="202" t="s">
        <v>5650</v>
      </c>
      <c r="S583" s="202" t="s">
        <v>5685</v>
      </c>
      <c r="T583" s="202" t="s">
        <v>5650</v>
      </c>
      <c r="U583" s="202">
        <v>1</v>
      </c>
      <c r="V583" s="202">
        <v>0</v>
      </c>
      <c r="W583" s="202">
        <v>1</v>
      </c>
    </row>
    <row r="584" s="202" customFormat="1" spans="1:23">
      <c r="A584" s="202">
        <v>580</v>
      </c>
      <c r="B584" s="202" t="s">
        <v>5625</v>
      </c>
      <c r="C584" s="202" t="s">
        <v>6573</v>
      </c>
      <c r="D584" s="202" t="s">
        <v>5642</v>
      </c>
      <c r="E584" s="202" t="s">
        <v>5642</v>
      </c>
      <c r="F584" s="202" t="s">
        <v>4193</v>
      </c>
      <c r="G584" s="202" t="s">
        <v>4860</v>
      </c>
      <c r="H584" s="202" t="s">
        <v>4861</v>
      </c>
      <c r="I584" s="202" t="s">
        <v>6982</v>
      </c>
      <c r="J584" s="202" t="s">
        <v>5650</v>
      </c>
      <c r="K584" s="202" t="s">
        <v>5650</v>
      </c>
      <c r="L584" s="202" t="s">
        <v>5650</v>
      </c>
      <c r="M584" s="202" t="s">
        <v>5650</v>
      </c>
      <c r="N584" s="202" t="s">
        <v>5650</v>
      </c>
      <c r="O584" s="202" t="s">
        <v>5650</v>
      </c>
      <c r="P584" s="202" t="s">
        <v>5650</v>
      </c>
      <c r="Q584" s="202" t="s">
        <v>5650</v>
      </c>
      <c r="R584" s="202" t="s">
        <v>5650</v>
      </c>
      <c r="S584" s="202" t="s">
        <v>5650</v>
      </c>
      <c r="T584" s="202" t="s">
        <v>5650</v>
      </c>
      <c r="U584" s="202">
        <v>0</v>
      </c>
      <c r="V584" s="202">
        <v>0</v>
      </c>
      <c r="W584" s="202">
        <v>0</v>
      </c>
    </row>
    <row r="585" s="202" customFormat="1" spans="1:23">
      <c r="A585" s="202">
        <v>581</v>
      </c>
      <c r="B585" s="202" t="s">
        <v>5625</v>
      </c>
      <c r="C585" s="202" t="s">
        <v>6573</v>
      </c>
      <c r="D585" s="202" t="s">
        <v>5642</v>
      </c>
      <c r="E585" s="202" t="s">
        <v>5642</v>
      </c>
      <c r="F585" s="202" t="s">
        <v>4193</v>
      </c>
      <c r="G585" s="202" t="s">
        <v>4666</v>
      </c>
      <c r="H585" s="202" t="s">
        <v>4667</v>
      </c>
      <c r="I585" s="202" t="s">
        <v>5669</v>
      </c>
      <c r="J585" s="202" t="s">
        <v>5650</v>
      </c>
      <c r="K585" s="202" t="s">
        <v>5650</v>
      </c>
      <c r="L585" s="202" t="s">
        <v>5650</v>
      </c>
      <c r="M585" s="202" t="s">
        <v>5650</v>
      </c>
      <c r="N585" s="202" t="s">
        <v>5650</v>
      </c>
      <c r="O585" s="202" t="s">
        <v>5650</v>
      </c>
      <c r="P585" s="202" t="s">
        <v>5650</v>
      </c>
      <c r="Q585" s="202" t="s">
        <v>5650</v>
      </c>
      <c r="R585" s="202" t="s">
        <v>5650</v>
      </c>
      <c r="S585" s="202" t="s">
        <v>5650</v>
      </c>
      <c r="T585" s="202" t="s">
        <v>5650</v>
      </c>
      <c r="U585" s="202">
        <v>0</v>
      </c>
      <c r="V585" s="202">
        <v>0</v>
      </c>
      <c r="W585" s="202">
        <v>0</v>
      </c>
    </row>
    <row r="586" s="202" customFormat="1" hidden="1" spans="1:23">
      <c r="A586" s="202">
        <v>582</v>
      </c>
      <c r="B586" s="202" t="s">
        <v>5625</v>
      </c>
      <c r="C586" s="202" t="s">
        <v>6573</v>
      </c>
      <c r="D586" s="202" t="s">
        <v>4686</v>
      </c>
      <c r="E586" s="202" t="s">
        <v>6983</v>
      </c>
      <c r="F586" s="202" t="s">
        <v>4702</v>
      </c>
      <c r="G586" s="202" t="s">
        <v>4836</v>
      </c>
      <c r="H586" s="202" t="s">
        <v>4837</v>
      </c>
      <c r="I586" s="202" t="s">
        <v>6984</v>
      </c>
      <c r="J586" s="202" t="s">
        <v>6985</v>
      </c>
      <c r="K586" s="202" t="s">
        <v>6986</v>
      </c>
      <c r="L586" s="202" t="s">
        <v>6290</v>
      </c>
      <c r="M586" s="202" t="s">
        <v>6987</v>
      </c>
      <c r="N586" s="202" t="s">
        <v>6056</v>
      </c>
      <c r="O586" s="202" t="s">
        <v>6055</v>
      </c>
      <c r="P586" s="202" t="s">
        <v>5758</v>
      </c>
      <c r="Q586" s="202" t="s">
        <v>6320</v>
      </c>
      <c r="R586" s="202" t="s">
        <v>5669</v>
      </c>
      <c r="S586" s="202" t="s">
        <v>5650</v>
      </c>
      <c r="T586" s="202" t="s">
        <v>5685</v>
      </c>
      <c r="U586" s="202">
        <v>7</v>
      </c>
      <c r="V586" s="202">
        <v>4</v>
      </c>
      <c r="W586" s="202">
        <v>3</v>
      </c>
    </row>
    <row r="587" s="202" customFormat="1" hidden="1" spans="1:23">
      <c r="A587" s="202">
        <v>583</v>
      </c>
      <c r="B587" s="202" t="s">
        <v>5625</v>
      </c>
      <c r="C587" s="202" t="s">
        <v>6573</v>
      </c>
      <c r="D587" s="202" t="s">
        <v>6655</v>
      </c>
      <c r="E587" s="202" t="s">
        <v>6988</v>
      </c>
      <c r="F587" s="202" t="s">
        <v>4376</v>
      </c>
      <c r="G587" s="202" t="s">
        <v>4374</v>
      </c>
      <c r="H587" s="202" t="s">
        <v>4375</v>
      </c>
      <c r="I587" s="202" t="s">
        <v>6989</v>
      </c>
      <c r="J587" s="202" t="s">
        <v>5650</v>
      </c>
      <c r="K587" s="202" t="s">
        <v>5650</v>
      </c>
      <c r="L587" s="202" t="s">
        <v>5650</v>
      </c>
      <c r="M587" s="202" t="s">
        <v>5650</v>
      </c>
      <c r="N587" s="202" t="s">
        <v>5650</v>
      </c>
      <c r="O587" s="202" t="s">
        <v>5650</v>
      </c>
      <c r="P587" s="202" t="s">
        <v>5650</v>
      </c>
      <c r="Q587" s="202" t="s">
        <v>5650</v>
      </c>
      <c r="R587" s="202" t="s">
        <v>5650</v>
      </c>
      <c r="S587" s="202" t="s">
        <v>5650</v>
      </c>
      <c r="T587" s="202" t="s">
        <v>5650</v>
      </c>
      <c r="U587" s="202">
        <v>0</v>
      </c>
      <c r="V587" s="202">
        <v>0</v>
      </c>
      <c r="W587" s="202">
        <v>0</v>
      </c>
    </row>
    <row r="588" s="202" customFormat="1" hidden="1" spans="1:23">
      <c r="A588" s="202">
        <v>584</v>
      </c>
      <c r="B588" s="202" t="s">
        <v>5625</v>
      </c>
      <c r="C588" s="202" t="s">
        <v>6573</v>
      </c>
      <c r="D588" s="202" t="s">
        <v>6655</v>
      </c>
      <c r="E588" s="202" t="s">
        <v>6990</v>
      </c>
      <c r="F588" s="202" t="s">
        <v>4215</v>
      </c>
      <c r="G588" s="202" t="s">
        <v>4213</v>
      </c>
      <c r="H588" s="202" t="s">
        <v>4214</v>
      </c>
      <c r="I588" s="202" t="s">
        <v>6991</v>
      </c>
      <c r="J588" s="202" t="s">
        <v>5650</v>
      </c>
      <c r="K588" s="202" t="s">
        <v>5650</v>
      </c>
      <c r="L588" s="202" t="s">
        <v>5650</v>
      </c>
      <c r="M588" s="202" t="s">
        <v>5650</v>
      </c>
      <c r="N588" s="202" t="s">
        <v>5650</v>
      </c>
      <c r="O588" s="202" t="s">
        <v>5650</v>
      </c>
      <c r="P588" s="202" t="s">
        <v>5650</v>
      </c>
      <c r="Q588" s="202" t="s">
        <v>5650</v>
      </c>
      <c r="R588" s="202" t="s">
        <v>5650</v>
      </c>
      <c r="S588" s="202" t="s">
        <v>5650</v>
      </c>
      <c r="T588" s="202" t="s">
        <v>5650</v>
      </c>
      <c r="U588" s="202">
        <v>0</v>
      </c>
      <c r="V588" s="202">
        <v>0</v>
      </c>
      <c r="W588" s="202">
        <v>0</v>
      </c>
    </row>
    <row r="589" s="202" customFormat="1" hidden="1" spans="1:23">
      <c r="A589" s="202">
        <v>585</v>
      </c>
      <c r="B589" s="202" t="s">
        <v>5625</v>
      </c>
      <c r="C589" s="202" t="s">
        <v>6573</v>
      </c>
      <c r="D589" s="202" t="s">
        <v>4261</v>
      </c>
      <c r="E589" s="202" t="s">
        <v>6992</v>
      </c>
      <c r="F589" s="202" t="s">
        <v>4321</v>
      </c>
      <c r="G589" s="202" t="s">
        <v>4327</v>
      </c>
      <c r="H589" s="202" t="s">
        <v>4329</v>
      </c>
      <c r="I589" s="202" t="s">
        <v>5685</v>
      </c>
      <c r="J589" s="202" t="s">
        <v>5650</v>
      </c>
      <c r="K589" s="202" t="s">
        <v>5650</v>
      </c>
      <c r="L589" s="202" t="s">
        <v>5650</v>
      </c>
      <c r="M589" s="202" t="s">
        <v>5650</v>
      </c>
      <c r="N589" s="202" t="s">
        <v>5650</v>
      </c>
      <c r="O589" s="202" t="s">
        <v>5650</v>
      </c>
      <c r="P589" s="202" t="s">
        <v>5650</v>
      </c>
      <c r="Q589" s="202" t="s">
        <v>5650</v>
      </c>
      <c r="R589" s="202" t="s">
        <v>5650</v>
      </c>
      <c r="S589" s="202" t="s">
        <v>5650</v>
      </c>
      <c r="T589" s="202" t="s">
        <v>5650</v>
      </c>
      <c r="U589" s="202">
        <v>0</v>
      </c>
      <c r="V589" s="202">
        <v>0</v>
      </c>
      <c r="W589" s="202">
        <v>0</v>
      </c>
    </row>
    <row r="590" s="202" customFormat="1" hidden="1" spans="1:23">
      <c r="A590" s="202">
        <v>586</v>
      </c>
      <c r="B590" s="202" t="s">
        <v>5625</v>
      </c>
      <c r="C590" s="202" t="s">
        <v>6573</v>
      </c>
      <c r="D590" s="202" t="s">
        <v>4261</v>
      </c>
      <c r="E590" s="202" t="s">
        <v>6992</v>
      </c>
      <c r="F590" s="202" t="s">
        <v>4321</v>
      </c>
      <c r="G590" s="202" t="s">
        <v>4319</v>
      </c>
      <c r="H590" s="202" t="s">
        <v>4320</v>
      </c>
      <c r="I590" s="202" t="s">
        <v>5750</v>
      </c>
      <c r="J590" s="202" t="s">
        <v>5669</v>
      </c>
      <c r="K590" s="202" t="s">
        <v>5654</v>
      </c>
      <c r="L590" s="202" t="s">
        <v>5650</v>
      </c>
      <c r="M590" s="202" t="s">
        <v>5650</v>
      </c>
      <c r="N590" s="202" t="s">
        <v>5650</v>
      </c>
      <c r="O590" s="202" t="s">
        <v>5650</v>
      </c>
      <c r="P590" s="202" t="s">
        <v>5669</v>
      </c>
      <c r="Q590" s="202" t="s">
        <v>5654</v>
      </c>
      <c r="R590" s="202" t="s">
        <v>5685</v>
      </c>
      <c r="S590" s="202" t="s">
        <v>5650</v>
      </c>
      <c r="T590" s="202" t="s">
        <v>5685</v>
      </c>
      <c r="U590" s="202">
        <v>2</v>
      </c>
      <c r="V590" s="202">
        <v>0</v>
      </c>
      <c r="W590" s="202">
        <v>2</v>
      </c>
    </row>
    <row r="591" s="202" customFormat="1" hidden="1" spans="1:23">
      <c r="A591" s="202">
        <v>587</v>
      </c>
      <c r="B591" s="202" t="s">
        <v>5625</v>
      </c>
      <c r="C591" s="202" t="s">
        <v>6573</v>
      </c>
      <c r="D591" s="202" t="s">
        <v>6651</v>
      </c>
      <c r="E591" s="202" t="s">
        <v>6993</v>
      </c>
      <c r="F591" s="202" t="s">
        <v>6994</v>
      </c>
      <c r="G591" s="202" t="s">
        <v>4517</v>
      </c>
      <c r="H591" s="202" t="s">
        <v>4518</v>
      </c>
      <c r="I591" s="202" t="s">
        <v>5758</v>
      </c>
      <c r="J591" s="202" t="s">
        <v>5650</v>
      </c>
      <c r="K591" s="202" t="s">
        <v>5650</v>
      </c>
      <c r="L591" s="202" t="s">
        <v>5650</v>
      </c>
      <c r="M591" s="202" t="s">
        <v>5650</v>
      </c>
      <c r="N591" s="202" t="s">
        <v>5650</v>
      </c>
      <c r="O591" s="202" t="s">
        <v>5650</v>
      </c>
      <c r="P591" s="202" t="s">
        <v>5650</v>
      </c>
      <c r="Q591" s="202" t="s">
        <v>5650</v>
      </c>
      <c r="R591" s="202" t="s">
        <v>5650</v>
      </c>
      <c r="S591" s="202" t="s">
        <v>5650</v>
      </c>
      <c r="T591" s="202" t="s">
        <v>5650</v>
      </c>
      <c r="U591" s="202">
        <v>0</v>
      </c>
      <c r="V591" s="202">
        <v>0</v>
      </c>
      <c r="W591" s="202">
        <v>0</v>
      </c>
    </row>
    <row r="592" s="202" customFormat="1" hidden="1" spans="1:23">
      <c r="A592" s="202">
        <v>588</v>
      </c>
      <c r="B592" s="202" t="s">
        <v>5625</v>
      </c>
      <c r="C592" s="202" t="s">
        <v>6573</v>
      </c>
      <c r="D592" s="202" t="s">
        <v>6651</v>
      </c>
      <c r="E592" s="202" t="s">
        <v>6993</v>
      </c>
      <c r="F592" s="202" t="s">
        <v>6994</v>
      </c>
      <c r="G592" s="202" t="s">
        <v>4478</v>
      </c>
      <c r="H592" s="202" t="s">
        <v>4479</v>
      </c>
      <c r="I592" s="202" t="s">
        <v>5758</v>
      </c>
      <c r="J592" s="202" t="s">
        <v>5650</v>
      </c>
      <c r="K592" s="202" t="s">
        <v>5650</v>
      </c>
      <c r="L592" s="202" t="s">
        <v>5650</v>
      </c>
      <c r="M592" s="202" t="s">
        <v>5650</v>
      </c>
      <c r="N592" s="202" t="s">
        <v>5650</v>
      </c>
      <c r="O592" s="202" t="s">
        <v>5650</v>
      </c>
      <c r="P592" s="202" t="s">
        <v>5650</v>
      </c>
      <c r="Q592" s="202" t="s">
        <v>5650</v>
      </c>
      <c r="R592" s="202" t="s">
        <v>5650</v>
      </c>
      <c r="S592" s="202" t="s">
        <v>5650</v>
      </c>
      <c r="T592" s="202" t="s">
        <v>5650</v>
      </c>
      <c r="U592" s="202">
        <v>0</v>
      </c>
      <c r="V592" s="202">
        <v>0</v>
      </c>
      <c r="W592" s="202">
        <v>0</v>
      </c>
    </row>
    <row r="593" s="202" customFormat="1" hidden="1" spans="1:23">
      <c r="A593" s="202">
        <v>589</v>
      </c>
      <c r="B593" s="202" t="s">
        <v>5625</v>
      </c>
      <c r="C593" s="202" t="s">
        <v>6573</v>
      </c>
      <c r="D593" s="202" t="s">
        <v>6651</v>
      </c>
      <c r="E593" s="202" t="s">
        <v>6993</v>
      </c>
      <c r="F593" s="202" t="s">
        <v>6994</v>
      </c>
      <c r="G593" s="202" t="s">
        <v>4519</v>
      </c>
      <c r="H593" s="202" t="s">
        <v>1242</v>
      </c>
      <c r="I593" s="202" t="s">
        <v>5875</v>
      </c>
      <c r="J593" s="202" t="s">
        <v>5650</v>
      </c>
      <c r="K593" s="202" t="s">
        <v>5650</v>
      </c>
      <c r="L593" s="202" t="s">
        <v>5650</v>
      </c>
      <c r="M593" s="202" t="s">
        <v>5650</v>
      </c>
      <c r="N593" s="202" t="s">
        <v>5650</v>
      </c>
      <c r="O593" s="202" t="s">
        <v>5650</v>
      </c>
      <c r="P593" s="202" t="s">
        <v>5650</v>
      </c>
      <c r="Q593" s="202" t="s">
        <v>5650</v>
      </c>
      <c r="R593" s="202" t="s">
        <v>5650</v>
      </c>
      <c r="S593" s="202" t="s">
        <v>5650</v>
      </c>
      <c r="T593" s="202" t="s">
        <v>5650</v>
      </c>
      <c r="U593" s="202">
        <v>0</v>
      </c>
      <c r="V593" s="202">
        <v>0</v>
      </c>
      <c r="W593" s="202">
        <v>0</v>
      </c>
    </row>
    <row r="594" s="202" customFormat="1" hidden="1" spans="1:23">
      <c r="A594" s="202">
        <v>590</v>
      </c>
      <c r="B594" s="202" t="s">
        <v>5625</v>
      </c>
      <c r="C594" s="202" t="s">
        <v>6573</v>
      </c>
      <c r="D594" s="202" t="s">
        <v>6651</v>
      </c>
      <c r="E594" s="202" t="s">
        <v>6993</v>
      </c>
      <c r="F594" s="202" t="s">
        <v>6994</v>
      </c>
      <c r="G594" s="202" t="s">
        <v>4485</v>
      </c>
      <c r="H594" s="202" t="s">
        <v>4486</v>
      </c>
      <c r="I594" s="202" t="s">
        <v>5758</v>
      </c>
      <c r="J594" s="202" t="s">
        <v>5650</v>
      </c>
      <c r="K594" s="202" t="s">
        <v>5650</v>
      </c>
      <c r="L594" s="202" t="s">
        <v>5650</v>
      </c>
      <c r="M594" s="202" t="s">
        <v>5650</v>
      </c>
      <c r="N594" s="202" t="s">
        <v>5650</v>
      </c>
      <c r="O594" s="202" t="s">
        <v>5650</v>
      </c>
      <c r="P594" s="202" t="s">
        <v>5650</v>
      </c>
      <c r="Q594" s="202" t="s">
        <v>5650</v>
      </c>
      <c r="R594" s="202" t="s">
        <v>5650</v>
      </c>
      <c r="S594" s="202" t="s">
        <v>5650</v>
      </c>
      <c r="T594" s="202" t="s">
        <v>5650</v>
      </c>
      <c r="U594" s="202">
        <v>0</v>
      </c>
      <c r="V594" s="202">
        <v>0</v>
      </c>
      <c r="W594" s="202">
        <v>0</v>
      </c>
    </row>
    <row r="595" s="202" customFormat="1" hidden="1" spans="1:23">
      <c r="A595" s="202">
        <v>591</v>
      </c>
      <c r="B595" s="202" t="s">
        <v>5625</v>
      </c>
      <c r="C595" s="202" t="s">
        <v>6573</v>
      </c>
      <c r="D595" s="202" t="s">
        <v>6651</v>
      </c>
      <c r="E595" s="202" t="s">
        <v>6993</v>
      </c>
      <c r="F595" s="202" t="s">
        <v>6994</v>
      </c>
      <c r="G595" s="202" t="s">
        <v>4481</v>
      </c>
      <c r="H595" s="202" t="s">
        <v>4482</v>
      </c>
      <c r="I595" s="202" t="s">
        <v>6995</v>
      </c>
      <c r="J595" s="202" t="s">
        <v>5685</v>
      </c>
      <c r="K595" s="202" t="s">
        <v>5685</v>
      </c>
      <c r="L595" s="202" t="s">
        <v>5650</v>
      </c>
      <c r="M595" s="202" t="s">
        <v>5650</v>
      </c>
      <c r="N595" s="202" t="s">
        <v>5650</v>
      </c>
      <c r="O595" s="202" t="s">
        <v>5650</v>
      </c>
      <c r="P595" s="202" t="s">
        <v>5685</v>
      </c>
      <c r="Q595" s="202" t="s">
        <v>5685</v>
      </c>
      <c r="R595" s="202" t="s">
        <v>5685</v>
      </c>
      <c r="S595" s="202" t="s">
        <v>5650</v>
      </c>
      <c r="T595" s="202" t="s">
        <v>5650</v>
      </c>
      <c r="U595" s="202">
        <v>1</v>
      </c>
      <c r="V595" s="202">
        <v>0</v>
      </c>
      <c r="W595" s="202">
        <v>1</v>
      </c>
    </row>
    <row r="596" s="202" customFormat="1" hidden="1" spans="1:23">
      <c r="A596" s="202">
        <v>592</v>
      </c>
      <c r="B596" s="202" t="s">
        <v>5625</v>
      </c>
      <c r="C596" s="202" t="s">
        <v>6573</v>
      </c>
      <c r="D596" s="202" t="s">
        <v>6651</v>
      </c>
      <c r="E596" s="202" t="s">
        <v>6993</v>
      </c>
      <c r="F596" s="202" t="s">
        <v>6994</v>
      </c>
      <c r="G596" s="202" t="s">
        <v>4483</v>
      </c>
      <c r="H596" s="202" t="s">
        <v>4484</v>
      </c>
      <c r="I596" s="202" t="s">
        <v>5685</v>
      </c>
      <c r="J596" s="202" t="s">
        <v>5650</v>
      </c>
      <c r="K596" s="202" t="s">
        <v>5650</v>
      </c>
      <c r="L596" s="202" t="s">
        <v>5650</v>
      </c>
      <c r="M596" s="202" t="s">
        <v>5650</v>
      </c>
      <c r="N596" s="202" t="s">
        <v>5650</v>
      </c>
      <c r="O596" s="202" t="s">
        <v>5650</v>
      </c>
      <c r="P596" s="202" t="s">
        <v>5650</v>
      </c>
      <c r="Q596" s="202" t="s">
        <v>5650</v>
      </c>
      <c r="R596" s="202" t="s">
        <v>5650</v>
      </c>
      <c r="S596" s="202" t="s">
        <v>5650</v>
      </c>
      <c r="T596" s="202" t="s">
        <v>5650</v>
      </c>
      <c r="U596" s="202">
        <v>0</v>
      </c>
      <c r="V596" s="202">
        <v>0</v>
      </c>
      <c r="W596" s="202">
        <v>0</v>
      </c>
    </row>
    <row r="597" s="202" customFormat="1" hidden="1" spans="1:23">
      <c r="A597" s="202">
        <v>593</v>
      </c>
      <c r="B597" s="202" t="s">
        <v>5625</v>
      </c>
      <c r="C597" s="202" t="s">
        <v>6573</v>
      </c>
      <c r="D597" s="202" t="s">
        <v>4596</v>
      </c>
      <c r="E597" s="202" t="s">
        <v>6996</v>
      </c>
      <c r="F597" s="202" t="s">
        <v>4618</v>
      </c>
      <c r="G597" s="202" t="s">
        <v>4616</v>
      </c>
      <c r="H597" s="202" t="s">
        <v>4617</v>
      </c>
      <c r="I597" s="202" t="s">
        <v>5687</v>
      </c>
      <c r="J597" s="202" t="s">
        <v>5650</v>
      </c>
      <c r="K597" s="202" t="s">
        <v>5650</v>
      </c>
      <c r="L597" s="202" t="s">
        <v>5650</v>
      </c>
      <c r="M597" s="202" t="s">
        <v>5650</v>
      </c>
      <c r="N597" s="202" t="s">
        <v>5650</v>
      </c>
      <c r="O597" s="202" t="s">
        <v>5650</v>
      </c>
      <c r="P597" s="202" t="s">
        <v>5650</v>
      </c>
      <c r="Q597" s="202" t="s">
        <v>5650</v>
      </c>
      <c r="R597" s="202" t="s">
        <v>5650</v>
      </c>
      <c r="S597" s="202" t="s">
        <v>5650</v>
      </c>
      <c r="T597" s="202" t="s">
        <v>5650</v>
      </c>
      <c r="U597" s="202">
        <v>0</v>
      </c>
      <c r="V597" s="202">
        <v>0</v>
      </c>
      <c r="W597" s="202">
        <v>0</v>
      </c>
    </row>
    <row r="598" s="202" customFormat="1" hidden="1" spans="1:23">
      <c r="A598" s="202">
        <v>594</v>
      </c>
      <c r="B598" s="202" t="s">
        <v>5625</v>
      </c>
      <c r="C598" s="202" t="s">
        <v>6573</v>
      </c>
      <c r="D598" s="202" t="s">
        <v>4564</v>
      </c>
      <c r="E598" s="202" t="s">
        <v>6831</v>
      </c>
      <c r="F598" s="202" t="s">
        <v>6997</v>
      </c>
      <c r="G598" s="202" t="s">
        <v>4594</v>
      </c>
      <c r="H598" s="202" t="s">
        <v>4595</v>
      </c>
      <c r="I598" s="202" t="s">
        <v>5685</v>
      </c>
      <c r="J598" s="202" t="s">
        <v>5650</v>
      </c>
      <c r="K598" s="202" t="s">
        <v>5650</v>
      </c>
      <c r="L598" s="202" t="s">
        <v>5650</v>
      </c>
      <c r="M598" s="202" t="s">
        <v>5650</v>
      </c>
      <c r="N598" s="202" t="s">
        <v>5650</v>
      </c>
      <c r="O598" s="202" t="s">
        <v>5650</v>
      </c>
      <c r="P598" s="202" t="s">
        <v>5650</v>
      </c>
      <c r="Q598" s="202" t="s">
        <v>5650</v>
      </c>
      <c r="R598" s="202" t="s">
        <v>5650</v>
      </c>
      <c r="S598" s="202" t="s">
        <v>5650</v>
      </c>
      <c r="T598" s="202" t="s">
        <v>5650</v>
      </c>
      <c r="U598" s="202">
        <v>0</v>
      </c>
      <c r="V598" s="202">
        <v>0</v>
      </c>
      <c r="W598" s="202">
        <v>0</v>
      </c>
    </row>
    <row r="599" s="202" customFormat="1" hidden="1" spans="1:23">
      <c r="A599" s="202">
        <v>595</v>
      </c>
      <c r="B599" s="202" t="s">
        <v>5625</v>
      </c>
      <c r="C599" s="202" t="s">
        <v>6573</v>
      </c>
      <c r="D599" s="202" t="s">
        <v>4747</v>
      </c>
      <c r="E599" s="202" t="s">
        <v>6792</v>
      </c>
      <c r="F599" s="202" t="s">
        <v>6998</v>
      </c>
      <c r="G599" s="202" t="s">
        <v>4823</v>
      </c>
      <c r="H599" s="202" t="s">
        <v>4824</v>
      </c>
      <c r="I599" s="202" t="s">
        <v>5669</v>
      </c>
      <c r="J599" s="202" t="s">
        <v>5669</v>
      </c>
      <c r="K599" s="202" t="s">
        <v>5654</v>
      </c>
      <c r="L599" s="202" t="s">
        <v>5650</v>
      </c>
      <c r="M599" s="202" t="s">
        <v>5650</v>
      </c>
      <c r="N599" s="202" t="s">
        <v>5650</v>
      </c>
      <c r="O599" s="202" t="s">
        <v>5650</v>
      </c>
      <c r="P599" s="202" t="s">
        <v>5669</v>
      </c>
      <c r="Q599" s="202" t="s">
        <v>5654</v>
      </c>
      <c r="R599" s="202" t="s">
        <v>5685</v>
      </c>
      <c r="S599" s="202" t="s">
        <v>5650</v>
      </c>
      <c r="T599" s="202" t="s">
        <v>5685</v>
      </c>
      <c r="U599" s="202">
        <v>2</v>
      </c>
      <c r="V599" s="202">
        <v>0</v>
      </c>
      <c r="W599" s="202">
        <v>2</v>
      </c>
    </row>
    <row r="600" s="202" customFormat="1" hidden="1" spans="1:23">
      <c r="A600" s="202">
        <v>596</v>
      </c>
      <c r="B600" s="202" t="s">
        <v>5625</v>
      </c>
      <c r="C600" s="202" t="s">
        <v>6573</v>
      </c>
      <c r="D600" s="202" t="s">
        <v>4747</v>
      </c>
      <c r="E600" s="202" t="s">
        <v>6792</v>
      </c>
      <c r="F600" s="202" t="s">
        <v>6998</v>
      </c>
      <c r="G600" s="202" t="s">
        <v>4826</v>
      </c>
      <c r="H600" s="202" t="s">
        <v>4827</v>
      </c>
      <c r="I600" s="202" t="s">
        <v>5685</v>
      </c>
      <c r="J600" s="202" t="s">
        <v>5650</v>
      </c>
      <c r="K600" s="202" t="s">
        <v>5650</v>
      </c>
      <c r="L600" s="202" t="s">
        <v>5650</v>
      </c>
      <c r="M600" s="202" t="s">
        <v>5650</v>
      </c>
      <c r="N600" s="202" t="s">
        <v>5650</v>
      </c>
      <c r="O600" s="202" t="s">
        <v>5650</v>
      </c>
      <c r="P600" s="202" t="s">
        <v>5650</v>
      </c>
      <c r="Q600" s="202" t="s">
        <v>5650</v>
      </c>
      <c r="R600" s="202" t="s">
        <v>5650</v>
      </c>
      <c r="S600" s="202" t="s">
        <v>5650</v>
      </c>
      <c r="T600" s="202" t="s">
        <v>5650</v>
      </c>
      <c r="U600" s="202">
        <v>0</v>
      </c>
      <c r="V600" s="202">
        <v>0</v>
      </c>
      <c r="W600" s="202">
        <v>0</v>
      </c>
    </row>
    <row r="601" s="202" customFormat="1" hidden="1" spans="1:23">
      <c r="A601" s="202">
        <v>597</v>
      </c>
      <c r="B601" s="202" t="s">
        <v>5625</v>
      </c>
      <c r="C601" s="202" t="s">
        <v>6573</v>
      </c>
      <c r="D601" s="202" t="s">
        <v>4727</v>
      </c>
      <c r="E601" s="202" t="s">
        <v>6824</v>
      </c>
      <c r="F601" s="202" t="s">
        <v>6999</v>
      </c>
      <c r="G601" s="202" t="s">
        <v>4753</v>
      </c>
      <c r="H601" s="202" t="s">
        <v>4754</v>
      </c>
      <c r="I601" s="202" t="s">
        <v>6611</v>
      </c>
      <c r="J601" s="202" t="s">
        <v>5650</v>
      </c>
      <c r="K601" s="202" t="s">
        <v>5650</v>
      </c>
      <c r="L601" s="202" t="s">
        <v>5650</v>
      </c>
      <c r="M601" s="202" t="s">
        <v>5650</v>
      </c>
      <c r="N601" s="202" t="s">
        <v>5650</v>
      </c>
      <c r="O601" s="202" t="s">
        <v>5650</v>
      </c>
      <c r="P601" s="202" t="s">
        <v>5650</v>
      </c>
      <c r="Q601" s="202" t="s">
        <v>5650</v>
      </c>
      <c r="R601" s="202" t="s">
        <v>5650</v>
      </c>
      <c r="S601" s="202" t="s">
        <v>5650</v>
      </c>
      <c r="T601" s="202" t="s">
        <v>5650</v>
      </c>
      <c r="U601" s="202">
        <v>0</v>
      </c>
      <c r="V601" s="202">
        <v>0</v>
      </c>
      <c r="W601" s="202">
        <v>0</v>
      </c>
    </row>
    <row r="602" s="202" customFormat="1" hidden="1" spans="1:23">
      <c r="A602" s="202">
        <v>598</v>
      </c>
      <c r="B602" s="202" t="s">
        <v>5625</v>
      </c>
      <c r="C602" s="202" t="s">
        <v>6573</v>
      </c>
      <c r="D602" s="202" t="s">
        <v>4261</v>
      </c>
      <c r="E602" s="202" t="s">
        <v>7000</v>
      </c>
      <c r="F602" s="202" t="s">
        <v>4278</v>
      </c>
      <c r="G602" s="202" t="s">
        <v>4276</v>
      </c>
      <c r="H602" s="202" t="s">
        <v>4277</v>
      </c>
      <c r="I602" s="202" t="s">
        <v>7001</v>
      </c>
      <c r="J602" s="202" t="s">
        <v>5650</v>
      </c>
      <c r="K602" s="202" t="s">
        <v>5650</v>
      </c>
      <c r="L602" s="202" t="s">
        <v>5650</v>
      </c>
      <c r="M602" s="202" t="s">
        <v>5650</v>
      </c>
      <c r="N602" s="202" t="s">
        <v>5650</v>
      </c>
      <c r="O602" s="202" t="s">
        <v>5650</v>
      </c>
      <c r="P602" s="202" t="s">
        <v>5650</v>
      </c>
      <c r="Q602" s="202" t="s">
        <v>5650</v>
      </c>
      <c r="R602" s="202" t="s">
        <v>5650</v>
      </c>
      <c r="S602" s="202" t="s">
        <v>5650</v>
      </c>
      <c r="T602" s="202" t="s">
        <v>5650</v>
      </c>
      <c r="U602" s="202">
        <v>0</v>
      </c>
      <c r="V602" s="202">
        <v>0</v>
      </c>
      <c r="W602" s="202">
        <v>0</v>
      </c>
    </row>
    <row r="603" s="202" customFormat="1" hidden="1" spans="1:23">
      <c r="A603" s="202">
        <v>599</v>
      </c>
      <c r="B603" s="202" t="s">
        <v>5625</v>
      </c>
      <c r="C603" s="202" t="s">
        <v>6573</v>
      </c>
      <c r="D603" s="202" t="s">
        <v>6655</v>
      </c>
      <c r="E603" s="202" t="s">
        <v>7002</v>
      </c>
      <c r="F603" s="202" t="s">
        <v>4184</v>
      </c>
      <c r="G603" s="202" t="s">
        <v>4434</v>
      </c>
      <c r="H603" s="202" t="s">
        <v>4435</v>
      </c>
      <c r="I603" s="202" t="s">
        <v>6453</v>
      </c>
      <c r="J603" s="202" t="s">
        <v>5650</v>
      </c>
      <c r="K603" s="202" t="s">
        <v>5650</v>
      </c>
      <c r="L603" s="202" t="s">
        <v>5650</v>
      </c>
      <c r="M603" s="202" t="s">
        <v>5650</v>
      </c>
      <c r="N603" s="202" t="s">
        <v>5650</v>
      </c>
      <c r="O603" s="202" t="s">
        <v>5650</v>
      </c>
      <c r="P603" s="202" t="s">
        <v>5650</v>
      </c>
      <c r="Q603" s="202" t="s">
        <v>5650</v>
      </c>
      <c r="R603" s="202" t="s">
        <v>5650</v>
      </c>
      <c r="S603" s="202" t="s">
        <v>5650</v>
      </c>
      <c r="T603" s="202" t="s">
        <v>5650</v>
      </c>
      <c r="U603" s="202">
        <v>0</v>
      </c>
      <c r="V603" s="202">
        <v>0</v>
      </c>
      <c r="W603" s="202">
        <v>0</v>
      </c>
    </row>
    <row r="604" s="202" customFormat="1" hidden="1" spans="1:23">
      <c r="A604" s="202">
        <v>600</v>
      </c>
      <c r="B604" s="202" t="s">
        <v>5625</v>
      </c>
      <c r="C604" s="202" t="s">
        <v>6573</v>
      </c>
      <c r="D604" s="202" t="s">
        <v>6655</v>
      </c>
      <c r="E604" s="202" t="s">
        <v>7002</v>
      </c>
      <c r="F604" s="202" t="s">
        <v>4184</v>
      </c>
      <c r="G604" s="202" t="s">
        <v>4182</v>
      </c>
      <c r="H604" s="202" t="s">
        <v>4183</v>
      </c>
      <c r="I604" s="202" t="s">
        <v>7003</v>
      </c>
      <c r="J604" s="202" t="s">
        <v>5650</v>
      </c>
      <c r="K604" s="202" t="s">
        <v>5650</v>
      </c>
      <c r="L604" s="202" t="s">
        <v>5650</v>
      </c>
      <c r="M604" s="202" t="s">
        <v>5650</v>
      </c>
      <c r="N604" s="202" t="s">
        <v>5650</v>
      </c>
      <c r="O604" s="202" t="s">
        <v>5650</v>
      </c>
      <c r="P604" s="202" t="s">
        <v>5650</v>
      </c>
      <c r="Q604" s="202" t="s">
        <v>5650</v>
      </c>
      <c r="R604" s="202" t="s">
        <v>5650</v>
      </c>
      <c r="S604" s="202" t="s">
        <v>5650</v>
      </c>
      <c r="T604" s="202" t="s">
        <v>5650</v>
      </c>
      <c r="U604" s="202">
        <v>0</v>
      </c>
      <c r="V604" s="202">
        <v>0</v>
      </c>
      <c r="W604" s="202">
        <v>0</v>
      </c>
    </row>
    <row r="605" s="202" customFormat="1" hidden="1" spans="1:23">
      <c r="A605" s="202">
        <v>601</v>
      </c>
      <c r="B605" s="202" t="s">
        <v>5625</v>
      </c>
      <c r="C605" s="202" t="s">
        <v>6573</v>
      </c>
      <c r="D605" s="202" t="s">
        <v>6655</v>
      </c>
      <c r="E605" s="202" t="s">
        <v>7004</v>
      </c>
      <c r="F605" s="202" t="s">
        <v>4180</v>
      </c>
      <c r="G605" s="202" t="s">
        <v>4333</v>
      </c>
      <c r="H605" s="202" t="s">
        <v>4334</v>
      </c>
      <c r="I605" s="202" t="s">
        <v>7005</v>
      </c>
      <c r="J605" s="202" t="s">
        <v>5650</v>
      </c>
      <c r="K605" s="202" t="s">
        <v>5650</v>
      </c>
      <c r="L605" s="202" t="s">
        <v>5650</v>
      </c>
      <c r="M605" s="202" t="s">
        <v>5650</v>
      </c>
      <c r="N605" s="202" t="s">
        <v>5650</v>
      </c>
      <c r="O605" s="202" t="s">
        <v>5650</v>
      </c>
      <c r="P605" s="202" t="s">
        <v>5650</v>
      </c>
      <c r="Q605" s="202" t="s">
        <v>5650</v>
      </c>
      <c r="R605" s="202" t="s">
        <v>5650</v>
      </c>
      <c r="S605" s="202" t="s">
        <v>5650</v>
      </c>
      <c r="T605" s="202" t="s">
        <v>5650</v>
      </c>
      <c r="U605" s="202">
        <v>0</v>
      </c>
      <c r="V605" s="202">
        <v>0</v>
      </c>
      <c r="W605" s="202">
        <v>0</v>
      </c>
    </row>
    <row r="606" s="202" customFormat="1" hidden="1" spans="1:23">
      <c r="A606" s="202">
        <v>602</v>
      </c>
      <c r="B606" s="202" t="s">
        <v>5625</v>
      </c>
      <c r="C606" s="202" t="s">
        <v>6573</v>
      </c>
      <c r="D606" s="202" t="s">
        <v>6655</v>
      </c>
      <c r="E606" s="202" t="s">
        <v>7004</v>
      </c>
      <c r="F606" s="202" t="s">
        <v>4180</v>
      </c>
      <c r="G606" s="202" t="s">
        <v>4178</v>
      </c>
      <c r="H606" s="202" t="s">
        <v>4179</v>
      </c>
      <c r="I606" s="202" t="s">
        <v>7006</v>
      </c>
      <c r="J606" s="202" t="s">
        <v>5722</v>
      </c>
      <c r="K606" s="202" t="s">
        <v>5995</v>
      </c>
      <c r="L606" s="202" t="s">
        <v>5650</v>
      </c>
      <c r="M606" s="202" t="s">
        <v>5650</v>
      </c>
      <c r="N606" s="202" t="s">
        <v>5650</v>
      </c>
      <c r="O606" s="202" t="s">
        <v>5650</v>
      </c>
      <c r="P606" s="202" t="s">
        <v>5722</v>
      </c>
      <c r="Q606" s="202" t="s">
        <v>5995</v>
      </c>
      <c r="R606" s="202" t="s">
        <v>5722</v>
      </c>
      <c r="S606" s="202" t="s">
        <v>5650</v>
      </c>
      <c r="T606" s="202" t="s">
        <v>5650</v>
      </c>
      <c r="U606" s="202">
        <v>3</v>
      </c>
      <c r="V606" s="202">
        <v>0</v>
      </c>
      <c r="W606" s="202">
        <v>3</v>
      </c>
    </row>
    <row r="607" s="202" customFormat="1" spans="1:23">
      <c r="A607" s="202">
        <v>603</v>
      </c>
      <c r="B607" s="202" t="s">
        <v>5625</v>
      </c>
      <c r="C607" s="202" t="s">
        <v>163</v>
      </c>
      <c r="D607" s="202" t="s">
        <v>5642</v>
      </c>
      <c r="E607" s="202" t="s">
        <v>5642</v>
      </c>
      <c r="F607" s="202" t="s">
        <v>5643</v>
      </c>
      <c r="G607" s="202" t="s">
        <v>5315</v>
      </c>
      <c r="H607" s="202" t="s">
        <v>5644</v>
      </c>
      <c r="I607" s="202" t="s">
        <v>7007</v>
      </c>
      <c r="J607" s="202" t="s">
        <v>6081</v>
      </c>
      <c r="K607" s="202" t="s">
        <v>7008</v>
      </c>
      <c r="L607" s="202" t="s">
        <v>5650</v>
      </c>
      <c r="M607" s="202" t="s">
        <v>5650</v>
      </c>
      <c r="N607" s="202" t="s">
        <v>5650</v>
      </c>
      <c r="O607" s="202" t="s">
        <v>5650</v>
      </c>
      <c r="P607" s="202" t="s">
        <v>6081</v>
      </c>
      <c r="Q607" s="202" t="s">
        <v>7008</v>
      </c>
      <c r="R607" s="202" t="s">
        <v>5670</v>
      </c>
      <c r="S607" s="202" t="s">
        <v>5654</v>
      </c>
      <c r="T607" s="202" t="s">
        <v>5650</v>
      </c>
      <c r="U607" s="202">
        <v>6</v>
      </c>
      <c r="V607" s="202">
        <v>0</v>
      </c>
      <c r="W607" s="202">
        <v>6</v>
      </c>
    </row>
    <row r="608" s="202" customFormat="1" hidden="1" spans="1:23">
      <c r="A608" s="202">
        <v>604</v>
      </c>
      <c r="B608" s="202" t="s">
        <v>5625</v>
      </c>
      <c r="C608" s="202" t="s">
        <v>7009</v>
      </c>
      <c r="D608" s="202" t="s">
        <v>31</v>
      </c>
      <c r="E608" s="202" t="s">
        <v>7010</v>
      </c>
      <c r="F608" s="202" t="s">
        <v>152</v>
      </c>
      <c r="G608" s="202" t="s">
        <v>150</v>
      </c>
      <c r="H608" s="202" t="s">
        <v>151</v>
      </c>
      <c r="I608" s="202" t="s">
        <v>7011</v>
      </c>
      <c r="J608" s="202" t="s">
        <v>6096</v>
      </c>
      <c r="K608" s="202" t="s">
        <v>6096</v>
      </c>
      <c r="L608" s="202" t="s">
        <v>6096</v>
      </c>
      <c r="M608" s="202" t="s">
        <v>6096</v>
      </c>
      <c r="N608" s="202" t="s">
        <v>6096</v>
      </c>
      <c r="O608" s="202" t="s">
        <v>5650</v>
      </c>
      <c r="P608" s="202" t="s">
        <v>5650</v>
      </c>
      <c r="Q608" s="202" t="s">
        <v>5650</v>
      </c>
      <c r="R608" s="202" t="s">
        <v>5650</v>
      </c>
      <c r="S608" s="202" t="s">
        <v>5650</v>
      </c>
      <c r="T608" s="202" t="s">
        <v>5650</v>
      </c>
      <c r="U608" s="202">
        <v>1</v>
      </c>
      <c r="V608" s="202">
        <v>1</v>
      </c>
      <c r="W608" s="202">
        <v>0</v>
      </c>
    </row>
    <row r="609" s="202" customFormat="1" hidden="1" spans="1:23">
      <c r="A609" s="202">
        <v>605</v>
      </c>
      <c r="B609" s="202" t="s">
        <v>5625</v>
      </c>
      <c r="C609" s="202" t="s">
        <v>7009</v>
      </c>
      <c r="D609" s="202" t="s">
        <v>31</v>
      </c>
      <c r="E609" s="202" t="s">
        <v>7010</v>
      </c>
      <c r="F609" s="202" t="s">
        <v>152</v>
      </c>
      <c r="G609" s="202" t="s">
        <v>306</v>
      </c>
      <c r="H609" s="202" t="s">
        <v>151</v>
      </c>
      <c r="I609" s="202" t="s">
        <v>7012</v>
      </c>
      <c r="J609" s="202" t="s">
        <v>5758</v>
      </c>
      <c r="K609" s="202" t="s">
        <v>6320</v>
      </c>
      <c r="L609" s="202" t="s">
        <v>5650</v>
      </c>
      <c r="M609" s="202" t="s">
        <v>5650</v>
      </c>
      <c r="N609" s="202" t="s">
        <v>5650</v>
      </c>
      <c r="O609" s="202" t="s">
        <v>5650</v>
      </c>
      <c r="P609" s="202" t="s">
        <v>5758</v>
      </c>
      <c r="Q609" s="202" t="s">
        <v>6320</v>
      </c>
      <c r="R609" s="202" t="s">
        <v>5669</v>
      </c>
      <c r="S609" s="202" t="s">
        <v>5650</v>
      </c>
      <c r="T609" s="202" t="s">
        <v>5685</v>
      </c>
      <c r="U609" s="202">
        <v>3</v>
      </c>
      <c r="V609" s="202">
        <v>0</v>
      </c>
      <c r="W609" s="202">
        <v>3</v>
      </c>
    </row>
    <row r="610" s="202" customFormat="1" hidden="1" spans="1:23">
      <c r="A610" s="202">
        <v>606</v>
      </c>
      <c r="B610" s="202" t="s">
        <v>5625</v>
      </c>
      <c r="C610" s="202" t="s">
        <v>7009</v>
      </c>
      <c r="D610" s="202" t="s">
        <v>60</v>
      </c>
      <c r="E610" s="202" t="s">
        <v>7013</v>
      </c>
      <c r="F610" s="202" t="s">
        <v>149</v>
      </c>
      <c r="G610" s="202" t="s">
        <v>1406</v>
      </c>
      <c r="H610" s="202" t="s">
        <v>148</v>
      </c>
      <c r="I610" s="202" t="s">
        <v>5763</v>
      </c>
      <c r="J610" s="202" t="s">
        <v>5650</v>
      </c>
      <c r="K610" s="202" t="s">
        <v>5650</v>
      </c>
      <c r="L610" s="202" t="s">
        <v>5650</v>
      </c>
      <c r="M610" s="202" t="s">
        <v>5650</v>
      </c>
      <c r="N610" s="202" t="s">
        <v>5650</v>
      </c>
      <c r="O610" s="202" t="s">
        <v>5650</v>
      </c>
      <c r="P610" s="202" t="s">
        <v>5650</v>
      </c>
      <c r="Q610" s="202" t="s">
        <v>5650</v>
      </c>
      <c r="R610" s="202" t="s">
        <v>5650</v>
      </c>
      <c r="S610" s="202" t="s">
        <v>5650</v>
      </c>
      <c r="T610" s="202" t="s">
        <v>5650</v>
      </c>
      <c r="U610" s="202">
        <v>0</v>
      </c>
      <c r="V610" s="202">
        <v>0</v>
      </c>
      <c r="W610" s="202">
        <v>0</v>
      </c>
    </row>
    <row r="611" s="202" customFormat="1" hidden="1" spans="1:23">
      <c r="A611" s="202">
        <v>607</v>
      </c>
      <c r="B611" s="202" t="s">
        <v>5625</v>
      </c>
      <c r="C611" s="202" t="s">
        <v>7009</v>
      </c>
      <c r="D611" s="202" t="s">
        <v>60</v>
      </c>
      <c r="E611" s="202" t="s">
        <v>7013</v>
      </c>
      <c r="F611" s="202" t="s">
        <v>149</v>
      </c>
      <c r="G611" s="202" t="s">
        <v>147</v>
      </c>
      <c r="H611" s="202" t="s">
        <v>7014</v>
      </c>
      <c r="I611" s="202" t="s">
        <v>7015</v>
      </c>
      <c r="J611" s="202" t="s">
        <v>5724</v>
      </c>
      <c r="K611" s="202" t="s">
        <v>5794</v>
      </c>
      <c r="L611" s="202" t="s">
        <v>5650</v>
      </c>
      <c r="M611" s="202" t="s">
        <v>5650</v>
      </c>
      <c r="N611" s="202" t="s">
        <v>5650</v>
      </c>
      <c r="O611" s="202" t="s">
        <v>5650</v>
      </c>
      <c r="P611" s="202" t="s">
        <v>5724</v>
      </c>
      <c r="Q611" s="202" t="s">
        <v>5794</v>
      </c>
      <c r="R611" s="202" t="s">
        <v>5687</v>
      </c>
      <c r="S611" s="202" t="s">
        <v>5650</v>
      </c>
      <c r="T611" s="202" t="s">
        <v>5687</v>
      </c>
      <c r="U611" s="202">
        <v>4</v>
      </c>
      <c r="V611" s="202">
        <v>0</v>
      </c>
      <c r="W611" s="202">
        <v>4</v>
      </c>
    </row>
    <row r="612" s="202" customFormat="1" hidden="1" spans="1:23">
      <c r="A612" s="202">
        <v>608</v>
      </c>
      <c r="B612" s="202" t="s">
        <v>5625</v>
      </c>
      <c r="C612" s="202" t="s">
        <v>7009</v>
      </c>
      <c r="D612" s="202" t="s">
        <v>137</v>
      </c>
      <c r="E612" s="202" t="s">
        <v>7016</v>
      </c>
      <c r="F612" s="202" t="s">
        <v>7017</v>
      </c>
      <c r="G612" s="202" t="s">
        <v>272</v>
      </c>
      <c r="H612" s="202" t="s">
        <v>273</v>
      </c>
      <c r="I612" s="202" t="s">
        <v>7018</v>
      </c>
      <c r="J612" s="202" t="s">
        <v>5650</v>
      </c>
      <c r="K612" s="202" t="s">
        <v>5650</v>
      </c>
      <c r="L612" s="202" t="s">
        <v>5650</v>
      </c>
      <c r="M612" s="202" t="s">
        <v>5650</v>
      </c>
      <c r="N612" s="202" t="s">
        <v>5650</v>
      </c>
      <c r="O612" s="202" t="s">
        <v>5650</v>
      </c>
      <c r="P612" s="202" t="s">
        <v>5650</v>
      </c>
      <c r="Q612" s="202" t="s">
        <v>5650</v>
      </c>
      <c r="R612" s="202" t="s">
        <v>5650</v>
      </c>
      <c r="S612" s="202" t="s">
        <v>5650</v>
      </c>
      <c r="T612" s="202" t="s">
        <v>5650</v>
      </c>
      <c r="U612" s="202">
        <v>1</v>
      </c>
      <c r="V612" s="202">
        <v>1</v>
      </c>
      <c r="W612" s="202">
        <v>0</v>
      </c>
    </row>
    <row r="613" s="202" customFormat="1" hidden="1" spans="1:23">
      <c r="A613" s="202">
        <v>609</v>
      </c>
      <c r="B613" s="202" t="s">
        <v>5625</v>
      </c>
      <c r="C613" s="202" t="s">
        <v>7009</v>
      </c>
      <c r="D613" s="202" t="s">
        <v>93</v>
      </c>
      <c r="E613" s="202" t="s">
        <v>7019</v>
      </c>
      <c r="F613" s="202" t="s">
        <v>120</v>
      </c>
      <c r="G613" s="202" t="s">
        <v>118</v>
      </c>
      <c r="H613" s="202" t="s">
        <v>119</v>
      </c>
      <c r="I613" s="202" t="s">
        <v>7020</v>
      </c>
      <c r="J613" s="202" t="s">
        <v>5722</v>
      </c>
      <c r="K613" s="202" t="s">
        <v>5940</v>
      </c>
      <c r="L613" s="202" t="s">
        <v>5722</v>
      </c>
      <c r="M613" s="202" t="s">
        <v>5940</v>
      </c>
      <c r="N613" s="202" t="s">
        <v>5685</v>
      </c>
      <c r="O613" s="202" t="s">
        <v>5654</v>
      </c>
      <c r="P613" s="202" t="s">
        <v>5650</v>
      </c>
      <c r="Q613" s="202" t="s">
        <v>5650</v>
      </c>
      <c r="R613" s="202" t="s">
        <v>5650</v>
      </c>
      <c r="S613" s="202" t="s">
        <v>5650</v>
      </c>
      <c r="T613" s="202" t="s">
        <v>5650</v>
      </c>
      <c r="U613" s="202">
        <v>2</v>
      </c>
      <c r="V613" s="202">
        <v>2</v>
      </c>
      <c r="W613" s="202">
        <v>0</v>
      </c>
    </row>
    <row r="614" s="202" customFormat="1" hidden="1" spans="1:23">
      <c r="A614" s="202">
        <v>610</v>
      </c>
      <c r="B614" s="202" t="s">
        <v>5625</v>
      </c>
      <c r="C614" s="202" t="s">
        <v>7009</v>
      </c>
      <c r="D614" s="202" t="s">
        <v>93</v>
      </c>
      <c r="E614" s="202" t="s">
        <v>7019</v>
      </c>
      <c r="F614" s="202" t="s">
        <v>120</v>
      </c>
      <c r="G614" s="202" t="s">
        <v>318</v>
      </c>
      <c r="H614" s="202" t="s">
        <v>319</v>
      </c>
      <c r="I614" s="202" t="s">
        <v>7021</v>
      </c>
      <c r="J614" s="202" t="s">
        <v>5650</v>
      </c>
      <c r="K614" s="202" t="s">
        <v>5650</v>
      </c>
      <c r="L614" s="202" t="s">
        <v>5650</v>
      </c>
      <c r="M614" s="202" t="s">
        <v>5650</v>
      </c>
      <c r="N614" s="202" t="s">
        <v>5650</v>
      </c>
      <c r="O614" s="202" t="s">
        <v>5650</v>
      </c>
      <c r="P614" s="202" t="s">
        <v>5650</v>
      </c>
      <c r="Q614" s="202" t="s">
        <v>5650</v>
      </c>
      <c r="R614" s="202" t="s">
        <v>5650</v>
      </c>
      <c r="S614" s="202" t="s">
        <v>5650</v>
      </c>
      <c r="T614" s="202" t="s">
        <v>5650</v>
      </c>
      <c r="U614" s="202">
        <v>0</v>
      </c>
      <c r="V614" s="202">
        <v>0</v>
      </c>
      <c r="W614" s="202">
        <v>0</v>
      </c>
    </row>
    <row r="615" s="202" customFormat="1" hidden="1" spans="1:23">
      <c r="A615" s="202">
        <v>611</v>
      </c>
      <c r="B615" s="202" t="s">
        <v>5625</v>
      </c>
      <c r="C615" s="202" t="s">
        <v>7009</v>
      </c>
      <c r="D615" s="202" t="s">
        <v>124</v>
      </c>
      <c r="E615" s="202" t="s">
        <v>7022</v>
      </c>
      <c r="F615" s="202" t="s">
        <v>146</v>
      </c>
      <c r="G615" s="202" t="s">
        <v>144</v>
      </c>
      <c r="H615" s="202" t="s">
        <v>145</v>
      </c>
      <c r="I615" s="202" t="s">
        <v>7023</v>
      </c>
      <c r="J615" s="202" t="s">
        <v>5985</v>
      </c>
      <c r="K615" s="202" t="s">
        <v>5986</v>
      </c>
      <c r="L615" s="202" t="s">
        <v>5922</v>
      </c>
      <c r="M615" s="202" t="s">
        <v>5922</v>
      </c>
      <c r="N615" s="202" t="s">
        <v>5922</v>
      </c>
      <c r="O615" s="202" t="s">
        <v>5650</v>
      </c>
      <c r="P615" s="202" t="s">
        <v>5987</v>
      </c>
      <c r="Q615" s="202" t="s">
        <v>5988</v>
      </c>
      <c r="R615" s="202" t="s">
        <v>5650</v>
      </c>
      <c r="S615" s="202" t="s">
        <v>5987</v>
      </c>
      <c r="T615" s="202" t="s">
        <v>5650</v>
      </c>
      <c r="U615" s="202">
        <v>3</v>
      </c>
      <c r="V615" s="202">
        <v>1</v>
      </c>
      <c r="W615" s="202">
        <v>2</v>
      </c>
    </row>
    <row r="616" s="202" customFormat="1" hidden="1" spans="1:23">
      <c r="A616" s="202">
        <v>612</v>
      </c>
      <c r="B616" s="202" t="s">
        <v>5625</v>
      </c>
      <c r="C616" s="202" t="s">
        <v>7009</v>
      </c>
      <c r="D616" s="202" t="s">
        <v>124</v>
      </c>
      <c r="E616" s="202" t="s">
        <v>7022</v>
      </c>
      <c r="F616" s="202" t="s">
        <v>146</v>
      </c>
      <c r="G616" s="202" t="s">
        <v>278</v>
      </c>
      <c r="H616" s="202" t="s">
        <v>279</v>
      </c>
      <c r="I616" s="202" t="s">
        <v>7024</v>
      </c>
      <c r="J616" s="202" t="s">
        <v>5685</v>
      </c>
      <c r="K616" s="202" t="s">
        <v>5685</v>
      </c>
      <c r="L616" s="202" t="s">
        <v>5650</v>
      </c>
      <c r="M616" s="202" t="s">
        <v>5650</v>
      </c>
      <c r="N616" s="202" t="s">
        <v>5650</v>
      </c>
      <c r="O616" s="202" t="s">
        <v>5650</v>
      </c>
      <c r="P616" s="202" t="s">
        <v>5685</v>
      </c>
      <c r="Q616" s="202" t="s">
        <v>5685</v>
      </c>
      <c r="R616" s="202" t="s">
        <v>5685</v>
      </c>
      <c r="S616" s="202" t="s">
        <v>5650</v>
      </c>
      <c r="T616" s="202" t="s">
        <v>5650</v>
      </c>
      <c r="U616" s="202">
        <v>1</v>
      </c>
      <c r="V616" s="202">
        <v>0</v>
      </c>
      <c r="W616" s="202">
        <v>1</v>
      </c>
    </row>
    <row r="617" s="202" customFormat="1" hidden="1" spans="1:23">
      <c r="A617" s="202">
        <v>613</v>
      </c>
      <c r="B617" s="202" t="s">
        <v>5625</v>
      </c>
      <c r="C617" s="202" t="s">
        <v>7009</v>
      </c>
      <c r="D617" s="202" t="s">
        <v>60</v>
      </c>
      <c r="E617" s="202" t="s">
        <v>7025</v>
      </c>
      <c r="F617" s="202" t="s">
        <v>7026</v>
      </c>
      <c r="G617" s="202" t="s">
        <v>298</v>
      </c>
      <c r="H617" s="202" t="s">
        <v>299</v>
      </c>
      <c r="I617" s="202" t="s">
        <v>7027</v>
      </c>
      <c r="J617" s="202" t="s">
        <v>5650</v>
      </c>
      <c r="K617" s="202" t="s">
        <v>5650</v>
      </c>
      <c r="L617" s="202" t="s">
        <v>5650</v>
      </c>
      <c r="M617" s="202" t="s">
        <v>5650</v>
      </c>
      <c r="N617" s="202" t="s">
        <v>5650</v>
      </c>
      <c r="O617" s="202" t="s">
        <v>5650</v>
      </c>
      <c r="P617" s="202" t="s">
        <v>5650</v>
      </c>
      <c r="Q617" s="202" t="s">
        <v>5650</v>
      </c>
      <c r="R617" s="202" t="s">
        <v>5650</v>
      </c>
      <c r="S617" s="202" t="s">
        <v>5650</v>
      </c>
      <c r="T617" s="202" t="s">
        <v>5650</v>
      </c>
      <c r="U617" s="202">
        <v>0</v>
      </c>
      <c r="V617" s="202">
        <v>0</v>
      </c>
      <c r="W617" s="202">
        <v>0</v>
      </c>
    </row>
    <row r="618" s="202" customFormat="1" hidden="1" spans="1:23">
      <c r="A618" s="202">
        <v>614</v>
      </c>
      <c r="B618" s="202" t="s">
        <v>5625</v>
      </c>
      <c r="C618" s="202" t="s">
        <v>7009</v>
      </c>
      <c r="D618" s="202" t="s">
        <v>60</v>
      </c>
      <c r="E618" s="202" t="s">
        <v>7025</v>
      </c>
      <c r="F618" s="202" t="s">
        <v>7026</v>
      </c>
      <c r="G618" s="202" t="s">
        <v>167</v>
      </c>
      <c r="H618" s="202" t="s">
        <v>168</v>
      </c>
      <c r="I618" s="202" t="s">
        <v>7028</v>
      </c>
      <c r="J618" s="202" t="s">
        <v>5713</v>
      </c>
      <c r="K618" s="202" t="s">
        <v>5974</v>
      </c>
      <c r="L618" s="202" t="s">
        <v>5650</v>
      </c>
      <c r="M618" s="202" t="s">
        <v>5650</v>
      </c>
      <c r="N618" s="202" t="s">
        <v>5650</v>
      </c>
      <c r="O618" s="202" t="s">
        <v>5650</v>
      </c>
      <c r="P618" s="202" t="s">
        <v>5713</v>
      </c>
      <c r="Q618" s="202" t="s">
        <v>5974</v>
      </c>
      <c r="R618" s="202" t="s">
        <v>5727</v>
      </c>
      <c r="S618" s="202" t="s">
        <v>5650</v>
      </c>
      <c r="T618" s="202" t="s">
        <v>5699</v>
      </c>
      <c r="U618" s="202">
        <v>3</v>
      </c>
      <c r="V618" s="202">
        <v>0</v>
      </c>
      <c r="W618" s="202">
        <v>3</v>
      </c>
    </row>
    <row r="619" s="202" customFormat="1" hidden="1" spans="1:23">
      <c r="A619" s="202">
        <v>615</v>
      </c>
      <c r="B619" s="202" t="s">
        <v>5625</v>
      </c>
      <c r="C619" s="202" t="s">
        <v>7009</v>
      </c>
      <c r="D619" s="202" t="s">
        <v>93</v>
      </c>
      <c r="E619" s="202" t="s">
        <v>7029</v>
      </c>
      <c r="F619" s="202" t="s">
        <v>7030</v>
      </c>
      <c r="G619" s="202" t="s">
        <v>315</v>
      </c>
      <c r="H619" s="202" t="s">
        <v>316</v>
      </c>
      <c r="I619" s="202" t="s">
        <v>7031</v>
      </c>
      <c r="J619" s="202" t="s">
        <v>6096</v>
      </c>
      <c r="K619" s="202" t="s">
        <v>6096</v>
      </c>
      <c r="L619" s="202" t="s">
        <v>6096</v>
      </c>
      <c r="M619" s="202" t="s">
        <v>6096</v>
      </c>
      <c r="N619" s="202" t="s">
        <v>6096</v>
      </c>
      <c r="O619" s="202" t="s">
        <v>5650</v>
      </c>
      <c r="P619" s="202" t="s">
        <v>5650</v>
      </c>
      <c r="Q619" s="202" t="s">
        <v>5650</v>
      </c>
      <c r="R619" s="202" t="s">
        <v>5650</v>
      </c>
      <c r="S619" s="202" t="s">
        <v>5650</v>
      </c>
      <c r="T619" s="202" t="s">
        <v>5650</v>
      </c>
      <c r="U619" s="202">
        <v>1</v>
      </c>
      <c r="V619" s="202">
        <v>1</v>
      </c>
      <c r="W619" s="202">
        <v>0</v>
      </c>
    </row>
    <row r="620" s="202" customFormat="1" hidden="1" spans="1:23">
      <c r="A620" s="202">
        <v>616</v>
      </c>
      <c r="B620" s="202" t="s">
        <v>5625</v>
      </c>
      <c r="C620" s="202" t="s">
        <v>7009</v>
      </c>
      <c r="D620" s="202" t="s">
        <v>93</v>
      </c>
      <c r="E620" s="202" t="s">
        <v>7029</v>
      </c>
      <c r="F620" s="202" t="s">
        <v>7030</v>
      </c>
      <c r="G620" s="202" t="s">
        <v>94</v>
      </c>
      <c r="H620" s="202" t="s">
        <v>95</v>
      </c>
      <c r="I620" s="202" t="s">
        <v>7032</v>
      </c>
      <c r="J620" s="202" t="s">
        <v>5784</v>
      </c>
      <c r="K620" s="202" t="s">
        <v>5859</v>
      </c>
      <c r="L620" s="202" t="s">
        <v>5650</v>
      </c>
      <c r="M620" s="202" t="s">
        <v>5650</v>
      </c>
      <c r="N620" s="202" t="s">
        <v>5650</v>
      </c>
      <c r="O620" s="202" t="s">
        <v>5650</v>
      </c>
      <c r="P620" s="202" t="s">
        <v>5784</v>
      </c>
      <c r="Q620" s="202" t="s">
        <v>5859</v>
      </c>
      <c r="R620" s="202" t="s">
        <v>5724</v>
      </c>
      <c r="S620" s="202" t="s">
        <v>5650</v>
      </c>
      <c r="T620" s="202" t="s">
        <v>5724</v>
      </c>
      <c r="U620" s="202">
        <v>8</v>
      </c>
      <c r="V620" s="202">
        <v>0</v>
      </c>
      <c r="W620" s="202">
        <v>8</v>
      </c>
    </row>
    <row r="621" s="202" customFormat="1" hidden="1" spans="1:23">
      <c r="A621" s="202">
        <v>617</v>
      </c>
      <c r="B621" s="202" t="s">
        <v>5625</v>
      </c>
      <c r="C621" s="202" t="s">
        <v>7009</v>
      </c>
      <c r="D621" s="202" t="s">
        <v>114</v>
      </c>
      <c r="E621" s="202" t="s">
        <v>7033</v>
      </c>
      <c r="F621" s="202" t="s">
        <v>7034</v>
      </c>
      <c r="G621" s="202" t="s">
        <v>115</v>
      </c>
      <c r="H621" s="202" t="s">
        <v>116</v>
      </c>
      <c r="I621" s="202" t="s">
        <v>7035</v>
      </c>
      <c r="J621" s="202" t="s">
        <v>7036</v>
      </c>
      <c r="K621" s="202" t="s">
        <v>7037</v>
      </c>
      <c r="L621" s="202" t="s">
        <v>7038</v>
      </c>
      <c r="M621" s="202" t="s">
        <v>7039</v>
      </c>
      <c r="N621" s="202" t="s">
        <v>5750</v>
      </c>
      <c r="O621" s="202" t="s">
        <v>7040</v>
      </c>
      <c r="P621" s="202" t="s">
        <v>6298</v>
      </c>
      <c r="Q621" s="202" t="s">
        <v>6298</v>
      </c>
      <c r="R621" s="202" t="s">
        <v>5650</v>
      </c>
      <c r="S621" s="202" t="s">
        <v>6298</v>
      </c>
      <c r="T621" s="202" t="s">
        <v>5650</v>
      </c>
      <c r="U621" s="202">
        <v>6</v>
      </c>
      <c r="V621" s="202">
        <v>5</v>
      </c>
      <c r="W621" s="202">
        <v>1</v>
      </c>
    </row>
    <row r="622" s="202" customFormat="1" hidden="1" spans="1:23">
      <c r="A622" s="202">
        <v>618</v>
      </c>
      <c r="B622" s="202" t="s">
        <v>5625</v>
      </c>
      <c r="C622" s="202" t="s">
        <v>7009</v>
      </c>
      <c r="D622" s="202" t="s">
        <v>7041</v>
      </c>
      <c r="E622" s="202" t="s">
        <v>7042</v>
      </c>
      <c r="F622" s="202" t="s">
        <v>7043</v>
      </c>
      <c r="G622" s="202" t="s">
        <v>106</v>
      </c>
      <c r="H622" s="202" t="s">
        <v>107</v>
      </c>
      <c r="I622" s="202" t="s">
        <v>7044</v>
      </c>
      <c r="J622" s="202" t="s">
        <v>7045</v>
      </c>
      <c r="K622" s="202" t="s">
        <v>5962</v>
      </c>
      <c r="L622" s="202" t="s">
        <v>6494</v>
      </c>
      <c r="M622" s="202" t="s">
        <v>7046</v>
      </c>
      <c r="N622" s="202" t="s">
        <v>6193</v>
      </c>
      <c r="O622" s="202" t="s">
        <v>6628</v>
      </c>
      <c r="P622" s="202" t="s">
        <v>7047</v>
      </c>
      <c r="Q622" s="202" t="s">
        <v>6762</v>
      </c>
      <c r="R622" s="202" t="s">
        <v>5697</v>
      </c>
      <c r="S622" s="202" t="s">
        <v>6298</v>
      </c>
      <c r="T622" s="202" t="s">
        <v>5687</v>
      </c>
      <c r="U622" s="202">
        <v>14</v>
      </c>
      <c r="V622" s="202">
        <v>8</v>
      </c>
      <c r="W622" s="202">
        <v>6</v>
      </c>
    </row>
    <row r="623" s="202" customFormat="1" hidden="1" spans="1:23">
      <c r="A623" s="202">
        <v>619</v>
      </c>
      <c r="B623" s="202" t="s">
        <v>5625</v>
      </c>
      <c r="C623" s="202" t="s">
        <v>7009</v>
      </c>
      <c r="D623" s="202" t="s">
        <v>67</v>
      </c>
      <c r="E623" s="202" t="s">
        <v>7048</v>
      </c>
      <c r="F623" s="202" t="s">
        <v>7049</v>
      </c>
      <c r="G623" s="202" t="s">
        <v>262</v>
      </c>
      <c r="H623" s="202" t="s">
        <v>263</v>
      </c>
      <c r="I623" s="202" t="s">
        <v>7050</v>
      </c>
      <c r="J623" s="202" t="s">
        <v>7051</v>
      </c>
      <c r="K623" s="202" t="s">
        <v>7052</v>
      </c>
      <c r="L623" s="202" t="s">
        <v>7053</v>
      </c>
      <c r="M623" s="202" t="s">
        <v>7054</v>
      </c>
      <c r="N623" s="202" t="s">
        <v>7053</v>
      </c>
      <c r="O623" s="202" t="s">
        <v>5650</v>
      </c>
      <c r="P623" s="202" t="s">
        <v>7055</v>
      </c>
      <c r="Q623" s="202" t="s">
        <v>6730</v>
      </c>
      <c r="R623" s="202" t="s">
        <v>5727</v>
      </c>
      <c r="S623" s="202" t="s">
        <v>6298</v>
      </c>
      <c r="T623" s="202" t="s">
        <v>5727</v>
      </c>
      <c r="U623" s="202">
        <v>7</v>
      </c>
      <c r="V623" s="202">
        <v>2</v>
      </c>
      <c r="W623" s="202">
        <v>5</v>
      </c>
    </row>
    <row r="624" s="202" customFormat="1" hidden="1" spans="1:23">
      <c r="A624" s="202">
        <v>620</v>
      </c>
      <c r="B624" s="202" t="s">
        <v>5625</v>
      </c>
      <c r="C624" s="202" t="s">
        <v>7009</v>
      </c>
      <c r="D624" s="202" t="s">
        <v>67</v>
      </c>
      <c r="E624" s="202" t="s">
        <v>7048</v>
      </c>
      <c r="F624" s="202" t="s">
        <v>7049</v>
      </c>
      <c r="G624" s="202" t="s">
        <v>131</v>
      </c>
      <c r="H624" s="202" t="s">
        <v>132</v>
      </c>
      <c r="I624" s="202" t="s">
        <v>5733</v>
      </c>
      <c r="J624" s="202" t="s">
        <v>5650</v>
      </c>
      <c r="K624" s="202" t="s">
        <v>5650</v>
      </c>
      <c r="L624" s="202" t="s">
        <v>5650</v>
      </c>
      <c r="M624" s="202" t="s">
        <v>5650</v>
      </c>
      <c r="N624" s="202" t="s">
        <v>5650</v>
      </c>
      <c r="O624" s="202" t="s">
        <v>5650</v>
      </c>
      <c r="P624" s="202" t="s">
        <v>5650</v>
      </c>
      <c r="Q624" s="202" t="s">
        <v>5650</v>
      </c>
      <c r="R624" s="202" t="s">
        <v>5650</v>
      </c>
      <c r="S624" s="202" t="s">
        <v>5650</v>
      </c>
      <c r="T624" s="202" t="s">
        <v>5650</v>
      </c>
      <c r="U624" s="202">
        <v>0</v>
      </c>
      <c r="V624" s="202">
        <v>0</v>
      </c>
      <c r="W624" s="202">
        <v>0</v>
      </c>
    </row>
    <row r="625" s="202" customFormat="1" hidden="1" spans="1:23">
      <c r="A625" s="202">
        <v>621</v>
      </c>
      <c r="B625" s="202" t="s">
        <v>5625</v>
      </c>
      <c r="C625" s="202" t="s">
        <v>7009</v>
      </c>
      <c r="D625" s="202" t="s">
        <v>67</v>
      </c>
      <c r="E625" s="202" t="s">
        <v>7056</v>
      </c>
      <c r="F625" s="202" t="s">
        <v>7057</v>
      </c>
      <c r="G625" s="202" t="s">
        <v>270</v>
      </c>
      <c r="H625" s="202" t="s">
        <v>271</v>
      </c>
      <c r="I625" s="202" t="s">
        <v>7058</v>
      </c>
      <c r="J625" s="202" t="s">
        <v>5669</v>
      </c>
      <c r="K625" s="202" t="s">
        <v>5654</v>
      </c>
      <c r="L625" s="202" t="s">
        <v>5650</v>
      </c>
      <c r="M625" s="202" t="s">
        <v>5650</v>
      </c>
      <c r="N625" s="202" t="s">
        <v>5650</v>
      </c>
      <c r="O625" s="202" t="s">
        <v>5650</v>
      </c>
      <c r="P625" s="202" t="s">
        <v>5669</v>
      </c>
      <c r="Q625" s="202" t="s">
        <v>5654</v>
      </c>
      <c r="R625" s="202" t="s">
        <v>5685</v>
      </c>
      <c r="S625" s="202" t="s">
        <v>5650</v>
      </c>
      <c r="T625" s="202" t="s">
        <v>5685</v>
      </c>
      <c r="U625" s="202">
        <v>2</v>
      </c>
      <c r="V625" s="202">
        <v>0</v>
      </c>
      <c r="W625" s="202">
        <v>2</v>
      </c>
    </row>
    <row r="626" s="202" customFormat="1" hidden="1" spans="1:23">
      <c r="A626" s="202">
        <v>622</v>
      </c>
      <c r="B626" s="202" t="s">
        <v>5625</v>
      </c>
      <c r="C626" s="202" t="s">
        <v>7009</v>
      </c>
      <c r="D626" s="202" t="s">
        <v>93</v>
      </c>
      <c r="E626" s="202" t="s">
        <v>7059</v>
      </c>
      <c r="F626" s="202" t="s">
        <v>123</v>
      </c>
      <c r="G626" s="202" t="s">
        <v>121</v>
      </c>
      <c r="H626" s="202" t="s">
        <v>122</v>
      </c>
      <c r="I626" s="202" t="s">
        <v>7060</v>
      </c>
      <c r="J626" s="202" t="s">
        <v>7061</v>
      </c>
      <c r="K626" s="202" t="s">
        <v>5899</v>
      </c>
      <c r="L626" s="202" t="s">
        <v>7062</v>
      </c>
      <c r="M626" s="202" t="s">
        <v>7063</v>
      </c>
      <c r="N626" s="202" t="s">
        <v>7064</v>
      </c>
      <c r="O626" s="202" t="s">
        <v>5918</v>
      </c>
      <c r="P626" s="202" t="s">
        <v>7065</v>
      </c>
      <c r="Q626" s="202" t="s">
        <v>5848</v>
      </c>
      <c r="R626" s="202" t="s">
        <v>7066</v>
      </c>
      <c r="S626" s="202" t="s">
        <v>5685</v>
      </c>
      <c r="T626" s="202" t="s">
        <v>5669</v>
      </c>
      <c r="U626" s="202">
        <v>18</v>
      </c>
      <c r="V626" s="202">
        <v>5</v>
      </c>
      <c r="W626" s="202">
        <v>13</v>
      </c>
    </row>
    <row r="627" s="202" customFormat="1" hidden="1" spans="1:23">
      <c r="A627" s="202">
        <v>623</v>
      </c>
      <c r="B627" s="202" t="s">
        <v>5625</v>
      </c>
      <c r="C627" s="202" t="s">
        <v>7009</v>
      </c>
      <c r="D627" s="202" t="s">
        <v>42</v>
      </c>
      <c r="E627" s="202" t="s">
        <v>7067</v>
      </c>
      <c r="F627" s="202" t="s">
        <v>314</v>
      </c>
      <c r="G627" s="202" t="s">
        <v>312</v>
      </c>
      <c r="H627" s="202" t="s">
        <v>313</v>
      </c>
      <c r="I627" s="202" t="s">
        <v>7068</v>
      </c>
      <c r="J627" s="202" t="s">
        <v>5650</v>
      </c>
      <c r="K627" s="202" t="s">
        <v>5650</v>
      </c>
      <c r="L627" s="202" t="s">
        <v>5650</v>
      </c>
      <c r="M627" s="202" t="s">
        <v>5650</v>
      </c>
      <c r="N627" s="202" t="s">
        <v>5650</v>
      </c>
      <c r="O627" s="202" t="s">
        <v>5650</v>
      </c>
      <c r="P627" s="202" t="s">
        <v>5650</v>
      </c>
      <c r="Q627" s="202" t="s">
        <v>5650</v>
      </c>
      <c r="R627" s="202" t="s">
        <v>5650</v>
      </c>
      <c r="S627" s="202" t="s">
        <v>5650</v>
      </c>
      <c r="T627" s="202" t="s">
        <v>5650</v>
      </c>
      <c r="U627" s="202">
        <v>0</v>
      </c>
      <c r="V627" s="202">
        <v>0</v>
      </c>
      <c r="W627" s="202">
        <v>0</v>
      </c>
    </row>
    <row r="628" s="202" customFormat="1" hidden="1" spans="1:23">
      <c r="A628" s="202">
        <v>624</v>
      </c>
      <c r="B628" s="202" t="s">
        <v>5625</v>
      </c>
      <c r="C628" s="202" t="s">
        <v>7009</v>
      </c>
      <c r="D628" s="202" t="s">
        <v>42</v>
      </c>
      <c r="E628" s="202" t="s">
        <v>7067</v>
      </c>
      <c r="F628" s="202" t="s">
        <v>314</v>
      </c>
      <c r="G628" s="202" t="s">
        <v>1383</v>
      </c>
      <c r="H628" s="202" t="s">
        <v>1384</v>
      </c>
      <c r="I628" s="202" t="s">
        <v>5758</v>
      </c>
      <c r="J628" s="202" t="s">
        <v>5650</v>
      </c>
      <c r="K628" s="202" t="s">
        <v>5650</v>
      </c>
      <c r="L628" s="202" t="s">
        <v>5650</v>
      </c>
      <c r="M628" s="202" t="s">
        <v>5650</v>
      </c>
      <c r="N628" s="202" t="s">
        <v>5650</v>
      </c>
      <c r="O628" s="202" t="s">
        <v>5650</v>
      </c>
      <c r="P628" s="202" t="s">
        <v>5650</v>
      </c>
      <c r="Q628" s="202" t="s">
        <v>5650</v>
      </c>
      <c r="R628" s="202" t="s">
        <v>5650</v>
      </c>
      <c r="S628" s="202" t="s">
        <v>5650</v>
      </c>
      <c r="T628" s="202" t="s">
        <v>5650</v>
      </c>
      <c r="U628" s="202">
        <v>0</v>
      </c>
      <c r="V628" s="202">
        <v>0</v>
      </c>
      <c r="W628" s="202">
        <v>0</v>
      </c>
    </row>
    <row r="629" s="202" customFormat="1" hidden="1" spans="1:23">
      <c r="A629" s="202">
        <v>625</v>
      </c>
      <c r="B629" s="202" t="s">
        <v>5625</v>
      </c>
      <c r="C629" s="202" t="s">
        <v>7009</v>
      </c>
      <c r="D629" s="202" t="s">
        <v>42</v>
      </c>
      <c r="E629" s="202" t="s">
        <v>7067</v>
      </c>
      <c r="F629" s="202" t="s">
        <v>314</v>
      </c>
      <c r="G629" s="202" t="s">
        <v>128</v>
      </c>
      <c r="H629" s="202" t="s">
        <v>129</v>
      </c>
      <c r="I629" s="202" t="s">
        <v>7069</v>
      </c>
      <c r="J629" s="202" t="s">
        <v>6837</v>
      </c>
      <c r="K629" s="202" t="s">
        <v>7070</v>
      </c>
      <c r="L629" s="202" t="s">
        <v>6453</v>
      </c>
      <c r="M629" s="202" t="s">
        <v>6454</v>
      </c>
      <c r="N629" s="202" t="s">
        <v>6453</v>
      </c>
      <c r="O629" s="202" t="s">
        <v>5650</v>
      </c>
      <c r="P629" s="202" t="s">
        <v>5758</v>
      </c>
      <c r="Q629" s="202" t="s">
        <v>6303</v>
      </c>
      <c r="R629" s="202" t="s">
        <v>5722</v>
      </c>
      <c r="S629" s="202" t="s">
        <v>5650</v>
      </c>
      <c r="T629" s="202" t="s">
        <v>5722</v>
      </c>
      <c r="U629" s="202">
        <v>12</v>
      </c>
      <c r="V629" s="202">
        <v>2</v>
      </c>
      <c r="W629" s="202">
        <v>10</v>
      </c>
    </row>
    <row r="630" s="202" customFormat="1" hidden="1" spans="1:23">
      <c r="A630" s="202">
        <v>626</v>
      </c>
      <c r="B630" s="202" t="s">
        <v>5625</v>
      </c>
      <c r="C630" s="202" t="s">
        <v>7009</v>
      </c>
      <c r="D630" s="202" t="s">
        <v>124</v>
      </c>
      <c r="E630" s="202" t="s">
        <v>7071</v>
      </c>
      <c r="F630" s="202" t="s">
        <v>261</v>
      </c>
      <c r="G630" s="202" t="s">
        <v>260</v>
      </c>
      <c r="H630" s="202" t="s">
        <v>126</v>
      </c>
      <c r="I630" s="202" t="s">
        <v>7072</v>
      </c>
      <c r="J630" s="202" t="s">
        <v>7073</v>
      </c>
      <c r="K630" s="202" t="s">
        <v>7074</v>
      </c>
      <c r="L630" s="202" t="s">
        <v>6096</v>
      </c>
      <c r="M630" s="202" t="s">
        <v>6096</v>
      </c>
      <c r="N630" s="202" t="s">
        <v>6096</v>
      </c>
      <c r="O630" s="202" t="s">
        <v>5650</v>
      </c>
      <c r="P630" s="202" t="s">
        <v>5724</v>
      </c>
      <c r="Q630" s="202" t="s">
        <v>5794</v>
      </c>
      <c r="R630" s="202" t="s">
        <v>5687</v>
      </c>
      <c r="S630" s="202" t="s">
        <v>5650</v>
      </c>
      <c r="T630" s="202" t="s">
        <v>5687</v>
      </c>
      <c r="U630" s="202">
        <v>5</v>
      </c>
      <c r="V630" s="202">
        <v>1</v>
      </c>
      <c r="W630" s="202">
        <v>4</v>
      </c>
    </row>
    <row r="631" s="202" customFormat="1" hidden="1" spans="1:23">
      <c r="A631" s="202">
        <v>627</v>
      </c>
      <c r="B631" s="202" t="s">
        <v>5625</v>
      </c>
      <c r="C631" s="202" t="s">
        <v>7009</v>
      </c>
      <c r="D631" s="202" t="s">
        <v>124</v>
      </c>
      <c r="E631" s="202" t="s">
        <v>7071</v>
      </c>
      <c r="F631" s="202" t="s">
        <v>261</v>
      </c>
      <c r="G631" s="202" t="s">
        <v>125</v>
      </c>
      <c r="H631" s="202" t="s">
        <v>126</v>
      </c>
      <c r="I631" s="202" t="s">
        <v>7075</v>
      </c>
      <c r="J631" s="202" t="s">
        <v>5869</v>
      </c>
      <c r="K631" s="202" t="s">
        <v>7076</v>
      </c>
      <c r="L631" s="202" t="s">
        <v>5869</v>
      </c>
      <c r="M631" s="202" t="s">
        <v>7076</v>
      </c>
      <c r="N631" s="202" t="s">
        <v>5900</v>
      </c>
      <c r="O631" s="202" t="s">
        <v>5654</v>
      </c>
      <c r="P631" s="202" t="s">
        <v>5650</v>
      </c>
      <c r="Q631" s="202" t="s">
        <v>5650</v>
      </c>
      <c r="R631" s="202" t="s">
        <v>5650</v>
      </c>
      <c r="S631" s="202" t="s">
        <v>5650</v>
      </c>
      <c r="T631" s="202" t="s">
        <v>5650</v>
      </c>
      <c r="U631" s="202">
        <v>5</v>
      </c>
      <c r="V631" s="202">
        <v>5</v>
      </c>
      <c r="W631" s="202">
        <v>0</v>
      </c>
    </row>
    <row r="632" s="202" customFormat="1" hidden="1" spans="1:23">
      <c r="A632" s="202">
        <v>628</v>
      </c>
      <c r="B632" s="202" t="s">
        <v>5625</v>
      </c>
      <c r="C632" s="202" t="s">
        <v>7009</v>
      </c>
      <c r="D632" s="202" t="s">
        <v>31</v>
      </c>
      <c r="E632" s="202" t="s">
        <v>7077</v>
      </c>
      <c r="F632" s="202" t="s">
        <v>143</v>
      </c>
      <c r="G632" s="202" t="s">
        <v>141</v>
      </c>
      <c r="H632" s="202" t="s">
        <v>142</v>
      </c>
      <c r="I632" s="202" t="s">
        <v>7078</v>
      </c>
      <c r="J632" s="202" t="s">
        <v>7079</v>
      </c>
      <c r="K632" s="202" t="s">
        <v>6716</v>
      </c>
      <c r="L632" s="202" t="s">
        <v>5650</v>
      </c>
      <c r="M632" s="202" t="s">
        <v>5650</v>
      </c>
      <c r="N632" s="202" t="s">
        <v>5650</v>
      </c>
      <c r="O632" s="202" t="s">
        <v>5650</v>
      </c>
      <c r="P632" s="202" t="s">
        <v>7079</v>
      </c>
      <c r="Q632" s="202" t="s">
        <v>5928</v>
      </c>
      <c r="R632" s="202" t="s">
        <v>7080</v>
      </c>
      <c r="S632" s="202" t="s">
        <v>5669</v>
      </c>
      <c r="T632" s="202" t="s">
        <v>5704</v>
      </c>
      <c r="U632" s="202">
        <v>11</v>
      </c>
      <c r="V632" s="202">
        <v>2</v>
      </c>
      <c r="W632" s="202">
        <v>9</v>
      </c>
    </row>
    <row r="633" s="202" customFormat="1" hidden="1" spans="1:23">
      <c r="A633" s="202">
        <v>629</v>
      </c>
      <c r="B633" s="202" t="s">
        <v>5625</v>
      </c>
      <c r="C633" s="202" t="s">
        <v>7009</v>
      </c>
      <c r="D633" s="202" t="s">
        <v>114</v>
      </c>
      <c r="E633" s="202" t="s">
        <v>7081</v>
      </c>
      <c r="F633" s="202" t="s">
        <v>408</v>
      </c>
      <c r="G633" s="202" t="s">
        <v>406</v>
      </c>
      <c r="H633" s="202" t="s">
        <v>407</v>
      </c>
      <c r="I633" s="202" t="s">
        <v>7082</v>
      </c>
      <c r="J633" s="202" t="s">
        <v>7083</v>
      </c>
      <c r="K633" s="202" t="s">
        <v>7084</v>
      </c>
      <c r="L633" s="202" t="s">
        <v>6356</v>
      </c>
      <c r="M633" s="202" t="s">
        <v>6357</v>
      </c>
      <c r="N633" s="202" t="s">
        <v>6309</v>
      </c>
      <c r="O633" s="202" t="s">
        <v>6239</v>
      </c>
      <c r="P633" s="202" t="s">
        <v>6298</v>
      </c>
      <c r="Q633" s="202" t="s">
        <v>6298</v>
      </c>
      <c r="R633" s="202" t="s">
        <v>5650</v>
      </c>
      <c r="S633" s="202" t="s">
        <v>6298</v>
      </c>
      <c r="T633" s="202" t="s">
        <v>5650</v>
      </c>
      <c r="U633" s="202">
        <v>3</v>
      </c>
      <c r="V633" s="202">
        <v>2</v>
      </c>
      <c r="W633" s="202">
        <v>1</v>
      </c>
    </row>
    <row r="634" s="202" customFormat="1" hidden="1" spans="1:23">
      <c r="A634" s="202">
        <v>630</v>
      </c>
      <c r="B634" s="202" t="s">
        <v>5625</v>
      </c>
      <c r="C634" s="202" t="s">
        <v>7009</v>
      </c>
      <c r="D634" s="202" t="s">
        <v>114</v>
      </c>
      <c r="E634" s="202" t="s">
        <v>7081</v>
      </c>
      <c r="F634" s="202" t="s">
        <v>408</v>
      </c>
      <c r="G634" s="202" t="s">
        <v>161</v>
      </c>
      <c r="H634" s="202" t="s">
        <v>162</v>
      </c>
      <c r="I634" s="202" t="s">
        <v>5685</v>
      </c>
      <c r="J634" s="202" t="s">
        <v>5650</v>
      </c>
      <c r="K634" s="202" t="s">
        <v>5650</v>
      </c>
      <c r="L634" s="202" t="s">
        <v>5650</v>
      </c>
      <c r="M634" s="202" t="s">
        <v>5650</v>
      </c>
      <c r="N634" s="202" t="s">
        <v>5650</v>
      </c>
      <c r="O634" s="202" t="s">
        <v>5650</v>
      </c>
      <c r="P634" s="202" t="s">
        <v>5650</v>
      </c>
      <c r="Q634" s="202" t="s">
        <v>5650</v>
      </c>
      <c r="R634" s="202" t="s">
        <v>5650</v>
      </c>
      <c r="S634" s="202" t="s">
        <v>5650</v>
      </c>
      <c r="T634" s="202" t="s">
        <v>5650</v>
      </c>
      <c r="U634" s="202">
        <v>0</v>
      </c>
      <c r="V634" s="202">
        <v>0</v>
      </c>
      <c r="W634" s="202">
        <v>0</v>
      </c>
    </row>
    <row r="635" s="202" customFormat="1" hidden="1" spans="1:23">
      <c r="A635" s="202">
        <v>631</v>
      </c>
      <c r="B635" s="202" t="s">
        <v>5625</v>
      </c>
      <c r="C635" s="202" t="s">
        <v>7009</v>
      </c>
      <c r="D635" s="202" t="s">
        <v>60</v>
      </c>
      <c r="E635" s="202" t="s">
        <v>7085</v>
      </c>
      <c r="F635" s="202" t="s">
        <v>166</v>
      </c>
      <c r="G635" s="202" t="s">
        <v>542</v>
      </c>
      <c r="H635" s="202" t="s">
        <v>543</v>
      </c>
      <c r="I635" s="202" t="s">
        <v>7086</v>
      </c>
      <c r="J635" s="202" t="s">
        <v>7087</v>
      </c>
      <c r="K635" s="202" t="s">
        <v>6770</v>
      </c>
      <c r="L635" s="202" t="s">
        <v>7088</v>
      </c>
      <c r="M635" s="202" t="s">
        <v>7089</v>
      </c>
      <c r="N635" s="202" t="s">
        <v>7090</v>
      </c>
      <c r="O635" s="202" t="s">
        <v>5654</v>
      </c>
      <c r="P635" s="202" t="s">
        <v>6086</v>
      </c>
      <c r="Q635" s="202" t="s">
        <v>6088</v>
      </c>
      <c r="R635" s="202" t="s">
        <v>5650</v>
      </c>
      <c r="S635" s="202" t="s">
        <v>5669</v>
      </c>
      <c r="T635" s="202" t="s">
        <v>5654</v>
      </c>
      <c r="U635" s="202">
        <v>7</v>
      </c>
      <c r="V635" s="202">
        <v>4</v>
      </c>
      <c r="W635" s="202">
        <v>3</v>
      </c>
    </row>
    <row r="636" s="202" customFormat="1" spans="1:23">
      <c r="A636" s="202">
        <v>632</v>
      </c>
      <c r="B636" s="202" t="s">
        <v>5625</v>
      </c>
      <c r="C636" s="202" t="s">
        <v>7009</v>
      </c>
      <c r="D636" s="202" t="s">
        <v>5642</v>
      </c>
      <c r="E636" s="202" t="s">
        <v>5642</v>
      </c>
      <c r="F636" s="202" t="s">
        <v>46</v>
      </c>
      <c r="G636" s="202" t="s">
        <v>1387</v>
      </c>
      <c r="H636" s="202" t="s">
        <v>1388</v>
      </c>
      <c r="I636" s="202" t="s">
        <v>7091</v>
      </c>
      <c r="J636" s="202" t="s">
        <v>5669</v>
      </c>
      <c r="K636" s="202" t="s">
        <v>5654</v>
      </c>
      <c r="L636" s="202" t="s">
        <v>5650</v>
      </c>
      <c r="M636" s="202" t="s">
        <v>5650</v>
      </c>
      <c r="N636" s="202" t="s">
        <v>5650</v>
      </c>
      <c r="O636" s="202" t="s">
        <v>5650</v>
      </c>
      <c r="P636" s="202" t="s">
        <v>5669</v>
      </c>
      <c r="Q636" s="202" t="s">
        <v>5654</v>
      </c>
      <c r="R636" s="202" t="s">
        <v>5685</v>
      </c>
      <c r="S636" s="202" t="s">
        <v>5650</v>
      </c>
      <c r="T636" s="202" t="s">
        <v>5685</v>
      </c>
      <c r="U636" s="202">
        <v>2</v>
      </c>
      <c r="V636" s="202">
        <v>0</v>
      </c>
      <c r="W636" s="202">
        <v>2</v>
      </c>
    </row>
    <row r="637" s="202" customFormat="1" spans="1:23">
      <c r="A637" s="202">
        <v>633</v>
      </c>
      <c r="B637" s="202" t="s">
        <v>5625</v>
      </c>
      <c r="C637" s="202" t="s">
        <v>7009</v>
      </c>
      <c r="D637" s="202" t="s">
        <v>5642</v>
      </c>
      <c r="E637" s="202" t="s">
        <v>5642</v>
      </c>
      <c r="F637" s="202" t="s">
        <v>46</v>
      </c>
      <c r="G637" s="202" t="s">
        <v>488</v>
      </c>
      <c r="H637" s="202" t="s">
        <v>489</v>
      </c>
      <c r="I637" s="202" t="s">
        <v>6096</v>
      </c>
      <c r="J637" s="202" t="s">
        <v>5650</v>
      </c>
      <c r="K637" s="202" t="s">
        <v>5650</v>
      </c>
      <c r="L637" s="202" t="s">
        <v>5650</v>
      </c>
      <c r="M637" s="202" t="s">
        <v>5650</v>
      </c>
      <c r="N637" s="202" t="s">
        <v>5650</v>
      </c>
      <c r="O637" s="202" t="s">
        <v>5650</v>
      </c>
      <c r="P637" s="202" t="s">
        <v>5650</v>
      </c>
      <c r="Q637" s="202" t="s">
        <v>5650</v>
      </c>
      <c r="R637" s="202" t="s">
        <v>5650</v>
      </c>
      <c r="S637" s="202" t="s">
        <v>5650</v>
      </c>
      <c r="T637" s="202" t="s">
        <v>5650</v>
      </c>
      <c r="U637" s="202">
        <v>0</v>
      </c>
      <c r="V637" s="202">
        <v>0</v>
      </c>
      <c r="W637" s="202">
        <v>0</v>
      </c>
    </row>
    <row r="638" s="202" customFormat="1" spans="1:23">
      <c r="A638" s="202">
        <v>634</v>
      </c>
      <c r="B638" s="202" t="s">
        <v>5625</v>
      </c>
      <c r="C638" s="202" t="s">
        <v>7009</v>
      </c>
      <c r="D638" s="202" t="s">
        <v>5642</v>
      </c>
      <c r="E638" s="202" t="s">
        <v>5642</v>
      </c>
      <c r="F638" s="202" t="s">
        <v>46</v>
      </c>
      <c r="G638" s="202" t="s">
        <v>528</v>
      </c>
      <c r="H638" s="202" t="s">
        <v>529</v>
      </c>
      <c r="I638" s="202" t="s">
        <v>7092</v>
      </c>
      <c r="J638" s="202" t="s">
        <v>5650</v>
      </c>
      <c r="K638" s="202" t="s">
        <v>5650</v>
      </c>
      <c r="L638" s="202" t="s">
        <v>5650</v>
      </c>
      <c r="M638" s="202" t="s">
        <v>5650</v>
      </c>
      <c r="N638" s="202" t="s">
        <v>5650</v>
      </c>
      <c r="O638" s="202" t="s">
        <v>5650</v>
      </c>
      <c r="P638" s="202" t="s">
        <v>5650</v>
      </c>
      <c r="Q638" s="202" t="s">
        <v>5650</v>
      </c>
      <c r="R638" s="202" t="s">
        <v>5650</v>
      </c>
      <c r="S638" s="202" t="s">
        <v>5650</v>
      </c>
      <c r="T638" s="202" t="s">
        <v>5650</v>
      </c>
      <c r="U638" s="202">
        <v>0</v>
      </c>
      <c r="V638" s="202">
        <v>0</v>
      </c>
      <c r="W638" s="202">
        <v>0</v>
      </c>
    </row>
    <row r="639" s="202" customFormat="1" spans="1:23">
      <c r="A639" s="202">
        <v>635</v>
      </c>
      <c r="B639" s="202" t="s">
        <v>5625</v>
      </c>
      <c r="C639" s="202" t="s">
        <v>7009</v>
      </c>
      <c r="D639" s="202" t="s">
        <v>5642</v>
      </c>
      <c r="E639" s="202" t="s">
        <v>5642</v>
      </c>
      <c r="F639" s="202" t="s">
        <v>46</v>
      </c>
      <c r="G639" s="202" t="s">
        <v>386</v>
      </c>
      <c r="H639" s="202" t="s">
        <v>387</v>
      </c>
      <c r="I639" s="202" t="s">
        <v>7093</v>
      </c>
      <c r="J639" s="202" t="s">
        <v>5687</v>
      </c>
      <c r="K639" s="202" t="s">
        <v>5957</v>
      </c>
      <c r="L639" s="202" t="s">
        <v>5650</v>
      </c>
      <c r="M639" s="202" t="s">
        <v>5650</v>
      </c>
      <c r="N639" s="202" t="s">
        <v>5650</v>
      </c>
      <c r="O639" s="202" t="s">
        <v>5650</v>
      </c>
      <c r="P639" s="202" t="s">
        <v>5687</v>
      </c>
      <c r="Q639" s="202" t="s">
        <v>5688</v>
      </c>
      <c r="R639" s="202" t="s">
        <v>5699</v>
      </c>
      <c r="S639" s="202" t="s">
        <v>5650</v>
      </c>
      <c r="T639" s="202" t="s">
        <v>5699</v>
      </c>
      <c r="U639" s="202">
        <v>3</v>
      </c>
      <c r="V639" s="202">
        <v>1</v>
      </c>
      <c r="W639" s="202">
        <v>2</v>
      </c>
    </row>
    <row r="640" s="202" customFormat="1" spans="1:23">
      <c r="A640" s="202">
        <v>636</v>
      </c>
      <c r="B640" s="202" t="s">
        <v>5625</v>
      </c>
      <c r="C640" s="202" t="s">
        <v>7009</v>
      </c>
      <c r="D640" s="202" t="s">
        <v>5642</v>
      </c>
      <c r="E640" s="202" t="s">
        <v>5642</v>
      </c>
      <c r="F640" s="202" t="s">
        <v>46</v>
      </c>
      <c r="G640" s="202" t="s">
        <v>44</v>
      </c>
      <c r="H640" s="202" t="s">
        <v>45</v>
      </c>
      <c r="I640" s="202" t="s">
        <v>7094</v>
      </c>
      <c r="J640" s="202" t="s">
        <v>6100</v>
      </c>
      <c r="K640" s="202" t="s">
        <v>7095</v>
      </c>
      <c r="L640" s="202" t="s">
        <v>6100</v>
      </c>
      <c r="M640" s="202" t="s">
        <v>7095</v>
      </c>
      <c r="N640" s="202" t="s">
        <v>6100</v>
      </c>
      <c r="O640" s="202" t="s">
        <v>5650</v>
      </c>
      <c r="P640" s="202" t="s">
        <v>5650</v>
      </c>
      <c r="Q640" s="202" t="s">
        <v>5650</v>
      </c>
      <c r="R640" s="202" t="s">
        <v>5650</v>
      </c>
      <c r="S640" s="202" t="s">
        <v>5650</v>
      </c>
      <c r="T640" s="202" t="s">
        <v>5650</v>
      </c>
      <c r="U640" s="202">
        <v>2</v>
      </c>
      <c r="V640" s="202">
        <v>2</v>
      </c>
      <c r="W640" s="202">
        <v>0</v>
      </c>
    </row>
    <row r="641" s="202" customFormat="1" spans="1:23">
      <c r="A641" s="202">
        <v>637</v>
      </c>
      <c r="B641" s="202" t="s">
        <v>5625</v>
      </c>
      <c r="C641" s="202" t="s">
        <v>7009</v>
      </c>
      <c r="D641" s="202" t="s">
        <v>5642</v>
      </c>
      <c r="E641" s="202" t="s">
        <v>5642</v>
      </c>
      <c r="F641" s="202" t="s">
        <v>46</v>
      </c>
      <c r="G641" s="202" t="s">
        <v>288</v>
      </c>
      <c r="H641" s="202" t="s">
        <v>289</v>
      </c>
      <c r="I641" s="202" t="s">
        <v>7096</v>
      </c>
      <c r="J641" s="202" t="s">
        <v>7097</v>
      </c>
      <c r="K641" s="202" t="s">
        <v>5688</v>
      </c>
      <c r="L641" s="202" t="s">
        <v>7098</v>
      </c>
      <c r="M641" s="202" t="s">
        <v>6508</v>
      </c>
      <c r="N641" s="202" t="s">
        <v>6461</v>
      </c>
      <c r="O641" s="202" t="s">
        <v>6628</v>
      </c>
      <c r="P641" s="202" t="s">
        <v>6117</v>
      </c>
      <c r="Q641" s="202" t="s">
        <v>7099</v>
      </c>
      <c r="R641" s="202" t="s">
        <v>5669</v>
      </c>
      <c r="S641" s="202" t="s">
        <v>6298</v>
      </c>
      <c r="T641" s="202" t="s">
        <v>5685</v>
      </c>
      <c r="U641" s="202">
        <v>9</v>
      </c>
      <c r="V641" s="202">
        <v>5</v>
      </c>
      <c r="W641" s="202">
        <v>4</v>
      </c>
    </row>
    <row r="642" s="202" customFormat="1" spans="1:23">
      <c r="A642" s="202">
        <v>638</v>
      </c>
      <c r="B642" s="202" t="s">
        <v>5625</v>
      </c>
      <c r="C642" s="202" t="s">
        <v>7009</v>
      </c>
      <c r="D642" s="202" t="s">
        <v>5642</v>
      </c>
      <c r="E642" s="202" t="s">
        <v>5642</v>
      </c>
      <c r="F642" s="202" t="s">
        <v>46</v>
      </c>
      <c r="G642" s="202" t="s">
        <v>89</v>
      </c>
      <c r="H642" s="202" t="s">
        <v>90</v>
      </c>
      <c r="I642" s="202" t="s">
        <v>7100</v>
      </c>
      <c r="J642" s="202" t="s">
        <v>6611</v>
      </c>
      <c r="K642" s="202" t="s">
        <v>6612</v>
      </c>
      <c r="L642" s="202" t="s">
        <v>5922</v>
      </c>
      <c r="M642" s="202" t="s">
        <v>5922</v>
      </c>
      <c r="N642" s="202" t="s">
        <v>5922</v>
      </c>
      <c r="O642" s="202" t="s">
        <v>5650</v>
      </c>
      <c r="P642" s="202" t="s">
        <v>6298</v>
      </c>
      <c r="Q642" s="202" t="s">
        <v>6298</v>
      </c>
      <c r="R642" s="202" t="s">
        <v>5650</v>
      </c>
      <c r="S642" s="202" t="s">
        <v>6298</v>
      </c>
      <c r="T642" s="202" t="s">
        <v>5650</v>
      </c>
      <c r="U642" s="202">
        <v>2</v>
      </c>
      <c r="V642" s="202">
        <v>1</v>
      </c>
      <c r="W642" s="202">
        <v>1</v>
      </c>
    </row>
    <row r="643" s="202" customFormat="1" spans="1:23">
      <c r="A643" s="202">
        <v>639</v>
      </c>
      <c r="B643" s="202" t="s">
        <v>5625</v>
      </c>
      <c r="C643" s="202" t="s">
        <v>7009</v>
      </c>
      <c r="D643" s="202" t="s">
        <v>5642</v>
      </c>
      <c r="E643" s="202" t="s">
        <v>5642</v>
      </c>
      <c r="F643" s="202" t="s">
        <v>46</v>
      </c>
      <c r="G643" s="202" t="s">
        <v>477</v>
      </c>
      <c r="H643" s="202" t="s">
        <v>478</v>
      </c>
      <c r="I643" s="202" t="s">
        <v>7101</v>
      </c>
      <c r="J643" s="202" t="s">
        <v>6096</v>
      </c>
      <c r="K643" s="202" t="s">
        <v>6096</v>
      </c>
      <c r="L643" s="202" t="s">
        <v>6096</v>
      </c>
      <c r="M643" s="202" t="s">
        <v>6096</v>
      </c>
      <c r="N643" s="202" t="s">
        <v>6096</v>
      </c>
      <c r="O643" s="202" t="s">
        <v>5650</v>
      </c>
      <c r="P643" s="202" t="s">
        <v>5650</v>
      </c>
      <c r="Q643" s="202" t="s">
        <v>5650</v>
      </c>
      <c r="R643" s="202" t="s">
        <v>5650</v>
      </c>
      <c r="S643" s="202" t="s">
        <v>5650</v>
      </c>
      <c r="T643" s="202" t="s">
        <v>5650</v>
      </c>
      <c r="U643" s="202">
        <v>1</v>
      </c>
      <c r="V643" s="202">
        <v>1</v>
      </c>
      <c r="W643" s="202">
        <v>0</v>
      </c>
    </row>
    <row r="644" s="202" customFormat="1" spans="1:23">
      <c r="A644" s="202">
        <v>640</v>
      </c>
      <c r="B644" s="202" t="s">
        <v>5625</v>
      </c>
      <c r="C644" s="202" t="s">
        <v>7009</v>
      </c>
      <c r="D644" s="202" t="s">
        <v>5642</v>
      </c>
      <c r="E644" s="202" t="s">
        <v>5642</v>
      </c>
      <c r="F644" s="202" t="s">
        <v>46</v>
      </c>
      <c r="G644" s="202" t="s">
        <v>296</v>
      </c>
      <c r="H644" s="202" t="s">
        <v>297</v>
      </c>
      <c r="I644" s="202" t="s">
        <v>7102</v>
      </c>
      <c r="J644" s="202" t="s">
        <v>6611</v>
      </c>
      <c r="K644" s="202" t="s">
        <v>6612</v>
      </c>
      <c r="L644" s="202" t="s">
        <v>5922</v>
      </c>
      <c r="M644" s="202" t="s">
        <v>5922</v>
      </c>
      <c r="N644" s="202" t="s">
        <v>5922</v>
      </c>
      <c r="O644" s="202" t="s">
        <v>5650</v>
      </c>
      <c r="P644" s="202" t="s">
        <v>6298</v>
      </c>
      <c r="Q644" s="202" t="s">
        <v>6298</v>
      </c>
      <c r="R644" s="202" t="s">
        <v>5650</v>
      </c>
      <c r="S644" s="202" t="s">
        <v>6298</v>
      </c>
      <c r="T644" s="202" t="s">
        <v>5650</v>
      </c>
      <c r="U644" s="202">
        <v>2</v>
      </c>
      <c r="V644" s="202">
        <v>1</v>
      </c>
      <c r="W644" s="202">
        <v>1</v>
      </c>
    </row>
    <row r="645" s="202" customFormat="1" spans="1:23">
      <c r="A645" s="202">
        <v>641</v>
      </c>
      <c r="B645" s="202" t="s">
        <v>5625</v>
      </c>
      <c r="C645" s="202" t="s">
        <v>7009</v>
      </c>
      <c r="D645" s="202" t="s">
        <v>5642</v>
      </c>
      <c r="E645" s="202" t="s">
        <v>5642</v>
      </c>
      <c r="F645" s="202" t="s">
        <v>46</v>
      </c>
      <c r="G645" s="202" t="s">
        <v>482</v>
      </c>
      <c r="H645" s="202" t="s">
        <v>483</v>
      </c>
      <c r="I645" s="202" t="s">
        <v>6014</v>
      </c>
      <c r="J645" s="202" t="s">
        <v>5704</v>
      </c>
      <c r="K645" s="202" t="s">
        <v>5726</v>
      </c>
      <c r="L645" s="202" t="s">
        <v>5650</v>
      </c>
      <c r="M645" s="202" t="s">
        <v>5650</v>
      </c>
      <c r="N645" s="202" t="s">
        <v>5650</v>
      </c>
      <c r="O645" s="202" t="s">
        <v>5650</v>
      </c>
      <c r="P645" s="202" t="s">
        <v>5704</v>
      </c>
      <c r="Q645" s="202" t="s">
        <v>5726</v>
      </c>
      <c r="R645" s="202" t="s">
        <v>5856</v>
      </c>
      <c r="S645" s="202" t="s">
        <v>5650</v>
      </c>
      <c r="T645" s="202" t="s">
        <v>5856</v>
      </c>
      <c r="U645" s="202">
        <v>6</v>
      </c>
      <c r="V645" s="202">
        <v>0</v>
      </c>
      <c r="W645" s="202">
        <v>6</v>
      </c>
    </row>
    <row r="646" s="202" customFormat="1" spans="1:23">
      <c r="A646" s="202">
        <v>642</v>
      </c>
      <c r="B646" s="202" t="s">
        <v>5625</v>
      </c>
      <c r="C646" s="202" t="s">
        <v>7009</v>
      </c>
      <c r="D646" s="202" t="s">
        <v>5642</v>
      </c>
      <c r="E646" s="202" t="s">
        <v>5642</v>
      </c>
      <c r="F646" s="202" t="s">
        <v>46</v>
      </c>
      <c r="G646" s="202" t="s">
        <v>500</v>
      </c>
      <c r="H646" s="202" t="s">
        <v>501</v>
      </c>
      <c r="I646" s="202" t="s">
        <v>7103</v>
      </c>
      <c r="J646" s="202" t="s">
        <v>7104</v>
      </c>
      <c r="K646" s="202" t="s">
        <v>7105</v>
      </c>
      <c r="L646" s="202" t="s">
        <v>7104</v>
      </c>
      <c r="M646" s="202" t="s">
        <v>7105</v>
      </c>
      <c r="N646" s="202" t="s">
        <v>7106</v>
      </c>
      <c r="O646" s="202" t="s">
        <v>5685</v>
      </c>
      <c r="P646" s="202" t="s">
        <v>5650</v>
      </c>
      <c r="Q646" s="202" t="s">
        <v>5650</v>
      </c>
      <c r="R646" s="202" t="s">
        <v>5650</v>
      </c>
      <c r="S646" s="202" t="s">
        <v>5650</v>
      </c>
      <c r="T646" s="202" t="s">
        <v>5650</v>
      </c>
      <c r="U646" s="202">
        <v>5</v>
      </c>
      <c r="V646" s="202">
        <v>5</v>
      </c>
      <c r="W646" s="202">
        <v>0</v>
      </c>
    </row>
    <row r="647" s="202" customFormat="1" spans="1:23">
      <c r="A647" s="202">
        <v>643</v>
      </c>
      <c r="B647" s="202" t="s">
        <v>5625</v>
      </c>
      <c r="C647" s="202" t="s">
        <v>7009</v>
      </c>
      <c r="D647" s="202" t="s">
        <v>5642</v>
      </c>
      <c r="E647" s="202" t="s">
        <v>5642</v>
      </c>
      <c r="F647" s="202" t="s">
        <v>46</v>
      </c>
      <c r="G647" s="202" t="s">
        <v>1385</v>
      </c>
      <c r="H647" s="202" t="s">
        <v>1386</v>
      </c>
      <c r="I647" s="202" t="s">
        <v>7107</v>
      </c>
      <c r="J647" s="202" t="s">
        <v>5650</v>
      </c>
      <c r="K647" s="202" t="s">
        <v>5650</v>
      </c>
      <c r="L647" s="202" t="s">
        <v>5650</v>
      </c>
      <c r="M647" s="202" t="s">
        <v>5650</v>
      </c>
      <c r="N647" s="202" t="s">
        <v>5650</v>
      </c>
      <c r="O647" s="202" t="s">
        <v>5650</v>
      </c>
      <c r="P647" s="202" t="s">
        <v>5650</v>
      </c>
      <c r="Q647" s="202" t="s">
        <v>5650</v>
      </c>
      <c r="R647" s="202" t="s">
        <v>5650</v>
      </c>
      <c r="S647" s="202" t="s">
        <v>5650</v>
      </c>
      <c r="T647" s="202" t="s">
        <v>5650</v>
      </c>
      <c r="U647" s="202">
        <v>0</v>
      </c>
      <c r="V647" s="202">
        <v>0</v>
      </c>
      <c r="W647" s="202">
        <v>0</v>
      </c>
    </row>
    <row r="648" s="202" customFormat="1" spans="1:23">
      <c r="A648" s="202">
        <v>644</v>
      </c>
      <c r="B648" s="202" t="s">
        <v>5625</v>
      </c>
      <c r="C648" s="202" t="s">
        <v>7009</v>
      </c>
      <c r="D648" s="202" t="s">
        <v>5642</v>
      </c>
      <c r="E648" s="202" t="s">
        <v>5642</v>
      </c>
      <c r="F648" s="202" t="s">
        <v>46</v>
      </c>
      <c r="G648" s="202" t="s">
        <v>1399</v>
      </c>
      <c r="H648" s="202" t="s">
        <v>1400</v>
      </c>
      <c r="I648" s="202" t="s">
        <v>5896</v>
      </c>
      <c r="J648" s="202" t="s">
        <v>5896</v>
      </c>
      <c r="K648" s="202" t="s">
        <v>5866</v>
      </c>
      <c r="L648" s="202" t="s">
        <v>5896</v>
      </c>
      <c r="M648" s="202" t="s">
        <v>5866</v>
      </c>
      <c r="N648" s="202" t="s">
        <v>5699</v>
      </c>
      <c r="O648" s="202" t="s">
        <v>5654</v>
      </c>
      <c r="P648" s="202" t="s">
        <v>5650</v>
      </c>
      <c r="Q648" s="202" t="s">
        <v>5650</v>
      </c>
      <c r="R648" s="202" t="s">
        <v>5650</v>
      </c>
      <c r="S648" s="202" t="s">
        <v>5650</v>
      </c>
      <c r="T648" s="202" t="s">
        <v>5650</v>
      </c>
      <c r="U648" s="202">
        <v>2</v>
      </c>
      <c r="V648" s="202">
        <v>2</v>
      </c>
      <c r="W648" s="202">
        <v>0</v>
      </c>
    </row>
    <row r="649" s="202" customFormat="1" spans="1:23">
      <c r="A649" s="202">
        <v>645</v>
      </c>
      <c r="B649" s="202" t="s">
        <v>5625</v>
      </c>
      <c r="C649" s="202" t="s">
        <v>7009</v>
      </c>
      <c r="D649" s="202" t="s">
        <v>5642</v>
      </c>
      <c r="E649" s="202" t="s">
        <v>5642</v>
      </c>
      <c r="F649" s="202" t="s">
        <v>46</v>
      </c>
      <c r="G649" s="202" t="s">
        <v>333</v>
      </c>
      <c r="H649" s="202" t="s">
        <v>334</v>
      </c>
      <c r="I649" s="202" t="s">
        <v>7108</v>
      </c>
      <c r="J649" s="202" t="s">
        <v>6096</v>
      </c>
      <c r="K649" s="202" t="s">
        <v>6096</v>
      </c>
      <c r="L649" s="202" t="s">
        <v>6096</v>
      </c>
      <c r="M649" s="202" t="s">
        <v>6096</v>
      </c>
      <c r="N649" s="202" t="s">
        <v>6096</v>
      </c>
      <c r="O649" s="202" t="s">
        <v>5650</v>
      </c>
      <c r="P649" s="202" t="s">
        <v>5650</v>
      </c>
      <c r="Q649" s="202" t="s">
        <v>5650</v>
      </c>
      <c r="R649" s="202" t="s">
        <v>5650</v>
      </c>
      <c r="S649" s="202" t="s">
        <v>5650</v>
      </c>
      <c r="T649" s="202" t="s">
        <v>5650</v>
      </c>
      <c r="U649" s="202">
        <v>1</v>
      </c>
      <c r="V649" s="202">
        <v>1</v>
      </c>
      <c r="W649" s="202">
        <v>0</v>
      </c>
    </row>
    <row r="650" s="202" customFormat="1" spans="1:23">
      <c r="A650" s="202">
        <v>646</v>
      </c>
      <c r="B650" s="202" t="s">
        <v>5625</v>
      </c>
      <c r="C650" s="202" t="s">
        <v>7009</v>
      </c>
      <c r="D650" s="202" t="s">
        <v>5642</v>
      </c>
      <c r="E650" s="202" t="s">
        <v>5642</v>
      </c>
      <c r="F650" s="202" t="s">
        <v>46</v>
      </c>
      <c r="G650" s="202" t="s">
        <v>246</v>
      </c>
      <c r="H650" s="202" t="s">
        <v>247</v>
      </c>
      <c r="I650" s="202" t="s">
        <v>7109</v>
      </c>
      <c r="J650" s="202" t="s">
        <v>5650</v>
      </c>
      <c r="K650" s="202" t="s">
        <v>5650</v>
      </c>
      <c r="L650" s="202" t="s">
        <v>5650</v>
      </c>
      <c r="M650" s="202" t="s">
        <v>5650</v>
      </c>
      <c r="N650" s="202" t="s">
        <v>5650</v>
      </c>
      <c r="O650" s="202" t="s">
        <v>5650</v>
      </c>
      <c r="P650" s="202" t="s">
        <v>5650</v>
      </c>
      <c r="Q650" s="202" t="s">
        <v>5650</v>
      </c>
      <c r="R650" s="202" t="s">
        <v>5650</v>
      </c>
      <c r="S650" s="202" t="s">
        <v>5650</v>
      </c>
      <c r="T650" s="202" t="s">
        <v>5650</v>
      </c>
      <c r="U650" s="202">
        <v>0</v>
      </c>
      <c r="V650" s="202">
        <v>0</v>
      </c>
      <c r="W650" s="202">
        <v>0</v>
      </c>
    </row>
    <row r="651" s="202" customFormat="1" spans="1:23">
      <c r="A651" s="202">
        <v>647</v>
      </c>
      <c r="B651" s="202" t="s">
        <v>5625</v>
      </c>
      <c r="C651" s="202" t="s">
        <v>7009</v>
      </c>
      <c r="D651" s="202" t="s">
        <v>5642</v>
      </c>
      <c r="E651" s="202" t="s">
        <v>5642</v>
      </c>
      <c r="F651" s="202" t="s">
        <v>46</v>
      </c>
      <c r="G651" s="202" t="s">
        <v>522</v>
      </c>
      <c r="H651" s="202" t="s">
        <v>523</v>
      </c>
      <c r="I651" s="202" t="s">
        <v>5727</v>
      </c>
      <c r="J651" s="202" t="s">
        <v>5650</v>
      </c>
      <c r="K651" s="202" t="s">
        <v>5650</v>
      </c>
      <c r="L651" s="202" t="s">
        <v>5650</v>
      </c>
      <c r="M651" s="202" t="s">
        <v>5650</v>
      </c>
      <c r="N651" s="202" t="s">
        <v>5650</v>
      </c>
      <c r="O651" s="202" t="s">
        <v>5650</v>
      </c>
      <c r="P651" s="202" t="s">
        <v>5650</v>
      </c>
      <c r="Q651" s="202" t="s">
        <v>5650</v>
      </c>
      <c r="R651" s="202" t="s">
        <v>5650</v>
      </c>
      <c r="S651" s="202" t="s">
        <v>5650</v>
      </c>
      <c r="T651" s="202" t="s">
        <v>5650</v>
      </c>
      <c r="U651" s="202">
        <v>0</v>
      </c>
      <c r="V651" s="202">
        <v>0</v>
      </c>
      <c r="W651" s="202">
        <v>0</v>
      </c>
    </row>
    <row r="652" s="202" customFormat="1" spans="1:23">
      <c r="A652" s="202">
        <v>648</v>
      </c>
      <c r="B652" s="202" t="s">
        <v>5625</v>
      </c>
      <c r="C652" s="202" t="s">
        <v>7009</v>
      </c>
      <c r="D652" s="202" t="s">
        <v>5642</v>
      </c>
      <c r="E652" s="202" t="s">
        <v>5642</v>
      </c>
      <c r="F652" s="202" t="s">
        <v>46</v>
      </c>
      <c r="G652" s="202" t="s">
        <v>433</v>
      </c>
      <c r="H652" s="202" t="s">
        <v>434</v>
      </c>
      <c r="I652" s="202" t="s">
        <v>5759</v>
      </c>
      <c r="J652" s="202" t="s">
        <v>5650</v>
      </c>
      <c r="K652" s="202" t="s">
        <v>5650</v>
      </c>
      <c r="L652" s="202" t="s">
        <v>5650</v>
      </c>
      <c r="M652" s="202" t="s">
        <v>5650</v>
      </c>
      <c r="N652" s="202" t="s">
        <v>5650</v>
      </c>
      <c r="O652" s="202" t="s">
        <v>5650</v>
      </c>
      <c r="P652" s="202" t="s">
        <v>5650</v>
      </c>
      <c r="Q652" s="202" t="s">
        <v>5650</v>
      </c>
      <c r="R652" s="202" t="s">
        <v>5650</v>
      </c>
      <c r="S652" s="202" t="s">
        <v>5650</v>
      </c>
      <c r="T652" s="202" t="s">
        <v>5650</v>
      </c>
      <c r="U652" s="202">
        <v>0</v>
      </c>
      <c r="V652" s="202">
        <v>0</v>
      </c>
      <c r="W652" s="202">
        <v>0</v>
      </c>
    </row>
    <row r="653" s="202" customFormat="1" spans="1:23">
      <c r="A653" s="202">
        <v>649</v>
      </c>
      <c r="B653" s="202" t="s">
        <v>5625</v>
      </c>
      <c r="C653" s="202" t="s">
        <v>7009</v>
      </c>
      <c r="D653" s="202" t="s">
        <v>5642</v>
      </c>
      <c r="E653" s="202" t="s">
        <v>5642</v>
      </c>
      <c r="F653" s="202" t="s">
        <v>46</v>
      </c>
      <c r="G653" s="202" t="s">
        <v>194</v>
      </c>
      <c r="H653" s="202" t="s">
        <v>196</v>
      </c>
      <c r="I653" s="202" t="s">
        <v>5685</v>
      </c>
      <c r="J653" s="202" t="s">
        <v>5650</v>
      </c>
      <c r="K653" s="202" t="s">
        <v>5650</v>
      </c>
      <c r="L653" s="202" t="s">
        <v>5650</v>
      </c>
      <c r="M653" s="202" t="s">
        <v>5650</v>
      </c>
      <c r="N653" s="202" t="s">
        <v>5650</v>
      </c>
      <c r="O653" s="202" t="s">
        <v>5650</v>
      </c>
      <c r="P653" s="202" t="s">
        <v>5650</v>
      </c>
      <c r="Q653" s="202" t="s">
        <v>5650</v>
      </c>
      <c r="R653" s="202" t="s">
        <v>5650</v>
      </c>
      <c r="S653" s="202" t="s">
        <v>5650</v>
      </c>
      <c r="T653" s="202" t="s">
        <v>5650</v>
      </c>
      <c r="U653" s="202">
        <v>0</v>
      </c>
      <c r="V653" s="202">
        <v>0</v>
      </c>
      <c r="W653" s="202">
        <v>0</v>
      </c>
    </row>
    <row r="654" s="202" customFormat="1" spans="1:23">
      <c r="A654" s="202">
        <v>650</v>
      </c>
      <c r="B654" s="202" t="s">
        <v>5625</v>
      </c>
      <c r="C654" s="202" t="s">
        <v>7009</v>
      </c>
      <c r="D654" s="202" t="s">
        <v>5642</v>
      </c>
      <c r="E654" s="202" t="s">
        <v>5642</v>
      </c>
      <c r="F654" s="202" t="s">
        <v>46</v>
      </c>
      <c r="G654" s="202" t="s">
        <v>479</v>
      </c>
      <c r="H654" s="202" t="s">
        <v>480</v>
      </c>
      <c r="I654" s="202" t="s">
        <v>5685</v>
      </c>
      <c r="J654" s="202" t="s">
        <v>5654</v>
      </c>
      <c r="K654" s="202" t="s">
        <v>5654</v>
      </c>
      <c r="L654" s="202" t="s">
        <v>5650</v>
      </c>
      <c r="M654" s="202" t="s">
        <v>5650</v>
      </c>
      <c r="N654" s="202" t="s">
        <v>5650</v>
      </c>
      <c r="O654" s="202" t="s">
        <v>5650</v>
      </c>
      <c r="P654" s="202" t="s">
        <v>5654</v>
      </c>
      <c r="Q654" s="202" t="s">
        <v>5654</v>
      </c>
      <c r="R654" s="202" t="s">
        <v>5654</v>
      </c>
      <c r="S654" s="202" t="s">
        <v>5650</v>
      </c>
      <c r="T654" s="202" t="s">
        <v>5650</v>
      </c>
      <c r="U654" s="202">
        <v>1</v>
      </c>
      <c r="V654" s="202">
        <v>0</v>
      </c>
      <c r="W654" s="202">
        <v>1</v>
      </c>
    </row>
    <row r="655" s="202" customFormat="1" spans="1:23">
      <c r="A655" s="202">
        <v>651</v>
      </c>
      <c r="B655" s="202" t="s">
        <v>5625</v>
      </c>
      <c r="C655" s="202" t="s">
        <v>7009</v>
      </c>
      <c r="D655" s="202" t="s">
        <v>5642</v>
      </c>
      <c r="E655" s="202" t="s">
        <v>5642</v>
      </c>
      <c r="F655" s="202" t="s">
        <v>46</v>
      </c>
      <c r="G655" s="202" t="s">
        <v>236</v>
      </c>
      <c r="H655" s="202" t="s">
        <v>237</v>
      </c>
      <c r="I655" s="202" t="s">
        <v>5777</v>
      </c>
      <c r="J655" s="202" t="s">
        <v>5650</v>
      </c>
      <c r="K655" s="202" t="s">
        <v>5650</v>
      </c>
      <c r="L655" s="202" t="s">
        <v>5650</v>
      </c>
      <c r="M655" s="202" t="s">
        <v>5650</v>
      </c>
      <c r="N655" s="202" t="s">
        <v>5650</v>
      </c>
      <c r="O655" s="202" t="s">
        <v>5650</v>
      </c>
      <c r="P655" s="202" t="s">
        <v>5650</v>
      </c>
      <c r="Q655" s="202" t="s">
        <v>5650</v>
      </c>
      <c r="R655" s="202" t="s">
        <v>5650</v>
      </c>
      <c r="S655" s="202" t="s">
        <v>5650</v>
      </c>
      <c r="T655" s="202" t="s">
        <v>5650</v>
      </c>
      <c r="U655" s="202">
        <v>0</v>
      </c>
      <c r="V655" s="202">
        <v>0</v>
      </c>
      <c r="W655" s="202">
        <v>0</v>
      </c>
    </row>
    <row r="656" s="202" customFormat="1" spans="1:23">
      <c r="A656" s="202">
        <v>652</v>
      </c>
      <c r="B656" s="202" t="s">
        <v>5625</v>
      </c>
      <c r="C656" s="202" t="s">
        <v>7009</v>
      </c>
      <c r="D656" s="202" t="s">
        <v>5642</v>
      </c>
      <c r="E656" s="202" t="s">
        <v>5642</v>
      </c>
      <c r="F656" s="202" t="s">
        <v>46</v>
      </c>
      <c r="G656" s="202" t="s">
        <v>471</v>
      </c>
      <c r="H656" s="202" t="s">
        <v>472</v>
      </c>
      <c r="I656" s="202" t="s">
        <v>6096</v>
      </c>
      <c r="J656" s="202" t="s">
        <v>6096</v>
      </c>
      <c r="K656" s="202" t="s">
        <v>6096</v>
      </c>
      <c r="L656" s="202" t="s">
        <v>6096</v>
      </c>
      <c r="M656" s="202" t="s">
        <v>6096</v>
      </c>
      <c r="N656" s="202" t="s">
        <v>6096</v>
      </c>
      <c r="O656" s="202" t="s">
        <v>5650</v>
      </c>
      <c r="P656" s="202" t="s">
        <v>5650</v>
      </c>
      <c r="Q656" s="202" t="s">
        <v>5650</v>
      </c>
      <c r="R656" s="202" t="s">
        <v>5650</v>
      </c>
      <c r="S656" s="202" t="s">
        <v>5650</v>
      </c>
      <c r="T656" s="202" t="s">
        <v>5650</v>
      </c>
      <c r="U656" s="202">
        <v>1</v>
      </c>
      <c r="V656" s="202">
        <v>1</v>
      </c>
      <c r="W656" s="202">
        <v>0</v>
      </c>
    </row>
    <row r="657" s="202" customFormat="1" spans="1:23">
      <c r="A657" s="202">
        <v>653</v>
      </c>
      <c r="B657" s="202" t="s">
        <v>5625</v>
      </c>
      <c r="C657" s="202" t="s">
        <v>7009</v>
      </c>
      <c r="D657" s="202" t="s">
        <v>5642</v>
      </c>
      <c r="E657" s="202" t="s">
        <v>5642</v>
      </c>
      <c r="F657" s="202" t="s">
        <v>46</v>
      </c>
      <c r="G657" s="202" t="s">
        <v>475</v>
      </c>
      <c r="H657" s="202" t="s">
        <v>476</v>
      </c>
      <c r="I657" s="202" t="s">
        <v>5724</v>
      </c>
      <c r="J657" s="202" t="s">
        <v>5650</v>
      </c>
      <c r="K657" s="202" t="s">
        <v>5650</v>
      </c>
      <c r="L657" s="202" t="s">
        <v>5650</v>
      </c>
      <c r="M657" s="202" t="s">
        <v>5650</v>
      </c>
      <c r="N657" s="202" t="s">
        <v>5650</v>
      </c>
      <c r="O657" s="202" t="s">
        <v>5650</v>
      </c>
      <c r="P657" s="202" t="s">
        <v>5650</v>
      </c>
      <c r="Q657" s="202" t="s">
        <v>5650</v>
      </c>
      <c r="R657" s="202" t="s">
        <v>5650</v>
      </c>
      <c r="S657" s="202" t="s">
        <v>5650</v>
      </c>
      <c r="T657" s="202" t="s">
        <v>5650</v>
      </c>
      <c r="U657" s="202">
        <v>0</v>
      </c>
      <c r="V657" s="202">
        <v>0</v>
      </c>
      <c r="W657" s="202">
        <v>0</v>
      </c>
    </row>
    <row r="658" s="202" customFormat="1" spans="1:23">
      <c r="A658" s="202">
        <v>654</v>
      </c>
      <c r="B658" s="202" t="s">
        <v>5625</v>
      </c>
      <c r="C658" s="202" t="s">
        <v>7009</v>
      </c>
      <c r="D658" s="202" t="s">
        <v>5642</v>
      </c>
      <c r="E658" s="202" t="s">
        <v>5642</v>
      </c>
      <c r="F658" s="202" t="s">
        <v>46</v>
      </c>
      <c r="G658" s="202" t="s">
        <v>447</v>
      </c>
      <c r="H658" s="202" t="s">
        <v>448</v>
      </c>
      <c r="I658" s="202" t="s">
        <v>7110</v>
      </c>
      <c r="J658" s="202" t="s">
        <v>7111</v>
      </c>
      <c r="K658" s="202" t="s">
        <v>7112</v>
      </c>
      <c r="L658" s="202" t="s">
        <v>6453</v>
      </c>
      <c r="M658" s="202" t="s">
        <v>6454</v>
      </c>
      <c r="N658" s="202" t="s">
        <v>6453</v>
      </c>
      <c r="O658" s="202" t="s">
        <v>5650</v>
      </c>
      <c r="P658" s="202" t="s">
        <v>5669</v>
      </c>
      <c r="Q658" s="202" t="s">
        <v>5654</v>
      </c>
      <c r="R658" s="202" t="s">
        <v>5650</v>
      </c>
      <c r="S658" s="202" t="s">
        <v>5669</v>
      </c>
      <c r="T658" s="202" t="s">
        <v>5650</v>
      </c>
      <c r="U658" s="202">
        <v>4</v>
      </c>
      <c r="V658" s="202">
        <v>2</v>
      </c>
      <c r="W658" s="202">
        <v>2</v>
      </c>
    </row>
    <row r="659" s="202" customFormat="1" spans="1:23">
      <c r="A659" s="202">
        <v>655</v>
      </c>
      <c r="B659" s="202" t="s">
        <v>5625</v>
      </c>
      <c r="C659" s="202" t="s">
        <v>7009</v>
      </c>
      <c r="D659" s="202" t="s">
        <v>5642</v>
      </c>
      <c r="E659" s="202" t="s">
        <v>5642</v>
      </c>
      <c r="F659" s="202" t="s">
        <v>46</v>
      </c>
      <c r="G659" s="202" t="s">
        <v>1389</v>
      </c>
      <c r="H659" s="202" t="s">
        <v>1390</v>
      </c>
      <c r="I659" s="202" t="s">
        <v>5669</v>
      </c>
      <c r="J659" s="202" t="s">
        <v>5669</v>
      </c>
      <c r="K659" s="202" t="s">
        <v>5654</v>
      </c>
      <c r="L659" s="202" t="s">
        <v>5650</v>
      </c>
      <c r="M659" s="202" t="s">
        <v>5650</v>
      </c>
      <c r="N659" s="202" t="s">
        <v>5650</v>
      </c>
      <c r="O659" s="202" t="s">
        <v>5650</v>
      </c>
      <c r="P659" s="202" t="s">
        <v>5669</v>
      </c>
      <c r="Q659" s="202" t="s">
        <v>5654</v>
      </c>
      <c r="R659" s="202" t="s">
        <v>5685</v>
      </c>
      <c r="S659" s="202" t="s">
        <v>5650</v>
      </c>
      <c r="T659" s="202" t="s">
        <v>5685</v>
      </c>
      <c r="U659" s="202">
        <v>2</v>
      </c>
      <c r="V659" s="202">
        <v>0</v>
      </c>
      <c r="W659" s="202">
        <v>2</v>
      </c>
    </row>
    <row r="660" s="202" customFormat="1" spans="1:23">
      <c r="A660" s="202">
        <v>656</v>
      </c>
      <c r="B660" s="202" t="s">
        <v>5625</v>
      </c>
      <c r="C660" s="202" t="s">
        <v>7009</v>
      </c>
      <c r="D660" s="202" t="s">
        <v>5642</v>
      </c>
      <c r="E660" s="202" t="s">
        <v>5642</v>
      </c>
      <c r="F660" s="202" t="s">
        <v>46</v>
      </c>
      <c r="G660" s="202" t="s">
        <v>512</v>
      </c>
      <c r="H660" s="202" t="s">
        <v>513</v>
      </c>
      <c r="I660" s="202" t="s">
        <v>7113</v>
      </c>
      <c r="J660" s="202" t="s">
        <v>5650</v>
      </c>
      <c r="K660" s="202" t="s">
        <v>5650</v>
      </c>
      <c r="L660" s="202" t="s">
        <v>5650</v>
      </c>
      <c r="M660" s="202" t="s">
        <v>5650</v>
      </c>
      <c r="N660" s="202" t="s">
        <v>5650</v>
      </c>
      <c r="O660" s="202" t="s">
        <v>5650</v>
      </c>
      <c r="P660" s="202" t="s">
        <v>5650</v>
      </c>
      <c r="Q660" s="202" t="s">
        <v>5650</v>
      </c>
      <c r="R660" s="202" t="s">
        <v>5650</v>
      </c>
      <c r="S660" s="202" t="s">
        <v>5650</v>
      </c>
      <c r="T660" s="202" t="s">
        <v>5650</v>
      </c>
      <c r="U660" s="202">
        <v>0</v>
      </c>
      <c r="V660" s="202">
        <v>0</v>
      </c>
      <c r="W660" s="202">
        <v>0</v>
      </c>
    </row>
    <row r="661" s="202" customFormat="1" spans="1:23">
      <c r="A661" s="202">
        <v>657</v>
      </c>
      <c r="B661" s="202" t="s">
        <v>5625</v>
      </c>
      <c r="C661" s="202" t="s">
        <v>7009</v>
      </c>
      <c r="D661" s="202" t="s">
        <v>5642</v>
      </c>
      <c r="E661" s="202" t="s">
        <v>5642</v>
      </c>
      <c r="F661" s="202" t="s">
        <v>46</v>
      </c>
      <c r="G661" s="202" t="s">
        <v>187</v>
      </c>
      <c r="H661" s="202" t="s">
        <v>188</v>
      </c>
      <c r="I661" s="202" t="s">
        <v>7114</v>
      </c>
      <c r="J661" s="202" t="s">
        <v>5650</v>
      </c>
      <c r="K661" s="202" t="s">
        <v>5650</v>
      </c>
      <c r="L661" s="202" t="s">
        <v>5650</v>
      </c>
      <c r="M661" s="202" t="s">
        <v>5650</v>
      </c>
      <c r="N661" s="202" t="s">
        <v>5650</v>
      </c>
      <c r="O661" s="202" t="s">
        <v>5650</v>
      </c>
      <c r="P661" s="202" t="s">
        <v>5650</v>
      </c>
      <c r="Q661" s="202" t="s">
        <v>5650</v>
      </c>
      <c r="R661" s="202" t="s">
        <v>5650</v>
      </c>
      <c r="S661" s="202" t="s">
        <v>5650</v>
      </c>
      <c r="T661" s="202" t="s">
        <v>5650</v>
      </c>
      <c r="U661" s="202">
        <v>0</v>
      </c>
      <c r="V661" s="202">
        <v>0</v>
      </c>
      <c r="W661" s="202">
        <v>0</v>
      </c>
    </row>
    <row r="662" s="202" customFormat="1" spans="1:23">
      <c r="A662" s="202">
        <v>658</v>
      </c>
      <c r="B662" s="202" t="s">
        <v>5625</v>
      </c>
      <c r="C662" s="202" t="s">
        <v>7009</v>
      </c>
      <c r="D662" s="202" t="s">
        <v>5642</v>
      </c>
      <c r="E662" s="202" t="s">
        <v>5642</v>
      </c>
      <c r="F662" s="202" t="s">
        <v>46</v>
      </c>
      <c r="G662" s="202" t="s">
        <v>520</v>
      </c>
      <c r="H662" s="202" t="s">
        <v>521</v>
      </c>
      <c r="I662" s="202" t="s">
        <v>5896</v>
      </c>
      <c r="J662" s="202" t="s">
        <v>5650</v>
      </c>
      <c r="K662" s="202" t="s">
        <v>5650</v>
      </c>
      <c r="L662" s="202" t="s">
        <v>5650</v>
      </c>
      <c r="M662" s="202" t="s">
        <v>5650</v>
      </c>
      <c r="N662" s="202" t="s">
        <v>5650</v>
      </c>
      <c r="O662" s="202" t="s">
        <v>5650</v>
      </c>
      <c r="P662" s="202" t="s">
        <v>5650</v>
      </c>
      <c r="Q662" s="202" t="s">
        <v>5650</v>
      </c>
      <c r="R662" s="202" t="s">
        <v>5650</v>
      </c>
      <c r="S662" s="202" t="s">
        <v>5650</v>
      </c>
      <c r="T662" s="202" t="s">
        <v>5650</v>
      </c>
      <c r="U662" s="202">
        <v>0</v>
      </c>
      <c r="V662" s="202">
        <v>0</v>
      </c>
      <c r="W662" s="202">
        <v>0</v>
      </c>
    </row>
    <row r="663" s="202" customFormat="1" spans="1:23">
      <c r="A663" s="202">
        <v>659</v>
      </c>
      <c r="B663" s="202" t="s">
        <v>5625</v>
      </c>
      <c r="C663" s="202" t="s">
        <v>7009</v>
      </c>
      <c r="D663" s="202" t="s">
        <v>5642</v>
      </c>
      <c r="E663" s="202" t="s">
        <v>5642</v>
      </c>
      <c r="F663" s="202" t="s">
        <v>46</v>
      </c>
      <c r="G663" s="202" t="s">
        <v>251</v>
      </c>
      <c r="H663" s="202" t="s">
        <v>252</v>
      </c>
      <c r="I663" s="202" t="s">
        <v>7115</v>
      </c>
      <c r="J663" s="202" t="s">
        <v>5650</v>
      </c>
      <c r="K663" s="202" t="s">
        <v>5650</v>
      </c>
      <c r="L663" s="202" t="s">
        <v>5650</v>
      </c>
      <c r="M663" s="202" t="s">
        <v>5650</v>
      </c>
      <c r="N663" s="202" t="s">
        <v>5650</v>
      </c>
      <c r="O663" s="202" t="s">
        <v>5650</v>
      </c>
      <c r="P663" s="202" t="s">
        <v>5650</v>
      </c>
      <c r="Q663" s="202" t="s">
        <v>5650</v>
      </c>
      <c r="R663" s="202" t="s">
        <v>5650</v>
      </c>
      <c r="S663" s="202" t="s">
        <v>5650</v>
      </c>
      <c r="T663" s="202" t="s">
        <v>5650</v>
      </c>
      <c r="U663" s="202">
        <v>0</v>
      </c>
      <c r="V663" s="202">
        <v>0</v>
      </c>
      <c r="W663" s="202">
        <v>0</v>
      </c>
    </row>
    <row r="664" s="202" customFormat="1" spans="1:23">
      <c r="A664" s="202">
        <v>660</v>
      </c>
      <c r="B664" s="202" t="s">
        <v>5625</v>
      </c>
      <c r="C664" s="202" t="s">
        <v>7009</v>
      </c>
      <c r="D664" s="202" t="s">
        <v>5642</v>
      </c>
      <c r="E664" s="202" t="s">
        <v>5642</v>
      </c>
      <c r="F664" s="202" t="s">
        <v>46</v>
      </c>
      <c r="G664" s="202" t="s">
        <v>5581</v>
      </c>
      <c r="H664" s="202" t="s">
        <v>7116</v>
      </c>
      <c r="I664" s="202" t="s">
        <v>7117</v>
      </c>
      <c r="J664" s="202" t="s">
        <v>5685</v>
      </c>
      <c r="K664" s="202" t="s">
        <v>5795</v>
      </c>
      <c r="L664" s="202" t="s">
        <v>5685</v>
      </c>
      <c r="M664" s="202" t="s">
        <v>5795</v>
      </c>
      <c r="N664" s="202" t="s">
        <v>5685</v>
      </c>
      <c r="O664" s="202" t="s">
        <v>5650</v>
      </c>
      <c r="P664" s="202" t="s">
        <v>5650</v>
      </c>
      <c r="Q664" s="202" t="s">
        <v>5650</v>
      </c>
      <c r="R664" s="202" t="s">
        <v>5650</v>
      </c>
      <c r="S664" s="202" t="s">
        <v>5650</v>
      </c>
      <c r="T664" s="202" t="s">
        <v>5650</v>
      </c>
      <c r="U664" s="202">
        <v>2</v>
      </c>
      <c r="V664" s="202">
        <v>2</v>
      </c>
      <c r="W664" s="202">
        <v>0</v>
      </c>
    </row>
    <row r="665" s="202" customFormat="1" spans="1:23">
      <c r="A665" s="202">
        <v>661</v>
      </c>
      <c r="B665" s="202" t="s">
        <v>5625</v>
      </c>
      <c r="C665" s="202" t="s">
        <v>7009</v>
      </c>
      <c r="D665" s="202" t="s">
        <v>5642</v>
      </c>
      <c r="E665" s="202" t="s">
        <v>5642</v>
      </c>
      <c r="F665" s="202" t="s">
        <v>46</v>
      </c>
      <c r="G665" s="202" t="s">
        <v>1407</v>
      </c>
      <c r="H665" s="202" t="s">
        <v>1408</v>
      </c>
      <c r="I665" s="202" t="s">
        <v>6760</v>
      </c>
      <c r="J665" s="202" t="s">
        <v>6435</v>
      </c>
      <c r="K665" s="202" t="s">
        <v>6935</v>
      </c>
      <c r="L665" s="202" t="s">
        <v>6086</v>
      </c>
      <c r="M665" s="202" t="s">
        <v>6088</v>
      </c>
      <c r="N665" s="202" t="s">
        <v>5669</v>
      </c>
      <c r="O665" s="202" t="s">
        <v>5654</v>
      </c>
      <c r="P665" s="202" t="s">
        <v>5758</v>
      </c>
      <c r="Q665" s="202" t="s">
        <v>6320</v>
      </c>
      <c r="R665" s="202" t="s">
        <v>5685</v>
      </c>
      <c r="S665" s="202" t="s">
        <v>5669</v>
      </c>
      <c r="T665" s="202" t="s">
        <v>5650</v>
      </c>
      <c r="U665" s="202">
        <v>6</v>
      </c>
      <c r="V665" s="202">
        <v>3</v>
      </c>
      <c r="W665" s="202">
        <v>3</v>
      </c>
    </row>
    <row r="666" s="202" customFormat="1" spans="1:23">
      <c r="A666" s="202">
        <v>662</v>
      </c>
      <c r="B666" s="202" t="s">
        <v>5625</v>
      </c>
      <c r="C666" s="202" t="s">
        <v>7009</v>
      </c>
      <c r="D666" s="202" t="s">
        <v>5642</v>
      </c>
      <c r="E666" s="202" t="s">
        <v>5642</v>
      </c>
      <c r="F666" s="202" t="s">
        <v>46</v>
      </c>
      <c r="G666" s="202" t="s">
        <v>282</v>
      </c>
      <c r="H666" s="202" t="s">
        <v>283</v>
      </c>
      <c r="I666" s="202" t="s">
        <v>7118</v>
      </c>
      <c r="J666" s="202" t="s">
        <v>5900</v>
      </c>
      <c r="K666" s="202" t="s">
        <v>6330</v>
      </c>
      <c r="L666" s="202" t="s">
        <v>6309</v>
      </c>
      <c r="M666" s="202" t="s">
        <v>6310</v>
      </c>
      <c r="N666" s="202" t="s">
        <v>6309</v>
      </c>
      <c r="O666" s="202" t="s">
        <v>5650</v>
      </c>
      <c r="P666" s="202" t="s">
        <v>5685</v>
      </c>
      <c r="Q666" s="202" t="s">
        <v>5685</v>
      </c>
      <c r="R666" s="202" t="s">
        <v>5650</v>
      </c>
      <c r="S666" s="202" t="s">
        <v>5685</v>
      </c>
      <c r="T666" s="202" t="s">
        <v>5650</v>
      </c>
      <c r="U666" s="202">
        <v>4</v>
      </c>
      <c r="V666" s="202">
        <v>3</v>
      </c>
      <c r="W666" s="202">
        <v>1</v>
      </c>
    </row>
    <row r="667" s="202" customFormat="1" spans="1:23">
      <c r="A667" s="202">
        <v>663</v>
      </c>
      <c r="B667" s="202" t="s">
        <v>5625</v>
      </c>
      <c r="C667" s="202" t="s">
        <v>7009</v>
      </c>
      <c r="D667" s="202" t="s">
        <v>5642</v>
      </c>
      <c r="E667" s="202" t="s">
        <v>5642</v>
      </c>
      <c r="F667" s="202" t="s">
        <v>46</v>
      </c>
      <c r="G667" s="202" t="s">
        <v>1402</v>
      </c>
      <c r="H667" s="202" t="s">
        <v>1403</v>
      </c>
      <c r="I667" s="202" t="s">
        <v>7119</v>
      </c>
      <c r="J667" s="202" t="s">
        <v>7120</v>
      </c>
      <c r="K667" s="202" t="s">
        <v>7121</v>
      </c>
      <c r="L667" s="202" t="s">
        <v>5922</v>
      </c>
      <c r="M667" s="202" t="s">
        <v>5922</v>
      </c>
      <c r="N667" s="202" t="s">
        <v>5922</v>
      </c>
      <c r="O667" s="202" t="s">
        <v>5650</v>
      </c>
      <c r="P667" s="202" t="s">
        <v>6629</v>
      </c>
      <c r="Q667" s="202" t="s">
        <v>6660</v>
      </c>
      <c r="R667" s="202" t="s">
        <v>5739</v>
      </c>
      <c r="S667" s="202" t="s">
        <v>6298</v>
      </c>
      <c r="T667" s="202" t="s">
        <v>5687</v>
      </c>
      <c r="U667" s="202">
        <v>9</v>
      </c>
      <c r="V667" s="202">
        <v>1</v>
      </c>
      <c r="W667" s="202">
        <v>8</v>
      </c>
    </row>
    <row r="668" s="202" customFormat="1" spans="1:23">
      <c r="A668" s="202">
        <v>664</v>
      </c>
      <c r="B668" s="202" t="s">
        <v>5625</v>
      </c>
      <c r="C668" s="202" t="s">
        <v>7009</v>
      </c>
      <c r="D668" s="202" t="s">
        <v>5642</v>
      </c>
      <c r="E668" s="202" t="s">
        <v>5642</v>
      </c>
      <c r="F668" s="202" t="s">
        <v>46</v>
      </c>
      <c r="G668" s="202" t="s">
        <v>514</v>
      </c>
      <c r="H668" s="202" t="s">
        <v>515</v>
      </c>
      <c r="I668" s="202" t="s">
        <v>6107</v>
      </c>
      <c r="J668" s="202" t="s">
        <v>6147</v>
      </c>
      <c r="K668" s="202" t="s">
        <v>7122</v>
      </c>
      <c r="L668" s="202" t="s">
        <v>6842</v>
      </c>
      <c r="M668" s="202" t="s">
        <v>7123</v>
      </c>
      <c r="N668" s="202" t="s">
        <v>6801</v>
      </c>
      <c r="O668" s="202" t="s">
        <v>5685</v>
      </c>
      <c r="P668" s="202" t="s">
        <v>5685</v>
      </c>
      <c r="Q668" s="202" t="s">
        <v>5685</v>
      </c>
      <c r="R668" s="202" t="s">
        <v>5650</v>
      </c>
      <c r="S668" s="202" t="s">
        <v>5685</v>
      </c>
      <c r="T668" s="202" t="s">
        <v>5650</v>
      </c>
      <c r="U668" s="202">
        <v>7</v>
      </c>
      <c r="V668" s="202">
        <v>6</v>
      </c>
      <c r="W668" s="202">
        <v>1</v>
      </c>
    </row>
    <row r="669" s="202" customFormat="1" spans="1:23">
      <c r="A669" s="202">
        <v>665</v>
      </c>
      <c r="B669" s="202" t="s">
        <v>5625</v>
      </c>
      <c r="C669" s="202" t="s">
        <v>7009</v>
      </c>
      <c r="D669" s="202" t="s">
        <v>5642</v>
      </c>
      <c r="E669" s="202" t="s">
        <v>5642</v>
      </c>
      <c r="F669" s="202" t="s">
        <v>46</v>
      </c>
      <c r="G669" s="202" t="s">
        <v>1411</v>
      </c>
      <c r="H669" s="202" t="s">
        <v>1412</v>
      </c>
      <c r="I669" s="202" t="s">
        <v>5722</v>
      </c>
      <c r="J669" s="202" t="s">
        <v>5650</v>
      </c>
      <c r="K669" s="202" t="s">
        <v>5650</v>
      </c>
      <c r="L669" s="202" t="s">
        <v>5650</v>
      </c>
      <c r="M669" s="202" t="s">
        <v>5650</v>
      </c>
      <c r="N669" s="202" t="s">
        <v>5650</v>
      </c>
      <c r="O669" s="202" t="s">
        <v>5650</v>
      </c>
      <c r="P669" s="202" t="s">
        <v>5650</v>
      </c>
      <c r="Q669" s="202" t="s">
        <v>5650</v>
      </c>
      <c r="R669" s="202" t="s">
        <v>5650</v>
      </c>
      <c r="S669" s="202" t="s">
        <v>5650</v>
      </c>
      <c r="T669" s="202" t="s">
        <v>5650</v>
      </c>
      <c r="U669" s="202">
        <v>0</v>
      </c>
      <c r="V669" s="202">
        <v>0</v>
      </c>
      <c r="W669" s="202">
        <v>0</v>
      </c>
    </row>
    <row r="670" s="202" customFormat="1" spans="1:23">
      <c r="A670" s="202">
        <v>666</v>
      </c>
      <c r="B670" s="202" t="s">
        <v>5625</v>
      </c>
      <c r="C670" s="202" t="s">
        <v>7009</v>
      </c>
      <c r="D670" s="202" t="s">
        <v>5642</v>
      </c>
      <c r="E670" s="202" t="s">
        <v>5642</v>
      </c>
      <c r="F670" s="202" t="s">
        <v>46</v>
      </c>
      <c r="G670" s="202" t="s">
        <v>280</v>
      </c>
      <c r="H670" s="202" t="s">
        <v>281</v>
      </c>
      <c r="I670" s="202" t="s">
        <v>7124</v>
      </c>
      <c r="J670" s="202" t="s">
        <v>6096</v>
      </c>
      <c r="K670" s="202" t="s">
        <v>6096</v>
      </c>
      <c r="L670" s="202" t="s">
        <v>6096</v>
      </c>
      <c r="M670" s="202" t="s">
        <v>6096</v>
      </c>
      <c r="N670" s="202" t="s">
        <v>6096</v>
      </c>
      <c r="O670" s="202" t="s">
        <v>5650</v>
      </c>
      <c r="P670" s="202" t="s">
        <v>5650</v>
      </c>
      <c r="Q670" s="202" t="s">
        <v>5650</v>
      </c>
      <c r="R670" s="202" t="s">
        <v>5650</v>
      </c>
      <c r="S670" s="202" t="s">
        <v>5650</v>
      </c>
      <c r="T670" s="202" t="s">
        <v>5650</v>
      </c>
      <c r="U670" s="202">
        <v>1</v>
      </c>
      <c r="V670" s="202">
        <v>1</v>
      </c>
      <c r="W670" s="202">
        <v>0</v>
      </c>
    </row>
    <row r="671" s="202" customFormat="1" spans="1:23">
      <c r="A671" s="202">
        <v>667</v>
      </c>
      <c r="B671" s="202" t="s">
        <v>5625</v>
      </c>
      <c r="C671" s="202" t="s">
        <v>7009</v>
      </c>
      <c r="D671" s="202" t="s">
        <v>5642</v>
      </c>
      <c r="E671" s="202" t="s">
        <v>5642</v>
      </c>
      <c r="F671" s="202" t="s">
        <v>46</v>
      </c>
      <c r="G671" s="202" t="s">
        <v>526</v>
      </c>
      <c r="H671" s="202" t="s">
        <v>527</v>
      </c>
      <c r="I671" s="202" t="s">
        <v>5704</v>
      </c>
      <c r="J671" s="202" t="s">
        <v>5650</v>
      </c>
      <c r="K671" s="202" t="s">
        <v>5650</v>
      </c>
      <c r="L671" s="202" t="s">
        <v>5650</v>
      </c>
      <c r="M671" s="202" t="s">
        <v>5650</v>
      </c>
      <c r="N671" s="202" t="s">
        <v>5650</v>
      </c>
      <c r="O671" s="202" t="s">
        <v>5650</v>
      </c>
      <c r="P671" s="202" t="s">
        <v>5650</v>
      </c>
      <c r="Q671" s="202" t="s">
        <v>5650</v>
      </c>
      <c r="R671" s="202" t="s">
        <v>5650</v>
      </c>
      <c r="S671" s="202" t="s">
        <v>5650</v>
      </c>
      <c r="T671" s="202" t="s">
        <v>5650</v>
      </c>
      <c r="U671" s="202">
        <v>0</v>
      </c>
      <c r="V671" s="202">
        <v>0</v>
      </c>
      <c r="W671" s="202">
        <v>0</v>
      </c>
    </row>
    <row r="672" s="202" customFormat="1" spans="1:23">
      <c r="A672" s="202">
        <v>668</v>
      </c>
      <c r="B672" s="202" t="s">
        <v>5625</v>
      </c>
      <c r="C672" s="202" t="s">
        <v>7009</v>
      </c>
      <c r="D672" s="202" t="s">
        <v>5642</v>
      </c>
      <c r="E672" s="202" t="s">
        <v>5642</v>
      </c>
      <c r="F672" s="202" t="s">
        <v>46</v>
      </c>
      <c r="G672" s="202" t="s">
        <v>498</v>
      </c>
      <c r="H672" s="202" t="s">
        <v>499</v>
      </c>
      <c r="I672" s="202" t="s">
        <v>5758</v>
      </c>
      <c r="J672" s="202" t="s">
        <v>5650</v>
      </c>
      <c r="K672" s="202" t="s">
        <v>5650</v>
      </c>
      <c r="L672" s="202" t="s">
        <v>5650</v>
      </c>
      <c r="M672" s="202" t="s">
        <v>5650</v>
      </c>
      <c r="N672" s="202" t="s">
        <v>5650</v>
      </c>
      <c r="O672" s="202" t="s">
        <v>5650</v>
      </c>
      <c r="P672" s="202" t="s">
        <v>5650</v>
      </c>
      <c r="Q672" s="202" t="s">
        <v>5650</v>
      </c>
      <c r="R672" s="202" t="s">
        <v>5650</v>
      </c>
      <c r="S672" s="202" t="s">
        <v>5650</v>
      </c>
      <c r="T672" s="202" t="s">
        <v>5650</v>
      </c>
      <c r="U672" s="202">
        <v>0</v>
      </c>
      <c r="V672" s="202">
        <v>0</v>
      </c>
      <c r="W672" s="202">
        <v>0</v>
      </c>
    </row>
    <row r="673" s="202" customFormat="1" spans="1:23">
      <c r="A673" s="202">
        <v>669</v>
      </c>
      <c r="B673" s="202" t="s">
        <v>5625</v>
      </c>
      <c r="C673" s="202" t="s">
        <v>7009</v>
      </c>
      <c r="D673" s="202" t="s">
        <v>5642</v>
      </c>
      <c r="E673" s="202" t="s">
        <v>5642</v>
      </c>
      <c r="F673" s="202" t="s">
        <v>46</v>
      </c>
      <c r="G673" s="202" t="s">
        <v>331</v>
      </c>
      <c r="H673" s="202" t="s">
        <v>332</v>
      </c>
      <c r="I673" s="202" t="s">
        <v>7125</v>
      </c>
      <c r="J673" s="202" t="s">
        <v>7126</v>
      </c>
      <c r="K673" s="202" t="s">
        <v>6211</v>
      </c>
      <c r="L673" s="202" t="s">
        <v>6478</v>
      </c>
      <c r="M673" s="202" t="s">
        <v>6479</v>
      </c>
      <c r="N673" s="202" t="s">
        <v>6478</v>
      </c>
      <c r="O673" s="202" t="s">
        <v>5650</v>
      </c>
      <c r="P673" s="202" t="s">
        <v>5687</v>
      </c>
      <c r="Q673" s="202" t="s">
        <v>5688</v>
      </c>
      <c r="R673" s="202" t="s">
        <v>5699</v>
      </c>
      <c r="S673" s="202" t="s">
        <v>5650</v>
      </c>
      <c r="T673" s="202" t="s">
        <v>5699</v>
      </c>
      <c r="U673" s="202">
        <v>5</v>
      </c>
      <c r="V673" s="202">
        <v>3</v>
      </c>
      <c r="W673" s="202">
        <v>2</v>
      </c>
    </row>
    <row r="674" s="202" customFormat="1" spans="1:23">
      <c r="A674" s="202">
        <v>670</v>
      </c>
      <c r="B674" s="202" t="s">
        <v>5625</v>
      </c>
      <c r="C674" s="202" t="s">
        <v>7009</v>
      </c>
      <c r="D674" s="202" t="s">
        <v>5642</v>
      </c>
      <c r="E674" s="202" t="s">
        <v>5642</v>
      </c>
      <c r="F674" s="202" t="s">
        <v>46</v>
      </c>
      <c r="G674" s="202" t="s">
        <v>303</v>
      </c>
      <c r="H674" s="202" t="s">
        <v>304</v>
      </c>
      <c r="I674" s="202" t="s">
        <v>7127</v>
      </c>
      <c r="J674" s="202" t="s">
        <v>7128</v>
      </c>
      <c r="K674" s="202" t="s">
        <v>7129</v>
      </c>
      <c r="L674" s="202" t="s">
        <v>7130</v>
      </c>
      <c r="M674" s="202" t="s">
        <v>7131</v>
      </c>
      <c r="N674" s="202" t="s">
        <v>5719</v>
      </c>
      <c r="O674" s="202" t="s">
        <v>6319</v>
      </c>
      <c r="P674" s="202" t="s">
        <v>6298</v>
      </c>
      <c r="Q674" s="202" t="s">
        <v>6298</v>
      </c>
      <c r="R674" s="202" t="s">
        <v>5650</v>
      </c>
      <c r="S674" s="202" t="s">
        <v>6298</v>
      </c>
      <c r="T674" s="202" t="s">
        <v>5650</v>
      </c>
      <c r="U674" s="202">
        <v>7</v>
      </c>
      <c r="V674" s="202">
        <v>6</v>
      </c>
      <c r="W674" s="202">
        <v>1</v>
      </c>
    </row>
    <row r="675" s="202" customFormat="1" spans="1:23">
      <c r="A675" s="202">
        <v>671</v>
      </c>
      <c r="B675" s="202" t="s">
        <v>5625</v>
      </c>
      <c r="C675" s="202" t="s">
        <v>7009</v>
      </c>
      <c r="D675" s="202" t="s">
        <v>5642</v>
      </c>
      <c r="E675" s="202" t="s">
        <v>5642</v>
      </c>
      <c r="F675" s="202" t="s">
        <v>46</v>
      </c>
      <c r="G675" s="202" t="s">
        <v>518</v>
      </c>
      <c r="H675" s="202" t="s">
        <v>519</v>
      </c>
      <c r="I675" s="202" t="s">
        <v>7132</v>
      </c>
      <c r="J675" s="202" t="s">
        <v>7133</v>
      </c>
      <c r="K675" s="202" t="s">
        <v>7134</v>
      </c>
      <c r="L675" s="202" t="s">
        <v>7098</v>
      </c>
      <c r="M675" s="202" t="s">
        <v>7135</v>
      </c>
      <c r="N675" s="202" t="s">
        <v>6461</v>
      </c>
      <c r="O675" s="202" t="s">
        <v>6628</v>
      </c>
      <c r="P675" s="202" t="s">
        <v>6898</v>
      </c>
      <c r="Q675" s="202" t="s">
        <v>6899</v>
      </c>
      <c r="R675" s="202" t="s">
        <v>5699</v>
      </c>
      <c r="S675" s="202" t="s">
        <v>6298</v>
      </c>
      <c r="T675" s="202" t="s">
        <v>5699</v>
      </c>
      <c r="U675" s="202">
        <v>10</v>
      </c>
      <c r="V675" s="202">
        <v>7</v>
      </c>
      <c r="W675" s="202">
        <v>3</v>
      </c>
    </row>
    <row r="676" s="202" customFormat="1" spans="1:23">
      <c r="A676" s="202">
        <v>672</v>
      </c>
      <c r="B676" s="202" t="s">
        <v>5625</v>
      </c>
      <c r="C676" s="202" t="s">
        <v>7009</v>
      </c>
      <c r="D676" s="202" t="s">
        <v>5642</v>
      </c>
      <c r="E676" s="202" t="s">
        <v>5642</v>
      </c>
      <c r="F676" s="202" t="s">
        <v>46</v>
      </c>
      <c r="G676" s="202" t="s">
        <v>164</v>
      </c>
      <c r="H676" s="202" t="s">
        <v>165</v>
      </c>
      <c r="I676" s="202" t="s">
        <v>7136</v>
      </c>
      <c r="J676" s="202" t="s">
        <v>7137</v>
      </c>
      <c r="K676" s="202" t="s">
        <v>7138</v>
      </c>
      <c r="L676" s="202" t="s">
        <v>7139</v>
      </c>
      <c r="M676" s="202" t="s">
        <v>7140</v>
      </c>
      <c r="N676" s="202" t="s">
        <v>6147</v>
      </c>
      <c r="O676" s="202" t="s">
        <v>7040</v>
      </c>
      <c r="P676" s="202" t="s">
        <v>7141</v>
      </c>
      <c r="Q676" s="202" t="s">
        <v>7142</v>
      </c>
      <c r="R676" s="202" t="s">
        <v>5758</v>
      </c>
      <c r="S676" s="202" t="s">
        <v>6298</v>
      </c>
      <c r="T676" s="202" t="s">
        <v>5685</v>
      </c>
      <c r="U676" s="202">
        <v>9</v>
      </c>
      <c r="V676" s="202">
        <v>5</v>
      </c>
      <c r="W676" s="202">
        <v>4</v>
      </c>
    </row>
    <row r="677" s="202" customFormat="1" spans="1:23">
      <c r="A677" s="202">
        <v>673</v>
      </c>
      <c r="B677" s="202" t="s">
        <v>5625</v>
      </c>
      <c r="C677" s="202" t="s">
        <v>7009</v>
      </c>
      <c r="D677" s="202" t="s">
        <v>5642</v>
      </c>
      <c r="E677" s="202" t="s">
        <v>5642</v>
      </c>
      <c r="F677" s="202" t="s">
        <v>46</v>
      </c>
      <c r="G677" s="202" t="s">
        <v>91</v>
      </c>
      <c r="H677" s="202" t="s">
        <v>92</v>
      </c>
      <c r="I677" s="202" t="s">
        <v>7143</v>
      </c>
      <c r="J677" s="202" t="s">
        <v>6096</v>
      </c>
      <c r="K677" s="202" t="s">
        <v>6096</v>
      </c>
      <c r="L677" s="202" t="s">
        <v>6096</v>
      </c>
      <c r="M677" s="202" t="s">
        <v>6096</v>
      </c>
      <c r="N677" s="202" t="s">
        <v>6096</v>
      </c>
      <c r="O677" s="202" t="s">
        <v>5650</v>
      </c>
      <c r="P677" s="202" t="s">
        <v>5650</v>
      </c>
      <c r="Q677" s="202" t="s">
        <v>5650</v>
      </c>
      <c r="R677" s="202" t="s">
        <v>5650</v>
      </c>
      <c r="S677" s="202" t="s">
        <v>5650</v>
      </c>
      <c r="T677" s="202" t="s">
        <v>5650</v>
      </c>
      <c r="U677" s="202">
        <v>1</v>
      </c>
      <c r="V677" s="202">
        <v>1</v>
      </c>
      <c r="W677" s="202">
        <v>0</v>
      </c>
    </row>
    <row r="678" s="202" customFormat="1" spans="1:23">
      <c r="A678" s="202">
        <v>674</v>
      </c>
      <c r="B678" s="202" t="s">
        <v>5625</v>
      </c>
      <c r="C678" s="202" t="s">
        <v>7009</v>
      </c>
      <c r="D678" s="202" t="s">
        <v>5642</v>
      </c>
      <c r="E678" s="202" t="s">
        <v>5642</v>
      </c>
      <c r="F678" s="202" t="s">
        <v>46</v>
      </c>
      <c r="G678" s="202" t="s">
        <v>1401</v>
      </c>
      <c r="H678" s="202" t="s">
        <v>1362</v>
      </c>
      <c r="I678" s="202" t="s">
        <v>7144</v>
      </c>
      <c r="J678" s="202" t="s">
        <v>5650</v>
      </c>
      <c r="K678" s="202" t="s">
        <v>5650</v>
      </c>
      <c r="L678" s="202" t="s">
        <v>5650</v>
      </c>
      <c r="M678" s="202" t="s">
        <v>5650</v>
      </c>
      <c r="N678" s="202" t="s">
        <v>5650</v>
      </c>
      <c r="O678" s="202" t="s">
        <v>5650</v>
      </c>
      <c r="P678" s="202" t="s">
        <v>5650</v>
      </c>
      <c r="Q678" s="202" t="s">
        <v>5650</v>
      </c>
      <c r="R678" s="202" t="s">
        <v>5650</v>
      </c>
      <c r="S678" s="202" t="s">
        <v>5650</v>
      </c>
      <c r="T678" s="202" t="s">
        <v>5650</v>
      </c>
      <c r="U678" s="202">
        <v>0</v>
      </c>
      <c r="V678" s="202">
        <v>0</v>
      </c>
      <c r="W678" s="202">
        <v>0</v>
      </c>
    </row>
    <row r="679" s="202" customFormat="1" spans="1:23">
      <c r="A679" s="202">
        <v>675</v>
      </c>
      <c r="B679" s="202" t="s">
        <v>5625</v>
      </c>
      <c r="C679" s="202" t="s">
        <v>7009</v>
      </c>
      <c r="D679" s="202" t="s">
        <v>5642</v>
      </c>
      <c r="E679" s="202" t="s">
        <v>5642</v>
      </c>
      <c r="F679" s="202" t="s">
        <v>46</v>
      </c>
      <c r="G679" s="202" t="s">
        <v>388</v>
      </c>
      <c r="H679" s="202" t="s">
        <v>389</v>
      </c>
      <c r="I679" s="202" t="s">
        <v>7145</v>
      </c>
      <c r="J679" s="202" t="s">
        <v>5650</v>
      </c>
      <c r="K679" s="202" t="s">
        <v>5650</v>
      </c>
      <c r="L679" s="202" t="s">
        <v>5650</v>
      </c>
      <c r="M679" s="202" t="s">
        <v>5650</v>
      </c>
      <c r="N679" s="202" t="s">
        <v>5650</v>
      </c>
      <c r="O679" s="202" t="s">
        <v>5650</v>
      </c>
      <c r="P679" s="202" t="s">
        <v>5650</v>
      </c>
      <c r="Q679" s="202" t="s">
        <v>5650</v>
      </c>
      <c r="R679" s="202" t="s">
        <v>5650</v>
      </c>
      <c r="S679" s="202" t="s">
        <v>5650</v>
      </c>
      <c r="T679" s="202" t="s">
        <v>5650</v>
      </c>
      <c r="U679" s="202">
        <v>0</v>
      </c>
      <c r="V679" s="202">
        <v>0</v>
      </c>
      <c r="W679" s="202">
        <v>0</v>
      </c>
    </row>
    <row r="680" s="202" customFormat="1" spans="1:23">
      <c r="A680" s="202">
        <v>676</v>
      </c>
      <c r="B680" s="202" t="s">
        <v>5625</v>
      </c>
      <c r="C680" s="202" t="s">
        <v>7009</v>
      </c>
      <c r="D680" s="202" t="s">
        <v>5642</v>
      </c>
      <c r="E680" s="202" t="s">
        <v>5642</v>
      </c>
      <c r="F680" s="202" t="s">
        <v>46</v>
      </c>
      <c r="G680" s="202" t="s">
        <v>290</v>
      </c>
      <c r="H680" s="202" t="s">
        <v>291</v>
      </c>
      <c r="I680" s="202" t="s">
        <v>5809</v>
      </c>
      <c r="J680" s="202" t="s">
        <v>5722</v>
      </c>
      <c r="K680" s="202" t="s">
        <v>5940</v>
      </c>
      <c r="L680" s="202" t="s">
        <v>5722</v>
      </c>
      <c r="M680" s="202" t="s">
        <v>5940</v>
      </c>
      <c r="N680" s="202" t="s">
        <v>5685</v>
      </c>
      <c r="O680" s="202" t="s">
        <v>5654</v>
      </c>
      <c r="P680" s="202" t="s">
        <v>5650</v>
      </c>
      <c r="Q680" s="202" t="s">
        <v>5650</v>
      </c>
      <c r="R680" s="202" t="s">
        <v>5650</v>
      </c>
      <c r="S680" s="202" t="s">
        <v>5650</v>
      </c>
      <c r="T680" s="202" t="s">
        <v>5650</v>
      </c>
      <c r="U680" s="202">
        <v>2</v>
      </c>
      <c r="V680" s="202">
        <v>2</v>
      </c>
      <c r="W680" s="202">
        <v>0</v>
      </c>
    </row>
    <row r="681" s="202" customFormat="1" spans="1:23">
      <c r="A681" s="202">
        <v>677</v>
      </c>
      <c r="B681" s="202" t="s">
        <v>5625</v>
      </c>
      <c r="C681" s="202" t="s">
        <v>7009</v>
      </c>
      <c r="D681" s="202" t="s">
        <v>5642</v>
      </c>
      <c r="E681" s="202" t="s">
        <v>5642</v>
      </c>
      <c r="F681" s="202" t="s">
        <v>46</v>
      </c>
      <c r="G681" s="202" t="s">
        <v>249</v>
      </c>
      <c r="H681" s="202" t="s">
        <v>250</v>
      </c>
      <c r="I681" s="202" t="s">
        <v>7146</v>
      </c>
      <c r="J681" s="202" t="s">
        <v>5650</v>
      </c>
      <c r="K681" s="202" t="s">
        <v>5650</v>
      </c>
      <c r="L681" s="202" t="s">
        <v>5650</v>
      </c>
      <c r="M681" s="202" t="s">
        <v>5650</v>
      </c>
      <c r="N681" s="202" t="s">
        <v>5650</v>
      </c>
      <c r="O681" s="202" t="s">
        <v>5650</v>
      </c>
      <c r="P681" s="202" t="s">
        <v>5650</v>
      </c>
      <c r="Q681" s="202" t="s">
        <v>5650</v>
      </c>
      <c r="R681" s="202" t="s">
        <v>5650</v>
      </c>
      <c r="S681" s="202" t="s">
        <v>5650</v>
      </c>
      <c r="T681" s="202" t="s">
        <v>5650</v>
      </c>
      <c r="U681" s="202">
        <v>0</v>
      </c>
      <c r="V681" s="202">
        <v>0</v>
      </c>
      <c r="W681" s="202">
        <v>0</v>
      </c>
    </row>
    <row r="682" s="202" customFormat="1" spans="1:23">
      <c r="A682" s="202">
        <v>678</v>
      </c>
      <c r="B682" s="202" t="s">
        <v>5625</v>
      </c>
      <c r="C682" s="202" t="s">
        <v>7009</v>
      </c>
      <c r="D682" s="202" t="s">
        <v>5642</v>
      </c>
      <c r="E682" s="202" t="s">
        <v>5642</v>
      </c>
      <c r="F682" s="202" t="s">
        <v>46</v>
      </c>
      <c r="G682" s="202" t="s">
        <v>502</v>
      </c>
      <c r="H682" s="202" t="s">
        <v>503</v>
      </c>
      <c r="I682" s="202" t="s">
        <v>7147</v>
      </c>
      <c r="J682" s="202" t="s">
        <v>6220</v>
      </c>
      <c r="K682" s="202" t="s">
        <v>6403</v>
      </c>
      <c r="L682" s="202" t="s">
        <v>5650</v>
      </c>
      <c r="M682" s="202" t="s">
        <v>5650</v>
      </c>
      <c r="N682" s="202" t="s">
        <v>5650</v>
      </c>
      <c r="O682" s="202" t="s">
        <v>5650</v>
      </c>
      <c r="P682" s="202" t="s">
        <v>6220</v>
      </c>
      <c r="Q682" s="202" t="s">
        <v>6403</v>
      </c>
      <c r="R682" s="202" t="s">
        <v>6396</v>
      </c>
      <c r="S682" s="202" t="s">
        <v>5685</v>
      </c>
      <c r="T682" s="202" t="s">
        <v>5731</v>
      </c>
      <c r="U682" s="202">
        <v>8</v>
      </c>
      <c r="V682" s="202">
        <v>0</v>
      </c>
      <c r="W682" s="202">
        <v>8</v>
      </c>
    </row>
    <row r="683" s="202" customFormat="1" spans="1:23">
      <c r="A683" s="202">
        <v>679</v>
      </c>
      <c r="B683" s="202" t="s">
        <v>5625</v>
      </c>
      <c r="C683" s="202" t="s">
        <v>7009</v>
      </c>
      <c r="D683" s="202" t="s">
        <v>5642</v>
      </c>
      <c r="E683" s="202" t="s">
        <v>5642</v>
      </c>
      <c r="F683" s="202" t="s">
        <v>46</v>
      </c>
      <c r="G683" s="202" t="s">
        <v>494</v>
      </c>
      <c r="H683" s="202" t="s">
        <v>495</v>
      </c>
      <c r="I683" s="202" t="s">
        <v>5687</v>
      </c>
      <c r="J683" s="202" t="s">
        <v>5650</v>
      </c>
      <c r="K683" s="202" t="s">
        <v>5650</v>
      </c>
      <c r="L683" s="202" t="s">
        <v>5650</v>
      </c>
      <c r="M683" s="202" t="s">
        <v>5650</v>
      </c>
      <c r="N683" s="202" t="s">
        <v>5650</v>
      </c>
      <c r="O683" s="202" t="s">
        <v>5650</v>
      </c>
      <c r="P683" s="202" t="s">
        <v>5650</v>
      </c>
      <c r="Q683" s="202" t="s">
        <v>5650</v>
      </c>
      <c r="R683" s="202" t="s">
        <v>5650</v>
      </c>
      <c r="S683" s="202" t="s">
        <v>5650</v>
      </c>
      <c r="T683" s="202" t="s">
        <v>5650</v>
      </c>
      <c r="U683" s="202">
        <v>0</v>
      </c>
      <c r="V683" s="202">
        <v>0</v>
      </c>
      <c r="W683" s="202">
        <v>0</v>
      </c>
    </row>
    <row r="684" s="202" customFormat="1" spans="1:23">
      <c r="A684" s="202">
        <v>680</v>
      </c>
      <c r="B684" s="202" t="s">
        <v>5625</v>
      </c>
      <c r="C684" s="202" t="s">
        <v>7009</v>
      </c>
      <c r="D684" s="202" t="s">
        <v>5642</v>
      </c>
      <c r="E684" s="202" t="s">
        <v>5642</v>
      </c>
      <c r="F684" s="202" t="s">
        <v>46</v>
      </c>
      <c r="G684" s="202" t="s">
        <v>58</v>
      </c>
      <c r="H684" s="202" t="s">
        <v>59</v>
      </c>
      <c r="I684" s="202" t="s">
        <v>7148</v>
      </c>
      <c r="J684" s="202" t="s">
        <v>6309</v>
      </c>
      <c r="K684" s="202" t="s">
        <v>6334</v>
      </c>
      <c r="L684" s="202" t="s">
        <v>6309</v>
      </c>
      <c r="M684" s="202" t="s">
        <v>6334</v>
      </c>
      <c r="N684" s="202" t="s">
        <v>6309</v>
      </c>
      <c r="O684" s="202" t="s">
        <v>5650</v>
      </c>
      <c r="P684" s="202" t="s">
        <v>5650</v>
      </c>
      <c r="Q684" s="202" t="s">
        <v>5650</v>
      </c>
      <c r="R684" s="202" t="s">
        <v>5650</v>
      </c>
      <c r="S684" s="202" t="s">
        <v>5650</v>
      </c>
      <c r="T684" s="202" t="s">
        <v>5650</v>
      </c>
      <c r="U684" s="202">
        <v>2</v>
      </c>
      <c r="V684" s="202">
        <v>2</v>
      </c>
      <c r="W684" s="202">
        <v>0</v>
      </c>
    </row>
    <row r="685" s="202" customFormat="1" spans="1:23">
      <c r="A685" s="202">
        <v>681</v>
      </c>
      <c r="B685" s="202" t="s">
        <v>5625</v>
      </c>
      <c r="C685" s="202" t="s">
        <v>7009</v>
      </c>
      <c r="D685" s="202" t="s">
        <v>5642</v>
      </c>
      <c r="E685" s="202" t="s">
        <v>5642</v>
      </c>
      <c r="F685" s="202" t="s">
        <v>46</v>
      </c>
      <c r="G685" s="202" t="s">
        <v>393</v>
      </c>
      <c r="H685" s="202" t="s">
        <v>394</v>
      </c>
      <c r="I685" s="202" t="s">
        <v>6152</v>
      </c>
      <c r="J685" s="202" t="s">
        <v>5722</v>
      </c>
      <c r="K685" s="202" t="s">
        <v>5940</v>
      </c>
      <c r="L685" s="202" t="s">
        <v>5722</v>
      </c>
      <c r="M685" s="202" t="s">
        <v>5940</v>
      </c>
      <c r="N685" s="202" t="s">
        <v>5685</v>
      </c>
      <c r="O685" s="202" t="s">
        <v>5654</v>
      </c>
      <c r="P685" s="202" t="s">
        <v>5650</v>
      </c>
      <c r="Q685" s="202" t="s">
        <v>5650</v>
      </c>
      <c r="R685" s="202" t="s">
        <v>5650</v>
      </c>
      <c r="S685" s="202" t="s">
        <v>5650</v>
      </c>
      <c r="T685" s="202" t="s">
        <v>5650</v>
      </c>
      <c r="U685" s="202">
        <v>2</v>
      </c>
      <c r="V685" s="202">
        <v>2</v>
      </c>
      <c r="W685" s="202">
        <v>0</v>
      </c>
    </row>
    <row r="686" s="202" customFormat="1" spans="1:23">
      <c r="A686" s="202">
        <v>682</v>
      </c>
      <c r="B686" s="202" t="s">
        <v>5625</v>
      </c>
      <c r="C686" s="202" t="s">
        <v>7009</v>
      </c>
      <c r="D686" s="202" t="s">
        <v>5642</v>
      </c>
      <c r="E686" s="202" t="s">
        <v>5642</v>
      </c>
      <c r="F686" s="202" t="s">
        <v>46</v>
      </c>
      <c r="G686" s="202" t="s">
        <v>310</v>
      </c>
      <c r="H686" s="202" t="s">
        <v>311</v>
      </c>
      <c r="I686" s="202" t="s">
        <v>7149</v>
      </c>
      <c r="J686" s="202" t="s">
        <v>6453</v>
      </c>
      <c r="K686" s="202" t="s">
        <v>6454</v>
      </c>
      <c r="L686" s="202" t="s">
        <v>6453</v>
      </c>
      <c r="M686" s="202" t="s">
        <v>6454</v>
      </c>
      <c r="N686" s="202" t="s">
        <v>6453</v>
      </c>
      <c r="O686" s="202" t="s">
        <v>5650</v>
      </c>
      <c r="P686" s="202" t="s">
        <v>5650</v>
      </c>
      <c r="Q686" s="202" t="s">
        <v>5650</v>
      </c>
      <c r="R686" s="202" t="s">
        <v>5650</v>
      </c>
      <c r="S686" s="202" t="s">
        <v>5650</v>
      </c>
      <c r="T686" s="202" t="s">
        <v>5650</v>
      </c>
      <c r="U686" s="202">
        <v>2</v>
      </c>
      <c r="V686" s="202">
        <v>2</v>
      </c>
      <c r="W686" s="202">
        <v>0</v>
      </c>
    </row>
    <row r="687" s="202" customFormat="1" spans="1:23">
      <c r="A687" s="202">
        <v>683</v>
      </c>
      <c r="B687" s="202" t="s">
        <v>5625</v>
      </c>
      <c r="C687" s="202" t="s">
        <v>7009</v>
      </c>
      <c r="D687" s="202" t="s">
        <v>5642</v>
      </c>
      <c r="E687" s="202" t="s">
        <v>5642</v>
      </c>
      <c r="F687" s="202" t="s">
        <v>46</v>
      </c>
      <c r="G687" s="202" t="s">
        <v>238</v>
      </c>
      <c r="H687" s="202" t="s">
        <v>239</v>
      </c>
      <c r="I687" s="202" t="s">
        <v>5822</v>
      </c>
      <c r="J687" s="202" t="s">
        <v>5650</v>
      </c>
      <c r="K687" s="202" t="s">
        <v>5650</v>
      </c>
      <c r="L687" s="202" t="s">
        <v>5650</v>
      </c>
      <c r="M687" s="202" t="s">
        <v>5650</v>
      </c>
      <c r="N687" s="202" t="s">
        <v>5650</v>
      </c>
      <c r="O687" s="202" t="s">
        <v>5650</v>
      </c>
      <c r="P687" s="202" t="s">
        <v>5650</v>
      </c>
      <c r="Q687" s="202" t="s">
        <v>5650</v>
      </c>
      <c r="R687" s="202" t="s">
        <v>5650</v>
      </c>
      <c r="S687" s="202" t="s">
        <v>5650</v>
      </c>
      <c r="T687" s="202" t="s">
        <v>5650</v>
      </c>
      <c r="U687" s="202">
        <v>0</v>
      </c>
      <c r="V687" s="202">
        <v>0</v>
      </c>
      <c r="W687" s="202">
        <v>0</v>
      </c>
    </row>
    <row r="688" s="202" customFormat="1" spans="1:23">
      <c r="A688" s="202">
        <v>684</v>
      </c>
      <c r="B688" s="202" t="s">
        <v>5625</v>
      </c>
      <c r="C688" s="202" t="s">
        <v>7009</v>
      </c>
      <c r="D688" s="202" t="s">
        <v>5642</v>
      </c>
      <c r="E688" s="202" t="s">
        <v>5642</v>
      </c>
      <c r="F688" s="202" t="s">
        <v>46</v>
      </c>
      <c r="G688" s="202" t="s">
        <v>286</v>
      </c>
      <c r="H688" s="202" t="s">
        <v>287</v>
      </c>
      <c r="I688" s="202" t="s">
        <v>6157</v>
      </c>
      <c r="J688" s="202" t="s">
        <v>5650</v>
      </c>
      <c r="K688" s="202" t="s">
        <v>5650</v>
      </c>
      <c r="L688" s="202" t="s">
        <v>5650</v>
      </c>
      <c r="M688" s="202" t="s">
        <v>5650</v>
      </c>
      <c r="N688" s="202" t="s">
        <v>5650</v>
      </c>
      <c r="O688" s="202" t="s">
        <v>5650</v>
      </c>
      <c r="P688" s="202" t="s">
        <v>5650</v>
      </c>
      <c r="Q688" s="202" t="s">
        <v>5650</v>
      </c>
      <c r="R688" s="202" t="s">
        <v>5650</v>
      </c>
      <c r="S688" s="202" t="s">
        <v>5650</v>
      </c>
      <c r="T688" s="202" t="s">
        <v>5650</v>
      </c>
      <c r="U688" s="202">
        <v>0</v>
      </c>
      <c r="V688" s="202">
        <v>0</v>
      </c>
      <c r="W688" s="202">
        <v>0</v>
      </c>
    </row>
    <row r="689" s="202" customFormat="1" spans="1:23">
      <c r="A689" s="202">
        <v>685</v>
      </c>
      <c r="B689" s="202" t="s">
        <v>5625</v>
      </c>
      <c r="C689" s="202" t="s">
        <v>7009</v>
      </c>
      <c r="D689" s="202" t="s">
        <v>5642</v>
      </c>
      <c r="E689" s="202" t="s">
        <v>5642</v>
      </c>
      <c r="F689" s="202" t="s">
        <v>46</v>
      </c>
      <c r="G689" s="202" t="s">
        <v>1413</v>
      </c>
      <c r="H689" s="202" t="s">
        <v>1414</v>
      </c>
      <c r="I689" s="202" t="s">
        <v>5727</v>
      </c>
      <c r="J689" s="202" t="s">
        <v>5650</v>
      </c>
      <c r="K689" s="202" t="s">
        <v>5650</v>
      </c>
      <c r="L689" s="202" t="s">
        <v>5650</v>
      </c>
      <c r="M689" s="202" t="s">
        <v>5650</v>
      </c>
      <c r="N689" s="202" t="s">
        <v>5650</v>
      </c>
      <c r="O689" s="202" t="s">
        <v>5650</v>
      </c>
      <c r="P689" s="202" t="s">
        <v>5650</v>
      </c>
      <c r="Q689" s="202" t="s">
        <v>5650</v>
      </c>
      <c r="R689" s="202" t="s">
        <v>5650</v>
      </c>
      <c r="S689" s="202" t="s">
        <v>5650</v>
      </c>
      <c r="T689" s="202" t="s">
        <v>5650</v>
      </c>
      <c r="U689" s="202">
        <v>0</v>
      </c>
      <c r="V689" s="202">
        <v>0</v>
      </c>
      <c r="W689" s="202">
        <v>0</v>
      </c>
    </row>
    <row r="690" s="202" customFormat="1" spans="1:23">
      <c r="A690" s="202">
        <v>686</v>
      </c>
      <c r="B690" s="202" t="s">
        <v>5625</v>
      </c>
      <c r="C690" s="202" t="s">
        <v>7009</v>
      </c>
      <c r="D690" s="202" t="s">
        <v>5642</v>
      </c>
      <c r="E690" s="202" t="s">
        <v>5642</v>
      </c>
      <c r="F690" s="202" t="s">
        <v>46</v>
      </c>
      <c r="G690" s="202" t="s">
        <v>240</v>
      </c>
      <c r="H690" s="202" t="s">
        <v>241</v>
      </c>
      <c r="I690" s="202" t="s">
        <v>7150</v>
      </c>
      <c r="J690" s="202" t="s">
        <v>5704</v>
      </c>
      <c r="K690" s="202" t="s">
        <v>5726</v>
      </c>
      <c r="L690" s="202" t="s">
        <v>5650</v>
      </c>
      <c r="M690" s="202" t="s">
        <v>5650</v>
      </c>
      <c r="N690" s="202" t="s">
        <v>5650</v>
      </c>
      <c r="O690" s="202" t="s">
        <v>5650</v>
      </c>
      <c r="P690" s="202" t="s">
        <v>5704</v>
      </c>
      <c r="Q690" s="202" t="s">
        <v>5726</v>
      </c>
      <c r="R690" s="202" t="s">
        <v>5856</v>
      </c>
      <c r="S690" s="202" t="s">
        <v>5650</v>
      </c>
      <c r="T690" s="202" t="s">
        <v>5856</v>
      </c>
      <c r="U690" s="202">
        <v>6</v>
      </c>
      <c r="V690" s="202">
        <v>0</v>
      </c>
      <c r="W690" s="202">
        <v>6</v>
      </c>
    </row>
    <row r="691" s="202" customFormat="1" spans="1:23">
      <c r="A691" s="202">
        <v>687</v>
      </c>
      <c r="B691" s="202" t="s">
        <v>5625</v>
      </c>
      <c r="C691" s="202" t="s">
        <v>7009</v>
      </c>
      <c r="D691" s="202" t="s">
        <v>5642</v>
      </c>
      <c r="E691" s="202" t="s">
        <v>5642</v>
      </c>
      <c r="F691" s="202" t="s">
        <v>46</v>
      </c>
      <c r="G691" s="202" t="s">
        <v>242</v>
      </c>
      <c r="H691" s="202" t="s">
        <v>243</v>
      </c>
      <c r="I691" s="202" t="s">
        <v>7151</v>
      </c>
      <c r="J691" s="202" t="s">
        <v>7106</v>
      </c>
      <c r="K691" s="202" t="s">
        <v>7152</v>
      </c>
      <c r="L691" s="202" t="s">
        <v>6096</v>
      </c>
      <c r="M691" s="202" t="s">
        <v>6096</v>
      </c>
      <c r="N691" s="202" t="s">
        <v>6096</v>
      </c>
      <c r="O691" s="202" t="s">
        <v>5650</v>
      </c>
      <c r="P691" s="202" t="s">
        <v>5687</v>
      </c>
      <c r="Q691" s="202" t="s">
        <v>5688</v>
      </c>
      <c r="R691" s="202" t="s">
        <v>5699</v>
      </c>
      <c r="S691" s="202" t="s">
        <v>5650</v>
      </c>
      <c r="T691" s="202" t="s">
        <v>5699</v>
      </c>
      <c r="U691" s="202">
        <v>3</v>
      </c>
      <c r="V691" s="202">
        <v>1</v>
      </c>
      <c r="W691" s="202">
        <v>2</v>
      </c>
    </row>
    <row r="692" s="202" customFormat="1" spans="1:23">
      <c r="A692" s="202">
        <v>688</v>
      </c>
      <c r="B692" s="202" t="s">
        <v>5625</v>
      </c>
      <c r="C692" s="202" t="s">
        <v>7009</v>
      </c>
      <c r="D692" s="202" t="s">
        <v>5642</v>
      </c>
      <c r="E692" s="202" t="s">
        <v>5642</v>
      </c>
      <c r="F692" s="202" t="s">
        <v>46</v>
      </c>
      <c r="G692" s="202" t="s">
        <v>294</v>
      </c>
      <c r="H692" s="202" t="s">
        <v>295</v>
      </c>
      <c r="I692" s="202" t="s">
        <v>7153</v>
      </c>
      <c r="J692" s="202" t="s">
        <v>7154</v>
      </c>
      <c r="K692" s="202" t="s">
        <v>7155</v>
      </c>
      <c r="L692" s="202" t="s">
        <v>7156</v>
      </c>
      <c r="M692" s="202" t="s">
        <v>7157</v>
      </c>
      <c r="N692" s="202" t="s">
        <v>7158</v>
      </c>
      <c r="O692" s="202" t="s">
        <v>6239</v>
      </c>
      <c r="P692" s="202" t="s">
        <v>6117</v>
      </c>
      <c r="Q692" s="202" t="s">
        <v>7099</v>
      </c>
      <c r="R692" s="202" t="s">
        <v>5669</v>
      </c>
      <c r="S692" s="202" t="s">
        <v>6298</v>
      </c>
      <c r="T692" s="202" t="s">
        <v>5685</v>
      </c>
      <c r="U692" s="202">
        <v>10</v>
      </c>
      <c r="V692" s="202">
        <v>6</v>
      </c>
      <c r="W692" s="202">
        <v>4</v>
      </c>
    </row>
    <row r="693" s="202" customFormat="1" spans="1:23">
      <c r="A693" s="202">
        <v>689</v>
      </c>
      <c r="B693" s="202" t="s">
        <v>5625</v>
      </c>
      <c r="C693" s="202" t="s">
        <v>7009</v>
      </c>
      <c r="D693" s="202" t="s">
        <v>5642</v>
      </c>
      <c r="E693" s="202" t="s">
        <v>5642</v>
      </c>
      <c r="F693" s="202" t="s">
        <v>345</v>
      </c>
      <c r="G693" s="202" t="s">
        <v>358</v>
      </c>
      <c r="H693" s="202" t="s">
        <v>360</v>
      </c>
      <c r="I693" s="202" t="s">
        <v>7159</v>
      </c>
      <c r="J693" s="202" t="s">
        <v>5650</v>
      </c>
      <c r="K693" s="202" t="s">
        <v>5650</v>
      </c>
      <c r="L693" s="202" t="s">
        <v>5650</v>
      </c>
      <c r="M693" s="202" t="s">
        <v>5650</v>
      </c>
      <c r="N693" s="202" t="s">
        <v>5650</v>
      </c>
      <c r="O693" s="202" t="s">
        <v>5650</v>
      </c>
      <c r="P693" s="202" t="s">
        <v>5650</v>
      </c>
      <c r="Q693" s="202" t="s">
        <v>5650</v>
      </c>
      <c r="R693" s="202" t="s">
        <v>5650</v>
      </c>
      <c r="S693" s="202" t="s">
        <v>5650</v>
      </c>
      <c r="T693" s="202" t="s">
        <v>5650</v>
      </c>
      <c r="U693" s="202">
        <v>0</v>
      </c>
      <c r="V693" s="202">
        <v>0</v>
      </c>
      <c r="W693" s="202">
        <v>0</v>
      </c>
    </row>
    <row r="694" s="202" customFormat="1" spans="1:23">
      <c r="A694" s="202">
        <v>690</v>
      </c>
      <c r="B694" s="202" t="s">
        <v>5625</v>
      </c>
      <c r="C694" s="202" t="s">
        <v>7009</v>
      </c>
      <c r="D694" s="202" t="s">
        <v>5642</v>
      </c>
      <c r="E694" s="202" t="s">
        <v>5642</v>
      </c>
      <c r="F694" s="202" t="s">
        <v>345</v>
      </c>
      <c r="G694" s="202" t="s">
        <v>426</v>
      </c>
      <c r="H694" s="202" t="s">
        <v>427</v>
      </c>
      <c r="I694" s="202" t="s">
        <v>7160</v>
      </c>
      <c r="J694" s="202" t="s">
        <v>6214</v>
      </c>
      <c r="K694" s="202" t="s">
        <v>7161</v>
      </c>
      <c r="L694" s="202" t="s">
        <v>7162</v>
      </c>
      <c r="M694" s="202" t="s">
        <v>7163</v>
      </c>
      <c r="N694" s="202" t="s">
        <v>7162</v>
      </c>
      <c r="O694" s="202" t="s">
        <v>5650</v>
      </c>
      <c r="P694" s="202" t="s">
        <v>6044</v>
      </c>
      <c r="Q694" s="202" t="s">
        <v>5928</v>
      </c>
      <c r="R694" s="202" t="s">
        <v>5713</v>
      </c>
      <c r="S694" s="202" t="s">
        <v>5650</v>
      </c>
      <c r="T694" s="202" t="s">
        <v>5687</v>
      </c>
      <c r="U694" s="202">
        <v>9</v>
      </c>
      <c r="V694" s="202">
        <v>4</v>
      </c>
      <c r="W694" s="202">
        <v>5</v>
      </c>
    </row>
    <row r="695" s="202" customFormat="1" spans="1:23">
      <c r="A695" s="202">
        <v>691</v>
      </c>
      <c r="B695" s="202" t="s">
        <v>5625</v>
      </c>
      <c r="C695" s="202" t="s">
        <v>7009</v>
      </c>
      <c r="D695" s="202" t="s">
        <v>5642</v>
      </c>
      <c r="E695" s="202" t="s">
        <v>5642</v>
      </c>
      <c r="F695" s="202" t="s">
        <v>345</v>
      </c>
      <c r="G695" s="202" t="s">
        <v>352</v>
      </c>
      <c r="H695" s="202" t="s">
        <v>353</v>
      </c>
      <c r="I695" s="202" t="s">
        <v>7164</v>
      </c>
      <c r="J695" s="202" t="s">
        <v>7165</v>
      </c>
      <c r="K695" s="202" t="s">
        <v>7166</v>
      </c>
      <c r="L695" s="202" t="s">
        <v>7167</v>
      </c>
      <c r="M695" s="202" t="s">
        <v>7168</v>
      </c>
      <c r="N695" s="202" t="s">
        <v>7167</v>
      </c>
      <c r="O695" s="202" t="s">
        <v>5650</v>
      </c>
      <c r="P695" s="202" t="s">
        <v>5729</v>
      </c>
      <c r="Q695" s="202" t="s">
        <v>5736</v>
      </c>
      <c r="R695" s="202" t="s">
        <v>5699</v>
      </c>
      <c r="S695" s="202" t="s">
        <v>5669</v>
      </c>
      <c r="T695" s="202" t="s">
        <v>5699</v>
      </c>
      <c r="U695" s="202">
        <v>7</v>
      </c>
      <c r="V695" s="202">
        <v>3</v>
      </c>
      <c r="W695" s="202">
        <v>4</v>
      </c>
    </row>
    <row r="696" s="202" customFormat="1" spans="1:23">
      <c r="A696" s="202">
        <v>692</v>
      </c>
      <c r="B696" s="202" t="s">
        <v>5625</v>
      </c>
      <c r="C696" s="202" t="s">
        <v>7009</v>
      </c>
      <c r="D696" s="202" t="s">
        <v>5642</v>
      </c>
      <c r="E696" s="202" t="s">
        <v>5642</v>
      </c>
      <c r="F696" s="202" t="s">
        <v>345</v>
      </c>
      <c r="G696" s="202" t="s">
        <v>370</v>
      </c>
      <c r="H696" s="202" t="s">
        <v>371</v>
      </c>
      <c r="I696" s="202" t="s">
        <v>7169</v>
      </c>
      <c r="J696" s="202" t="s">
        <v>7170</v>
      </c>
      <c r="K696" s="202" t="s">
        <v>7171</v>
      </c>
      <c r="L696" s="202" t="s">
        <v>5727</v>
      </c>
      <c r="M696" s="202" t="s">
        <v>5874</v>
      </c>
      <c r="N696" s="202" t="s">
        <v>5727</v>
      </c>
      <c r="O696" s="202" t="s">
        <v>5650</v>
      </c>
      <c r="P696" s="202" t="s">
        <v>7172</v>
      </c>
      <c r="Q696" s="202" t="s">
        <v>5859</v>
      </c>
      <c r="R696" s="202" t="s">
        <v>7173</v>
      </c>
      <c r="S696" s="202" t="s">
        <v>5865</v>
      </c>
      <c r="T696" s="202" t="s">
        <v>5672</v>
      </c>
      <c r="U696" s="202">
        <v>18</v>
      </c>
      <c r="V696" s="202">
        <v>3</v>
      </c>
      <c r="W696" s="202">
        <v>15</v>
      </c>
    </row>
    <row r="697" s="202" customFormat="1" spans="1:23">
      <c r="A697" s="202">
        <v>693</v>
      </c>
      <c r="B697" s="202" t="s">
        <v>5625</v>
      </c>
      <c r="C697" s="202" t="s">
        <v>7009</v>
      </c>
      <c r="D697" s="202" t="s">
        <v>5642</v>
      </c>
      <c r="E697" s="202" t="s">
        <v>5642</v>
      </c>
      <c r="F697" s="202" t="s">
        <v>345</v>
      </c>
      <c r="G697" s="202" t="s">
        <v>346</v>
      </c>
      <c r="H697" s="202" t="s">
        <v>347</v>
      </c>
      <c r="I697" s="202" t="s">
        <v>7174</v>
      </c>
      <c r="J697" s="202" t="s">
        <v>7175</v>
      </c>
      <c r="K697" s="202" t="s">
        <v>6667</v>
      </c>
      <c r="L697" s="202" t="s">
        <v>7176</v>
      </c>
      <c r="M697" s="202" t="s">
        <v>7177</v>
      </c>
      <c r="N697" s="202" t="s">
        <v>7176</v>
      </c>
      <c r="O697" s="202" t="s">
        <v>5650</v>
      </c>
      <c r="P697" s="202" t="s">
        <v>5808</v>
      </c>
      <c r="Q697" s="202" t="s">
        <v>6907</v>
      </c>
      <c r="R697" s="202" t="s">
        <v>5827</v>
      </c>
      <c r="S697" s="202" t="s">
        <v>5685</v>
      </c>
      <c r="T697" s="202" t="s">
        <v>5856</v>
      </c>
      <c r="U697" s="202">
        <v>15</v>
      </c>
      <c r="V697" s="202">
        <v>5</v>
      </c>
      <c r="W697" s="202">
        <v>10</v>
      </c>
    </row>
    <row r="698" s="202" customFormat="1" spans="1:23">
      <c r="A698" s="202">
        <v>694</v>
      </c>
      <c r="B698" s="202" t="s">
        <v>5625</v>
      </c>
      <c r="C698" s="202" t="s">
        <v>7009</v>
      </c>
      <c r="D698" s="202" t="s">
        <v>5642</v>
      </c>
      <c r="E698" s="202" t="s">
        <v>5642</v>
      </c>
      <c r="F698" s="202" t="s">
        <v>345</v>
      </c>
      <c r="G698" s="202" t="s">
        <v>349</v>
      </c>
      <c r="H698" s="202" t="s">
        <v>350</v>
      </c>
      <c r="I698" s="202" t="s">
        <v>7178</v>
      </c>
      <c r="J698" s="202" t="s">
        <v>7179</v>
      </c>
      <c r="K698" s="202" t="s">
        <v>5652</v>
      </c>
      <c r="L698" s="202" t="s">
        <v>7180</v>
      </c>
      <c r="M698" s="202" t="s">
        <v>6449</v>
      </c>
      <c r="N698" s="202" t="s">
        <v>7181</v>
      </c>
      <c r="O698" s="202" t="s">
        <v>5685</v>
      </c>
      <c r="P698" s="202" t="s">
        <v>5713</v>
      </c>
      <c r="Q698" s="202" t="s">
        <v>5974</v>
      </c>
      <c r="R698" s="202" t="s">
        <v>5727</v>
      </c>
      <c r="S698" s="202" t="s">
        <v>5650</v>
      </c>
      <c r="T698" s="202" t="s">
        <v>5699</v>
      </c>
      <c r="U698" s="202">
        <v>10</v>
      </c>
      <c r="V698" s="202">
        <v>7</v>
      </c>
      <c r="W698" s="202">
        <v>3</v>
      </c>
    </row>
    <row r="699" s="202" customFormat="1" spans="1:23">
      <c r="A699" s="202">
        <v>695</v>
      </c>
      <c r="B699" s="202" t="s">
        <v>5625</v>
      </c>
      <c r="C699" s="202" t="s">
        <v>7009</v>
      </c>
      <c r="D699" s="202" t="s">
        <v>5642</v>
      </c>
      <c r="E699" s="202" t="s">
        <v>5642</v>
      </c>
      <c r="F699" s="202" t="s">
        <v>345</v>
      </c>
      <c r="G699" s="202" t="s">
        <v>361</v>
      </c>
      <c r="H699" s="202" t="s">
        <v>362</v>
      </c>
      <c r="I699" s="202" t="s">
        <v>7182</v>
      </c>
      <c r="J699" s="202" t="s">
        <v>7183</v>
      </c>
      <c r="K699" s="202" t="s">
        <v>5649</v>
      </c>
      <c r="L699" s="202" t="s">
        <v>5865</v>
      </c>
      <c r="M699" s="202" t="s">
        <v>6135</v>
      </c>
      <c r="N699" s="202" t="s">
        <v>5758</v>
      </c>
      <c r="O699" s="202" t="s">
        <v>5685</v>
      </c>
      <c r="P699" s="202" t="s">
        <v>5837</v>
      </c>
      <c r="Q699" s="202" t="s">
        <v>5663</v>
      </c>
      <c r="R699" s="202" t="s">
        <v>5856</v>
      </c>
      <c r="S699" s="202" t="s">
        <v>5685</v>
      </c>
      <c r="T699" s="202" t="s">
        <v>5856</v>
      </c>
      <c r="U699" s="202">
        <v>12</v>
      </c>
      <c r="V699" s="202">
        <v>5</v>
      </c>
      <c r="W699" s="202">
        <v>7</v>
      </c>
    </row>
    <row r="700" s="202" customFormat="1" spans="1:23">
      <c r="A700" s="202">
        <v>696</v>
      </c>
      <c r="B700" s="202" t="s">
        <v>5625</v>
      </c>
      <c r="C700" s="202" t="s">
        <v>7009</v>
      </c>
      <c r="D700" s="202" t="s">
        <v>5642</v>
      </c>
      <c r="E700" s="202" t="s">
        <v>5642</v>
      </c>
      <c r="F700" s="202" t="s">
        <v>345</v>
      </c>
      <c r="G700" s="202" t="s">
        <v>424</v>
      </c>
      <c r="H700" s="202" t="s">
        <v>425</v>
      </c>
      <c r="I700" s="202" t="s">
        <v>7184</v>
      </c>
      <c r="J700" s="202" t="s">
        <v>5650</v>
      </c>
      <c r="K700" s="202" t="s">
        <v>5650</v>
      </c>
      <c r="L700" s="202" t="s">
        <v>5650</v>
      </c>
      <c r="M700" s="202" t="s">
        <v>5650</v>
      </c>
      <c r="N700" s="202" t="s">
        <v>5650</v>
      </c>
      <c r="O700" s="202" t="s">
        <v>5650</v>
      </c>
      <c r="P700" s="202" t="s">
        <v>5650</v>
      </c>
      <c r="Q700" s="202" t="s">
        <v>5650</v>
      </c>
      <c r="R700" s="202" t="s">
        <v>5650</v>
      </c>
      <c r="S700" s="202" t="s">
        <v>5650</v>
      </c>
      <c r="T700" s="202" t="s">
        <v>5650</v>
      </c>
      <c r="U700" s="202">
        <v>0</v>
      </c>
      <c r="V700" s="202">
        <v>0</v>
      </c>
      <c r="W700" s="202">
        <v>0</v>
      </c>
    </row>
    <row r="701" s="202" customFormat="1" spans="1:23">
      <c r="A701" s="202">
        <v>697</v>
      </c>
      <c r="B701" s="202" t="s">
        <v>5625</v>
      </c>
      <c r="C701" s="202" t="s">
        <v>7009</v>
      </c>
      <c r="D701" s="202" t="s">
        <v>5642</v>
      </c>
      <c r="E701" s="202" t="s">
        <v>5642</v>
      </c>
      <c r="F701" s="202" t="s">
        <v>345</v>
      </c>
      <c r="G701" s="202" t="s">
        <v>363</v>
      </c>
      <c r="H701" s="202" t="s">
        <v>364</v>
      </c>
      <c r="I701" s="202" t="s">
        <v>7185</v>
      </c>
      <c r="J701" s="202" t="s">
        <v>5650</v>
      </c>
      <c r="K701" s="202" t="s">
        <v>5650</v>
      </c>
      <c r="L701" s="202" t="s">
        <v>5650</v>
      </c>
      <c r="M701" s="202" t="s">
        <v>5650</v>
      </c>
      <c r="N701" s="202" t="s">
        <v>5650</v>
      </c>
      <c r="O701" s="202" t="s">
        <v>5650</v>
      </c>
      <c r="P701" s="202" t="s">
        <v>5650</v>
      </c>
      <c r="Q701" s="202" t="s">
        <v>5650</v>
      </c>
      <c r="R701" s="202" t="s">
        <v>5650</v>
      </c>
      <c r="S701" s="202" t="s">
        <v>5650</v>
      </c>
      <c r="T701" s="202" t="s">
        <v>5650</v>
      </c>
      <c r="U701" s="202">
        <v>0</v>
      </c>
      <c r="V701" s="202">
        <v>0</v>
      </c>
      <c r="W701" s="202">
        <v>0</v>
      </c>
    </row>
    <row r="702" s="202" customFormat="1" spans="1:23">
      <c r="A702" s="202">
        <v>698</v>
      </c>
      <c r="B702" s="202" t="s">
        <v>5625</v>
      </c>
      <c r="C702" s="202" t="s">
        <v>7009</v>
      </c>
      <c r="D702" s="202" t="s">
        <v>5642</v>
      </c>
      <c r="E702" s="202" t="s">
        <v>5642</v>
      </c>
      <c r="F702" s="202" t="s">
        <v>345</v>
      </c>
      <c r="G702" s="202" t="s">
        <v>355</v>
      </c>
      <c r="H702" s="202" t="s">
        <v>356</v>
      </c>
      <c r="I702" s="202" t="s">
        <v>7186</v>
      </c>
      <c r="J702" s="202" t="s">
        <v>5693</v>
      </c>
      <c r="K702" s="202" t="s">
        <v>6119</v>
      </c>
      <c r="L702" s="202" t="s">
        <v>5697</v>
      </c>
      <c r="M702" s="202" t="s">
        <v>5801</v>
      </c>
      <c r="N702" s="202" t="s">
        <v>5687</v>
      </c>
      <c r="O702" s="202" t="s">
        <v>5654</v>
      </c>
      <c r="P702" s="202" t="s">
        <v>6784</v>
      </c>
      <c r="Q702" s="202" t="s">
        <v>5794</v>
      </c>
      <c r="R702" s="202" t="s">
        <v>6365</v>
      </c>
      <c r="S702" s="202" t="s">
        <v>5669</v>
      </c>
      <c r="T702" s="202" t="s">
        <v>5729</v>
      </c>
      <c r="U702" s="202">
        <v>14</v>
      </c>
      <c r="V702" s="202">
        <v>3</v>
      </c>
      <c r="W702" s="202">
        <v>11</v>
      </c>
    </row>
    <row r="703" s="202" customFormat="1" hidden="1" spans="1:23">
      <c r="A703" s="202">
        <v>699</v>
      </c>
      <c r="B703" s="202" t="s">
        <v>5625</v>
      </c>
      <c r="C703" s="202" t="s">
        <v>7009</v>
      </c>
      <c r="D703" s="202" t="s">
        <v>137</v>
      </c>
      <c r="E703" s="202" t="s">
        <v>7187</v>
      </c>
      <c r="F703" s="202" t="s">
        <v>140</v>
      </c>
      <c r="G703" s="202" t="s">
        <v>138</v>
      </c>
      <c r="H703" s="202" t="s">
        <v>139</v>
      </c>
      <c r="I703" s="202" t="s">
        <v>7188</v>
      </c>
      <c r="J703" s="202" t="s">
        <v>5650</v>
      </c>
      <c r="K703" s="202" t="s">
        <v>5650</v>
      </c>
      <c r="L703" s="202" t="s">
        <v>5650</v>
      </c>
      <c r="M703" s="202" t="s">
        <v>5650</v>
      </c>
      <c r="N703" s="202" t="s">
        <v>5650</v>
      </c>
      <c r="O703" s="202" t="s">
        <v>5650</v>
      </c>
      <c r="P703" s="202" t="s">
        <v>5650</v>
      </c>
      <c r="Q703" s="202" t="s">
        <v>5650</v>
      </c>
      <c r="R703" s="202" t="s">
        <v>5650</v>
      </c>
      <c r="S703" s="202" t="s">
        <v>5650</v>
      </c>
      <c r="T703" s="202" t="s">
        <v>5650</v>
      </c>
      <c r="U703" s="202">
        <v>0</v>
      </c>
      <c r="V703" s="202">
        <v>0</v>
      </c>
      <c r="W703" s="202">
        <v>0</v>
      </c>
    </row>
    <row r="704" s="202" customFormat="1" hidden="1" spans="1:23">
      <c r="A704" s="202">
        <v>700</v>
      </c>
      <c r="B704" s="202" t="s">
        <v>5625</v>
      </c>
      <c r="C704" s="202" t="s">
        <v>7009</v>
      </c>
      <c r="D704" s="202" t="s">
        <v>97</v>
      </c>
      <c r="E704" s="202" t="s">
        <v>7189</v>
      </c>
      <c r="F704" s="202" t="s">
        <v>101</v>
      </c>
      <c r="G704" s="202" t="s">
        <v>98</v>
      </c>
      <c r="H704" s="202" t="s">
        <v>100</v>
      </c>
      <c r="I704" s="202" t="s">
        <v>7190</v>
      </c>
      <c r="J704" s="202" t="s">
        <v>5858</v>
      </c>
      <c r="K704" s="202" t="s">
        <v>7191</v>
      </c>
      <c r="L704" s="202" t="s">
        <v>7192</v>
      </c>
      <c r="M704" s="202" t="s">
        <v>7193</v>
      </c>
      <c r="N704" s="202" t="s">
        <v>7192</v>
      </c>
      <c r="O704" s="202" t="s">
        <v>5650</v>
      </c>
      <c r="P704" s="202" t="s">
        <v>5724</v>
      </c>
      <c r="Q704" s="202" t="s">
        <v>5794</v>
      </c>
      <c r="R704" s="202" t="s">
        <v>5687</v>
      </c>
      <c r="S704" s="202" t="s">
        <v>5650</v>
      </c>
      <c r="T704" s="202" t="s">
        <v>5687</v>
      </c>
      <c r="U704" s="202">
        <v>8</v>
      </c>
      <c r="V704" s="202">
        <v>4</v>
      </c>
      <c r="W704" s="202">
        <v>4</v>
      </c>
    </row>
    <row r="705" s="202" customFormat="1" hidden="1" spans="1:23">
      <c r="A705" s="202">
        <v>701</v>
      </c>
      <c r="B705" s="202" t="s">
        <v>5625</v>
      </c>
      <c r="C705" s="202" t="s">
        <v>7009</v>
      </c>
      <c r="D705" s="202" t="s">
        <v>97</v>
      </c>
      <c r="E705" s="202" t="s">
        <v>7189</v>
      </c>
      <c r="F705" s="202" t="s">
        <v>101</v>
      </c>
      <c r="G705" s="202" t="s">
        <v>103</v>
      </c>
      <c r="H705" s="202" t="s">
        <v>104</v>
      </c>
      <c r="I705" s="202" t="s">
        <v>7194</v>
      </c>
      <c r="J705" s="202" t="s">
        <v>5650</v>
      </c>
      <c r="K705" s="202" t="s">
        <v>5650</v>
      </c>
      <c r="L705" s="202" t="s">
        <v>5650</v>
      </c>
      <c r="M705" s="202" t="s">
        <v>5650</v>
      </c>
      <c r="N705" s="202" t="s">
        <v>5650</v>
      </c>
      <c r="O705" s="202" t="s">
        <v>5650</v>
      </c>
      <c r="P705" s="202" t="s">
        <v>5650</v>
      </c>
      <c r="Q705" s="202" t="s">
        <v>5650</v>
      </c>
      <c r="R705" s="202" t="s">
        <v>5650</v>
      </c>
      <c r="S705" s="202" t="s">
        <v>5650</v>
      </c>
      <c r="T705" s="202" t="s">
        <v>5650</v>
      </c>
      <c r="U705" s="202">
        <v>0</v>
      </c>
      <c r="V705" s="202">
        <v>0</v>
      </c>
      <c r="W705" s="202">
        <v>0</v>
      </c>
    </row>
    <row r="706" s="202" customFormat="1" hidden="1" spans="1:23">
      <c r="A706" s="202">
        <v>702</v>
      </c>
      <c r="B706" s="202" t="s">
        <v>5625</v>
      </c>
      <c r="C706" s="202" t="s">
        <v>7009</v>
      </c>
      <c r="D706" s="202" t="s">
        <v>93</v>
      </c>
      <c r="E706" s="202" t="s">
        <v>7195</v>
      </c>
      <c r="F706" s="202" t="s">
        <v>7196</v>
      </c>
      <c r="G706" s="202" t="s">
        <v>365</v>
      </c>
      <c r="H706" s="202" t="s">
        <v>366</v>
      </c>
      <c r="I706" s="202" t="s">
        <v>7197</v>
      </c>
      <c r="J706" s="202" t="s">
        <v>6096</v>
      </c>
      <c r="K706" s="202" t="s">
        <v>6096</v>
      </c>
      <c r="L706" s="202" t="s">
        <v>6096</v>
      </c>
      <c r="M706" s="202" t="s">
        <v>6096</v>
      </c>
      <c r="N706" s="202" t="s">
        <v>6096</v>
      </c>
      <c r="O706" s="202" t="s">
        <v>5650</v>
      </c>
      <c r="P706" s="202" t="s">
        <v>5650</v>
      </c>
      <c r="Q706" s="202" t="s">
        <v>5650</v>
      </c>
      <c r="R706" s="202" t="s">
        <v>5650</v>
      </c>
      <c r="S706" s="202" t="s">
        <v>5650</v>
      </c>
      <c r="T706" s="202" t="s">
        <v>5650</v>
      </c>
      <c r="U706" s="202">
        <v>1</v>
      </c>
      <c r="V706" s="202">
        <v>1</v>
      </c>
      <c r="W706" s="202">
        <v>0</v>
      </c>
    </row>
    <row r="707" s="202" customFormat="1" hidden="1" spans="1:23">
      <c r="A707" s="202">
        <v>703</v>
      </c>
      <c r="B707" s="202" t="s">
        <v>5625</v>
      </c>
      <c r="C707" s="202" t="s">
        <v>7009</v>
      </c>
      <c r="D707" s="202" t="s">
        <v>93</v>
      </c>
      <c r="E707" s="202" t="s">
        <v>7195</v>
      </c>
      <c r="F707" s="202" t="s">
        <v>7196</v>
      </c>
      <c r="G707" s="202" t="s">
        <v>258</v>
      </c>
      <c r="H707" s="202" t="s">
        <v>259</v>
      </c>
      <c r="I707" s="202" t="s">
        <v>7198</v>
      </c>
      <c r="J707" s="202" t="s">
        <v>7106</v>
      </c>
      <c r="K707" s="202" t="s">
        <v>5874</v>
      </c>
      <c r="L707" s="202" t="s">
        <v>6096</v>
      </c>
      <c r="M707" s="202" t="s">
        <v>6208</v>
      </c>
      <c r="N707" s="202" t="s">
        <v>6096</v>
      </c>
      <c r="O707" s="202" t="s">
        <v>5650</v>
      </c>
      <c r="P707" s="202" t="s">
        <v>5687</v>
      </c>
      <c r="Q707" s="202" t="s">
        <v>5688</v>
      </c>
      <c r="R707" s="202" t="s">
        <v>5699</v>
      </c>
      <c r="S707" s="202" t="s">
        <v>5650</v>
      </c>
      <c r="T707" s="202" t="s">
        <v>5699</v>
      </c>
      <c r="U707" s="202">
        <v>4</v>
      </c>
      <c r="V707" s="202">
        <v>2</v>
      </c>
      <c r="W707" s="202">
        <v>2</v>
      </c>
    </row>
    <row r="708" s="202" customFormat="1" hidden="1" spans="1:23">
      <c r="A708" s="202">
        <v>704</v>
      </c>
      <c r="B708" s="202" t="s">
        <v>5625</v>
      </c>
      <c r="C708" s="202" t="s">
        <v>7009</v>
      </c>
      <c r="D708" s="202" t="s">
        <v>60</v>
      </c>
      <c r="E708" s="202" t="s">
        <v>7199</v>
      </c>
      <c r="F708" s="202" t="s">
        <v>292</v>
      </c>
      <c r="G708" s="202" t="s">
        <v>206</v>
      </c>
      <c r="H708" s="202" t="s">
        <v>207</v>
      </c>
      <c r="I708" s="202" t="s">
        <v>7200</v>
      </c>
      <c r="J708" s="202" t="s">
        <v>7201</v>
      </c>
      <c r="K708" s="202" t="s">
        <v>6303</v>
      </c>
      <c r="L708" s="202" t="s">
        <v>7202</v>
      </c>
      <c r="M708" s="202" t="s">
        <v>6227</v>
      </c>
      <c r="N708" s="202" t="s">
        <v>7203</v>
      </c>
      <c r="O708" s="202" t="s">
        <v>6628</v>
      </c>
      <c r="P708" s="202" t="s">
        <v>7204</v>
      </c>
      <c r="Q708" s="202" t="s">
        <v>6421</v>
      </c>
      <c r="R708" s="202" t="s">
        <v>5766</v>
      </c>
      <c r="S708" s="202" t="s">
        <v>6431</v>
      </c>
      <c r="T708" s="202" t="s">
        <v>5766</v>
      </c>
      <c r="U708" s="202">
        <v>27</v>
      </c>
      <c r="V708" s="202">
        <v>7</v>
      </c>
      <c r="W708" s="202">
        <v>20</v>
      </c>
    </row>
    <row r="709" s="202" customFormat="1" hidden="1" spans="1:23">
      <c r="A709" s="202">
        <v>705</v>
      </c>
      <c r="B709" s="202" t="s">
        <v>5625</v>
      </c>
      <c r="C709" s="202" t="s">
        <v>7009</v>
      </c>
      <c r="D709" s="202" t="s">
        <v>60</v>
      </c>
      <c r="E709" s="202" t="s">
        <v>7205</v>
      </c>
      <c r="F709" s="202" t="s">
        <v>7206</v>
      </c>
      <c r="G709" s="202" t="s">
        <v>209</v>
      </c>
      <c r="H709" s="202" t="s">
        <v>210</v>
      </c>
      <c r="I709" s="202" t="s">
        <v>7207</v>
      </c>
      <c r="J709" s="202" t="s">
        <v>6825</v>
      </c>
      <c r="K709" s="202" t="s">
        <v>7208</v>
      </c>
      <c r="L709" s="202" t="s">
        <v>7209</v>
      </c>
      <c r="M709" s="202" t="s">
        <v>7210</v>
      </c>
      <c r="N709" s="202" t="s">
        <v>7211</v>
      </c>
      <c r="O709" s="202" t="s">
        <v>6239</v>
      </c>
      <c r="P709" s="202" t="s">
        <v>7212</v>
      </c>
      <c r="Q709" s="202" t="s">
        <v>6135</v>
      </c>
      <c r="R709" s="202" t="s">
        <v>5685</v>
      </c>
      <c r="S709" s="202" t="s">
        <v>5987</v>
      </c>
      <c r="T709" s="202" t="s">
        <v>5654</v>
      </c>
      <c r="U709" s="202">
        <v>7</v>
      </c>
      <c r="V709" s="202">
        <v>3</v>
      </c>
      <c r="W709" s="202">
        <v>4</v>
      </c>
    </row>
    <row r="710" s="202" customFormat="1" spans="1:23">
      <c r="A710" s="202">
        <v>706</v>
      </c>
      <c r="B710" s="202" t="s">
        <v>5625</v>
      </c>
      <c r="C710" s="202" t="s">
        <v>7009</v>
      </c>
      <c r="D710" s="202" t="s">
        <v>5642</v>
      </c>
      <c r="E710" s="202" t="s">
        <v>5642</v>
      </c>
      <c r="F710" s="202" t="s">
        <v>432</v>
      </c>
      <c r="G710" s="202" t="s">
        <v>430</v>
      </c>
      <c r="H710" s="202" t="s">
        <v>431</v>
      </c>
      <c r="I710" s="202" t="s">
        <v>7213</v>
      </c>
      <c r="J710" s="202" t="s">
        <v>5650</v>
      </c>
      <c r="K710" s="202" t="s">
        <v>5650</v>
      </c>
      <c r="L710" s="202" t="s">
        <v>5650</v>
      </c>
      <c r="M710" s="202" t="s">
        <v>5650</v>
      </c>
      <c r="N710" s="202" t="s">
        <v>5650</v>
      </c>
      <c r="O710" s="202" t="s">
        <v>5650</v>
      </c>
      <c r="P710" s="202" t="s">
        <v>5650</v>
      </c>
      <c r="Q710" s="202" t="s">
        <v>5650</v>
      </c>
      <c r="R710" s="202" t="s">
        <v>5650</v>
      </c>
      <c r="S710" s="202" t="s">
        <v>5650</v>
      </c>
      <c r="T710" s="202" t="s">
        <v>5650</v>
      </c>
      <c r="U710" s="202">
        <v>0</v>
      </c>
      <c r="V710" s="202">
        <v>0</v>
      </c>
      <c r="W710" s="202">
        <v>0</v>
      </c>
    </row>
    <row r="711" s="202" customFormat="1" hidden="1" spans="1:23">
      <c r="A711" s="202">
        <v>707</v>
      </c>
      <c r="B711" s="202" t="s">
        <v>5625</v>
      </c>
      <c r="C711" s="202" t="s">
        <v>7009</v>
      </c>
      <c r="D711" s="202" t="s">
        <v>67</v>
      </c>
      <c r="E711" s="202" t="s">
        <v>7214</v>
      </c>
      <c r="F711" s="202" t="s">
        <v>220</v>
      </c>
      <c r="G711" s="202" t="s">
        <v>267</v>
      </c>
      <c r="H711" s="202" t="s">
        <v>219</v>
      </c>
      <c r="I711" s="202" t="s">
        <v>5669</v>
      </c>
      <c r="J711" s="202" t="s">
        <v>5650</v>
      </c>
      <c r="K711" s="202" t="s">
        <v>5650</v>
      </c>
      <c r="L711" s="202" t="s">
        <v>5650</v>
      </c>
      <c r="M711" s="202" t="s">
        <v>5650</v>
      </c>
      <c r="N711" s="202" t="s">
        <v>5650</v>
      </c>
      <c r="O711" s="202" t="s">
        <v>5650</v>
      </c>
      <c r="P711" s="202" t="s">
        <v>5650</v>
      </c>
      <c r="Q711" s="202" t="s">
        <v>5650</v>
      </c>
      <c r="R711" s="202" t="s">
        <v>5650</v>
      </c>
      <c r="S711" s="202" t="s">
        <v>5650</v>
      </c>
      <c r="T711" s="202" t="s">
        <v>5650</v>
      </c>
      <c r="U711" s="202">
        <v>0</v>
      </c>
      <c r="V711" s="202">
        <v>0</v>
      </c>
      <c r="W711" s="202">
        <v>0</v>
      </c>
    </row>
    <row r="712" s="202" customFormat="1" hidden="1" spans="1:23">
      <c r="A712" s="202">
        <v>708</v>
      </c>
      <c r="B712" s="202" t="s">
        <v>5625</v>
      </c>
      <c r="C712" s="202" t="s">
        <v>7009</v>
      </c>
      <c r="D712" s="202" t="s">
        <v>67</v>
      </c>
      <c r="E712" s="202" t="s">
        <v>7214</v>
      </c>
      <c r="F712" s="202" t="s">
        <v>220</v>
      </c>
      <c r="G712" s="202" t="s">
        <v>218</v>
      </c>
      <c r="H712" s="202" t="s">
        <v>219</v>
      </c>
      <c r="I712" s="202" t="s">
        <v>7058</v>
      </c>
      <c r="J712" s="202" t="s">
        <v>7111</v>
      </c>
      <c r="K712" s="202" t="s">
        <v>7112</v>
      </c>
      <c r="L712" s="202" t="s">
        <v>6453</v>
      </c>
      <c r="M712" s="202" t="s">
        <v>6454</v>
      </c>
      <c r="N712" s="202" t="s">
        <v>6453</v>
      </c>
      <c r="O712" s="202" t="s">
        <v>5650</v>
      </c>
      <c r="P712" s="202" t="s">
        <v>5669</v>
      </c>
      <c r="Q712" s="202" t="s">
        <v>5654</v>
      </c>
      <c r="R712" s="202" t="s">
        <v>5685</v>
      </c>
      <c r="S712" s="202" t="s">
        <v>5650</v>
      </c>
      <c r="T712" s="202" t="s">
        <v>5685</v>
      </c>
      <c r="U712" s="202">
        <v>4</v>
      </c>
      <c r="V712" s="202">
        <v>2</v>
      </c>
      <c r="W712" s="202">
        <v>2</v>
      </c>
    </row>
    <row r="713" s="202" customFormat="1" hidden="1" spans="1:23">
      <c r="A713" s="202">
        <v>709</v>
      </c>
      <c r="B713" s="202" t="s">
        <v>5625</v>
      </c>
      <c r="C713" s="202" t="s">
        <v>7009</v>
      </c>
      <c r="D713" s="202" t="s">
        <v>87</v>
      </c>
      <c r="E713" s="202" t="s">
        <v>7215</v>
      </c>
      <c r="F713" s="202" t="s">
        <v>175</v>
      </c>
      <c r="G713" s="202" t="s">
        <v>173</v>
      </c>
      <c r="H713" s="202" t="s">
        <v>174</v>
      </c>
      <c r="I713" s="202" t="s">
        <v>7216</v>
      </c>
      <c r="J713" s="202" t="s">
        <v>5687</v>
      </c>
      <c r="K713" s="202" t="s">
        <v>5688</v>
      </c>
      <c r="L713" s="202" t="s">
        <v>5650</v>
      </c>
      <c r="M713" s="202" t="s">
        <v>5650</v>
      </c>
      <c r="N713" s="202" t="s">
        <v>5650</v>
      </c>
      <c r="O713" s="202" t="s">
        <v>5650</v>
      </c>
      <c r="P713" s="202" t="s">
        <v>5687</v>
      </c>
      <c r="Q713" s="202" t="s">
        <v>5688</v>
      </c>
      <c r="R713" s="202" t="s">
        <v>5699</v>
      </c>
      <c r="S713" s="202" t="s">
        <v>5650</v>
      </c>
      <c r="T713" s="202" t="s">
        <v>5699</v>
      </c>
      <c r="U713" s="202">
        <v>2</v>
      </c>
      <c r="V713" s="202">
        <v>0</v>
      </c>
      <c r="W713" s="202">
        <v>2</v>
      </c>
    </row>
    <row r="714" s="202" customFormat="1" hidden="1" spans="1:23">
      <c r="A714" s="202">
        <v>710</v>
      </c>
      <c r="B714" s="202" t="s">
        <v>5625</v>
      </c>
      <c r="C714" s="202" t="s">
        <v>7009</v>
      </c>
      <c r="D714" s="202" t="s">
        <v>124</v>
      </c>
      <c r="E714" s="202" t="s">
        <v>7217</v>
      </c>
      <c r="F714" s="202" t="s">
        <v>7218</v>
      </c>
      <c r="G714" s="202" t="s">
        <v>170</v>
      </c>
      <c r="H714" s="202" t="s">
        <v>171</v>
      </c>
      <c r="I714" s="202" t="s">
        <v>7219</v>
      </c>
      <c r="J714" s="202" t="s">
        <v>5727</v>
      </c>
      <c r="K714" s="202" t="s">
        <v>6119</v>
      </c>
      <c r="L714" s="202" t="s">
        <v>5650</v>
      </c>
      <c r="M714" s="202" t="s">
        <v>5650</v>
      </c>
      <c r="N714" s="202" t="s">
        <v>5650</v>
      </c>
      <c r="O714" s="202" t="s">
        <v>5650</v>
      </c>
      <c r="P714" s="202" t="s">
        <v>5727</v>
      </c>
      <c r="Q714" s="202" t="s">
        <v>5667</v>
      </c>
      <c r="R714" s="202" t="s">
        <v>5685</v>
      </c>
      <c r="S714" s="202" t="s">
        <v>5650</v>
      </c>
      <c r="T714" s="202" t="s">
        <v>5699</v>
      </c>
      <c r="U714" s="202">
        <v>5</v>
      </c>
      <c r="V714" s="202">
        <v>1</v>
      </c>
      <c r="W714" s="202">
        <v>4</v>
      </c>
    </row>
    <row r="715" s="202" customFormat="1" hidden="1" spans="1:23">
      <c r="A715" s="202">
        <v>711</v>
      </c>
      <c r="B715" s="202" t="s">
        <v>5625</v>
      </c>
      <c r="C715" s="202" t="s">
        <v>7009</v>
      </c>
      <c r="D715" s="202" t="s">
        <v>124</v>
      </c>
      <c r="E715" s="202" t="s">
        <v>7217</v>
      </c>
      <c r="F715" s="202" t="s">
        <v>7218</v>
      </c>
      <c r="G715" s="202" t="s">
        <v>253</v>
      </c>
      <c r="H715" s="202" t="s">
        <v>254</v>
      </c>
      <c r="I715" s="202" t="s">
        <v>7220</v>
      </c>
      <c r="J715" s="202" t="s">
        <v>5650</v>
      </c>
      <c r="K715" s="202" t="s">
        <v>5650</v>
      </c>
      <c r="L715" s="202" t="s">
        <v>5650</v>
      </c>
      <c r="M715" s="202" t="s">
        <v>5650</v>
      </c>
      <c r="N715" s="202" t="s">
        <v>5650</v>
      </c>
      <c r="O715" s="202" t="s">
        <v>5650</v>
      </c>
      <c r="P715" s="202" t="s">
        <v>5650</v>
      </c>
      <c r="Q715" s="202" t="s">
        <v>5650</v>
      </c>
      <c r="R715" s="202" t="s">
        <v>5650</v>
      </c>
      <c r="S715" s="202" t="s">
        <v>5650</v>
      </c>
      <c r="T715" s="202" t="s">
        <v>5650</v>
      </c>
      <c r="U715" s="202">
        <v>1</v>
      </c>
      <c r="V715" s="202">
        <v>1</v>
      </c>
      <c r="W715" s="202">
        <v>0</v>
      </c>
    </row>
    <row r="716" s="202" customFormat="1" hidden="1" spans="1:23">
      <c r="A716" s="202">
        <v>712</v>
      </c>
      <c r="B716" s="202" t="s">
        <v>5625</v>
      </c>
      <c r="C716" s="202" t="s">
        <v>7009</v>
      </c>
      <c r="D716" s="202" t="s">
        <v>42</v>
      </c>
      <c r="E716" s="202" t="s">
        <v>7067</v>
      </c>
      <c r="F716" s="202" t="s">
        <v>7221</v>
      </c>
      <c r="G716" s="202" t="s">
        <v>203</v>
      </c>
      <c r="H716" s="202" t="s">
        <v>204</v>
      </c>
      <c r="I716" s="202" t="s">
        <v>7222</v>
      </c>
      <c r="J716" s="202" t="s">
        <v>5758</v>
      </c>
      <c r="K716" s="202" t="s">
        <v>6303</v>
      </c>
      <c r="L716" s="202" t="s">
        <v>5650</v>
      </c>
      <c r="M716" s="202" t="s">
        <v>5650</v>
      </c>
      <c r="N716" s="202" t="s">
        <v>5650</v>
      </c>
      <c r="O716" s="202" t="s">
        <v>5650</v>
      </c>
      <c r="P716" s="202" t="s">
        <v>5758</v>
      </c>
      <c r="Q716" s="202" t="s">
        <v>6303</v>
      </c>
      <c r="R716" s="202" t="s">
        <v>5722</v>
      </c>
      <c r="S716" s="202" t="s">
        <v>5650</v>
      </c>
      <c r="T716" s="202" t="s">
        <v>5722</v>
      </c>
      <c r="U716" s="202">
        <v>10</v>
      </c>
      <c r="V716" s="202">
        <v>0</v>
      </c>
      <c r="W716" s="202">
        <v>10</v>
      </c>
    </row>
    <row r="717" s="202" customFormat="1" hidden="1" spans="1:23">
      <c r="A717" s="202">
        <v>713</v>
      </c>
      <c r="B717" s="202" t="s">
        <v>5625</v>
      </c>
      <c r="C717" s="202" t="s">
        <v>7009</v>
      </c>
      <c r="D717" s="202" t="s">
        <v>137</v>
      </c>
      <c r="E717" s="202" t="s">
        <v>7223</v>
      </c>
      <c r="F717" s="202" t="s">
        <v>7224</v>
      </c>
      <c r="G717" s="202" t="s">
        <v>221</v>
      </c>
      <c r="H717" s="202" t="s">
        <v>222</v>
      </c>
      <c r="I717" s="202" t="s">
        <v>7225</v>
      </c>
      <c r="J717" s="202" t="s">
        <v>7226</v>
      </c>
      <c r="K717" s="202" t="s">
        <v>7227</v>
      </c>
      <c r="L717" s="202" t="s">
        <v>7228</v>
      </c>
      <c r="M717" s="202" t="s">
        <v>7229</v>
      </c>
      <c r="N717" s="202" t="s">
        <v>7230</v>
      </c>
      <c r="O717" s="202" t="s">
        <v>7231</v>
      </c>
      <c r="P717" s="202" t="s">
        <v>7232</v>
      </c>
      <c r="Q717" s="202" t="s">
        <v>5891</v>
      </c>
      <c r="R717" s="202" t="s">
        <v>5650</v>
      </c>
      <c r="S717" s="202" t="s">
        <v>7232</v>
      </c>
      <c r="T717" s="202" t="s">
        <v>5650</v>
      </c>
      <c r="U717" s="202">
        <v>14</v>
      </c>
      <c r="V717" s="202">
        <v>10</v>
      </c>
      <c r="W717" s="202">
        <v>4</v>
      </c>
    </row>
    <row r="718" s="202" customFormat="1" hidden="1" spans="1:23">
      <c r="A718" s="202">
        <v>714</v>
      </c>
      <c r="B718" s="202" t="s">
        <v>5625</v>
      </c>
      <c r="C718" s="202" t="s">
        <v>7009</v>
      </c>
      <c r="D718" s="202" t="s">
        <v>67</v>
      </c>
      <c r="E718" s="202" t="s">
        <v>7233</v>
      </c>
      <c r="F718" s="202" t="s">
        <v>7234</v>
      </c>
      <c r="G718" s="202" t="s">
        <v>224</v>
      </c>
      <c r="H718" s="202" t="s">
        <v>225</v>
      </c>
      <c r="I718" s="202" t="s">
        <v>7235</v>
      </c>
      <c r="J718" s="202" t="s">
        <v>7236</v>
      </c>
      <c r="K718" s="202" t="s">
        <v>6201</v>
      </c>
      <c r="L718" s="202" t="s">
        <v>5699</v>
      </c>
      <c r="M718" s="202" t="s">
        <v>5699</v>
      </c>
      <c r="N718" s="202" t="s">
        <v>5699</v>
      </c>
      <c r="O718" s="202" t="s">
        <v>5650</v>
      </c>
      <c r="P718" s="202" t="s">
        <v>7237</v>
      </c>
      <c r="Q718" s="202" t="s">
        <v>7070</v>
      </c>
      <c r="R718" s="202" t="s">
        <v>5856</v>
      </c>
      <c r="S718" s="202" t="s">
        <v>5987</v>
      </c>
      <c r="T718" s="202" t="s">
        <v>5856</v>
      </c>
      <c r="U718" s="202">
        <v>9</v>
      </c>
      <c r="V718" s="202">
        <v>1</v>
      </c>
      <c r="W718" s="202">
        <v>8</v>
      </c>
    </row>
    <row r="719" s="202" customFormat="1" hidden="1" spans="1:23">
      <c r="A719" s="202">
        <v>715</v>
      </c>
      <c r="B719" s="202" t="s">
        <v>5625</v>
      </c>
      <c r="C719" s="202" t="s">
        <v>7009</v>
      </c>
      <c r="D719" s="202" t="s">
        <v>105</v>
      </c>
      <c r="E719" s="202" t="s">
        <v>7238</v>
      </c>
      <c r="F719" s="202" t="s">
        <v>7239</v>
      </c>
      <c r="G719" s="202" t="s">
        <v>75</v>
      </c>
      <c r="H719" s="202" t="s">
        <v>76</v>
      </c>
      <c r="I719" s="202" t="s">
        <v>7240</v>
      </c>
      <c r="J719" s="202" t="s">
        <v>5724</v>
      </c>
      <c r="K719" s="202" t="s">
        <v>5794</v>
      </c>
      <c r="L719" s="202" t="s">
        <v>5650</v>
      </c>
      <c r="M719" s="202" t="s">
        <v>5650</v>
      </c>
      <c r="N719" s="202" t="s">
        <v>5650</v>
      </c>
      <c r="O719" s="202" t="s">
        <v>5650</v>
      </c>
      <c r="P719" s="202" t="s">
        <v>5724</v>
      </c>
      <c r="Q719" s="202" t="s">
        <v>5794</v>
      </c>
      <c r="R719" s="202" t="s">
        <v>5687</v>
      </c>
      <c r="S719" s="202" t="s">
        <v>5650</v>
      </c>
      <c r="T719" s="202" t="s">
        <v>5687</v>
      </c>
      <c r="U719" s="202">
        <v>4</v>
      </c>
      <c r="V719" s="202">
        <v>0</v>
      </c>
      <c r="W719" s="202">
        <v>4</v>
      </c>
    </row>
    <row r="720" s="202" customFormat="1" hidden="1" spans="1:23">
      <c r="A720" s="202">
        <v>716</v>
      </c>
      <c r="B720" s="202" t="s">
        <v>5625</v>
      </c>
      <c r="C720" s="202" t="s">
        <v>7009</v>
      </c>
      <c r="D720" s="202" t="s">
        <v>105</v>
      </c>
      <c r="E720" s="202" t="s">
        <v>7238</v>
      </c>
      <c r="F720" s="202" t="s">
        <v>7241</v>
      </c>
      <c r="G720" s="202" t="s">
        <v>72</v>
      </c>
      <c r="H720" s="202" t="s">
        <v>73</v>
      </c>
      <c r="I720" s="202" t="s">
        <v>7242</v>
      </c>
      <c r="J720" s="202" t="s">
        <v>5691</v>
      </c>
      <c r="K720" s="202" t="s">
        <v>7243</v>
      </c>
      <c r="L720" s="202" t="s">
        <v>7244</v>
      </c>
      <c r="M720" s="202" t="s">
        <v>7245</v>
      </c>
      <c r="N720" s="202" t="s">
        <v>6107</v>
      </c>
      <c r="O720" s="202" t="s">
        <v>5654</v>
      </c>
      <c r="P720" s="202" t="s">
        <v>5669</v>
      </c>
      <c r="Q720" s="202" t="s">
        <v>5654</v>
      </c>
      <c r="R720" s="202" t="s">
        <v>5650</v>
      </c>
      <c r="S720" s="202" t="s">
        <v>5669</v>
      </c>
      <c r="T720" s="202" t="s">
        <v>5650</v>
      </c>
      <c r="U720" s="202">
        <v>5</v>
      </c>
      <c r="V720" s="202">
        <v>3</v>
      </c>
      <c r="W720" s="202">
        <v>2</v>
      </c>
    </row>
    <row r="721" s="202" customFormat="1" hidden="1" spans="1:23">
      <c r="A721" s="202">
        <v>717</v>
      </c>
      <c r="B721" s="202" t="s">
        <v>5625</v>
      </c>
      <c r="C721" s="202" t="s">
        <v>7009</v>
      </c>
      <c r="D721" s="202" t="s">
        <v>114</v>
      </c>
      <c r="E721" s="202" t="s">
        <v>7246</v>
      </c>
      <c r="F721" s="202" t="s">
        <v>7247</v>
      </c>
      <c r="G721" s="202" t="s">
        <v>276</v>
      </c>
      <c r="H721" s="202" t="s">
        <v>277</v>
      </c>
      <c r="I721" s="202" t="s">
        <v>6387</v>
      </c>
      <c r="J721" s="202" t="s">
        <v>6096</v>
      </c>
      <c r="K721" s="202" t="s">
        <v>6096</v>
      </c>
      <c r="L721" s="202" t="s">
        <v>6096</v>
      </c>
      <c r="M721" s="202" t="s">
        <v>6096</v>
      </c>
      <c r="N721" s="202" t="s">
        <v>6096</v>
      </c>
      <c r="O721" s="202" t="s">
        <v>5650</v>
      </c>
      <c r="P721" s="202" t="s">
        <v>5650</v>
      </c>
      <c r="Q721" s="202" t="s">
        <v>5650</v>
      </c>
      <c r="R721" s="202" t="s">
        <v>5650</v>
      </c>
      <c r="S721" s="202" t="s">
        <v>5650</v>
      </c>
      <c r="T721" s="202" t="s">
        <v>5650</v>
      </c>
      <c r="U721" s="202">
        <v>1</v>
      </c>
      <c r="V721" s="202">
        <v>1</v>
      </c>
      <c r="W721" s="202">
        <v>0</v>
      </c>
    </row>
    <row r="722" s="202" customFormat="1" hidden="1" spans="1:23">
      <c r="A722" s="202">
        <v>718</v>
      </c>
      <c r="B722" s="202" t="s">
        <v>5625</v>
      </c>
      <c r="C722" s="202" t="s">
        <v>7009</v>
      </c>
      <c r="D722" s="202" t="s">
        <v>60</v>
      </c>
      <c r="E722" s="202" t="s">
        <v>7248</v>
      </c>
      <c r="F722" s="202" t="s">
        <v>7249</v>
      </c>
      <c r="G722" s="202" t="s">
        <v>212</v>
      </c>
      <c r="H722" s="202" t="s">
        <v>213</v>
      </c>
      <c r="I722" s="202" t="s">
        <v>7250</v>
      </c>
      <c r="J722" s="202" t="s">
        <v>7251</v>
      </c>
      <c r="K722" s="202" t="s">
        <v>7252</v>
      </c>
      <c r="L722" s="202" t="s">
        <v>7253</v>
      </c>
      <c r="M722" s="202" t="s">
        <v>7254</v>
      </c>
      <c r="N722" s="202" t="s">
        <v>7255</v>
      </c>
      <c r="O722" s="202" t="s">
        <v>6175</v>
      </c>
      <c r="P722" s="202" t="s">
        <v>6431</v>
      </c>
      <c r="Q722" s="202" t="s">
        <v>5647</v>
      </c>
      <c r="R722" s="202" t="s">
        <v>5650</v>
      </c>
      <c r="S722" s="202" t="s">
        <v>6431</v>
      </c>
      <c r="T722" s="202" t="s">
        <v>5650</v>
      </c>
      <c r="U722" s="202">
        <v>7</v>
      </c>
      <c r="V722" s="202">
        <v>5</v>
      </c>
      <c r="W722" s="202">
        <v>2</v>
      </c>
    </row>
    <row r="723" s="202" customFormat="1" hidden="1" spans="1:23">
      <c r="A723" s="202">
        <v>719</v>
      </c>
      <c r="B723" s="202" t="s">
        <v>5625</v>
      </c>
      <c r="C723" s="202" t="s">
        <v>7009</v>
      </c>
      <c r="D723" s="202" t="s">
        <v>114</v>
      </c>
      <c r="E723" s="202" t="s">
        <v>7256</v>
      </c>
      <c r="F723" s="202" t="s">
        <v>7257</v>
      </c>
      <c r="G723" s="202" t="s">
        <v>215</v>
      </c>
      <c r="H723" s="202" t="s">
        <v>216</v>
      </c>
      <c r="I723" s="202" t="s">
        <v>7258</v>
      </c>
      <c r="J723" s="202" t="s">
        <v>5669</v>
      </c>
      <c r="K723" s="202" t="s">
        <v>6078</v>
      </c>
      <c r="L723" s="202" t="s">
        <v>5650</v>
      </c>
      <c r="M723" s="202" t="s">
        <v>5650</v>
      </c>
      <c r="N723" s="202" t="s">
        <v>5650</v>
      </c>
      <c r="O723" s="202" t="s">
        <v>5650</v>
      </c>
      <c r="P723" s="202" t="s">
        <v>5669</v>
      </c>
      <c r="Q723" s="202" t="s">
        <v>5654</v>
      </c>
      <c r="R723" s="202" t="s">
        <v>5669</v>
      </c>
      <c r="S723" s="202" t="s">
        <v>5650</v>
      </c>
      <c r="T723" s="202" t="s">
        <v>5650</v>
      </c>
      <c r="U723" s="202">
        <v>4</v>
      </c>
      <c r="V723" s="202">
        <v>2</v>
      </c>
      <c r="W723" s="202">
        <v>2</v>
      </c>
    </row>
    <row r="724" s="202" customFormat="1" hidden="1" spans="1:23">
      <c r="A724" s="202">
        <v>720</v>
      </c>
      <c r="B724" s="202" t="s">
        <v>5625</v>
      </c>
      <c r="C724" s="202" t="s">
        <v>7009</v>
      </c>
      <c r="D724" s="202" t="s">
        <v>67</v>
      </c>
      <c r="E724" s="202" t="s">
        <v>7056</v>
      </c>
      <c r="F724" s="202" t="s">
        <v>199</v>
      </c>
      <c r="G724" s="202" t="s">
        <v>197</v>
      </c>
      <c r="H724" s="202" t="s">
        <v>198</v>
      </c>
      <c r="I724" s="202" t="s">
        <v>7259</v>
      </c>
      <c r="J724" s="202" t="s">
        <v>5650</v>
      </c>
      <c r="K724" s="202" t="s">
        <v>5650</v>
      </c>
      <c r="L724" s="202" t="s">
        <v>5650</v>
      </c>
      <c r="M724" s="202" t="s">
        <v>5650</v>
      </c>
      <c r="N724" s="202" t="s">
        <v>5650</v>
      </c>
      <c r="O724" s="202" t="s">
        <v>5650</v>
      </c>
      <c r="P724" s="202" t="s">
        <v>5650</v>
      </c>
      <c r="Q724" s="202" t="s">
        <v>5650</v>
      </c>
      <c r="R724" s="202" t="s">
        <v>5650</v>
      </c>
      <c r="S724" s="202" t="s">
        <v>5650</v>
      </c>
      <c r="T724" s="202" t="s">
        <v>5650</v>
      </c>
      <c r="U724" s="202">
        <v>0</v>
      </c>
      <c r="V724" s="202">
        <v>0</v>
      </c>
      <c r="W724" s="202">
        <v>0</v>
      </c>
    </row>
    <row r="725" s="202" customFormat="1" hidden="1" spans="1:23">
      <c r="A725" s="202">
        <v>721</v>
      </c>
      <c r="B725" s="202" t="s">
        <v>5625</v>
      </c>
      <c r="C725" s="202" t="s">
        <v>7009</v>
      </c>
      <c r="D725" s="202" t="s">
        <v>67</v>
      </c>
      <c r="E725" s="202" t="s">
        <v>7056</v>
      </c>
      <c r="F725" s="202" t="s">
        <v>199</v>
      </c>
      <c r="G725" s="202" t="s">
        <v>268</v>
      </c>
      <c r="H725" s="202" t="s">
        <v>269</v>
      </c>
      <c r="I725" s="202" t="s">
        <v>7260</v>
      </c>
      <c r="J725" s="202" t="s">
        <v>7261</v>
      </c>
      <c r="K725" s="202" t="s">
        <v>6700</v>
      </c>
      <c r="L725" s="202" t="s">
        <v>6096</v>
      </c>
      <c r="M725" s="202" t="s">
        <v>6208</v>
      </c>
      <c r="N725" s="202" t="s">
        <v>6096</v>
      </c>
      <c r="O725" s="202" t="s">
        <v>5650</v>
      </c>
      <c r="P725" s="202" t="s">
        <v>5714</v>
      </c>
      <c r="Q725" s="202" t="s">
        <v>5714</v>
      </c>
      <c r="R725" s="202" t="s">
        <v>5714</v>
      </c>
      <c r="S725" s="202" t="s">
        <v>5650</v>
      </c>
      <c r="T725" s="202" t="s">
        <v>5650</v>
      </c>
      <c r="U725" s="202">
        <v>3</v>
      </c>
      <c r="V725" s="202">
        <v>2</v>
      </c>
      <c r="W725" s="202">
        <v>1</v>
      </c>
    </row>
    <row r="726" s="202" customFormat="1" spans="1:23">
      <c r="A726" s="202">
        <v>722</v>
      </c>
      <c r="B726" s="202" t="s">
        <v>5625</v>
      </c>
      <c r="C726" s="202" t="s">
        <v>7009</v>
      </c>
      <c r="D726" s="202" t="s">
        <v>5642</v>
      </c>
      <c r="E726" s="202" t="s">
        <v>5642</v>
      </c>
      <c r="F726" s="202" t="s">
        <v>86</v>
      </c>
      <c r="G726" s="202" t="s">
        <v>84</v>
      </c>
      <c r="H726" s="202" t="s">
        <v>85</v>
      </c>
      <c r="I726" s="202" t="s">
        <v>7262</v>
      </c>
      <c r="J726" s="202" t="s">
        <v>5687</v>
      </c>
      <c r="K726" s="202" t="s">
        <v>5688</v>
      </c>
      <c r="L726" s="202" t="s">
        <v>5650</v>
      </c>
      <c r="M726" s="202" t="s">
        <v>5650</v>
      </c>
      <c r="N726" s="202" t="s">
        <v>5650</v>
      </c>
      <c r="O726" s="202" t="s">
        <v>5650</v>
      </c>
      <c r="P726" s="202" t="s">
        <v>5687</v>
      </c>
      <c r="Q726" s="202" t="s">
        <v>5688</v>
      </c>
      <c r="R726" s="202" t="s">
        <v>5699</v>
      </c>
      <c r="S726" s="202" t="s">
        <v>5650</v>
      </c>
      <c r="T726" s="202" t="s">
        <v>5699</v>
      </c>
      <c r="U726" s="202">
        <v>2</v>
      </c>
      <c r="V726" s="202">
        <v>0</v>
      </c>
      <c r="W726" s="202">
        <v>2</v>
      </c>
    </row>
    <row r="727" s="202" customFormat="1" hidden="1" spans="1:23">
      <c r="A727" s="202">
        <v>723</v>
      </c>
      <c r="B727" s="202" t="s">
        <v>5625</v>
      </c>
      <c r="C727" s="202" t="s">
        <v>7009</v>
      </c>
      <c r="D727" s="202" t="s">
        <v>60</v>
      </c>
      <c r="E727" s="202" t="s">
        <v>7085</v>
      </c>
      <c r="F727" s="202" t="s">
        <v>66</v>
      </c>
      <c r="G727" s="202" t="s">
        <v>64</v>
      </c>
      <c r="H727" s="202" t="s">
        <v>65</v>
      </c>
      <c r="I727" s="202" t="s">
        <v>7263</v>
      </c>
      <c r="J727" s="202" t="s">
        <v>7264</v>
      </c>
      <c r="K727" s="202" t="s">
        <v>6186</v>
      </c>
      <c r="L727" s="202" t="s">
        <v>6096</v>
      </c>
      <c r="M727" s="202" t="s">
        <v>6096</v>
      </c>
      <c r="N727" s="202" t="s">
        <v>6096</v>
      </c>
      <c r="O727" s="202" t="s">
        <v>5650</v>
      </c>
      <c r="P727" s="202" t="s">
        <v>5669</v>
      </c>
      <c r="Q727" s="202" t="s">
        <v>5654</v>
      </c>
      <c r="R727" s="202" t="s">
        <v>5685</v>
      </c>
      <c r="S727" s="202" t="s">
        <v>5650</v>
      </c>
      <c r="T727" s="202" t="s">
        <v>5685</v>
      </c>
      <c r="U727" s="202">
        <v>3</v>
      </c>
      <c r="V727" s="202">
        <v>1</v>
      </c>
      <c r="W727" s="202">
        <v>2</v>
      </c>
    </row>
    <row r="728" s="202" customFormat="1" hidden="1" spans="1:23">
      <c r="A728" s="202">
        <v>724</v>
      </c>
      <c r="B728" s="202" t="s">
        <v>5625</v>
      </c>
      <c r="C728" s="202" t="s">
        <v>7009</v>
      </c>
      <c r="D728" s="202" t="s">
        <v>87</v>
      </c>
      <c r="E728" s="202" t="s">
        <v>7265</v>
      </c>
      <c r="F728" s="202" t="s">
        <v>392</v>
      </c>
      <c r="G728" s="202" t="s">
        <v>390</v>
      </c>
      <c r="H728" s="202" t="s">
        <v>391</v>
      </c>
      <c r="I728" s="202" t="s">
        <v>7266</v>
      </c>
      <c r="J728" s="202" t="s">
        <v>7267</v>
      </c>
      <c r="K728" s="202" t="s">
        <v>6588</v>
      </c>
      <c r="L728" s="202" t="s">
        <v>5739</v>
      </c>
      <c r="M728" s="202" t="s">
        <v>5667</v>
      </c>
      <c r="N728" s="202" t="s">
        <v>5739</v>
      </c>
      <c r="O728" s="202" t="s">
        <v>5650</v>
      </c>
      <c r="P728" s="202" t="s">
        <v>7268</v>
      </c>
      <c r="Q728" s="202" t="s">
        <v>5824</v>
      </c>
      <c r="R728" s="202" t="s">
        <v>7269</v>
      </c>
      <c r="S728" s="202" t="s">
        <v>5669</v>
      </c>
      <c r="T728" s="202" t="s">
        <v>5704</v>
      </c>
      <c r="U728" s="202">
        <v>21</v>
      </c>
      <c r="V728" s="202">
        <v>6</v>
      </c>
      <c r="W728" s="202">
        <v>15</v>
      </c>
    </row>
    <row r="729" s="202" customFormat="1" spans="1:23">
      <c r="A729" s="202">
        <v>725</v>
      </c>
      <c r="B729" s="202" t="s">
        <v>5625</v>
      </c>
      <c r="C729" s="202" t="s">
        <v>7009</v>
      </c>
      <c r="D729" s="202" t="s">
        <v>5642</v>
      </c>
      <c r="E729" s="202" t="s">
        <v>5642</v>
      </c>
      <c r="F729" s="202" t="s">
        <v>420</v>
      </c>
      <c r="G729" s="202" t="s">
        <v>418</v>
      </c>
      <c r="H729" s="202" t="s">
        <v>419</v>
      </c>
      <c r="I729" s="202" t="s">
        <v>7270</v>
      </c>
      <c r="J729" s="202" t="s">
        <v>6478</v>
      </c>
      <c r="K729" s="202" t="s">
        <v>6479</v>
      </c>
      <c r="L729" s="202" t="s">
        <v>6478</v>
      </c>
      <c r="M729" s="202" t="s">
        <v>6479</v>
      </c>
      <c r="N729" s="202" t="s">
        <v>6478</v>
      </c>
      <c r="O729" s="202" t="s">
        <v>5650</v>
      </c>
      <c r="P729" s="202" t="s">
        <v>5650</v>
      </c>
      <c r="Q729" s="202" t="s">
        <v>5650</v>
      </c>
      <c r="R729" s="202" t="s">
        <v>5650</v>
      </c>
      <c r="S729" s="202" t="s">
        <v>5650</v>
      </c>
      <c r="T729" s="202" t="s">
        <v>5650</v>
      </c>
      <c r="U729" s="202">
        <v>3</v>
      </c>
      <c r="V729" s="202">
        <v>3</v>
      </c>
      <c r="W729" s="202">
        <v>0</v>
      </c>
    </row>
    <row r="730" s="202" customFormat="1" spans="1:23">
      <c r="A730" s="202">
        <v>726</v>
      </c>
      <c r="B730" s="202" t="s">
        <v>5625</v>
      </c>
      <c r="C730" s="202" t="s">
        <v>7009</v>
      </c>
      <c r="D730" s="202" t="s">
        <v>5642</v>
      </c>
      <c r="E730" s="202" t="s">
        <v>5642</v>
      </c>
      <c r="F730" s="202" t="s">
        <v>417</v>
      </c>
      <c r="G730" s="202" t="s">
        <v>415</v>
      </c>
      <c r="H730" s="202" t="s">
        <v>416</v>
      </c>
      <c r="I730" s="202" t="s">
        <v>7271</v>
      </c>
      <c r="J730" s="202" t="s">
        <v>6453</v>
      </c>
      <c r="K730" s="202" t="s">
        <v>6454</v>
      </c>
      <c r="L730" s="202" t="s">
        <v>6453</v>
      </c>
      <c r="M730" s="202" t="s">
        <v>6454</v>
      </c>
      <c r="N730" s="202" t="s">
        <v>6453</v>
      </c>
      <c r="O730" s="202" t="s">
        <v>5650</v>
      </c>
      <c r="P730" s="202" t="s">
        <v>5650</v>
      </c>
      <c r="Q730" s="202" t="s">
        <v>5650</v>
      </c>
      <c r="R730" s="202" t="s">
        <v>5650</v>
      </c>
      <c r="S730" s="202" t="s">
        <v>5650</v>
      </c>
      <c r="T730" s="202" t="s">
        <v>5650</v>
      </c>
      <c r="U730" s="202">
        <v>2</v>
      </c>
      <c r="V730" s="202">
        <v>2</v>
      </c>
      <c r="W730" s="202">
        <v>0</v>
      </c>
    </row>
    <row r="731" s="202" customFormat="1" spans="1:23">
      <c r="A731" s="202">
        <v>727</v>
      </c>
      <c r="B731" s="202" t="s">
        <v>5625</v>
      </c>
      <c r="C731" s="202" t="s">
        <v>7009</v>
      </c>
      <c r="D731" s="202" t="s">
        <v>5642</v>
      </c>
      <c r="E731" s="202" t="s">
        <v>5642</v>
      </c>
      <c r="F731" s="202" t="s">
        <v>402</v>
      </c>
      <c r="G731" s="202" t="s">
        <v>400</v>
      </c>
      <c r="H731" s="202" t="s">
        <v>401</v>
      </c>
      <c r="I731" s="202" t="s">
        <v>7272</v>
      </c>
      <c r="J731" s="202" t="s">
        <v>6396</v>
      </c>
      <c r="K731" s="202" t="s">
        <v>7273</v>
      </c>
      <c r="L731" s="202" t="s">
        <v>5699</v>
      </c>
      <c r="M731" s="202" t="s">
        <v>5699</v>
      </c>
      <c r="N731" s="202" t="s">
        <v>5699</v>
      </c>
      <c r="O731" s="202" t="s">
        <v>5650</v>
      </c>
      <c r="P731" s="202" t="s">
        <v>5758</v>
      </c>
      <c r="Q731" s="202" t="s">
        <v>6553</v>
      </c>
      <c r="R731" s="202" t="s">
        <v>5650</v>
      </c>
      <c r="S731" s="202" t="s">
        <v>5722</v>
      </c>
      <c r="T731" s="202" t="s">
        <v>5722</v>
      </c>
      <c r="U731" s="202">
        <v>6</v>
      </c>
      <c r="V731" s="202">
        <v>1</v>
      </c>
      <c r="W731" s="202">
        <v>5</v>
      </c>
    </row>
    <row r="732" s="202" customFormat="1" spans="1:23">
      <c r="A732" s="202">
        <v>728</v>
      </c>
      <c r="B732" s="202" t="s">
        <v>5625</v>
      </c>
      <c r="C732" s="202" t="s">
        <v>7009</v>
      </c>
      <c r="D732" s="202" t="s">
        <v>5642</v>
      </c>
      <c r="E732" s="202" t="s">
        <v>5642</v>
      </c>
      <c r="F732" s="202" t="s">
        <v>235</v>
      </c>
      <c r="G732" s="202" t="s">
        <v>233</v>
      </c>
      <c r="H732" s="202" t="s">
        <v>234</v>
      </c>
      <c r="I732" s="202" t="s">
        <v>7274</v>
      </c>
      <c r="J732" s="202" t="s">
        <v>5650</v>
      </c>
      <c r="K732" s="202" t="s">
        <v>5650</v>
      </c>
      <c r="L732" s="202" t="s">
        <v>5650</v>
      </c>
      <c r="M732" s="202" t="s">
        <v>5650</v>
      </c>
      <c r="N732" s="202" t="s">
        <v>5650</v>
      </c>
      <c r="O732" s="202" t="s">
        <v>5650</v>
      </c>
      <c r="P732" s="202" t="s">
        <v>5650</v>
      </c>
      <c r="Q732" s="202" t="s">
        <v>5650</v>
      </c>
      <c r="R732" s="202" t="s">
        <v>5650</v>
      </c>
      <c r="S732" s="202" t="s">
        <v>5650</v>
      </c>
      <c r="T732" s="202" t="s">
        <v>5650</v>
      </c>
      <c r="U732" s="202">
        <v>0</v>
      </c>
      <c r="V732" s="202">
        <v>0</v>
      </c>
      <c r="W732" s="202">
        <v>0</v>
      </c>
    </row>
    <row r="733" s="202" customFormat="1" spans="1:23">
      <c r="A733" s="202">
        <v>729</v>
      </c>
      <c r="B733" s="202" t="s">
        <v>5625</v>
      </c>
      <c r="C733" s="202" t="s">
        <v>7009</v>
      </c>
      <c r="D733" s="202" t="s">
        <v>5642</v>
      </c>
      <c r="E733" s="202" t="s">
        <v>5642</v>
      </c>
      <c r="F733" s="202" t="s">
        <v>202</v>
      </c>
      <c r="G733" s="202" t="s">
        <v>200</v>
      </c>
      <c r="H733" s="202" t="s">
        <v>201</v>
      </c>
      <c r="I733" s="202" t="s">
        <v>7275</v>
      </c>
      <c r="J733" s="202" t="s">
        <v>5650</v>
      </c>
      <c r="K733" s="202" t="s">
        <v>5650</v>
      </c>
      <c r="L733" s="202" t="s">
        <v>5650</v>
      </c>
      <c r="M733" s="202" t="s">
        <v>5650</v>
      </c>
      <c r="N733" s="202" t="s">
        <v>5650</v>
      </c>
      <c r="O733" s="202" t="s">
        <v>5650</v>
      </c>
      <c r="P733" s="202" t="s">
        <v>5650</v>
      </c>
      <c r="Q733" s="202" t="s">
        <v>5650</v>
      </c>
      <c r="R733" s="202" t="s">
        <v>5650</v>
      </c>
      <c r="S733" s="202" t="s">
        <v>5650</v>
      </c>
      <c r="T733" s="202" t="s">
        <v>5650</v>
      </c>
      <c r="U733" s="202">
        <v>0</v>
      </c>
      <c r="V733" s="202">
        <v>0</v>
      </c>
      <c r="W733" s="202">
        <v>0</v>
      </c>
    </row>
    <row r="734" s="202" customFormat="1" hidden="1" spans="1:23">
      <c r="A734" s="202">
        <v>730</v>
      </c>
      <c r="B734" s="202" t="s">
        <v>5625</v>
      </c>
      <c r="C734" s="202" t="s">
        <v>7009</v>
      </c>
      <c r="D734" s="202" t="s">
        <v>60</v>
      </c>
      <c r="E734" s="202" t="s">
        <v>7276</v>
      </c>
      <c r="F734" s="202" t="s">
        <v>302</v>
      </c>
      <c r="G734" s="202" t="s">
        <v>39</v>
      </c>
      <c r="H734" s="202" t="s">
        <v>40</v>
      </c>
      <c r="I734" s="202" t="s">
        <v>7277</v>
      </c>
      <c r="J734" s="202" t="s">
        <v>7278</v>
      </c>
      <c r="K734" s="202" t="s">
        <v>6313</v>
      </c>
      <c r="L734" s="202" t="s">
        <v>6475</v>
      </c>
      <c r="M734" s="202" t="s">
        <v>7279</v>
      </c>
      <c r="N734" s="202" t="s">
        <v>5873</v>
      </c>
      <c r="O734" s="202" t="s">
        <v>5969</v>
      </c>
      <c r="P734" s="202" t="s">
        <v>7280</v>
      </c>
      <c r="Q734" s="202" t="s">
        <v>7281</v>
      </c>
      <c r="R734" s="202" t="s">
        <v>7282</v>
      </c>
      <c r="S734" s="202" t="s">
        <v>7141</v>
      </c>
      <c r="T734" s="202" t="s">
        <v>5704</v>
      </c>
      <c r="U734" s="202">
        <v>18</v>
      </c>
      <c r="V734" s="202">
        <v>4</v>
      </c>
      <c r="W734" s="202">
        <v>14</v>
      </c>
    </row>
    <row r="735" s="202" customFormat="1" hidden="1" spans="1:23">
      <c r="A735" s="202">
        <v>731</v>
      </c>
      <c r="B735" s="202" t="s">
        <v>5625</v>
      </c>
      <c r="C735" s="202" t="s">
        <v>7009</v>
      </c>
      <c r="D735" s="202" t="s">
        <v>31</v>
      </c>
      <c r="E735" s="202" t="s">
        <v>7283</v>
      </c>
      <c r="F735" s="202" t="s">
        <v>36</v>
      </c>
      <c r="G735" s="202" t="s">
        <v>305</v>
      </c>
      <c r="H735" s="202" t="s">
        <v>35</v>
      </c>
      <c r="I735" s="202" t="s">
        <v>7284</v>
      </c>
      <c r="J735" s="202" t="s">
        <v>7285</v>
      </c>
      <c r="K735" s="202" t="s">
        <v>7286</v>
      </c>
      <c r="L735" s="202" t="s">
        <v>6356</v>
      </c>
      <c r="M735" s="202" t="s">
        <v>6357</v>
      </c>
      <c r="N735" s="202" t="s">
        <v>6309</v>
      </c>
      <c r="O735" s="202" t="s">
        <v>6239</v>
      </c>
      <c r="P735" s="202" t="s">
        <v>6898</v>
      </c>
      <c r="Q735" s="202" t="s">
        <v>6899</v>
      </c>
      <c r="R735" s="202" t="s">
        <v>5699</v>
      </c>
      <c r="S735" s="202" t="s">
        <v>6298</v>
      </c>
      <c r="T735" s="202" t="s">
        <v>5699</v>
      </c>
      <c r="U735" s="202">
        <v>5</v>
      </c>
      <c r="V735" s="202">
        <v>2</v>
      </c>
      <c r="W735" s="202">
        <v>3</v>
      </c>
    </row>
    <row r="736" s="202" customFormat="1" hidden="1" spans="1:23">
      <c r="A736" s="202">
        <v>732</v>
      </c>
      <c r="B736" s="202" t="s">
        <v>5625</v>
      </c>
      <c r="C736" s="202" t="s">
        <v>7009</v>
      </c>
      <c r="D736" s="202" t="s">
        <v>31</v>
      </c>
      <c r="E736" s="202" t="s">
        <v>7283</v>
      </c>
      <c r="F736" s="202" t="s">
        <v>36</v>
      </c>
      <c r="G736" s="202" t="s">
        <v>34</v>
      </c>
      <c r="H736" s="202" t="s">
        <v>7287</v>
      </c>
      <c r="I736" s="202" t="s">
        <v>7288</v>
      </c>
      <c r="J736" s="202" t="s">
        <v>5650</v>
      </c>
      <c r="K736" s="202" t="s">
        <v>5650</v>
      </c>
      <c r="L736" s="202" t="s">
        <v>5650</v>
      </c>
      <c r="M736" s="202" t="s">
        <v>5650</v>
      </c>
      <c r="N736" s="202" t="s">
        <v>5650</v>
      </c>
      <c r="O736" s="202" t="s">
        <v>5650</v>
      </c>
      <c r="P736" s="202" t="s">
        <v>5650</v>
      </c>
      <c r="Q736" s="202" t="s">
        <v>5650</v>
      </c>
      <c r="R736" s="202" t="s">
        <v>5650</v>
      </c>
      <c r="S736" s="202" t="s">
        <v>5650</v>
      </c>
      <c r="T736" s="202" t="s">
        <v>5650</v>
      </c>
      <c r="U736" s="202">
        <v>0</v>
      </c>
      <c r="V736" s="202">
        <v>0</v>
      </c>
      <c r="W736" s="202">
        <v>0</v>
      </c>
    </row>
    <row r="737" s="202" customFormat="1" hidden="1" spans="1:23">
      <c r="A737" s="202">
        <v>733</v>
      </c>
      <c r="B737" s="202" t="s">
        <v>5625</v>
      </c>
      <c r="C737" s="202" t="s">
        <v>7009</v>
      </c>
      <c r="D737" s="202" t="s">
        <v>87</v>
      </c>
      <c r="E737" s="202" t="s">
        <v>7215</v>
      </c>
      <c r="F737" s="202" t="s">
        <v>7289</v>
      </c>
      <c r="G737" s="202" t="s">
        <v>54</v>
      </c>
      <c r="H737" s="202" t="s">
        <v>55</v>
      </c>
      <c r="I737" s="202" t="s">
        <v>7290</v>
      </c>
      <c r="J737" s="202" t="s">
        <v>5650</v>
      </c>
      <c r="K737" s="202" t="s">
        <v>5650</v>
      </c>
      <c r="L737" s="202" t="s">
        <v>5650</v>
      </c>
      <c r="M737" s="202" t="s">
        <v>5650</v>
      </c>
      <c r="N737" s="202" t="s">
        <v>5650</v>
      </c>
      <c r="O737" s="202" t="s">
        <v>5650</v>
      </c>
      <c r="P737" s="202" t="s">
        <v>5650</v>
      </c>
      <c r="Q737" s="202" t="s">
        <v>5650</v>
      </c>
      <c r="R737" s="202" t="s">
        <v>5650</v>
      </c>
      <c r="S737" s="202" t="s">
        <v>5650</v>
      </c>
      <c r="T737" s="202" t="s">
        <v>5650</v>
      </c>
      <c r="U737" s="202">
        <v>0</v>
      </c>
      <c r="V737" s="202">
        <v>0</v>
      </c>
      <c r="W737" s="202">
        <v>0</v>
      </c>
    </row>
    <row r="738" s="202" customFormat="1" hidden="1" spans="1:23">
      <c r="A738" s="202">
        <v>734</v>
      </c>
      <c r="B738" s="202" t="s">
        <v>5625</v>
      </c>
      <c r="C738" s="202" t="s">
        <v>7009</v>
      </c>
      <c r="D738" s="202" t="s">
        <v>7041</v>
      </c>
      <c r="E738" s="202" t="s">
        <v>7291</v>
      </c>
      <c r="F738" s="202" t="s">
        <v>325</v>
      </c>
      <c r="G738" s="202" t="s">
        <v>323</v>
      </c>
      <c r="H738" s="202" t="s">
        <v>324</v>
      </c>
      <c r="I738" s="202" t="s">
        <v>7292</v>
      </c>
      <c r="J738" s="202" t="s">
        <v>5711</v>
      </c>
      <c r="K738" s="202" t="s">
        <v>6716</v>
      </c>
      <c r="L738" s="202" t="s">
        <v>5650</v>
      </c>
      <c r="M738" s="202" t="s">
        <v>5650</v>
      </c>
      <c r="N738" s="202" t="s">
        <v>5650</v>
      </c>
      <c r="O738" s="202" t="s">
        <v>5650</v>
      </c>
      <c r="P738" s="202" t="s">
        <v>5711</v>
      </c>
      <c r="Q738" s="202" t="s">
        <v>6716</v>
      </c>
      <c r="R738" s="202" t="s">
        <v>5856</v>
      </c>
      <c r="S738" s="202" t="s">
        <v>5669</v>
      </c>
      <c r="T738" s="202" t="s">
        <v>5856</v>
      </c>
      <c r="U738" s="202">
        <v>8</v>
      </c>
      <c r="V738" s="202">
        <v>0</v>
      </c>
      <c r="W738" s="202">
        <v>8</v>
      </c>
    </row>
    <row r="739" s="202" customFormat="1" hidden="1" spans="1:23">
      <c r="A739" s="202">
        <v>735</v>
      </c>
      <c r="B739" s="202" t="s">
        <v>5625</v>
      </c>
      <c r="C739" s="202" t="s">
        <v>7009</v>
      </c>
      <c r="D739" s="202" t="s">
        <v>124</v>
      </c>
      <c r="E739" s="202" t="s">
        <v>7293</v>
      </c>
      <c r="F739" s="202" t="s">
        <v>257</v>
      </c>
      <c r="G739" s="202" t="s">
        <v>255</v>
      </c>
      <c r="H739" s="202" t="s">
        <v>256</v>
      </c>
      <c r="I739" s="202" t="s">
        <v>7294</v>
      </c>
      <c r="J739" s="202" t="s">
        <v>5650</v>
      </c>
      <c r="K739" s="202" t="s">
        <v>5650</v>
      </c>
      <c r="L739" s="202" t="s">
        <v>5650</v>
      </c>
      <c r="M739" s="202" t="s">
        <v>5650</v>
      </c>
      <c r="N739" s="202" t="s">
        <v>5650</v>
      </c>
      <c r="O739" s="202" t="s">
        <v>5650</v>
      </c>
      <c r="P739" s="202" t="s">
        <v>5650</v>
      </c>
      <c r="Q739" s="202" t="s">
        <v>5650</v>
      </c>
      <c r="R739" s="202" t="s">
        <v>5650</v>
      </c>
      <c r="S739" s="202" t="s">
        <v>5650</v>
      </c>
      <c r="T739" s="202" t="s">
        <v>5650</v>
      </c>
      <c r="U739" s="202">
        <v>0</v>
      </c>
      <c r="V739" s="202">
        <v>0</v>
      </c>
      <c r="W739" s="202">
        <v>0</v>
      </c>
    </row>
    <row r="740" s="202" customFormat="1" hidden="1" spans="1:23">
      <c r="A740" s="202">
        <v>736</v>
      </c>
      <c r="B740" s="202" t="s">
        <v>5625</v>
      </c>
      <c r="C740" s="202" t="s">
        <v>7009</v>
      </c>
      <c r="D740" s="202" t="s">
        <v>124</v>
      </c>
      <c r="E740" s="202" t="s">
        <v>7293</v>
      </c>
      <c r="F740" s="202" t="s">
        <v>257</v>
      </c>
      <c r="G740" s="202" t="s">
        <v>326</v>
      </c>
      <c r="H740" s="202" t="s">
        <v>327</v>
      </c>
      <c r="I740" s="202" t="s">
        <v>7295</v>
      </c>
      <c r="J740" s="202" t="s">
        <v>6096</v>
      </c>
      <c r="K740" s="202" t="s">
        <v>6096</v>
      </c>
      <c r="L740" s="202" t="s">
        <v>6096</v>
      </c>
      <c r="M740" s="202" t="s">
        <v>6096</v>
      </c>
      <c r="N740" s="202" t="s">
        <v>6096</v>
      </c>
      <c r="O740" s="202" t="s">
        <v>5650</v>
      </c>
      <c r="P740" s="202" t="s">
        <v>5650</v>
      </c>
      <c r="Q740" s="202" t="s">
        <v>5650</v>
      </c>
      <c r="R740" s="202" t="s">
        <v>5650</v>
      </c>
      <c r="S740" s="202" t="s">
        <v>5650</v>
      </c>
      <c r="T740" s="202" t="s">
        <v>5650</v>
      </c>
      <c r="U740" s="202">
        <v>1</v>
      </c>
      <c r="V740" s="202">
        <v>1</v>
      </c>
      <c r="W740" s="202">
        <v>0</v>
      </c>
    </row>
    <row r="741" s="202" customFormat="1" hidden="1" spans="1:23">
      <c r="A741" s="202">
        <v>737</v>
      </c>
      <c r="B741" s="202" t="s">
        <v>5625</v>
      </c>
      <c r="C741" s="202" t="s">
        <v>7009</v>
      </c>
      <c r="D741" s="202" t="s">
        <v>67</v>
      </c>
      <c r="E741" s="202" t="s">
        <v>7048</v>
      </c>
      <c r="F741" s="202" t="s">
        <v>266</v>
      </c>
      <c r="G741" s="202" t="s">
        <v>330</v>
      </c>
      <c r="H741" s="202" t="s">
        <v>265</v>
      </c>
      <c r="I741" s="202" t="s">
        <v>7296</v>
      </c>
      <c r="J741" s="202" t="s">
        <v>6096</v>
      </c>
      <c r="K741" s="202" t="s">
        <v>6096</v>
      </c>
      <c r="L741" s="202" t="s">
        <v>6096</v>
      </c>
      <c r="M741" s="202" t="s">
        <v>6096</v>
      </c>
      <c r="N741" s="202" t="s">
        <v>6096</v>
      </c>
      <c r="O741" s="202" t="s">
        <v>5650</v>
      </c>
      <c r="P741" s="202" t="s">
        <v>5650</v>
      </c>
      <c r="Q741" s="202" t="s">
        <v>5650</v>
      </c>
      <c r="R741" s="202" t="s">
        <v>5650</v>
      </c>
      <c r="S741" s="202" t="s">
        <v>5650</v>
      </c>
      <c r="T741" s="202" t="s">
        <v>5650</v>
      </c>
      <c r="U741" s="202">
        <v>1</v>
      </c>
      <c r="V741" s="202">
        <v>1</v>
      </c>
      <c r="W741" s="202">
        <v>0</v>
      </c>
    </row>
    <row r="742" s="202" customFormat="1" hidden="1" spans="1:23">
      <c r="A742" s="202">
        <v>738</v>
      </c>
      <c r="B742" s="202" t="s">
        <v>5625</v>
      </c>
      <c r="C742" s="202" t="s">
        <v>7009</v>
      </c>
      <c r="D742" s="202" t="s">
        <v>67</v>
      </c>
      <c r="E742" s="202" t="s">
        <v>7048</v>
      </c>
      <c r="F742" s="202" t="s">
        <v>266</v>
      </c>
      <c r="G742" s="202" t="s">
        <v>264</v>
      </c>
      <c r="H742" s="202" t="s">
        <v>265</v>
      </c>
      <c r="I742" s="202" t="s">
        <v>5687</v>
      </c>
      <c r="J742" s="202" t="s">
        <v>5687</v>
      </c>
      <c r="K742" s="202" t="s">
        <v>5688</v>
      </c>
      <c r="L742" s="202" t="s">
        <v>5650</v>
      </c>
      <c r="M742" s="202" t="s">
        <v>5650</v>
      </c>
      <c r="N742" s="202" t="s">
        <v>5650</v>
      </c>
      <c r="O742" s="202" t="s">
        <v>5650</v>
      </c>
      <c r="P742" s="202" t="s">
        <v>5687</v>
      </c>
      <c r="Q742" s="202" t="s">
        <v>5688</v>
      </c>
      <c r="R742" s="202" t="s">
        <v>5699</v>
      </c>
      <c r="S742" s="202" t="s">
        <v>5650</v>
      </c>
      <c r="T742" s="202" t="s">
        <v>5699</v>
      </c>
      <c r="U742" s="202">
        <v>2</v>
      </c>
      <c r="V742" s="202">
        <v>0</v>
      </c>
      <c r="W742" s="202">
        <v>2</v>
      </c>
    </row>
    <row r="743" s="202" customFormat="1" hidden="1" spans="1:23">
      <c r="A743" s="202">
        <v>739</v>
      </c>
      <c r="B743" s="202" t="s">
        <v>5625</v>
      </c>
      <c r="C743" s="202" t="s">
        <v>7009</v>
      </c>
      <c r="D743" s="202" t="s">
        <v>67</v>
      </c>
      <c r="E743" s="202" t="s">
        <v>7233</v>
      </c>
      <c r="F743" s="202" t="s">
        <v>186</v>
      </c>
      <c r="G743" s="202" t="s">
        <v>184</v>
      </c>
      <c r="H743" s="202" t="s">
        <v>185</v>
      </c>
      <c r="I743" s="202" t="s">
        <v>7297</v>
      </c>
      <c r="J743" s="202" t="s">
        <v>6096</v>
      </c>
      <c r="K743" s="202" t="s">
        <v>6096</v>
      </c>
      <c r="L743" s="202" t="s">
        <v>6096</v>
      </c>
      <c r="M743" s="202" t="s">
        <v>6096</v>
      </c>
      <c r="N743" s="202" t="s">
        <v>6096</v>
      </c>
      <c r="O743" s="202" t="s">
        <v>5650</v>
      </c>
      <c r="P743" s="202" t="s">
        <v>5650</v>
      </c>
      <c r="Q743" s="202" t="s">
        <v>5650</v>
      </c>
      <c r="R743" s="202" t="s">
        <v>5650</v>
      </c>
      <c r="S743" s="202" t="s">
        <v>5650</v>
      </c>
      <c r="T743" s="202" t="s">
        <v>5650</v>
      </c>
      <c r="U743" s="202">
        <v>1</v>
      </c>
      <c r="V743" s="202">
        <v>1</v>
      </c>
      <c r="W743" s="202">
        <v>0</v>
      </c>
    </row>
    <row r="744" s="202" customFormat="1" hidden="1" spans="1:23">
      <c r="A744" s="202">
        <v>740</v>
      </c>
      <c r="B744" s="202" t="s">
        <v>5625</v>
      </c>
      <c r="C744" s="202" t="s">
        <v>7009</v>
      </c>
      <c r="D744" s="202" t="s">
        <v>105</v>
      </c>
      <c r="E744" s="202" t="s">
        <v>7298</v>
      </c>
      <c r="F744" s="202" t="s">
        <v>178</v>
      </c>
      <c r="G744" s="202" t="s">
        <v>395</v>
      </c>
      <c r="H744" s="202" t="s">
        <v>396</v>
      </c>
      <c r="I744" s="202" t="s">
        <v>7299</v>
      </c>
      <c r="J744" s="202" t="s">
        <v>5650</v>
      </c>
      <c r="K744" s="202" t="s">
        <v>5650</v>
      </c>
      <c r="L744" s="202" t="s">
        <v>5650</v>
      </c>
      <c r="M744" s="202" t="s">
        <v>5650</v>
      </c>
      <c r="N744" s="202" t="s">
        <v>5650</v>
      </c>
      <c r="O744" s="202" t="s">
        <v>5650</v>
      </c>
      <c r="P744" s="202" t="s">
        <v>5650</v>
      </c>
      <c r="Q744" s="202" t="s">
        <v>5650</v>
      </c>
      <c r="R744" s="202" t="s">
        <v>5650</v>
      </c>
      <c r="S744" s="202" t="s">
        <v>5650</v>
      </c>
      <c r="T744" s="202" t="s">
        <v>5650</v>
      </c>
      <c r="U744" s="202">
        <v>0</v>
      </c>
      <c r="V744" s="202">
        <v>0</v>
      </c>
      <c r="W744" s="202">
        <v>0</v>
      </c>
    </row>
    <row r="745" s="202" customFormat="1" hidden="1" spans="1:23">
      <c r="A745" s="202">
        <v>741</v>
      </c>
      <c r="B745" s="202" t="s">
        <v>5625</v>
      </c>
      <c r="C745" s="202" t="s">
        <v>7009</v>
      </c>
      <c r="D745" s="202" t="s">
        <v>105</v>
      </c>
      <c r="E745" s="202" t="s">
        <v>7298</v>
      </c>
      <c r="F745" s="202" t="s">
        <v>178</v>
      </c>
      <c r="G745" s="202" t="s">
        <v>328</v>
      </c>
      <c r="H745" s="202" t="s">
        <v>329</v>
      </c>
      <c r="I745" s="202" t="s">
        <v>7300</v>
      </c>
      <c r="J745" s="202" t="s">
        <v>7181</v>
      </c>
      <c r="K745" s="202" t="s">
        <v>6324</v>
      </c>
      <c r="L745" s="202" t="s">
        <v>6096</v>
      </c>
      <c r="M745" s="202" t="s">
        <v>6096</v>
      </c>
      <c r="N745" s="202" t="s">
        <v>6096</v>
      </c>
      <c r="O745" s="202" t="s">
        <v>5650</v>
      </c>
      <c r="P745" s="202" t="s">
        <v>5758</v>
      </c>
      <c r="Q745" s="202" t="s">
        <v>6324</v>
      </c>
      <c r="R745" s="202" t="s">
        <v>5650</v>
      </c>
      <c r="S745" s="202" t="s">
        <v>5669</v>
      </c>
      <c r="T745" s="202" t="s">
        <v>5685</v>
      </c>
      <c r="U745" s="202">
        <v>5</v>
      </c>
      <c r="V745" s="202">
        <v>1</v>
      </c>
      <c r="W745" s="202">
        <v>4</v>
      </c>
    </row>
    <row r="746" s="202" customFormat="1" hidden="1" spans="1:23">
      <c r="A746" s="202">
        <v>742</v>
      </c>
      <c r="B746" s="202" t="s">
        <v>5625</v>
      </c>
      <c r="C746" s="202" t="s">
        <v>7009</v>
      </c>
      <c r="D746" s="202" t="s">
        <v>105</v>
      </c>
      <c r="E746" s="202" t="s">
        <v>7298</v>
      </c>
      <c r="F746" s="202" t="s">
        <v>178</v>
      </c>
      <c r="G746" s="202" t="s">
        <v>244</v>
      </c>
      <c r="H746" s="202" t="s">
        <v>245</v>
      </c>
      <c r="I746" s="202" t="s">
        <v>7301</v>
      </c>
      <c r="J746" s="202" t="s">
        <v>5650</v>
      </c>
      <c r="K746" s="202" t="s">
        <v>5650</v>
      </c>
      <c r="L746" s="202" t="s">
        <v>5650</v>
      </c>
      <c r="M746" s="202" t="s">
        <v>5650</v>
      </c>
      <c r="N746" s="202" t="s">
        <v>5650</v>
      </c>
      <c r="O746" s="202" t="s">
        <v>5650</v>
      </c>
      <c r="P746" s="202" t="s">
        <v>5650</v>
      </c>
      <c r="Q746" s="202" t="s">
        <v>5650</v>
      </c>
      <c r="R746" s="202" t="s">
        <v>5650</v>
      </c>
      <c r="S746" s="202" t="s">
        <v>5650</v>
      </c>
      <c r="T746" s="202" t="s">
        <v>5650</v>
      </c>
      <c r="U746" s="202">
        <v>0</v>
      </c>
      <c r="V746" s="202">
        <v>0</v>
      </c>
      <c r="W746" s="202">
        <v>0</v>
      </c>
    </row>
    <row r="747" s="202" customFormat="1" hidden="1" spans="1:23">
      <c r="A747" s="202">
        <v>743</v>
      </c>
      <c r="B747" s="202" t="s">
        <v>5625</v>
      </c>
      <c r="C747" s="202" t="s">
        <v>7009</v>
      </c>
      <c r="D747" s="202" t="s">
        <v>105</v>
      </c>
      <c r="E747" s="202" t="s">
        <v>7298</v>
      </c>
      <c r="F747" s="202" t="s">
        <v>178</v>
      </c>
      <c r="G747" s="202" t="s">
        <v>284</v>
      </c>
      <c r="H747" s="202" t="s">
        <v>285</v>
      </c>
      <c r="I747" s="202" t="s">
        <v>7302</v>
      </c>
      <c r="J747" s="202" t="s">
        <v>5650</v>
      </c>
      <c r="K747" s="202" t="s">
        <v>5650</v>
      </c>
      <c r="L747" s="202" t="s">
        <v>5650</v>
      </c>
      <c r="M747" s="202" t="s">
        <v>5650</v>
      </c>
      <c r="N747" s="202" t="s">
        <v>5650</v>
      </c>
      <c r="O747" s="202" t="s">
        <v>5650</v>
      </c>
      <c r="P747" s="202" t="s">
        <v>5650</v>
      </c>
      <c r="Q747" s="202" t="s">
        <v>5650</v>
      </c>
      <c r="R747" s="202" t="s">
        <v>5650</v>
      </c>
      <c r="S747" s="202" t="s">
        <v>5650</v>
      </c>
      <c r="T747" s="202" t="s">
        <v>5650</v>
      </c>
      <c r="U747" s="202">
        <v>0</v>
      </c>
      <c r="V747" s="202">
        <v>0</v>
      </c>
      <c r="W747" s="202">
        <v>0</v>
      </c>
    </row>
    <row r="748" s="202" customFormat="1" hidden="1" spans="1:23">
      <c r="A748" s="202">
        <v>744</v>
      </c>
      <c r="B748" s="202" t="s">
        <v>5625</v>
      </c>
      <c r="C748" s="202" t="s">
        <v>7009</v>
      </c>
      <c r="D748" s="202" t="s">
        <v>105</v>
      </c>
      <c r="E748" s="202" t="s">
        <v>7298</v>
      </c>
      <c r="F748" s="202" t="s">
        <v>178</v>
      </c>
      <c r="G748" s="202" t="s">
        <v>428</v>
      </c>
      <c r="H748" s="202" t="s">
        <v>429</v>
      </c>
      <c r="I748" s="202" t="s">
        <v>7303</v>
      </c>
      <c r="J748" s="202" t="s">
        <v>6100</v>
      </c>
      <c r="K748" s="202" t="s">
        <v>7095</v>
      </c>
      <c r="L748" s="202" t="s">
        <v>6100</v>
      </c>
      <c r="M748" s="202" t="s">
        <v>7095</v>
      </c>
      <c r="N748" s="202" t="s">
        <v>6100</v>
      </c>
      <c r="O748" s="202" t="s">
        <v>5650</v>
      </c>
      <c r="P748" s="202" t="s">
        <v>5650</v>
      </c>
      <c r="Q748" s="202" t="s">
        <v>5650</v>
      </c>
      <c r="R748" s="202" t="s">
        <v>5650</v>
      </c>
      <c r="S748" s="202" t="s">
        <v>5650</v>
      </c>
      <c r="T748" s="202" t="s">
        <v>5650</v>
      </c>
      <c r="U748" s="202">
        <v>2</v>
      </c>
      <c r="V748" s="202">
        <v>2</v>
      </c>
      <c r="W748" s="202">
        <v>0</v>
      </c>
    </row>
    <row r="749" s="202" customFormat="1" hidden="1" spans="1:23">
      <c r="A749" s="202">
        <v>745</v>
      </c>
      <c r="B749" s="202" t="s">
        <v>5625</v>
      </c>
      <c r="C749" s="202" t="s">
        <v>7009</v>
      </c>
      <c r="D749" s="202" t="s">
        <v>105</v>
      </c>
      <c r="E749" s="202" t="s">
        <v>7298</v>
      </c>
      <c r="F749" s="202" t="s">
        <v>178</v>
      </c>
      <c r="G749" s="202" t="s">
        <v>176</v>
      </c>
      <c r="H749" s="202" t="s">
        <v>177</v>
      </c>
      <c r="I749" s="202" t="s">
        <v>7304</v>
      </c>
      <c r="J749" s="202" t="s">
        <v>7305</v>
      </c>
      <c r="K749" s="202" t="s">
        <v>7306</v>
      </c>
      <c r="L749" s="202" t="s">
        <v>5722</v>
      </c>
      <c r="M749" s="202" t="s">
        <v>5940</v>
      </c>
      <c r="N749" s="202" t="s">
        <v>5685</v>
      </c>
      <c r="O749" s="202" t="s">
        <v>5654</v>
      </c>
      <c r="P749" s="202" t="s">
        <v>7307</v>
      </c>
      <c r="Q749" s="202" t="s">
        <v>7307</v>
      </c>
      <c r="R749" s="202" t="s">
        <v>7307</v>
      </c>
      <c r="S749" s="202" t="s">
        <v>5650</v>
      </c>
      <c r="T749" s="202" t="s">
        <v>5650</v>
      </c>
      <c r="U749" s="202">
        <v>3</v>
      </c>
      <c r="V749" s="202">
        <v>2</v>
      </c>
      <c r="W749" s="202">
        <v>1</v>
      </c>
    </row>
    <row r="750" s="202" customFormat="1" hidden="1" spans="1:23">
      <c r="A750" s="202">
        <v>746</v>
      </c>
      <c r="B750" s="202" t="s">
        <v>5625</v>
      </c>
      <c r="C750" s="202" t="s">
        <v>7009</v>
      </c>
      <c r="D750" s="202" t="s">
        <v>60</v>
      </c>
      <c r="E750" s="202" t="s">
        <v>7205</v>
      </c>
      <c r="F750" s="202" t="s">
        <v>183</v>
      </c>
      <c r="G750" s="202" t="s">
        <v>181</v>
      </c>
      <c r="H750" s="202" t="s">
        <v>182</v>
      </c>
      <c r="I750" s="202" t="s">
        <v>7308</v>
      </c>
      <c r="J750" s="202" t="s">
        <v>7309</v>
      </c>
      <c r="K750" s="202" t="s">
        <v>6618</v>
      </c>
      <c r="L750" s="202" t="s">
        <v>5896</v>
      </c>
      <c r="M750" s="202" t="s">
        <v>5866</v>
      </c>
      <c r="N750" s="202" t="s">
        <v>5699</v>
      </c>
      <c r="O750" s="202" t="s">
        <v>5654</v>
      </c>
      <c r="P750" s="202" t="s">
        <v>7310</v>
      </c>
      <c r="Q750" s="202" t="s">
        <v>5961</v>
      </c>
      <c r="R750" s="202" t="s">
        <v>7311</v>
      </c>
      <c r="S750" s="202" t="s">
        <v>5817</v>
      </c>
      <c r="T750" s="202" t="s">
        <v>5729</v>
      </c>
      <c r="U750" s="202">
        <v>21</v>
      </c>
      <c r="V750" s="202">
        <v>2</v>
      </c>
      <c r="W750" s="202">
        <v>19</v>
      </c>
    </row>
    <row r="751" s="202" customFormat="1" hidden="1" spans="1:23">
      <c r="A751" s="202">
        <v>747</v>
      </c>
      <c r="B751" s="202" t="s">
        <v>5625</v>
      </c>
      <c r="C751" s="202" t="s">
        <v>7009</v>
      </c>
      <c r="D751" s="202" t="s">
        <v>93</v>
      </c>
      <c r="E751" s="202" t="s">
        <v>7019</v>
      </c>
      <c r="F751" s="202" t="s">
        <v>193</v>
      </c>
      <c r="G751" s="202" t="s">
        <v>317</v>
      </c>
      <c r="H751" s="202" t="s">
        <v>192</v>
      </c>
      <c r="I751" s="202" t="s">
        <v>5771</v>
      </c>
      <c r="J751" s="202" t="s">
        <v>5650</v>
      </c>
      <c r="K751" s="202" t="s">
        <v>5650</v>
      </c>
      <c r="L751" s="202" t="s">
        <v>5650</v>
      </c>
      <c r="M751" s="202" t="s">
        <v>5650</v>
      </c>
      <c r="N751" s="202" t="s">
        <v>5650</v>
      </c>
      <c r="O751" s="202" t="s">
        <v>5650</v>
      </c>
      <c r="P751" s="202" t="s">
        <v>5650</v>
      </c>
      <c r="Q751" s="202" t="s">
        <v>5650</v>
      </c>
      <c r="R751" s="202" t="s">
        <v>5650</v>
      </c>
      <c r="S751" s="202" t="s">
        <v>5650</v>
      </c>
      <c r="T751" s="202" t="s">
        <v>5650</v>
      </c>
      <c r="U751" s="202">
        <v>0</v>
      </c>
      <c r="V751" s="202">
        <v>0</v>
      </c>
      <c r="W751" s="202">
        <v>0</v>
      </c>
    </row>
    <row r="752" s="202" customFormat="1" hidden="1" spans="1:23">
      <c r="A752" s="202">
        <v>748</v>
      </c>
      <c r="B752" s="202" t="s">
        <v>5625</v>
      </c>
      <c r="C752" s="202" t="s">
        <v>7009</v>
      </c>
      <c r="D752" s="202" t="s">
        <v>93</v>
      </c>
      <c r="E752" s="202" t="s">
        <v>7019</v>
      </c>
      <c r="F752" s="202" t="s">
        <v>193</v>
      </c>
      <c r="G752" s="202" t="s">
        <v>191</v>
      </c>
      <c r="H752" s="202" t="s">
        <v>192</v>
      </c>
      <c r="I752" s="202" t="s">
        <v>7312</v>
      </c>
      <c r="J752" s="202" t="s">
        <v>7313</v>
      </c>
      <c r="K752" s="202" t="s">
        <v>7314</v>
      </c>
      <c r="L752" s="202" t="s">
        <v>5869</v>
      </c>
      <c r="M752" s="202" t="s">
        <v>7076</v>
      </c>
      <c r="N752" s="202" t="s">
        <v>5900</v>
      </c>
      <c r="O752" s="202" t="s">
        <v>5654</v>
      </c>
      <c r="P752" s="202" t="s">
        <v>5758</v>
      </c>
      <c r="Q752" s="202" t="s">
        <v>6320</v>
      </c>
      <c r="R752" s="202" t="s">
        <v>5650</v>
      </c>
      <c r="S752" s="202" t="s">
        <v>5758</v>
      </c>
      <c r="T752" s="202" t="s">
        <v>5650</v>
      </c>
      <c r="U752" s="202">
        <v>8</v>
      </c>
      <c r="V752" s="202">
        <v>5</v>
      </c>
      <c r="W752" s="202">
        <v>3</v>
      </c>
    </row>
    <row r="753" s="202" customFormat="1" spans="1:23">
      <c r="A753" s="202">
        <v>749</v>
      </c>
      <c r="B753" s="202" t="s">
        <v>5625</v>
      </c>
      <c r="C753" s="202" t="s">
        <v>7009</v>
      </c>
      <c r="D753" s="202" t="s">
        <v>5642</v>
      </c>
      <c r="E753" s="202" t="s">
        <v>5642</v>
      </c>
      <c r="F753" s="202" t="s">
        <v>336</v>
      </c>
      <c r="G753" s="202" t="s">
        <v>340</v>
      </c>
      <c r="H753" s="202" t="s">
        <v>341</v>
      </c>
      <c r="I753" s="202" t="s">
        <v>7315</v>
      </c>
      <c r="J753" s="202" t="s">
        <v>7316</v>
      </c>
      <c r="K753" s="202" t="s">
        <v>6265</v>
      </c>
      <c r="L753" s="202" t="s">
        <v>7317</v>
      </c>
      <c r="M753" s="202" t="s">
        <v>7318</v>
      </c>
      <c r="N753" s="202" t="s">
        <v>7317</v>
      </c>
      <c r="O753" s="202" t="s">
        <v>5650</v>
      </c>
      <c r="P753" s="202" t="s">
        <v>5837</v>
      </c>
      <c r="Q753" s="202" t="s">
        <v>5663</v>
      </c>
      <c r="R753" s="202" t="s">
        <v>5741</v>
      </c>
      <c r="S753" s="202" t="s">
        <v>5650</v>
      </c>
      <c r="T753" s="202" t="s">
        <v>5856</v>
      </c>
      <c r="U753" s="202">
        <v>9</v>
      </c>
      <c r="V753" s="202">
        <v>2</v>
      </c>
      <c r="W753" s="202">
        <v>7</v>
      </c>
    </row>
    <row r="754" s="202" customFormat="1" spans="1:23">
      <c r="A754" s="202">
        <v>750</v>
      </c>
      <c r="B754" s="202" t="s">
        <v>5625</v>
      </c>
      <c r="C754" s="202" t="s">
        <v>7009</v>
      </c>
      <c r="D754" s="202" t="s">
        <v>5642</v>
      </c>
      <c r="E754" s="202" t="s">
        <v>5642</v>
      </c>
      <c r="F754" s="202" t="s">
        <v>336</v>
      </c>
      <c r="G754" s="202" t="s">
        <v>343</v>
      </c>
      <c r="H754" s="202" t="s">
        <v>344</v>
      </c>
      <c r="I754" s="202" t="s">
        <v>7319</v>
      </c>
      <c r="J754" s="202" t="s">
        <v>7083</v>
      </c>
      <c r="K754" s="202" t="s">
        <v>7084</v>
      </c>
      <c r="L754" s="202" t="s">
        <v>6356</v>
      </c>
      <c r="M754" s="202" t="s">
        <v>6357</v>
      </c>
      <c r="N754" s="202" t="s">
        <v>6309</v>
      </c>
      <c r="O754" s="202" t="s">
        <v>6239</v>
      </c>
      <c r="P754" s="202" t="s">
        <v>6298</v>
      </c>
      <c r="Q754" s="202" t="s">
        <v>6298</v>
      </c>
      <c r="R754" s="202" t="s">
        <v>5650</v>
      </c>
      <c r="S754" s="202" t="s">
        <v>6298</v>
      </c>
      <c r="T754" s="202" t="s">
        <v>5650</v>
      </c>
      <c r="U754" s="202">
        <v>3</v>
      </c>
      <c r="V754" s="202">
        <v>2</v>
      </c>
      <c r="W754" s="202">
        <v>1</v>
      </c>
    </row>
    <row r="755" s="202" customFormat="1" spans="1:23">
      <c r="A755" s="202">
        <v>751</v>
      </c>
      <c r="B755" s="202" t="s">
        <v>5625</v>
      </c>
      <c r="C755" s="202" t="s">
        <v>7009</v>
      </c>
      <c r="D755" s="202" t="s">
        <v>5642</v>
      </c>
      <c r="E755" s="202" t="s">
        <v>5642</v>
      </c>
      <c r="F755" s="202" t="s">
        <v>336</v>
      </c>
      <c r="G755" s="202" t="s">
        <v>337</v>
      </c>
      <c r="H755" s="202" t="s">
        <v>7320</v>
      </c>
      <c r="I755" s="202" t="s">
        <v>7321</v>
      </c>
      <c r="J755" s="202" t="s">
        <v>5650</v>
      </c>
      <c r="K755" s="202" t="s">
        <v>5650</v>
      </c>
      <c r="L755" s="202" t="s">
        <v>5650</v>
      </c>
      <c r="M755" s="202" t="s">
        <v>5650</v>
      </c>
      <c r="N755" s="202" t="s">
        <v>5650</v>
      </c>
      <c r="O755" s="202" t="s">
        <v>5650</v>
      </c>
      <c r="P755" s="202" t="s">
        <v>5650</v>
      </c>
      <c r="Q755" s="202" t="s">
        <v>5650</v>
      </c>
      <c r="R755" s="202" t="s">
        <v>5650</v>
      </c>
      <c r="S755" s="202" t="s">
        <v>5650</v>
      </c>
      <c r="T755" s="202" t="s">
        <v>5650</v>
      </c>
      <c r="U755" s="202">
        <v>0</v>
      </c>
      <c r="V755" s="202">
        <v>0</v>
      </c>
      <c r="W755" s="202">
        <v>0</v>
      </c>
    </row>
    <row r="756" s="202" customFormat="1" hidden="1" spans="1:23">
      <c r="A756" s="202">
        <v>752</v>
      </c>
      <c r="B756" s="202" t="s">
        <v>5625</v>
      </c>
      <c r="C756" s="202" t="s">
        <v>7009</v>
      </c>
      <c r="D756" s="202" t="s">
        <v>60</v>
      </c>
      <c r="E756" s="202" t="s">
        <v>7025</v>
      </c>
      <c r="F756" s="202" t="s">
        <v>49</v>
      </c>
      <c r="G756" s="202" t="s">
        <v>47</v>
      </c>
      <c r="H756" s="202" t="s">
        <v>48</v>
      </c>
      <c r="I756" s="202" t="s">
        <v>7322</v>
      </c>
      <c r="J756" s="202" t="s">
        <v>7147</v>
      </c>
      <c r="K756" s="202" t="s">
        <v>6337</v>
      </c>
      <c r="L756" s="202" t="s">
        <v>7323</v>
      </c>
      <c r="M756" s="202" t="s">
        <v>7324</v>
      </c>
      <c r="N756" s="202" t="s">
        <v>7323</v>
      </c>
      <c r="O756" s="202" t="s">
        <v>5650</v>
      </c>
      <c r="P756" s="202" t="s">
        <v>5865</v>
      </c>
      <c r="Q756" s="202" t="s">
        <v>5795</v>
      </c>
      <c r="R756" s="202" t="s">
        <v>5669</v>
      </c>
      <c r="S756" s="202" t="s">
        <v>5669</v>
      </c>
      <c r="T756" s="202" t="s">
        <v>5650</v>
      </c>
      <c r="U756" s="202">
        <v>6</v>
      </c>
      <c r="V756" s="202">
        <v>2</v>
      </c>
      <c r="W756" s="202">
        <v>4</v>
      </c>
    </row>
    <row r="757" s="202" customFormat="1" hidden="1" spans="1:23">
      <c r="A757" s="202">
        <v>753</v>
      </c>
      <c r="B757" s="202" t="s">
        <v>5625</v>
      </c>
      <c r="C757" s="202" t="s">
        <v>7009</v>
      </c>
      <c r="D757" s="202" t="s">
        <v>60</v>
      </c>
      <c r="E757" s="202" t="s">
        <v>7325</v>
      </c>
      <c r="F757" s="202" t="s">
        <v>63</v>
      </c>
      <c r="G757" s="202" t="s">
        <v>61</v>
      </c>
      <c r="H757" s="202" t="s">
        <v>62</v>
      </c>
      <c r="I757" s="202" t="s">
        <v>7326</v>
      </c>
      <c r="J757" s="202" t="s">
        <v>5650</v>
      </c>
      <c r="K757" s="202" t="s">
        <v>5650</v>
      </c>
      <c r="L757" s="202" t="s">
        <v>5650</v>
      </c>
      <c r="M757" s="202" t="s">
        <v>5650</v>
      </c>
      <c r="N757" s="202" t="s">
        <v>5650</v>
      </c>
      <c r="O757" s="202" t="s">
        <v>5650</v>
      </c>
      <c r="P757" s="202" t="s">
        <v>5650</v>
      </c>
      <c r="Q757" s="202" t="s">
        <v>5650</v>
      </c>
      <c r="R757" s="202" t="s">
        <v>5650</v>
      </c>
      <c r="S757" s="202" t="s">
        <v>5650</v>
      </c>
      <c r="T757" s="202" t="s">
        <v>5650</v>
      </c>
      <c r="U757" s="202">
        <v>0</v>
      </c>
      <c r="V757" s="202">
        <v>0</v>
      </c>
      <c r="W757" s="202">
        <v>0</v>
      </c>
    </row>
    <row r="758" s="202" customFormat="1" hidden="1" spans="1:23">
      <c r="A758" s="202">
        <v>754</v>
      </c>
      <c r="B758" s="202" t="s">
        <v>5625</v>
      </c>
      <c r="C758" s="202" t="s">
        <v>7009</v>
      </c>
      <c r="D758" s="202" t="s">
        <v>6655</v>
      </c>
      <c r="E758" s="202" t="s">
        <v>7327</v>
      </c>
      <c r="F758" s="202" t="s">
        <v>376</v>
      </c>
      <c r="G758" s="202" t="s">
        <v>374</v>
      </c>
      <c r="H758" s="202" t="s">
        <v>375</v>
      </c>
      <c r="I758" s="202" t="s">
        <v>7328</v>
      </c>
      <c r="J758" s="202" t="s">
        <v>6096</v>
      </c>
      <c r="K758" s="202" t="s">
        <v>6096</v>
      </c>
      <c r="L758" s="202" t="s">
        <v>6096</v>
      </c>
      <c r="M758" s="202" t="s">
        <v>6096</v>
      </c>
      <c r="N758" s="202" t="s">
        <v>6096</v>
      </c>
      <c r="O758" s="202" t="s">
        <v>5650</v>
      </c>
      <c r="P758" s="202" t="s">
        <v>5650</v>
      </c>
      <c r="Q758" s="202" t="s">
        <v>5650</v>
      </c>
      <c r="R758" s="202" t="s">
        <v>5650</v>
      </c>
      <c r="S758" s="202" t="s">
        <v>5650</v>
      </c>
      <c r="T758" s="202" t="s">
        <v>5650</v>
      </c>
      <c r="U758" s="202">
        <v>1</v>
      </c>
      <c r="V758" s="202">
        <v>1</v>
      </c>
      <c r="W758" s="202">
        <v>0</v>
      </c>
    </row>
    <row r="759" s="202" customFormat="1" hidden="1" spans="1:23">
      <c r="A759" s="202">
        <v>755</v>
      </c>
      <c r="B759" s="202" t="s">
        <v>5625</v>
      </c>
      <c r="C759" s="202" t="s">
        <v>7009</v>
      </c>
      <c r="D759" s="202" t="s">
        <v>6655</v>
      </c>
      <c r="E759" s="202" t="s">
        <v>7327</v>
      </c>
      <c r="F759" s="202" t="s">
        <v>376</v>
      </c>
      <c r="G759" s="202" t="s">
        <v>380</v>
      </c>
      <c r="H759" s="202" t="s">
        <v>381</v>
      </c>
      <c r="I759" s="202" t="s">
        <v>7329</v>
      </c>
      <c r="J759" s="202" t="s">
        <v>5776</v>
      </c>
      <c r="K759" s="202" t="s">
        <v>7330</v>
      </c>
      <c r="L759" s="202" t="s">
        <v>5722</v>
      </c>
      <c r="M759" s="202" t="s">
        <v>5940</v>
      </c>
      <c r="N759" s="202" t="s">
        <v>5685</v>
      </c>
      <c r="O759" s="202" t="s">
        <v>5654</v>
      </c>
      <c r="P759" s="202" t="s">
        <v>7331</v>
      </c>
      <c r="Q759" s="202" t="s">
        <v>7332</v>
      </c>
      <c r="R759" s="202" t="s">
        <v>5873</v>
      </c>
      <c r="S759" s="202" t="s">
        <v>5650</v>
      </c>
      <c r="T759" s="202" t="s">
        <v>5704</v>
      </c>
      <c r="U759" s="202">
        <v>18</v>
      </c>
      <c r="V759" s="202">
        <v>2</v>
      </c>
      <c r="W759" s="202">
        <v>16</v>
      </c>
    </row>
    <row r="760" s="202" customFormat="1" hidden="1" spans="1:23">
      <c r="A760" s="202">
        <v>756</v>
      </c>
      <c r="B760" s="202" t="s">
        <v>5625</v>
      </c>
      <c r="C760" s="202" t="s">
        <v>7009</v>
      </c>
      <c r="D760" s="202" t="s">
        <v>6655</v>
      </c>
      <c r="E760" s="202" t="s">
        <v>7333</v>
      </c>
      <c r="F760" s="202" t="s">
        <v>160</v>
      </c>
      <c r="G760" s="202" t="s">
        <v>158</v>
      </c>
      <c r="H760" s="202" t="s">
        <v>159</v>
      </c>
      <c r="I760" s="202" t="s">
        <v>7334</v>
      </c>
      <c r="J760" s="202" t="s">
        <v>7335</v>
      </c>
      <c r="K760" s="202" t="s">
        <v>7336</v>
      </c>
      <c r="L760" s="202" t="s">
        <v>7337</v>
      </c>
      <c r="M760" s="202" t="s">
        <v>7338</v>
      </c>
      <c r="N760" s="202" t="s">
        <v>7337</v>
      </c>
      <c r="O760" s="202" t="s">
        <v>5650</v>
      </c>
      <c r="P760" s="202" t="s">
        <v>5685</v>
      </c>
      <c r="Q760" s="202" t="s">
        <v>5685</v>
      </c>
      <c r="R760" s="202" t="s">
        <v>5650</v>
      </c>
      <c r="S760" s="202" t="s">
        <v>5685</v>
      </c>
      <c r="T760" s="202" t="s">
        <v>5650</v>
      </c>
      <c r="U760" s="202">
        <v>5</v>
      </c>
      <c r="V760" s="202">
        <v>4</v>
      </c>
      <c r="W760" s="202">
        <v>1</v>
      </c>
    </row>
    <row r="761" s="202" customFormat="1" hidden="1" spans="1:23">
      <c r="A761" s="202">
        <v>757</v>
      </c>
      <c r="B761" s="202" t="s">
        <v>5625</v>
      </c>
      <c r="C761" s="202" t="s">
        <v>7009</v>
      </c>
      <c r="D761" s="202" t="s">
        <v>6655</v>
      </c>
      <c r="E761" s="202" t="s">
        <v>7339</v>
      </c>
      <c r="F761" s="202" t="s">
        <v>7340</v>
      </c>
      <c r="G761" s="202" t="s">
        <v>154</v>
      </c>
      <c r="H761" s="202" t="s">
        <v>155</v>
      </c>
      <c r="I761" s="202" t="s">
        <v>7341</v>
      </c>
      <c r="J761" s="202" t="s">
        <v>5955</v>
      </c>
      <c r="K761" s="202" t="s">
        <v>6630</v>
      </c>
      <c r="L761" s="202" t="s">
        <v>5650</v>
      </c>
      <c r="M761" s="202" t="s">
        <v>5650</v>
      </c>
      <c r="N761" s="202" t="s">
        <v>5650</v>
      </c>
      <c r="O761" s="202" t="s">
        <v>5650</v>
      </c>
      <c r="P761" s="202" t="s">
        <v>5955</v>
      </c>
      <c r="Q761" s="202" t="s">
        <v>6630</v>
      </c>
      <c r="R761" s="202" t="s">
        <v>5669</v>
      </c>
      <c r="S761" s="202" t="s">
        <v>5758</v>
      </c>
      <c r="T761" s="202" t="s">
        <v>5669</v>
      </c>
      <c r="U761" s="202">
        <v>7</v>
      </c>
      <c r="V761" s="202">
        <v>0</v>
      </c>
      <c r="W761" s="202">
        <v>7</v>
      </c>
    </row>
    <row r="762" s="202" customFormat="1" hidden="1" spans="1:23">
      <c r="A762" s="202">
        <v>758</v>
      </c>
      <c r="B762" s="202" t="s">
        <v>5625</v>
      </c>
      <c r="C762" s="202" t="s">
        <v>7009</v>
      </c>
      <c r="D762" s="202" t="s">
        <v>6655</v>
      </c>
      <c r="E762" s="202" t="s">
        <v>7342</v>
      </c>
      <c r="F762" s="202" t="s">
        <v>7342</v>
      </c>
      <c r="G762" s="202" t="s">
        <v>111</v>
      </c>
      <c r="H762" s="202" t="s">
        <v>112</v>
      </c>
      <c r="I762" s="202" t="s">
        <v>7343</v>
      </c>
      <c r="J762" s="202" t="s">
        <v>5650</v>
      </c>
      <c r="K762" s="202" t="s">
        <v>5650</v>
      </c>
      <c r="L762" s="202" t="s">
        <v>5650</v>
      </c>
      <c r="M762" s="202" t="s">
        <v>5650</v>
      </c>
      <c r="N762" s="202" t="s">
        <v>5650</v>
      </c>
      <c r="O762" s="202" t="s">
        <v>5650</v>
      </c>
      <c r="P762" s="202" t="s">
        <v>5650</v>
      </c>
      <c r="Q762" s="202" t="s">
        <v>5650</v>
      </c>
      <c r="R762" s="202" t="s">
        <v>5650</v>
      </c>
      <c r="S762" s="202" t="s">
        <v>5650</v>
      </c>
      <c r="T762" s="202" t="s">
        <v>5650</v>
      </c>
      <c r="U762" s="202">
        <v>0</v>
      </c>
      <c r="V762" s="202">
        <v>0</v>
      </c>
      <c r="W762" s="202">
        <v>0</v>
      </c>
    </row>
    <row r="763" s="202" customFormat="1" hidden="1" spans="1:23">
      <c r="A763" s="202">
        <v>759</v>
      </c>
      <c r="B763" s="202" t="s">
        <v>5625</v>
      </c>
      <c r="C763" s="202" t="s">
        <v>7009</v>
      </c>
      <c r="D763" s="202" t="s">
        <v>6655</v>
      </c>
      <c r="E763" s="202" t="s">
        <v>7344</v>
      </c>
      <c r="F763" s="202" t="s">
        <v>232</v>
      </c>
      <c r="G763" s="202" t="s">
        <v>230</v>
      </c>
      <c r="H763" s="202" t="s">
        <v>231</v>
      </c>
      <c r="I763" s="202" t="s">
        <v>7345</v>
      </c>
      <c r="J763" s="202" t="s">
        <v>5650</v>
      </c>
      <c r="K763" s="202" t="s">
        <v>5650</v>
      </c>
      <c r="L763" s="202" t="s">
        <v>5650</v>
      </c>
      <c r="M763" s="202" t="s">
        <v>5650</v>
      </c>
      <c r="N763" s="202" t="s">
        <v>5650</v>
      </c>
      <c r="O763" s="202" t="s">
        <v>5650</v>
      </c>
      <c r="P763" s="202" t="s">
        <v>5650</v>
      </c>
      <c r="Q763" s="202" t="s">
        <v>5650</v>
      </c>
      <c r="R763" s="202" t="s">
        <v>5650</v>
      </c>
      <c r="S763" s="202" t="s">
        <v>5650</v>
      </c>
      <c r="T763" s="202" t="s">
        <v>5650</v>
      </c>
      <c r="U763" s="202">
        <v>0</v>
      </c>
      <c r="V763" s="202">
        <v>0</v>
      </c>
      <c r="W763" s="202">
        <v>0</v>
      </c>
    </row>
    <row r="764" s="202" customFormat="1" hidden="1" spans="1:23">
      <c r="A764" s="202">
        <v>760</v>
      </c>
      <c r="B764" s="202" t="s">
        <v>5625</v>
      </c>
      <c r="C764" s="202" t="s">
        <v>7009</v>
      </c>
      <c r="D764" s="202" t="s">
        <v>6655</v>
      </c>
      <c r="E764" s="202" t="s">
        <v>7346</v>
      </c>
      <c r="F764" s="202" t="s">
        <v>229</v>
      </c>
      <c r="G764" s="202" t="s">
        <v>422</v>
      </c>
      <c r="H764" s="202" t="s">
        <v>423</v>
      </c>
      <c r="I764" s="202" t="s">
        <v>7347</v>
      </c>
      <c r="J764" s="202" t="s">
        <v>6478</v>
      </c>
      <c r="K764" s="202" t="s">
        <v>6479</v>
      </c>
      <c r="L764" s="202" t="s">
        <v>6478</v>
      </c>
      <c r="M764" s="202" t="s">
        <v>6479</v>
      </c>
      <c r="N764" s="202" t="s">
        <v>6478</v>
      </c>
      <c r="O764" s="202" t="s">
        <v>5650</v>
      </c>
      <c r="P764" s="202" t="s">
        <v>5650</v>
      </c>
      <c r="Q764" s="202" t="s">
        <v>5650</v>
      </c>
      <c r="R764" s="202" t="s">
        <v>5650</v>
      </c>
      <c r="S764" s="202" t="s">
        <v>5650</v>
      </c>
      <c r="T764" s="202" t="s">
        <v>5650</v>
      </c>
      <c r="U764" s="202">
        <v>3</v>
      </c>
      <c r="V764" s="202">
        <v>3</v>
      </c>
      <c r="W764" s="202">
        <v>0</v>
      </c>
    </row>
    <row r="765" s="202" customFormat="1" hidden="1" spans="1:23">
      <c r="A765" s="202">
        <v>761</v>
      </c>
      <c r="B765" s="202" t="s">
        <v>5625</v>
      </c>
      <c r="C765" s="202" t="s">
        <v>7009</v>
      </c>
      <c r="D765" s="202" t="s">
        <v>6655</v>
      </c>
      <c r="E765" s="202" t="s">
        <v>7346</v>
      </c>
      <c r="F765" s="202" t="s">
        <v>229</v>
      </c>
      <c r="G765" s="202" t="s">
        <v>1404</v>
      </c>
      <c r="H765" s="202" t="s">
        <v>1405</v>
      </c>
      <c r="I765" s="202" t="s">
        <v>7348</v>
      </c>
      <c r="J765" s="202" t="s">
        <v>5650</v>
      </c>
      <c r="K765" s="202" t="s">
        <v>5650</v>
      </c>
      <c r="L765" s="202" t="s">
        <v>5650</v>
      </c>
      <c r="M765" s="202" t="s">
        <v>5650</v>
      </c>
      <c r="N765" s="202" t="s">
        <v>5650</v>
      </c>
      <c r="O765" s="202" t="s">
        <v>5650</v>
      </c>
      <c r="P765" s="202" t="s">
        <v>5650</v>
      </c>
      <c r="Q765" s="202" t="s">
        <v>5650</v>
      </c>
      <c r="R765" s="202" t="s">
        <v>5650</v>
      </c>
      <c r="S765" s="202" t="s">
        <v>5650</v>
      </c>
      <c r="T765" s="202" t="s">
        <v>5650</v>
      </c>
      <c r="U765" s="202">
        <v>0</v>
      </c>
      <c r="V765" s="202">
        <v>0</v>
      </c>
      <c r="W765" s="202">
        <v>0</v>
      </c>
    </row>
    <row r="766" s="202" customFormat="1" hidden="1" spans="1:23">
      <c r="A766" s="202">
        <v>762</v>
      </c>
      <c r="B766" s="202" t="s">
        <v>5625</v>
      </c>
      <c r="C766" s="202" t="s">
        <v>7009</v>
      </c>
      <c r="D766" s="202" t="s">
        <v>6655</v>
      </c>
      <c r="E766" s="202" t="s">
        <v>7346</v>
      </c>
      <c r="F766" s="202" t="s">
        <v>229</v>
      </c>
      <c r="G766" s="202" t="s">
        <v>227</v>
      </c>
      <c r="H766" s="202" t="s">
        <v>228</v>
      </c>
      <c r="I766" s="202" t="s">
        <v>7349</v>
      </c>
      <c r="J766" s="202" t="s">
        <v>5704</v>
      </c>
      <c r="K766" s="202" t="s">
        <v>5726</v>
      </c>
      <c r="L766" s="202" t="s">
        <v>5650</v>
      </c>
      <c r="M766" s="202" t="s">
        <v>5650</v>
      </c>
      <c r="N766" s="202" t="s">
        <v>5650</v>
      </c>
      <c r="O766" s="202" t="s">
        <v>5650</v>
      </c>
      <c r="P766" s="202" t="s">
        <v>5704</v>
      </c>
      <c r="Q766" s="202" t="s">
        <v>5726</v>
      </c>
      <c r="R766" s="202" t="s">
        <v>5856</v>
      </c>
      <c r="S766" s="202" t="s">
        <v>5650</v>
      </c>
      <c r="T766" s="202" t="s">
        <v>5856</v>
      </c>
      <c r="U766" s="202">
        <v>6</v>
      </c>
      <c r="V766" s="202">
        <v>0</v>
      </c>
      <c r="W766" s="202">
        <v>6</v>
      </c>
    </row>
    <row r="767" s="202" customFormat="1" hidden="1" spans="1:23">
      <c r="A767" s="202">
        <v>763</v>
      </c>
      <c r="B767" s="202" t="s">
        <v>5625</v>
      </c>
      <c r="C767" s="202" t="s">
        <v>7009</v>
      </c>
      <c r="D767" s="202" t="s">
        <v>42</v>
      </c>
      <c r="E767" s="202" t="s">
        <v>7350</v>
      </c>
      <c r="F767" s="202" t="s">
        <v>309</v>
      </c>
      <c r="G767" s="202" t="s">
        <v>307</v>
      </c>
      <c r="H767" s="202" t="s">
        <v>308</v>
      </c>
      <c r="I767" s="202" t="s">
        <v>7351</v>
      </c>
      <c r="J767" s="202" t="s">
        <v>6453</v>
      </c>
      <c r="K767" s="202" t="s">
        <v>6454</v>
      </c>
      <c r="L767" s="202" t="s">
        <v>6453</v>
      </c>
      <c r="M767" s="202" t="s">
        <v>6454</v>
      </c>
      <c r="N767" s="202" t="s">
        <v>6453</v>
      </c>
      <c r="O767" s="202" t="s">
        <v>5650</v>
      </c>
      <c r="P767" s="202" t="s">
        <v>5650</v>
      </c>
      <c r="Q767" s="202" t="s">
        <v>5650</v>
      </c>
      <c r="R767" s="202" t="s">
        <v>5650</v>
      </c>
      <c r="S767" s="202" t="s">
        <v>5650</v>
      </c>
      <c r="T767" s="202" t="s">
        <v>5650</v>
      </c>
      <c r="U767" s="202">
        <v>2</v>
      </c>
      <c r="V767" s="202">
        <v>2</v>
      </c>
      <c r="W767" s="202">
        <v>0</v>
      </c>
    </row>
    <row r="768" s="202" customFormat="1" hidden="1" spans="1:23">
      <c r="A768" s="202">
        <v>764</v>
      </c>
      <c r="B768" s="202" t="s">
        <v>5625</v>
      </c>
      <c r="C768" s="202" t="s">
        <v>7009</v>
      </c>
      <c r="D768" s="202" t="s">
        <v>31</v>
      </c>
      <c r="E768" s="202" t="s">
        <v>7352</v>
      </c>
      <c r="F768" s="202" t="s">
        <v>405</v>
      </c>
      <c r="G768" s="202" t="s">
        <v>403</v>
      </c>
      <c r="H768" s="202" t="s">
        <v>404</v>
      </c>
      <c r="I768" s="202" t="s">
        <v>7353</v>
      </c>
      <c r="J768" s="202" t="s">
        <v>5650</v>
      </c>
      <c r="K768" s="202" t="s">
        <v>5650</v>
      </c>
      <c r="L768" s="202" t="s">
        <v>5650</v>
      </c>
      <c r="M768" s="202" t="s">
        <v>5650</v>
      </c>
      <c r="N768" s="202" t="s">
        <v>5650</v>
      </c>
      <c r="O768" s="202" t="s">
        <v>5650</v>
      </c>
      <c r="P768" s="202" t="s">
        <v>5650</v>
      </c>
      <c r="Q768" s="202" t="s">
        <v>5650</v>
      </c>
      <c r="R768" s="202" t="s">
        <v>5650</v>
      </c>
      <c r="S768" s="202" t="s">
        <v>5650</v>
      </c>
      <c r="T768" s="202" t="s">
        <v>5650</v>
      </c>
      <c r="U768" s="202">
        <v>0</v>
      </c>
      <c r="V768" s="202">
        <v>0</v>
      </c>
      <c r="W768" s="202">
        <v>0</v>
      </c>
    </row>
    <row r="769" s="202" customFormat="1" hidden="1" spans="1:23">
      <c r="A769" s="202">
        <v>765</v>
      </c>
      <c r="B769" s="202" t="s">
        <v>5625</v>
      </c>
      <c r="C769" s="202" t="s">
        <v>7009</v>
      </c>
      <c r="D769" s="202" t="s">
        <v>93</v>
      </c>
      <c r="E769" s="202" t="s">
        <v>7354</v>
      </c>
      <c r="F769" s="202" t="s">
        <v>411</v>
      </c>
      <c r="G769" s="202" t="s">
        <v>409</v>
      </c>
      <c r="H769" s="202" t="s">
        <v>410</v>
      </c>
      <c r="I769" s="202" t="s">
        <v>6766</v>
      </c>
      <c r="J769" s="202" t="s">
        <v>5650</v>
      </c>
      <c r="K769" s="202" t="s">
        <v>5650</v>
      </c>
      <c r="L769" s="202" t="s">
        <v>5650</v>
      </c>
      <c r="M769" s="202" t="s">
        <v>5650</v>
      </c>
      <c r="N769" s="202" t="s">
        <v>5650</v>
      </c>
      <c r="O769" s="202" t="s">
        <v>5650</v>
      </c>
      <c r="P769" s="202" t="s">
        <v>5650</v>
      </c>
      <c r="Q769" s="202" t="s">
        <v>5650</v>
      </c>
      <c r="R769" s="202" t="s">
        <v>5650</v>
      </c>
      <c r="S769" s="202" t="s">
        <v>5650</v>
      </c>
      <c r="T769" s="202" t="s">
        <v>5650</v>
      </c>
      <c r="U769" s="202">
        <v>0</v>
      </c>
      <c r="V769" s="202">
        <v>0</v>
      </c>
      <c r="W769" s="202">
        <v>0</v>
      </c>
    </row>
    <row r="770" s="202" customFormat="1" hidden="1" spans="1:23">
      <c r="A770" s="202">
        <v>766</v>
      </c>
      <c r="B770" s="202" t="s">
        <v>5625</v>
      </c>
      <c r="C770" s="202" t="s">
        <v>7009</v>
      </c>
      <c r="D770" s="202" t="s">
        <v>6655</v>
      </c>
      <c r="E770" s="202" t="s">
        <v>546</v>
      </c>
      <c r="F770" s="202" t="s">
        <v>546</v>
      </c>
      <c r="G770" s="202" t="s">
        <v>544</v>
      </c>
      <c r="H770" s="202" t="s">
        <v>545</v>
      </c>
      <c r="I770" s="202" t="s">
        <v>6971</v>
      </c>
      <c r="J770" s="202" t="s">
        <v>5704</v>
      </c>
      <c r="K770" s="202" t="s">
        <v>5726</v>
      </c>
      <c r="L770" s="202" t="s">
        <v>5650</v>
      </c>
      <c r="M770" s="202" t="s">
        <v>5650</v>
      </c>
      <c r="N770" s="202" t="s">
        <v>5650</v>
      </c>
      <c r="O770" s="202" t="s">
        <v>5650</v>
      </c>
      <c r="P770" s="202" t="s">
        <v>5704</v>
      </c>
      <c r="Q770" s="202" t="s">
        <v>5726</v>
      </c>
      <c r="R770" s="202" t="s">
        <v>5856</v>
      </c>
      <c r="S770" s="202" t="s">
        <v>5650</v>
      </c>
      <c r="T770" s="202" t="s">
        <v>5856</v>
      </c>
      <c r="U770" s="202">
        <v>6</v>
      </c>
      <c r="V770" s="202">
        <v>0</v>
      </c>
      <c r="W770" s="202">
        <v>6</v>
      </c>
    </row>
    <row r="771" s="202" customFormat="1" hidden="1" spans="1:23">
      <c r="A771" s="202">
        <v>767</v>
      </c>
      <c r="B771" s="202" t="s">
        <v>5625</v>
      </c>
      <c r="C771" s="202" t="s">
        <v>7009</v>
      </c>
      <c r="D771" s="202" t="s">
        <v>6655</v>
      </c>
      <c r="E771" s="202" t="s">
        <v>414</v>
      </c>
      <c r="F771" s="202" t="s">
        <v>414</v>
      </c>
      <c r="G771" s="202" t="s">
        <v>412</v>
      </c>
      <c r="H771" s="202" t="s">
        <v>413</v>
      </c>
      <c r="I771" s="202" t="s">
        <v>7355</v>
      </c>
      <c r="J771" s="202" t="s">
        <v>5650</v>
      </c>
      <c r="K771" s="202" t="s">
        <v>5650</v>
      </c>
      <c r="L771" s="202" t="s">
        <v>5650</v>
      </c>
      <c r="M771" s="202" t="s">
        <v>5650</v>
      </c>
      <c r="N771" s="202" t="s">
        <v>5650</v>
      </c>
      <c r="O771" s="202" t="s">
        <v>5650</v>
      </c>
      <c r="P771" s="202" t="s">
        <v>5650</v>
      </c>
      <c r="Q771" s="202" t="s">
        <v>5650</v>
      </c>
      <c r="R771" s="202" t="s">
        <v>5650</v>
      </c>
      <c r="S771" s="202" t="s">
        <v>5650</v>
      </c>
      <c r="T771" s="202" t="s">
        <v>5650</v>
      </c>
      <c r="U771" s="202">
        <v>0</v>
      </c>
      <c r="V771" s="202">
        <v>0</v>
      </c>
      <c r="W771" s="202">
        <v>0</v>
      </c>
    </row>
    <row r="772" s="202" customFormat="1" hidden="1" spans="1:23">
      <c r="A772" s="202">
        <v>768</v>
      </c>
      <c r="B772" s="202" t="s">
        <v>5625</v>
      </c>
      <c r="C772" s="202" t="s">
        <v>7009</v>
      </c>
      <c r="D772" s="202" t="s">
        <v>67</v>
      </c>
      <c r="E772" s="202" t="s">
        <v>7356</v>
      </c>
      <c r="F772" s="202" t="s">
        <v>399</v>
      </c>
      <c r="G772" s="202" t="s">
        <v>397</v>
      </c>
      <c r="H772" s="202" t="s">
        <v>398</v>
      </c>
      <c r="I772" s="202" t="s">
        <v>7357</v>
      </c>
      <c r="J772" s="202" t="s">
        <v>6096</v>
      </c>
      <c r="K772" s="202" t="s">
        <v>6096</v>
      </c>
      <c r="L772" s="202" t="s">
        <v>6096</v>
      </c>
      <c r="M772" s="202" t="s">
        <v>6096</v>
      </c>
      <c r="N772" s="202" t="s">
        <v>6096</v>
      </c>
      <c r="O772" s="202" t="s">
        <v>5650</v>
      </c>
      <c r="P772" s="202" t="s">
        <v>5650</v>
      </c>
      <c r="Q772" s="202" t="s">
        <v>5650</v>
      </c>
      <c r="R772" s="202" t="s">
        <v>5650</v>
      </c>
      <c r="S772" s="202" t="s">
        <v>5650</v>
      </c>
      <c r="T772" s="202" t="s">
        <v>5650</v>
      </c>
      <c r="U772" s="202">
        <v>1</v>
      </c>
      <c r="V772" s="202">
        <v>1</v>
      </c>
      <c r="W772" s="202">
        <v>0</v>
      </c>
    </row>
    <row r="773" s="202" customFormat="1" hidden="1" spans="1:23">
      <c r="A773" s="202">
        <v>769</v>
      </c>
      <c r="B773" s="202" t="s">
        <v>5625</v>
      </c>
      <c r="C773" s="202" t="s">
        <v>7009</v>
      </c>
      <c r="D773" s="202" t="s">
        <v>6655</v>
      </c>
      <c r="E773" s="202" t="s">
        <v>7358</v>
      </c>
      <c r="F773" s="202" t="s">
        <v>379</v>
      </c>
      <c r="G773" s="202" t="s">
        <v>377</v>
      </c>
      <c r="H773" s="202" t="s">
        <v>378</v>
      </c>
      <c r="I773" s="202" t="s">
        <v>7359</v>
      </c>
      <c r="J773" s="202" t="s">
        <v>6856</v>
      </c>
      <c r="K773" s="202" t="s">
        <v>6618</v>
      </c>
      <c r="L773" s="202" t="s">
        <v>7090</v>
      </c>
      <c r="M773" s="202" t="s">
        <v>6163</v>
      </c>
      <c r="N773" s="202" t="s">
        <v>7090</v>
      </c>
      <c r="O773" s="202" t="s">
        <v>5650</v>
      </c>
      <c r="P773" s="202" t="s">
        <v>5809</v>
      </c>
      <c r="Q773" s="202" t="s">
        <v>5848</v>
      </c>
      <c r="R773" s="202" t="s">
        <v>5727</v>
      </c>
      <c r="S773" s="202" t="s">
        <v>5685</v>
      </c>
      <c r="T773" s="202" t="s">
        <v>5724</v>
      </c>
      <c r="U773" s="202">
        <v>14</v>
      </c>
      <c r="V773" s="202">
        <v>4</v>
      </c>
      <c r="W773" s="202">
        <v>10</v>
      </c>
    </row>
    <row r="774" s="202" customFormat="1" hidden="1" spans="1:23">
      <c r="A774" s="202">
        <v>770</v>
      </c>
      <c r="B774" s="202" t="s">
        <v>5625</v>
      </c>
      <c r="C774" s="202" t="s">
        <v>7009</v>
      </c>
      <c r="D774" s="202" t="s">
        <v>137</v>
      </c>
      <c r="E774" s="202" t="s">
        <v>7360</v>
      </c>
      <c r="F774" s="202" t="s">
        <v>532</v>
      </c>
      <c r="G774" s="202" t="s">
        <v>530</v>
      </c>
      <c r="H774" s="202" t="s">
        <v>531</v>
      </c>
      <c r="I774" s="202" t="s">
        <v>7106</v>
      </c>
      <c r="J774" s="202" t="s">
        <v>6096</v>
      </c>
      <c r="K774" s="202" t="s">
        <v>6096</v>
      </c>
      <c r="L774" s="202" t="s">
        <v>6096</v>
      </c>
      <c r="M774" s="202" t="s">
        <v>6096</v>
      </c>
      <c r="N774" s="202" t="s">
        <v>6096</v>
      </c>
      <c r="O774" s="202" t="s">
        <v>5650</v>
      </c>
      <c r="P774" s="202" t="s">
        <v>5650</v>
      </c>
      <c r="Q774" s="202" t="s">
        <v>5650</v>
      </c>
      <c r="R774" s="202" t="s">
        <v>5650</v>
      </c>
      <c r="S774" s="202" t="s">
        <v>5650</v>
      </c>
      <c r="T774" s="202" t="s">
        <v>5650</v>
      </c>
      <c r="U774" s="202">
        <v>1</v>
      </c>
      <c r="V774" s="202">
        <v>1</v>
      </c>
      <c r="W774" s="202">
        <v>0</v>
      </c>
    </row>
    <row r="775" s="202" customFormat="1" hidden="1" spans="1:23">
      <c r="A775" s="202">
        <v>771</v>
      </c>
      <c r="B775" s="202" t="s">
        <v>5625</v>
      </c>
      <c r="C775" s="202" t="s">
        <v>7009</v>
      </c>
      <c r="D775" s="202" t="s">
        <v>6655</v>
      </c>
      <c r="E775" s="202" t="s">
        <v>7358</v>
      </c>
      <c r="F775" s="202" t="s">
        <v>7361</v>
      </c>
      <c r="G775" s="202" t="s">
        <v>5339</v>
      </c>
      <c r="H775" s="202" t="s">
        <v>159</v>
      </c>
      <c r="I775" s="202" t="s">
        <v>5650</v>
      </c>
      <c r="J775" s="202" t="s">
        <v>5650</v>
      </c>
      <c r="K775" s="202" t="s">
        <v>5650</v>
      </c>
      <c r="L775" s="202" t="s">
        <v>5650</v>
      </c>
      <c r="M775" s="202" t="s">
        <v>5650</v>
      </c>
      <c r="N775" s="202" t="s">
        <v>5650</v>
      </c>
      <c r="O775" s="202" t="s">
        <v>5650</v>
      </c>
      <c r="P775" s="202" t="s">
        <v>5650</v>
      </c>
      <c r="Q775" s="202" t="s">
        <v>5650</v>
      </c>
      <c r="R775" s="202" t="s">
        <v>5650</v>
      </c>
      <c r="S775" s="202" t="s">
        <v>5650</v>
      </c>
      <c r="T775" s="202" t="s">
        <v>5650</v>
      </c>
      <c r="U775" s="202">
        <v>0</v>
      </c>
      <c r="V775" s="202">
        <v>0</v>
      </c>
      <c r="W775" s="202">
        <v>0</v>
      </c>
    </row>
    <row r="776" s="202" customFormat="1" spans="1:23">
      <c r="A776" s="202">
        <v>772</v>
      </c>
      <c r="B776" s="202" t="s">
        <v>5625</v>
      </c>
      <c r="C776" s="202" t="s">
        <v>7362</v>
      </c>
      <c r="D776" s="202" t="s">
        <v>5642</v>
      </c>
      <c r="E776" s="202" t="s">
        <v>5642</v>
      </c>
      <c r="F776" s="202" t="s">
        <v>5643</v>
      </c>
      <c r="G776" s="202" t="s">
        <v>5315</v>
      </c>
      <c r="H776" s="202" t="s">
        <v>5644</v>
      </c>
      <c r="I776" s="202" t="s">
        <v>7363</v>
      </c>
      <c r="J776" s="202" t="s">
        <v>6220</v>
      </c>
      <c r="K776" s="202" t="s">
        <v>5667</v>
      </c>
      <c r="L776" s="202" t="s">
        <v>5650</v>
      </c>
      <c r="M776" s="202" t="s">
        <v>5650</v>
      </c>
      <c r="N776" s="202" t="s">
        <v>5650</v>
      </c>
      <c r="O776" s="202" t="s">
        <v>5650</v>
      </c>
      <c r="P776" s="202" t="s">
        <v>6220</v>
      </c>
      <c r="Q776" s="202" t="s">
        <v>5667</v>
      </c>
      <c r="R776" s="202" t="s">
        <v>5668</v>
      </c>
      <c r="S776" s="202" t="s">
        <v>5650</v>
      </c>
      <c r="T776" s="202" t="s">
        <v>5685</v>
      </c>
      <c r="U776" s="202">
        <v>9</v>
      </c>
      <c r="V776" s="202">
        <v>0</v>
      </c>
      <c r="W776" s="202">
        <v>9</v>
      </c>
    </row>
    <row r="777" s="202" customFormat="1" hidden="1" spans="1:23">
      <c r="A777" s="202">
        <v>773</v>
      </c>
      <c r="B777" s="202" t="s">
        <v>5625</v>
      </c>
      <c r="C777" s="202" t="s">
        <v>7364</v>
      </c>
      <c r="D777" s="202" t="s">
        <v>1650</v>
      </c>
      <c r="E777" s="202" t="s">
        <v>7365</v>
      </c>
      <c r="F777" s="202" t="s">
        <v>1662</v>
      </c>
      <c r="G777" s="202" t="s">
        <v>1659</v>
      </c>
      <c r="H777" s="202" t="s">
        <v>1661</v>
      </c>
      <c r="I777" s="202" t="s">
        <v>7366</v>
      </c>
      <c r="J777" s="202" t="s">
        <v>5697</v>
      </c>
      <c r="K777" s="202" t="s">
        <v>6247</v>
      </c>
      <c r="L777" s="202" t="s">
        <v>5650</v>
      </c>
      <c r="M777" s="202" t="s">
        <v>5650</v>
      </c>
      <c r="N777" s="202" t="s">
        <v>5650</v>
      </c>
      <c r="O777" s="202" t="s">
        <v>5650</v>
      </c>
      <c r="P777" s="202" t="s">
        <v>5697</v>
      </c>
      <c r="Q777" s="202" t="s">
        <v>5801</v>
      </c>
      <c r="R777" s="202" t="s">
        <v>5896</v>
      </c>
      <c r="S777" s="202" t="s">
        <v>5650</v>
      </c>
      <c r="T777" s="202" t="s">
        <v>5699</v>
      </c>
      <c r="U777" s="202">
        <v>4</v>
      </c>
      <c r="V777" s="202">
        <v>1</v>
      </c>
      <c r="W777" s="202">
        <v>3</v>
      </c>
    </row>
    <row r="778" s="202" customFormat="1" hidden="1" spans="1:23">
      <c r="A778" s="202">
        <v>774</v>
      </c>
      <c r="B778" s="202" t="s">
        <v>5625</v>
      </c>
      <c r="C778" s="202" t="s">
        <v>7364</v>
      </c>
      <c r="D778" s="202" t="s">
        <v>1650</v>
      </c>
      <c r="E778" s="202" t="s">
        <v>7367</v>
      </c>
      <c r="F778" s="202" t="s">
        <v>1658</v>
      </c>
      <c r="G778" s="202" t="s">
        <v>1656</v>
      </c>
      <c r="H778" s="202" t="s">
        <v>1657</v>
      </c>
      <c r="I778" s="202" t="s">
        <v>7368</v>
      </c>
      <c r="J778" s="202" t="s">
        <v>5758</v>
      </c>
      <c r="K778" s="202" t="s">
        <v>6324</v>
      </c>
      <c r="L778" s="202" t="s">
        <v>5758</v>
      </c>
      <c r="M778" s="202" t="s">
        <v>6324</v>
      </c>
      <c r="N778" s="202" t="s">
        <v>5669</v>
      </c>
      <c r="O778" s="202" t="s">
        <v>5685</v>
      </c>
      <c r="P778" s="202" t="s">
        <v>5650</v>
      </c>
      <c r="Q778" s="202" t="s">
        <v>5650</v>
      </c>
      <c r="R778" s="202" t="s">
        <v>5650</v>
      </c>
      <c r="S778" s="202" t="s">
        <v>5650</v>
      </c>
      <c r="T778" s="202" t="s">
        <v>5650</v>
      </c>
      <c r="U778" s="202">
        <v>4</v>
      </c>
      <c r="V778" s="202">
        <v>4</v>
      </c>
      <c r="W778" s="202">
        <v>0</v>
      </c>
    </row>
    <row r="779" s="202" customFormat="1" hidden="1" spans="1:23">
      <c r="A779" s="202">
        <v>775</v>
      </c>
      <c r="B779" s="202" t="s">
        <v>5625</v>
      </c>
      <c r="C779" s="202" t="s">
        <v>7364</v>
      </c>
      <c r="D779" s="202" t="s">
        <v>1650</v>
      </c>
      <c r="E779" s="202" t="s">
        <v>7369</v>
      </c>
      <c r="F779" s="202" t="s">
        <v>7370</v>
      </c>
      <c r="G779" s="202" t="s">
        <v>1653</v>
      </c>
      <c r="H779" s="202" t="s">
        <v>1654</v>
      </c>
      <c r="I779" s="202" t="s">
        <v>7371</v>
      </c>
      <c r="J779" s="202" t="s">
        <v>7372</v>
      </c>
      <c r="K779" s="202" t="s">
        <v>7373</v>
      </c>
      <c r="L779" s="202" t="s">
        <v>5727</v>
      </c>
      <c r="M779" s="202" t="s">
        <v>5667</v>
      </c>
      <c r="N779" s="202" t="s">
        <v>5727</v>
      </c>
      <c r="O779" s="202" t="s">
        <v>5650</v>
      </c>
      <c r="P779" s="202" t="s">
        <v>7374</v>
      </c>
      <c r="Q779" s="202" t="s">
        <v>7375</v>
      </c>
      <c r="R779" s="202" t="s">
        <v>7376</v>
      </c>
      <c r="S779" s="202" t="s">
        <v>5669</v>
      </c>
      <c r="T779" s="202" t="s">
        <v>7376</v>
      </c>
      <c r="U779" s="202">
        <v>8</v>
      </c>
      <c r="V779" s="202">
        <v>4</v>
      </c>
      <c r="W779" s="202">
        <v>4</v>
      </c>
    </row>
    <row r="780" s="202" customFormat="1" hidden="1" spans="1:23">
      <c r="A780" s="202">
        <v>776</v>
      </c>
      <c r="B780" s="202" t="s">
        <v>5625</v>
      </c>
      <c r="C780" s="202" t="s">
        <v>7364</v>
      </c>
      <c r="D780" s="202" t="s">
        <v>1650</v>
      </c>
      <c r="E780" s="202" t="s">
        <v>7377</v>
      </c>
      <c r="F780" s="202" t="s">
        <v>1674</v>
      </c>
      <c r="G780" s="202" t="s">
        <v>1663</v>
      </c>
      <c r="H780" s="202" t="s">
        <v>1664</v>
      </c>
      <c r="I780" s="202" t="s">
        <v>7378</v>
      </c>
      <c r="J780" s="202" t="s">
        <v>7379</v>
      </c>
      <c r="K780" s="202" t="s">
        <v>7380</v>
      </c>
      <c r="L780" s="202" t="s">
        <v>5664</v>
      </c>
      <c r="M780" s="202" t="s">
        <v>5944</v>
      </c>
      <c r="N780" s="202" t="s">
        <v>5664</v>
      </c>
      <c r="O780" s="202" t="s">
        <v>5650</v>
      </c>
      <c r="P780" s="202" t="s">
        <v>5772</v>
      </c>
      <c r="Q780" s="202" t="s">
        <v>5724</v>
      </c>
      <c r="R780" s="202" t="s">
        <v>5772</v>
      </c>
      <c r="S780" s="202" t="s">
        <v>5650</v>
      </c>
      <c r="T780" s="202" t="s">
        <v>5650</v>
      </c>
      <c r="U780" s="202">
        <v>5</v>
      </c>
      <c r="V780" s="202">
        <v>3</v>
      </c>
      <c r="W780" s="202">
        <v>2</v>
      </c>
    </row>
    <row r="781" s="202" customFormat="1" hidden="1" spans="1:23">
      <c r="A781" s="202">
        <v>777</v>
      </c>
      <c r="B781" s="202" t="s">
        <v>5625</v>
      </c>
      <c r="C781" s="202" t="s">
        <v>7364</v>
      </c>
      <c r="D781" s="202" t="s">
        <v>1553</v>
      </c>
      <c r="E781" s="202" t="s">
        <v>7381</v>
      </c>
      <c r="F781" s="202" t="s">
        <v>1559</v>
      </c>
      <c r="G781" s="202" t="s">
        <v>1557</v>
      </c>
      <c r="H781" s="202" t="s">
        <v>1558</v>
      </c>
      <c r="I781" s="202" t="s">
        <v>6024</v>
      </c>
      <c r="J781" s="202" t="s">
        <v>5650</v>
      </c>
      <c r="K781" s="202" t="s">
        <v>5650</v>
      </c>
      <c r="L781" s="202" t="s">
        <v>5650</v>
      </c>
      <c r="M781" s="202" t="s">
        <v>5650</v>
      </c>
      <c r="N781" s="202" t="s">
        <v>5650</v>
      </c>
      <c r="O781" s="202" t="s">
        <v>5650</v>
      </c>
      <c r="P781" s="202" t="s">
        <v>5650</v>
      </c>
      <c r="Q781" s="202" t="s">
        <v>5650</v>
      </c>
      <c r="R781" s="202" t="s">
        <v>5650</v>
      </c>
      <c r="S781" s="202" t="s">
        <v>5650</v>
      </c>
      <c r="T781" s="202" t="s">
        <v>5650</v>
      </c>
      <c r="U781" s="202">
        <v>0</v>
      </c>
      <c r="V781" s="202">
        <v>0</v>
      </c>
      <c r="W781" s="202">
        <v>0</v>
      </c>
    </row>
    <row r="782" s="202" customFormat="1" hidden="1" spans="1:23">
      <c r="A782" s="202">
        <v>778</v>
      </c>
      <c r="B782" s="202" t="s">
        <v>5625</v>
      </c>
      <c r="C782" s="202" t="s">
        <v>7364</v>
      </c>
      <c r="D782" s="202" t="s">
        <v>1553</v>
      </c>
      <c r="E782" s="202" t="s">
        <v>7381</v>
      </c>
      <c r="F782" s="202" t="s">
        <v>1596</v>
      </c>
      <c r="G782" s="202" t="s">
        <v>1594</v>
      </c>
      <c r="H782" s="202" t="s">
        <v>1595</v>
      </c>
      <c r="I782" s="202" t="s">
        <v>7317</v>
      </c>
      <c r="J782" s="202" t="s">
        <v>5650</v>
      </c>
      <c r="K782" s="202" t="s">
        <v>5650</v>
      </c>
      <c r="L782" s="202" t="s">
        <v>5650</v>
      </c>
      <c r="M782" s="202" t="s">
        <v>5650</v>
      </c>
      <c r="N782" s="202" t="s">
        <v>5650</v>
      </c>
      <c r="O782" s="202" t="s">
        <v>5650</v>
      </c>
      <c r="P782" s="202" t="s">
        <v>5650</v>
      </c>
      <c r="Q782" s="202" t="s">
        <v>5650</v>
      </c>
      <c r="R782" s="202" t="s">
        <v>5650</v>
      </c>
      <c r="S782" s="202" t="s">
        <v>5650</v>
      </c>
      <c r="T782" s="202" t="s">
        <v>5650</v>
      </c>
      <c r="U782" s="202">
        <v>0</v>
      </c>
      <c r="V782" s="202">
        <v>0</v>
      </c>
      <c r="W782" s="202">
        <v>0</v>
      </c>
    </row>
    <row r="783" s="202" customFormat="1" hidden="1" spans="1:23">
      <c r="A783" s="202">
        <v>779</v>
      </c>
      <c r="B783" s="202" t="s">
        <v>5625</v>
      </c>
      <c r="C783" s="202" t="s">
        <v>7364</v>
      </c>
      <c r="D783" s="202" t="s">
        <v>1699</v>
      </c>
      <c r="E783" s="202" t="s">
        <v>7382</v>
      </c>
      <c r="F783" s="202" t="s">
        <v>1720</v>
      </c>
      <c r="G783" s="202" t="s">
        <v>1718</v>
      </c>
      <c r="H783" s="202" t="s">
        <v>1719</v>
      </c>
      <c r="I783" s="202" t="s">
        <v>7383</v>
      </c>
      <c r="J783" s="202" t="s">
        <v>5650</v>
      </c>
      <c r="K783" s="202" t="s">
        <v>5650</v>
      </c>
      <c r="L783" s="202" t="s">
        <v>5650</v>
      </c>
      <c r="M783" s="202" t="s">
        <v>5650</v>
      </c>
      <c r="N783" s="202" t="s">
        <v>5650</v>
      </c>
      <c r="O783" s="202" t="s">
        <v>5650</v>
      </c>
      <c r="P783" s="202" t="s">
        <v>5650</v>
      </c>
      <c r="Q783" s="202" t="s">
        <v>5650</v>
      </c>
      <c r="R783" s="202" t="s">
        <v>5650</v>
      </c>
      <c r="S783" s="202" t="s">
        <v>5650</v>
      </c>
      <c r="T783" s="202" t="s">
        <v>5650</v>
      </c>
      <c r="U783" s="202">
        <v>0</v>
      </c>
      <c r="V783" s="202">
        <v>0</v>
      </c>
      <c r="W783" s="202">
        <v>0</v>
      </c>
    </row>
    <row r="784" s="202" customFormat="1" hidden="1" spans="1:23">
      <c r="A784" s="202">
        <v>780</v>
      </c>
      <c r="B784" s="202" t="s">
        <v>5625</v>
      </c>
      <c r="C784" s="202" t="s">
        <v>7364</v>
      </c>
      <c r="D784" s="202" t="s">
        <v>1528</v>
      </c>
      <c r="E784" s="202" t="s">
        <v>7384</v>
      </c>
      <c r="F784" s="202" t="s">
        <v>1534</v>
      </c>
      <c r="G784" s="202" t="s">
        <v>1532</v>
      </c>
      <c r="H784" s="202" t="s">
        <v>1533</v>
      </c>
      <c r="I784" s="202" t="s">
        <v>7385</v>
      </c>
      <c r="J784" s="202" t="s">
        <v>7386</v>
      </c>
      <c r="K784" s="202" t="s">
        <v>6211</v>
      </c>
      <c r="L784" s="202" t="s">
        <v>5699</v>
      </c>
      <c r="M784" s="202" t="s">
        <v>5699</v>
      </c>
      <c r="N784" s="202" t="s">
        <v>5699</v>
      </c>
      <c r="O784" s="202" t="s">
        <v>5650</v>
      </c>
      <c r="P784" s="202" t="s">
        <v>7387</v>
      </c>
      <c r="Q784" s="202" t="s">
        <v>7388</v>
      </c>
      <c r="R784" s="202" t="s">
        <v>7387</v>
      </c>
      <c r="S784" s="202" t="s">
        <v>5650</v>
      </c>
      <c r="T784" s="202" t="s">
        <v>5650</v>
      </c>
      <c r="U784" s="202">
        <v>3</v>
      </c>
      <c r="V784" s="202">
        <v>1</v>
      </c>
      <c r="W784" s="202">
        <v>2</v>
      </c>
    </row>
    <row r="785" s="202" customFormat="1" hidden="1" spans="1:23">
      <c r="A785" s="202">
        <v>781</v>
      </c>
      <c r="B785" s="202" t="s">
        <v>5625</v>
      </c>
      <c r="C785" s="202" t="s">
        <v>7364</v>
      </c>
      <c r="D785" s="202" t="s">
        <v>7389</v>
      </c>
      <c r="E785" s="202" t="s">
        <v>7390</v>
      </c>
      <c r="F785" s="202" t="s">
        <v>1460</v>
      </c>
      <c r="G785" s="202" t="s">
        <v>1461</v>
      </c>
      <c r="H785" s="202" t="s">
        <v>1462</v>
      </c>
      <c r="I785" s="202" t="s">
        <v>7391</v>
      </c>
      <c r="J785" s="202" t="s">
        <v>5650</v>
      </c>
      <c r="K785" s="202" t="s">
        <v>5650</v>
      </c>
      <c r="L785" s="202" t="s">
        <v>5650</v>
      </c>
      <c r="M785" s="202" t="s">
        <v>5650</v>
      </c>
      <c r="N785" s="202" t="s">
        <v>5650</v>
      </c>
      <c r="O785" s="202" t="s">
        <v>5650</v>
      </c>
      <c r="P785" s="202" t="s">
        <v>5650</v>
      </c>
      <c r="Q785" s="202" t="s">
        <v>5650</v>
      </c>
      <c r="R785" s="202" t="s">
        <v>5650</v>
      </c>
      <c r="S785" s="202" t="s">
        <v>5650</v>
      </c>
      <c r="T785" s="202" t="s">
        <v>5650</v>
      </c>
      <c r="U785" s="202">
        <v>0</v>
      </c>
      <c r="V785" s="202">
        <v>0</v>
      </c>
      <c r="W785" s="202">
        <v>0</v>
      </c>
    </row>
    <row r="786" s="202" customFormat="1" hidden="1" spans="1:23">
      <c r="A786" s="202">
        <v>782</v>
      </c>
      <c r="B786" s="202" t="s">
        <v>5625</v>
      </c>
      <c r="C786" s="202" t="s">
        <v>7364</v>
      </c>
      <c r="D786" s="202" t="s">
        <v>7389</v>
      </c>
      <c r="E786" s="202" t="s">
        <v>7390</v>
      </c>
      <c r="F786" s="202" t="s">
        <v>1460</v>
      </c>
      <c r="G786" s="202" t="s">
        <v>1458</v>
      </c>
      <c r="H786" s="202" t="s">
        <v>1459</v>
      </c>
      <c r="I786" s="202" t="s">
        <v>7392</v>
      </c>
      <c r="J786" s="202" t="s">
        <v>7393</v>
      </c>
      <c r="K786" s="202" t="s">
        <v>7394</v>
      </c>
      <c r="L786" s="202" t="s">
        <v>6396</v>
      </c>
      <c r="M786" s="202" t="s">
        <v>6892</v>
      </c>
      <c r="N786" s="202" t="s">
        <v>5699</v>
      </c>
      <c r="O786" s="202" t="s">
        <v>5650</v>
      </c>
      <c r="P786" s="202" t="s">
        <v>7395</v>
      </c>
      <c r="Q786" s="202" t="s">
        <v>7396</v>
      </c>
      <c r="R786" s="202" t="s">
        <v>7387</v>
      </c>
      <c r="S786" s="202" t="s">
        <v>5650</v>
      </c>
      <c r="T786" s="202" t="s">
        <v>7387</v>
      </c>
      <c r="U786" s="202">
        <v>6</v>
      </c>
      <c r="V786" s="202">
        <v>2</v>
      </c>
      <c r="W786" s="202">
        <v>4</v>
      </c>
    </row>
    <row r="787" s="202" customFormat="1" hidden="1" spans="1:23">
      <c r="A787" s="202">
        <v>783</v>
      </c>
      <c r="B787" s="202" t="s">
        <v>5625</v>
      </c>
      <c r="C787" s="202" t="s">
        <v>7364</v>
      </c>
      <c r="D787" s="202" t="s">
        <v>7389</v>
      </c>
      <c r="E787" s="202" t="s">
        <v>7397</v>
      </c>
      <c r="F787" s="202" t="s">
        <v>1441</v>
      </c>
      <c r="G787" s="202" t="s">
        <v>1432</v>
      </c>
      <c r="H787" s="202" t="s">
        <v>1433</v>
      </c>
      <c r="I787" s="202" t="s">
        <v>7398</v>
      </c>
      <c r="J787" s="202" t="s">
        <v>7399</v>
      </c>
      <c r="K787" s="202" t="s">
        <v>7400</v>
      </c>
      <c r="L787" s="202" t="s">
        <v>6356</v>
      </c>
      <c r="M787" s="202" t="s">
        <v>6357</v>
      </c>
      <c r="N787" s="202" t="s">
        <v>6309</v>
      </c>
      <c r="O787" s="202" t="s">
        <v>6239</v>
      </c>
      <c r="P787" s="202" t="s">
        <v>6240</v>
      </c>
      <c r="Q787" s="202" t="s">
        <v>6211</v>
      </c>
      <c r="R787" s="202" t="s">
        <v>5685</v>
      </c>
      <c r="S787" s="202" t="s">
        <v>6298</v>
      </c>
      <c r="T787" s="202" t="s">
        <v>5685</v>
      </c>
      <c r="U787" s="202">
        <v>5</v>
      </c>
      <c r="V787" s="202">
        <v>2</v>
      </c>
      <c r="W787" s="202">
        <v>3</v>
      </c>
    </row>
    <row r="788" s="202" customFormat="1" hidden="1" spans="1:23">
      <c r="A788" s="202">
        <v>784</v>
      </c>
      <c r="B788" s="202" t="s">
        <v>5625</v>
      </c>
      <c r="C788" s="202" t="s">
        <v>7364</v>
      </c>
      <c r="D788" s="202" t="s">
        <v>7389</v>
      </c>
      <c r="E788" s="202" t="s">
        <v>7397</v>
      </c>
      <c r="F788" s="202" t="s">
        <v>1441</v>
      </c>
      <c r="G788" s="202" t="s">
        <v>1439</v>
      </c>
      <c r="H788" s="202" t="s">
        <v>1440</v>
      </c>
      <c r="I788" s="202" t="s">
        <v>7401</v>
      </c>
      <c r="J788" s="202" t="s">
        <v>7402</v>
      </c>
      <c r="K788" s="202" t="s">
        <v>6798</v>
      </c>
      <c r="L788" s="202" t="s">
        <v>7403</v>
      </c>
      <c r="M788" s="202" t="s">
        <v>7191</v>
      </c>
      <c r="N788" s="202" t="s">
        <v>6801</v>
      </c>
      <c r="O788" s="202" t="s">
        <v>5654</v>
      </c>
      <c r="P788" s="202" t="s">
        <v>7404</v>
      </c>
      <c r="Q788" s="202" t="s">
        <v>7405</v>
      </c>
      <c r="R788" s="202" t="s">
        <v>7406</v>
      </c>
      <c r="S788" s="202" t="s">
        <v>5685</v>
      </c>
      <c r="T788" s="202" t="s">
        <v>5650</v>
      </c>
      <c r="U788" s="202">
        <v>9</v>
      </c>
      <c r="V788" s="202">
        <v>7</v>
      </c>
      <c r="W788" s="202">
        <v>2</v>
      </c>
    </row>
    <row r="789" s="202" customFormat="1" hidden="1" spans="1:23">
      <c r="A789" s="202">
        <v>785</v>
      </c>
      <c r="B789" s="202" t="s">
        <v>5625</v>
      </c>
      <c r="C789" s="202" t="s">
        <v>7364</v>
      </c>
      <c r="D789" s="202" t="s">
        <v>1699</v>
      </c>
      <c r="E789" s="202" t="s">
        <v>7407</v>
      </c>
      <c r="F789" s="202" t="s">
        <v>1717</v>
      </c>
      <c r="G789" s="202" t="s">
        <v>1715</v>
      </c>
      <c r="H789" s="202" t="s">
        <v>1716</v>
      </c>
      <c r="I789" s="202" t="s">
        <v>7408</v>
      </c>
      <c r="J789" s="202" t="s">
        <v>5650</v>
      </c>
      <c r="K789" s="202" t="s">
        <v>5650</v>
      </c>
      <c r="L789" s="202" t="s">
        <v>5650</v>
      </c>
      <c r="M789" s="202" t="s">
        <v>5650</v>
      </c>
      <c r="N789" s="202" t="s">
        <v>5650</v>
      </c>
      <c r="O789" s="202" t="s">
        <v>5650</v>
      </c>
      <c r="P789" s="202" t="s">
        <v>5650</v>
      </c>
      <c r="Q789" s="202" t="s">
        <v>5650</v>
      </c>
      <c r="R789" s="202" t="s">
        <v>5650</v>
      </c>
      <c r="S789" s="202" t="s">
        <v>5650</v>
      </c>
      <c r="T789" s="202" t="s">
        <v>5650</v>
      </c>
      <c r="U789" s="202">
        <v>0</v>
      </c>
      <c r="V789" s="202">
        <v>0</v>
      </c>
      <c r="W789" s="202">
        <v>0</v>
      </c>
    </row>
    <row r="790" s="202" customFormat="1" hidden="1" spans="1:23">
      <c r="A790" s="202">
        <v>786</v>
      </c>
      <c r="B790" s="202" t="s">
        <v>5625</v>
      </c>
      <c r="C790" s="202" t="s">
        <v>7364</v>
      </c>
      <c r="D790" s="202" t="s">
        <v>1489</v>
      </c>
      <c r="E790" s="202" t="s">
        <v>7409</v>
      </c>
      <c r="F790" s="202" t="s">
        <v>1509</v>
      </c>
      <c r="G790" s="202" t="s">
        <v>1507</v>
      </c>
      <c r="H790" s="202" t="s">
        <v>7410</v>
      </c>
      <c r="I790" s="202" t="s">
        <v>7411</v>
      </c>
      <c r="J790" s="202" t="s">
        <v>7412</v>
      </c>
      <c r="K790" s="202" t="s">
        <v>7413</v>
      </c>
      <c r="L790" s="202" t="s">
        <v>5664</v>
      </c>
      <c r="M790" s="202" t="s">
        <v>5664</v>
      </c>
      <c r="N790" s="202" t="s">
        <v>5664</v>
      </c>
      <c r="O790" s="202" t="s">
        <v>5650</v>
      </c>
      <c r="P790" s="202" t="s">
        <v>7414</v>
      </c>
      <c r="Q790" s="202" t="s">
        <v>7415</v>
      </c>
      <c r="R790" s="202" t="s">
        <v>7387</v>
      </c>
      <c r="S790" s="202" t="s">
        <v>5841</v>
      </c>
      <c r="T790" s="202" t="s">
        <v>5650</v>
      </c>
      <c r="U790" s="202">
        <v>4</v>
      </c>
      <c r="V790" s="202">
        <v>1</v>
      </c>
      <c r="W790" s="202">
        <v>3</v>
      </c>
    </row>
    <row r="791" s="202" customFormat="1" hidden="1" spans="1:23">
      <c r="A791" s="202">
        <v>787</v>
      </c>
      <c r="B791" s="202" t="s">
        <v>5625</v>
      </c>
      <c r="C791" s="202" t="s">
        <v>7364</v>
      </c>
      <c r="D791" s="202" t="s">
        <v>1489</v>
      </c>
      <c r="E791" s="202" t="s">
        <v>7409</v>
      </c>
      <c r="F791" s="202" t="s">
        <v>1509</v>
      </c>
      <c r="G791" s="202" t="s">
        <v>1510</v>
      </c>
      <c r="H791" s="202" t="s">
        <v>1511</v>
      </c>
      <c r="I791" s="202" t="s">
        <v>7416</v>
      </c>
      <c r="J791" s="202" t="s">
        <v>5650</v>
      </c>
      <c r="K791" s="202" t="s">
        <v>5650</v>
      </c>
      <c r="L791" s="202" t="s">
        <v>5650</v>
      </c>
      <c r="M791" s="202" t="s">
        <v>5650</v>
      </c>
      <c r="N791" s="202" t="s">
        <v>5650</v>
      </c>
      <c r="O791" s="202" t="s">
        <v>5650</v>
      </c>
      <c r="P791" s="202" t="s">
        <v>5650</v>
      </c>
      <c r="Q791" s="202" t="s">
        <v>5650</v>
      </c>
      <c r="R791" s="202" t="s">
        <v>5650</v>
      </c>
      <c r="S791" s="202" t="s">
        <v>5650</v>
      </c>
      <c r="T791" s="202" t="s">
        <v>5650</v>
      </c>
      <c r="U791" s="202">
        <v>0</v>
      </c>
      <c r="V791" s="202">
        <v>0</v>
      </c>
      <c r="W791" s="202">
        <v>0</v>
      </c>
    </row>
    <row r="792" s="202" customFormat="1" hidden="1" spans="1:23">
      <c r="A792" s="202">
        <v>788</v>
      </c>
      <c r="B792" s="202" t="s">
        <v>5625</v>
      </c>
      <c r="C792" s="202" t="s">
        <v>7364</v>
      </c>
      <c r="D792" s="202" t="s">
        <v>1601</v>
      </c>
      <c r="E792" s="202" t="s">
        <v>7417</v>
      </c>
      <c r="F792" s="202" t="s">
        <v>1630</v>
      </c>
      <c r="G792" s="202" t="s">
        <v>1627</v>
      </c>
      <c r="H792" s="202" t="s">
        <v>1629</v>
      </c>
      <c r="I792" s="202" t="s">
        <v>7418</v>
      </c>
      <c r="J792" s="202" t="s">
        <v>5772</v>
      </c>
      <c r="K792" s="202" t="s">
        <v>5772</v>
      </c>
      <c r="L792" s="202" t="s">
        <v>5772</v>
      </c>
      <c r="M792" s="202" t="s">
        <v>5772</v>
      </c>
      <c r="N792" s="202" t="s">
        <v>5772</v>
      </c>
      <c r="O792" s="202" t="s">
        <v>5650</v>
      </c>
      <c r="P792" s="202" t="s">
        <v>5650</v>
      </c>
      <c r="Q792" s="202" t="s">
        <v>5650</v>
      </c>
      <c r="R792" s="202" t="s">
        <v>5650</v>
      </c>
      <c r="S792" s="202" t="s">
        <v>5650</v>
      </c>
      <c r="T792" s="202" t="s">
        <v>5650</v>
      </c>
      <c r="U792" s="202">
        <v>1</v>
      </c>
      <c r="V792" s="202">
        <v>1</v>
      </c>
      <c r="W792" s="202">
        <v>0</v>
      </c>
    </row>
    <row r="793" s="202" customFormat="1" hidden="1" spans="1:23">
      <c r="A793" s="202">
        <v>789</v>
      </c>
      <c r="B793" s="202" t="s">
        <v>5625</v>
      </c>
      <c r="C793" s="202" t="s">
        <v>7364</v>
      </c>
      <c r="D793" s="202" t="s">
        <v>1796</v>
      </c>
      <c r="E793" s="202" t="s">
        <v>7419</v>
      </c>
      <c r="F793" s="202" t="s">
        <v>1937</v>
      </c>
      <c r="G793" s="202" t="s">
        <v>1935</v>
      </c>
      <c r="H793" s="202" t="s">
        <v>1936</v>
      </c>
      <c r="I793" s="202" t="s">
        <v>7420</v>
      </c>
      <c r="J793" s="202" t="s">
        <v>6842</v>
      </c>
      <c r="K793" s="202" t="s">
        <v>7421</v>
      </c>
      <c r="L793" s="202" t="s">
        <v>6842</v>
      </c>
      <c r="M793" s="202" t="s">
        <v>7421</v>
      </c>
      <c r="N793" s="202" t="s">
        <v>6309</v>
      </c>
      <c r="O793" s="202" t="s">
        <v>5650</v>
      </c>
      <c r="P793" s="202" t="s">
        <v>5650</v>
      </c>
      <c r="Q793" s="202" t="s">
        <v>5650</v>
      </c>
      <c r="R793" s="202" t="s">
        <v>5650</v>
      </c>
      <c r="S793" s="202" t="s">
        <v>5650</v>
      </c>
      <c r="T793" s="202" t="s">
        <v>5650</v>
      </c>
      <c r="U793" s="202">
        <v>2</v>
      </c>
      <c r="V793" s="202">
        <v>2</v>
      </c>
      <c r="W793" s="202">
        <v>0</v>
      </c>
    </row>
    <row r="794" s="202" customFormat="1" hidden="1" spans="1:23">
      <c r="A794" s="202">
        <v>790</v>
      </c>
      <c r="B794" s="202" t="s">
        <v>5625</v>
      </c>
      <c r="C794" s="202" t="s">
        <v>7364</v>
      </c>
      <c r="D794" s="202" t="s">
        <v>1699</v>
      </c>
      <c r="E794" s="202" t="s">
        <v>7422</v>
      </c>
      <c r="F794" s="202" t="s">
        <v>7423</v>
      </c>
      <c r="G794" s="202" t="s">
        <v>1709</v>
      </c>
      <c r="H794" s="202" t="s">
        <v>1710</v>
      </c>
      <c r="I794" s="202" t="s">
        <v>7424</v>
      </c>
      <c r="J794" s="202" t="s">
        <v>5650</v>
      </c>
      <c r="K794" s="202" t="s">
        <v>5650</v>
      </c>
      <c r="L794" s="202" t="s">
        <v>5650</v>
      </c>
      <c r="M794" s="202" t="s">
        <v>5650</v>
      </c>
      <c r="N794" s="202" t="s">
        <v>5650</v>
      </c>
      <c r="O794" s="202" t="s">
        <v>5650</v>
      </c>
      <c r="P794" s="202" t="s">
        <v>5650</v>
      </c>
      <c r="Q794" s="202" t="s">
        <v>5650</v>
      </c>
      <c r="R794" s="202" t="s">
        <v>5650</v>
      </c>
      <c r="S794" s="202" t="s">
        <v>5650</v>
      </c>
      <c r="T794" s="202" t="s">
        <v>5650</v>
      </c>
      <c r="U794" s="202">
        <v>0</v>
      </c>
      <c r="V794" s="202">
        <v>0</v>
      </c>
      <c r="W794" s="202">
        <v>0</v>
      </c>
    </row>
    <row r="795" s="202" customFormat="1" hidden="1" spans="1:23">
      <c r="A795" s="202">
        <v>791</v>
      </c>
      <c r="B795" s="202" t="s">
        <v>5625</v>
      </c>
      <c r="C795" s="202" t="s">
        <v>7364</v>
      </c>
      <c r="D795" s="202" t="s">
        <v>1528</v>
      </c>
      <c r="E795" s="202" t="s">
        <v>7425</v>
      </c>
      <c r="F795" s="202" t="s">
        <v>7426</v>
      </c>
      <c r="G795" s="202" t="s">
        <v>1535</v>
      </c>
      <c r="H795" s="202" t="s">
        <v>1536</v>
      </c>
      <c r="I795" s="202" t="s">
        <v>5732</v>
      </c>
      <c r="J795" s="202" t="s">
        <v>5725</v>
      </c>
      <c r="K795" s="202" t="s">
        <v>5725</v>
      </c>
      <c r="L795" s="202" t="s">
        <v>5725</v>
      </c>
      <c r="M795" s="202" t="s">
        <v>5725</v>
      </c>
      <c r="N795" s="202" t="s">
        <v>5725</v>
      </c>
      <c r="O795" s="202" t="s">
        <v>5650</v>
      </c>
      <c r="P795" s="202" t="s">
        <v>5650</v>
      </c>
      <c r="Q795" s="202" t="s">
        <v>5650</v>
      </c>
      <c r="R795" s="202" t="s">
        <v>5650</v>
      </c>
      <c r="S795" s="202" t="s">
        <v>5650</v>
      </c>
      <c r="T795" s="202" t="s">
        <v>5650</v>
      </c>
      <c r="U795" s="202">
        <v>1</v>
      </c>
      <c r="V795" s="202">
        <v>1</v>
      </c>
      <c r="W795" s="202">
        <v>0</v>
      </c>
    </row>
    <row r="796" s="202" customFormat="1" spans="1:23">
      <c r="A796" s="202">
        <v>792</v>
      </c>
      <c r="B796" s="202" t="s">
        <v>5625</v>
      </c>
      <c r="C796" s="202" t="s">
        <v>7364</v>
      </c>
      <c r="D796" s="202" t="s">
        <v>5642</v>
      </c>
      <c r="E796" s="202" t="s">
        <v>5642</v>
      </c>
      <c r="F796" s="202" t="s">
        <v>1889</v>
      </c>
      <c r="G796" s="202" t="s">
        <v>1896</v>
      </c>
      <c r="H796" s="202" t="s">
        <v>1897</v>
      </c>
      <c r="I796" s="202" t="s">
        <v>7427</v>
      </c>
      <c r="J796" s="202" t="s">
        <v>5687</v>
      </c>
      <c r="K796" s="202" t="s">
        <v>5688</v>
      </c>
      <c r="L796" s="202" t="s">
        <v>5687</v>
      </c>
      <c r="M796" s="202" t="s">
        <v>5688</v>
      </c>
      <c r="N796" s="202" t="s">
        <v>5687</v>
      </c>
      <c r="O796" s="202" t="s">
        <v>5650</v>
      </c>
      <c r="P796" s="202" t="s">
        <v>5650</v>
      </c>
      <c r="Q796" s="202" t="s">
        <v>5650</v>
      </c>
      <c r="R796" s="202" t="s">
        <v>5650</v>
      </c>
      <c r="S796" s="202" t="s">
        <v>5650</v>
      </c>
      <c r="T796" s="202" t="s">
        <v>5650</v>
      </c>
      <c r="U796" s="202">
        <v>2</v>
      </c>
      <c r="V796" s="202">
        <v>2</v>
      </c>
      <c r="W796" s="202">
        <v>0</v>
      </c>
    </row>
    <row r="797" s="202" customFormat="1" spans="1:23">
      <c r="A797" s="202">
        <v>793</v>
      </c>
      <c r="B797" s="202" t="s">
        <v>5625</v>
      </c>
      <c r="C797" s="202" t="s">
        <v>7364</v>
      </c>
      <c r="D797" s="202" t="s">
        <v>5642</v>
      </c>
      <c r="E797" s="202" t="s">
        <v>5642</v>
      </c>
      <c r="F797" s="202" t="s">
        <v>1889</v>
      </c>
      <c r="G797" s="202" t="s">
        <v>2561</v>
      </c>
      <c r="H797" s="202" t="s">
        <v>2562</v>
      </c>
      <c r="I797" s="202" t="s">
        <v>5702</v>
      </c>
      <c r="J797" s="202" t="s">
        <v>5699</v>
      </c>
      <c r="K797" s="202" t="s">
        <v>5699</v>
      </c>
      <c r="L797" s="202" t="s">
        <v>5699</v>
      </c>
      <c r="M797" s="202" t="s">
        <v>5699</v>
      </c>
      <c r="N797" s="202" t="s">
        <v>5699</v>
      </c>
      <c r="O797" s="202" t="s">
        <v>5650</v>
      </c>
      <c r="P797" s="202" t="s">
        <v>5650</v>
      </c>
      <c r="Q797" s="202" t="s">
        <v>5650</v>
      </c>
      <c r="R797" s="202" t="s">
        <v>5650</v>
      </c>
      <c r="S797" s="202" t="s">
        <v>5650</v>
      </c>
      <c r="T797" s="202" t="s">
        <v>5650</v>
      </c>
      <c r="U797" s="202">
        <v>1</v>
      </c>
      <c r="V797" s="202">
        <v>1</v>
      </c>
      <c r="W797" s="202">
        <v>0</v>
      </c>
    </row>
    <row r="798" s="202" customFormat="1" spans="1:23">
      <c r="A798" s="202">
        <v>794</v>
      </c>
      <c r="B798" s="202" t="s">
        <v>5625</v>
      </c>
      <c r="C798" s="202" t="s">
        <v>7364</v>
      </c>
      <c r="D798" s="202" t="s">
        <v>5642</v>
      </c>
      <c r="E798" s="202" t="s">
        <v>5642</v>
      </c>
      <c r="F798" s="202" t="s">
        <v>1889</v>
      </c>
      <c r="G798" s="202" t="s">
        <v>1890</v>
      </c>
      <c r="H798" s="202" t="s">
        <v>1891</v>
      </c>
      <c r="I798" s="202" t="s">
        <v>7428</v>
      </c>
      <c r="J798" s="202" t="s">
        <v>6150</v>
      </c>
      <c r="K798" s="202" t="s">
        <v>6438</v>
      </c>
      <c r="L798" s="202" t="s">
        <v>6150</v>
      </c>
      <c r="M798" s="202" t="s">
        <v>6438</v>
      </c>
      <c r="N798" s="202" t="s">
        <v>6150</v>
      </c>
      <c r="O798" s="202" t="s">
        <v>5650</v>
      </c>
      <c r="P798" s="202" t="s">
        <v>5650</v>
      </c>
      <c r="Q798" s="202" t="s">
        <v>5650</v>
      </c>
      <c r="R798" s="202" t="s">
        <v>5650</v>
      </c>
      <c r="S798" s="202" t="s">
        <v>5650</v>
      </c>
      <c r="T798" s="202" t="s">
        <v>5650</v>
      </c>
      <c r="U798" s="202">
        <v>2</v>
      </c>
      <c r="V798" s="202">
        <v>2</v>
      </c>
      <c r="W798" s="202">
        <v>0</v>
      </c>
    </row>
    <row r="799" s="202" customFormat="1" spans="1:23">
      <c r="A799" s="202">
        <v>795</v>
      </c>
      <c r="B799" s="202" t="s">
        <v>5625</v>
      </c>
      <c r="C799" s="202" t="s">
        <v>7364</v>
      </c>
      <c r="D799" s="202" t="s">
        <v>5642</v>
      </c>
      <c r="E799" s="202" t="s">
        <v>5642</v>
      </c>
      <c r="F799" s="202" t="s">
        <v>1889</v>
      </c>
      <c r="G799" s="202" t="s">
        <v>1894</v>
      </c>
      <c r="H799" s="202" t="s">
        <v>1895</v>
      </c>
      <c r="I799" s="202" t="s">
        <v>7429</v>
      </c>
      <c r="J799" s="202" t="s">
        <v>7430</v>
      </c>
      <c r="K799" s="202" t="s">
        <v>6748</v>
      </c>
      <c r="L799" s="202" t="s">
        <v>7106</v>
      </c>
      <c r="M799" s="202" t="s">
        <v>7152</v>
      </c>
      <c r="N799" s="202" t="s">
        <v>7106</v>
      </c>
      <c r="O799" s="202" t="s">
        <v>5650</v>
      </c>
      <c r="P799" s="202" t="s">
        <v>5713</v>
      </c>
      <c r="Q799" s="202" t="s">
        <v>5974</v>
      </c>
      <c r="R799" s="202" t="s">
        <v>5699</v>
      </c>
      <c r="S799" s="202" t="s">
        <v>5685</v>
      </c>
      <c r="T799" s="202" t="s">
        <v>5699</v>
      </c>
      <c r="U799" s="202">
        <v>6</v>
      </c>
      <c r="V799" s="202">
        <v>3</v>
      </c>
      <c r="W799" s="202">
        <v>3</v>
      </c>
    </row>
    <row r="800" s="202" customFormat="1" spans="1:23">
      <c r="A800" s="202">
        <v>796</v>
      </c>
      <c r="B800" s="202" t="s">
        <v>5625</v>
      </c>
      <c r="C800" s="202" t="s">
        <v>7364</v>
      </c>
      <c r="D800" s="202" t="s">
        <v>5642</v>
      </c>
      <c r="E800" s="202" t="s">
        <v>5642</v>
      </c>
      <c r="F800" s="202" t="s">
        <v>1889</v>
      </c>
      <c r="G800" s="202" t="s">
        <v>1886</v>
      </c>
      <c r="H800" s="202" t="s">
        <v>1887</v>
      </c>
      <c r="I800" s="202" t="s">
        <v>5742</v>
      </c>
      <c r="J800" s="202" t="s">
        <v>5650</v>
      </c>
      <c r="K800" s="202" t="s">
        <v>5650</v>
      </c>
      <c r="L800" s="202" t="s">
        <v>5650</v>
      </c>
      <c r="M800" s="202" t="s">
        <v>5650</v>
      </c>
      <c r="N800" s="202" t="s">
        <v>5650</v>
      </c>
      <c r="O800" s="202" t="s">
        <v>5650</v>
      </c>
      <c r="P800" s="202" t="s">
        <v>5650</v>
      </c>
      <c r="Q800" s="202" t="s">
        <v>5650</v>
      </c>
      <c r="R800" s="202" t="s">
        <v>5650</v>
      </c>
      <c r="S800" s="202" t="s">
        <v>5650</v>
      </c>
      <c r="T800" s="202" t="s">
        <v>5650</v>
      </c>
      <c r="U800" s="202">
        <v>0</v>
      </c>
      <c r="V800" s="202">
        <v>0</v>
      </c>
      <c r="W800" s="202">
        <v>0</v>
      </c>
    </row>
    <row r="801" s="202" customFormat="1" spans="1:23">
      <c r="A801" s="202">
        <v>797</v>
      </c>
      <c r="B801" s="202" t="s">
        <v>5625</v>
      </c>
      <c r="C801" s="202" t="s">
        <v>7364</v>
      </c>
      <c r="D801" s="202" t="s">
        <v>5642</v>
      </c>
      <c r="E801" s="202" t="s">
        <v>5642</v>
      </c>
      <c r="F801" s="202" t="s">
        <v>1889</v>
      </c>
      <c r="G801" s="202" t="s">
        <v>1892</v>
      </c>
      <c r="H801" s="202" t="s">
        <v>1893</v>
      </c>
      <c r="I801" s="202" t="s">
        <v>7431</v>
      </c>
      <c r="J801" s="202" t="s">
        <v>7432</v>
      </c>
      <c r="K801" s="202" t="s">
        <v>6285</v>
      </c>
      <c r="L801" s="202" t="s">
        <v>7432</v>
      </c>
      <c r="M801" s="202" t="s">
        <v>6285</v>
      </c>
      <c r="N801" s="202" t="s">
        <v>7432</v>
      </c>
      <c r="O801" s="202" t="s">
        <v>5650</v>
      </c>
      <c r="P801" s="202" t="s">
        <v>5650</v>
      </c>
      <c r="Q801" s="202" t="s">
        <v>5650</v>
      </c>
      <c r="R801" s="202" t="s">
        <v>5650</v>
      </c>
      <c r="S801" s="202" t="s">
        <v>5650</v>
      </c>
      <c r="T801" s="202" t="s">
        <v>5650</v>
      </c>
      <c r="U801" s="202">
        <v>4</v>
      </c>
      <c r="V801" s="202">
        <v>4</v>
      </c>
      <c r="W801" s="202">
        <v>0</v>
      </c>
    </row>
    <row r="802" s="202" customFormat="1" hidden="1" spans="1:23">
      <c r="A802" s="202">
        <v>798</v>
      </c>
      <c r="B802" s="202" t="s">
        <v>5625</v>
      </c>
      <c r="C802" s="202" t="s">
        <v>7364</v>
      </c>
      <c r="D802" s="202" t="s">
        <v>7389</v>
      </c>
      <c r="E802" s="202" t="s">
        <v>7397</v>
      </c>
      <c r="F802" s="202" t="s">
        <v>1444</v>
      </c>
      <c r="G802" s="202" t="s">
        <v>1445</v>
      </c>
      <c r="H802" s="202" t="s">
        <v>1446</v>
      </c>
      <c r="I802" s="202" t="s">
        <v>7433</v>
      </c>
      <c r="J802" s="202" t="s">
        <v>5650</v>
      </c>
      <c r="K802" s="202" t="s">
        <v>5650</v>
      </c>
      <c r="L802" s="202" t="s">
        <v>5650</v>
      </c>
      <c r="M802" s="202" t="s">
        <v>5650</v>
      </c>
      <c r="N802" s="202" t="s">
        <v>5650</v>
      </c>
      <c r="O802" s="202" t="s">
        <v>5650</v>
      </c>
      <c r="P802" s="202" t="s">
        <v>5650</v>
      </c>
      <c r="Q802" s="202" t="s">
        <v>5650</v>
      </c>
      <c r="R802" s="202" t="s">
        <v>5650</v>
      </c>
      <c r="S802" s="202" t="s">
        <v>5650</v>
      </c>
      <c r="T802" s="202" t="s">
        <v>5650</v>
      </c>
      <c r="U802" s="202">
        <v>0</v>
      </c>
      <c r="V802" s="202">
        <v>0</v>
      </c>
      <c r="W802" s="202">
        <v>0</v>
      </c>
    </row>
    <row r="803" s="202" customFormat="1" hidden="1" spans="1:23">
      <c r="A803" s="202">
        <v>799</v>
      </c>
      <c r="B803" s="202" t="s">
        <v>5625</v>
      </c>
      <c r="C803" s="202" t="s">
        <v>7364</v>
      </c>
      <c r="D803" s="202" t="s">
        <v>7389</v>
      </c>
      <c r="E803" s="202" t="s">
        <v>7397</v>
      </c>
      <c r="F803" s="202" t="s">
        <v>1444</v>
      </c>
      <c r="G803" s="202" t="s">
        <v>1442</v>
      </c>
      <c r="H803" s="202" t="s">
        <v>1443</v>
      </c>
      <c r="I803" s="202" t="s">
        <v>7434</v>
      </c>
      <c r="J803" s="202" t="s">
        <v>5685</v>
      </c>
      <c r="K803" s="202" t="s">
        <v>5795</v>
      </c>
      <c r="L803" s="202" t="s">
        <v>5650</v>
      </c>
      <c r="M803" s="202" t="s">
        <v>5650</v>
      </c>
      <c r="N803" s="202" t="s">
        <v>5650</v>
      </c>
      <c r="O803" s="202" t="s">
        <v>5650</v>
      </c>
      <c r="P803" s="202" t="s">
        <v>5685</v>
      </c>
      <c r="Q803" s="202" t="s">
        <v>5685</v>
      </c>
      <c r="R803" s="202" t="s">
        <v>5685</v>
      </c>
      <c r="S803" s="202" t="s">
        <v>5650</v>
      </c>
      <c r="T803" s="202" t="s">
        <v>5650</v>
      </c>
      <c r="U803" s="202">
        <v>2</v>
      </c>
      <c r="V803" s="202">
        <v>1</v>
      </c>
      <c r="W803" s="202">
        <v>1</v>
      </c>
    </row>
    <row r="804" s="202" customFormat="1" hidden="1" spans="1:23">
      <c r="A804" s="202">
        <v>800</v>
      </c>
      <c r="B804" s="202" t="s">
        <v>5625</v>
      </c>
      <c r="C804" s="202" t="s">
        <v>7364</v>
      </c>
      <c r="D804" s="202" t="s">
        <v>1675</v>
      </c>
      <c r="E804" s="202" t="s">
        <v>7435</v>
      </c>
      <c r="F804" s="202" t="s">
        <v>7436</v>
      </c>
      <c r="G804" s="202" t="s">
        <v>1688</v>
      </c>
      <c r="H804" s="202" t="s">
        <v>7437</v>
      </c>
      <c r="I804" s="202" t="s">
        <v>7438</v>
      </c>
      <c r="J804" s="202" t="s">
        <v>7439</v>
      </c>
      <c r="K804" s="202" t="s">
        <v>7440</v>
      </c>
      <c r="L804" s="202" t="s">
        <v>7098</v>
      </c>
      <c r="M804" s="202" t="s">
        <v>7441</v>
      </c>
      <c r="N804" s="202" t="s">
        <v>6461</v>
      </c>
      <c r="O804" s="202" t="s">
        <v>6628</v>
      </c>
      <c r="P804" s="202" t="s">
        <v>6298</v>
      </c>
      <c r="Q804" s="202" t="s">
        <v>6298</v>
      </c>
      <c r="R804" s="202" t="s">
        <v>5650</v>
      </c>
      <c r="S804" s="202" t="s">
        <v>6298</v>
      </c>
      <c r="T804" s="202" t="s">
        <v>5650</v>
      </c>
      <c r="U804" s="202">
        <v>7</v>
      </c>
      <c r="V804" s="202">
        <v>6</v>
      </c>
      <c r="W804" s="202">
        <v>1</v>
      </c>
    </row>
    <row r="805" s="202" customFormat="1" hidden="1" spans="1:23">
      <c r="A805" s="202">
        <v>801</v>
      </c>
      <c r="B805" s="202" t="s">
        <v>5625</v>
      </c>
      <c r="C805" s="202" t="s">
        <v>7364</v>
      </c>
      <c r="D805" s="202" t="s">
        <v>7389</v>
      </c>
      <c r="E805" s="202" t="s">
        <v>7442</v>
      </c>
      <c r="F805" s="202" t="s">
        <v>1450</v>
      </c>
      <c r="G805" s="202" t="s">
        <v>1436</v>
      </c>
      <c r="H805" s="202" t="s">
        <v>1437</v>
      </c>
      <c r="I805" s="202" t="s">
        <v>7443</v>
      </c>
      <c r="J805" s="202" t="s">
        <v>6926</v>
      </c>
      <c r="K805" s="202" t="s">
        <v>5673</v>
      </c>
      <c r="L805" s="202" t="s">
        <v>7444</v>
      </c>
      <c r="M805" s="202" t="s">
        <v>6890</v>
      </c>
      <c r="N805" s="202" t="s">
        <v>7444</v>
      </c>
      <c r="O805" s="202" t="s">
        <v>5650</v>
      </c>
      <c r="P805" s="202" t="s">
        <v>5836</v>
      </c>
      <c r="Q805" s="202" t="s">
        <v>7445</v>
      </c>
      <c r="R805" s="202" t="s">
        <v>5669</v>
      </c>
      <c r="S805" s="202" t="s">
        <v>5865</v>
      </c>
      <c r="T805" s="202" t="s">
        <v>5669</v>
      </c>
      <c r="U805" s="202">
        <v>17</v>
      </c>
      <c r="V805" s="202">
        <v>8</v>
      </c>
      <c r="W805" s="202">
        <v>9</v>
      </c>
    </row>
    <row r="806" s="202" customFormat="1" hidden="1" spans="1:23">
      <c r="A806" s="202">
        <v>802</v>
      </c>
      <c r="B806" s="202" t="s">
        <v>5625</v>
      </c>
      <c r="C806" s="202" t="s">
        <v>7364</v>
      </c>
      <c r="D806" s="202" t="s">
        <v>7389</v>
      </c>
      <c r="E806" s="202" t="s">
        <v>7442</v>
      </c>
      <c r="F806" s="202" t="s">
        <v>1450</v>
      </c>
      <c r="G806" s="202" t="s">
        <v>1448</v>
      </c>
      <c r="H806" s="202" t="s">
        <v>1449</v>
      </c>
      <c r="I806" s="202" t="s">
        <v>7446</v>
      </c>
      <c r="J806" s="202" t="s">
        <v>5650</v>
      </c>
      <c r="K806" s="202" t="s">
        <v>5650</v>
      </c>
      <c r="L806" s="202" t="s">
        <v>5650</v>
      </c>
      <c r="M806" s="202" t="s">
        <v>5650</v>
      </c>
      <c r="N806" s="202" t="s">
        <v>5650</v>
      </c>
      <c r="O806" s="202" t="s">
        <v>5650</v>
      </c>
      <c r="P806" s="202" t="s">
        <v>5650</v>
      </c>
      <c r="Q806" s="202" t="s">
        <v>5650</v>
      </c>
      <c r="R806" s="202" t="s">
        <v>5650</v>
      </c>
      <c r="S806" s="202" t="s">
        <v>5650</v>
      </c>
      <c r="T806" s="202" t="s">
        <v>5650</v>
      </c>
      <c r="U806" s="202">
        <v>0</v>
      </c>
      <c r="V806" s="202">
        <v>0</v>
      </c>
      <c r="W806" s="202">
        <v>0</v>
      </c>
    </row>
    <row r="807" s="202" customFormat="1" hidden="1" spans="1:23">
      <c r="A807" s="202">
        <v>803</v>
      </c>
      <c r="B807" s="202" t="s">
        <v>5625</v>
      </c>
      <c r="C807" s="202" t="s">
        <v>7364</v>
      </c>
      <c r="D807" s="202" t="s">
        <v>1601</v>
      </c>
      <c r="E807" s="202" t="s">
        <v>7447</v>
      </c>
      <c r="F807" s="202" t="s">
        <v>7448</v>
      </c>
      <c r="G807" s="202" t="s">
        <v>1631</v>
      </c>
      <c r="H807" s="202" t="s">
        <v>1633</v>
      </c>
      <c r="I807" s="202" t="s">
        <v>7449</v>
      </c>
      <c r="J807" s="202" t="s">
        <v>5669</v>
      </c>
      <c r="K807" s="202" t="s">
        <v>5654</v>
      </c>
      <c r="L807" s="202" t="s">
        <v>5650</v>
      </c>
      <c r="M807" s="202" t="s">
        <v>5650</v>
      </c>
      <c r="N807" s="202" t="s">
        <v>5650</v>
      </c>
      <c r="O807" s="202" t="s">
        <v>5650</v>
      </c>
      <c r="P807" s="202" t="s">
        <v>5669</v>
      </c>
      <c r="Q807" s="202" t="s">
        <v>5654</v>
      </c>
      <c r="R807" s="202" t="s">
        <v>5685</v>
      </c>
      <c r="S807" s="202" t="s">
        <v>5650</v>
      </c>
      <c r="T807" s="202" t="s">
        <v>5685</v>
      </c>
      <c r="U807" s="202">
        <v>2</v>
      </c>
      <c r="V807" s="202">
        <v>0</v>
      </c>
      <c r="W807" s="202">
        <v>2</v>
      </c>
    </row>
    <row r="808" s="202" customFormat="1" hidden="1" spans="1:23">
      <c r="A808" s="202">
        <v>804</v>
      </c>
      <c r="B808" s="202" t="s">
        <v>5625</v>
      </c>
      <c r="C808" s="202" t="s">
        <v>7364</v>
      </c>
      <c r="D808" s="202" t="s">
        <v>7389</v>
      </c>
      <c r="E808" s="202" t="s">
        <v>7450</v>
      </c>
      <c r="F808" s="202" t="s">
        <v>1457</v>
      </c>
      <c r="G808" s="202" t="s">
        <v>1455</v>
      </c>
      <c r="H808" s="202" t="s">
        <v>1456</v>
      </c>
      <c r="I808" s="202" t="s">
        <v>7451</v>
      </c>
      <c r="J808" s="202" t="s">
        <v>5650</v>
      </c>
      <c r="K808" s="202" t="s">
        <v>5650</v>
      </c>
      <c r="L808" s="202" t="s">
        <v>5650</v>
      </c>
      <c r="M808" s="202" t="s">
        <v>5650</v>
      </c>
      <c r="N808" s="202" t="s">
        <v>5650</v>
      </c>
      <c r="O808" s="202" t="s">
        <v>5650</v>
      </c>
      <c r="P808" s="202" t="s">
        <v>5650</v>
      </c>
      <c r="Q808" s="202" t="s">
        <v>5650</v>
      </c>
      <c r="R808" s="202" t="s">
        <v>5650</v>
      </c>
      <c r="S808" s="202" t="s">
        <v>5650</v>
      </c>
      <c r="T808" s="202" t="s">
        <v>5650</v>
      </c>
      <c r="U808" s="202">
        <v>0</v>
      </c>
      <c r="V808" s="202">
        <v>0</v>
      </c>
      <c r="W808" s="202">
        <v>0</v>
      </c>
    </row>
    <row r="809" s="202" customFormat="1" hidden="1" spans="1:23">
      <c r="A809" s="202">
        <v>805</v>
      </c>
      <c r="B809" s="202" t="s">
        <v>5625</v>
      </c>
      <c r="C809" s="202" t="s">
        <v>7364</v>
      </c>
      <c r="D809" s="202" t="s">
        <v>7389</v>
      </c>
      <c r="E809" s="202" t="s">
        <v>7450</v>
      </c>
      <c r="F809" s="202" t="s">
        <v>1457</v>
      </c>
      <c r="G809" s="202" t="s">
        <v>1451</v>
      </c>
      <c r="H809" s="202" t="s">
        <v>1452</v>
      </c>
      <c r="I809" s="202" t="s">
        <v>7452</v>
      </c>
      <c r="J809" s="202" t="s">
        <v>7453</v>
      </c>
      <c r="K809" s="202" t="s">
        <v>6135</v>
      </c>
      <c r="L809" s="202" t="s">
        <v>6100</v>
      </c>
      <c r="M809" s="202" t="s">
        <v>6101</v>
      </c>
      <c r="N809" s="202" t="s">
        <v>6100</v>
      </c>
      <c r="O809" s="202" t="s">
        <v>5650</v>
      </c>
      <c r="P809" s="202" t="s">
        <v>5669</v>
      </c>
      <c r="Q809" s="202" t="s">
        <v>5654</v>
      </c>
      <c r="R809" s="202" t="s">
        <v>5685</v>
      </c>
      <c r="S809" s="202" t="s">
        <v>5685</v>
      </c>
      <c r="T809" s="202" t="s">
        <v>5650</v>
      </c>
      <c r="U809" s="202">
        <v>5</v>
      </c>
      <c r="V809" s="202">
        <v>3</v>
      </c>
      <c r="W809" s="202">
        <v>2</v>
      </c>
    </row>
    <row r="810" s="202" customFormat="1" hidden="1" spans="1:23">
      <c r="A810" s="202">
        <v>806</v>
      </c>
      <c r="B810" s="202" t="s">
        <v>5625</v>
      </c>
      <c r="C810" s="202" t="s">
        <v>7364</v>
      </c>
      <c r="D810" s="202" t="s">
        <v>1601</v>
      </c>
      <c r="E810" s="202" t="s">
        <v>7454</v>
      </c>
      <c r="F810" s="202" t="s">
        <v>7455</v>
      </c>
      <c r="G810" s="202" t="s">
        <v>1635</v>
      </c>
      <c r="H810" s="202" t="s">
        <v>7456</v>
      </c>
      <c r="I810" s="202" t="s">
        <v>7457</v>
      </c>
      <c r="J810" s="202" t="s">
        <v>7376</v>
      </c>
      <c r="K810" s="202" t="s">
        <v>7376</v>
      </c>
      <c r="L810" s="202" t="s">
        <v>5650</v>
      </c>
      <c r="M810" s="202" t="s">
        <v>5650</v>
      </c>
      <c r="N810" s="202" t="s">
        <v>5650</v>
      </c>
      <c r="O810" s="202" t="s">
        <v>5650</v>
      </c>
      <c r="P810" s="202" t="s">
        <v>7376</v>
      </c>
      <c r="Q810" s="202" t="s">
        <v>7376</v>
      </c>
      <c r="R810" s="202" t="s">
        <v>7376</v>
      </c>
      <c r="S810" s="202" t="s">
        <v>5650</v>
      </c>
      <c r="T810" s="202" t="s">
        <v>5650</v>
      </c>
      <c r="U810" s="202">
        <v>1</v>
      </c>
      <c r="V810" s="202">
        <v>0</v>
      </c>
      <c r="W810" s="202">
        <v>1</v>
      </c>
    </row>
    <row r="811" s="202" customFormat="1" hidden="1" spans="1:23">
      <c r="A811" s="202">
        <v>807</v>
      </c>
      <c r="B811" s="202" t="s">
        <v>5625</v>
      </c>
      <c r="C811" s="202" t="s">
        <v>7364</v>
      </c>
      <c r="D811" s="202" t="s">
        <v>1601</v>
      </c>
      <c r="E811" s="202" t="s">
        <v>7454</v>
      </c>
      <c r="F811" s="202" t="s">
        <v>1626</v>
      </c>
      <c r="G811" s="202" t="s">
        <v>1623</v>
      </c>
      <c r="H811" s="202" t="s">
        <v>1625</v>
      </c>
      <c r="I811" s="202" t="s">
        <v>7458</v>
      </c>
      <c r="J811" s="202" t="s">
        <v>5650</v>
      </c>
      <c r="K811" s="202" t="s">
        <v>5650</v>
      </c>
      <c r="L811" s="202" t="s">
        <v>5650</v>
      </c>
      <c r="M811" s="202" t="s">
        <v>5650</v>
      </c>
      <c r="N811" s="202" t="s">
        <v>5650</v>
      </c>
      <c r="O811" s="202" t="s">
        <v>5650</v>
      </c>
      <c r="P811" s="202" t="s">
        <v>5650</v>
      </c>
      <c r="Q811" s="202" t="s">
        <v>5650</v>
      </c>
      <c r="R811" s="202" t="s">
        <v>5650</v>
      </c>
      <c r="S811" s="202" t="s">
        <v>5650</v>
      </c>
      <c r="T811" s="202" t="s">
        <v>5650</v>
      </c>
      <c r="U811" s="202">
        <v>0</v>
      </c>
      <c r="V811" s="202">
        <v>0</v>
      </c>
      <c r="W811" s="202">
        <v>0</v>
      </c>
    </row>
    <row r="812" s="202" customFormat="1" spans="1:23">
      <c r="A812" s="202">
        <v>808</v>
      </c>
      <c r="B812" s="202" t="s">
        <v>5625</v>
      </c>
      <c r="C812" s="202" t="s">
        <v>7364</v>
      </c>
      <c r="D812" s="202" t="s">
        <v>5642</v>
      </c>
      <c r="E812" s="202" t="s">
        <v>5642</v>
      </c>
      <c r="F812" s="202" t="s">
        <v>1531</v>
      </c>
      <c r="G812" s="202" t="s">
        <v>2128</v>
      </c>
      <c r="H812" s="202" t="s">
        <v>2129</v>
      </c>
      <c r="I812" s="202" t="s">
        <v>7313</v>
      </c>
      <c r="J812" s="202" t="s">
        <v>5876</v>
      </c>
      <c r="K812" s="202" t="s">
        <v>5920</v>
      </c>
      <c r="L812" s="202" t="s">
        <v>5650</v>
      </c>
      <c r="M812" s="202" t="s">
        <v>5650</v>
      </c>
      <c r="N812" s="202" t="s">
        <v>5650</v>
      </c>
      <c r="O812" s="202" t="s">
        <v>5650</v>
      </c>
      <c r="P812" s="202" t="s">
        <v>5876</v>
      </c>
      <c r="Q812" s="202" t="s">
        <v>5920</v>
      </c>
      <c r="R812" s="202" t="s">
        <v>5932</v>
      </c>
      <c r="S812" s="202" t="s">
        <v>5650</v>
      </c>
      <c r="T812" s="202" t="s">
        <v>5932</v>
      </c>
      <c r="U812" s="202">
        <v>14</v>
      </c>
      <c r="V812" s="202">
        <v>0</v>
      </c>
      <c r="W812" s="202">
        <v>14</v>
      </c>
    </row>
    <row r="813" s="202" customFormat="1" spans="1:23">
      <c r="A813" s="202">
        <v>809</v>
      </c>
      <c r="B813" s="202" t="s">
        <v>5625</v>
      </c>
      <c r="C813" s="202" t="s">
        <v>7364</v>
      </c>
      <c r="D813" s="202" t="s">
        <v>5642</v>
      </c>
      <c r="E813" s="202" t="s">
        <v>5642</v>
      </c>
      <c r="F813" s="202" t="s">
        <v>1531</v>
      </c>
      <c r="G813" s="202" t="s">
        <v>1872</v>
      </c>
      <c r="H813" s="202" t="s">
        <v>1873</v>
      </c>
      <c r="I813" s="202" t="s">
        <v>5791</v>
      </c>
      <c r="J813" s="202" t="s">
        <v>5772</v>
      </c>
      <c r="K813" s="202" t="s">
        <v>5683</v>
      </c>
      <c r="L813" s="202" t="s">
        <v>5650</v>
      </c>
      <c r="M813" s="202" t="s">
        <v>5650</v>
      </c>
      <c r="N813" s="202" t="s">
        <v>5650</v>
      </c>
      <c r="O813" s="202" t="s">
        <v>5650</v>
      </c>
      <c r="P813" s="202" t="s">
        <v>5772</v>
      </c>
      <c r="Q813" s="202" t="s">
        <v>5683</v>
      </c>
      <c r="R813" s="202" t="s">
        <v>5784</v>
      </c>
      <c r="S813" s="202" t="s">
        <v>5650</v>
      </c>
      <c r="T813" s="202" t="s">
        <v>5784</v>
      </c>
      <c r="U813" s="202">
        <v>16</v>
      </c>
      <c r="V813" s="202">
        <v>0</v>
      </c>
      <c r="W813" s="202">
        <v>16</v>
      </c>
    </row>
    <row r="814" s="202" customFormat="1" spans="1:23">
      <c r="A814" s="202">
        <v>810</v>
      </c>
      <c r="B814" s="202" t="s">
        <v>5625</v>
      </c>
      <c r="C814" s="202" t="s">
        <v>7364</v>
      </c>
      <c r="D814" s="202" t="s">
        <v>5642</v>
      </c>
      <c r="E814" s="202" t="s">
        <v>5642</v>
      </c>
      <c r="F814" s="202" t="s">
        <v>1531</v>
      </c>
      <c r="G814" s="202" t="s">
        <v>2093</v>
      </c>
      <c r="H814" s="202" t="s">
        <v>2094</v>
      </c>
      <c r="I814" s="202" t="s">
        <v>5783</v>
      </c>
      <c r="J814" s="202" t="s">
        <v>5650</v>
      </c>
      <c r="K814" s="202" t="s">
        <v>5650</v>
      </c>
      <c r="L814" s="202" t="s">
        <v>5650</v>
      </c>
      <c r="M814" s="202" t="s">
        <v>5650</v>
      </c>
      <c r="N814" s="202" t="s">
        <v>5650</v>
      </c>
      <c r="O814" s="202" t="s">
        <v>5650</v>
      </c>
      <c r="P814" s="202" t="s">
        <v>5650</v>
      </c>
      <c r="Q814" s="202" t="s">
        <v>5650</v>
      </c>
      <c r="R814" s="202" t="s">
        <v>5650</v>
      </c>
      <c r="S814" s="202" t="s">
        <v>5650</v>
      </c>
      <c r="T814" s="202" t="s">
        <v>5650</v>
      </c>
      <c r="U814" s="202">
        <v>0</v>
      </c>
      <c r="V814" s="202">
        <v>0</v>
      </c>
      <c r="W814" s="202">
        <v>0</v>
      </c>
    </row>
    <row r="815" s="202" customFormat="1" spans="1:23">
      <c r="A815" s="202">
        <v>811</v>
      </c>
      <c r="B815" s="202" t="s">
        <v>5625</v>
      </c>
      <c r="C815" s="202" t="s">
        <v>7364</v>
      </c>
      <c r="D815" s="202" t="s">
        <v>5642</v>
      </c>
      <c r="E815" s="202" t="s">
        <v>5642</v>
      </c>
      <c r="F815" s="202" t="s">
        <v>1531</v>
      </c>
      <c r="G815" s="202" t="s">
        <v>2106</v>
      </c>
      <c r="H815" s="202" t="s">
        <v>2107</v>
      </c>
      <c r="I815" s="202" t="s">
        <v>7459</v>
      </c>
      <c r="J815" s="202" t="s">
        <v>5724</v>
      </c>
      <c r="K815" s="202" t="s">
        <v>5794</v>
      </c>
      <c r="L815" s="202" t="s">
        <v>5650</v>
      </c>
      <c r="M815" s="202" t="s">
        <v>5650</v>
      </c>
      <c r="N815" s="202" t="s">
        <v>5650</v>
      </c>
      <c r="O815" s="202" t="s">
        <v>5650</v>
      </c>
      <c r="P815" s="202" t="s">
        <v>5724</v>
      </c>
      <c r="Q815" s="202" t="s">
        <v>5794</v>
      </c>
      <c r="R815" s="202" t="s">
        <v>5687</v>
      </c>
      <c r="S815" s="202" t="s">
        <v>5650</v>
      </c>
      <c r="T815" s="202" t="s">
        <v>5687</v>
      </c>
      <c r="U815" s="202">
        <v>4</v>
      </c>
      <c r="V815" s="202">
        <v>0</v>
      </c>
      <c r="W815" s="202">
        <v>4</v>
      </c>
    </row>
    <row r="816" s="202" customFormat="1" spans="1:23">
      <c r="A816" s="202">
        <v>812</v>
      </c>
      <c r="B816" s="202" t="s">
        <v>5625</v>
      </c>
      <c r="C816" s="202" t="s">
        <v>7364</v>
      </c>
      <c r="D816" s="202" t="s">
        <v>5642</v>
      </c>
      <c r="E816" s="202" t="s">
        <v>5642</v>
      </c>
      <c r="F816" s="202" t="s">
        <v>1531</v>
      </c>
      <c r="G816" s="202" t="s">
        <v>2066</v>
      </c>
      <c r="H816" s="202" t="s">
        <v>2067</v>
      </c>
      <c r="I816" s="202" t="s">
        <v>5669</v>
      </c>
      <c r="J816" s="202" t="s">
        <v>5650</v>
      </c>
      <c r="K816" s="202" t="s">
        <v>5650</v>
      </c>
      <c r="L816" s="202" t="s">
        <v>5650</v>
      </c>
      <c r="M816" s="202" t="s">
        <v>5650</v>
      </c>
      <c r="N816" s="202" t="s">
        <v>5650</v>
      </c>
      <c r="O816" s="202" t="s">
        <v>5650</v>
      </c>
      <c r="P816" s="202" t="s">
        <v>5650</v>
      </c>
      <c r="Q816" s="202" t="s">
        <v>5650</v>
      </c>
      <c r="R816" s="202" t="s">
        <v>5650</v>
      </c>
      <c r="S816" s="202" t="s">
        <v>5650</v>
      </c>
      <c r="T816" s="202" t="s">
        <v>5650</v>
      </c>
      <c r="U816" s="202">
        <v>0</v>
      </c>
      <c r="V816" s="202">
        <v>0</v>
      </c>
      <c r="W816" s="202">
        <v>0</v>
      </c>
    </row>
    <row r="817" s="202" customFormat="1" spans="1:23">
      <c r="A817" s="202">
        <v>813</v>
      </c>
      <c r="B817" s="202" t="s">
        <v>5625</v>
      </c>
      <c r="C817" s="202" t="s">
        <v>7364</v>
      </c>
      <c r="D817" s="202" t="s">
        <v>5642</v>
      </c>
      <c r="E817" s="202" t="s">
        <v>5642</v>
      </c>
      <c r="F817" s="202" t="s">
        <v>1531</v>
      </c>
      <c r="G817" s="202" t="s">
        <v>2158</v>
      </c>
      <c r="H817" s="202" t="s">
        <v>2159</v>
      </c>
      <c r="I817" s="202" t="s">
        <v>7439</v>
      </c>
      <c r="J817" s="202" t="s">
        <v>5650</v>
      </c>
      <c r="K817" s="202" t="s">
        <v>5650</v>
      </c>
      <c r="L817" s="202" t="s">
        <v>5650</v>
      </c>
      <c r="M817" s="202" t="s">
        <v>5650</v>
      </c>
      <c r="N817" s="202" t="s">
        <v>5650</v>
      </c>
      <c r="O817" s="202" t="s">
        <v>5650</v>
      </c>
      <c r="P817" s="202" t="s">
        <v>5650</v>
      </c>
      <c r="Q817" s="202" t="s">
        <v>5650</v>
      </c>
      <c r="R817" s="202" t="s">
        <v>5650</v>
      </c>
      <c r="S817" s="202" t="s">
        <v>5650</v>
      </c>
      <c r="T817" s="202" t="s">
        <v>5650</v>
      </c>
      <c r="U817" s="202">
        <v>0</v>
      </c>
      <c r="V817" s="202">
        <v>0</v>
      </c>
      <c r="W817" s="202">
        <v>0</v>
      </c>
    </row>
    <row r="818" s="202" customFormat="1" spans="1:23">
      <c r="A818" s="202">
        <v>814</v>
      </c>
      <c r="B818" s="202" t="s">
        <v>5625</v>
      </c>
      <c r="C818" s="202" t="s">
        <v>7364</v>
      </c>
      <c r="D818" s="202" t="s">
        <v>5642</v>
      </c>
      <c r="E818" s="202" t="s">
        <v>5642</v>
      </c>
      <c r="F818" s="202" t="s">
        <v>1531</v>
      </c>
      <c r="G818" s="202" t="s">
        <v>1565</v>
      </c>
      <c r="H818" s="202" t="s">
        <v>1566</v>
      </c>
      <c r="I818" s="202" t="s">
        <v>5685</v>
      </c>
      <c r="J818" s="202" t="s">
        <v>5650</v>
      </c>
      <c r="K818" s="202" t="s">
        <v>5650</v>
      </c>
      <c r="L818" s="202" t="s">
        <v>5650</v>
      </c>
      <c r="M818" s="202" t="s">
        <v>5650</v>
      </c>
      <c r="N818" s="202" t="s">
        <v>5650</v>
      </c>
      <c r="O818" s="202" t="s">
        <v>5650</v>
      </c>
      <c r="P818" s="202" t="s">
        <v>5650</v>
      </c>
      <c r="Q818" s="202" t="s">
        <v>5650</v>
      </c>
      <c r="R818" s="202" t="s">
        <v>5650</v>
      </c>
      <c r="S818" s="202" t="s">
        <v>5650</v>
      </c>
      <c r="T818" s="202" t="s">
        <v>5650</v>
      </c>
      <c r="U818" s="202">
        <v>0</v>
      </c>
      <c r="V818" s="202">
        <v>0</v>
      </c>
      <c r="W818" s="202">
        <v>0</v>
      </c>
    </row>
    <row r="819" s="202" customFormat="1" spans="1:23">
      <c r="A819" s="202">
        <v>815</v>
      </c>
      <c r="B819" s="202" t="s">
        <v>5625</v>
      </c>
      <c r="C819" s="202" t="s">
        <v>7364</v>
      </c>
      <c r="D819" s="202" t="s">
        <v>5642</v>
      </c>
      <c r="E819" s="202" t="s">
        <v>5642</v>
      </c>
      <c r="F819" s="202" t="s">
        <v>1531</v>
      </c>
      <c r="G819" s="202" t="s">
        <v>2089</v>
      </c>
      <c r="H819" s="202" t="s">
        <v>2090</v>
      </c>
      <c r="I819" s="202" t="s">
        <v>7460</v>
      </c>
      <c r="J819" s="202" t="s">
        <v>5650</v>
      </c>
      <c r="K819" s="202" t="s">
        <v>5650</v>
      </c>
      <c r="L819" s="202" t="s">
        <v>5650</v>
      </c>
      <c r="M819" s="202" t="s">
        <v>5650</v>
      </c>
      <c r="N819" s="202" t="s">
        <v>5650</v>
      </c>
      <c r="O819" s="202" t="s">
        <v>5650</v>
      </c>
      <c r="P819" s="202" t="s">
        <v>5650</v>
      </c>
      <c r="Q819" s="202" t="s">
        <v>5650</v>
      </c>
      <c r="R819" s="202" t="s">
        <v>5650</v>
      </c>
      <c r="S819" s="202" t="s">
        <v>5650</v>
      </c>
      <c r="T819" s="202" t="s">
        <v>5650</v>
      </c>
      <c r="U819" s="202">
        <v>0</v>
      </c>
      <c r="V819" s="202">
        <v>0</v>
      </c>
      <c r="W819" s="202">
        <v>0</v>
      </c>
    </row>
    <row r="820" s="202" customFormat="1" spans="1:23">
      <c r="A820" s="202">
        <v>816</v>
      </c>
      <c r="B820" s="202" t="s">
        <v>5625</v>
      </c>
      <c r="C820" s="202" t="s">
        <v>7364</v>
      </c>
      <c r="D820" s="202" t="s">
        <v>5642</v>
      </c>
      <c r="E820" s="202" t="s">
        <v>5642</v>
      </c>
      <c r="F820" s="202" t="s">
        <v>1531</v>
      </c>
      <c r="G820" s="202" t="s">
        <v>1425</v>
      </c>
      <c r="H820" s="202" t="s">
        <v>1426</v>
      </c>
      <c r="I820" s="202" t="s">
        <v>5685</v>
      </c>
      <c r="J820" s="202" t="s">
        <v>5650</v>
      </c>
      <c r="K820" s="202" t="s">
        <v>5650</v>
      </c>
      <c r="L820" s="202" t="s">
        <v>5650</v>
      </c>
      <c r="M820" s="202" t="s">
        <v>5650</v>
      </c>
      <c r="N820" s="202" t="s">
        <v>5650</v>
      </c>
      <c r="O820" s="202" t="s">
        <v>5650</v>
      </c>
      <c r="P820" s="202" t="s">
        <v>5650</v>
      </c>
      <c r="Q820" s="202" t="s">
        <v>5650</v>
      </c>
      <c r="R820" s="202" t="s">
        <v>5650</v>
      </c>
      <c r="S820" s="202" t="s">
        <v>5650</v>
      </c>
      <c r="T820" s="202" t="s">
        <v>5650</v>
      </c>
      <c r="U820" s="202">
        <v>0</v>
      </c>
      <c r="V820" s="202">
        <v>0</v>
      </c>
      <c r="W820" s="202">
        <v>0</v>
      </c>
    </row>
    <row r="821" s="202" customFormat="1" spans="1:23">
      <c r="A821" s="202">
        <v>817</v>
      </c>
      <c r="B821" s="202" t="s">
        <v>5625</v>
      </c>
      <c r="C821" s="202" t="s">
        <v>7364</v>
      </c>
      <c r="D821" s="202" t="s">
        <v>5642</v>
      </c>
      <c r="E821" s="202" t="s">
        <v>5642</v>
      </c>
      <c r="F821" s="202" t="s">
        <v>1531</v>
      </c>
      <c r="G821" s="202" t="s">
        <v>1703</v>
      </c>
      <c r="H821" s="202" t="s">
        <v>1704</v>
      </c>
      <c r="I821" s="202" t="s">
        <v>7461</v>
      </c>
      <c r="J821" s="202" t="s">
        <v>5685</v>
      </c>
      <c r="K821" s="202" t="s">
        <v>5685</v>
      </c>
      <c r="L821" s="202" t="s">
        <v>5650</v>
      </c>
      <c r="M821" s="202" t="s">
        <v>5650</v>
      </c>
      <c r="N821" s="202" t="s">
        <v>5650</v>
      </c>
      <c r="O821" s="202" t="s">
        <v>5650</v>
      </c>
      <c r="P821" s="202" t="s">
        <v>5685</v>
      </c>
      <c r="Q821" s="202" t="s">
        <v>5685</v>
      </c>
      <c r="R821" s="202" t="s">
        <v>5685</v>
      </c>
      <c r="S821" s="202" t="s">
        <v>5650</v>
      </c>
      <c r="T821" s="202" t="s">
        <v>5650</v>
      </c>
      <c r="U821" s="202">
        <v>1</v>
      </c>
      <c r="V821" s="202">
        <v>0</v>
      </c>
      <c r="W821" s="202">
        <v>1</v>
      </c>
    </row>
    <row r="822" s="202" customFormat="1" spans="1:23">
      <c r="A822" s="202">
        <v>818</v>
      </c>
      <c r="B822" s="202" t="s">
        <v>5625</v>
      </c>
      <c r="C822" s="202" t="s">
        <v>7364</v>
      </c>
      <c r="D822" s="202" t="s">
        <v>5642</v>
      </c>
      <c r="E822" s="202" t="s">
        <v>5642</v>
      </c>
      <c r="F822" s="202" t="s">
        <v>1531</v>
      </c>
      <c r="G822" s="202" t="s">
        <v>2108</v>
      </c>
      <c r="H822" s="202" t="s">
        <v>2109</v>
      </c>
      <c r="I822" s="202" t="s">
        <v>7462</v>
      </c>
      <c r="J822" s="202" t="s">
        <v>5702</v>
      </c>
      <c r="K822" s="202" t="s">
        <v>5703</v>
      </c>
      <c r="L822" s="202" t="s">
        <v>5650</v>
      </c>
      <c r="M822" s="202" t="s">
        <v>5650</v>
      </c>
      <c r="N822" s="202" t="s">
        <v>5650</v>
      </c>
      <c r="O822" s="202" t="s">
        <v>5650</v>
      </c>
      <c r="P822" s="202" t="s">
        <v>5702</v>
      </c>
      <c r="Q822" s="202" t="s">
        <v>5703</v>
      </c>
      <c r="R822" s="202" t="s">
        <v>5704</v>
      </c>
      <c r="S822" s="202" t="s">
        <v>5650</v>
      </c>
      <c r="T822" s="202" t="s">
        <v>5704</v>
      </c>
      <c r="U822" s="202">
        <v>12</v>
      </c>
      <c r="V822" s="202">
        <v>0</v>
      </c>
      <c r="W822" s="202">
        <v>12</v>
      </c>
    </row>
    <row r="823" s="202" customFormat="1" spans="1:23">
      <c r="A823" s="202">
        <v>819</v>
      </c>
      <c r="B823" s="202" t="s">
        <v>5625</v>
      </c>
      <c r="C823" s="202" t="s">
        <v>7364</v>
      </c>
      <c r="D823" s="202" t="s">
        <v>5642</v>
      </c>
      <c r="E823" s="202" t="s">
        <v>5642</v>
      </c>
      <c r="F823" s="202" t="s">
        <v>1531</v>
      </c>
      <c r="G823" s="202" t="s">
        <v>1609</v>
      </c>
      <c r="H823" s="202" t="s">
        <v>1610</v>
      </c>
      <c r="I823" s="202" t="s">
        <v>6767</v>
      </c>
      <c r="J823" s="202" t="s">
        <v>5650</v>
      </c>
      <c r="K823" s="202" t="s">
        <v>5650</v>
      </c>
      <c r="L823" s="202" t="s">
        <v>5650</v>
      </c>
      <c r="M823" s="202" t="s">
        <v>5650</v>
      </c>
      <c r="N823" s="202" t="s">
        <v>5650</v>
      </c>
      <c r="O823" s="202" t="s">
        <v>5650</v>
      </c>
      <c r="P823" s="202" t="s">
        <v>5650</v>
      </c>
      <c r="Q823" s="202" t="s">
        <v>5650</v>
      </c>
      <c r="R823" s="202" t="s">
        <v>5650</v>
      </c>
      <c r="S823" s="202" t="s">
        <v>5650</v>
      </c>
      <c r="T823" s="202" t="s">
        <v>5650</v>
      </c>
      <c r="U823" s="202">
        <v>0</v>
      </c>
      <c r="V823" s="202">
        <v>0</v>
      </c>
      <c r="W823" s="202">
        <v>0</v>
      </c>
    </row>
    <row r="824" s="202" customFormat="1" spans="1:23">
      <c r="A824" s="202">
        <v>820</v>
      </c>
      <c r="B824" s="202" t="s">
        <v>5625</v>
      </c>
      <c r="C824" s="202" t="s">
        <v>7364</v>
      </c>
      <c r="D824" s="202" t="s">
        <v>5642</v>
      </c>
      <c r="E824" s="202" t="s">
        <v>5642</v>
      </c>
      <c r="F824" s="202" t="s">
        <v>1531</v>
      </c>
      <c r="G824" s="202" t="s">
        <v>2099</v>
      </c>
      <c r="H824" s="202" t="s">
        <v>2100</v>
      </c>
      <c r="I824" s="202" t="s">
        <v>7463</v>
      </c>
      <c r="J824" s="202" t="s">
        <v>6356</v>
      </c>
      <c r="K824" s="202" t="s">
        <v>6357</v>
      </c>
      <c r="L824" s="202" t="s">
        <v>6356</v>
      </c>
      <c r="M824" s="202" t="s">
        <v>6357</v>
      </c>
      <c r="N824" s="202" t="s">
        <v>6309</v>
      </c>
      <c r="O824" s="202" t="s">
        <v>6239</v>
      </c>
      <c r="P824" s="202" t="s">
        <v>5650</v>
      </c>
      <c r="Q824" s="202" t="s">
        <v>5650</v>
      </c>
      <c r="R824" s="202" t="s">
        <v>5650</v>
      </c>
      <c r="S824" s="202" t="s">
        <v>5650</v>
      </c>
      <c r="T824" s="202" t="s">
        <v>5650</v>
      </c>
      <c r="U824" s="202">
        <v>2</v>
      </c>
      <c r="V824" s="202">
        <v>2</v>
      </c>
      <c r="W824" s="202">
        <v>0</v>
      </c>
    </row>
    <row r="825" s="202" customFormat="1" spans="1:23">
      <c r="A825" s="202">
        <v>821</v>
      </c>
      <c r="B825" s="202" t="s">
        <v>5625</v>
      </c>
      <c r="C825" s="202" t="s">
        <v>7364</v>
      </c>
      <c r="D825" s="202" t="s">
        <v>5642</v>
      </c>
      <c r="E825" s="202" t="s">
        <v>5642</v>
      </c>
      <c r="F825" s="202" t="s">
        <v>1531</v>
      </c>
      <c r="G825" s="202" t="s">
        <v>2160</v>
      </c>
      <c r="H825" s="202" t="s">
        <v>2161</v>
      </c>
      <c r="I825" s="202" t="s">
        <v>7464</v>
      </c>
      <c r="J825" s="202" t="s">
        <v>5650</v>
      </c>
      <c r="K825" s="202" t="s">
        <v>5650</v>
      </c>
      <c r="L825" s="202" t="s">
        <v>5650</v>
      </c>
      <c r="M825" s="202" t="s">
        <v>5650</v>
      </c>
      <c r="N825" s="202" t="s">
        <v>5650</v>
      </c>
      <c r="O825" s="202" t="s">
        <v>5650</v>
      </c>
      <c r="P825" s="202" t="s">
        <v>5650</v>
      </c>
      <c r="Q825" s="202" t="s">
        <v>5650</v>
      </c>
      <c r="R825" s="202" t="s">
        <v>5650</v>
      </c>
      <c r="S825" s="202" t="s">
        <v>5650</v>
      </c>
      <c r="T825" s="202" t="s">
        <v>5650</v>
      </c>
      <c r="U825" s="202">
        <v>0</v>
      </c>
      <c r="V825" s="202">
        <v>0</v>
      </c>
      <c r="W825" s="202">
        <v>0</v>
      </c>
    </row>
    <row r="826" s="202" customFormat="1" spans="1:23">
      <c r="A826" s="202">
        <v>822</v>
      </c>
      <c r="B826" s="202" t="s">
        <v>5625</v>
      </c>
      <c r="C826" s="202" t="s">
        <v>7364</v>
      </c>
      <c r="D826" s="202" t="s">
        <v>5642</v>
      </c>
      <c r="E826" s="202" t="s">
        <v>5642</v>
      </c>
      <c r="F826" s="202" t="s">
        <v>1531</v>
      </c>
      <c r="G826" s="202" t="s">
        <v>1607</v>
      </c>
      <c r="H826" s="202" t="s">
        <v>1608</v>
      </c>
      <c r="I826" s="202" t="s">
        <v>5669</v>
      </c>
      <c r="J826" s="202" t="s">
        <v>5650</v>
      </c>
      <c r="K826" s="202" t="s">
        <v>5650</v>
      </c>
      <c r="L826" s="202" t="s">
        <v>5650</v>
      </c>
      <c r="M826" s="202" t="s">
        <v>5650</v>
      </c>
      <c r="N826" s="202" t="s">
        <v>5650</v>
      </c>
      <c r="O826" s="202" t="s">
        <v>5650</v>
      </c>
      <c r="P826" s="202" t="s">
        <v>5650</v>
      </c>
      <c r="Q826" s="202" t="s">
        <v>5650</v>
      </c>
      <c r="R826" s="202" t="s">
        <v>5650</v>
      </c>
      <c r="S826" s="202" t="s">
        <v>5650</v>
      </c>
      <c r="T826" s="202" t="s">
        <v>5650</v>
      </c>
      <c r="U826" s="202">
        <v>0</v>
      </c>
      <c r="V826" s="202">
        <v>0</v>
      </c>
      <c r="W826" s="202">
        <v>0</v>
      </c>
    </row>
    <row r="827" s="202" customFormat="1" spans="1:23">
      <c r="A827" s="202">
        <v>823</v>
      </c>
      <c r="B827" s="202" t="s">
        <v>5625</v>
      </c>
      <c r="C827" s="202" t="s">
        <v>7364</v>
      </c>
      <c r="D827" s="202" t="s">
        <v>5642</v>
      </c>
      <c r="E827" s="202" t="s">
        <v>5642</v>
      </c>
      <c r="F827" s="202" t="s">
        <v>1531</v>
      </c>
      <c r="G827" s="202" t="s">
        <v>2148</v>
      </c>
      <c r="H827" s="202" t="s">
        <v>2149</v>
      </c>
      <c r="I827" s="202" t="s">
        <v>5809</v>
      </c>
      <c r="J827" s="202" t="s">
        <v>5650</v>
      </c>
      <c r="K827" s="202" t="s">
        <v>5650</v>
      </c>
      <c r="L827" s="202" t="s">
        <v>5650</v>
      </c>
      <c r="M827" s="202" t="s">
        <v>5650</v>
      </c>
      <c r="N827" s="202" t="s">
        <v>5650</v>
      </c>
      <c r="O827" s="202" t="s">
        <v>5650</v>
      </c>
      <c r="P827" s="202" t="s">
        <v>5650</v>
      </c>
      <c r="Q827" s="202" t="s">
        <v>5650</v>
      </c>
      <c r="R827" s="202" t="s">
        <v>5650</v>
      </c>
      <c r="S827" s="202" t="s">
        <v>5650</v>
      </c>
      <c r="T827" s="202" t="s">
        <v>5650</v>
      </c>
      <c r="U827" s="202">
        <v>0</v>
      </c>
      <c r="V827" s="202">
        <v>0</v>
      </c>
      <c r="W827" s="202">
        <v>0</v>
      </c>
    </row>
    <row r="828" s="202" customFormat="1" spans="1:23">
      <c r="A828" s="202">
        <v>824</v>
      </c>
      <c r="B828" s="202" t="s">
        <v>5625</v>
      </c>
      <c r="C828" s="202" t="s">
        <v>7364</v>
      </c>
      <c r="D828" s="202" t="s">
        <v>5642</v>
      </c>
      <c r="E828" s="202" t="s">
        <v>5642</v>
      </c>
      <c r="F828" s="202" t="s">
        <v>1531</v>
      </c>
      <c r="G828" s="202" t="s">
        <v>2146</v>
      </c>
      <c r="H828" s="202" t="s">
        <v>2147</v>
      </c>
      <c r="I828" s="202" t="s">
        <v>7465</v>
      </c>
      <c r="J828" s="202" t="s">
        <v>5650</v>
      </c>
      <c r="K828" s="202" t="s">
        <v>5650</v>
      </c>
      <c r="L828" s="202" t="s">
        <v>5650</v>
      </c>
      <c r="M828" s="202" t="s">
        <v>5650</v>
      </c>
      <c r="N828" s="202" t="s">
        <v>5650</v>
      </c>
      <c r="O828" s="202" t="s">
        <v>5650</v>
      </c>
      <c r="P828" s="202" t="s">
        <v>5650</v>
      </c>
      <c r="Q828" s="202" t="s">
        <v>5650</v>
      </c>
      <c r="R828" s="202" t="s">
        <v>5650</v>
      </c>
      <c r="S828" s="202" t="s">
        <v>5650</v>
      </c>
      <c r="T828" s="202" t="s">
        <v>5650</v>
      </c>
      <c r="U828" s="202">
        <v>0</v>
      </c>
      <c r="V828" s="202">
        <v>0</v>
      </c>
      <c r="W828" s="202">
        <v>0</v>
      </c>
    </row>
    <row r="829" s="202" customFormat="1" spans="1:23">
      <c r="A829" s="202">
        <v>825</v>
      </c>
      <c r="B829" s="202" t="s">
        <v>5625</v>
      </c>
      <c r="C829" s="202" t="s">
        <v>7364</v>
      </c>
      <c r="D829" s="202" t="s">
        <v>5642</v>
      </c>
      <c r="E829" s="202" t="s">
        <v>5642</v>
      </c>
      <c r="F829" s="202" t="s">
        <v>1531</v>
      </c>
      <c r="G829" s="202" t="s">
        <v>1771</v>
      </c>
      <c r="H829" s="202" t="s">
        <v>1772</v>
      </c>
      <c r="I829" s="202" t="s">
        <v>5781</v>
      </c>
      <c r="J829" s="202" t="s">
        <v>5669</v>
      </c>
      <c r="K829" s="202" t="s">
        <v>5654</v>
      </c>
      <c r="L829" s="202" t="s">
        <v>5650</v>
      </c>
      <c r="M829" s="202" t="s">
        <v>5650</v>
      </c>
      <c r="N829" s="202" t="s">
        <v>5650</v>
      </c>
      <c r="O829" s="202" t="s">
        <v>5650</v>
      </c>
      <c r="P829" s="202" t="s">
        <v>5669</v>
      </c>
      <c r="Q829" s="202" t="s">
        <v>5654</v>
      </c>
      <c r="R829" s="202" t="s">
        <v>5685</v>
      </c>
      <c r="S829" s="202" t="s">
        <v>5650</v>
      </c>
      <c r="T829" s="202" t="s">
        <v>5685</v>
      </c>
      <c r="U829" s="202">
        <v>2</v>
      </c>
      <c r="V829" s="202">
        <v>0</v>
      </c>
      <c r="W829" s="202">
        <v>2</v>
      </c>
    </row>
    <row r="830" s="202" customFormat="1" spans="1:23">
      <c r="A830" s="202">
        <v>826</v>
      </c>
      <c r="B830" s="202" t="s">
        <v>5625</v>
      </c>
      <c r="C830" s="202" t="s">
        <v>7364</v>
      </c>
      <c r="D830" s="202" t="s">
        <v>5642</v>
      </c>
      <c r="E830" s="202" t="s">
        <v>5642</v>
      </c>
      <c r="F830" s="202" t="s">
        <v>1531</v>
      </c>
      <c r="G830" s="202" t="s">
        <v>2110</v>
      </c>
      <c r="H830" s="202" t="s">
        <v>2111</v>
      </c>
      <c r="I830" s="202" t="s">
        <v>7466</v>
      </c>
      <c r="J830" s="202" t="s">
        <v>5650</v>
      </c>
      <c r="K830" s="202" t="s">
        <v>5650</v>
      </c>
      <c r="L830" s="202" t="s">
        <v>5650</v>
      </c>
      <c r="M830" s="202" t="s">
        <v>5650</v>
      </c>
      <c r="N830" s="202" t="s">
        <v>5650</v>
      </c>
      <c r="O830" s="202" t="s">
        <v>5650</v>
      </c>
      <c r="P830" s="202" t="s">
        <v>5650</v>
      </c>
      <c r="Q830" s="202" t="s">
        <v>5650</v>
      </c>
      <c r="R830" s="202" t="s">
        <v>5650</v>
      </c>
      <c r="S830" s="202" t="s">
        <v>5650</v>
      </c>
      <c r="T830" s="202" t="s">
        <v>5650</v>
      </c>
      <c r="U830" s="202">
        <v>0</v>
      </c>
      <c r="V830" s="202">
        <v>0</v>
      </c>
      <c r="W830" s="202">
        <v>0</v>
      </c>
    </row>
    <row r="831" s="202" customFormat="1" spans="1:23">
      <c r="A831" s="202">
        <v>827</v>
      </c>
      <c r="B831" s="202" t="s">
        <v>5625</v>
      </c>
      <c r="C831" s="202" t="s">
        <v>7364</v>
      </c>
      <c r="D831" s="202" t="s">
        <v>5642</v>
      </c>
      <c r="E831" s="202" t="s">
        <v>5642</v>
      </c>
      <c r="F831" s="202" t="s">
        <v>1531</v>
      </c>
      <c r="G831" s="202" t="s">
        <v>2091</v>
      </c>
      <c r="H831" s="202" t="s">
        <v>2092</v>
      </c>
      <c r="I831" s="202" t="s">
        <v>5687</v>
      </c>
      <c r="J831" s="202" t="s">
        <v>5650</v>
      </c>
      <c r="K831" s="202" t="s">
        <v>5650</v>
      </c>
      <c r="L831" s="202" t="s">
        <v>5650</v>
      </c>
      <c r="M831" s="202" t="s">
        <v>5650</v>
      </c>
      <c r="N831" s="202" t="s">
        <v>5650</v>
      </c>
      <c r="O831" s="202" t="s">
        <v>5650</v>
      </c>
      <c r="P831" s="202" t="s">
        <v>5650</v>
      </c>
      <c r="Q831" s="202" t="s">
        <v>5650</v>
      </c>
      <c r="R831" s="202" t="s">
        <v>5650</v>
      </c>
      <c r="S831" s="202" t="s">
        <v>5650</v>
      </c>
      <c r="T831" s="202" t="s">
        <v>5650</v>
      </c>
      <c r="U831" s="202">
        <v>0</v>
      </c>
      <c r="V831" s="202">
        <v>0</v>
      </c>
      <c r="W831" s="202">
        <v>0</v>
      </c>
    </row>
    <row r="832" s="202" customFormat="1" spans="1:23">
      <c r="A832" s="202">
        <v>828</v>
      </c>
      <c r="B832" s="202" t="s">
        <v>5625</v>
      </c>
      <c r="C832" s="202" t="s">
        <v>7364</v>
      </c>
      <c r="D832" s="202" t="s">
        <v>5642</v>
      </c>
      <c r="E832" s="202" t="s">
        <v>5642</v>
      </c>
      <c r="F832" s="202" t="s">
        <v>1531</v>
      </c>
      <c r="G832" s="202" t="s">
        <v>2103</v>
      </c>
      <c r="H832" s="202" t="s">
        <v>2104</v>
      </c>
      <c r="I832" s="202" t="s">
        <v>5856</v>
      </c>
      <c r="J832" s="202" t="s">
        <v>5699</v>
      </c>
      <c r="K832" s="202" t="s">
        <v>5794</v>
      </c>
      <c r="L832" s="202" t="s">
        <v>5699</v>
      </c>
      <c r="M832" s="202" t="s">
        <v>5794</v>
      </c>
      <c r="N832" s="202" t="s">
        <v>5699</v>
      </c>
      <c r="O832" s="202" t="s">
        <v>5650</v>
      </c>
      <c r="P832" s="202" t="s">
        <v>5650</v>
      </c>
      <c r="Q832" s="202" t="s">
        <v>5650</v>
      </c>
      <c r="R832" s="202" t="s">
        <v>5650</v>
      </c>
      <c r="S832" s="202" t="s">
        <v>5650</v>
      </c>
      <c r="T832" s="202" t="s">
        <v>5650</v>
      </c>
      <c r="U832" s="202">
        <v>2</v>
      </c>
      <c r="V832" s="202">
        <v>2</v>
      </c>
      <c r="W832" s="202">
        <v>0</v>
      </c>
    </row>
    <row r="833" s="202" customFormat="1" spans="1:23">
      <c r="A833" s="202">
        <v>829</v>
      </c>
      <c r="B833" s="202" t="s">
        <v>5625</v>
      </c>
      <c r="C833" s="202" t="s">
        <v>7364</v>
      </c>
      <c r="D833" s="202" t="s">
        <v>5642</v>
      </c>
      <c r="E833" s="202" t="s">
        <v>5642</v>
      </c>
      <c r="F833" s="202" t="s">
        <v>1531</v>
      </c>
      <c r="G833" s="202" t="s">
        <v>2074</v>
      </c>
      <c r="H833" s="202" t="s">
        <v>2075</v>
      </c>
      <c r="I833" s="202" t="s">
        <v>5766</v>
      </c>
      <c r="J833" s="202" t="s">
        <v>5669</v>
      </c>
      <c r="K833" s="202" t="s">
        <v>5654</v>
      </c>
      <c r="L833" s="202" t="s">
        <v>5650</v>
      </c>
      <c r="M833" s="202" t="s">
        <v>5650</v>
      </c>
      <c r="N833" s="202" t="s">
        <v>5650</v>
      </c>
      <c r="O833" s="202" t="s">
        <v>5650</v>
      </c>
      <c r="P833" s="202" t="s">
        <v>5669</v>
      </c>
      <c r="Q833" s="202" t="s">
        <v>5654</v>
      </c>
      <c r="R833" s="202" t="s">
        <v>5685</v>
      </c>
      <c r="S833" s="202" t="s">
        <v>5650</v>
      </c>
      <c r="T833" s="202" t="s">
        <v>5685</v>
      </c>
      <c r="U833" s="202">
        <v>2</v>
      </c>
      <c r="V833" s="202">
        <v>0</v>
      </c>
      <c r="W833" s="202">
        <v>2</v>
      </c>
    </row>
    <row r="834" s="202" customFormat="1" spans="1:23">
      <c r="A834" s="202">
        <v>830</v>
      </c>
      <c r="B834" s="202" t="s">
        <v>5625</v>
      </c>
      <c r="C834" s="202" t="s">
        <v>7364</v>
      </c>
      <c r="D834" s="202" t="s">
        <v>5642</v>
      </c>
      <c r="E834" s="202" t="s">
        <v>5642</v>
      </c>
      <c r="F834" s="202" t="s">
        <v>1531</v>
      </c>
      <c r="G834" s="202" t="s">
        <v>1800</v>
      </c>
      <c r="H834" s="202" t="s">
        <v>1801</v>
      </c>
      <c r="I834" s="202" t="s">
        <v>7467</v>
      </c>
      <c r="J834" s="202" t="s">
        <v>5711</v>
      </c>
      <c r="K834" s="202" t="s">
        <v>5711</v>
      </c>
      <c r="L834" s="202" t="s">
        <v>5711</v>
      </c>
      <c r="M834" s="202" t="s">
        <v>5711</v>
      </c>
      <c r="N834" s="202" t="s">
        <v>5711</v>
      </c>
      <c r="O834" s="202" t="s">
        <v>5650</v>
      </c>
      <c r="P834" s="202" t="s">
        <v>5650</v>
      </c>
      <c r="Q834" s="202" t="s">
        <v>5650</v>
      </c>
      <c r="R834" s="202" t="s">
        <v>5650</v>
      </c>
      <c r="S834" s="202" t="s">
        <v>5650</v>
      </c>
      <c r="T834" s="202" t="s">
        <v>5650</v>
      </c>
      <c r="U834" s="202">
        <v>1</v>
      </c>
      <c r="V834" s="202">
        <v>1</v>
      </c>
      <c r="W834" s="202">
        <v>0</v>
      </c>
    </row>
    <row r="835" s="202" customFormat="1" spans="1:23">
      <c r="A835" s="202">
        <v>831</v>
      </c>
      <c r="B835" s="202" t="s">
        <v>5625</v>
      </c>
      <c r="C835" s="202" t="s">
        <v>7364</v>
      </c>
      <c r="D835" s="202" t="s">
        <v>5642</v>
      </c>
      <c r="E835" s="202" t="s">
        <v>5642</v>
      </c>
      <c r="F835" s="202" t="s">
        <v>1907</v>
      </c>
      <c r="G835" s="202" t="s">
        <v>1947</v>
      </c>
      <c r="H835" s="202" t="s">
        <v>1948</v>
      </c>
      <c r="I835" s="202" t="s">
        <v>7468</v>
      </c>
      <c r="J835" s="202" t="s">
        <v>7469</v>
      </c>
      <c r="K835" s="202" t="s">
        <v>7470</v>
      </c>
      <c r="L835" s="202" t="s">
        <v>5710</v>
      </c>
      <c r="M835" s="202" t="s">
        <v>7471</v>
      </c>
      <c r="N835" s="202" t="s">
        <v>5710</v>
      </c>
      <c r="O835" s="202" t="s">
        <v>5650</v>
      </c>
      <c r="P835" s="202" t="s">
        <v>7472</v>
      </c>
      <c r="Q835" s="202" t="s">
        <v>7472</v>
      </c>
      <c r="R835" s="202" t="s">
        <v>5650</v>
      </c>
      <c r="S835" s="202" t="s">
        <v>7472</v>
      </c>
      <c r="T835" s="202" t="s">
        <v>5650</v>
      </c>
      <c r="U835" s="202">
        <v>4</v>
      </c>
      <c r="V835" s="202">
        <v>3</v>
      </c>
      <c r="W835" s="202">
        <v>1</v>
      </c>
    </row>
    <row r="836" s="202" customFormat="1" spans="1:23">
      <c r="A836" s="202">
        <v>832</v>
      </c>
      <c r="B836" s="202" t="s">
        <v>5625</v>
      </c>
      <c r="C836" s="202" t="s">
        <v>7364</v>
      </c>
      <c r="D836" s="202" t="s">
        <v>5642</v>
      </c>
      <c r="E836" s="202" t="s">
        <v>5642</v>
      </c>
      <c r="F836" s="202" t="s">
        <v>1907</v>
      </c>
      <c r="G836" s="202" t="s">
        <v>1945</v>
      </c>
      <c r="H836" s="202" t="s">
        <v>1469</v>
      </c>
      <c r="I836" s="202" t="s">
        <v>7473</v>
      </c>
      <c r="J836" s="202" t="s">
        <v>5650</v>
      </c>
      <c r="K836" s="202" t="s">
        <v>5650</v>
      </c>
      <c r="L836" s="202" t="s">
        <v>5650</v>
      </c>
      <c r="M836" s="202" t="s">
        <v>5650</v>
      </c>
      <c r="N836" s="202" t="s">
        <v>5650</v>
      </c>
      <c r="O836" s="202" t="s">
        <v>5650</v>
      </c>
      <c r="P836" s="202" t="s">
        <v>5650</v>
      </c>
      <c r="Q836" s="202" t="s">
        <v>5650</v>
      </c>
      <c r="R836" s="202" t="s">
        <v>5650</v>
      </c>
      <c r="S836" s="202" t="s">
        <v>5650</v>
      </c>
      <c r="T836" s="202" t="s">
        <v>5650</v>
      </c>
      <c r="U836" s="202">
        <v>0</v>
      </c>
      <c r="V836" s="202">
        <v>0</v>
      </c>
      <c r="W836" s="202">
        <v>0</v>
      </c>
    </row>
    <row r="837" s="202" customFormat="1" spans="1:23">
      <c r="A837" s="202">
        <v>833</v>
      </c>
      <c r="B837" s="202" t="s">
        <v>5625</v>
      </c>
      <c r="C837" s="202" t="s">
        <v>7364</v>
      </c>
      <c r="D837" s="202" t="s">
        <v>5642</v>
      </c>
      <c r="E837" s="202" t="s">
        <v>5642</v>
      </c>
      <c r="F837" s="202" t="s">
        <v>1907</v>
      </c>
      <c r="G837" s="202" t="s">
        <v>1925</v>
      </c>
      <c r="H837" s="202" t="s">
        <v>1926</v>
      </c>
      <c r="I837" s="202" t="s">
        <v>7474</v>
      </c>
      <c r="J837" s="202" t="s">
        <v>7475</v>
      </c>
      <c r="K837" s="202" t="s">
        <v>6961</v>
      </c>
      <c r="L837" s="202" t="s">
        <v>6821</v>
      </c>
      <c r="M837" s="202" t="s">
        <v>6822</v>
      </c>
      <c r="N837" s="202" t="s">
        <v>5763</v>
      </c>
      <c r="O837" s="202" t="s">
        <v>5654</v>
      </c>
      <c r="P837" s="202" t="s">
        <v>7476</v>
      </c>
      <c r="Q837" s="202" t="s">
        <v>6588</v>
      </c>
      <c r="R837" s="202" t="s">
        <v>5699</v>
      </c>
      <c r="S837" s="202" t="s">
        <v>6431</v>
      </c>
      <c r="T837" s="202" t="s">
        <v>5699</v>
      </c>
      <c r="U837" s="202">
        <v>7</v>
      </c>
      <c r="V837" s="202">
        <v>3</v>
      </c>
      <c r="W837" s="202">
        <v>4</v>
      </c>
    </row>
    <row r="838" s="202" customFormat="1" spans="1:23">
      <c r="A838" s="202">
        <v>834</v>
      </c>
      <c r="B838" s="202" t="s">
        <v>5625</v>
      </c>
      <c r="C838" s="202" t="s">
        <v>7364</v>
      </c>
      <c r="D838" s="202" t="s">
        <v>5642</v>
      </c>
      <c r="E838" s="202" t="s">
        <v>5642</v>
      </c>
      <c r="F838" s="202" t="s">
        <v>1907</v>
      </c>
      <c r="G838" s="202" t="s">
        <v>1917</v>
      </c>
      <c r="H838" s="202" t="s">
        <v>1918</v>
      </c>
      <c r="I838" s="202" t="s">
        <v>7477</v>
      </c>
      <c r="J838" s="202" t="s">
        <v>5669</v>
      </c>
      <c r="K838" s="202" t="s">
        <v>5654</v>
      </c>
      <c r="L838" s="202" t="s">
        <v>5650</v>
      </c>
      <c r="M838" s="202" t="s">
        <v>5650</v>
      </c>
      <c r="N838" s="202" t="s">
        <v>5650</v>
      </c>
      <c r="O838" s="202" t="s">
        <v>5650</v>
      </c>
      <c r="P838" s="202" t="s">
        <v>5669</v>
      </c>
      <c r="Q838" s="202" t="s">
        <v>5654</v>
      </c>
      <c r="R838" s="202" t="s">
        <v>5669</v>
      </c>
      <c r="S838" s="202" t="s">
        <v>5650</v>
      </c>
      <c r="T838" s="202" t="s">
        <v>5650</v>
      </c>
      <c r="U838" s="202">
        <v>2</v>
      </c>
      <c r="V838" s="202">
        <v>0</v>
      </c>
      <c r="W838" s="202">
        <v>2</v>
      </c>
    </row>
    <row r="839" s="202" customFormat="1" spans="1:23">
      <c r="A839" s="202">
        <v>835</v>
      </c>
      <c r="B839" s="202" t="s">
        <v>5625</v>
      </c>
      <c r="C839" s="202" t="s">
        <v>7364</v>
      </c>
      <c r="D839" s="202" t="s">
        <v>5642</v>
      </c>
      <c r="E839" s="202" t="s">
        <v>5642</v>
      </c>
      <c r="F839" s="202" t="s">
        <v>1907</v>
      </c>
      <c r="G839" s="202" t="s">
        <v>1931</v>
      </c>
      <c r="H839" s="202" t="s">
        <v>1932</v>
      </c>
      <c r="I839" s="202" t="s">
        <v>7478</v>
      </c>
      <c r="J839" s="202" t="s">
        <v>7479</v>
      </c>
      <c r="K839" s="202" t="s">
        <v>7480</v>
      </c>
      <c r="L839" s="202" t="s">
        <v>7481</v>
      </c>
      <c r="M839" s="202" t="s">
        <v>6578</v>
      </c>
      <c r="N839" s="202" t="s">
        <v>7203</v>
      </c>
      <c r="O839" s="202" t="s">
        <v>7040</v>
      </c>
      <c r="P839" s="202" t="s">
        <v>6898</v>
      </c>
      <c r="Q839" s="202" t="s">
        <v>6899</v>
      </c>
      <c r="R839" s="202" t="s">
        <v>5699</v>
      </c>
      <c r="S839" s="202" t="s">
        <v>6298</v>
      </c>
      <c r="T839" s="202" t="s">
        <v>5699</v>
      </c>
      <c r="U839" s="202">
        <v>11</v>
      </c>
      <c r="V839" s="202">
        <v>8</v>
      </c>
      <c r="W839" s="202">
        <v>3</v>
      </c>
    </row>
    <row r="840" s="202" customFormat="1" spans="1:23">
      <c r="A840" s="202">
        <v>836</v>
      </c>
      <c r="B840" s="202" t="s">
        <v>5625</v>
      </c>
      <c r="C840" s="202" t="s">
        <v>7364</v>
      </c>
      <c r="D840" s="202" t="s">
        <v>5642</v>
      </c>
      <c r="E840" s="202" t="s">
        <v>5642</v>
      </c>
      <c r="F840" s="202" t="s">
        <v>1907</v>
      </c>
      <c r="G840" s="202" t="s">
        <v>1927</v>
      </c>
      <c r="H840" s="202" t="s">
        <v>1928</v>
      </c>
      <c r="I840" s="202" t="s">
        <v>7482</v>
      </c>
      <c r="J840" s="202" t="s">
        <v>5837</v>
      </c>
      <c r="K840" s="202" t="s">
        <v>5788</v>
      </c>
      <c r="L840" s="202" t="s">
        <v>5687</v>
      </c>
      <c r="M840" s="202" t="s">
        <v>5957</v>
      </c>
      <c r="N840" s="202" t="s">
        <v>5687</v>
      </c>
      <c r="O840" s="202" t="s">
        <v>5650</v>
      </c>
      <c r="P840" s="202" t="s">
        <v>6044</v>
      </c>
      <c r="Q840" s="202" t="s">
        <v>5928</v>
      </c>
      <c r="R840" s="202" t="s">
        <v>5687</v>
      </c>
      <c r="S840" s="202" t="s">
        <v>5685</v>
      </c>
      <c r="T840" s="202" t="s">
        <v>5687</v>
      </c>
      <c r="U840" s="202">
        <v>8</v>
      </c>
      <c r="V840" s="202">
        <v>3</v>
      </c>
      <c r="W840" s="202">
        <v>5</v>
      </c>
    </row>
    <row r="841" s="202" customFormat="1" spans="1:23">
      <c r="A841" s="202">
        <v>837</v>
      </c>
      <c r="B841" s="202" t="s">
        <v>5625</v>
      </c>
      <c r="C841" s="202" t="s">
        <v>7364</v>
      </c>
      <c r="D841" s="202" t="s">
        <v>5642</v>
      </c>
      <c r="E841" s="202" t="s">
        <v>5642</v>
      </c>
      <c r="F841" s="202" t="s">
        <v>1907</v>
      </c>
      <c r="G841" s="202" t="s">
        <v>1938</v>
      </c>
      <c r="H841" s="202" t="s">
        <v>1939</v>
      </c>
      <c r="I841" s="202" t="s">
        <v>7483</v>
      </c>
      <c r="J841" s="202" t="s">
        <v>7484</v>
      </c>
      <c r="K841" s="202" t="s">
        <v>5688</v>
      </c>
      <c r="L841" s="202" t="s">
        <v>5900</v>
      </c>
      <c r="M841" s="202" t="s">
        <v>6330</v>
      </c>
      <c r="N841" s="202" t="s">
        <v>5900</v>
      </c>
      <c r="O841" s="202" t="s">
        <v>5650</v>
      </c>
      <c r="P841" s="202" t="s">
        <v>5876</v>
      </c>
      <c r="Q841" s="202" t="s">
        <v>6099</v>
      </c>
      <c r="R841" s="202" t="s">
        <v>5713</v>
      </c>
      <c r="S841" s="202" t="s">
        <v>5669</v>
      </c>
      <c r="T841" s="202" t="s">
        <v>5687</v>
      </c>
      <c r="U841" s="202">
        <v>11</v>
      </c>
      <c r="V841" s="202">
        <v>4</v>
      </c>
      <c r="W841" s="202">
        <v>7</v>
      </c>
    </row>
    <row r="842" s="202" customFormat="1" spans="1:23">
      <c r="A842" s="202">
        <v>838</v>
      </c>
      <c r="B842" s="202" t="s">
        <v>5625</v>
      </c>
      <c r="C842" s="202" t="s">
        <v>7364</v>
      </c>
      <c r="D842" s="202" t="s">
        <v>5642</v>
      </c>
      <c r="E842" s="202" t="s">
        <v>5642</v>
      </c>
      <c r="F842" s="202" t="s">
        <v>1907</v>
      </c>
      <c r="G842" s="202" t="s">
        <v>1940</v>
      </c>
      <c r="H842" s="202" t="s">
        <v>1941</v>
      </c>
      <c r="I842" s="202" t="s">
        <v>5758</v>
      </c>
      <c r="J842" s="202" t="s">
        <v>5650</v>
      </c>
      <c r="K842" s="202" t="s">
        <v>5650</v>
      </c>
      <c r="L842" s="202" t="s">
        <v>5650</v>
      </c>
      <c r="M842" s="202" t="s">
        <v>5650</v>
      </c>
      <c r="N842" s="202" t="s">
        <v>5650</v>
      </c>
      <c r="O842" s="202" t="s">
        <v>5650</v>
      </c>
      <c r="P842" s="202" t="s">
        <v>5650</v>
      </c>
      <c r="Q842" s="202" t="s">
        <v>5650</v>
      </c>
      <c r="R842" s="202" t="s">
        <v>5650</v>
      </c>
      <c r="S842" s="202" t="s">
        <v>5650</v>
      </c>
      <c r="T842" s="202" t="s">
        <v>5650</v>
      </c>
      <c r="U842" s="202">
        <v>0</v>
      </c>
      <c r="V842" s="202">
        <v>0</v>
      </c>
      <c r="W842" s="202">
        <v>0</v>
      </c>
    </row>
    <row r="843" s="202" customFormat="1" spans="1:23">
      <c r="A843" s="202">
        <v>839</v>
      </c>
      <c r="B843" s="202" t="s">
        <v>5625</v>
      </c>
      <c r="C843" s="202" t="s">
        <v>7364</v>
      </c>
      <c r="D843" s="202" t="s">
        <v>5642</v>
      </c>
      <c r="E843" s="202" t="s">
        <v>5642</v>
      </c>
      <c r="F843" s="202" t="s">
        <v>1907</v>
      </c>
      <c r="G843" s="202" t="s">
        <v>1929</v>
      </c>
      <c r="H843" s="202" t="s">
        <v>1930</v>
      </c>
      <c r="I843" s="202" t="s">
        <v>7485</v>
      </c>
      <c r="J843" s="202" t="s">
        <v>5704</v>
      </c>
      <c r="K843" s="202" t="s">
        <v>5726</v>
      </c>
      <c r="L843" s="202" t="s">
        <v>5687</v>
      </c>
      <c r="M843" s="202" t="s">
        <v>5688</v>
      </c>
      <c r="N843" s="202" t="s">
        <v>5687</v>
      </c>
      <c r="O843" s="202" t="s">
        <v>5650</v>
      </c>
      <c r="P843" s="202" t="s">
        <v>5724</v>
      </c>
      <c r="Q843" s="202" t="s">
        <v>5794</v>
      </c>
      <c r="R843" s="202" t="s">
        <v>5687</v>
      </c>
      <c r="S843" s="202" t="s">
        <v>5650</v>
      </c>
      <c r="T843" s="202" t="s">
        <v>5687</v>
      </c>
      <c r="U843" s="202">
        <v>6</v>
      </c>
      <c r="V843" s="202">
        <v>2</v>
      </c>
      <c r="W843" s="202">
        <v>4</v>
      </c>
    </row>
    <row r="844" s="202" customFormat="1" spans="1:23">
      <c r="A844" s="202">
        <v>840</v>
      </c>
      <c r="B844" s="202" t="s">
        <v>5625</v>
      </c>
      <c r="C844" s="202" t="s">
        <v>7364</v>
      </c>
      <c r="D844" s="202" t="s">
        <v>5642</v>
      </c>
      <c r="E844" s="202" t="s">
        <v>5642</v>
      </c>
      <c r="F844" s="202" t="s">
        <v>1907</v>
      </c>
      <c r="G844" s="202" t="s">
        <v>1922</v>
      </c>
      <c r="H844" s="202" t="s">
        <v>1923</v>
      </c>
      <c r="I844" s="202" t="s">
        <v>7486</v>
      </c>
      <c r="J844" s="202" t="s">
        <v>6370</v>
      </c>
      <c r="K844" s="202" t="s">
        <v>5848</v>
      </c>
      <c r="L844" s="202" t="s">
        <v>5695</v>
      </c>
      <c r="M844" s="202" t="s">
        <v>5848</v>
      </c>
      <c r="N844" s="202" t="s">
        <v>5724</v>
      </c>
      <c r="O844" s="202" t="s">
        <v>5654</v>
      </c>
      <c r="P844" s="202" t="s">
        <v>5789</v>
      </c>
      <c r="Q844" s="202" t="s">
        <v>6881</v>
      </c>
      <c r="R844" s="202" t="s">
        <v>5668</v>
      </c>
      <c r="S844" s="202" t="s">
        <v>5865</v>
      </c>
      <c r="T844" s="202" t="s">
        <v>5727</v>
      </c>
      <c r="U844" s="202">
        <v>19</v>
      </c>
      <c r="V844" s="202">
        <v>7</v>
      </c>
      <c r="W844" s="202">
        <v>12</v>
      </c>
    </row>
    <row r="845" s="202" customFormat="1" spans="1:23">
      <c r="A845" s="202">
        <v>841</v>
      </c>
      <c r="B845" s="202" t="s">
        <v>5625</v>
      </c>
      <c r="C845" s="202" t="s">
        <v>7364</v>
      </c>
      <c r="D845" s="202" t="s">
        <v>5642</v>
      </c>
      <c r="E845" s="202" t="s">
        <v>5642</v>
      </c>
      <c r="F845" s="202" t="s">
        <v>1907</v>
      </c>
      <c r="G845" s="202" t="s">
        <v>1933</v>
      </c>
      <c r="H845" s="202" t="s">
        <v>7487</v>
      </c>
      <c r="I845" s="202" t="s">
        <v>7488</v>
      </c>
      <c r="J845" s="202" t="s">
        <v>5650</v>
      </c>
      <c r="K845" s="202" t="s">
        <v>5650</v>
      </c>
      <c r="L845" s="202" t="s">
        <v>5650</v>
      </c>
      <c r="M845" s="202" t="s">
        <v>5650</v>
      </c>
      <c r="N845" s="202" t="s">
        <v>5650</v>
      </c>
      <c r="O845" s="202" t="s">
        <v>5650</v>
      </c>
      <c r="P845" s="202" t="s">
        <v>5650</v>
      </c>
      <c r="Q845" s="202" t="s">
        <v>5650</v>
      </c>
      <c r="R845" s="202" t="s">
        <v>5650</v>
      </c>
      <c r="S845" s="202" t="s">
        <v>5650</v>
      </c>
      <c r="T845" s="202" t="s">
        <v>5650</v>
      </c>
      <c r="U845" s="202">
        <v>0</v>
      </c>
      <c r="V845" s="202">
        <v>0</v>
      </c>
      <c r="W845" s="202">
        <v>0</v>
      </c>
    </row>
    <row r="846" s="202" customFormat="1" hidden="1" spans="1:23">
      <c r="A846" s="202">
        <v>842</v>
      </c>
      <c r="B846" s="202" t="s">
        <v>5625</v>
      </c>
      <c r="C846" s="202" t="s">
        <v>7364</v>
      </c>
      <c r="D846" s="202" t="s">
        <v>1553</v>
      </c>
      <c r="E846" s="202" t="s">
        <v>7489</v>
      </c>
      <c r="F846" s="202" t="s">
        <v>7490</v>
      </c>
      <c r="G846" s="202" t="s">
        <v>1567</v>
      </c>
      <c r="H846" s="202" t="s">
        <v>1568</v>
      </c>
      <c r="I846" s="202" t="s">
        <v>7491</v>
      </c>
      <c r="J846" s="202" t="s">
        <v>7387</v>
      </c>
      <c r="K846" s="202" t="s">
        <v>7388</v>
      </c>
      <c r="L846" s="202" t="s">
        <v>5650</v>
      </c>
      <c r="M846" s="202" t="s">
        <v>5650</v>
      </c>
      <c r="N846" s="202" t="s">
        <v>5650</v>
      </c>
      <c r="O846" s="202" t="s">
        <v>5650</v>
      </c>
      <c r="P846" s="202" t="s">
        <v>7387</v>
      </c>
      <c r="Q846" s="202" t="s">
        <v>7388</v>
      </c>
      <c r="R846" s="202" t="s">
        <v>7376</v>
      </c>
      <c r="S846" s="202" t="s">
        <v>5650</v>
      </c>
      <c r="T846" s="202" t="s">
        <v>7376</v>
      </c>
      <c r="U846" s="202">
        <v>2</v>
      </c>
      <c r="V846" s="202">
        <v>0</v>
      </c>
      <c r="W846" s="202">
        <v>2</v>
      </c>
    </row>
    <row r="847" s="202" customFormat="1" hidden="1" spans="1:23">
      <c r="A847" s="202">
        <v>843</v>
      </c>
      <c r="B847" s="202" t="s">
        <v>5625</v>
      </c>
      <c r="C847" s="202" t="s">
        <v>7364</v>
      </c>
      <c r="D847" s="202" t="s">
        <v>1553</v>
      </c>
      <c r="E847" s="202" t="s">
        <v>7489</v>
      </c>
      <c r="F847" s="202" t="s">
        <v>7490</v>
      </c>
      <c r="G847" s="202" t="s">
        <v>1560</v>
      </c>
      <c r="H847" s="202" t="s">
        <v>1561</v>
      </c>
      <c r="I847" s="202" t="s">
        <v>7492</v>
      </c>
      <c r="J847" s="202" t="s">
        <v>5724</v>
      </c>
      <c r="K847" s="202" t="s">
        <v>5794</v>
      </c>
      <c r="L847" s="202" t="s">
        <v>5724</v>
      </c>
      <c r="M847" s="202" t="s">
        <v>5794</v>
      </c>
      <c r="N847" s="202" t="s">
        <v>5724</v>
      </c>
      <c r="O847" s="202" t="s">
        <v>5650</v>
      </c>
      <c r="P847" s="202" t="s">
        <v>5650</v>
      </c>
      <c r="Q847" s="202" t="s">
        <v>5650</v>
      </c>
      <c r="R847" s="202" t="s">
        <v>5650</v>
      </c>
      <c r="S847" s="202" t="s">
        <v>5650</v>
      </c>
      <c r="T847" s="202" t="s">
        <v>5650</v>
      </c>
      <c r="U847" s="202">
        <v>4</v>
      </c>
      <c r="V847" s="202">
        <v>4</v>
      </c>
      <c r="W847" s="202">
        <v>0</v>
      </c>
    </row>
    <row r="848" s="202" customFormat="1" hidden="1" spans="1:23">
      <c r="A848" s="202">
        <v>844</v>
      </c>
      <c r="B848" s="202" t="s">
        <v>5625</v>
      </c>
      <c r="C848" s="202" t="s">
        <v>7364</v>
      </c>
      <c r="D848" s="202" t="s">
        <v>1650</v>
      </c>
      <c r="E848" s="202" t="s">
        <v>7493</v>
      </c>
      <c r="F848" s="202" t="s">
        <v>7494</v>
      </c>
      <c r="G848" s="202" t="s">
        <v>1669</v>
      </c>
      <c r="H848" s="202" t="s">
        <v>1671</v>
      </c>
      <c r="I848" s="202" t="s">
        <v>7495</v>
      </c>
      <c r="J848" s="202" t="s">
        <v>5704</v>
      </c>
      <c r="K848" s="202" t="s">
        <v>6589</v>
      </c>
      <c r="L848" s="202" t="s">
        <v>5650</v>
      </c>
      <c r="M848" s="202" t="s">
        <v>5650</v>
      </c>
      <c r="N848" s="202" t="s">
        <v>5650</v>
      </c>
      <c r="O848" s="202" t="s">
        <v>5650</v>
      </c>
      <c r="P848" s="202" t="s">
        <v>5704</v>
      </c>
      <c r="Q848" s="202" t="s">
        <v>5866</v>
      </c>
      <c r="R848" s="202" t="s">
        <v>5704</v>
      </c>
      <c r="S848" s="202" t="s">
        <v>5650</v>
      </c>
      <c r="T848" s="202" t="s">
        <v>5650</v>
      </c>
      <c r="U848" s="202">
        <v>4</v>
      </c>
      <c r="V848" s="202">
        <v>1</v>
      </c>
      <c r="W848" s="202">
        <v>3</v>
      </c>
    </row>
    <row r="849" s="202" customFormat="1" hidden="1" spans="1:23">
      <c r="A849" s="202">
        <v>845</v>
      </c>
      <c r="B849" s="202" t="s">
        <v>5625</v>
      </c>
      <c r="C849" s="202" t="s">
        <v>7364</v>
      </c>
      <c r="D849" s="202" t="s">
        <v>1773</v>
      </c>
      <c r="E849" s="202" t="s">
        <v>7496</v>
      </c>
      <c r="F849" s="202" t="s">
        <v>7497</v>
      </c>
      <c r="G849" s="202" t="s">
        <v>1777</v>
      </c>
      <c r="H849" s="202" t="s">
        <v>1778</v>
      </c>
      <c r="I849" s="202" t="s">
        <v>7498</v>
      </c>
      <c r="J849" s="202" t="s">
        <v>5777</v>
      </c>
      <c r="K849" s="202" t="s">
        <v>7499</v>
      </c>
      <c r="L849" s="202" t="s">
        <v>5650</v>
      </c>
      <c r="M849" s="202" t="s">
        <v>5650</v>
      </c>
      <c r="N849" s="202" t="s">
        <v>5650</v>
      </c>
      <c r="O849" s="202" t="s">
        <v>5650</v>
      </c>
      <c r="P849" s="202" t="s">
        <v>5777</v>
      </c>
      <c r="Q849" s="202" t="s">
        <v>7499</v>
      </c>
      <c r="R849" s="202" t="s">
        <v>5817</v>
      </c>
      <c r="S849" s="202" t="s">
        <v>5650</v>
      </c>
      <c r="T849" s="202" t="s">
        <v>5817</v>
      </c>
      <c r="U849" s="202">
        <v>40</v>
      </c>
      <c r="V849" s="202">
        <v>0</v>
      </c>
      <c r="W849" s="202">
        <v>40</v>
      </c>
    </row>
    <row r="850" s="202" customFormat="1" hidden="1" spans="1:23">
      <c r="A850" s="202">
        <v>846</v>
      </c>
      <c r="B850" s="202" t="s">
        <v>5625</v>
      </c>
      <c r="C850" s="202" t="s">
        <v>7364</v>
      </c>
      <c r="D850" s="202" t="s">
        <v>1489</v>
      </c>
      <c r="E850" s="202" t="s">
        <v>7500</v>
      </c>
      <c r="F850" s="202" t="s">
        <v>7501</v>
      </c>
      <c r="G850" s="202" t="s">
        <v>1512</v>
      </c>
      <c r="H850" s="202" t="s">
        <v>1513</v>
      </c>
      <c r="I850" s="202" t="s">
        <v>7502</v>
      </c>
      <c r="J850" s="202" t="s">
        <v>5650</v>
      </c>
      <c r="K850" s="202" t="s">
        <v>5650</v>
      </c>
      <c r="L850" s="202" t="s">
        <v>5650</v>
      </c>
      <c r="M850" s="202" t="s">
        <v>5650</v>
      </c>
      <c r="N850" s="202" t="s">
        <v>5650</v>
      </c>
      <c r="O850" s="202" t="s">
        <v>5650</v>
      </c>
      <c r="P850" s="202" t="s">
        <v>5650</v>
      </c>
      <c r="Q850" s="202" t="s">
        <v>5650</v>
      </c>
      <c r="R850" s="202" t="s">
        <v>5650</v>
      </c>
      <c r="S850" s="202" t="s">
        <v>5650</v>
      </c>
      <c r="T850" s="202" t="s">
        <v>5650</v>
      </c>
      <c r="U850" s="202">
        <v>0</v>
      </c>
      <c r="V850" s="202">
        <v>0</v>
      </c>
      <c r="W850" s="202">
        <v>0</v>
      </c>
    </row>
    <row r="851" s="202" customFormat="1" hidden="1" spans="1:23">
      <c r="A851" s="202">
        <v>847</v>
      </c>
      <c r="B851" s="202" t="s">
        <v>5625</v>
      </c>
      <c r="C851" s="202" t="s">
        <v>7364</v>
      </c>
      <c r="D851" s="202" t="s">
        <v>7503</v>
      </c>
      <c r="E851" s="202" t="s">
        <v>7504</v>
      </c>
      <c r="F851" s="202" t="s">
        <v>1819</v>
      </c>
      <c r="G851" s="202" t="s">
        <v>1817</v>
      </c>
      <c r="H851" s="202" t="s">
        <v>1818</v>
      </c>
      <c r="I851" s="202" t="s">
        <v>7505</v>
      </c>
      <c r="J851" s="202" t="s">
        <v>7506</v>
      </c>
      <c r="K851" s="202" t="s">
        <v>7507</v>
      </c>
      <c r="L851" s="202" t="s">
        <v>7269</v>
      </c>
      <c r="M851" s="202" t="s">
        <v>7508</v>
      </c>
      <c r="N851" s="202" t="s">
        <v>7269</v>
      </c>
      <c r="O851" s="202" t="s">
        <v>5650</v>
      </c>
      <c r="P851" s="202" t="s">
        <v>7509</v>
      </c>
      <c r="Q851" s="202" t="s">
        <v>6078</v>
      </c>
      <c r="R851" s="202" t="s">
        <v>5685</v>
      </c>
      <c r="S851" s="202" t="s">
        <v>7510</v>
      </c>
      <c r="T851" s="202" t="s">
        <v>5650</v>
      </c>
      <c r="U851" s="202">
        <v>8</v>
      </c>
      <c r="V851" s="202">
        <v>3</v>
      </c>
      <c r="W851" s="202">
        <v>5</v>
      </c>
    </row>
    <row r="852" s="202" customFormat="1" hidden="1" spans="1:23">
      <c r="A852" s="202">
        <v>848</v>
      </c>
      <c r="B852" s="202" t="s">
        <v>5625</v>
      </c>
      <c r="C852" s="202" t="s">
        <v>7364</v>
      </c>
      <c r="D852" s="202" t="s">
        <v>7503</v>
      </c>
      <c r="E852" s="202" t="s">
        <v>7504</v>
      </c>
      <c r="F852" s="202" t="s">
        <v>1819</v>
      </c>
      <c r="G852" s="202" t="s">
        <v>1821</v>
      </c>
      <c r="H852" s="202" t="s">
        <v>1822</v>
      </c>
      <c r="I852" s="202" t="s">
        <v>5955</v>
      </c>
      <c r="J852" s="202" t="s">
        <v>5650</v>
      </c>
      <c r="K852" s="202" t="s">
        <v>5650</v>
      </c>
      <c r="L852" s="202" t="s">
        <v>5650</v>
      </c>
      <c r="M852" s="202" t="s">
        <v>5650</v>
      </c>
      <c r="N852" s="202" t="s">
        <v>5650</v>
      </c>
      <c r="O852" s="202" t="s">
        <v>5650</v>
      </c>
      <c r="P852" s="202" t="s">
        <v>5650</v>
      </c>
      <c r="Q852" s="202" t="s">
        <v>5650</v>
      </c>
      <c r="R852" s="202" t="s">
        <v>5650</v>
      </c>
      <c r="S852" s="202" t="s">
        <v>5650</v>
      </c>
      <c r="T852" s="202" t="s">
        <v>5650</v>
      </c>
      <c r="U852" s="202">
        <v>0</v>
      </c>
      <c r="V852" s="202">
        <v>0</v>
      </c>
      <c r="W852" s="202">
        <v>0</v>
      </c>
    </row>
    <row r="853" s="202" customFormat="1" hidden="1" spans="1:23">
      <c r="A853" s="202">
        <v>849</v>
      </c>
      <c r="B853" s="202" t="s">
        <v>5625</v>
      </c>
      <c r="C853" s="202" t="s">
        <v>7364</v>
      </c>
      <c r="D853" s="202" t="s">
        <v>7503</v>
      </c>
      <c r="E853" s="202" t="s">
        <v>7504</v>
      </c>
      <c r="F853" s="202" t="s">
        <v>1819</v>
      </c>
      <c r="G853" s="202" t="s">
        <v>1826</v>
      </c>
      <c r="H853" s="202" t="s">
        <v>1827</v>
      </c>
      <c r="I853" s="202" t="s">
        <v>7511</v>
      </c>
      <c r="J853" s="202" t="s">
        <v>7512</v>
      </c>
      <c r="K853" s="202" t="s">
        <v>7513</v>
      </c>
      <c r="L853" s="202" t="s">
        <v>5704</v>
      </c>
      <c r="M853" s="202" t="s">
        <v>6589</v>
      </c>
      <c r="N853" s="202" t="s">
        <v>5727</v>
      </c>
      <c r="O853" s="202" t="s">
        <v>5654</v>
      </c>
      <c r="P853" s="202" t="s">
        <v>7514</v>
      </c>
      <c r="Q853" s="202" t="s">
        <v>5848</v>
      </c>
      <c r="R853" s="202" t="s">
        <v>6044</v>
      </c>
      <c r="S853" s="202" t="s">
        <v>6298</v>
      </c>
      <c r="T853" s="202" t="s">
        <v>5724</v>
      </c>
      <c r="U853" s="202">
        <v>14</v>
      </c>
      <c r="V853" s="202">
        <v>4</v>
      </c>
      <c r="W853" s="202">
        <v>10</v>
      </c>
    </row>
    <row r="854" s="202" customFormat="1" hidden="1" spans="1:23">
      <c r="A854" s="202">
        <v>850</v>
      </c>
      <c r="B854" s="202" t="s">
        <v>5625</v>
      </c>
      <c r="C854" s="202" t="s">
        <v>7364</v>
      </c>
      <c r="D854" s="202" t="s">
        <v>7503</v>
      </c>
      <c r="E854" s="202" t="s">
        <v>7504</v>
      </c>
      <c r="F854" s="202" t="s">
        <v>1819</v>
      </c>
      <c r="G854" s="202" t="s">
        <v>5382</v>
      </c>
      <c r="H854" s="202" t="s">
        <v>7515</v>
      </c>
      <c r="I854" s="202" t="s">
        <v>7516</v>
      </c>
      <c r="J854" s="202" t="s">
        <v>5713</v>
      </c>
      <c r="K854" s="202" t="s">
        <v>5714</v>
      </c>
      <c r="L854" s="202" t="s">
        <v>5713</v>
      </c>
      <c r="M854" s="202" t="s">
        <v>5714</v>
      </c>
      <c r="N854" s="202" t="s">
        <v>5713</v>
      </c>
      <c r="O854" s="202" t="s">
        <v>5650</v>
      </c>
      <c r="P854" s="202" t="s">
        <v>5650</v>
      </c>
      <c r="Q854" s="202" t="s">
        <v>5650</v>
      </c>
      <c r="R854" s="202" t="s">
        <v>5650</v>
      </c>
      <c r="S854" s="202" t="s">
        <v>5650</v>
      </c>
      <c r="T854" s="202" t="s">
        <v>5650</v>
      </c>
      <c r="U854" s="202">
        <v>4</v>
      </c>
      <c r="V854" s="202">
        <v>4</v>
      </c>
      <c r="W854" s="202">
        <v>0</v>
      </c>
    </row>
    <row r="855" s="202" customFormat="1" hidden="1" spans="1:23">
      <c r="A855" s="202">
        <v>851</v>
      </c>
      <c r="B855" s="202" t="s">
        <v>5625</v>
      </c>
      <c r="C855" s="202" t="s">
        <v>7364</v>
      </c>
      <c r="D855" s="202" t="s">
        <v>1528</v>
      </c>
      <c r="E855" s="202" t="s">
        <v>7517</v>
      </c>
      <c r="F855" s="202" t="s">
        <v>1547</v>
      </c>
      <c r="G855" s="202" t="s">
        <v>1548</v>
      </c>
      <c r="H855" s="202" t="s">
        <v>1549</v>
      </c>
      <c r="I855" s="202" t="s">
        <v>7518</v>
      </c>
      <c r="J855" s="202" t="s">
        <v>5650</v>
      </c>
      <c r="K855" s="202" t="s">
        <v>5650</v>
      </c>
      <c r="L855" s="202" t="s">
        <v>5650</v>
      </c>
      <c r="M855" s="202" t="s">
        <v>5650</v>
      </c>
      <c r="N855" s="202" t="s">
        <v>5650</v>
      </c>
      <c r="O855" s="202" t="s">
        <v>5650</v>
      </c>
      <c r="P855" s="202" t="s">
        <v>5650</v>
      </c>
      <c r="Q855" s="202" t="s">
        <v>5650</v>
      </c>
      <c r="R855" s="202" t="s">
        <v>5650</v>
      </c>
      <c r="S855" s="202" t="s">
        <v>5650</v>
      </c>
      <c r="T855" s="202" t="s">
        <v>5650</v>
      </c>
      <c r="U855" s="202">
        <v>0</v>
      </c>
      <c r="V855" s="202">
        <v>0</v>
      </c>
      <c r="W855" s="202">
        <v>0</v>
      </c>
    </row>
    <row r="856" s="202" customFormat="1" hidden="1" spans="1:23">
      <c r="A856" s="202">
        <v>852</v>
      </c>
      <c r="B856" s="202" t="s">
        <v>5625</v>
      </c>
      <c r="C856" s="202" t="s">
        <v>7364</v>
      </c>
      <c r="D856" s="202" t="s">
        <v>1528</v>
      </c>
      <c r="E856" s="202" t="s">
        <v>7517</v>
      </c>
      <c r="F856" s="202" t="s">
        <v>1547</v>
      </c>
      <c r="G856" s="202" t="s">
        <v>1545</v>
      </c>
      <c r="H856" s="202" t="s">
        <v>1546</v>
      </c>
      <c r="I856" s="202" t="s">
        <v>7519</v>
      </c>
      <c r="J856" s="202" t="s">
        <v>7387</v>
      </c>
      <c r="K856" s="202" t="s">
        <v>7388</v>
      </c>
      <c r="L856" s="202" t="s">
        <v>5650</v>
      </c>
      <c r="M856" s="202" t="s">
        <v>5650</v>
      </c>
      <c r="N856" s="202" t="s">
        <v>5650</v>
      </c>
      <c r="O856" s="202" t="s">
        <v>5650</v>
      </c>
      <c r="P856" s="202" t="s">
        <v>7387</v>
      </c>
      <c r="Q856" s="202" t="s">
        <v>7388</v>
      </c>
      <c r="R856" s="202" t="s">
        <v>7376</v>
      </c>
      <c r="S856" s="202" t="s">
        <v>5650</v>
      </c>
      <c r="T856" s="202" t="s">
        <v>7376</v>
      </c>
      <c r="U856" s="202">
        <v>2</v>
      </c>
      <c r="V856" s="202">
        <v>0</v>
      </c>
      <c r="W856" s="202">
        <v>2</v>
      </c>
    </row>
    <row r="857" s="202" customFormat="1" hidden="1" spans="1:23">
      <c r="A857" s="202">
        <v>853</v>
      </c>
      <c r="B857" s="202" t="s">
        <v>5625</v>
      </c>
      <c r="C857" s="202" t="s">
        <v>7364</v>
      </c>
      <c r="D857" s="202" t="s">
        <v>1553</v>
      </c>
      <c r="E857" s="202" t="s">
        <v>7520</v>
      </c>
      <c r="F857" s="202" t="s">
        <v>1593</v>
      </c>
      <c r="G857" s="202" t="s">
        <v>1591</v>
      </c>
      <c r="H857" s="202" t="s">
        <v>1592</v>
      </c>
      <c r="I857" s="202" t="s">
        <v>7521</v>
      </c>
      <c r="J857" s="202" t="s">
        <v>5650</v>
      </c>
      <c r="K857" s="202" t="s">
        <v>5650</v>
      </c>
      <c r="L857" s="202" t="s">
        <v>5650</v>
      </c>
      <c r="M857" s="202" t="s">
        <v>5650</v>
      </c>
      <c r="N857" s="202" t="s">
        <v>5650</v>
      </c>
      <c r="O857" s="202" t="s">
        <v>5650</v>
      </c>
      <c r="P857" s="202" t="s">
        <v>5650</v>
      </c>
      <c r="Q857" s="202" t="s">
        <v>5650</v>
      </c>
      <c r="R857" s="202" t="s">
        <v>5650</v>
      </c>
      <c r="S857" s="202" t="s">
        <v>5650</v>
      </c>
      <c r="T857" s="202" t="s">
        <v>5650</v>
      </c>
      <c r="U857" s="202">
        <v>0</v>
      </c>
      <c r="V857" s="202">
        <v>0</v>
      </c>
      <c r="W857" s="202">
        <v>0</v>
      </c>
    </row>
    <row r="858" s="202" customFormat="1" hidden="1" spans="1:23">
      <c r="A858" s="202">
        <v>854</v>
      </c>
      <c r="B858" s="202" t="s">
        <v>5625</v>
      </c>
      <c r="C858" s="202" t="s">
        <v>7364</v>
      </c>
      <c r="D858" s="202" t="s">
        <v>1601</v>
      </c>
      <c r="E858" s="202" t="s">
        <v>7522</v>
      </c>
      <c r="F858" s="202" t="s">
        <v>1645</v>
      </c>
      <c r="G858" s="202" t="s">
        <v>1642</v>
      </c>
      <c r="H858" s="202" t="s">
        <v>1644</v>
      </c>
      <c r="I858" s="202" t="s">
        <v>7523</v>
      </c>
      <c r="J858" s="202" t="s">
        <v>5669</v>
      </c>
      <c r="K858" s="202" t="s">
        <v>5654</v>
      </c>
      <c r="L858" s="202" t="s">
        <v>5650</v>
      </c>
      <c r="M858" s="202" t="s">
        <v>5650</v>
      </c>
      <c r="N858" s="202" t="s">
        <v>5650</v>
      </c>
      <c r="O858" s="202" t="s">
        <v>5650</v>
      </c>
      <c r="P858" s="202" t="s">
        <v>5669</v>
      </c>
      <c r="Q858" s="202" t="s">
        <v>5654</v>
      </c>
      <c r="R858" s="202" t="s">
        <v>5685</v>
      </c>
      <c r="S858" s="202" t="s">
        <v>5650</v>
      </c>
      <c r="T858" s="202" t="s">
        <v>5685</v>
      </c>
      <c r="U858" s="202">
        <v>2</v>
      </c>
      <c r="V858" s="202">
        <v>0</v>
      </c>
      <c r="W858" s="202">
        <v>2</v>
      </c>
    </row>
    <row r="859" s="202" customFormat="1" spans="1:23">
      <c r="A859" s="202">
        <v>855</v>
      </c>
      <c r="B859" s="202" t="s">
        <v>5625</v>
      </c>
      <c r="C859" s="202" t="s">
        <v>7364</v>
      </c>
      <c r="D859" s="202" t="s">
        <v>5642</v>
      </c>
      <c r="E859" s="202" t="s">
        <v>5642</v>
      </c>
      <c r="F859" s="202" t="s">
        <v>1874</v>
      </c>
      <c r="G859" s="202" t="s">
        <v>1878</v>
      </c>
      <c r="H859" s="202" t="s">
        <v>1879</v>
      </c>
      <c r="I859" s="202" t="s">
        <v>7524</v>
      </c>
      <c r="J859" s="202" t="s">
        <v>7525</v>
      </c>
      <c r="K859" s="202" t="s">
        <v>6431</v>
      </c>
      <c r="L859" s="202" t="s">
        <v>7526</v>
      </c>
      <c r="M859" s="202" t="s">
        <v>7527</v>
      </c>
      <c r="N859" s="202" t="s">
        <v>7528</v>
      </c>
      <c r="O859" s="202" t="s">
        <v>6319</v>
      </c>
      <c r="P859" s="202" t="s">
        <v>6298</v>
      </c>
      <c r="Q859" s="202" t="s">
        <v>6298</v>
      </c>
      <c r="R859" s="202" t="s">
        <v>5650</v>
      </c>
      <c r="S859" s="202" t="s">
        <v>6298</v>
      </c>
      <c r="T859" s="202" t="s">
        <v>5650</v>
      </c>
      <c r="U859" s="202">
        <v>14</v>
      </c>
      <c r="V859" s="202">
        <v>13</v>
      </c>
      <c r="W859" s="202">
        <v>1</v>
      </c>
    </row>
    <row r="860" s="202" customFormat="1" spans="1:23">
      <c r="A860" s="202">
        <v>856</v>
      </c>
      <c r="B860" s="202" t="s">
        <v>5625</v>
      </c>
      <c r="C860" s="202" t="s">
        <v>7364</v>
      </c>
      <c r="D860" s="202" t="s">
        <v>5642</v>
      </c>
      <c r="E860" s="202" t="s">
        <v>5642</v>
      </c>
      <c r="F860" s="202" t="s">
        <v>1874</v>
      </c>
      <c r="G860" s="202" t="s">
        <v>1880</v>
      </c>
      <c r="H860" s="202" t="s">
        <v>1881</v>
      </c>
      <c r="I860" s="202" t="s">
        <v>7529</v>
      </c>
      <c r="J860" s="202" t="s">
        <v>5650</v>
      </c>
      <c r="K860" s="202" t="s">
        <v>5650</v>
      </c>
      <c r="L860" s="202" t="s">
        <v>5650</v>
      </c>
      <c r="M860" s="202" t="s">
        <v>5650</v>
      </c>
      <c r="N860" s="202" t="s">
        <v>5650</v>
      </c>
      <c r="O860" s="202" t="s">
        <v>5650</v>
      </c>
      <c r="P860" s="202" t="s">
        <v>5650</v>
      </c>
      <c r="Q860" s="202" t="s">
        <v>5650</v>
      </c>
      <c r="R860" s="202" t="s">
        <v>5650</v>
      </c>
      <c r="S860" s="202" t="s">
        <v>5650</v>
      </c>
      <c r="T860" s="202" t="s">
        <v>5650</v>
      </c>
      <c r="U860" s="202">
        <v>1</v>
      </c>
      <c r="V860" s="202">
        <v>1</v>
      </c>
      <c r="W860" s="202">
        <v>0</v>
      </c>
    </row>
    <row r="861" s="202" customFormat="1" spans="1:23">
      <c r="A861" s="202">
        <v>857</v>
      </c>
      <c r="B861" s="202" t="s">
        <v>5625</v>
      </c>
      <c r="C861" s="202" t="s">
        <v>7364</v>
      </c>
      <c r="D861" s="202" t="s">
        <v>5642</v>
      </c>
      <c r="E861" s="202" t="s">
        <v>5642</v>
      </c>
      <c r="F861" s="202" t="s">
        <v>1874</v>
      </c>
      <c r="G861" s="202" t="s">
        <v>1882</v>
      </c>
      <c r="H861" s="202" t="s">
        <v>1883</v>
      </c>
      <c r="I861" s="202" t="s">
        <v>7530</v>
      </c>
      <c r="J861" s="202" t="s">
        <v>5650</v>
      </c>
      <c r="K861" s="202" t="s">
        <v>5650</v>
      </c>
      <c r="L861" s="202" t="s">
        <v>5650</v>
      </c>
      <c r="M861" s="202" t="s">
        <v>5650</v>
      </c>
      <c r="N861" s="202" t="s">
        <v>5650</v>
      </c>
      <c r="O861" s="202" t="s">
        <v>5650</v>
      </c>
      <c r="P861" s="202" t="s">
        <v>5650</v>
      </c>
      <c r="Q861" s="202" t="s">
        <v>5650</v>
      </c>
      <c r="R861" s="202" t="s">
        <v>5650</v>
      </c>
      <c r="S861" s="202" t="s">
        <v>5650</v>
      </c>
      <c r="T861" s="202" t="s">
        <v>5650</v>
      </c>
      <c r="U861" s="202">
        <v>0</v>
      </c>
      <c r="V861" s="202">
        <v>0</v>
      </c>
      <c r="W861" s="202">
        <v>0</v>
      </c>
    </row>
    <row r="862" s="202" customFormat="1" spans="1:23">
      <c r="A862" s="202">
        <v>858</v>
      </c>
      <c r="B862" s="202" t="s">
        <v>5625</v>
      </c>
      <c r="C862" s="202" t="s">
        <v>7364</v>
      </c>
      <c r="D862" s="202" t="s">
        <v>5642</v>
      </c>
      <c r="E862" s="202" t="s">
        <v>5642</v>
      </c>
      <c r="F862" s="202" t="s">
        <v>1874</v>
      </c>
      <c r="G862" s="202" t="s">
        <v>1884</v>
      </c>
      <c r="H862" s="202" t="s">
        <v>1885</v>
      </c>
      <c r="I862" s="202" t="s">
        <v>7531</v>
      </c>
      <c r="J862" s="202" t="s">
        <v>5650</v>
      </c>
      <c r="K862" s="202" t="s">
        <v>5650</v>
      </c>
      <c r="L862" s="202" t="s">
        <v>5650</v>
      </c>
      <c r="M862" s="202" t="s">
        <v>5650</v>
      </c>
      <c r="N862" s="202" t="s">
        <v>5650</v>
      </c>
      <c r="O862" s="202" t="s">
        <v>5650</v>
      </c>
      <c r="P862" s="202" t="s">
        <v>5650</v>
      </c>
      <c r="Q862" s="202" t="s">
        <v>5650</v>
      </c>
      <c r="R862" s="202" t="s">
        <v>5650</v>
      </c>
      <c r="S862" s="202" t="s">
        <v>5650</v>
      </c>
      <c r="T862" s="202" t="s">
        <v>5650</v>
      </c>
      <c r="U862" s="202">
        <v>0</v>
      </c>
      <c r="V862" s="202">
        <v>0</v>
      </c>
      <c r="W862" s="202">
        <v>0</v>
      </c>
    </row>
    <row r="863" s="202" customFormat="1" spans="1:23">
      <c r="A863" s="202">
        <v>859</v>
      </c>
      <c r="B863" s="202" t="s">
        <v>5625</v>
      </c>
      <c r="C863" s="202" t="s">
        <v>7364</v>
      </c>
      <c r="D863" s="202" t="s">
        <v>5642</v>
      </c>
      <c r="E863" s="202" t="s">
        <v>5642</v>
      </c>
      <c r="F863" s="202" t="s">
        <v>1874</v>
      </c>
      <c r="G863" s="202" t="s">
        <v>1875</v>
      </c>
      <c r="H863" s="202" t="s">
        <v>1876</v>
      </c>
      <c r="I863" s="202" t="s">
        <v>7532</v>
      </c>
      <c r="J863" s="202" t="s">
        <v>7533</v>
      </c>
      <c r="K863" s="202" t="s">
        <v>7534</v>
      </c>
      <c r="L863" s="202" t="s">
        <v>6718</v>
      </c>
      <c r="M863" s="202" t="s">
        <v>7535</v>
      </c>
      <c r="N863" s="202" t="s">
        <v>6718</v>
      </c>
      <c r="O863" s="202" t="s">
        <v>5650</v>
      </c>
      <c r="P863" s="202" t="s">
        <v>6298</v>
      </c>
      <c r="Q863" s="202" t="s">
        <v>6298</v>
      </c>
      <c r="R863" s="202" t="s">
        <v>5650</v>
      </c>
      <c r="S863" s="202" t="s">
        <v>6298</v>
      </c>
      <c r="T863" s="202" t="s">
        <v>5650</v>
      </c>
      <c r="U863" s="202">
        <v>5</v>
      </c>
      <c r="V863" s="202">
        <v>4</v>
      </c>
      <c r="W863" s="202">
        <v>1</v>
      </c>
    </row>
    <row r="864" s="202" customFormat="1" hidden="1" spans="1:23">
      <c r="A864" s="202">
        <v>860</v>
      </c>
      <c r="B864" s="202" t="s">
        <v>5625</v>
      </c>
      <c r="C864" s="202" t="s">
        <v>7364</v>
      </c>
      <c r="D864" s="202" t="s">
        <v>1796</v>
      </c>
      <c r="E864" s="202" t="s">
        <v>7536</v>
      </c>
      <c r="F864" s="202" t="s">
        <v>1958</v>
      </c>
      <c r="G864" s="202" t="s">
        <v>1956</v>
      </c>
      <c r="H864" s="202" t="s">
        <v>1957</v>
      </c>
      <c r="I864" s="202" t="s">
        <v>7537</v>
      </c>
      <c r="J864" s="202" t="s">
        <v>7538</v>
      </c>
      <c r="K864" s="202" t="s">
        <v>7539</v>
      </c>
      <c r="L864" s="202" t="s">
        <v>5758</v>
      </c>
      <c r="M864" s="202" t="s">
        <v>5758</v>
      </c>
      <c r="N864" s="202" t="s">
        <v>5758</v>
      </c>
      <c r="O864" s="202" t="s">
        <v>5650</v>
      </c>
      <c r="P864" s="202" t="s">
        <v>7540</v>
      </c>
      <c r="Q864" s="202" t="s">
        <v>7540</v>
      </c>
      <c r="R864" s="202" t="s">
        <v>5650</v>
      </c>
      <c r="S864" s="202" t="s">
        <v>7540</v>
      </c>
      <c r="T864" s="202" t="s">
        <v>5650</v>
      </c>
      <c r="U864" s="202">
        <v>2</v>
      </c>
      <c r="V864" s="202">
        <v>1</v>
      </c>
      <c r="W864" s="202">
        <v>1</v>
      </c>
    </row>
    <row r="865" s="202" customFormat="1" hidden="1" spans="1:23">
      <c r="A865" s="202">
        <v>861</v>
      </c>
      <c r="B865" s="202" t="s">
        <v>5625</v>
      </c>
      <c r="C865" s="202" t="s">
        <v>7364</v>
      </c>
      <c r="D865" s="202" t="s">
        <v>1796</v>
      </c>
      <c r="E865" s="202" t="s">
        <v>7536</v>
      </c>
      <c r="F865" s="202" t="s">
        <v>1958</v>
      </c>
      <c r="G865" s="202" t="s">
        <v>1998</v>
      </c>
      <c r="H865" s="202" t="s">
        <v>1999</v>
      </c>
      <c r="I865" s="202" t="s">
        <v>7541</v>
      </c>
      <c r="J865" s="202" t="s">
        <v>7542</v>
      </c>
      <c r="K865" s="202" t="s">
        <v>7543</v>
      </c>
      <c r="L865" s="202" t="s">
        <v>7542</v>
      </c>
      <c r="M865" s="202" t="s">
        <v>7543</v>
      </c>
      <c r="N865" s="202" t="s">
        <v>7542</v>
      </c>
      <c r="O865" s="202" t="s">
        <v>5650</v>
      </c>
      <c r="P865" s="202" t="s">
        <v>5650</v>
      </c>
      <c r="Q865" s="202" t="s">
        <v>5650</v>
      </c>
      <c r="R865" s="202" t="s">
        <v>5650</v>
      </c>
      <c r="S865" s="202" t="s">
        <v>5650</v>
      </c>
      <c r="T865" s="202" t="s">
        <v>5650</v>
      </c>
      <c r="U865" s="202">
        <v>4</v>
      </c>
      <c r="V865" s="202">
        <v>4</v>
      </c>
      <c r="W865" s="202">
        <v>0</v>
      </c>
    </row>
    <row r="866" s="202" customFormat="1" spans="1:23">
      <c r="A866" s="202">
        <v>862</v>
      </c>
      <c r="B866" s="202" t="s">
        <v>5625</v>
      </c>
      <c r="C866" s="202" t="s">
        <v>7364</v>
      </c>
      <c r="D866" s="202" t="s">
        <v>5642</v>
      </c>
      <c r="E866" s="202" t="s">
        <v>5642</v>
      </c>
      <c r="F866" s="202" t="s">
        <v>1961</v>
      </c>
      <c r="G866" s="202" t="s">
        <v>1959</v>
      </c>
      <c r="H866" s="202" t="s">
        <v>1960</v>
      </c>
      <c r="I866" s="202" t="s">
        <v>7544</v>
      </c>
      <c r="J866" s="202" t="s">
        <v>5838</v>
      </c>
      <c r="K866" s="202" t="s">
        <v>6120</v>
      </c>
      <c r="L866" s="202" t="s">
        <v>6448</v>
      </c>
      <c r="M866" s="202" t="s">
        <v>6449</v>
      </c>
      <c r="N866" s="202" t="s">
        <v>6448</v>
      </c>
      <c r="O866" s="202" t="s">
        <v>5650</v>
      </c>
      <c r="P866" s="202" t="s">
        <v>5687</v>
      </c>
      <c r="Q866" s="202" t="s">
        <v>5688</v>
      </c>
      <c r="R866" s="202" t="s">
        <v>5699</v>
      </c>
      <c r="S866" s="202" t="s">
        <v>5650</v>
      </c>
      <c r="T866" s="202" t="s">
        <v>5699</v>
      </c>
      <c r="U866" s="202">
        <v>5</v>
      </c>
      <c r="V866" s="202">
        <v>3</v>
      </c>
      <c r="W866" s="202">
        <v>2</v>
      </c>
    </row>
    <row r="867" s="202" customFormat="1" spans="1:23">
      <c r="A867" s="202">
        <v>863</v>
      </c>
      <c r="B867" s="202" t="s">
        <v>5625</v>
      </c>
      <c r="C867" s="202" t="s">
        <v>7364</v>
      </c>
      <c r="D867" s="202" t="s">
        <v>5642</v>
      </c>
      <c r="E867" s="202" t="s">
        <v>5642</v>
      </c>
      <c r="F867" s="202" t="s">
        <v>1961</v>
      </c>
      <c r="G867" s="202" t="s">
        <v>1951</v>
      </c>
      <c r="H867" s="202" t="s">
        <v>1952</v>
      </c>
      <c r="I867" s="202" t="s">
        <v>7545</v>
      </c>
      <c r="J867" s="202" t="s">
        <v>7546</v>
      </c>
      <c r="K867" s="202" t="s">
        <v>7547</v>
      </c>
      <c r="L867" s="202" t="s">
        <v>7546</v>
      </c>
      <c r="M867" s="202" t="s">
        <v>7547</v>
      </c>
      <c r="N867" s="202" t="s">
        <v>7546</v>
      </c>
      <c r="O867" s="202" t="s">
        <v>5650</v>
      </c>
      <c r="P867" s="202" t="s">
        <v>5650</v>
      </c>
      <c r="Q867" s="202" t="s">
        <v>5650</v>
      </c>
      <c r="R867" s="202" t="s">
        <v>5650</v>
      </c>
      <c r="S867" s="202" t="s">
        <v>5650</v>
      </c>
      <c r="T867" s="202" t="s">
        <v>5650</v>
      </c>
      <c r="U867" s="202">
        <v>2</v>
      </c>
      <c r="V867" s="202">
        <v>2</v>
      </c>
      <c r="W867" s="202">
        <v>0</v>
      </c>
    </row>
    <row r="868" s="202" customFormat="1" hidden="1" spans="1:23">
      <c r="A868" s="202">
        <v>864</v>
      </c>
      <c r="B868" s="202" t="s">
        <v>5625</v>
      </c>
      <c r="C868" s="202" t="s">
        <v>7364</v>
      </c>
      <c r="D868" s="202" t="s">
        <v>7389</v>
      </c>
      <c r="E868" s="202" t="s">
        <v>7548</v>
      </c>
      <c r="F868" s="202" t="s">
        <v>1465</v>
      </c>
      <c r="G868" s="202" t="s">
        <v>1470</v>
      </c>
      <c r="H868" s="202" t="s">
        <v>2056</v>
      </c>
      <c r="I868" s="202" t="s">
        <v>7549</v>
      </c>
      <c r="J868" s="202" t="s">
        <v>5650</v>
      </c>
      <c r="K868" s="202" t="s">
        <v>5650</v>
      </c>
      <c r="L868" s="202" t="s">
        <v>5650</v>
      </c>
      <c r="M868" s="202" t="s">
        <v>5650</v>
      </c>
      <c r="N868" s="202" t="s">
        <v>5650</v>
      </c>
      <c r="O868" s="202" t="s">
        <v>5650</v>
      </c>
      <c r="P868" s="202" t="s">
        <v>5650</v>
      </c>
      <c r="Q868" s="202" t="s">
        <v>5650</v>
      </c>
      <c r="R868" s="202" t="s">
        <v>5650</v>
      </c>
      <c r="S868" s="202" t="s">
        <v>5650</v>
      </c>
      <c r="T868" s="202" t="s">
        <v>5650</v>
      </c>
      <c r="U868" s="202">
        <v>0</v>
      </c>
      <c r="V868" s="202">
        <v>0</v>
      </c>
      <c r="W868" s="202">
        <v>0</v>
      </c>
    </row>
    <row r="869" s="202" customFormat="1" hidden="1" spans="1:23">
      <c r="A869" s="202">
        <v>865</v>
      </c>
      <c r="B869" s="202" t="s">
        <v>5625</v>
      </c>
      <c r="C869" s="202" t="s">
        <v>7364</v>
      </c>
      <c r="D869" s="202" t="s">
        <v>7389</v>
      </c>
      <c r="E869" s="202" t="s">
        <v>7548</v>
      </c>
      <c r="F869" s="202" t="s">
        <v>1465</v>
      </c>
      <c r="G869" s="202" t="s">
        <v>1466</v>
      </c>
      <c r="H869" s="202" t="s">
        <v>1467</v>
      </c>
      <c r="I869" s="202" t="s">
        <v>7550</v>
      </c>
      <c r="J869" s="202" t="s">
        <v>7551</v>
      </c>
      <c r="K869" s="202" t="s">
        <v>6087</v>
      </c>
      <c r="L869" s="202" t="s">
        <v>7552</v>
      </c>
      <c r="M869" s="202" t="s">
        <v>7553</v>
      </c>
      <c r="N869" s="202" t="s">
        <v>7552</v>
      </c>
      <c r="O869" s="202" t="s">
        <v>5650</v>
      </c>
      <c r="P869" s="202" t="s">
        <v>6429</v>
      </c>
      <c r="Q869" s="202" t="s">
        <v>7330</v>
      </c>
      <c r="R869" s="202" t="s">
        <v>7554</v>
      </c>
      <c r="S869" s="202" t="s">
        <v>5685</v>
      </c>
      <c r="T869" s="202" t="s">
        <v>7555</v>
      </c>
      <c r="U869" s="202">
        <v>15</v>
      </c>
      <c r="V869" s="202">
        <v>7</v>
      </c>
      <c r="W869" s="202">
        <v>8</v>
      </c>
    </row>
    <row r="870" s="202" customFormat="1" hidden="1" spans="1:23">
      <c r="A870" s="202">
        <v>866</v>
      </c>
      <c r="B870" s="202" t="s">
        <v>5625</v>
      </c>
      <c r="C870" s="202" t="s">
        <v>7364</v>
      </c>
      <c r="D870" s="202" t="s">
        <v>1675</v>
      </c>
      <c r="E870" s="202" t="s">
        <v>7556</v>
      </c>
      <c r="F870" s="202" t="s">
        <v>1687</v>
      </c>
      <c r="G870" s="202" t="s">
        <v>1686</v>
      </c>
      <c r="H870" s="202" t="s">
        <v>7557</v>
      </c>
      <c r="I870" s="202" t="s">
        <v>7558</v>
      </c>
      <c r="J870" s="202" t="s">
        <v>5650</v>
      </c>
      <c r="K870" s="202" t="s">
        <v>5650</v>
      </c>
      <c r="L870" s="202" t="s">
        <v>5650</v>
      </c>
      <c r="M870" s="202" t="s">
        <v>5650</v>
      </c>
      <c r="N870" s="202" t="s">
        <v>5650</v>
      </c>
      <c r="O870" s="202" t="s">
        <v>5650</v>
      </c>
      <c r="P870" s="202" t="s">
        <v>5650</v>
      </c>
      <c r="Q870" s="202" t="s">
        <v>5650</v>
      </c>
      <c r="R870" s="202" t="s">
        <v>5650</v>
      </c>
      <c r="S870" s="202" t="s">
        <v>5650</v>
      </c>
      <c r="T870" s="202" t="s">
        <v>5650</v>
      </c>
      <c r="U870" s="202">
        <v>0</v>
      </c>
      <c r="V870" s="202">
        <v>0</v>
      </c>
      <c r="W870" s="202">
        <v>0</v>
      </c>
    </row>
    <row r="871" s="202" customFormat="1" hidden="1" spans="1:23">
      <c r="A871" s="202">
        <v>867</v>
      </c>
      <c r="B871" s="202" t="s">
        <v>5625</v>
      </c>
      <c r="C871" s="202" t="s">
        <v>7364</v>
      </c>
      <c r="D871" s="202" t="s">
        <v>1601</v>
      </c>
      <c r="E871" s="202" t="s">
        <v>7559</v>
      </c>
      <c r="F871" s="202" t="s">
        <v>1619</v>
      </c>
      <c r="G871" s="202" t="s">
        <v>1617</v>
      </c>
      <c r="H871" s="202" t="s">
        <v>1618</v>
      </c>
      <c r="I871" s="202" t="s">
        <v>7560</v>
      </c>
      <c r="J871" s="202" t="s">
        <v>7165</v>
      </c>
      <c r="K871" s="202" t="s">
        <v>7561</v>
      </c>
      <c r="L871" s="202" t="s">
        <v>5907</v>
      </c>
      <c r="M871" s="202" t="s">
        <v>5907</v>
      </c>
      <c r="N871" s="202" t="s">
        <v>5907</v>
      </c>
      <c r="O871" s="202" t="s">
        <v>5650</v>
      </c>
      <c r="P871" s="202" t="s">
        <v>5685</v>
      </c>
      <c r="Q871" s="202" t="s">
        <v>5685</v>
      </c>
      <c r="R871" s="202" t="s">
        <v>5650</v>
      </c>
      <c r="S871" s="202" t="s">
        <v>5685</v>
      </c>
      <c r="T871" s="202" t="s">
        <v>5650</v>
      </c>
      <c r="U871" s="202">
        <v>2</v>
      </c>
      <c r="V871" s="202">
        <v>1</v>
      </c>
      <c r="W871" s="202">
        <v>1</v>
      </c>
    </row>
    <row r="872" s="202" customFormat="1" hidden="1" spans="1:23">
      <c r="A872" s="202">
        <v>868</v>
      </c>
      <c r="B872" s="202" t="s">
        <v>5625</v>
      </c>
      <c r="C872" s="202" t="s">
        <v>7364</v>
      </c>
      <c r="D872" s="202" t="s">
        <v>7389</v>
      </c>
      <c r="E872" s="202" t="s">
        <v>7562</v>
      </c>
      <c r="F872" s="202" t="s">
        <v>1478</v>
      </c>
      <c r="G872" s="202" t="s">
        <v>1476</v>
      </c>
      <c r="H872" s="202" t="s">
        <v>1477</v>
      </c>
      <c r="I872" s="202" t="s">
        <v>7563</v>
      </c>
      <c r="J872" s="202" t="s">
        <v>6982</v>
      </c>
      <c r="K872" s="202" t="s">
        <v>6935</v>
      </c>
      <c r="L872" s="202" t="s">
        <v>5764</v>
      </c>
      <c r="M872" s="202" t="s">
        <v>5979</v>
      </c>
      <c r="N872" s="202" t="s">
        <v>5764</v>
      </c>
      <c r="O872" s="202" t="s">
        <v>5650</v>
      </c>
      <c r="P872" s="202" t="s">
        <v>5685</v>
      </c>
      <c r="Q872" s="202" t="s">
        <v>5685</v>
      </c>
      <c r="R872" s="202" t="s">
        <v>5685</v>
      </c>
      <c r="S872" s="202" t="s">
        <v>5650</v>
      </c>
      <c r="T872" s="202" t="s">
        <v>5650</v>
      </c>
      <c r="U872" s="202">
        <v>4</v>
      </c>
      <c r="V872" s="202">
        <v>3</v>
      </c>
      <c r="W872" s="202">
        <v>1</v>
      </c>
    </row>
    <row r="873" s="202" customFormat="1" hidden="1" spans="1:23">
      <c r="A873" s="202">
        <v>869</v>
      </c>
      <c r="B873" s="202" t="s">
        <v>5625</v>
      </c>
      <c r="C873" s="202" t="s">
        <v>7364</v>
      </c>
      <c r="D873" s="202" t="s">
        <v>1796</v>
      </c>
      <c r="E873" s="202" t="s">
        <v>7536</v>
      </c>
      <c r="F873" s="202" t="s">
        <v>1815</v>
      </c>
      <c r="G873" s="202" t="s">
        <v>1814</v>
      </c>
      <c r="H873" s="202" t="s">
        <v>391</v>
      </c>
      <c r="I873" s="202" t="s">
        <v>7564</v>
      </c>
      <c r="J873" s="202" t="s">
        <v>6024</v>
      </c>
      <c r="K873" s="202" t="s">
        <v>6055</v>
      </c>
      <c r="L873" s="202" t="s">
        <v>6024</v>
      </c>
      <c r="M873" s="202" t="s">
        <v>6055</v>
      </c>
      <c r="N873" s="202" t="s">
        <v>6056</v>
      </c>
      <c r="O873" s="202" t="s">
        <v>6057</v>
      </c>
      <c r="P873" s="202" t="s">
        <v>5650</v>
      </c>
      <c r="Q873" s="202" t="s">
        <v>5650</v>
      </c>
      <c r="R873" s="202" t="s">
        <v>5650</v>
      </c>
      <c r="S873" s="202" t="s">
        <v>5650</v>
      </c>
      <c r="T873" s="202" t="s">
        <v>5650</v>
      </c>
      <c r="U873" s="202">
        <v>2</v>
      </c>
      <c r="V873" s="202">
        <v>2</v>
      </c>
      <c r="W873" s="202">
        <v>0</v>
      </c>
    </row>
    <row r="874" s="202" customFormat="1" spans="1:23">
      <c r="A874" s="202">
        <v>870</v>
      </c>
      <c r="B874" s="202" t="s">
        <v>5625</v>
      </c>
      <c r="C874" s="202" t="s">
        <v>7364</v>
      </c>
      <c r="D874" s="202" t="s">
        <v>5642</v>
      </c>
      <c r="E874" s="202" t="s">
        <v>5642</v>
      </c>
      <c r="F874" s="202" t="s">
        <v>1982</v>
      </c>
      <c r="G874" s="202" t="s">
        <v>2024</v>
      </c>
      <c r="H874" s="202" t="s">
        <v>2025</v>
      </c>
      <c r="I874" s="202" t="s">
        <v>7565</v>
      </c>
      <c r="J874" s="202" t="s">
        <v>5731</v>
      </c>
      <c r="K874" s="202" t="s">
        <v>7566</v>
      </c>
      <c r="L874" s="202" t="s">
        <v>5699</v>
      </c>
      <c r="M874" s="202" t="s">
        <v>5699</v>
      </c>
      <c r="N874" s="202" t="s">
        <v>5699</v>
      </c>
      <c r="O874" s="202" t="s">
        <v>5650</v>
      </c>
      <c r="P874" s="202" t="s">
        <v>5669</v>
      </c>
      <c r="Q874" s="202" t="s">
        <v>5654</v>
      </c>
      <c r="R874" s="202" t="s">
        <v>5685</v>
      </c>
      <c r="S874" s="202" t="s">
        <v>5650</v>
      </c>
      <c r="T874" s="202" t="s">
        <v>5685</v>
      </c>
      <c r="U874" s="202">
        <v>3</v>
      </c>
      <c r="V874" s="202">
        <v>1</v>
      </c>
      <c r="W874" s="202">
        <v>2</v>
      </c>
    </row>
    <row r="875" s="202" customFormat="1" spans="1:23">
      <c r="A875" s="202">
        <v>871</v>
      </c>
      <c r="B875" s="202" t="s">
        <v>5625</v>
      </c>
      <c r="C875" s="202" t="s">
        <v>7364</v>
      </c>
      <c r="D875" s="202" t="s">
        <v>5642</v>
      </c>
      <c r="E875" s="202" t="s">
        <v>5642</v>
      </c>
      <c r="F875" s="202" t="s">
        <v>1982</v>
      </c>
      <c r="G875" s="202" t="s">
        <v>1978</v>
      </c>
      <c r="H875" s="202" t="s">
        <v>1979</v>
      </c>
      <c r="I875" s="202" t="s">
        <v>7567</v>
      </c>
      <c r="J875" s="202" t="s">
        <v>5725</v>
      </c>
      <c r="K875" s="202" t="s">
        <v>5725</v>
      </c>
      <c r="L875" s="202" t="s">
        <v>5725</v>
      </c>
      <c r="M875" s="202" t="s">
        <v>5725</v>
      </c>
      <c r="N875" s="202" t="s">
        <v>5725</v>
      </c>
      <c r="O875" s="202" t="s">
        <v>5650</v>
      </c>
      <c r="P875" s="202" t="s">
        <v>5650</v>
      </c>
      <c r="Q875" s="202" t="s">
        <v>5650</v>
      </c>
      <c r="R875" s="202" t="s">
        <v>5650</v>
      </c>
      <c r="S875" s="202" t="s">
        <v>5650</v>
      </c>
      <c r="T875" s="202" t="s">
        <v>5650</v>
      </c>
      <c r="U875" s="202">
        <v>1</v>
      </c>
      <c r="V875" s="202">
        <v>1</v>
      </c>
      <c r="W875" s="202">
        <v>0</v>
      </c>
    </row>
    <row r="876" s="202" customFormat="1" spans="1:23">
      <c r="A876" s="202">
        <v>872</v>
      </c>
      <c r="B876" s="202" t="s">
        <v>5625</v>
      </c>
      <c r="C876" s="202" t="s">
        <v>7364</v>
      </c>
      <c r="D876" s="202" t="s">
        <v>5642</v>
      </c>
      <c r="E876" s="202" t="s">
        <v>5642</v>
      </c>
      <c r="F876" s="202" t="s">
        <v>1982</v>
      </c>
      <c r="G876" s="202" t="s">
        <v>1981</v>
      </c>
      <c r="H876" s="202" t="s">
        <v>1138</v>
      </c>
      <c r="I876" s="202" t="s">
        <v>7568</v>
      </c>
      <c r="J876" s="202" t="s">
        <v>5658</v>
      </c>
      <c r="K876" s="202" t="s">
        <v>7569</v>
      </c>
      <c r="L876" s="202" t="s">
        <v>5658</v>
      </c>
      <c r="M876" s="202" t="s">
        <v>7569</v>
      </c>
      <c r="N876" s="202" t="s">
        <v>5658</v>
      </c>
      <c r="O876" s="202" t="s">
        <v>5650</v>
      </c>
      <c r="P876" s="202" t="s">
        <v>5650</v>
      </c>
      <c r="Q876" s="202" t="s">
        <v>5650</v>
      </c>
      <c r="R876" s="202" t="s">
        <v>5650</v>
      </c>
      <c r="S876" s="202" t="s">
        <v>5650</v>
      </c>
      <c r="T876" s="202" t="s">
        <v>5650</v>
      </c>
      <c r="U876" s="202">
        <v>2</v>
      </c>
      <c r="V876" s="202">
        <v>2</v>
      </c>
      <c r="W876" s="202">
        <v>0</v>
      </c>
    </row>
    <row r="877" s="202" customFormat="1" spans="1:23">
      <c r="A877" s="202">
        <v>873</v>
      </c>
      <c r="B877" s="202" t="s">
        <v>5625</v>
      </c>
      <c r="C877" s="202" t="s">
        <v>7364</v>
      </c>
      <c r="D877" s="202" t="s">
        <v>5642</v>
      </c>
      <c r="E877" s="202" t="s">
        <v>5642</v>
      </c>
      <c r="F877" s="202" t="s">
        <v>1970</v>
      </c>
      <c r="G877" s="202" t="s">
        <v>1983</v>
      </c>
      <c r="H877" s="202" t="s">
        <v>1984</v>
      </c>
      <c r="I877" s="202" t="s">
        <v>7570</v>
      </c>
      <c r="J877" s="202" t="s">
        <v>5650</v>
      </c>
      <c r="K877" s="202" t="s">
        <v>5650</v>
      </c>
      <c r="L877" s="202" t="s">
        <v>5650</v>
      </c>
      <c r="M877" s="202" t="s">
        <v>5650</v>
      </c>
      <c r="N877" s="202" t="s">
        <v>5650</v>
      </c>
      <c r="O877" s="202" t="s">
        <v>5650</v>
      </c>
      <c r="P877" s="202" t="s">
        <v>5650</v>
      </c>
      <c r="Q877" s="202" t="s">
        <v>5650</v>
      </c>
      <c r="R877" s="202" t="s">
        <v>5650</v>
      </c>
      <c r="S877" s="202" t="s">
        <v>5650</v>
      </c>
      <c r="T877" s="202" t="s">
        <v>5650</v>
      </c>
      <c r="U877" s="202">
        <v>0</v>
      </c>
      <c r="V877" s="202">
        <v>0</v>
      </c>
      <c r="W877" s="202">
        <v>0</v>
      </c>
    </row>
    <row r="878" s="202" customFormat="1" spans="1:23">
      <c r="A878" s="202">
        <v>874</v>
      </c>
      <c r="B878" s="202" t="s">
        <v>5625</v>
      </c>
      <c r="C878" s="202" t="s">
        <v>7364</v>
      </c>
      <c r="D878" s="202" t="s">
        <v>5642</v>
      </c>
      <c r="E878" s="202" t="s">
        <v>5642</v>
      </c>
      <c r="F878" s="202" t="s">
        <v>1970</v>
      </c>
      <c r="G878" s="202" t="s">
        <v>1968</v>
      </c>
      <c r="H878" s="202" t="s">
        <v>1969</v>
      </c>
      <c r="I878" s="202" t="s">
        <v>7571</v>
      </c>
      <c r="J878" s="202" t="s">
        <v>5650</v>
      </c>
      <c r="K878" s="202" t="s">
        <v>5650</v>
      </c>
      <c r="L878" s="202" t="s">
        <v>5650</v>
      </c>
      <c r="M878" s="202" t="s">
        <v>5650</v>
      </c>
      <c r="N878" s="202" t="s">
        <v>5650</v>
      </c>
      <c r="O878" s="202" t="s">
        <v>5650</v>
      </c>
      <c r="P878" s="202" t="s">
        <v>5650</v>
      </c>
      <c r="Q878" s="202" t="s">
        <v>5650</v>
      </c>
      <c r="R878" s="202" t="s">
        <v>5650</v>
      </c>
      <c r="S878" s="202" t="s">
        <v>5650</v>
      </c>
      <c r="T878" s="202" t="s">
        <v>5650</v>
      </c>
      <c r="U878" s="202">
        <v>0</v>
      </c>
      <c r="V878" s="202">
        <v>0</v>
      </c>
      <c r="W878" s="202">
        <v>0</v>
      </c>
    </row>
    <row r="879" s="202" customFormat="1" hidden="1" spans="1:23">
      <c r="A879" s="202">
        <v>875</v>
      </c>
      <c r="B879" s="202" t="s">
        <v>5625</v>
      </c>
      <c r="C879" s="202" t="s">
        <v>7364</v>
      </c>
      <c r="D879" s="202" t="s">
        <v>1489</v>
      </c>
      <c r="E879" s="202" t="s">
        <v>7572</v>
      </c>
      <c r="F879" s="202" t="s">
        <v>1517</v>
      </c>
      <c r="G879" s="202" t="s">
        <v>1515</v>
      </c>
      <c r="H879" s="202" t="s">
        <v>1516</v>
      </c>
      <c r="I879" s="202" t="s">
        <v>7573</v>
      </c>
      <c r="J879" s="202" t="s">
        <v>7264</v>
      </c>
      <c r="K879" s="202" t="s">
        <v>6186</v>
      </c>
      <c r="L879" s="202" t="s">
        <v>6096</v>
      </c>
      <c r="M879" s="202" t="s">
        <v>6096</v>
      </c>
      <c r="N879" s="202" t="s">
        <v>6096</v>
      </c>
      <c r="O879" s="202" t="s">
        <v>5650</v>
      </c>
      <c r="P879" s="202" t="s">
        <v>5669</v>
      </c>
      <c r="Q879" s="202" t="s">
        <v>5654</v>
      </c>
      <c r="R879" s="202" t="s">
        <v>5685</v>
      </c>
      <c r="S879" s="202" t="s">
        <v>5650</v>
      </c>
      <c r="T879" s="202" t="s">
        <v>5685</v>
      </c>
      <c r="U879" s="202">
        <v>3</v>
      </c>
      <c r="V879" s="202">
        <v>1</v>
      </c>
      <c r="W879" s="202">
        <v>2</v>
      </c>
    </row>
    <row r="880" s="202" customFormat="1" spans="1:23">
      <c r="A880" s="202">
        <v>876</v>
      </c>
      <c r="B880" s="202" t="s">
        <v>5625</v>
      </c>
      <c r="C880" s="202" t="s">
        <v>7364</v>
      </c>
      <c r="D880" s="202" t="s">
        <v>5642</v>
      </c>
      <c r="E880" s="202" t="s">
        <v>5642</v>
      </c>
      <c r="F880" s="202" t="s">
        <v>1967</v>
      </c>
      <c r="G880" s="202" t="s">
        <v>1965</v>
      </c>
      <c r="H880" s="202" t="s">
        <v>1966</v>
      </c>
      <c r="I880" s="202" t="s">
        <v>7574</v>
      </c>
      <c r="J880" s="202" t="s">
        <v>5650</v>
      </c>
      <c r="K880" s="202" t="s">
        <v>5650</v>
      </c>
      <c r="L880" s="202" t="s">
        <v>5650</v>
      </c>
      <c r="M880" s="202" t="s">
        <v>5650</v>
      </c>
      <c r="N880" s="202" t="s">
        <v>5650</v>
      </c>
      <c r="O880" s="202" t="s">
        <v>5650</v>
      </c>
      <c r="P880" s="202" t="s">
        <v>5650</v>
      </c>
      <c r="Q880" s="202" t="s">
        <v>5650</v>
      </c>
      <c r="R880" s="202" t="s">
        <v>5650</v>
      </c>
      <c r="S880" s="202" t="s">
        <v>5650</v>
      </c>
      <c r="T880" s="202" t="s">
        <v>5650</v>
      </c>
      <c r="U880" s="202">
        <v>0</v>
      </c>
      <c r="V880" s="202">
        <v>0</v>
      </c>
      <c r="W880" s="202">
        <v>0</v>
      </c>
    </row>
    <row r="881" s="202" customFormat="1" hidden="1" spans="1:23">
      <c r="A881" s="202">
        <v>877</v>
      </c>
      <c r="B881" s="202" t="s">
        <v>5625</v>
      </c>
      <c r="C881" s="202" t="s">
        <v>7364</v>
      </c>
      <c r="D881" s="202" t="s">
        <v>1553</v>
      </c>
      <c r="E881" s="202" t="s">
        <v>7520</v>
      </c>
      <c r="F881" s="202" t="s">
        <v>1577</v>
      </c>
      <c r="G881" s="202" t="s">
        <v>1575</v>
      </c>
      <c r="H881" s="202" t="s">
        <v>1576</v>
      </c>
      <c r="I881" s="202" t="s">
        <v>7575</v>
      </c>
      <c r="J881" s="202" t="s">
        <v>6985</v>
      </c>
      <c r="K881" s="202" t="s">
        <v>6106</v>
      </c>
      <c r="L881" s="202" t="s">
        <v>6290</v>
      </c>
      <c r="M881" s="202" t="s">
        <v>6291</v>
      </c>
      <c r="N881" s="202" t="s">
        <v>6056</v>
      </c>
      <c r="O881" s="202" t="s">
        <v>6055</v>
      </c>
      <c r="P881" s="202" t="s">
        <v>5758</v>
      </c>
      <c r="Q881" s="202" t="s">
        <v>6320</v>
      </c>
      <c r="R881" s="202" t="s">
        <v>5669</v>
      </c>
      <c r="S881" s="202" t="s">
        <v>5650</v>
      </c>
      <c r="T881" s="202" t="s">
        <v>5685</v>
      </c>
      <c r="U881" s="202">
        <v>8</v>
      </c>
      <c r="V881" s="202">
        <v>5</v>
      </c>
      <c r="W881" s="202">
        <v>3</v>
      </c>
    </row>
    <row r="882" s="202" customFormat="1" hidden="1" spans="1:23">
      <c r="A882" s="202">
        <v>878</v>
      </c>
      <c r="B882" s="202" t="s">
        <v>5625</v>
      </c>
      <c r="C882" s="202" t="s">
        <v>7364</v>
      </c>
      <c r="D882" s="202" t="s">
        <v>1553</v>
      </c>
      <c r="E882" s="202" t="s">
        <v>7576</v>
      </c>
      <c r="F882" s="202" t="s">
        <v>1574</v>
      </c>
      <c r="G882" s="202" t="s">
        <v>1572</v>
      </c>
      <c r="H882" s="202" t="s">
        <v>1573</v>
      </c>
      <c r="I882" s="202" t="s">
        <v>7577</v>
      </c>
      <c r="J882" s="202" t="s">
        <v>5650</v>
      </c>
      <c r="K882" s="202" t="s">
        <v>5650</v>
      </c>
      <c r="L882" s="202" t="s">
        <v>5650</v>
      </c>
      <c r="M882" s="202" t="s">
        <v>5650</v>
      </c>
      <c r="N882" s="202" t="s">
        <v>5650</v>
      </c>
      <c r="O882" s="202" t="s">
        <v>5650</v>
      </c>
      <c r="P882" s="202" t="s">
        <v>5650</v>
      </c>
      <c r="Q882" s="202" t="s">
        <v>5650</v>
      </c>
      <c r="R882" s="202" t="s">
        <v>5650</v>
      </c>
      <c r="S882" s="202" t="s">
        <v>5650</v>
      </c>
      <c r="T882" s="202" t="s">
        <v>5650</v>
      </c>
      <c r="U882" s="202">
        <v>0</v>
      </c>
      <c r="V882" s="202">
        <v>0</v>
      </c>
      <c r="W882" s="202">
        <v>0</v>
      </c>
    </row>
    <row r="883" s="202" customFormat="1" hidden="1" spans="1:23">
      <c r="A883" s="202">
        <v>879</v>
      </c>
      <c r="B883" s="202" t="s">
        <v>5625</v>
      </c>
      <c r="C883" s="202" t="s">
        <v>7364</v>
      </c>
      <c r="D883" s="202" t="s">
        <v>1601</v>
      </c>
      <c r="E883" s="202" t="s">
        <v>7578</v>
      </c>
      <c r="F883" s="202" t="s">
        <v>1647</v>
      </c>
      <c r="G883" s="202" t="s">
        <v>1646</v>
      </c>
      <c r="H883" s="202" t="s">
        <v>7579</v>
      </c>
      <c r="I883" s="202" t="s">
        <v>5887</v>
      </c>
      <c r="J883" s="202" t="s">
        <v>5669</v>
      </c>
      <c r="K883" s="202" t="s">
        <v>6078</v>
      </c>
      <c r="L883" s="202" t="s">
        <v>5685</v>
      </c>
      <c r="M883" s="202" t="s">
        <v>6527</v>
      </c>
      <c r="N883" s="202" t="s">
        <v>5685</v>
      </c>
      <c r="O883" s="202" t="s">
        <v>5650</v>
      </c>
      <c r="P883" s="202" t="s">
        <v>5685</v>
      </c>
      <c r="Q883" s="202" t="s">
        <v>5685</v>
      </c>
      <c r="R883" s="202" t="s">
        <v>5685</v>
      </c>
      <c r="S883" s="202" t="s">
        <v>5650</v>
      </c>
      <c r="T883" s="202" t="s">
        <v>5650</v>
      </c>
      <c r="U883" s="202">
        <v>4</v>
      </c>
      <c r="V883" s="202">
        <v>3</v>
      </c>
      <c r="W883" s="202">
        <v>1</v>
      </c>
    </row>
    <row r="884" s="202" customFormat="1" spans="1:23">
      <c r="A884" s="202">
        <v>880</v>
      </c>
      <c r="B884" s="202" t="s">
        <v>5625</v>
      </c>
      <c r="C884" s="202" t="s">
        <v>7364</v>
      </c>
      <c r="D884" s="202" t="s">
        <v>5642</v>
      </c>
      <c r="E884" s="202" t="s">
        <v>5642</v>
      </c>
      <c r="F884" s="202" t="s">
        <v>2021</v>
      </c>
      <c r="G884" s="202" t="s">
        <v>2020</v>
      </c>
      <c r="H884" s="202" t="s">
        <v>7580</v>
      </c>
      <c r="I884" s="202" t="s">
        <v>7581</v>
      </c>
      <c r="J884" s="202" t="s">
        <v>5699</v>
      </c>
      <c r="K884" s="202" t="s">
        <v>5699</v>
      </c>
      <c r="L884" s="202" t="s">
        <v>5699</v>
      </c>
      <c r="M884" s="202" t="s">
        <v>5699</v>
      </c>
      <c r="N884" s="202" t="s">
        <v>5699</v>
      </c>
      <c r="O884" s="202" t="s">
        <v>5650</v>
      </c>
      <c r="P884" s="202" t="s">
        <v>5650</v>
      </c>
      <c r="Q884" s="202" t="s">
        <v>5650</v>
      </c>
      <c r="R884" s="202" t="s">
        <v>5650</v>
      </c>
      <c r="S884" s="202" t="s">
        <v>5650</v>
      </c>
      <c r="T884" s="202" t="s">
        <v>5650</v>
      </c>
      <c r="U884" s="202">
        <v>1</v>
      </c>
      <c r="V884" s="202">
        <v>1</v>
      </c>
      <c r="W884" s="202">
        <v>0</v>
      </c>
    </row>
    <row r="885" s="202" customFormat="1" spans="1:23">
      <c r="A885" s="202">
        <v>881</v>
      </c>
      <c r="B885" s="202" t="s">
        <v>5625</v>
      </c>
      <c r="C885" s="202" t="s">
        <v>7364</v>
      </c>
      <c r="D885" s="202" t="s">
        <v>5642</v>
      </c>
      <c r="E885" s="202" t="s">
        <v>5642</v>
      </c>
      <c r="F885" s="202" t="s">
        <v>2021</v>
      </c>
      <c r="G885" s="202" t="s">
        <v>2022</v>
      </c>
      <c r="H885" s="202" t="s">
        <v>2023</v>
      </c>
      <c r="I885" s="202" t="s">
        <v>7582</v>
      </c>
      <c r="J885" s="202" t="s">
        <v>5725</v>
      </c>
      <c r="K885" s="202" t="s">
        <v>5725</v>
      </c>
      <c r="L885" s="202" t="s">
        <v>5725</v>
      </c>
      <c r="M885" s="202" t="s">
        <v>5725</v>
      </c>
      <c r="N885" s="202" t="s">
        <v>5725</v>
      </c>
      <c r="O885" s="202" t="s">
        <v>5650</v>
      </c>
      <c r="P885" s="202" t="s">
        <v>5650</v>
      </c>
      <c r="Q885" s="202" t="s">
        <v>5650</v>
      </c>
      <c r="R885" s="202" t="s">
        <v>5650</v>
      </c>
      <c r="S885" s="202" t="s">
        <v>5650</v>
      </c>
      <c r="T885" s="202" t="s">
        <v>5650</v>
      </c>
      <c r="U885" s="202">
        <v>1</v>
      </c>
      <c r="V885" s="202">
        <v>1</v>
      </c>
      <c r="W885" s="202">
        <v>0</v>
      </c>
    </row>
    <row r="886" s="202" customFormat="1" spans="1:23">
      <c r="A886" s="202">
        <v>882</v>
      </c>
      <c r="B886" s="202" t="s">
        <v>5625</v>
      </c>
      <c r="C886" s="202" t="s">
        <v>7364</v>
      </c>
      <c r="D886" s="202" t="s">
        <v>5642</v>
      </c>
      <c r="E886" s="202" t="s">
        <v>5642</v>
      </c>
      <c r="F886" s="202" t="s">
        <v>2041</v>
      </c>
      <c r="G886" s="202" t="s">
        <v>2039</v>
      </c>
      <c r="H886" s="202" t="s">
        <v>2040</v>
      </c>
      <c r="I886" s="202" t="s">
        <v>7583</v>
      </c>
      <c r="J886" s="202" t="s">
        <v>5650</v>
      </c>
      <c r="K886" s="202" t="s">
        <v>5650</v>
      </c>
      <c r="L886" s="202" t="s">
        <v>5650</v>
      </c>
      <c r="M886" s="202" t="s">
        <v>5650</v>
      </c>
      <c r="N886" s="202" t="s">
        <v>5650</v>
      </c>
      <c r="O886" s="202" t="s">
        <v>5650</v>
      </c>
      <c r="P886" s="202" t="s">
        <v>5650</v>
      </c>
      <c r="Q886" s="202" t="s">
        <v>5650</v>
      </c>
      <c r="R886" s="202" t="s">
        <v>5650</v>
      </c>
      <c r="S886" s="202" t="s">
        <v>5650</v>
      </c>
      <c r="T886" s="202" t="s">
        <v>5650</v>
      </c>
      <c r="U886" s="202">
        <v>0</v>
      </c>
      <c r="V886" s="202">
        <v>0</v>
      </c>
      <c r="W886" s="202">
        <v>0</v>
      </c>
    </row>
    <row r="887" s="202" customFormat="1" hidden="1" spans="1:23">
      <c r="A887" s="202">
        <v>883</v>
      </c>
      <c r="B887" s="202" t="s">
        <v>5625</v>
      </c>
      <c r="C887" s="202" t="s">
        <v>7364</v>
      </c>
      <c r="D887" s="202" t="s">
        <v>248</v>
      </c>
      <c r="E887" s="202" t="s">
        <v>7584</v>
      </c>
      <c r="F887" s="202" t="s">
        <v>1997</v>
      </c>
      <c r="G887" s="202" t="s">
        <v>5452</v>
      </c>
      <c r="H887" s="202" t="s">
        <v>7585</v>
      </c>
      <c r="I887" s="202" t="s">
        <v>7586</v>
      </c>
      <c r="J887" s="202" t="s">
        <v>5650</v>
      </c>
      <c r="K887" s="202" t="s">
        <v>5650</v>
      </c>
      <c r="L887" s="202" t="s">
        <v>5650</v>
      </c>
      <c r="M887" s="202" t="s">
        <v>5650</v>
      </c>
      <c r="N887" s="202" t="s">
        <v>5650</v>
      </c>
      <c r="O887" s="202" t="s">
        <v>5650</v>
      </c>
      <c r="P887" s="202" t="s">
        <v>5650</v>
      </c>
      <c r="Q887" s="202" t="s">
        <v>5650</v>
      </c>
      <c r="R887" s="202" t="s">
        <v>5650</v>
      </c>
      <c r="S887" s="202" t="s">
        <v>5650</v>
      </c>
      <c r="T887" s="202" t="s">
        <v>5650</v>
      </c>
      <c r="U887" s="202">
        <v>0</v>
      </c>
      <c r="V887" s="202">
        <v>0</v>
      </c>
      <c r="W887" s="202">
        <v>0</v>
      </c>
    </row>
    <row r="888" s="202" customFormat="1" hidden="1" spans="1:23">
      <c r="A888" s="202">
        <v>884</v>
      </c>
      <c r="B888" s="202" t="s">
        <v>5625</v>
      </c>
      <c r="C888" s="202" t="s">
        <v>7364</v>
      </c>
      <c r="D888" s="202" t="s">
        <v>248</v>
      </c>
      <c r="E888" s="202" t="s">
        <v>7584</v>
      </c>
      <c r="F888" s="202" t="s">
        <v>1997</v>
      </c>
      <c r="G888" s="202" t="s">
        <v>1995</v>
      </c>
      <c r="H888" s="202" t="s">
        <v>1996</v>
      </c>
      <c r="I888" s="202" t="s">
        <v>7587</v>
      </c>
      <c r="J888" s="202" t="s">
        <v>5697</v>
      </c>
      <c r="K888" s="202" t="s">
        <v>6247</v>
      </c>
      <c r="L888" s="202" t="s">
        <v>5650</v>
      </c>
      <c r="M888" s="202" t="s">
        <v>5650</v>
      </c>
      <c r="N888" s="202" t="s">
        <v>5650</v>
      </c>
      <c r="O888" s="202" t="s">
        <v>5650</v>
      </c>
      <c r="P888" s="202" t="s">
        <v>5697</v>
      </c>
      <c r="Q888" s="202" t="s">
        <v>5801</v>
      </c>
      <c r="R888" s="202" t="s">
        <v>5697</v>
      </c>
      <c r="S888" s="202" t="s">
        <v>5650</v>
      </c>
      <c r="T888" s="202" t="s">
        <v>5650</v>
      </c>
      <c r="U888" s="202">
        <v>4</v>
      </c>
      <c r="V888" s="202">
        <v>1</v>
      </c>
      <c r="W888" s="202">
        <v>3</v>
      </c>
    </row>
    <row r="889" s="202" customFormat="1" hidden="1" spans="1:23">
      <c r="A889" s="202">
        <v>885</v>
      </c>
      <c r="B889" s="202" t="s">
        <v>5625</v>
      </c>
      <c r="C889" s="202" t="s">
        <v>7364</v>
      </c>
      <c r="D889" s="202" t="s">
        <v>1553</v>
      </c>
      <c r="E889" s="202" t="s">
        <v>7520</v>
      </c>
      <c r="F889" s="202" t="s">
        <v>1580</v>
      </c>
      <c r="G889" s="202" t="s">
        <v>1587</v>
      </c>
      <c r="H889" s="202" t="s">
        <v>1588</v>
      </c>
      <c r="I889" s="202" t="s">
        <v>7588</v>
      </c>
      <c r="J889" s="202" t="s">
        <v>5650</v>
      </c>
      <c r="K889" s="202" t="s">
        <v>5650</v>
      </c>
      <c r="L889" s="202" t="s">
        <v>5650</v>
      </c>
      <c r="M889" s="202" t="s">
        <v>5650</v>
      </c>
      <c r="N889" s="202" t="s">
        <v>5650</v>
      </c>
      <c r="O889" s="202" t="s">
        <v>5650</v>
      </c>
      <c r="P889" s="202" t="s">
        <v>5650</v>
      </c>
      <c r="Q889" s="202" t="s">
        <v>5650</v>
      </c>
      <c r="R889" s="202" t="s">
        <v>5650</v>
      </c>
      <c r="S889" s="202" t="s">
        <v>5650</v>
      </c>
      <c r="T889" s="202" t="s">
        <v>5650</v>
      </c>
      <c r="U889" s="202">
        <v>0</v>
      </c>
      <c r="V889" s="202">
        <v>0</v>
      </c>
      <c r="W889" s="202">
        <v>0</v>
      </c>
    </row>
    <row r="890" s="202" customFormat="1" hidden="1" spans="1:23">
      <c r="A890" s="202">
        <v>886</v>
      </c>
      <c r="B890" s="202" t="s">
        <v>5625</v>
      </c>
      <c r="C890" s="202" t="s">
        <v>7364</v>
      </c>
      <c r="D890" s="202" t="s">
        <v>1553</v>
      </c>
      <c r="E890" s="202" t="s">
        <v>7520</v>
      </c>
      <c r="F890" s="202" t="s">
        <v>1580</v>
      </c>
      <c r="G890" s="202" t="s">
        <v>1585</v>
      </c>
      <c r="H890" s="202" t="s">
        <v>1586</v>
      </c>
      <c r="I890" s="202" t="s">
        <v>7589</v>
      </c>
      <c r="J890" s="202" t="s">
        <v>7590</v>
      </c>
      <c r="K890" s="202" t="s">
        <v>6588</v>
      </c>
      <c r="L890" s="202" t="s">
        <v>7591</v>
      </c>
      <c r="M890" s="202" t="s">
        <v>7592</v>
      </c>
      <c r="N890" s="202" t="s">
        <v>7591</v>
      </c>
      <c r="O890" s="202" t="s">
        <v>5650</v>
      </c>
      <c r="P890" s="202" t="s">
        <v>6013</v>
      </c>
      <c r="Q890" s="202" t="s">
        <v>5683</v>
      </c>
      <c r="R890" s="202" t="s">
        <v>5773</v>
      </c>
      <c r="S890" s="202" t="s">
        <v>5669</v>
      </c>
      <c r="T890" s="202" t="s">
        <v>6396</v>
      </c>
      <c r="U890" s="202">
        <v>32</v>
      </c>
      <c r="V890" s="202">
        <v>5</v>
      </c>
      <c r="W890" s="202">
        <v>27</v>
      </c>
    </row>
    <row r="891" s="202" customFormat="1" hidden="1" spans="1:23">
      <c r="A891" s="202">
        <v>887</v>
      </c>
      <c r="B891" s="202" t="s">
        <v>5625</v>
      </c>
      <c r="C891" s="202" t="s">
        <v>7364</v>
      </c>
      <c r="D891" s="202" t="s">
        <v>1553</v>
      </c>
      <c r="E891" s="202" t="s">
        <v>7520</v>
      </c>
      <c r="F891" s="202" t="s">
        <v>1580</v>
      </c>
      <c r="G891" s="202" t="s">
        <v>1578</v>
      </c>
      <c r="H891" s="202" t="s">
        <v>1579</v>
      </c>
      <c r="I891" s="202" t="s">
        <v>7593</v>
      </c>
      <c r="J891" s="202" t="s">
        <v>5711</v>
      </c>
      <c r="K891" s="202" t="s">
        <v>5711</v>
      </c>
      <c r="L891" s="202" t="s">
        <v>5711</v>
      </c>
      <c r="M891" s="202" t="s">
        <v>5711</v>
      </c>
      <c r="N891" s="202" t="s">
        <v>5711</v>
      </c>
      <c r="O891" s="202" t="s">
        <v>5650</v>
      </c>
      <c r="P891" s="202" t="s">
        <v>5650</v>
      </c>
      <c r="Q891" s="202" t="s">
        <v>5650</v>
      </c>
      <c r="R891" s="202" t="s">
        <v>5650</v>
      </c>
      <c r="S891" s="202" t="s">
        <v>5650</v>
      </c>
      <c r="T891" s="202" t="s">
        <v>5650</v>
      </c>
      <c r="U891" s="202">
        <v>1</v>
      </c>
      <c r="V891" s="202">
        <v>1</v>
      </c>
      <c r="W891" s="202">
        <v>0</v>
      </c>
    </row>
    <row r="892" s="202" customFormat="1" hidden="1" spans="1:23">
      <c r="A892" s="202">
        <v>888</v>
      </c>
      <c r="B892" s="202" t="s">
        <v>5625</v>
      </c>
      <c r="C892" s="202" t="s">
        <v>7364</v>
      </c>
      <c r="D892" s="202" t="s">
        <v>1796</v>
      </c>
      <c r="E892" s="202" t="s">
        <v>7594</v>
      </c>
      <c r="F892" s="202" t="s">
        <v>1808</v>
      </c>
      <c r="G892" s="202" t="s">
        <v>1806</v>
      </c>
      <c r="H892" s="202" t="s">
        <v>1807</v>
      </c>
      <c r="I892" s="202" t="s">
        <v>7595</v>
      </c>
      <c r="J892" s="202" t="s">
        <v>7596</v>
      </c>
      <c r="K892" s="202" t="s">
        <v>7597</v>
      </c>
      <c r="L892" s="202" t="s">
        <v>7598</v>
      </c>
      <c r="M892" s="202" t="s">
        <v>7599</v>
      </c>
      <c r="N892" s="202" t="s">
        <v>5900</v>
      </c>
      <c r="O892" s="202" t="s">
        <v>7040</v>
      </c>
      <c r="P892" s="202" t="s">
        <v>6298</v>
      </c>
      <c r="Q892" s="202" t="s">
        <v>6298</v>
      </c>
      <c r="R892" s="202" t="s">
        <v>5650</v>
      </c>
      <c r="S892" s="202" t="s">
        <v>6298</v>
      </c>
      <c r="T892" s="202" t="s">
        <v>5650</v>
      </c>
      <c r="U892" s="202">
        <v>5</v>
      </c>
      <c r="V892" s="202">
        <v>4</v>
      </c>
      <c r="W892" s="202">
        <v>1</v>
      </c>
    </row>
    <row r="893" s="202" customFormat="1" hidden="1" spans="1:23">
      <c r="A893" s="202">
        <v>889</v>
      </c>
      <c r="B893" s="202" t="s">
        <v>5625</v>
      </c>
      <c r="C893" s="202" t="s">
        <v>7364</v>
      </c>
      <c r="D893" s="202" t="s">
        <v>1675</v>
      </c>
      <c r="E893" s="202" t="s">
        <v>7600</v>
      </c>
      <c r="F893" s="202" t="s">
        <v>1685</v>
      </c>
      <c r="G893" s="202" t="s">
        <v>1695</v>
      </c>
      <c r="H893" s="202" t="s">
        <v>4424</v>
      </c>
      <c r="I893" s="202" t="s">
        <v>6714</v>
      </c>
      <c r="J893" s="202" t="s">
        <v>7601</v>
      </c>
      <c r="K893" s="202" t="s">
        <v>7602</v>
      </c>
      <c r="L893" s="202" t="s">
        <v>6073</v>
      </c>
      <c r="M893" s="202" t="s">
        <v>7603</v>
      </c>
      <c r="N893" s="202" t="s">
        <v>6073</v>
      </c>
      <c r="O893" s="202" t="s">
        <v>5650</v>
      </c>
      <c r="P893" s="202" t="s">
        <v>5685</v>
      </c>
      <c r="Q893" s="202" t="s">
        <v>5685</v>
      </c>
      <c r="R893" s="202" t="s">
        <v>5650</v>
      </c>
      <c r="S893" s="202" t="s">
        <v>5685</v>
      </c>
      <c r="T893" s="202" t="s">
        <v>5650</v>
      </c>
      <c r="U893" s="202">
        <v>3</v>
      </c>
      <c r="V893" s="202">
        <v>2</v>
      </c>
      <c r="W893" s="202">
        <v>1</v>
      </c>
    </row>
    <row r="894" s="202" customFormat="1" hidden="1" spans="1:23">
      <c r="A894" s="202">
        <v>890</v>
      </c>
      <c r="B894" s="202" t="s">
        <v>5625</v>
      </c>
      <c r="C894" s="202" t="s">
        <v>7364</v>
      </c>
      <c r="D894" s="202" t="s">
        <v>1675</v>
      </c>
      <c r="E894" s="202" t="s">
        <v>7600</v>
      </c>
      <c r="F894" s="202" t="s">
        <v>1685</v>
      </c>
      <c r="G894" s="202" t="s">
        <v>1683</v>
      </c>
      <c r="H894" s="202" t="s">
        <v>1684</v>
      </c>
      <c r="I894" s="202" t="s">
        <v>7604</v>
      </c>
      <c r="J894" s="202" t="s">
        <v>5685</v>
      </c>
      <c r="K894" s="202" t="s">
        <v>5685</v>
      </c>
      <c r="L894" s="202" t="s">
        <v>5685</v>
      </c>
      <c r="M894" s="202" t="s">
        <v>5685</v>
      </c>
      <c r="N894" s="202" t="s">
        <v>5685</v>
      </c>
      <c r="O894" s="202" t="s">
        <v>5650</v>
      </c>
      <c r="P894" s="202" t="s">
        <v>5650</v>
      </c>
      <c r="Q894" s="202" t="s">
        <v>5650</v>
      </c>
      <c r="R894" s="202" t="s">
        <v>5650</v>
      </c>
      <c r="S894" s="202" t="s">
        <v>5650</v>
      </c>
      <c r="T894" s="202" t="s">
        <v>5650</v>
      </c>
      <c r="U894" s="202">
        <v>1</v>
      </c>
      <c r="V894" s="202">
        <v>1</v>
      </c>
      <c r="W894" s="202">
        <v>0</v>
      </c>
    </row>
    <row r="895" s="202" customFormat="1" hidden="1" spans="1:23">
      <c r="A895" s="202">
        <v>891</v>
      </c>
      <c r="B895" s="202" t="s">
        <v>5625</v>
      </c>
      <c r="C895" s="202" t="s">
        <v>7364</v>
      </c>
      <c r="D895" s="202" t="s">
        <v>7503</v>
      </c>
      <c r="E895" s="202" t="s">
        <v>7605</v>
      </c>
      <c r="F895" s="202" t="s">
        <v>1832</v>
      </c>
      <c r="G895" s="202" t="s">
        <v>1830</v>
      </c>
      <c r="H895" s="202" t="s">
        <v>1831</v>
      </c>
      <c r="I895" s="202" t="s">
        <v>7606</v>
      </c>
      <c r="J895" s="202" t="s">
        <v>5650</v>
      </c>
      <c r="K895" s="202" t="s">
        <v>5650</v>
      </c>
      <c r="L895" s="202" t="s">
        <v>5650</v>
      </c>
      <c r="M895" s="202" t="s">
        <v>5650</v>
      </c>
      <c r="N895" s="202" t="s">
        <v>5650</v>
      </c>
      <c r="O895" s="202" t="s">
        <v>5650</v>
      </c>
      <c r="P895" s="202" t="s">
        <v>5650</v>
      </c>
      <c r="Q895" s="202" t="s">
        <v>5650</v>
      </c>
      <c r="R895" s="202" t="s">
        <v>5650</v>
      </c>
      <c r="S895" s="202" t="s">
        <v>5650</v>
      </c>
      <c r="T895" s="202" t="s">
        <v>5650</v>
      </c>
      <c r="U895" s="202">
        <v>0</v>
      </c>
      <c r="V895" s="202">
        <v>0</v>
      </c>
      <c r="W895" s="202">
        <v>0</v>
      </c>
    </row>
    <row r="896" s="202" customFormat="1" hidden="1" spans="1:23">
      <c r="A896" s="202">
        <v>892</v>
      </c>
      <c r="B896" s="202" t="s">
        <v>5625</v>
      </c>
      <c r="C896" s="202" t="s">
        <v>7364</v>
      </c>
      <c r="D896" s="202" t="s">
        <v>1675</v>
      </c>
      <c r="E896" s="202" t="s">
        <v>7607</v>
      </c>
      <c r="F896" s="202" t="s">
        <v>1692</v>
      </c>
      <c r="G896" s="202" t="s">
        <v>1690</v>
      </c>
      <c r="H896" s="202" t="s">
        <v>7608</v>
      </c>
      <c r="I896" s="202" t="s">
        <v>7609</v>
      </c>
      <c r="J896" s="202" t="s">
        <v>6107</v>
      </c>
      <c r="K896" s="202" t="s">
        <v>7610</v>
      </c>
      <c r="L896" s="202" t="s">
        <v>6309</v>
      </c>
      <c r="M896" s="202" t="s">
        <v>6334</v>
      </c>
      <c r="N896" s="202" t="s">
        <v>6309</v>
      </c>
      <c r="O896" s="202" t="s">
        <v>5650</v>
      </c>
      <c r="P896" s="202" t="s">
        <v>5759</v>
      </c>
      <c r="Q896" s="202" t="s">
        <v>5866</v>
      </c>
      <c r="R896" s="202" t="s">
        <v>5685</v>
      </c>
      <c r="S896" s="202" t="s">
        <v>5758</v>
      </c>
      <c r="T896" s="202" t="s">
        <v>5685</v>
      </c>
      <c r="U896" s="202">
        <v>7</v>
      </c>
      <c r="V896" s="202">
        <v>2</v>
      </c>
      <c r="W896" s="202">
        <v>5</v>
      </c>
    </row>
    <row r="897" s="202" customFormat="1" hidden="1" spans="1:23">
      <c r="A897" s="202">
        <v>893</v>
      </c>
      <c r="B897" s="202" t="s">
        <v>5625</v>
      </c>
      <c r="C897" s="202" t="s">
        <v>7364</v>
      </c>
      <c r="D897" s="202" t="s">
        <v>1528</v>
      </c>
      <c r="E897" s="202" t="s">
        <v>7611</v>
      </c>
      <c r="F897" s="202" t="s">
        <v>1540</v>
      </c>
      <c r="G897" s="202" t="s">
        <v>1551</v>
      </c>
      <c r="H897" s="202" t="s">
        <v>1552</v>
      </c>
      <c r="I897" s="202" t="s">
        <v>7612</v>
      </c>
      <c r="J897" s="202" t="s">
        <v>7613</v>
      </c>
      <c r="K897" s="202" t="s">
        <v>6716</v>
      </c>
      <c r="L897" s="202" t="s">
        <v>5650</v>
      </c>
      <c r="M897" s="202" t="s">
        <v>5650</v>
      </c>
      <c r="N897" s="202" t="s">
        <v>5650</v>
      </c>
      <c r="O897" s="202" t="s">
        <v>5650</v>
      </c>
      <c r="P897" s="202" t="s">
        <v>7613</v>
      </c>
      <c r="Q897" s="202" t="s">
        <v>7614</v>
      </c>
      <c r="R897" s="202" t="s">
        <v>7374</v>
      </c>
      <c r="S897" s="202" t="s">
        <v>5669</v>
      </c>
      <c r="T897" s="202" t="s">
        <v>7615</v>
      </c>
      <c r="U897" s="202">
        <v>13</v>
      </c>
      <c r="V897" s="202">
        <v>1</v>
      </c>
      <c r="W897" s="202">
        <v>12</v>
      </c>
    </row>
    <row r="898" s="202" customFormat="1" hidden="1" spans="1:23">
      <c r="A898" s="202">
        <v>894</v>
      </c>
      <c r="B898" s="202" t="s">
        <v>5625</v>
      </c>
      <c r="C898" s="202" t="s">
        <v>7364</v>
      </c>
      <c r="D898" s="202" t="s">
        <v>1528</v>
      </c>
      <c r="E898" s="202" t="s">
        <v>7611</v>
      </c>
      <c r="F898" s="202" t="s">
        <v>1540</v>
      </c>
      <c r="G898" s="202" t="s">
        <v>1538</v>
      </c>
      <c r="H898" s="202" t="s">
        <v>1539</v>
      </c>
      <c r="I898" s="202" t="s">
        <v>7616</v>
      </c>
      <c r="J898" s="202" t="s">
        <v>7617</v>
      </c>
      <c r="K898" s="202" t="s">
        <v>7618</v>
      </c>
      <c r="L898" s="202" t="s">
        <v>6096</v>
      </c>
      <c r="M898" s="202" t="s">
        <v>6096</v>
      </c>
      <c r="N898" s="202" t="s">
        <v>6096</v>
      </c>
      <c r="O898" s="202" t="s">
        <v>5650</v>
      </c>
      <c r="P898" s="202" t="s">
        <v>7387</v>
      </c>
      <c r="Q898" s="202" t="s">
        <v>7388</v>
      </c>
      <c r="R898" s="202" t="s">
        <v>7376</v>
      </c>
      <c r="S898" s="202" t="s">
        <v>5650</v>
      </c>
      <c r="T898" s="202" t="s">
        <v>7376</v>
      </c>
      <c r="U898" s="202">
        <v>3</v>
      </c>
      <c r="V898" s="202">
        <v>1</v>
      </c>
      <c r="W898" s="202">
        <v>2</v>
      </c>
    </row>
    <row r="899" s="202" customFormat="1" hidden="1" spans="1:23">
      <c r="A899" s="202">
        <v>895</v>
      </c>
      <c r="B899" s="202" t="s">
        <v>5625</v>
      </c>
      <c r="C899" s="202" t="s">
        <v>7364</v>
      </c>
      <c r="D899" s="202" t="s">
        <v>1528</v>
      </c>
      <c r="E899" s="202" t="s">
        <v>7611</v>
      </c>
      <c r="F899" s="202" t="s">
        <v>1540</v>
      </c>
      <c r="G899" s="202" t="s">
        <v>1550</v>
      </c>
      <c r="H899" s="202" t="s">
        <v>1519</v>
      </c>
      <c r="I899" s="202" t="s">
        <v>7619</v>
      </c>
      <c r="J899" s="202" t="s">
        <v>5650</v>
      </c>
      <c r="K899" s="202" t="s">
        <v>5650</v>
      </c>
      <c r="L899" s="202" t="s">
        <v>5650</v>
      </c>
      <c r="M899" s="202" t="s">
        <v>5650</v>
      </c>
      <c r="N899" s="202" t="s">
        <v>5650</v>
      </c>
      <c r="O899" s="202" t="s">
        <v>5650</v>
      </c>
      <c r="P899" s="202" t="s">
        <v>5650</v>
      </c>
      <c r="Q899" s="202" t="s">
        <v>5650</v>
      </c>
      <c r="R899" s="202" t="s">
        <v>5650</v>
      </c>
      <c r="S899" s="202" t="s">
        <v>5650</v>
      </c>
      <c r="T899" s="202" t="s">
        <v>5650</v>
      </c>
      <c r="U899" s="202">
        <v>0</v>
      </c>
      <c r="V899" s="202">
        <v>0</v>
      </c>
      <c r="W899" s="202">
        <v>0</v>
      </c>
    </row>
    <row r="900" s="202" customFormat="1" hidden="1" spans="1:23">
      <c r="A900" s="202">
        <v>896</v>
      </c>
      <c r="B900" s="202" t="s">
        <v>5625</v>
      </c>
      <c r="C900" s="202" t="s">
        <v>7364</v>
      </c>
      <c r="D900" s="202" t="s">
        <v>1601</v>
      </c>
      <c r="E900" s="202" t="s">
        <v>7454</v>
      </c>
      <c r="F900" s="202" t="s">
        <v>1612</v>
      </c>
      <c r="G900" s="202" t="s">
        <v>1614</v>
      </c>
      <c r="H900" s="202" t="s">
        <v>7620</v>
      </c>
      <c r="I900" s="202" t="s">
        <v>7621</v>
      </c>
      <c r="J900" s="202" t="s">
        <v>5822</v>
      </c>
      <c r="K900" s="202" t="s">
        <v>7622</v>
      </c>
      <c r="L900" s="202" t="s">
        <v>5822</v>
      </c>
      <c r="M900" s="202" t="s">
        <v>7622</v>
      </c>
      <c r="N900" s="202" t="s">
        <v>6461</v>
      </c>
      <c r="O900" s="202" t="s">
        <v>5654</v>
      </c>
      <c r="P900" s="202" t="s">
        <v>5650</v>
      </c>
      <c r="Q900" s="202" t="s">
        <v>5650</v>
      </c>
      <c r="R900" s="202" t="s">
        <v>5650</v>
      </c>
      <c r="S900" s="202" t="s">
        <v>5650</v>
      </c>
      <c r="T900" s="202" t="s">
        <v>5650</v>
      </c>
      <c r="U900" s="202">
        <v>3</v>
      </c>
      <c r="V900" s="202">
        <v>3</v>
      </c>
      <c r="W900" s="202">
        <v>0</v>
      </c>
    </row>
    <row r="901" s="202" customFormat="1" hidden="1" spans="1:23">
      <c r="A901" s="202">
        <v>897</v>
      </c>
      <c r="B901" s="202" t="s">
        <v>5625</v>
      </c>
      <c r="C901" s="202" t="s">
        <v>7364</v>
      </c>
      <c r="D901" s="202" t="s">
        <v>1601</v>
      </c>
      <c r="E901" s="202" t="s">
        <v>7454</v>
      </c>
      <c r="F901" s="202" t="s">
        <v>1612</v>
      </c>
      <c r="G901" s="202" t="s">
        <v>1611</v>
      </c>
      <c r="H901" s="202" t="s">
        <v>7623</v>
      </c>
      <c r="I901" s="202" t="s">
        <v>7624</v>
      </c>
      <c r="J901" s="202" t="s">
        <v>5650</v>
      </c>
      <c r="K901" s="202" t="s">
        <v>5650</v>
      </c>
      <c r="L901" s="202" t="s">
        <v>5650</v>
      </c>
      <c r="M901" s="202" t="s">
        <v>5650</v>
      </c>
      <c r="N901" s="202" t="s">
        <v>5650</v>
      </c>
      <c r="O901" s="202" t="s">
        <v>5650</v>
      </c>
      <c r="P901" s="202" t="s">
        <v>5650</v>
      </c>
      <c r="Q901" s="202" t="s">
        <v>5650</v>
      </c>
      <c r="R901" s="202" t="s">
        <v>5650</v>
      </c>
      <c r="S901" s="202" t="s">
        <v>5650</v>
      </c>
      <c r="T901" s="202" t="s">
        <v>5650</v>
      </c>
      <c r="U901" s="202">
        <v>0</v>
      </c>
      <c r="V901" s="202">
        <v>0</v>
      </c>
      <c r="W901" s="202">
        <v>0</v>
      </c>
    </row>
    <row r="902" s="202" customFormat="1" hidden="1" spans="1:23">
      <c r="A902" s="202">
        <v>898</v>
      </c>
      <c r="B902" s="202" t="s">
        <v>5625</v>
      </c>
      <c r="C902" s="202" t="s">
        <v>7364</v>
      </c>
      <c r="D902" s="202" t="s">
        <v>1601</v>
      </c>
      <c r="E902" s="202" t="s">
        <v>7454</v>
      </c>
      <c r="F902" s="202" t="s">
        <v>1612</v>
      </c>
      <c r="G902" s="202" t="s">
        <v>1648</v>
      </c>
      <c r="H902" s="202" t="s">
        <v>1649</v>
      </c>
      <c r="I902" s="202" t="s">
        <v>7625</v>
      </c>
      <c r="J902" s="202" t="s">
        <v>7626</v>
      </c>
      <c r="K902" s="202" t="s">
        <v>6417</v>
      </c>
      <c r="L902" s="202" t="s">
        <v>7627</v>
      </c>
      <c r="M902" s="202" t="s">
        <v>7628</v>
      </c>
      <c r="N902" s="202" t="s">
        <v>7629</v>
      </c>
      <c r="O902" s="202" t="s">
        <v>6057</v>
      </c>
      <c r="P902" s="202" t="s">
        <v>7630</v>
      </c>
      <c r="Q902" s="202" t="s">
        <v>6109</v>
      </c>
      <c r="R902" s="202" t="s">
        <v>7555</v>
      </c>
      <c r="S902" s="202" t="s">
        <v>5650</v>
      </c>
      <c r="T902" s="202" t="s">
        <v>7555</v>
      </c>
      <c r="U902" s="202">
        <v>7</v>
      </c>
      <c r="V902" s="202">
        <v>3</v>
      </c>
      <c r="W902" s="202">
        <v>4</v>
      </c>
    </row>
    <row r="903" s="202" customFormat="1" hidden="1" spans="1:23">
      <c r="A903" s="202">
        <v>899</v>
      </c>
      <c r="B903" s="202" t="s">
        <v>5625</v>
      </c>
      <c r="C903" s="202" t="s">
        <v>7364</v>
      </c>
      <c r="D903" s="202" t="s">
        <v>7389</v>
      </c>
      <c r="E903" s="202" t="s">
        <v>7631</v>
      </c>
      <c r="F903" s="202" t="s">
        <v>1481</v>
      </c>
      <c r="G903" s="202" t="s">
        <v>1479</v>
      </c>
      <c r="H903" s="202" t="s">
        <v>1480</v>
      </c>
      <c r="I903" s="202" t="s">
        <v>7632</v>
      </c>
      <c r="J903" s="202" t="s">
        <v>5758</v>
      </c>
      <c r="K903" s="202" t="s">
        <v>6324</v>
      </c>
      <c r="L903" s="202" t="s">
        <v>5685</v>
      </c>
      <c r="M903" s="202" t="s">
        <v>5795</v>
      </c>
      <c r="N903" s="202" t="s">
        <v>5685</v>
      </c>
      <c r="O903" s="202" t="s">
        <v>5650</v>
      </c>
      <c r="P903" s="202" t="s">
        <v>5669</v>
      </c>
      <c r="Q903" s="202" t="s">
        <v>5654</v>
      </c>
      <c r="R903" s="202" t="s">
        <v>5685</v>
      </c>
      <c r="S903" s="202" t="s">
        <v>5650</v>
      </c>
      <c r="T903" s="202" t="s">
        <v>5685</v>
      </c>
      <c r="U903" s="202">
        <v>4</v>
      </c>
      <c r="V903" s="202">
        <v>2</v>
      </c>
      <c r="W903" s="202">
        <v>2</v>
      </c>
    </row>
    <row r="904" s="202" customFormat="1" hidden="1" spans="1:23">
      <c r="A904" s="202">
        <v>900</v>
      </c>
      <c r="B904" s="202" t="s">
        <v>5625</v>
      </c>
      <c r="C904" s="202" t="s">
        <v>7364</v>
      </c>
      <c r="D904" s="202" t="s">
        <v>7389</v>
      </c>
      <c r="E904" s="202" t="s">
        <v>7442</v>
      </c>
      <c r="F904" s="202" t="s">
        <v>1473</v>
      </c>
      <c r="G904" s="202" t="s">
        <v>1471</v>
      </c>
      <c r="H904" s="202" t="s">
        <v>1472</v>
      </c>
      <c r="I904" s="202" t="s">
        <v>7633</v>
      </c>
      <c r="J904" s="202" t="s">
        <v>6100</v>
      </c>
      <c r="K904" s="202" t="s">
        <v>7095</v>
      </c>
      <c r="L904" s="202" t="s">
        <v>6100</v>
      </c>
      <c r="M904" s="202" t="s">
        <v>7095</v>
      </c>
      <c r="N904" s="202" t="s">
        <v>6100</v>
      </c>
      <c r="O904" s="202" t="s">
        <v>5650</v>
      </c>
      <c r="P904" s="202" t="s">
        <v>5650</v>
      </c>
      <c r="Q904" s="202" t="s">
        <v>5650</v>
      </c>
      <c r="R904" s="202" t="s">
        <v>5650</v>
      </c>
      <c r="S904" s="202" t="s">
        <v>5650</v>
      </c>
      <c r="T904" s="202" t="s">
        <v>5650</v>
      </c>
      <c r="U904" s="202">
        <v>2</v>
      </c>
      <c r="V904" s="202">
        <v>2</v>
      </c>
      <c r="W904" s="202">
        <v>0</v>
      </c>
    </row>
    <row r="905" s="202" customFormat="1" hidden="1" spans="1:23">
      <c r="A905" s="202">
        <v>901</v>
      </c>
      <c r="B905" s="202" t="s">
        <v>5625</v>
      </c>
      <c r="C905" s="202" t="s">
        <v>7364</v>
      </c>
      <c r="D905" s="202" t="s">
        <v>1722</v>
      </c>
      <c r="E905" s="202" t="s">
        <v>7634</v>
      </c>
      <c r="F905" s="202" t="s">
        <v>1737</v>
      </c>
      <c r="G905" s="202" t="s">
        <v>1738</v>
      </c>
      <c r="H905" s="202" t="s">
        <v>1739</v>
      </c>
      <c r="I905" s="202" t="s">
        <v>7098</v>
      </c>
      <c r="J905" s="202" t="s">
        <v>5650</v>
      </c>
      <c r="K905" s="202" t="s">
        <v>5650</v>
      </c>
      <c r="L905" s="202" t="s">
        <v>5650</v>
      </c>
      <c r="M905" s="202" t="s">
        <v>5650</v>
      </c>
      <c r="N905" s="202" t="s">
        <v>5650</v>
      </c>
      <c r="O905" s="202" t="s">
        <v>5650</v>
      </c>
      <c r="P905" s="202" t="s">
        <v>5650</v>
      </c>
      <c r="Q905" s="202" t="s">
        <v>5650</v>
      </c>
      <c r="R905" s="202" t="s">
        <v>5650</v>
      </c>
      <c r="S905" s="202" t="s">
        <v>5650</v>
      </c>
      <c r="T905" s="202" t="s">
        <v>5650</v>
      </c>
      <c r="U905" s="202">
        <v>0</v>
      </c>
      <c r="V905" s="202">
        <v>0</v>
      </c>
      <c r="W905" s="202">
        <v>0</v>
      </c>
    </row>
    <row r="906" s="202" customFormat="1" hidden="1" spans="1:23">
      <c r="A906" s="202">
        <v>902</v>
      </c>
      <c r="B906" s="202" t="s">
        <v>5625</v>
      </c>
      <c r="C906" s="202" t="s">
        <v>7364</v>
      </c>
      <c r="D906" s="202" t="s">
        <v>1722</v>
      </c>
      <c r="E906" s="202" t="s">
        <v>7634</v>
      </c>
      <c r="F906" s="202" t="s">
        <v>1737</v>
      </c>
      <c r="G906" s="202" t="s">
        <v>1735</v>
      </c>
      <c r="H906" s="202" t="s">
        <v>1736</v>
      </c>
      <c r="I906" s="202" t="s">
        <v>7635</v>
      </c>
      <c r="J906" s="202" t="s">
        <v>7636</v>
      </c>
      <c r="K906" s="202" t="s">
        <v>7637</v>
      </c>
      <c r="L906" s="202" t="s">
        <v>7638</v>
      </c>
      <c r="M906" s="202" t="s">
        <v>7639</v>
      </c>
      <c r="N906" s="202" t="s">
        <v>5892</v>
      </c>
      <c r="O906" s="202" t="s">
        <v>6239</v>
      </c>
      <c r="P906" s="202" t="s">
        <v>7640</v>
      </c>
      <c r="Q906" s="202" t="s">
        <v>7046</v>
      </c>
      <c r="R906" s="202" t="s">
        <v>7641</v>
      </c>
      <c r="S906" s="202" t="s">
        <v>6298</v>
      </c>
      <c r="T906" s="202" t="s">
        <v>5650</v>
      </c>
      <c r="U906" s="202">
        <v>8</v>
      </c>
      <c r="V906" s="202">
        <v>4</v>
      </c>
      <c r="W906" s="202">
        <v>4</v>
      </c>
    </row>
    <row r="907" s="202" customFormat="1" hidden="1" spans="1:23">
      <c r="A907" s="202">
        <v>903</v>
      </c>
      <c r="B907" s="202" t="s">
        <v>5625</v>
      </c>
      <c r="C907" s="202" t="s">
        <v>7364</v>
      </c>
      <c r="D907" s="202" t="s">
        <v>1722</v>
      </c>
      <c r="E907" s="202" t="s">
        <v>7642</v>
      </c>
      <c r="F907" s="202" t="s">
        <v>1728</v>
      </c>
      <c r="G907" s="202" t="s">
        <v>1740</v>
      </c>
      <c r="H907" s="202" t="s">
        <v>1741</v>
      </c>
      <c r="I907" s="202" t="s">
        <v>7643</v>
      </c>
      <c r="J907" s="202" t="s">
        <v>7387</v>
      </c>
      <c r="K907" s="202" t="s">
        <v>7388</v>
      </c>
      <c r="L907" s="202" t="s">
        <v>5650</v>
      </c>
      <c r="M907" s="202" t="s">
        <v>5650</v>
      </c>
      <c r="N907" s="202" t="s">
        <v>5650</v>
      </c>
      <c r="O907" s="202" t="s">
        <v>5650</v>
      </c>
      <c r="P907" s="202" t="s">
        <v>7387</v>
      </c>
      <c r="Q907" s="202" t="s">
        <v>7388</v>
      </c>
      <c r="R907" s="202" t="s">
        <v>7376</v>
      </c>
      <c r="S907" s="202" t="s">
        <v>5650</v>
      </c>
      <c r="T907" s="202" t="s">
        <v>7376</v>
      </c>
      <c r="U907" s="202">
        <v>2</v>
      </c>
      <c r="V907" s="202">
        <v>0</v>
      </c>
      <c r="W907" s="202">
        <v>2</v>
      </c>
    </row>
    <row r="908" s="202" customFormat="1" hidden="1" spans="1:23">
      <c r="A908" s="202">
        <v>904</v>
      </c>
      <c r="B908" s="202" t="s">
        <v>5625</v>
      </c>
      <c r="C908" s="202" t="s">
        <v>7364</v>
      </c>
      <c r="D908" s="202" t="s">
        <v>1722</v>
      </c>
      <c r="E908" s="202" t="s">
        <v>7642</v>
      </c>
      <c r="F908" s="202" t="s">
        <v>1728</v>
      </c>
      <c r="G908" s="202" t="s">
        <v>1726</v>
      </c>
      <c r="H908" s="202" t="s">
        <v>1727</v>
      </c>
      <c r="I908" s="202" t="s">
        <v>7644</v>
      </c>
      <c r="J908" s="202" t="s">
        <v>6294</v>
      </c>
      <c r="K908" s="202" t="s">
        <v>6295</v>
      </c>
      <c r="L908" s="202" t="s">
        <v>6461</v>
      </c>
      <c r="M908" s="202" t="s">
        <v>7645</v>
      </c>
      <c r="N908" s="202" t="s">
        <v>6461</v>
      </c>
      <c r="O908" s="202" t="s">
        <v>5650</v>
      </c>
      <c r="P908" s="202" t="s">
        <v>5987</v>
      </c>
      <c r="Q908" s="202" t="s">
        <v>5988</v>
      </c>
      <c r="R908" s="202" t="s">
        <v>5685</v>
      </c>
      <c r="S908" s="202" t="s">
        <v>6298</v>
      </c>
      <c r="T908" s="202" t="s">
        <v>5650</v>
      </c>
      <c r="U908" s="202">
        <v>4</v>
      </c>
      <c r="V908" s="202">
        <v>2</v>
      </c>
      <c r="W908" s="202">
        <v>2</v>
      </c>
    </row>
    <row r="909" s="202" customFormat="1" hidden="1" spans="1:23">
      <c r="A909" s="202">
        <v>905</v>
      </c>
      <c r="B909" s="202" t="s">
        <v>5625</v>
      </c>
      <c r="C909" s="202" t="s">
        <v>7364</v>
      </c>
      <c r="D909" s="202" t="s">
        <v>1489</v>
      </c>
      <c r="E909" s="202" t="s">
        <v>7646</v>
      </c>
      <c r="F909" s="202" t="s">
        <v>1522</v>
      </c>
      <c r="G909" s="202" t="s">
        <v>1520</v>
      </c>
      <c r="H909" s="202" t="s">
        <v>1521</v>
      </c>
      <c r="I909" s="202" t="s">
        <v>7647</v>
      </c>
      <c r="J909" s="202" t="s">
        <v>6309</v>
      </c>
      <c r="K909" s="202" t="s">
        <v>6310</v>
      </c>
      <c r="L909" s="202" t="s">
        <v>6309</v>
      </c>
      <c r="M909" s="202" t="s">
        <v>6310</v>
      </c>
      <c r="N909" s="202" t="s">
        <v>6309</v>
      </c>
      <c r="O909" s="202" t="s">
        <v>5650</v>
      </c>
      <c r="P909" s="202" t="s">
        <v>5650</v>
      </c>
      <c r="Q909" s="202" t="s">
        <v>5650</v>
      </c>
      <c r="R909" s="202" t="s">
        <v>5650</v>
      </c>
      <c r="S909" s="202" t="s">
        <v>5650</v>
      </c>
      <c r="T909" s="202" t="s">
        <v>5650</v>
      </c>
      <c r="U909" s="202">
        <v>3</v>
      </c>
      <c r="V909" s="202">
        <v>3</v>
      </c>
      <c r="W909" s="202">
        <v>0</v>
      </c>
    </row>
    <row r="910" s="202" customFormat="1" hidden="1" spans="1:23">
      <c r="A910" s="202">
        <v>906</v>
      </c>
      <c r="B910" s="202" t="s">
        <v>5625</v>
      </c>
      <c r="C910" s="202" t="s">
        <v>7364</v>
      </c>
      <c r="D910" s="202" t="s">
        <v>248</v>
      </c>
      <c r="E910" s="202" t="s">
        <v>7648</v>
      </c>
      <c r="F910" s="202" t="s">
        <v>1752</v>
      </c>
      <c r="G910" s="202" t="s">
        <v>1751</v>
      </c>
      <c r="H910" s="202" t="s">
        <v>7649</v>
      </c>
      <c r="I910" s="202" t="s">
        <v>7650</v>
      </c>
      <c r="J910" s="202" t="s">
        <v>5650</v>
      </c>
      <c r="K910" s="202" t="s">
        <v>5650</v>
      </c>
      <c r="L910" s="202" t="s">
        <v>5650</v>
      </c>
      <c r="M910" s="202" t="s">
        <v>5650</v>
      </c>
      <c r="N910" s="202" t="s">
        <v>5650</v>
      </c>
      <c r="O910" s="202" t="s">
        <v>5650</v>
      </c>
      <c r="P910" s="202" t="s">
        <v>5650</v>
      </c>
      <c r="Q910" s="202" t="s">
        <v>5650</v>
      </c>
      <c r="R910" s="202" t="s">
        <v>5650</v>
      </c>
      <c r="S910" s="202" t="s">
        <v>5650</v>
      </c>
      <c r="T910" s="202" t="s">
        <v>5650</v>
      </c>
      <c r="U910" s="202">
        <v>1</v>
      </c>
      <c r="V910" s="202">
        <v>1</v>
      </c>
      <c r="W910" s="202">
        <v>0</v>
      </c>
    </row>
    <row r="911" s="202" customFormat="1" hidden="1" spans="1:23">
      <c r="A911" s="202">
        <v>907</v>
      </c>
      <c r="B911" s="202" t="s">
        <v>5625</v>
      </c>
      <c r="C911" s="202" t="s">
        <v>7364</v>
      </c>
      <c r="D911" s="202" t="s">
        <v>248</v>
      </c>
      <c r="E911" s="202" t="s">
        <v>7584</v>
      </c>
      <c r="F911" s="202" t="s">
        <v>1756</v>
      </c>
      <c r="G911" s="202" t="s">
        <v>1754</v>
      </c>
      <c r="H911" s="202" t="s">
        <v>1755</v>
      </c>
      <c r="I911" s="202" t="s">
        <v>7651</v>
      </c>
      <c r="J911" s="202" t="s">
        <v>5650</v>
      </c>
      <c r="K911" s="202" t="s">
        <v>5650</v>
      </c>
      <c r="L911" s="202" t="s">
        <v>5650</v>
      </c>
      <c r="M911" s="202" t="s">
        <v>5650</v>
      </c>
      <c r="N911" s="202" t="s">
        <v>5650</v>
      </c>
      <c r="O911" s="202" t="s">
        <v>5650</v>
      </c>
      <c r="P911" s="202" t="s">
        <v>5650</v>
      </c>
      <c r="Q911" s="202" t="s">
        <v>5650</v>
      </c>
      <c r="R911" s="202" t="s">
        <v>5650</v>
      </c>
      <c r="S911" s="202" t="s">
        <v>5650</v>
      </c>
      <c r="T911" s="202" t="s">
        <v>5650</v>
      </c>
      <c r="U911" s="202">
        <v>0</v>
      </c>
      <c r="V911" s="202">
        <v>0</v>
      </c>
      <c r="W911" s="202">
        <v>0</v>
      </c>
    </row>
    <row r="912" s="202" customFormat="1" hidden="1" spans="1:23">
      <c r="A912" s="202">
        <v>908</v>
      </c>
      <c r="B912" s="202" t="s">
        <v>5625</v>
      </c>
      <c r="C912" s="202" t="s">
        <v>7364</v>
      </c>
      <c r="D912" s="202" t="s">
        <v>1796</v>
      </c>
      <c r="E912" s="202" t="s">
        <v>7419</v>
      </c>
      <c r="F912" s="202" t="s">
        <v>1813</v>
      </c>
      <c r="G912" s="202" t="s">
        <v>1811</v>
      </c>
      <c r="H912" s="202" t="s">
        <v>1812</v>
      </c>
      <c r="I912" s="202" t="s">
        <v>7652</v>
      </c>
      <c r="J912" s="202" t="s">
        <v>5650</v>
      </c>
      <c r="K912" s="202" t="s">
        <v>5650</v>
      </c>
      <c r="L912" s="202" t="s">
        <v>5650</v>
      </c>
      <c r="M912" s="202" t="s">
        <v>5650</v>
      </c>
      <c r="N912" s="202" t="s">
        <v>5650</v>
      </c>
      <c r="O912" s="202" t="s">
        <v>5650</v>
      </c>
      <c r="P912" s="202" t="s">
        <v>5650</v>
      </c>
      <c r="Q912" s="202" t="s">
        <v>5650</v>
      </c>
      <c r="R912" s="202" t="s">
        <v>5650</v>
      </c>
      <c r="S912" s="202" t="s">
        <v>5650</v>
      </c>
      <c r="T912" s="202" t="s">
        <v>5650</v>
      </c>
      <c r="U912" s="202">
        <v>0</v>
      </c>
      <c r="V912" s="202">
        <v>0</v>
      </c>
      <c r="W912" s="202">
        <v>0</v>
      </c>
    </row>
    <row r="913" s="202" customFormat="1" hidden="1" spans="1:23">
      <c r="A913" s="202">
        <v>909</v>
      </c>
      <c r="B913" s="202" t="s">
        <v>5625</v>
      </c>
      <c r="C913" s="202" t="s">
        <v>7364</v>
      </c>
      <c r="D913" s="202" t="s">
        <v>1773</v>
      </c>
      <c r="E913" s="202" t="s">
        <v>7653</v>
      </c>
      <c r="F913" s="202" t="s">
        <v>1786</v>
      </c>
      <c r="G913" s="202" t="s">
        <v>1787</v>
      </c>
      <c r="H913" s="202" t="s">
        <v>1788</v>
      </c>
      <c r="I913" s="202" t="s">
        <v>7654</v>
      </c>
      <c r="J913" s="202" t="s">
        <v>5650</v>
      </c>
      <c r="K913" s="202" t="s">
        <v>5650</v>
      </c>
      <c r="L913" s="202" t="s">
        <v>5650</v>
      </c>
      <c r="M913" s="202" t="s">
        <v>5650</v>
      </c>
      <c r="N913" s="202" t="s">
        <v>5650</v>
      </c>
      <c r="O913" s="202" t="s">
        <v>5650</v>
      </c>
      <c r="P913" s="202" t="s">
        <v>5650</v>
      </c>
      <c r="Q913" s="202" t="s">
        <v>5650</v>
      </c>
      <c r="R913" s="202" t="s">
        <v>5650</v>
      </c>
      <c r="S913" s="202" t="s">
        <v>5650</v>
      </c>
      <c r="T913" s="202" t="s">
        <v>5650</v>
      </c>
      <c r="U913" s="202">
        <v>0</v>
      </c>
      <c r="V913" s="202">
        <v>0</v>
      </c>
      <c r="W913" s="202">
        <v>0</v>
      </c>
    </row>
    <row r="914" s="202" customFormat="1" hidden="1" spans="1:23">
      <c r="A914" s="202">
        <v>910</v>
      </c>
      <c r="B914" s="202" t="s">
        <v>5625</v>
      </c>
      <c r="C914" s="202" t="s">
        <v>7364</v>
      </c>
      <c r="D914" s="202" t="s">
        <v>1773</v>
      </c>
      <c r="E914" s="202" t="s">
        <v>7653</v>
      </c>
      <c r="F914" s="202" t="s">
        <v>1786</v>
      </c>
      <c r="G914" s="202" t="s">
        <v>1784</v>
      </c>
      <c r="H914" s="202" t="s">
        <v>1785</v>
      </c>
      <c r="I914" s="202" t="s">
        <v>7655</v>
      </c>
      <c r="J914" s="202" t="s">
        <v>6648</v>
      </c>
      <c r="K914" s="202" t="s">
        <v>7656</v>
      </c>
      <c r="L914" s="202" t="s">
        <v>6930</v>
      </c>
      <c r="M914" s="202" t="s">
        <v>7657</v>
      </c>
      <c r="N914" s="202" t="s">
        <v>6930</v>
      </c>
      <c r="O914" s="202" t="s">
        <v>5650</v>
      </c>
      <c r="P914" s="202" t="s">
        <v>5865</v>
      </c>
      <c r="Q914" s="202" t="s">
        <v>5795</v>
      </c>
      <c r="R914" s="202" t="s">
        <v>5758</v>
      </c>
      <c r="S914" s="202" t="s">
        <v>5685</v>
      </c>
      <c r="T914" s="202" t="s">
        <v>5650</v>
      </c>
      <c r="U914" s="202">
        <v>9</v>
      </c>
      <c r="V914" s="202">
        <v>5</v>
      </c>
      <c r="W914" s="202">
        <v>4</v>
      </c>
    </row>
    <row r="915" s="202" customFormat="1" hidden="1" spans="1:23">
      <c r="A915" s="202">
        <v>911</v>
      </c>
      <c r="B915" s="202" t="s">
        <v>5625</v>
      </c>
      <c r="C915" s="202" t="s">
        <v>7364</v>
      </c>
      <c r="D915" s="202" t="s">
        <v>1699</v>
      </c>
      <c r="E915" s="202" t="s">
        <v>7382</v>
      </c>
      <c r="F915" s="202" t="s">
        <v>1714</v>
      </c>
      <c r="G915" s="202" t="s">
        <v>1712</v>
      </c>
      <c r="H915" s="202" t="s">
        <v>1713</v>
      </c>
      <c r="I915" s="202" t="s">
        <v>7658</v>
      </c>
      <c r="J915" s="202" t="s">
        <v>5758</v>
      </c>
      <c r="K915" s="202" t="s">
        <v>6320</v>
      </c>
      <c r="L915" s="202" t="s">
        <v>5685</v>
      </c>
      <c r="M915" s="202" t="s">
        <v>5685</v>
      </c>
      <c r="N915" s="202" t="s">
        <v>5685</v>
      </c>
      <c r="O915" s="202" t="s">
        <v>5650</v>
      </c>
      <c r="P915" s="202" t="s">
        <v>5669</v>
      </c>
      <c r="Q915" s="202" t="s">
        <v>5654</v>
      </c>
      <c r="R915" s="202" t="s">
        <v>5685</v>
      </c>
      <c r="S915" s="202" t="s">
        <v>5650</v>
      </c>
      <c r="T915" s="202" t="s">
        <v>5685</v>
      </c>
      <c r="U915" s="202">
        <v>3</v>
      </c>
      <c r="V915" s="202">
        <v>1</v>
      </c>
      <c r="W915" s="202">
        <v>2</v>
      </c>
    </row>
    <row r="916" s="202" customFormat="1" hidden="1" spans="1:23">
      <c r="A916" s="202">
        <v>912</v>
      </c>
      <c r="B916" s="202" t="s">
        <v>5625</v>
      </c>
      <c r="C916" s="202" t="s">
        <v>7364</v>
      </c>
      <c r="D916" s="202" t="s">
        <v>1722</v>
      </c>
      <c r="E916" s="202" t="s">
        <v>7634</v>
      </c>
      <c r="F916" s="202" t="s">
        <v>1725</v>
      </c>
      <c r="G916" s="202" t="s">
        <v>1731</v>
      </c>
      <c r="H916" s="202" t="s">
        <v>1732</v>
      </c>
      <c r="I916" s="202" t="s">
        <v>7659</v>
      </c>
      <c r="J916" s="202" t="s">
        <v>5685</v>
      </c>
      <c r="K916" s="202" t="s">
        <v>5685</v>
      </c>
      <c r="L916" s="202" t="s">
        <v>5650</v>
      </c>
      <c r="M916" s="202" t="s">
        <v>5650</v>
      </c>
      <c r="N916" s="202" t="s">
        <v>5650</v>
      </c>
      <c r="O916" s="202" t="s">
        <v>5650</v>
      </c>
      <c r="P916" s="202" t="s">
        <v>5685</v>
      </c>
      <c r="Q916" s="202" t="s">
        <v>5685</v>
      </c>
      <c r="R916" s="202" t="s">
        <v>5685</v>
      </c>
      <c r="S916" s="202" t="s">
        <v>5650</v>
      </c>
      <c r="T916" s="202" t="s">
        <v>5650</v>
      </c>
      <c r="U916" s="202">
        <v>1</v>
      </c>
      <c r="V916" s="202">
        <v>0</v>
      </c>
      <c r="W916" s="202">
        <v>1</v>
      </c>
    </row>
    <row r="917" s="202" customFormat="1" hidden="1" spans="1:23">
      <c r="A917" s="202">
        <v>913</v>
      </c>
      <c r="B917" s="202" t="s">
        <v>5625</v>
      </c>
      <c r="C917" s="202" t="s">
        <v>7364</v>
      </c>
      <c r="D917" s="202" t="s">
        <v>1722</v>
      </c>
      <c r="E917" s="202" t="s">
        <v>7634</v>
      </c>
      <c r="F917" s="202" t="s">
        <v>1725</v>
      </c>
      <c r="G917" s="202" t="s">
        <v>1733</v>
      </c>
      <c r="H917" s="202" t="s">
        <v>1734</v>
      </c>
      <c r="I917" s="202" t="s">
        <v>7660</v>
      </c>
      <c r="J917" s="202" t="s">
        <v>7661</v>
      </c>
      <c r="K917" s="202" t="s">
        <v>7662</v>
      </c>
      <c r="L917" s="202" t="s">
        <v>7663</v>
      </c>
      <c r="M917" s="202" t="s">
        <v>7664</v>
      </c>
      <c r="N917" s="202" t="s">
        <v>6159</v>
      </c>
      <c r="O917" s="202" t="s">
        <v>5654</v>
      </c>
      <c r="P917" s="202" t="s">
        <v>7387</v>
      </c>
      <c r="Q917" s="202" t="s">
        <v>7388</v>
      </c>
      <c r="R917" s="202" t="s">
        <v>7376</v>
      </c>
      <c r="S917" s="202" t="s">
        <v>5650</v>
      </c>
      <c r="T917" s="202" t="s">
        <v>7376</v>
      </c>
      <c r="U917" s="202">
        <v>5</v>
      </c>
      <c r="V917" s="202">
        <v>3</v>
      </c>
      <c r="W917" s="202">
        <v>2</v>
      </c>
    </row>
    <row r="918" s="202" customFormat="1" hidden="1" spans="1:23">
      <c r="A918" s="202">
        <v>914</v>
      </c>
      <c r="B918" s="202" t="s">
        <v>5625</v>
      </c>
      <c r="C918" s="202" t="s">
        <v>7364</v>
      </c>
      <c r="D918" s="202" t="s">
        <v>1722</v>
      </c>
      <c r="E918" s="202" t="s">
        <v>7634</v>
      </c>
      <c r="F918" s="202" t="s">
        <v>1725</v>
      </c>
      <c r="G918" s="202" t="s">
        <v>1723</v>
      </c>
      <c r="H918" s="202" t="s">
        <v>1724</v>
      </c>
      <c r="I918" s="202" t="s">
        <v>6219</v>
      </c>
      <c r="J918" s="202" t="s">
        <v>5650</v>
      </c>
      <c r="K918" s="202" t="s">
        <v>5650</v>
      </c>
      <c r="L918" s="202" t="s">
        <v>5650</v>
      </c>
      <c r="M918" s="202" t="s">
        <v>5650</v>
      </c>
      <c r="N918" s="202" t="s">
        <v>5650</v>
      </c>
      <c r="O918" s="202" t="s">
        <v>5650</v>
      </c>
      <c r="P918" s="202" t="s">
        <v>5650</v>
      </c>
      <c r="Q918" s="202" t="s">
        <v>5650</v>
      </c>
      <c r="R918" s="202" t="s">
        <v>5650</v>
      </c>
      <c r="S918" s="202" t="s">
        <v>5650</v>
      </c>
      <c r="T918" s="202" t="s">
        <v>5650</v>
      </c>
      <c r="U918" s="202">
        <v>0</v>
      </c>
      <c r="V918" s="202">
        <v>0</v>
      </c>
      <c r="W918" s="202">
        <v>0</v>
      </c>
    </row>
    <row r="919" s="202" customFormat="1" hidden="1" spans="1:23">
      <c r="A919" s="202">
        <v>915</v>
      </c>
      <c r="B919" s="202" t="s">
        <v>5625</v>
      </c>
      <c r="C919" s="202" t="s">
        <v>7364</v>
      </c>
      <c r="D919" s="202" t="s">
        <v>1773</v>
      </c>
      <c r="E919" s="202" t="s">
        <v>7665</v>
      </c>
      <c r="F919" s="202" t="s">
        <v>1790</v>
      </c>
      <c r="G919" s="202" t="s">
        <v>1789</v>
      </c>
      <c r="H919" s="202" t="s">
        <v>7666</v>
      </c>
      <c r="I919" s="202" t="s">
        <v>7667</v>
      </c>
      <c r="J919" s="202" t="s">
        <v>5722</v>
      </c>
      <c r="K919" s="202" t="s">
        <v>5995</v>
      </c>
      <c r="L919" s="202" t="s">
        <v>5650</v>
      </c>
      <c r="M919" s="202" t="s">
        <v>5650</v>
      </c>
      <c r="N919" s="202" t="s">
        <v>5650</v>
      </c>
      <c r="O919" s="202" t="s">
        <v>5650</v>
      </c>
      <c r="P919" s="202" t="s">
        <v>5722</v>
      </c>
      <c r="Q919" s="202" t="s">
        <v>5940</v>
      </c>
      <c r="R919" s="202" t="s">
        <v>5654</v>
      </c>
      <c r="S919" s="202" t="s">
        <v>5685</v>
      </c>
      <c r="T919" s="202" t="s">
        <v>5650</v>
      </c>
      <c r="U919" s="202">
        <v>3</v>
      </c>
      <c r="V919" s="202">
        <v>1</v>
      </c>
      <c r="W919" s="202">
        <v>2</v>
      </c>
    </row>
    <row r="920" s="202" customFormat="1" hidden="1" spans="1:23">
      <c r="A920" s="202">
        <v>916</v>
      </c>
      <c r="B920" s="202" t="s">
        <v>5625</v>
      </c>
      <c r="C920" s="202" t="s">
        <v>7364</v>
      </c>
      <c r="D920" s="202" t="s">
        <v>7503</v>
      </c>
      <c r="E920" s="202" t="s">
        <v>7504</v>
      </c>
      <c r="F920" s="202" t="s">
        <v>1825</v>
      </c>
      <c r="G920" s="202" t="s">
        <v>1823</v>
      </c>
      <c r="H920" s="202" t="s">
        <v>1824</v>
      </c>
      <c r="I920" s="202" t="s">
        <v>7668</v>
      </c>
      <c r="J920" s="202" t="s">
        <v>7669</v>
      </c>
      <c r="K920" s="202" t="s">
        <v>5921</v>
      </c>
      <c r="L920" s="202" t="s">
        <v>7165</v>
      </c>
      <c r="M920" s="202" t="s">
        <v>7561</v>
      </c>
      <c r="N920" s="202" t="s">
        <v>7165</v>
      </c>
      <c r="O920" s="202" t="s">
        <v>5650</v>
      </c>
      <c r="P920" s="202" t="s">
        <v>6463</v>
      </c>
      <c r="Q920" s="202" t="s">
        <v>6421</v>
      </c>
      <c r="R920" s="202" t="s">
        <v>6152</v>
      </c>
      <c r="S920" s="202" t="s">
        <v>5650</v>
      </c>
      <c r="T920" s="202" t="s">
        <v>6152</v>
      </c>
      <c r="U920" s="202">
        <v>20</v>
      </c>
      <c r="V920" s="202">
        <v>2</v>
      </c>
      <c r="W920" s="202">
        <v>18</v>
      </c>
    </row>
    <row r="921" s="202" customFormat="1" hidden="1" spans="1:23">
      <c r="A921" s="202">
        <v>917</v>
      </c>
      <c r="B921" s="202" t="s">
        <v>5625</v>
      </c>
      <c r="C921" s="202" t="s">
        <v>7364</v>
      </c>
      <c r="D921" s="202" t="s">
        <v>7503</v>
      </c>
      <c r="E921" s="202" t="s">
        <v>7504</v>
      </c>
      <c r="F921" s="202" t="s">
        <v>1825</v>
      </c>
      <c r="G921" s="202" t="s">
        <v>1828</v>
      </c>
      <c r="H921" s="202" t="s">
        <v>1829</v>
      </c>
      <c r="I921" s="202" t="s">
        <v>7670</v>
      </c>
      <c r="J921" s="202" t="s">
        <v>5669</v>
      </c>
      <c r="K921" s="202" t="s">
        <v>5654</v>
      </c>
      <c r="L921" s="202" t="s">
        <v>5650</v>
      </c>
      <c r="M921" s="202" t="s">
        <v>5650</v>
      </c>
      <c r="N921" s="202" t="s">
        <v>5650</v>
      </c>
      <c r="O921" s="202" t="s">
        <v>5650</v>
      </c>
      <c r="P921" s="202" t="s">
        <v>5669</v>
      </c>
      <c r="Q921" s="202" t="s">
        <v>5654</v>
      </c>
      <c r="R921" s="202" t="s">
        <v>5685</v>
      </c>
      <c r="S921" s="202" t="s">
        <v>5650</v>
      </c>
      <c r="T921" s="202" t="s">
        <v>5685</v>
      </c>
      <c r="U921" s="202">
        <v>2</v>
      </c>
      <c r="V921" s="202">
        <v>0</v>
      </c>
      <c r="W921" s="202">
        <v>2</v>
      </c>
    </row>
    <row r="922" s="202" customFormat="1" hidden="1" spans="1:23">
      <c r="A922" s="202">
        <v>918</v>
      </c>
      <c r="B922" s="202" t="s">
        <v>5625</v>
      </c>
      <c r="C922" s="202" t="s">
        <v>7364</v>
      </c>
      <c r="D922" s="202" t="s">
        <v>7389</v>
      </c>
      <c r="E922" s="202" t="s">
        <v>7442</v>
      </c>
      <c r="F922" s="202" t="s">
        <v>1486</v>
      </c>
      <c r="G922" s="202" t="s">
        <v>1484</v>
      </c>
      <c r="H922" s="202" t="s">
        <v>1485</v>
      </c>
      <c r="I922" s="202" t="s">
        <v>7671</v>
      </c>
      <c r="J922" s="202" t="s">
        <v>5650</v>
      </c>
      <c r="K922" s="202" t="s">
        <v>5650</v>
      </c>
      <c r="L922" s="202" t="s">
        <v>5650</v>
      </c>
      <c r="M922" s="202" t="s">
        <v>5650</v>
      </c>
      <c r="N922" s="202" t="s">
        <v>5650</v>
      </c>
      <c r="O922" s="202" t="s">
        <v>5650</v>
      </c>
      <c r="P922" s="202" t="s">
        <v>5650</v>
      </c>
      <c r="Q922" s="202" t="s">
        <v>5650</v>
      </c>
      <c r="R922" s="202" t="s">
        <v>5650</v>
      </c>
      <c r="S922" s="202" t="s">
        <v>5650</v>
      </c>
      <c r="T922" s="202" t="s">
        <v>5650</v>
      </c>
      <c r="U922" s="202">
        <v>1</v>
      </c>
      <c r="V922" s="202">
        <v>1</v>
      </c>
      <c r="W922" s="202">
        <v>0</v>
      </c>
    </row>
    <row r="923" s="202" customFormat="1" hidden="1" spans="1:23">
      <c r="A923" s="202">
        <v>919</v>
      </c>
      <c r="B923" s="202" t="s">
        <v>5625</v>
      </c>
      <c r="C923" s="202" t="s">
        <v>7364</v>
      </c>
      <c r="D923" s="202" t="s">
        <v>1760</v>
      </c>
      <c r="E923" s="202" t="s">
        <v>7672</v>
      </c>
      <c r="F923" s="202" t="s">
        <v>1977</v>
      </c>
      <c r="G923" s="202" t="s">
        <v>1974</v>
      </c>
      <c r="H923" s="202" t="s">
        <v>7673</v>
      </c>
      <c r="I923" s="202" t="s">
        <v>7674</v>
      </c>
      <c r="J923" s="202" t="s">
        <v>7675</v>
      </c>
      <c r="K923" s="202" t="s">
        <v>7676</v>
      </c>
      <c r="L923" s="202" t="s">
        <v>7677</v>
      </c>
      <c r="M923" s="202" t="s">
        <v>7678</v>
      </c>
      <c r="N923" s="202" t="s">
        <v>7677</v>
      </c>
      <c r="O923" s="202" t="s">
        <v>5650</v>
      </c>
      <c r="P923" s="202" t="s">
        <v>7395</v>
      </c>
      <c r="Q923" s="202" t="s">
        <v>7396</v>
      </c>
      <c r="R923" s="202" t="s">
        <v>7387</v>
      </c>
      <c r="S923" s="202" t="s">
        <v>5650</v>
      </c>
      <c r="T923" s="202" t="s">
        <v>7387</v>
      </c>
      <c r="U923" s="202">
        <v>7</v>
      </c>
      <c r="V923" s="202">
        <v>3</v>
      </c>
      <c r="W923" s="202">
        <v>4</v>
      </c>
    </row>
    <row r="924" s="202" customFormat="1" hidden="1" spans="1:23">
      <c r="A924" s="202">
        <v>920</v>
      </c>
      <c r="B924" s="202" t="s">
        <v>5625</v>
      </c>
      <c r="C924" s="202" t="s">
        <v>7364</v>
      </c>
      <c r="D924" s="202" t="s">
        <v>1760</v>
      </c>
      <c r="E924" s="202" t="s">
        <v>7679</v>
      </c>
      <c r="F924" s="202" t="s">
        <v>1770</v>
      </c>
      <c r="G924" s="202" t="s">
        <v>1768</v>
      </c>
      <c r="H924" s="202" t="s">
        <v>1769</v>
      </c>
      <c r="I924" s="202" t="s">
        <v>7269</v>
      </c>
      <c r="J924" s="202" t="s">
        <v>5650</v>
      </c>
      <c r="K924" s="202" t="s">
        <v>5650</v>
      </c>
      <c r="L924" s="202" t="s">
        <v>5650</v>
      </c>
      <c r="M924" s="202" t="s">
        <v>5650</v>
      </c>
      <c r="N924" s="202" t="s">
        <v>5650</v>
      </c>
      <c r="O924" s="202" t="s">
        <v>5650</v>
      </c>
      <c r="P924" s="202" t="s">
        <v>5650</v>
      </c>
      <c r="Q924" s="202" t="s">
        <v>5650</v>
      </c>
      <c r="R924" s="202" t="s">
        <v>5650</v>
      </c>
      <c r="S924" s="202" t="s">
        <v>5650</v>
      </c>
      <c r="T924" s="202" t="s">
        <v>5650</v>
      </c>
      <c r="U924" s="202">
        <v>0</v>
      </c>
      <c r="V924" s="202">
        <v>0</v>
      </c>
      <c r="W924" s="202">
        <v>0</v>
      </c>
    </row>
    <row r="925" s="202" customFormat="1" hidden="1" spans="1:23">
      <c r="A925" s="202">
        <v>921</v>
      </c>
      <c r="B925" s="202" t="s">
        <v>5625</v>
      </c>
      <c r="C925" s="202" t="s">
        <v>7364</v>
      </c>
      <c r="D925" s="202" t="s">
        <v>1650</v>
      </c>
      <c r="E925" s="202" t="s">
        <v>7367</v>
      </c>
      <c r="F925" s="202" t="s">
        <v>1668</v>
      </c>
      <c r="G925" s="202" t="s">
        <v>1666</v>
      </c>
      <c r="H925" s="202" t="s">
        <v>1667</v>
      </c>
      <c r="I925" s="202" t="s">
        <v>7680</v>
      </c>
      <c r="J925" s="202" t="s">
        <v>7681</v>
      </c>
      <c r="K925" s="202" t="s">
        <v>7682</v>
      </c>
      <c r="L925" s="202" t="s">
        <v>6759</v>
      </c>
      <c r="M925" s="202" t="s">
        <v>6324</v>
      </c>
      <c r="N925" s="202" t="s">
        <v>6760</v>
      </c>
      <c r="O925" s="202" t="s">
        <v>6319</v>
      </c>
      <c r="P925" s="202" t="s">
        <v>5669</v>
      </c>
      <c r="Q925" s="202" t="s">
        <v>5654</v>
      </c>
      <c r="R925" s="202" t="s">
        <v>5685</v>
      </c>
      <c r="S925" s="202" t="s">
        <v>5650</v>
      </c>
      <c r="T925" s="202" t="s">
        <v>5685</v>
      </c>
      <c r="U925" s="202">
        <v>9</v>
      </c>
      <c r="V925" s="202">
        <v>7</v>
      </c>
      <c r="W925" s="202">
        <v>2</v>
      </c>
    </row>
    <row r="926" s="202" customFormat="1" hidden="1" spans="1:23">
      <c r="A926" s="202">
        <v>922</v>
      </c>
      <c r="B926" s="202" t="s">
        <v>5625</v>
      </c>
      <c r="C926" s="202" t="s">
        <v>7364</v>
      </c>
      <c r="D926" s="202" t="s">
        <v>1528</v>
      </c>
      <c r="E926" s="202" t="s">
        <v>7384</v>
      </c>
      <c r="F926" s="202" t="s">
        <v>1543</v>
      </c>
      <c r="G926" s="202" t="s">
        <v>1541</v>
      </c>
      <c r="H926" s="202" t="s">
        <v>1542</v>
      </c>
      <c r="I926" s="202" t="s">
        <v>7683</v>
      </c>
      <c r="J926" s="202" t="s">
        <v>7684</v>
      </c>
      <c r="K926" s="202" t="s">
        <v>7445</v>
      </c>
      <c r="L926" s="202" t="s">
        <v>5704</v>
      </c>
      <c r="M926" s="202" t="s">
        <v>5866</v>
      </c>
      <c r="N926" s="202" t="s">
        <v>5727</v>
      </c>
      <c r="O926" s="202" t="s">
        <v>5654</v>
      </c>
      <c r="P926" s="202" t="s">
        <v>6959</v>
      </c>
      <c r="Q926" s="202" t="s">
        <v>5665</v>
      </c>
      <c r="R926" s="202" t="s">
        <v>7685</v>
      </c>
      <c r="S926" s="202" t="s">
        <v>5669</v>
      </c>
      <c r="T926" s="202" t="s">
        <v>5654</v>
      </c>
      <c r="U926" s="202">
        <v>8</v>
      </c>
      <c r="V926" s="202">
        <v>3</v>
      </c>
      <c r="W926" s="202">
        <v>5</v>
      </c>
    </row>
    <row r="927" s="202" customFormat="1" hidden="1" spans="1:23">
      <c r="A927" s="202">
        <v>923</v>
      </c>
      <c r="B927" s="202" t="s">
        <v>5625</v>
      </c>
      <c r="C927" s="202" t="s">
        <v>7364</v>
      </c>
      <c r="D927" s="202" t="s">
        <v>1528</v>
      </c>
      <c r="E927" s="202" t="s">
        <v>7384</v>
      </c>
      <c r="F927" s="202" t="s">
        <v>1543</v>
      </c>
      <c r="G927" s="202" t="s">
        <v>1544</v>
      </c>
      <c r="H927" s="202" t="s">
        <v>7686</v>
      </c>
      <c r="I927" s="202" t="s">
        <v>7687</v>
      </c>
      <c r="J927" s="202" t="s">
        <v>5685</v>
      </c>
      <c r="K927" s="202" t="s">
        <v>5685</v>
      </c>
      <c r="L927" s="202" t="s">
        <v>5650</v>
      </c>
      <c r="M927" s="202" t="s">
        <v>5650</v>
      </c>
      <c r="N927" s="202" t="s">
        <v>5650</v>
      </c>
      <c r="O927" s="202" t="s">
        <v>5650</v>
      </c>
      <c r="P927" s="202" t="s">
        <v>5685</v>
      </c>
      <c r="Q927" s="202" t="s">
        <v>5685</v>
      </c>
      <c r="R927" s="202" t="s">
        <v>5685</v>
      </c>
      <c r="S927" s="202" t="s">
        <v>5650</v>
      </c>
      <c r="T927" s="202" t="s">
        <v>5650</v>
      </c>
      <c r="U927" s="202">
        <v>1</v>
      </c>
      <c r="V927" s="202">
        <v>0</v>
      </c>
      <c r="W927" s="202">
        <v>1</v>
      </c>
    </row>
    <row r="928" s="202" customFormat="1" spans="1:23">
      <c r="A928" s="202">
        <v>924</v>
      </c>
      <c r="B928" s="202" t="s">
        <v>5625</v>
      </c>
      <c r="C928" s="202" t="s">
        <v>7364</v>
      </c>
      <c r="D928" s="202" t="s">
        <v>5642</v>
      </c>
      <c r="E928" s="202" t="s">
        <v>5642</v>
      </c>
      <c r="F928" s="202" t="s">
        <v>1898</v>
      </c>
      <c r="G928" s="202" t="s">
        <v>1899</v>
      </c>
      <c r="H928" s="202" t="s">
        <v>1900</v>
      </c>
      <c r="I928" s="202" t="s">
        <v>5854</v>
      </c>
      <c r="J928" s="202" t="s">
        <v>5650</v>
      </c>
      <c r="K928" s="202" t="s">
        <v>5650</v>
      </c>
      <c r="L928" s="202" t="s">
        <v>5650</v>
      </c>
      <c r="M928" s="202" t="s">
        <v>5650</v>
      </c>
      <c r="N928" s="202" t="s">
        <v>5650</v>
      </c>
      <c r="O928" s="202" t="s">
        <v>5650</v>
      </c>
      <c r="P928" s="202" t="s">
        <v>5650</v>
      </c>
      <c r="Q928" s="202" t="s">
        <v>5650</v>
      </c>
      <c r="R928" s="202" t="s">
        <v>5650</v>
      </c>
      <c r="S928" s="202" t="s">
        <v>5650</v>
      </c>
      <c r="T928" s="202" t="s">
        <v>5650</v>
      </c>
      <c r="U928" s="202">
        <v>0</v>
      </c>
      <c r="V928" s="202">
        <v>0</v>
      </c>
      <c r="W928" s="202">
        <v>0</v>
      </c>
    </row>
    <row r="929" s="202" customFormat="1" spans="1:23">
      <c r="A929" s="202">
        <v>925</v>
      </c>
      <c r="B929" s="202" t="s">
        <v>5625</v>
      </c>
      <c r="C929" s="202" t="s">
        <v>7364</v>
      </c>
      <c r="D929" s="202" t="s">
        <v>5642</v>
      </c>
      <c r="E929" s="202" t="s">
        <v>5642</v>
      </c>
      <c r="F929" s="202" t="s">
        <v>1898</v>
      </c>
      <c r="G929" s="202" t="s">
        <v>1904</v>
      </c>
      <c r="H929" s="202" t="s">
        <v>1905</v>
      </c>
      <c r="I929" s="202" t="s">
        <v>5784</v>
      </c>
      <c r="J929" s="202" t="s">
        <v>5650</v>
      </c>
      <c r="K929" s="202" t="s">
        <v>5650</v>
      </c>
      <c r="L929" s="202" t="s">
        <v>5650</v>
      </c>
      <c r="M929" s="202" t="s">
        <v>5650</v>
      </c>
      <c r="N929" s="202" t="s">
        <v>5650</v>
      </c>
      <c r="O929" s="202" t="s">
        <v>5650</v>
      </c>
      <c r="P929" s="202" t="s">
        <v>5650</v>
      </c>
      <c r="Q929" s="202" t="s">
        <v>5650</v>
      </c>
      <c r="R929" s="202" t="s">
        <v>5650</v>
      </c>
      <c r="S929" s="202" t="s">
        <v>5650</v>
      </c>
      <c r="T929" s="202" t="s">
        <v>5650</v>
      </c>
      <c r="U929" s="202">
        <v>1</v>
      </c>
      <c r="V929" s="202">
        <v>1</v>
      </c>
      <c r="W929" s="202">
        <v>0</v>
      </c>
    </row>
    <row r="930" s="202" customFormat="1" spans="1:23">
      <c r="A930" s="202">
        <v>926</v>
      </c>
      <c r="B930" s="202" t="s">
        <v>5625</v>
      </c>
      <c r="C930" s="202" t="s">
        <v>7364</v>
      </c>
      <c r="D930" s="202" t="s">
        <v>5642</v>
      </c>
      <c r="E930" s="202" t="s">
        <v>5642</v>
      </c>
      <c r="F930" s="202" t="s">
        <v>1898</v>
      </c>
      <c r="G930" s="202" t="s">
        <v>1909</v>
      </c>
      <c r="H930" s="202" t="s">
        <v>1910</v>
      </c>
      <c r="I930" s="202" t="s">
        <v>7688</v>
      </c>
      <c r="J930" s="202" t="s">
        <v>5741</v>
      </c>
      <c r="K930" s="202" t="s">
        <v>6881</v>
      </c>
      <c r="L930" s="202" t="s">
        <v>5741</v>
      </c>
      <c r="M930" s="202" t="s">
        <v>6881</v>
      </c>
      <c r="N930" s="202" t="s">
        <v>5856</v>
      </c>
      <c r="O930" s="202" t="s">
        <v>5685</v>
      </c>
      <c r="P930" s="202" t="s">
        <v>5650</v>
      </c>
      <c r="Q930" s="202" t="s">
        <v>5650</v>
      </c>
      <c r="R930" s="202" t="s">
        <v>5650</v>
      </c>
      <c r="S930" s="202" t="s">
        <v>5650</v>
      </c>
      <c r="T930" s="202" t="s">
        <v>5650</v>
      </c>
      <c r="U930" s="202">
        <v>5</v>
      </c>
      <c r="V930" s="202">
        <v>5</v>
      </c>
      <c r="W930" s="202">
        <v>0</v>
      </c>
    </row>
    <row r="931" s="202" customFormat="1" spans="1:23">
      <c r="A931" s="202">
        <v>927</v>
      </c>
      <c r="B931" s="202" t="s">
        <v>5625</v>
      </c>
      <c r="C931" s="202" t="s">
        <v>7364</v>
      </c>
      <c r="D931" s="202" t="s">
        <v>5642</v>
      </c>
      <c r="E931" s="202" t="s">
        <v>5642</v>
      </c>
      <c r="F931" s="202" t="s">
        <v>1898</v>
      </c>
      <c r="G931" s="202" t="s">
        <v>1902</v>
      </c>
      <c r="H931" s="202" t="s">
        <v>1903</v>
      </c>
      <c r="I931" s="202" t="s">
        <v>6376</v>
      </c>
      <c r="J931" s="202" t="s">
        <v>5650</v>
      </c>
      <c r="K931" s="202" t="s">
        <v>5650</v>
      </c>
      <c r="L931" s="202" t="s">
        <v>5650</v>
      </c>
      <c r="M931" s="202" t="s">
        <v>5650</v>
      </c>
      <c r="N931" s="202" t="s">
        <v>5650</v>
      </c>
      <c r="O931" s="202" t="s">
        <v>5650</v>
      </c>
      <c r="P931" s="202" t="s">
        <v>5650</v>
      </c>
      <c r="Q931" s="202" t="s">
        <v>5650</v>
      </c>
      <c r="R931" s="202" t="s">
        <v>5650</v>
      </c>
      <c r="S931" s="202" t="s">
        <v>5650</v>
      </c>
      <c r="T931" s="202" t="s">
        <v>5650</v>
      </c>
      <c r="U931" s="202">
        <v>0</v>
      </c>
      <c r="V931" s="202">
        <v>0</v>
      </c>
      <c r="W931" s="202">
        <v>0</v>
      </c>
    </row>
    <row r="932" s="202" customFormat="1" spans="1:23">
      <c r="A932" s="202">
        <v>928</v>
      </c>
      <c r="B932" s="202" t="s">
        <v>5625</v>
      </c>
      <c r="C932" s="202" t="s">
        <v>7364</v>
      </c>
      <c r="D932" s="202" t="s">
        <v>5642</v>
      </c>
      <c r="E932" s="202" t="s">
        <v>5642</v>
      </c>
      <c r="F932" s="202" t="s">
        <v>1898</v>
      </c>
      <c r="G932" s="202" t="s">
        <v>5546</v>
      </c>
      <c r="H932" s="202" t="s">
        <v>2049</v>
      </c>
      <c r="I932" s="202" t="s">
        <v>7689</v>
      </c>
      <c r="J932" s="202" t="s">
        <v>5699</v>
      </c>
      <c r="K932" s="202" t="s">
        <v>5699</v>
      </c>
      <c r="L932" s="202" t="s">
        <v>5699</v>
      </c>
      <c r="M932" s="202" t="s">
        <v>5699</v>
      </c>
      <c r="N932" s="202" t="s">
        <v>5699</v>
      </c>
      <c r="O932" s="202" t="s">
        <v>5650</v>
      </c>
      <c r="P932" s="202" t="s">
        <v>5650</v>
      </c>
      <c r="Q932" s="202" t="s">
        <v>5650</v>
      </c>
      <c r="R932" s="202" t="s">
        <v>5650</v>
      </c>
      <c r="S932" s="202" t="s">
        <v>5650</v>
      </c>
      <c r="T932" s="202" t="s">
        <v>5650</v>
      </c>
      <c r="U932" s="202">
        <v>1</v>
      </c>
      <c r="V932" s="202">
        <v>1</v>
      </c>
      <c r="W932" s="202">
        <v>0</v>
      </c>
    </row>
    <row r="933" s="202" customFormat="1" spans="1:23">
      <c r="A933" s="202">
        <v>929</v>
      </c>
      <c r="B933" s="202" t="s">
        <v>5625</v>
      </c>
      <c r="C933" s="202" t="s">
        <v>7364</v>
      </c>
      <c r="D933" s="202" t="s">
        <v>5642</v>
      </c>
      <c r="E933" s="202" t="s">
        <v>5642</v>
      </c>
      <c r="F933" s="202" t="s">
        <v>1898</v>
      </c>
      <c r="G933" s="202" t="s">
        <v>1913</v>
      </c>
      <c r="H933" s="202" t="s">
        <v>1914</v>
      </c>
      <c r="I933" s="202" t="s">
        <v>7690</v>
      </c>
      <c r="J933" s="202" t="s">
        <v>5759</v>
      </c>
      <c r="K933" s="202" t="s">
        <v>7691</v>
      </c>
      <c r="L933" s="202" t="s">
        <v>5759</v>
      </c>
      <c r="M933" s="202" t="s">
        <v>7691</v>
      </c>
      <c r="N933" s="202" t="s">
        <v>5759</v>
      </c>
      <c r="O933" s="202" t="s">
        <v>5650</v>
      </c>
      <c r="P933" s="202" t="s">
        <v>5650</v>
      </c>
      <c r="Q933" s="202" t="s">
        <v>5650</v>
      </c>
      <c r="R933" s="202" t="s">
        <v>5650</v>
      </c>
      <c r="S933" s="202" t="s">
        <v>5650</v>
      </c>
      <c r="T933" s="202" t="s">
        <v>5650</v>
      </c>
      <c r="U933" s="202">
        <v>3</v>
      </c>
      <c r="V933" s="202">
        <v>3</v>
      </c>
      <c r="W933" s="202">
        <v>0</v>
      </c>
    </row>
    <row r="934" s="202" customFormat="1" spans="1:23">
      <c r="A934" s="202">
        <v>930</v>
      </c>
      <c r="B934" s="202" t="s">
        <v>5625</v>
      </c>
      <c r="C934" s="202" t="s">
        <v>7364</v>
      </c>
      <c r="D934" s="202" t="s">
        <v>5642</v>
      </c>
      <c r="E934" s="202" t="s">
        <v>5642</v>
      </c>
      <c r="F934" s="202" t="s">
        <v>1898</v>
      </c>
      <c r="G934" s="202" t="s">
        <v>1911</v>
      </c>
      <c r="H934" s="202" t="s">
        <v>1912</v>
      </c>
      <c r="I934" s="202" t="s">
        <v>7692</v>
      </c>
      <c r="J934" s="202" t="s">
        <v>5713</v>
      </c>
      <c r="K934" s="202" t="s">
        <v>5974</v>
      </c>
      <c r="L934" s="202" t="s">
        <v>5687</v>
      </c>
      <c r="M934" s="202" t="s">
        <v>5688</v>
      </c>
      <c r="N934" s="202" t="s">
        <v>5687</v>
      </c>
      <c r="O934" s="202" t="s">
        <v>5650</v>
      </c>
      <c r="P934" s="202" t="s">
        <v>5685</v>
      </c>
      <c r="Q934" s="202" t="s">
        <v>5685</v>
      </c>
      <c r="R934" s="202" t="s">
        <v>5650</v>
      </c>
      <c r="S934" s="202" t="s">
        <v>5685</v>
      </c>
      <c r="T934" s="202" t="s">
        <v>5650</v>
      </c>
      <c r="U934" s="202">
        <v>3</v>
      </c>
      <c r="V934" s="202">
        <v>2</v>
      </c>
      <c r="W934" s="202">
        <v>1</v>
      </c>
    </row>
    <row r="935" s="202" customFormat="1" spans="1:23">
      <c r="A935" s="202">
        <v>931</v>
      </c>
      <c r="B935" s="202" t="s">
        <v>5625</v>
      </c>
      <c r="C935" s="202" t="s">
        <v>7364</v>
      </c>
      <c r="D935" s="202" t="s">
        <v>5642</v>
      </c>
      <c r="E935" s="202" t="s">
        <v>5642</v>
      </c>
      <c r="F935" s="202" t="s">
        <v>1898</v>
      </c>
      <c r="G935" s="202" t="s">
        <v>1915</v>
      </c>
      <c r="H935" s="202" t="s">
        <v>1916</v>
      </c>
      <c r="I935" s="202" t="s">
        <v>7693</v>
      </c>
      <c r="J935" s="202" t="s">
        <v>7203</v>
      </c>
      <c r="K935" s="202" t="s">
        <v>7694</v>
      </c>
      <c r="L935" s="202" t="s">
        <v>6081</v>
      </c>
      <c r="M935" s="202" t="s">
        <v>7695</v>
      </c>
      <c r="N935" s="202" t="s">
        <v>5670</v>
      </c>
      <c r="O935" s="202" t="s">
        <v>5654</v>
      </c>
      <c r="P935" s="202" t="s">
        <v>5748</v>
      </c>
      <c r="Q935" s="202" t="s">
        <v>7696</v>
      </c>
      <c r="R935" s="202" t="s">
        <v>6760</v>
      </c>
      <c r="S935" s="202" t="s">
        <v>5669</v>
      </c>
      <c r="T935" s="202" t="s">
        <v>5650</v>
      </c>
      <c r="U935" s="202">
        <v>6</v>
      </c>
      <c r="V935" s="202">
        <v>3</v>
      </c>
      <c r="W935" s="202">
        <v>3</v>
      </c>
    </row>
    <row r="936" s="202" customFormat="1" hidden="1" spans="1:23">
      <c r="A936" s="202">
        <v>932</v>
      </c>
      <c r="B936" s="202" t="s">
        <v>5625</v>
      </c>
      <c r="C936" s="202" t="s">
        <v>7364</v>
      </c>
      <c r="D936" s="202" t="s">
        <v>1760</v>
      </c>
      <c r="E936" s="202" t="s">
        <v>7672</v>
      </c>
      <c r="F936" s="202" t="s">
        <v>1763</v>
      </c>
      <c r="G936" s="202" t="s">
        <v>1761</v>
      </c>
      <c r="H936" s="202" t="s">
        <v>1762</v>
      </c>
      <c r="I936" s="202" t="s">
        <v>7697</v>
      </c>
      <c r="J936" s="202" t="s">
        <v>7698</v>
      </c>
      <c r="K936" s="202" t="s">
        <v>6084</v>
      </c>
      <c r="L936" s="202" t="s">
        <v>7192</v>
      </c>
      <c r="M936" s="202" t="s">
        <v>7699</v>
      </c>
      <c r="N936" s="202" t="s">
        <v>6842</v>
      </c>
      <c r="O936" s="202" t="s">
        <v>5650</v>
      </c>
      <c r="P936" s="202" t="s">
        <v>7268</v>
      </c>
      <c r="Q936" s="202" t="s">
        <v>7499</v>
      </c>
      <c r="R936" s="202" t="s">
        <v>5872</v>
      </c>
      <c r="S936" s="202" t="s">
        <v>5650</v>
      </c>
      <c r="T936" s="202" t="s">
        <v>5844</v>
      </c>
      <c r="U936" s="202">
        <v>53</v>
      </c>
      <c r="V936" s="202">
        <v>6</v>
      </c>
      <c r="W936" s="202">
        <v>47</v>
      </c>
    </row>
    <row r="937" s="202" customFormat="1" hidden="1" spans="1:23">
      <c r="A937" s="202">
        <v>933</v>
      </c>
      <c r="B937" s="202" t="s">
        <v>5625</v>
      </c>
      <c r="C937" s="202" t="s">
        <v>7364</v>
      </c>
      <c r="D937" s="202" t="s">
        <v>1760</v>
      </c>
      <c r="E937" s="202" t="s">
        <v>7672</v>
      </c>
      <c r="F937" s="202" t="s">
        <v>1763</v>
      </c>
      <c r="G937" s="202" t="s">
        <v>1766</v>
      </c>
      <c r="H937" s="202" t="s">
        <v>1767</v>
      </c>
      <c r="I937" s="202" t="s">
        <v>5727</v>
      </c>
      <c r="J937" s="202" t="s">
        <v>5650</v>
      </c>
      <c r="K937" s="202" t="s">
        <v>5650</v>
      </c>
      <c r="L937" s="202" t="s">
        <v>5650</v>
      </c>
      <c r="M937" s="202" t="s">
        <v>5650</v>
      </c>
      <c r="N937" s="202" t="s">
        <v>5650</v>
      </c>
      <c r="O937" s="202" t="s">
        <v>5650</v>
      </c>
      <c r="P937" s="202" t="s">
        <v>5650</v>
      </c>
      <c r="Q937" s="202" t="s">
        <v>5650</v>
      </c>
      <c r="R937" s="202" t="s">
        <v>5650</v>
      </c>
      <c r="S937" s="202" t="s">
        <v>5650</v>
      </c>
      <c r="T937" s="202" t="s">
        <v>5650</v>
      </c>
      <c r="U937" s="202">
        <v>0</v>
      </c>
      <c r="V937" s="202">
        <v>0</v>
      </c>
      <c r="W937" s="202">
        <v>0</v>
      </c>
    </row>
    <row r="938" s="202" customFormat="1" hidden="1" spans="1:23">
      <c r="A938" s="202">
        <v>934</v>
      </c>
      <c r="B938" s="202" t="s">
        <v>5625</v>
      </c>
      <c r="C938" s="202" t="s">
        <v>7364</v>
      </c>
      <c r="D938" s="202" t="s">
        <v>1553</v>
      </c>
      <c r="E938" s="202" t="s">
        <v>7381</v>
      </c>
      <c r="F938" s="202" t="s">
        <v>1571</v>
      </c>
      <c r="G938" s="202" t="s">
        <v>1569</v>
      </c>
      <c r="H938" s="202" t="s">
        <v>1570</v>
      </c>
      <c r="I938" s="202" t="s">
        <v>7700</v>
      </c>
      <c r="J938" s="202" t="s">
        <v>5650</v>
      </c>
      <c r="K938" s="202" t="s">
        <v>5650</v>
      </c>
      <c r="L938" s="202" t="s">
        <v>5650</v>
      </c>
      <c r="M938" s="202" t="s">
        <v>5650</v>
      </c>
      <c r="N938" s="202" t="s">
        <v>5650</v>
      </c>
      <c r="O938" s="202" t="s">
        <v>5650</v>
      </c>
      <c r="P938" s="202" t="s">
        <v>5650</v>
      </c>
      <c r="Q938" s="202" t="s">
        <v>5650</v>
      </c>
      <c r="R938" s="202" t="s">
        <v>5650</v>
      </c>
      <c r="S938" s="202" t="s">
        <v>5650</v>
      </c>
      <c r="T938" s="202" t="s">
        <v>5650</v>
      </c>
      <c r="U938" s="202">
        <v>0</v>
      </c>
      <c r="V938" s="202">
        <v>0</v>
      </c>
      <c r="W938" s="202">
        <v>0</v>
      </c>
    </row>
    <row r="939" s="202" customFormat="1" hidden="1" spans="1:23">
      <c r="A939" s="202">
        <v>935</v>
      </c>
      <c r="B939" s="202" t="s">
        <v>5625</v>
      </c>
      <c r="C939" s="202" t="s">
        <v>7364</v>
      </c>
      <c r="D939" s="202" t="s">
        <v>1601</v>
      </c>
      <c r="E939" s="202" t="s">
        <v>7701</v>
      </c>
      <c r="F939" s="202" t="s">
        <v>1622</v>
      </c>
      <c r="G939" s="202" t="s">
        <v>1620</v>
      </c>
      <c r="H939" s="202" t="s">
        <v>1621</v>
      </c>
      <c r="I939" s="202" t="s">
        <v>7702</v>
      </c>
      <c r="J939" s="202" t="s">
        <v>7703</v>
      </c>
      <c r="K939" s="202" t="s">
        <v>5765</v>
      </c>
      <c r="L939" s="202" t="s">
        <v>6759</v>
      </c>
      <c r="M939" s="202" t="s">
        <v>7273</v>
      </c>
      <c r="N939" s="202" t="s">
        <v>6760</v>
      </c>
      <c r="O939" s="202" t="s">
        <v>6319</v>
      </c>
      <c r="P939" s="202" t="s">
        <v>7704</v>
      </c>
      <c r="Q939" s="202" t="s">
        <v>6716</v>
      </c>
      <c r="R939" s="202" t="s">
        <v>5932</v>
      </c>
      <c r="S939" s="202" t="s">
        <v>6298</v>
      </c>
      <c r="T939" s="202" t="s">
        <v>5713</v>
      </c>
      <c r="U939" s="202">
        <v>18</v>
      </c>
      <c r="V939" s="202">
        <v>10</v>
      </c>
      <c r="W939" s="202">
        <v>8</v>
      </c>
    </row>
    <row r="940" s="202" customFormat="1" hidden="1" spans="1:23">
      <c r="A940" s="202">
        <v>936</v>
      </c>
      <c r="B940" s="202" t="s">
        <v>5625</v>
      </c>
      <c r="C940" s="202" t="s">
        <v>7364</v>
      </c>
      <c r="D940" s="202" t="s">
        <v>248</v>
      </c>
      <c r="E940" s="202" t="s">
        <v>7705</v>
      </c>
      <c r="F940" s="202" t="s">
        <v>1744</v>
      </c>
      <c r="G940" s="202" t="s">
        <v>1745</v>
      </c>
      <c r="H940" s="202" t="s">
        <v>1746</v>
      </c>
      <c r="I940" s="202" t="s">
        <v>7706</v>
      </c>
      <c r="J940" s="202" t="s">
        <v>5727</v>
      </c>
      <c r="K940" s="202" t="s">
        <v>6141</v>
      </c>
      <c r="L940" s="202" t="s">
        <v>5727</v>
      </c>
      <c r="M940" s="202" t="s">
        <v>6141</v>
      </c>
      <c r="N940" s="202" t="s">
        <v>5727</v>
      </c>
      <c r="O940" s="202" t="s">
        <v>5650</v>
      </c>
      <c r="P940" s="202" t="s">
        <v>5650</v>
      </c>
      <c r="Q940" s="202" t="s">
        <v>5650</v>
      </c>
      <c r="R940" s="202" t="s">
        <v>5650</v>
      </c>
      <c r="S940" s="202" t="s">
        <v>5650</v>
      </c>
      <c r="T940" s="202" t="s">
        <v>5650</v>
      </c>
      <c r="U940" s="202">
        <v>2</v>
      </c>
      <c r="V940" s="202">
        <v>2</v>
      </c>
      <c r="W940" s="202">
        <v>0</v>
      </c>
    </row>
    <row r="941" s="202" customFormat="1" hidden="1" spans="1:23">
      <c r="A941" s="202">
        <v>937</v>
      </c>
      <c r="B941" s="202" t="s">
        <v>5625</v>
      </c>
      <c r="C941" s="202" t="s">
        <v>7364</v>
      </c>
      <c r="D941" s="202" t="s">
        <v>248</v>
      </c>
      <c r="E941" s="202" t="s">
        <v>7705</v>
      </c>
      <c r="F941" s="202" t="s">
        <v>1744</v>
      </c>
      <c r="G941" s="202" t="s">
        <v>1747</v>
      </c>
      <c r="H941" s="202" t="s">
        <v>1748</v>
      </c>
      <c r="I941" s="202" t="s">
        <v>7707</v>
      </c>
      <c r="J941" s="202" t="s">
        <v>5758</v>
      </c>
      <c r="K941" s="202" t="s">
        <v>6320</v>
      </c>
      <c r="L941" s="202" t="s">
        <v>5685</v>
      </c>
      <c r="M941" s="202" t="s">
        <v>5685</v>
      </c>
      <c r="N941" s="202" t="s">
        <v>5685</v>
      </c>
      <c r="O941" s="202" t="s">
        <v>5650</v>
      </c>
      <c r="P941" s="202" t="s">
        <v>5669</v>
      </c>
      <c r="Q941" s="202" t="s">
        <v>5654</v>
      </c>
      <c r="R941" s="202" t="s">
        <v>5669</v>
      </c>
      <c r="S941" s="202" t="s">
        <v>5650</v>
      </c>
      <c r="T941" s="202" t="s">
        <v>5650</v>
      </c>
      <c r="U941" s="202">
        <v>3</v>
      </c>
      <c r="V941" s="202">
        <v>1</v>
      </c>
      <c r="W941" s="202">
        <v>2</v>
      </c>
    </row>
    <row r="942" s="202" customFormat="1" hidden="1" spans="1:23">
      <c r="A942" s="202">
        <v>938</v>
      </c>
      <c r="B942" s="202" t="s">
        <v>5625</v>
      </c>
      <c r="C942" s="202" t="s">
        <v>7364</v>
      </c>
      <c r="D942" s="202" t="s">
        <v>248</v>
      </c>
      <c r="E942" s="202" t="s">
        <v>7705</v>
      </c>
      <c r="F942" s="202" t="s">
        <v>1744</v>
      </c>
      <c r="G942" s="202" t="s">
        <v>1749</v>
      </c>
      <c r="H942" s="202" t="s">
        <v>1750</v>
      </c>
      <c r="I942" s="202" t="s">
        <v>5699</v>
      </c>
      <c r="J942" s="202" t="s">
        <v>5650</v>
      </c>
      <c r="K942" s="202" t="s">
        <v>5650</v>
      </c>
      <c r="L942" s="202" t="s">
        <v>5650</v>
      </c>
      <c r="M942" s="202" t="s">
        <v>5650</v>
      </c>
      <c r="N942" s="202" t="s">
        <v>5650</v>
      </c>
      <c r="O942" s="202" t="s">
        <v>5650</v>
      </c>
      <c r="P942" s="202" t="s">
        <v>5650</v>
      </c>
      <c r="Q942" s="202" t="s">
        <v>5650</v>
      </c>
      <c r="R942" s="202" t="s">
        <v>5650</v>
      </c>
      <c r="S942" s="202" t="s">
        <v>5650</v>
      </c>
      <c r="T942" s="202" t="s">
        <v>5650</v>
      </c>
      <c r="U942" s="202">
        <v>0</v>
      </c>
      <c r="V942" s="202">
        <v>0</v>
      </c>
      <c r="W942" s="202">
        <v>0</v>
      </c>
    </row>
    <row r="943" s="202" customFormat="1" hidden="1" spans="1:23">
      <c r="A943" s="202">
        <v>939</v>
      </c>
      <c r="B943" s="202" t="s">
        <v>5625</v>
      </c>
      <c r="C943" s="202" t="s">
        <v>7364</v>
      </c>
      <c r="D943" s="202" t="s">
        <v>248</v>
      </c>
      <c r="E943" s="202" t="s">
        <v>7705</v>
      </c>
      <c r="F943" s="202" t="s">
        <v>1744</v>
      </c>
      <c r="G943" s="202" t="s">
        <v>1742</v>
      </c>
      <c r="H943" s="202" t="s">
        <v>1743</v>
      </c>
      <c r="I943" s="202" t="s">
        <v>7708</v>
      </c>
      <c r="J943" s="202" t="s">
        <v>5650</v>
      </c>
      <c r="K943" s="202" t="s">
        <v>5650</v>
      </c>
      <c r="L943" s="202" t="s">
        <v>5650</v>
      </c>
      <c r="M943" s="202" t="s">
        <v>5650</v>
      </c>
      <c r="N943" s="202" t="s">
        <v>5650</v>
      </c>
      <c r="O943" s="202" t="s">
        <v>5650</v>
      </c>
      <c r="P943" s="202" t="s">
        <v>5650</v>
      </c>
      <c r="Q943" s="202" t="s">
        <v>5650</v>
      </c>
      <c r="R943" s="202" t="s">
        <v>5650</v>
      </c>
      <c r="S943" s="202" t="s">
        <v>5650</v>
      </c>
      <c r="T943" s="202" t="s">
        <v>5650</v>
      </c>
      <c r="U943" s="202">
        <v>0</v>
      </c>
      <c r="V943" s="202">
        <v>0</v>
      </c>
      <c r="W943" s="202">
        <v>0</v>
      </c>
    </row>
    <row r="944" s="202" customFormat="1" hidden="1" spans="1:23">
      <c r="A944" s="202">
        <v>940</v>
      </c>
      <c r="B944" s="202" t="s">
        <v>5625</v>
      </c>
      <c r="C944" s="202" t="s">
        <v>7364</v>
      </c>
      <c r="D944" s="202" t="s">
        <v>1699</v>
      </c>
      <c r="E944" s="202" t="s">
        <v>7382</v>
      </c>
      <c r="F944" s="202" t="s">
        <v>1702</v>
      </c>
      <c r="G944" s="202" t="s">
        <v>1721</v>
      </c>
      <c r="H944" s="202" t="s">
        <v>7709</v>
      </c>
      <c r="I944" s="202" t="s">
        <v>7710</v>
      </c>
      <c r="J944" s="202" t="s">
        <v>5650</v>
      </c>
      <c r="K944" s="202" t="s">
        <v>5650</v>
      </c>
      <c r="L944" s="202" t="s">
        <v>5650</v>
      </c>
      <c r="M944" s="202" t="s">
        <v>5650</v>
      </c>
      <c r="N944" s="202" t="s">
        <v>5650</v>
      </c>
      <c r="O944" s="202" t="s">
        <v>5650</v>
      </c>
      <c r="P944" s="202" t="s">
        <v>5650</v>
      </c>
      <c r="Q944" s="202" t="s">
        <v>5650</v>
      </c>
      <c r="R944" s="202" t="s">
        <v>5650</v>
      </c>
      <c r="S944" s="202" t="s">
        <v>5650</v>
      </c>
      <c r="T944" s="202" t="s">
        <v>5650</v>
      </c>
      <c r="U944" s="202">
        <v>0</v>
      </c>
      <c r="V944" s="202">
        <v>0</v>
      </c>
      <c r="W944" s="202">
        <v>0</v>
      </c>
    </row>
    <row r="945" s="202" customFormat="1" hidden="1" spans="1:23">
      <c r="A945" s="202">
        <v>941</v>
      </c>
      <c r="B945" s="202" t="s">
        <v>5625</v>
      </c>
      <c r="C945" s="202" t="s">
        <v>7364</v>
      </c>
      <c r="D945" s="202" t="s">
        <v>1699</v>
      </c>
      <c r="E945" s="202" t="s">
        <v>7382</v>
      </c>
      <c r="F945" s="202" t="s">
        <v>1702</v>
      </c>
      <c r="G945" s="202" t="s">
        <v>1700</v>
      </c>
      <c r="H945" s="202" t="s">
        <v>1701</v>
      </c>
      <c r="I945" s="202" t="s">
        <v>7711</v>
      </c>
      <c r="J945" s="202" t="s">
        <v>5822</v>
      </c>
      <c r="K945" s="202" t="s">
        <v>7622</v>
      </c>
      <c r="L945" s="202" t="s">
        <v>5822</v>
      </c>
      <c r="M945" s="202" t="s">
        <v>7622</v>
      </c>
      <c r="N945" s="202" t="s">
        <v>6461</v>
      </c>
      <c r="O945" s="202" t="s">
        <v>5654</v>
      </c>
      <c r="P945" s="202" t="s">
        <v>5650</v>
      </c>
      <c r="Q945" s="202" t="s">
        <v>5650</v>
      </c>
      <c r="R945" s="202" t="s">
        <v>5650</v>
      </c>
      <c r="S945" s="202" t="s">
        <v>5650</v>
      </c>
      <c r="T945" s="202" t="s">
        <v>5650</v>
      </c>
      <c r="U945" s="202">
        <v>3</v>
      </c>
      <c r="V945" s="202">
        <v>3</v>
      </c>
      <c r="W945" s="202">
        <v>0</v>
      </c>
    </row>
    <row r="946" s="202" customFormat="1" hidden="1" spans="1:23">
      <c r="A946" s="202">
        <v>942</v>
      </c>
      <c r="B946" s="202" t="s">
        <v>5625</v>
      </c>
      <c r="C946" s="202" t="s">
        <v>7364</v>
      </c>
      <c r="D946" s="202" t="s">
        <v>1699</v>
      </c>
      <c r="E946" s="202" t="s">
        <v>7712</v>
      </c>
      <c r="F946" s="202" t="s">
        <v>1708</v>
      </c>
      <c r="G946" s="202" t="s">
        <v>1706</v>
      </c>
      <c r="H946" s="202" t="s">
        <v>1707</v>
      </c>
      <c r="I946" s="202" t="s">
        <v>7713</v>
      </c>
      <c r="J946" s="202" t="s">
        <v>5650</v>
      </c>
      <c r="K946" s="202" t="s">
        <v>5650</v>
      </c>
      <c r="L946" s="202" t="s">
        <v>5650</v>
      </c>
      <c r="M946" s="202" t="s">
        <v>5650</v>
      </c>
      <c r="N946" s="202" t="s">
        <v>5650</v>
      </c>
      <c r="O946" s="202" t="s">
        <v>5650</v>
      </c>
      <c r="P946" s="202" t="s">
        <v>5650</v>
      </c>
      <c r="Q946" s="202" t="s">
        <v>5650</v>
      </c>
      <c r="R946" s="202" t="s">
        <v>5650</v>
      </c>
      <c r="S946" s="202" t="s">
        <v>5650</v>
      </c>
      <c r="T946" s="202" t="s">
        <v>5650</v>
      </c>
      <c r="U946" s="202">
        <v>0</v>
      </c>
      <c r="V946" s="202">
        <v>0</v>
      </c>
      <c r="W946" s="202">
        <v>0</v>
      </c>
    </row>
    <row r="947" s="202" customFormat="1" hidden="1" spans="1:23">
      <c r="A947" s="202">
        <v>943</v>
      </c>
      <c r="B947" s="202" t="s">
        <v>5625</v>
      </c>
      <c r="C947" s="202" t="s">
        <v>7364</v>
      </c>
      <c r="D947" s="202" t="s">
        <v>1489</v>
      </c>
      <c r="E947" s="202" t="s">
        <v>7714</v>
      </c>
      <c r="F947" s="202" t="s">
        <v>1492</v>
      </c>
      <c r="G947" s="202" t="s">
        <v>1490</v>
      </c>
      <c r="H947" s="202" t="s">
        <v>1491</v>
      </c>
      <c r="I947" s="202" t="s">
        <v>6396</v>
      </c>
      <c r="J947" s="202" t="s">
        <v>5722</v>
      </c>
      <c r="K947" s="202" t="s">
        <v>5940</v>
      </c>
      <c r="L947" s="202" t="s">
        <v>5722</v>
      </c>
      <c r="M947" s="202" t="s">
        <v>5940</v>
      </c>
      <c r="N947" s="202" t="s">
        <v>5685</v>
      </c>
      <c r="O947" s="202" t="s">
        <v>5654</v>
      </c>
      <c r="P947" s="202" t="s">
        <v>5650</v>
      </c>
      <c r="Q947" s="202" t="s">
        <v>5650</v>
      </c>
      <c r="R947" s="202" t="s">
        <v>5650</v>
      </c>
      <c r="S947" s="202" t="s">
        <v>5650</v>
      </c>
      <c r="T947" s="202" t="s">
        <v>5650</v>
      </c>
      <c r="U947" s="202">
        <v>2</v>
      </c>
      <c r="V947" s="202">
        <v>2</v>
      </c>
      <c r="W947" s="202">
        <v>0</v>
      </c>
    </row>
    <row r="948" s="202" customFormat="1" hidden="1" spans="1:23">
      <c r="A948" s="202">
        <v>944</v>
      </c>
      <c r="B948" s="202" t="s">
        <v>5625</v>
      </c>
      <c r="C948" s="202" t="s">
        <v>7364</v>
      </c>
      <c r="D948" s="202" t="s">
        <v>1489</v>
      </c>
      <c r="E948" s="202" t="s">
        <v>7714</v>
      </c>
      <c r="F948" s="202" t="s">
        <v>1492</v>
      </c>
      <c r="G948" s="202" t="s">
        <v>1523</v>
      </c>
      <c r="H948" s="202" t="s">
        <v>1524</v>
      </c>
      <c r="I948" s="202" t="s">
        <v>6147</v>
      </c>
      <c r="J948" s="202" t="s">
        <v>6147</v>
      </c>
      <c r="K948" s="202" t="s">
        <v>7715</v>
      </c>
      <c r="L948" s="202" t="s">
        <v>6309</v>
      </c>
      <c r="M948" s="202" t="s">
        <v>6309</v>
      </c>
      <c r="N948" s="202" t="s">
        <v>6309</v>
      </c>
      <c r="O948" s="202" t="s">
        <v>5650</v>
      </c>
      <c r="P948" s="202" t="s">
        <v>5865</v>
      </c>
      <c r="Q948" s="202" t="s">
        <v>5795</v>
      </c>
      <c r="R948" s="202" t="s">
        <v>5669</v>
      </c>
      <c r="S948" s="202" t="s">
        <v>5650</v>
      </c>
      <c r="T948" s="202" t="s">
        <v>5669</v>
      </c>
      <c r="U948" s="202">
        <v>5</v>
      </c>
      <c r="V948" s="202">
        <v>1</v>
      </c>
      <c r="W948" s="202">
        <v>4</v>
      </c>
    </row>
    <row r="949" s="202" customFormat="1" hidden="1" spans="1:23">
      <c r="A949" s="202">
        <v>945</v>
      </c>
      <c r="B949" s="202" t="s">
        <v>5625</v>
      </c>
      <c r="C949" s="202" t="s">
        <v>7364</v>
      </c>
      <c r="D949" s="202" t="s">
        <v>1489</v>
      </c>
      <c r="E949" s="202" t="s">
        <v>7714</v>
      </c>
      <c r="F949" s="202" t="s">
        <v>1492</v>
      </c>
      <c r="G949" s="202" t="s">
        <v>1502</v>
      </c>
      <c r="H949" s="202" t="s">
        <v>1503</v>
      </c>
      <c r="I949" s="202" t="s">
        <v>7716</v>
      </c>
      <c r="J949" s="202" t="s">
        <v>7083</v>
      </c>
      <c r="K949" s="202" t="s">
        <v>7084</v>
      </c>
      <c r="L949" s="202" t="s">
        <v>6356</v>
      </c>
      <c r="M949" s="202" t="s">
        <v>6357</v>
      </c>
      <c r="N949" s="202" t="s">
        <v>6309</v>
      </c>
      <c r="O949" s="202" t="s">
        <v>6239</v>
      </c>
      <c r="P949" s="202" t="s">
        <v>6298</v>
      </c>
      <c r="Q949" s="202" t="s">
        <v>6298</v>
      </c>
      <c r="R949" s="202" t="s">
        <v>5650</v>
      </c>
      <c r="S949" s="202" t="s">
        <v>6298</v>
      </c>
      <c r="T949" s="202" t="s">
        <v>5650</v>
      </c>
      <c r="U949" s="202">
        <v>3</v>
      </c>
      <c r="V949" s="202">
        <v>2</v>
      </c>
      <c r="W949" s="202">
        <v>1</v>
      </c>
    </row>
    <row r="950" s="202" customFormat="1" hidden="1" spans="1:23">
      <c r="A950" s="202">
        <v>946</v>
      </c>
      <c r="B950" s="202" t="s">
        <v>5625</v>
      </c>
      <c r="C950" s="202" t="s">
        <v>7364</v>
      </c>
      <c r="D950" s="202" t="s">
        <v>1489</v>
      </c>
      <c r="E950" s="202" t="s">
        <v>7714</v>
      </c>
      <c r="F950" s="202" t="s">
        <v>1492</v>
      </c>
      <c r="G950" s="202" t="s">
        <v>1493</v>
      </c>
      <c r="H950" s="202" t="s">
        <v>1494</v>
      </c>
      <c r="I950" s="202" t="s">
        <v>6028</v>
      </c>
      <c r="J950" s="202" t="s">
        <v>5650</v>
      </c>
      <c r="K950" s="202" t="s">
        <v>5650</v>
      </c>
      <c r="L950" s="202" t="s">
        <v>5650</v>
      </c>
      <c r="M950" s="202" t="s">
        <v>5650</v>
      </c>
      <c r="N950" s="202" t="s">
        <v>5650</v>
      </c>
      <c r="O950" s="202" t="s">
        <v>5650</v>
      </c>
      <c r="P950" s="202" t="s">
        <v>5650</v>
      </c>
      <c r="Q950" s="202" t="s">
        <v>5650</v>
      </c>
      <c r="R950" s="202" t="s">
        <v>5650</v>
      </c>
      <c r="S950" s="202" t="s">
        <v>5650</v>
      </c>
      <c r="T950" s="202" t="s">
        <v>5650</v>
      </c>
      <c r="U950" s="202">
        <v>0</v>
      </c>
      <c r="V950" s="202">
        <v>0</v>
      </c>
      <c r="W950" s="202">
        <v>0</v>
      </c>
    </row>
    <row r="951" s="202" customFormat="1" hidden="1" spans="1:23">
      <c r="A951" s="202">
        <v>947</v>
      </c>
      <c r="B951" s="202" t="s">
        <v>5625</v>
      </c>
      <c r="C951" s="202" t="s">
        <v>7364</v>
      </c>
      <c r="D951" s="202" t="s">
        <v>1489</v>
      </c>
      <c r="E951" s="202" t="s">
        <v>7714</v>
      </c>
      <c r="F951" s="202" t="s">
        <v>1492</v>
      </c>
      <c r="G951" s="202" t="s">
        <v>1495</v>
      </c>
      <c r="H951" s="202" t="s">
        <v>1496</v>
      </c>
      <c r="I951" s="202" t="s">
        <v>7717</v>
      </c>
      <c r="J951" s="202" t="s">
        <v>6028</v>
      </c>
      <c r="K951" s="202" t="s">
        <v>6204</v>
      </c>
      <c r="L951" s="202" t="s">
        <v>6028</v>
      </c>
      <c r="M951" s="202" t="s">
        <v>6204</v>
      </c>
      <c r="N951" s="202" t="s">
        <v>6147</v>
      </c>
      <c r="O951" s="202" t="s">
        <v>6205</v>
      </c>
      <c r="P951" s="202" t="s">
        <v>5650</v>
      </c>
      <c r="Q951" s="202" t="s">
        <v>5650</v>
      </c>
      <c r="R951" s="202" t="s">
        <v>5650</v>
      </c>
      <c r="S951" s="202" t="s">
        <v>5650</v>
      </c>
      <c r="T951" s="202" t="s">
        <v>5650</v>
      </c>
      <c r="U951" s="202">
        <v>2</v>
      </c>
      <c r="V951" s="202">
        <v>2</v>
      </c>
      <c r="W951" s="202">
        <v>0</v>
      </c>
    </row>
    <row r="952" s="202" customFormat="1" hidden="1" spans="1:23">
      <c r="A952" s="202">
        <v>948</v>
      </c>
      <c r="B952" s="202" t="s">
        <v>5625</v>
      </c>
      <c r="C952" s="202" t="s">
        <v>7364</v>
      </c>
      <c r="D952" s="202" t="s">
        <v>6655</v>
      </c>
      <c r="E952" s="202" t="s">
        <v>7718</v>
      </c>
      <c r="F952" s="202" t="s">
        <v>1501</v>
      </c>
      <c r="G952" s="202" t="s">
        <v>1836</v>
      </c>
      <c r="H952" s="202" t="s">
        <v>1837</v>
      </c>
      <c r="I952" s="202" t="s">
        <v>7719</v>
      </c>
      <c r="J952" s="202" t="s">
        <v>7130</v>
      </c>
      <c r="K952" s="202" t="s">
        <v>7720</v>
      </c>
      <c r="L952" s="202" t="s">
        <v>7721</v>
      </c>
      <c r="M952" s="202" t="s">
        <v>7722</v>
      </c>
      <c r="N952" s="202" t="s">
        <v>5763</v>
      </c>
      <c r="O952" s="202" t="s">
        <v>6628</v>
      </c>
      <c r="P952" s="202" t="s">
        <v>5722</v>
      </c>
      <c r="Q952" s="202" t="s">
        <v>5940</v>
      </c>
      <c r="R952" s="202" t="s">
        <v>5722</v>
      </c>
      <c r="S952" s="202" t="s">
        <v>5650</v>
      </c>
      <c r="T952" s="202" t="s">
        <v>5650</v>
      </c>
      <c r="U952" s="202">
        <v>7</v>
      </c>
      <c r="V952" s="202">
        <v>5</v>
      </c>
      <c r="W952" s="202">
        <v>2</v>
      </c>
    </row>
    <row r="953" s="202" customFormat="1" hidden="1" spans="1:23">
      <c r="A953" s="202">
        <v>949</v>
      </c>
      <c r="B953" s="202" t="s">
        <v>5625</v>
      </c>
      <c r="C953" s="202" t="s">
        <v>7364</v>
      </c>
      <c r="D953" s="202" t="s">
        <v>6655</v>
      </c>
      <c r="E953" s="202" t="s">
        <v>7723</v>
      </c>
      <c r="F953" s="202" t="s">
        <v>1835</v>
      </c>
      <c r="G953" s="202" t="s">
        <v>1833</v>
      </c>
      <c r="H953" s="202" t="s">
        <v>1834</v>
      </c>
      <c r="I953" s="202" t="s">
        <v>7724</v>
      </c>
      <c r="J953" s="202" t="s">
        <v>5650</v>
      </c>
      <c r="K953" s="202" t="s">
        <v>5650</v>
      </c>
      <c r="L953" s="202" t="s">
        <v>5650</v>
      </c>
      <c r="M953" s="202" t="s">
        <v>5650</v>
      </c>
      <c r="N953" s="202" t="s">
        <v>5650</v>
      </c>
      <c r="O953" s="202" t="s">
        <v>5650</v>
      </c>
      <c r="P953" s="202" t="s">
        <v>5650</v>
      </c>
      <c r="Q953" s="202" t="s">
        <v>5650</v>
      </c>
      <c r="R953" s="202" t="s">
        <v>5650</v>
      </c>
      <c r="S953" s="202" t="s">
        <v>5650</v>
      </c>
      <c r="T953" s="202" t="s">
        <v>5650</v>
      </c>
      <c r="U953" s="202">
        <v>0</v>
      </c>
      <c r="V953" s="202">
        <v>0</v>
      </c>
      <c r="W953" s="202">
        <v>0</v>
      </c>
    </row>
    <row r="954" s="202" customFormat="1" spans="1:23">
      <c r="A954" s="202">
        <v>950</v>
      </c>
      <c r="B954" s="202" t="s">
        <v>5625</v>
      </c>
      <c r="C954" s="202" t="s">
        <v>7364</v>
      </c>
      <c r="D954" s="202" t="s">
        <v>5642</v>
      </c>
      <c r="E954" s="202" t="s">
        <v>5642</v>
      </c>
      <c r="F954" s="202" t="s">
        <v>1973</v>
      </c>
      <c r="G954" s="202" t="s">
        <v>1985</v>
      </c>
      <c r="H954" s="202" t="s">
        <v>1986</v>
      </c>
      <c r="I954" s="202" t="s">
        <v>7725</v>
      </c>
      <c r="J954" s="202" t="s">
        <v>5650</v>
      </c>
      <c r="K954" s="202" t="s">
        <v>5650</v>
      </c>
      <c r="L954" s="202" t="s">
        <v>5650</v>
      </c>
      <c r="M954" s="202" t="s">
        <v>5650</v>
      </c>
      <c r="N954" s="202" t="s">
        <v>5650</v>
      </c>
      <c r="O954" s="202" t="s">
        <v>5650</v>
      </c>
      <c r="P954" s="202" t="s">
        <v>5650</v>
      </c>
      <c r="Q954" s="202" t="s">
        <v>5650</v>
      </c>
      <c r="R954" s="202" t="s">
        <v>5650</v>
      </c>
      <c r="S954" s="202" t="s">
        <v>5650</v>
      </c>
      <c r="T954" s="202" t="s">
        <v>5650</v>
      </c>
      <c r="U954" s="202">
        <v>0</v>
      </c>
      <c r="V954" s="202">
        <v>0</v>
      </c>
      <c r="W954" s="202">
        <v>0</v>
      </c>
    </row>
    <row r="955" s="202" customFormat="1" spans="1:23">
      <c r="A955" s="202">
        <v>951</v>
      </c>
      <c r="B955" s="202" t="s">
        <v>5625</v>
      </c>
      <c r="C955" s="202" t="s">
        <v>7364</v>
      </c>
      <c r="D955" s="202" t="s">
        <v>5642</v>
      </c>
      <c r="E955" s="202" t="s">
        <v>5642</v>
      </c>
      <c r="F955" s="202" t="s">
        <v>1973</v>
      </c>
      <c r="G955" s="202" t="s">
        <v>1971</v>
      </c>
      <c r="H955" s="202" t="s">
        <v>1972</v>
      </c>
      <c r="I955" s="202" t="s">
        <v>7726</v>
      </c>
      <c r="J955" s="202" t="s">
        <v>5650</v>
      </c>
      <c r="K955" s="202" t="s">
        <v>5650</v>
      </c>
      <c r="L955" s="202" t="s">
        <v>5650</v>
      </c>
      <c r="M955" s="202" t="s">
        <v>5650</v>
      </c>
      <c r="N955" s="202" t="s">
        <v>5650</v>
      </c>
      <c r="O955" s="202" t="s">
        <v>5650</v>
      </c>
      <c r="P955" s="202" t="s">
        <v>5650</v>
      </c>
      <c r="Q955" s="202" t="s">
        <v>5650</v>
      </c>
      <c r="R955" s="202" t="s">
        <v>5650</v>
      </c>
      <c r="S955" s="202" t="s">
        <v>5650</v>
      </c>
      <c r="T955" s="202" t="s">
        <v>5650</v>
      </c>
      <c r="U955" s="202">
        <v>0</v>
      </c>
      <c r="V955" s="202">
        <v>0</v>
      </c>
      <c r="W955" s="202">
        <v>0</v>
      </c>
    </row>
    <row r="956" s="202" customFormat="1" hidden="1" spans="1:23">
      <c r="A956" s="202">
        <v>952</v>
      </c>
      <c r="B956" s="202" t="s">
        <v>5625</v>
      </c>
      <c r="C956" s="202" t="s">
        <v>7364</v>
      </c>
      <c r="D956" s="202" t="s">
        <v>6655</v>
      </c>
      <c r="E956" s="202" t="s">
        <v>7727</v>
      </c>
      <c r="F956" s="202" t="s">
        <v>1863</v>
      </c>
      <c r="G956" s="202" t="s">
        <v>1861</v>
      </c>
      <c r="H956" s="202" t="s">
        <v>1862</v>
      </c>
      <c r="I956" s="202" t="s">
        <v>7728</v>
      </c>
      <c r="J956" s="202" t="s">
        <v>7183</v>
      </c>
      <c r="K956" s="202" t="s">
        <v>5920</v>
      </c>
      <c r="L956" s="202" t="s">
        <v>5650</v>
      </c>
      <c r="M956" s="202" t="s">
        <v>5650</v>
      </c>
      <c r="N956" s="202" t="s">
        <v>5650</v>
      </c>
      <c r="O956" s="202" t="s">
        <v>5650</v>
      </c>
      <c r="P956" s="202" t="s">
        <v>7183</v>
      </c>
      <c r="Q956" s="202" t="s">
        <v>5920</v>
      </c>
      <c r="R956" s="202" t="s">
        <v>6767</v>
      </c>
      <c r="S956" s="202" t="s">
        <v>5650</v>
      </c>
      <c r="T956" s="202" t="s">
        <v>5784</v>
      </c>
      <c r="U956" s="202">
        <v>18</v>
      </c>
      <c r="V956" s="202">
        <v>0</v>
      </c>
      <c r="W956" s="202">
        <v>18</v>
      </c>
    </row>
    <row r="957" s="202" customFormat="1" hidden="1" spans="1:23">
      <c r="A957" s="202">
        <v>953</v>
      </c>
      <c r="B957" s="202" t="s">
        <v>5625</v>
      </c>
      <c r="C957" s="202" t="s">
        <v>7364</v>
      </c>
      <c r="D957" s="202" t="s">
        <v>6655</v>
      </c>
      <c r="E957" s="202" t="s">
        <v>7727</v>
      </c>
      <c r="F957" s="202" t="s">
        <v>1863</v>
      </c>
      <c r="G957" s="202" t="s">
        <v>1864</v>
      </c>
      <c r="H957" s="202" t="s">
        <v>1865</v>
      </c>
      <c r="I957" s="202" t="s">
        <v>7729</v>
      </c>
      <c r="J957" s="202" t="s">
        <v>5817</v>
      </c>
      <c r="K957" s="202" t="s">
        <v>5841</v>
      </c>
      <c r="L957" s="202" t="s">
        <v>5650</v>
      </c>
      <c r="M957" s="202" t="s">
        <v>5650</v>
      </c>
      <c r="N957" s="202" t="s">
        <v>5650</v>
      </c>
      <c r="O957" s="202" t="s">
        <v>5650</v>
      </c>
      <c r="P957" s="202" t="s">
        <v>5817</v>
      </c>
      <c r="Q957" s="202" t="s">
        <v>5841</v>
      </c>
      <c r="R957" s="202" t="s">
        <v>5758</v>
      </c>
      <c r="S957" s="202" t="s">
        <v>5650</v>
      </c>
      <c r="T957" s="202" t="s">
        <v>5758</v>
      </c>
      <c r="U957" s="202">
        <v>20</v>
      </c>
      <c r="V957" s="202">
        <v>0</v>
      </c>
      <c r="W957" s="202">
        <v>20</v>
      </c>
    </row>
    <row r="958" s="202" customFormat="1" hidden="1" spans="1:23">
      <c r="A958" s="202">
        <v>954</v>
      </c>
      <c r="B958" s="202" t="s">
        <v>5625</v>
      </c>
      <c r="C958" s="202" t="s">
        <v>7364</v>
      </c>
      <c r="D958" s="202" t="s">
        <v>6655</v>
      </c>
      <c r="E958" s="202" t="s">
        <v>7723</v>
      </c>
      <c r="F958" s="202" t="s">
        <v>7730</v>
      </c>
      <c r="G958" s="202" t="s">
        <v>1840</v>
      </c>
      <c r="H958" s="202" t="s">
        <v>1841</v>
      </c>
      <c r="I958" s="202" t="s">
        <v>7731</v>
      </c>
      <c r="J958" s="202" t="s">
        <v>5865</v>
      </c>
      <c r="K958" s="202" t="s">
        <v>5685</v>
      </c>
      <c r="L958" s="202" t="s">
        <v>5758</v>
      </c>
      <c r="M958" s="202" t="s">
        <v>5758</v>
      </c>
      <c r="N958" s="202" t="s">
        <v>5758</v>
      </c>
      <c r="O958" s="202" t="s">
        <v>5650</v>
      </c>
      <c r="P958" s="202" t="s">
        <v>5685</v>
      </c>
      <c r="Q958" s="202" t="s">
        <v>5685</v>
      </c>
      <c r="R958" s="202" t="s">
        <v>5685</v>
      </c>
      <c r="S958" s="202" t="s">
        <v>5650</v>
      </c>
      <c r="T958" s="202" t="s">
        <v>5650</v>
      </c>
      <c r="U958" s="202">
        <v>2</v>
      </c>
      <c r="V958" s="202">
        <v>1</v>
      </c>
      <c r="W958" s="202">
        <v>1</v>
      </c>
    </row>
    <row r="959" s="202" customFormat="1" hidden="1" spans="1:23">
      <c r="A959" s="202">
        <v>955</v>
      </c>
      <c r="B959" s="202" t="s">
        <v>5625</v>
      </c>
      <c r="C959" s="202" t="s">
        <v>7364</v>
      </c>
      <c r="D959" s="202" t="s">
        <v>6655</v>
      </c>
      <c r="E959" s="202" t="s">
        <v>7732</v>
      </c>
      <c r="F959" s="202" t="s">
        <v>1860</v>
      </c>
      <c r="G959" s="202" t="s">
        <v>1858</v>
      </c>
      <c r="H959" s="202" t="s">
        <v>2123</v>
      </c>
      <c r="I959" s="202" t="s">
        <v>6072</v>
      </c>
      <c r="J959" s="202" t="s">
        <v>6456</v>
      </c>
      <c r="K959" s="202" t="s">
        <v>5816</v>
      </c>
      <c r="L959" s="202" t="s">
        <v>5650</v>
      </c>
      <c r="M959" s="202" t="s">
        <v>5650</v>
      </c>
      <c r="N959" s="202" t="s">
        <v>5650</v>
      </c>
      <c r="O959" s="202" t="s">
        <v>5650</v>
      </c>
      <c r="P959" s="202" t="s">
        <v>6456</v>
      </c>
      <c r="Q959" s="202" t="s">
        <v>5816</v>
      </c>
      <c r="R959" s="202" t="s">
        <v>5672</v>
      </c>
      <c r="S959" s="202" t="s">
        <v>5650</v>
      </c>
      <c r="T959" s="202" t="s">
        <v>5724</v>
      </c>
      <c r="U959" s="202">
        <v>9</v>
      </c>
      <c r="V959" s="202">
        <v>0</v>
      </c>
      <c r="W959" s="202">
        <v>9</v>
      </c>
    </row>
    <row r="960" s="202" customFormat="1" hidden="1" spans="1:23">
      <c r="A960" s="202">
        <v>956</v>
      </c>
      <c r="B960" s="202" t="s">
        <v>5625</v>
      </c>
      <c r="C960" s="202" t="s">
        <v>7364</v>
      </c>
      <c r="D960" s="202" t="s">
        <v>6655</v>
      </c>
      <c r="E960" s="202" t="s">
        <v>7733</v>
      </c>
      <c r="F960" s="202" t="s">
        <v>1871</v>
      </c>
      <c r="G960" s="202" t="s">
        <v>1869</v>
      </c>
      <c r="H960" s="202" t="s">
        <v>1870</v>
      </c>
      <c r="I960" s="202" t="s">
        <v>7734</v>
      </c>
      <c r="J960" s="202" t="s">
        <v>7735</v>
      </c>
      <c r="K960" s="202" t="s">
        <v>7735</v>
      </c>
      <c r="L960" s="202" t="s">
        <v>7735</v>
      </c>
      <c r="M960" s="202" t="s">
        <v>7735</v>
      </c>
      <c r="N960" s="202" t="s">
        <v>7735</v>
      </c>
      <c r="O960" s="202" t="s">
        <v>5650</v>
      </c>
      <c r="P960" s="202" t="s">
        <v>5650</v>
      </c>
      <c r="Q960" s="202" t="s">
        <v>5650</v>
      </c>
      <c r="R960" s="202" t="s">
        <v>5650</v>
      </c>
      <c r="S960" s="202" t="s">
        <v>5650</v>
      </c>
      <c r="T960" s="202" t="s">
        <v>5650</v>
      </c>
      <c r="U960" s="202">
        <v>1</v>
      </c>
      <c r="V960" s="202">
        <v>1</v>
      </c>
      <c r="W960" s="202">
        <v>0</v>
      </c>
    </row>
    <row r="961" s="202" customFormat="1" hidden="1" spans="1:23">
      <c r="A961" s="202">
        <v>957</v>
      </c>
      <c r="B961" s="202" t="s">
        <v>5625</v>
      </c>
      <c r="C961" s="202" t="s">
        <v>7364</v>
      </c>
      <c r="D961" s="202" t="s">
        <v>6655</v>
      </c>
      <c r="E961" s="202" t="s">
        <v>7736</v>
      </c>
      <c r="F961" s="202" t="s">
        <v>7737</v>
      </c>
      <c r="G961" s="202" t="s">
        <v>1856</v>
      </c>
      <c r="H961" s="202" t="s">
        <v>1857</v>
      </c>
      <c r="I961" s="202" t="s">
        <v>6513</v>
      </c>
      <c r="J961" s="202" t="s">
        <v>5758</v>
      </c>
      <c r="K961" s="202" t="s">
        <v>6303</v>
      </c>
      <c r="L961" s="202" t="s">
        <v>5650</v>
      </c>
      <c r="M961" s="202" t="s">
        <v>5650</v>
      </c>
      <c r="N961" s="202" t="s">
        <v>5650</v>
      </c>
      <c r="O961" s="202" t="s">
        <v>5650</v>
      </c>
      <c r="P961" s="202" t="s">
        <v>5758</v>
      </c>
      <c r="Q961" s="202" t="s">
        <v>6303</v>
      </c>
      <c r="R961" s="202" t="s">
        <v>5722</v>
      </c>
      <c r="S961" s="202" t="s">
        <v>5650</v>
      </c>
      <c r="T961" s="202" t="s">
        <v>5722</v>
      </c>
      <c r="U961" s="202">
        <v>10</v>
      </c>
      <c r="V961" s="202">
        <v>0</v>
      </c>
      <c r="W961" s="202">
        <v>10</v>
      </c>
    </row>
    <row r="962" s="202" customFormat="1" hidden="1" spans="1:23">
      <c r="A962" s="202">
        <v>958</v>
      </c>
      <c r="B962" s="202" t="s">
        <v>5625</v>
      </c>
      <c r="C962" s="202" t="s">
        <v>7364</v>
      </c>
      <c r="D962" s="202" t="s">
        <v>6655</v>
      </c>
      <c r="E962" s="202" t="s">
        <v>7736</v>
      </c>
      <c r="F962" s="202" t="s">
        <v>7737</v>
      </c>
      <c r="G962" s="202" t="s">
        <v>1850</v>
      </c>
      <c r="H962" s="202" t="s">
        <v>1851</v>
      </c>
      <c r="I962" s="202" t="s">
        <v>7738</v>
      </c>
      <c r="J962" s="202" t="s">
        <v>5650</v>
      </c>
      <c r="K962" s="202" t="s">
        <v>5650</v>
      </c>
      <c r="L962" s="202" t="s">
        <v>5650</v>
      </c>
      <c r="M962" s="202" t="s">
        <v>5650</v>
      </c>
      <c r="N962" s="202" t="s">
        <v>5650</v>
      </c>
      <c r="O962" s="202" t="s">
        <v>5650</v>
      </c>
      <c r="P962" s="202" t="s">
        <v>5650</v>
      </c>
      <c r="Q962" s="202" t="s">
        <v>5650</v>
      </c>
      <c r="R962" s="202" t="s">
        <v>5650</v>
      </c>
      <c r="S962" s="202" t="s">
        <v>5650</v>
      </c>
      <c r="T962" s="202" t="s">
        <v>5650</v>
      </c>
      <c r="U962" s="202">
        <v>0</v>
      </c>
      <c r="V962" s="202">
        <v>0</v>
      </c>
      <c r="W962" s="202">
        <v>0</v>
      </c>
    </row>
    <row r="963" s="202" customFormat="1" hidden="1" spans="1:23">
      <c r="A963" s="202">
        <v>959</v>
      </c>
      <c r="B963" s="202" t="s">
        <v>5625</v>
      </c>
      <c r="C963" s="202" t="s">
        <v>7364</v>
      </c>
      <c r="D963" s="202" t="s">
        <v>1796</v>
      </c>
      <c r="E963" s="202" t="s">
        <v>7739</v>
      </c>
      <c r="F963" s="202" t="s">
        <v>1799</v>
      </c>
      <c r="G963" s="202" t="s">
        <v>5340</v>
      </c>
      <c r="H963" s="202" t="s">
        <v>7740</v>
      </c>
      <c r="I963" s="202" t="s">
        <v>5812</v>
      </c>
      <c r="J963" s="202" t="s">
        <v>6147</v>
      </c>
      <c r="K963" s="202" t="s">
        <v>7715</v>
      </c>
      <c r="L963" s="202" t="s">
        <v>6309</v>
      </c>
      <c r="M963" s="202" t="s">
        <v>6309</v>
      </c>
      <c r="N963" s="202" t="s">
        <v>6309</v>
      </c>
      <c r="O963" s="202" t="s">
        <v>5650</v>
      </c>
      <c r="P963" s="202" t="s">
        <v>5865</v>
      </c>
      <c r="Q963" s="202" t="s">
        <v>5795</v>
      </c>
      <c r="R963" s="202" t="s">
        <v>5865</v>
      </c>
      <c r="S963" s="202" t="s">
        <v>5650</v>
      </c>
      <c r="T963" s="202" t="s">
        <v>5650</v>
      </c>
      <c r="U963" s="202">
        <v>5</v>
      </c>
      <c r="V963" s="202">
        <v>1</v>
      </c>
      <c r="W963" s="202">
        <v>4</v>
      </c>
    </row>
    <row r="964" s="202" customFormat="1" hidden="1" spans="1:23">
      <c r="A964" s="202">
        <v>960</v>
      </c>
      <c r="B964" s="202" t="s">
        <v>5625</v>
      </c>
      <c r="C964" s="202" t="s">
        <v>7364</v>
      </c>
      <c r="D964" s="202" t="s">
        <v>1796</v>
      </c>
      <c r="E964" s="202" t="s">
        <v>7739</v>
      </c>
      <c r="F964" s="202" t="s">
        <v>1799</v>
      </c>
      <c r="G964" s="202" t="s">
        <v>1804</v>
      </c>
      <c r="H964" s="202" t="s">
        <v>1805</v>
      </c>
      <c r="I964" s="202" t="s">
        <v>7741</v>
      </c>
      <c r="J964" s="202" t="s">
        <v>7742</v>
      </c>
      <c r="K964" s="202" t="s">
        <v>7743</v>
      </c>
      <c r="L964" s="202" t="s">
        <v>5967</v>
      </c>
      <c r="M964" s="202" t="s">
        <v>6317</v>
      </c>
      <c r="N964" s="202" t="s">
        <v>5922</v>
      </c>
      <c r="O964" s="202" t="s">
        <v>5969</v>
      </c>
      <c r="P964" s="202" t="s">
        <v>5987</v>
      </c>
      <c r="Q964" s="202" t="s">
        <v>5988</v>
      </c>
      <c r="R964" s="202" t="s">
        <v>5685</v>
      </c>
      <c r="S964" s="202" t="s">
        <v>6298</v>
      </c>
      <c r="T964" s="202" t="s">
        <v>5650</v>
      </c>
      <c r="U964" s="202">
        <v>8</v>
      </c>
      <c r="V964" s="202">
        <v>6</v>
      </c>
      <c r="W964" s="202">
        <v>2</v>
      </c>
    </row>
    <row r="965" s="202" customFormat="1" hidden="1" spans="1:23">
      <c r="A965" s="202">
        <v>961</v>
      </c>
      <c r="B965" s="202" t="s">
        <v>5625</v>
      </c>
      <c r="C965" s="202" t="s">
        <v>7364</v>
      </c>
      <c r="D965" s="202" t="s">
        <v>1796</v>
      </c>
      <c r="E965" s="202" t="s">
        <v>7739</v>
      </c>
      <c r="F965" s="202" t="s">
        <v>1799</v>
      </c>
      <c r="G965" s="202" t="s">
        <v>1797</v>
      </c>
      <c r="H965" s="202" t="s">
        <v>1798</v>
      </c>
      <c r="I965" s="202" t="s">
        <v>7744</v>
      </c>
      <c r="J965" s="202" t="s">
        <v>7745</v>
      </c>
      <c r="K965" s="202" t="s">
        <v>6696</v>
      </c>
      <c r="L965" s="202" t="s">
        <v>6552</v>
      </c>
      <c r="M965" s="202" t="s">
        <v>7746</v>
      </c>
      <c r="N965" s="202" t="s">
        <v>7747</v>
      </c>
      <c r="O965" s="202" t="s">
        <v>5654</v>
      </c>
      <c r="P965" s="202" t="s">
        <v>5669</v>
      </c>
      <c r="Q965" s="202" t="s">
        <v>5654</v>
      </c>
      <c r="R965" s="202" t="s">
        <v>5685</v>
      </c>
      <c r="S965" s="202" t="s">
        <v>5650</v>
      </c>
      <c r="T965" s="202" t="s">
        <v>5685</v>
      </c>
      <c r="U965" s="202">
        <v>9</v>
      </c>
      <c r="V965" s="202">
        <v>7</v>
      </c>
      <c r="W965" s="202">
        <v>2</v>
      </c>
    </row>
    <row r="966" s="202" customFormat="1" hidden="1" spans="1:23">
      <c r="A966" s="202">
        <v>962</v>
      </c>
      <c r="B966" s="202" t="s">
        <v>5625</v>
      </c>
      <c r="C966" s="202" t="s">
        <v>7364</v>
      </c>
      <c r="D966" s="202" t="s">
        <v>1773</v>
      </c>
      <c r="E966" s="202" t="s">
        <v>7496</v>
      </c>
      <c r="F966" s="202" t="s">
        <v>7748</v>
      </c>
      <c r="G966" s="202" t="s">
        <v>5412</v>
      </c>
      <c r="H966" s="202" t="s">
        <v>7749</v>
      </c>
      <c r="I966" s="202" t="s">
        <v>5699</v>
      </c>
      <c r="J966" s="202" t="s">
        <v>5650</v>
      </c>
      <c r="K966" s="202" t="s">
        <v>5650</v>
      </c>
      <c r="L966" s="202" t="s">
        <v>5650</v>
      </c>
      <c r="M966" s="202" t="s">
        <v>5650</v>
      </c>
      <c r="N966" s="202" t="s">
        <v>5650</v>
      </c>
      <c r="O966" s="202" t="s">
        <v>5650</v>
      </c>
      <c r="P966" s="202" t="s">
        <v>5650</v>
      </c>
      <c r="Q966" s="202" t="s">
        <v>5650</v>
      </c>
      <c r="R966" s="202" t="s">
        <v>5650</v>
      </c>
      <c r="S966" s="202" t="s">
        <v>5650</v>
      </c>
      <c r="T966" s="202" t="s">
        <v>5650</v>
      </c>
      <c r="U966" s="202">
        <v>0</v>
      </c>
      <c r="V966" s="202">
        <v>0</v>
      </c>
      <c r="W966" s="202">
        <v>0</v>
      </c>
    </row>
    <row r="967" s="202" customFormat="1" hidden="1" spans="1:23">
      <c r="A967" s="202">
        <v>963</v>
      </c>
      <c r="B967" s="202" t="s">
        <v>5625</v>
      </c>
      <c r="C967" s="202" t="s">
        <v>7364</v>
      </c>
      <c r="D967" s="202" t="s">
        <v>6655</v>
      </c>
      <c r="E967" s="202" t="s">
        <v>1847</v>
      </c>
      <c r="F967" s="202" t="s">
        <v>1847</v>
      </c>
      <c r="G967" s="202" t="s">
        <v>1845</v>
      </c>
      <c r="H967" s="202" t="s">
        <v>1846</v>
      </c>
      <c r="I967" s="202" t="s">
        <v>7750</v>
      </c>
      <c r="J967" s="202" t="s">
        <v>5650</v>
      </c>
      <c r="K967" s="202" t="s">
        <v>5650</v>
      </c>
      <c r="L967" s="202" t="s">
        <v>5650</v>
      </c>
      <c r="M967" s="202" t="s">
        <v>5650</v>
      </c>
      <c r="N967" s="202" t="s">
        <v>5650</v>
      </c>
      <c r="O967" s="202" t="s">
        <v>5650</v>
      </c>
      <c r="P967" s="202" t="s">
        <v>5650</v>
      </c>
      <c r="Q967" s="202" t="s">
        <v>5650</v>
      </c>
      <c r="R967" s="202" t="s">
        <v>5650</v>
      </c>
      <c r="S967" s="202" t="s">
        <v>5650</v>
      </c>
      <c r="T967" s="202" t="s">
        <v>5650</v>
      </c>
      <c r="U967" s="202">
        <v>0</v>
      </c>
      <c r="V967" s="202">
        <v>0</v>
      </c>
      <c r="W967" s="202">
        <v>0</v>
      </c>
    </row>
    <row r="968" s="202" customFormat="1" hidden="1" spans="1:23">
      <c r="A968" s="202">
        <v>964</v>
      </c>
      <c r="B968" s="202" t="s">
        <v>5625</v>
      </c>
      <c r="C968" s="202" t="s">
        <v>7364</v>
      </c>
      <c r="D968" s="202" t="s">
        <v>6655</v>
      </c>
      <c r="E968" s="202" t="s">
        <v>1847</v>
      </c>
      <c r="F968" s="202" t="s">
        <v>1847</v>
      </c>
      <c r="G968" s="202" t="s">
        <v>1848</v>
      </c>
      <c r="H968" s="202" t="s">
        <v>1849</v>
      </c>
      <c r="I968" s="202" t="s">
        <v>7751</v>
      </c>
      <c r="J968" s="202" t="s">
        <v>5772</v>
      </c>
      <c r="K968" s="202" t="s">
        <v>5683</v>
      </c>
      <c r="L968" s="202" t="s">
        <v>5650</v>
      </c>
      <c r="M968" s="202" t="s">
        <v>5650</v>
      </c>
      <c r="N968" s="202" t="s">
        <v>5650</v>
      </c>
      <c r="O968" s="202" t="s">
        <v>5650</v>
      </c>
      <c r="P968" s="202" t="s">
        <v>5772</v>
      </c>
      <c r="Q968" s="202" t="s">
        <v>5683</v>
      </c>
      <c r="R968" s="202" t="s">
        <v>5784</v>
      </c>
      <c r="S968" s="202" t="s">
        <v>5650</v>
      </c>
      <c r="T968" s="202" t="s">
        <v>5784</v>
      </c>
      <c r="U968" s="202">
        <v>16</v>
      </c>
      <c r="V968" s="202">
        <v>0</v>
      </c>
      <c r="W968" s="202">
        <v>16</v>
      </c>
    </row>
    <row r="969" s="202" customFormat="1" hidden="1" spans="1:23">
      <c r="A969" s="202">
        <v>965</v>
      </c>
      <c r="B969" s="202" t="s">
        <v>5625</v>
      </c>
      <c r="C969" s="202" t="s">
        <v>7364</v>
      </c>
      <c r="D969" s="202" t="s">
        <v>6655</v>
      </c>
      <c r="E969" s="202" t="s">
        <v>1855</v>
      </c>
      <c r="F969" s="202" t="s">
        <v>1855</v>
      </c>
      <c r="G969" s="202" t="s">
        <v>1853</v>
      </c>
      <c r="H969" s="202" t="s">
        <v>1854</v>
      </c>
      <c r="I969" s="202" t="s">
        <v>7752</v>
      </c>
      <c r="J969" s="202" t="s">
        <v>6834</v>
      </c>
      <c r="K969" s="202" t="s">
        <v>5880</v>
      </c>
      <c r="L969" s="202" t="s">
        <v>5650</v>
      </c>
      <c r="M969" s="202" t="s">
        <v>5650</v>
      </c>
      <c r="N969" s="202" t="s">
        <v>5650</v>
      </c>
      <c r="O969" s="202" t="s">
        <v>5650</v>
      </c>
      <c r="P969" s="202" t="s">
        <v>6834</v>
      </c>
      <c r="Q969" s="202" t="s">
        <v>5880</v>
      </c>
      <c r="R969" s="202" t="s">
        <v>6220</v>
      </c>
      <c r="S969" s="202" t="s">
        <v>5650</v>
      </c>
      <c r="T969" s="202" t="s">
        <v>6220</v>
      </c>
      <c r="U969" s="202">
        <v>44</v>
      </c>
      <c r="V969" s="202">
        <v>0</v>
      </c>
      <c r="W969" s="202">
        <v>44</v>
      </c>
    </row>
    <row r="970" s="202" customFormat="1" hidden="1" spans="1:23">
      <c r="A970" s="202">
        <v>966</v>
      </c>
      <c r="B970" s="202" t="s">
        <v>5625</v>
      </c>
      <c r="C970" s="202" t="s">
        <v>7364</v>
      </c>
      <c r="D970" s="202" t="s">
        <v>6655</v>
      </c>
      <c r="E970" s="202" t="s">
        <v>1868</v>
      </c>
      <c r="F970" s="202" t="s">
        <v>1868</v>
      </c>
      <c r="G970" s="202" t="s">
        <v>1866</v>
      </c>
      <c r="H970" s="202" t="s">
        <v>1867</v>
      </c>
      <c r="I970" s="202" t="s">
        <v>7753</v>
      </c>
      <c r="J970" s="202" t="s">
        <v>5817</v>
      </c>
      <c r="K970" s="202" t="s">
        <v>5995</v>
      </c>
      <c r="L970" s="202" t="s">
        <v>5650</v>
      </c>
      <c r="M970" s="202" t="s">
        <v>5650</v>
      </c>
      <c r="N970" s="202" t="s">
        <v>5650</v>
      </c>
      <c r="O970" s="202" t="s">
        <v>5650</v>
      </c>
      <c r="P970" s="202" t="s">
        <v>5817</v>
      </c>
      <c r="Q970" s="202" t="s">
        <v>5995</v>
      </c>
      <c r="R970" s="202" t="s">
        <v>5817</v>
      </c>
      <c r="S970" s="202" t="s">
        <v>5650</v>
      </c>
      <c r="T970" s="202" t="s">
        <v>5650</v>
      </c>
      <c r="U970" s="202">
        <v>6</v>
      </c>
      <c r="V970" s="202">
        <v>0</v>
      </c>
      <c r="W970" s="202">
        <v>6</v>
      </c>
    </row>
    <row r="971" s="202" customFormat="1" hidden="1" spans="1:23">
      <c r="A971" s="202">
        <v>967</v>
      </c>
      <c r="B971" s="202" t="s">
        <v>5625</v>
      </c>
      <c r="C971" s="202" t="s">
        <v>7364</v>
      </c>
      <c r="D971" s="202" t="s">
        <v>1675</v>
      </c>
      <c r="E971" s="202" t="s">
        <v>7754</v>
      </c>
      <c r="F971" s="202" t="s">
        <v>1680</v>
      </c>
      <c r="G971" s="202" t="s">
        <v>1697</v>
      </c>
      <c r="H971" s="202" t="s">
        <v>1698</v>
      </c>
      <c r="I971" s="202" t="s">
        <v>5699</v>
      </c>
      <c r="J971" s="202" t="s">
        <v>5650</v>
      </c>
      <c r="K971" s="202" t="s">
        <v>5650</v>
      </c>
      <c r="L971" s="202" t="s">
        <v>5650</v>
      </c>
      <c r="M971" s="202" t="s">
        <v>5650</v>
      </c>
      <c r="N971" s="202" t="s">
        <v>5650</v>
      </c>
      <c r="O971" s="202" t="s">
        <v>5650</v>
      </c>
      <c r="P971" s="202" t="s">
        <v>5650</v>
      </c>
      <c r="Q971" s="202" t="s">
        <v>5650</v>
      </c>
      <c r="R971" s="202" t="s">
        <v>5650</v>
      </c>
      <c r="S971" s="202" t="s">
        <v>5650</v>
      </c>
      <c r="T971" s="202" t="s">
        <v>5650</v>
      </c>
      <c r="U971" s="202">
        <v>1</v>
      </c>
      <c r="V971" s="202">
        <v>1</v>
      </c>
      <c r="W971" s="202">
        <v>0</v>
      </c>
    </row>
    <row r="972" s="202" customFormat="1" hidden="1" spans="1:23">
      <c r="A972" s="202">
        <v>968</v>
      </c>
      <c r="B972" s="202" t="s">
        <v>5625</v>
      </c>
      <c r="C972" s="202" t="s">
        <v>7364</v>
      </c>
      <c r="D972" s="202" t="s">
        <v>1675</v>
      </c>
      <c r="E972" s="202" t="s">
        <v>7754</v>
      </c>
      <c r="F972" s="202" t="s">
        <v>1680</v>
      </c>
      <c r="G972" s="202" t="s">
        <v>1681</v>
      </c>
      <c r="H972" s="202" t="s">
        <v>1682</v>
      </c>
      <c r="I972" s="202" t="s">
        <v>7755</v>
      </c>
      <c r="J972" s="202" t="s">
        <v>6220</v>
      </c>
      <c r="K972" s="202" t="s">
        <v>6395</v>
      </c>
      <c r="L972" s="202" t="s">
        <v>5650</v>
      </c>
      <c r="M972" s="202" t="s">
        <v>5650</v>
      </c>
      <c r="N972" s="202" t="s">
        <v>5650</v>
      </c>
      <c r="O972" s="202" t="s">
        <v>5650</v>
      </c>
      <c r="P972" s="202" t="s">
        <v>6220</v>
      </c>
      <c r="Q972" s="202" t="s">
        <v>6395</v>
      </c>
      <c r="R972" s="202" t="s">
        <v>6396</v>
      </c>
      <c r="S972" s="202" t="s">
        <v>5650</v>
      </c>
      <c r="T972" s="202" t="s">
        <v>6396</v>
      </c>
      <c r="U972" s="202">
        <v>22</v>
      </c>
      <c r="V972" s="202">
        <v>0</v>
      </c>
      <c r="W972" s="202">
        <v>22</v>
      </c>
    </row>
    <row r="973" s="202" customFormat="1" hidden="1" spans="1:23">
      <c r="A973" s="202">
        <v>969</v>
      </c>
      <c r="B973" s="202" t="s">
        <v>5625</v>
      </c>
      <c r="C973" s="202" t="s">
        <v>7364</v>
      </c>
      <c r="D973" s="202" t="s">
        <v>1675</v>
      </c>
      <c r="E973" s="202" t="s">
        <v>7754</v>
      </c>
      <c r="F973" s="202" t="s">
        <v>1680</v>
      </c>
      <c r="G973" s="202" t="s">
        <v>1678</v>
      </c>
      <c r="H973" s="202" t="s">
        <v>1679</v>
      </c>
      <c r="I973" s="202" t="s">
        <v>7756</v>
      </c>
      <c r="J973" s="202" t="s">
        <v>5650</v>
      </c>
      <c r="K973" s="202" t="s">
        <v>5650</v>
      </c>
      <c r="L973" s="202" t="s">
        <v>5650</v>
      </c>
      <c r="M973" s="202" t="s">
        <v>5650</v>
      </c>
      <c r="N973" s="202" t="s">
        <v>5650</v>
      </c>
      <c r="O973" s="202" t="s">
        <v>5650</v>
      </c>
      <c r="P973" s="202" t="s">
        <v>5650</v>
      </c>
      <c r="Q973" s="202" t="s">
        <v>5650</v>
      </c>
      <c r="R973" s="202" t="s">
        <v>5650</v>
      </c>
      <c r="S973" s="202" t="s">
        <v>5650</v>
      </c>
      <c r="T973" s="202" t="s">
        <v>5650</v>
      </c>
      <c r="U973" s="202">
        <v>0</v>
      </c>
      <c r="V973" s="202">
        <v>0</v>
      </c>
      <c r="W973" s="202">
        <v>0</v>
      </c>
    </row>
    <row r="974" s="202" customFormat="1" hidden="1" spans="1:23">
      <c r="A974" s="202">
        <v>970</v>
      </c>
      <c r="B974" s="202" t="s">
        <v>5625</v>
      </c>
      <c r="C974" s="202" t="s">
        <v>7364</v>
      </c>
      <c r="D974" s="202" t="s">
        <v>1773</v>
      </c>
      <c r="E974" s="202" t="s">
        <v>7653</v>
      </c>
      <c r="F974" s="202" t="s">
        <v>1776</v>
      </c>
      <c r="G974" s="202" t="s">
        <v>1774</v>
      </c>
      <c r="H974" s="202" t="s">
        <v>1775</v>
      </c>
      <c r="I974" s="202" t="s">
        <v>7757</v>
      </c>
      <c r="J974" s="202" t="s">
        <v>5741</v>
      </c>
      <c r="K974" s="202" t="s">
        <v>5741</v>
      </c>
      <c r="L974" s="202" t="s">
        <v>5650</v>
      </c>
      <c r="M974" s="202" t="s">
        <v>5650</v>
      </c>
      <c r="N974" s="202" t="s">
        <v>5650</v>
      </c>
      <c r="O974" s="202" t="s">
        <v>5650</v>
      </c>
      <c r="P974" s="202" t="s">
        <v>5741</v>
      </c>
      <c r="Q974" s="202" t="s">
        <v>5741</v>
      </c>
      <c r="R974" s="202" t="s">
        <v>5741</v>
      </c>
      <c r="S974" s="202" t="s">
        <v>5650</v>
      </c>
      <c r="T974" s="202" t="s">
        <v>5650</v>
      </c>
      <c r="U974" s="202">
        <v>1</v>
      </c>
      <c r="V974" s="202">
        <v>0</v>
      </c>
      <c r="W974" s="202">
        <v>1</v>
      </c>
    </row>
    <row r="975" s="202" customFormat="1" hidden="1" spans="1:23">
      <c r="A975" s="202">
        <v>971</v>
      </c>
      <c r="B975" s="202" t="s">
        <v>5625</v>
      </c>
      <c r="C975" s="202" t="s">
        <v>7364</v>
      </c>
      <c r="D975" s="202" t="s">
        <v>1773</v>
      </c>
      <c r="E975" s="202" t="s">
        <v>7653</v>
      </c>
      <c r="F975" s="202" t="s">
        <v>1776</v>
      </c>
      <c r="G975" s="202" t="s">
        <v>1780</v>
      </c>
      <c r="H975" s="202" t="s">
        <v>1781</v>
      </c>
      <c r="I975" s="202" t="s">
        <v>7758</v>
      </c>
      <c r="J975" s="202" t="s">
        <v>5650</v>
      </c>
      <c r="K975" s="202" t="s">
        <v>5650</v>
      </c>
      <c r="L975" s="202" t="s">
        <v>5650</v>
      </c>
      <c r="M975" s="202" t="s">
        <v>5650</v>
      </c>
      <c r="N975" s="202" t="s">
        <v>5650</v>
      </c>
      <c r="O975" s="202" t="s">
        <v>5650</v>
      </c>
      <c r="P975" s="202" t="s">
        <v>5650</v>
      </c>
      <c r="Q975" s="202" t="s">
        <v>5650</v>
      </c>
      <c r="R975" s="202" t="s">
        <v>5650</v>
      </c>
      <c r="S975" s="202" t="s">
        <v>5650</v>
      </c>
      <c r="T975" s="202" t="s">
        <v>5650</v>
      </c>
      <c r="U975" s="202">
        <v>0</v>
      </c>
      <c r="V975" s="202">
        <v>0</v>
      </c>
      <c r="W975" s="202">
        <v>0</v>
      </c>
    </row>
    <row r="976" s="202" customFormat="1" hidden="1" spans="1:23">
      <c r="A976" s="202">
        <v>972</v>
      </c>
      <c r="B976" s="202" t="s">
        <v>5625</v>
      </c>
      <c r="C976" s="202" t="s">
        <v>7364</v>
      </c>
      <c r="D976" s="202" t="s">
        <v>1773</v>
      </c>
      <c r="E976" s="202" t="s">
        <v>7653</v>
      </c>
      <c r="F976" s="202" t="s">
        <v>1776</v>
      </c>
      <c r="G976" s="202" t="s">
        <v>1791</v>
      </c>
      <c r="H976" s="202" t="s">
        <v>1792</v>
      </c>
      <c r="I976" s="202" t="s">
        <v>5669</v>
      </c>
      <c r="J976" s="202" t="s">
        <v>5650</v>
      </c>
      <c r="K976" s="202" t="s">
        <v>5650</v>
      </c>
      <c r="L976" s="202" t="s">
        <v>5650</v>
      </c>
      <c r="M976" s="202" t="s">
        <v>5650</v>
      </c>
      <c r="N976" s="202" t="s">
        <v>5650</v>
      </c>
      <c r="O976" s="202" t="s">
        <v>5650</v>
      </c>
      <c r="P976" s="202" t="s">
        <v>5650</v>
      </c>
      <c r="Q976" s="202" t="s">
        <v>5650</v>
      </c>
      <c r="R976" s="202" t="s">
        <v>5650</v>
      </c>
      <c r="S976" s="202" t="s">
        <v>5650</v>
      </c>
      <c r="T976" s="202" t="s">
        <v>5650</v>
      </c>
      <c r="U976" s="202">
        <v>0</v>
      </c>
      <c r="V976" s="202">
        <v>0</v>
      </c>
      <c r="W976" s="202">
        <v>0</v>
      </c>
    </row>
    <row r="977" s="202" customFormat="1" hidden="1" spans="1:23">
      <c r="A977" s="202">
        <v>973</v>
      </c>
      <c r="B977" s="202" t="s">
        <v>5625</v>
      </c>
      <c r="C977" s="202" t="s">
        <v>7364</v>
      </c>
      <c r="D977" s="202" t="s">
        <v>248</v>
      </c>
      <c r="E977" s="202" t="s">
        <v>7705</v>
      </c>
      <c r="F977" s="202" t="s">
        <v>1759</v>
      </c>
      <c r="G977" s="202" t="s">
        <v>1757</v>
      </c>
      <c r="H977" s="202" t="s">
        <v>1758</v>
      </c>
      <c r="I977" s="202" t="s">
        <v>7759</v>
      </c>
      <c r="J977" s="202" t="s">
        <v>7760</v>
      </c>
      <c r="K977" s="202" t="s">
        <v>7761</v>
      </c>
      <c r="L977" s="202" t="s">
        <v>7760</v>
      </c>
      <c r="M977" s="202" t="s">
        <v>7761</v>
      </c>
      <c r="N977" s="202" t="s">
        <v>5860</v>
      </c>
      <c r="O977" s="202" t="s">
        <v>6719</v>
      </c>
      <c r="P977" s="202" t="s">
        <v>5650</v>
      </c>
      <c r="Q977" s="202" t="s">
        <v>5650</v>
      </c>
      <c r="R977" s="202" t="s">
        <v>5650</v>
      </c>
      <c r="S977" s="202" t="s">
        <v>5650</v>
      </c>
      <c r="T977" s="202" t="s">
        <v>5650</v>
      </c>
      <c r="U977" s="202">
        <v>6</v>
      </c>
      <c r="V977" s="202">
        <v>6</v>
      </c>
      <c r="W977" s="202">
        <v>0</v>
      </c>
    </row>
    <row r="978" s="202" customFormat="1" hidden="1" spans="1:23">
      <c r="A978" s="202">
        <v>974</v>
      </c>
      <c r="B978" s="202" t="s">
        <v>5625</v>
      </c>
      <c r="C978" s="202" t="s">
        <v>7364</v>
      </c>
      <c r="D978" s="202" t="s">
        <v>1489</v>
      </c>
      <c r="E978" s="202" t="s">
        <v>7409</v>
      </c>
      <c r="F978" s="202" t="s">
        <v>1499</v>
      </c>
      <c r="G978" s="202" t="s">
        <v>1497</v>
      </c>
      <c r="H978" s="202" t="s">
        <v>1498</v>
      </c>
      <c r="I978" s="202" t="s">
        <v>7762</v>
      </c>
      <c r="J978" s="202" t="s">
        <v>7763</v>
      </c>
      <c r="K978" s="202" t="s">
        <v>7764</v>
      </c>
      <c r="L978" s="202" t="s">
        <v>7765</v>
      </c>
      <c r="M978" s="202" t="s">
        <v>6229</v>
      </c>
      <c r="N978" s="202" t="s">
        <v>7766</v>
      </c>
      <c r="O978" s="202" t="s">
        <v>5685</v>
      </c>
      <c r="P978" s="202" t="s">
        <v>5685</v>
      </c>
      <c r="Q978" s="202" t="s">
        <v>5685</v>
      </c>
      <c r="R978" s="202" t="s">
        <v>5685</v>
      </c>
      <c r="S978" s="202" t="s">
        <v>5650</v>
      </c>
      <c r="T978" s="202" t="s">
        <v>5650</v>
      </c>
      <c r="U978" s="202">
        <v>10</v>
      </c>
      <c r="V978" s="202">
        <v>9</v>
      </c>
      <c r="W978" s="202">
        <v>1</v>
      </c>
    </row>
    <row r="979" s="202" customFormat="1" hidden="1" spans="1:23">
      <c r="A979" s="202">
        <v>975</v>
      </c>
      <c r="B979" s="202" t="s">
        <v>5625</v>
      </c>
      <c r="C979" s="202" t="s">
        <v>7364</v>
      </c>
      <c r="D979" s="202" t="s">
        <v>1489</v>
      </c>
      <c r="E979" s="202" t="s">
        <v>7767</v>
      </c>
      <c r="F979" s="202" t="s">
        <v>1527</v>
      </c>
      <c r="G979" s="202" t="s">
        <v>1525</v>
      </c>
      <c r="H979" s="202" t="s">
        <v>1526</v>
      </c>
      <c r="I979" s="202" t="s">
        <v>6456</v>
      </c>
      <c r="J979" s="202" t="s">
        <v>5650</v>
      </c>
      <c r="K979" s="202" t="s">
        <v>5650</v>
      </c>
      <c r="L979" s="202" t="s">
        <v>5650</v>
      </c>
      <c r="M979" s="202" t="s">
        <v>5650</v>
      </c>
      <c r="N979" s="202" t="s">
        <v>5650</v>
      </c>
      <c r="O979" s="202" t="s">
        <v>5650</v>
      </c>
      <c r="P979" s="202" t="s">
        <v>5650</v>
      </c>
      <c r="Q979" s="202" t="s">
        <v>5650</v>
      </c>
      <c r="R979" s="202" t="s">
        <v>5650</v>
      </c>
      <c r="S979" s="202" t="s">
        <v>5650</v>
      </c>
      <c r="T979" s="202" t="s">
        <v>5650</v>
      </c>
      <c r="U979" s="202">
        <v>0</v>
      </c>
      <c r="V979" s="202">
        <v>0</v>
      </c>
      <c r="W979" s="202">
        <v>0</v>
      </c>
    </row>
    <row r="980" s="202" customFormat="1" spans="1:23">
      <c r="A980" s="202">
        <v>976</v>
      </c>
      <c r="B980" s="202" t="s">
        <v>5625</v>
      </c>
      <c r="C980" s="202" t="s">
        <v>7768</v>
      </c>
      <c r="D980" s="202" t="s">
        <v>5642</v>
      </c>
      <c r="E980" s="202" t="s">
        <v>5642</v>
      </c>
      <c r="F980" s="202" t="s">
        <v>5643</v>
      </c>
      <c r="G980" s="202" t="s">
        <v>5315</v>
      </c>
      <c r="H980" s="202" t="s">
        <v>5644</v>
      </c>
      <c r="I980" s="202" t="s">
        <v>7707</v>
      </c>
      <c r="J980" s="202" t="s">
        <v>6044</v>
      </c>
      <c r="K980" s="202" t="s">
        <v>6123</v>
      </c>
      <c r="L980" s="202" t="s">
        <v>5650</v>
      </c>
      <c r="M980" s="202" t="s">
        <v>5650</v>
      </c>
      <c r="N980" s="202" t="s">
        <v>5650</v>
      </c>
      <c r="O980" s="202" t="s">
        <v>5650</v>
      </c>
      <c r="P980" s="202" t="s">
        <v>6044</v>
      </c>
      <c r="Q980" s="202" t="s">
        <v>6123</v>
      </c>
      <c r="R980" s="202" t="s">
        <v>6044</v>
      </c>
      <c r="S980" s="202" t="s">
        <v>5650</v>
      </c>
      <c r="T980" s="202" t="s">
        <v>5650</v>
      </c>
      <c r="U980" s="202">
        <v>3</v>
      </c>
      <c r="V980" s="202">
        <v>0</v>
      </c>
      <c r="W980" s="202">
        <v>3</v>
      </c>
    </row>
    <row r="981" s="202" customFormat="1" hidden="1" spans="1:23">
      <c r="A981" s="202">
        <v>977</v>
      </c>
      <c r="B981" s="202" t="s">
        <v>5625</v>
      </c>
      <c r="C981" s="202" t="s">
        <v>7769</v>
      </c>
      <c r="D981" s="202" t="s">
        <v>2316</v>
      </c>
      <c r="E981" s="202" t="s">
        <v>7770</v>
      </c>
      <c r="F981" s="202" t="s">
        <v>2319</v>
      </c>
      <c r="G981" s="202" t="s">
        <v>2443</v>
      </c>
      <c r="H981" s="202" t="s">
        <v>2444</v>
      </c>
      <c r="I981" s="202" t="s">
        <v>7771</v>
      </c>
      <c r="J981" s="202" t="s">
        <v>7772</v>
      </c>
      <c r="K981" s="202" t="s">
        <v>7597</v>
      </c>
      <c r="L981" s="202" t="s">
        <v>7772</v>
      </c>
      <c r="M981" s="202" t="s">
        <v>7597</v>
      </c>
      <c r="N981" s="202" t="s">
        <v>6159</v>
      </c>
      <c r="O981" s="202" t="s">
        <v>6009</v>
      </c>
      <c r="P981" s="202" t="s">
        <v>5650</v>
      </c>
      <c r="Q981" s="202" t="s">
        <v>5650</v>
      </c>
      <c r="R981" s="202" t="s">
        <v>5650</v>
      </c>
      <c r="S981" s="202" t="s">
        <v>5650</v>
      </c>
      <c r="T981" s="202" t="s">
        <v>5650</v>
      </c>
      <c r="U981" s="202">
        <v>3</v>
      </c>
      <c r="V981" s="202">
        <v>3</v>
      </c>
      <c r="W981" s="202">
        <v>0</v>
      </c>
    </row>
    <row r="982" s="202" customFormat="1" hidden="1" spans="1:23">
      <c r="A982" s="202">
        <v>978</v>
      </c>
      <c r="B982" s="202" t="s">
        <v>5625</v>
      </c>
      <c r="C982" s="202" t="s">
        <v>7769</v>
      </c>
      <c r="D982" s="202" t="s">
        <v>2316</v>
      </c>
      <c r="E982" s="202" t="s">
        <v>7770</v>
      </c>
      <c r="F982" s="202" t="s">
        <v>2319</v>
      </c>
      <c r="G982" s="202" t="s">
        <v>2317</v>
      </c>
      <c r="H982" s="202" t="s">
        <v>2318</v>
      </c>
      <c r="I982" s="202" t="s">
        <v>6957</v>
      </c>
      <c r="J982" s="202" t="s">
        <v>5650</v>
      </c>
      <c r="K982" s="202" t="s">
        <v>5650</v>
      </c>
      <c r="L982" s="202" t="s">
        <v>5650</v>
      </c>
      <c r="M982" s="202" t="s">
        <v>5650</v>
      </c>
      <c r="N982" s="202" t="s">
        <v>5650</v>
      </c>
      <c r="O982" s="202" t="s">
        <v>5650</v>
      </c>
      <c r="P982" s="202" t="s">
        <v>5650</v>
      </c>
      <c r="Q982" s="202" t="s">
        <v>5650</v>
      </c>
      <c r="R982" s="202" t="s">
        <v>5650</v>
      </c>
      <c r="S982" s="202" t="s">
        <v>5650</v>
      </c>
      <c r="T982" s="202" t="s">
        <v>5650</v>
      </c>
      <c r="U982" s="202">
        <v>2</v>
      </c>
      <c r="V982" s="202">
        <v>2</v>
      </c>
      <c r="W982" s="202">
        <v>0</v>
      </c>
    </row>
    <row r="983" s="202" customFormat="1" hidden="1" spans="1:23">
      <c r="A983" s="202">
        <v>979</v>
      </c>
      <c r="B983" s="202" t="s">
        <v>5625</v>
      </c>
      <c r="C983" s="202" t="s">
        <v>7769</v>
      </c>
      <c r="D983" s="202" t="s">
        <v>2294</v>
      </c>
      <c r="E983" s="202" t="s">
        <v>7773</v>
      </c>
      <c r="F983" s="202" t="s">
        <v>2315</v>
      </c>
      <c r="G983" s="202" t="s">
        <v>2313</v>
      </c>
      <c r="H983" s="202" t="s">
        <v>2314</v>
      </c>
      <c r="I983" s="202" t="s">
        <v>7774</v>
      </c>
      <c r="J983" s="202" t="s">
        <v>6079</v>
      </c>
      <c r="K983" s="202" t="s">
        <v>7775</v>
      </c>
      <c r="L983" s="202" t="s">
        <v>6079</v>
      </c>
      <c r="M983" s="202" t="s">
        <v>7775</v>
      </c>
      <c r="N983" s="202" t="s">
        <v>7165</v>
      </c>
      <c r="O983" s="202" t="s">
        <v>5903</v>
      </c>
      <c r="P983" s="202" t="s">
        <v>5650</v>
      </c>
      <c r="Q983" s="202" t="s">
        <v>5650</v>
      </c>
      <c r="R983" s="202" t="s">
        <v>5650</v>
      </c>
      <c r="S983" s="202" t="s">
        <v>5650</v>
      </c>
      <c r="T983" s="202" t="s">
        <v>5650</v>
      </c>
      <c r="U983" s="202">
        <v>6</v>
      </c>
      <c r="V983" s="202">
        <v>6</v>
      </c>
      <c r="W983" s="202">
        <v>0</v>
      </c>
    </row>
    <row r="984" s="202" customFormat="1" hidden="1" spans="1:23">
      <c r="A984" s="202">
        <v>980</v>
      </c>
      <c r="B984" s="202" t="s">
        <v>5625</v>
      </c>
      <c r="C984" s="202" t="s">
        <v>7769</v>
      </c>
      <c r="D984" s="202" t="s">
        <v>2265</v>
      </c>
      <c r="E984" s="202" t="s">
        <v>7776</v>
      </c>
      <c r="F984" s="202" t="s">
        <v>2322</v>
      </c>
      <c r="G984" s="202" t="s">
        <v>2320</v>
      </c>
      <c r="H984" s="202" t="s">
        <v>7777</v>
      </c>
      <c r="I984" s="202" t="s">
        <v>7778</v>
      </c>
      <c r="J984" s="202" t="s">
        <v>5725</v>
      </c>
      <c r="K984" s="202" t="s">
        <v>5725</v>
      </c>
      <c r="L984" s="202" t="s">
        <v>5725</v>
      </c>
      <c r="M984" s="202" t="s">
        <v>5725</v>
      </c>
      <c r="N984" s="202" t="s">
        <v>5725</v>
      </c>
      <c r="O984" s="202" t="s">
        <v>5650</v>
      </c>
      <c r="P984" s="202" t="s">
        <v>5650</v>
      </c>
      <c r="Q984" s="202" t="s">
        <v>5650</v>
      </c>
      <c r="R984" s="202" t="s">
        <v>5650</v>
      </c>
      <c r="S984" s="202" t="s">
        <v>5650</v>
      </c>
      <c r="T984" s="202" t="s">
        <v>5650</v>
      </c>
      <c r="U984" s="202">
        <v>1</v>
      </c>
      <c r="V984" s="202">
        <v>1</v>
      </c>
      <c r="W984" s="202">
        <v>0</v>
      </c>
    </row>
    <row r="985" s="202" customFormat="1" hidden="1" spans="1:23">
      <c r="A985" s="202">
        <v>981</v>
      </c>
      <c r="B985" s="202" t="s">
        <v>5625</v>
      </c>
      <c r="C985" s="202" t="s">
        <v>7769</v>
      </c>
      <c r="D985" s="202" t="s">
        <v>2224</v>
      </c>
      <c r="E985" s="202" t="s">
        <v>7779</v>
      </c>
      <c r="F985" s="202" t="s">
        <v>2325</v>
      </c>
      <c r="G985" s="202" t="s">
        <v>2441</v>
      </c>
      <c r="H985" s="202" t="s">
        <v>2442</v>
      </c>
      <c r="I985" s="202" t="s">
        <v>7780</v>
      </c>
      <c r="J985" s="202" t="s">
        <v>5907</v>
      </c>
      <c r="K985" s="202" t="s">
        <v>5907</v>
      </c>
      <c r="L985" s="202" t="s">
        <v>5907</v>
      </c>
      <c r="M985" s="202" t="s">
        <v>5907</v>
      </c>
      <c r="N985" s="202" t="s">
        <v>5907</v>
      </c>
      <c r="O985" s="202" t="s">
        <v>5650</v>
      </c>
      <c r="P985" s="202" t="s">
        <v>5650</v>
      </c>
      <c r="Q985" s="202" t="s">
        <v>5650</v>
      </c>
      <c r="R985" s="202" t="s">
        <v>5650</v>
      </c>
      <c r="S985" s="202" t="s">
        <v>5650</v>
      </c>
      <c r="T985" s="202" t="s">
        <v>5650</v>
      </c>
      <c r="U985" s="202">
        <v>1</v>
      </c>
      <c r="V985" s="202">
        <v>1</v>
      </c>
      <c r="W985" s="202">
        <v>0</v>
      </c>
    </row>
    <row r="986" s="202" customFormat="1" hidden="1" spans="1:23">
      <c r="A986" s="202">
        <v>982</v>
      </c>
      <c r="B986" s="202" t="s">
        <v>5625</v>
      </c>
      <c r="C986" s="202" t="s">
        <v>7769</v>
      </c>
      <c r="D986" s="202" t="s">
        <v>2298</v>
      </c>
      <c r="E986" s="202" t="s">
        <v>7781</v>
      </c>
      <c r="F986" s="202" t="s">
        <v>2301</v>
      </c>
      <c r="G986" s="202" t="s">
        <v>2451</v>
      </c>
      <c r="H986" s="202" t="s">
        <v>2452</v>
      </c>
      <c r="I986" s="202" t="s">
        <v>5685</v>
      </c>
      <c r="J986" s="202" t="s">
        <v>5650</v>
      </c>
      <c r="K986" s="202" t="s">
        <v>5650</v>
      </c>
      <c r="L986" s="202" t="s">
        <v>5650</v>
      </c>
      <c r="M986" s="202" t="s">
        <v>5650</v>
      </c>
      <c r="N986" s="202" t="s">
        <v>5650</v>
      </c>
      <c r="O986" s="202" t="s">
        <v>5650</v>
      </c>
      <c r="P986" s="202" t="s">
        <v>5650</v>
      </c>
      <c r="Q986" s="202" t="s">
        <v>5650</v>
      </c>
      <c r="R986" s="202" t="s">
        <v>5650</v>
      </c>
      <c r="S986" s="202" t="s">
        <v>5650</v>
      </c>
      <c r="T986" s="202" t="s">
        <v>5650</v>
      </c>
      <c r="U986" s="202">
        <v>0</v>
      </c>
      <c r="V986" s="202">
        <v>0</v>
      </c>
      <c r="W986" s="202">
        <v>0</v>
      </c>
    </row>
    <row r="987" s="202" customFormat="1" hidden="1" spans="1:23">
      <c r="A987" s="202">
        <v>983</v>
      </c>
      <c r="B987" s="202" t="s">
        <v>5625</v>
      </c>
      <c r="C987" s="202" t="s">
        <v>7769</v>
      </c>
      <c r="D987" s="202" t="s">
        <v>2298</v>
      </c>
      <c r="E987" s="202" t="s">
        <v>7781</v>
      </c>
      <c r="F987" s="202" t="s">
        <v>2301</v>
      </c>
      <c r="G987" s="202" t="s">
        <v>2299</v>
      </c>
      <c r="H987" s="202" t="s">
        <v>2300</v>
      </c>
      <c r="I987" s="202" t="s">
        <v>7782</v>
      </c>
      <c r="J987" s="202" t="s">
        <v>7783</v>
      </c>
      <c r="K987" s="202" t="s">
        <v>7784</v>
      </c>
      <c r="L987" s="202" t="s">
        <v>5650</v>
      </c>
      <c r="M987" s="202" t="s">
        <v>5650</v>
      </c>
      <c r="N987" s="202" t="s">
        <v>5650</v>
      </c>
      <c r="O987" s="202" t="s">
        <v>5650</v>
      </c>
      <c r="P987" s="202" t="s">
        <v>7783</v>
      </c>
      <c r="Q987" s="202" t="s">
        <v>7784</v>
      </c>
      <c r="R987" s="202" t="s">
        <v>7785</v>
      </c>
      <c r="S987" s="202" t="s">
        <v>5685</v>
      </c>
      <c r="T987" s="202" t="s">
        <v>5669</v>
      </c>
      <c r="U987" s="202">
        <v>6</v>
      </c>
      <c r="V987" s="202">
        <v>0</v>
      </c>
      <c r="W987" s="202">
        <v>6</v>
      </c>
    </row>
    <row r="988" s="202" customFormat="1" hidden="1" spans="1:23">
      <c r="A988" s="202">
        <v>984</v>
      </c>
      <c r="B988" s="202" t="s">
        <v>5625</v>
      </c>
      <c r="C988" s="202" t="s">
        <v>7769</v>
      </c>
      <c r="D988" s="202" t="s">
        <v>2212</v>
      </c>
      <c r="E988" s="202" t="s">
        <v>7786</v>
      </c>
      <c r="F988" s="202" t="s">
        <v>2304</v>
      </c>
      <c r="G988" s="202" t="s">
        <v>2302</v>
      </c>
      <c r="H988" s="202" t="s">
        <v>2303</v>
      </c>
      <c r="I988" s="202" t="s">
        <v>7787</v>
      </c>
      <c r="J988" s="202" t="s">
        <v>5685</v>
      </c>
      <c r="K988" s="202" t="s">
        <v>5685</v>
      </c>
      <c r="L988" s="202" t="s">
        <v>5650</v>
      </c>
      <c r="M988" s="202" t="s">
        <v>5650</v>
      </c>
      <c r="N988" s="202" t="s">
        <v>5650</v>
      </c>
      <c r="O988" s="202" t="s">
        <v>5650</v>
      </c>
      <c r="P988" s="202" t="s">
        <v>5685</v>
      </c>
      <c r="Q988" s="202" t="s">
        <v>5685</v>
      </c>
      <c r="R988" s="202" t="s">
        <v>5685</v>
      </c>
      <c r="S988" s="202" t="s">
        <v>5650</v>
      </c>
      <c r="T988" s="202" t="s">
        <v>5650</v>
      </c>
      <c r="U988" s="202">
        <v>1</v>
      </c>
      <c r="V988" s="202">
        <v>0</v>
      </c>
      <c r="W988" s="202">
        <v>1</v>
      </c>
    </row>
    <row r="989" s="202" customFormat="1" hidden="1" spans="1:23">
      <c r="A989" s="202">
        <v>985</v>
      </c>
      <c r="B989" s="202" t="s">
        <v>5625</v>
      </c>
      <c r="C989" s="202" t="s">
        <v>7769</v>
      </c>
      <c r="D989" s="202" t="s">
        <v>2212</v>
      </c>
      <c r="E989" s="202" t="s">
        <v>7786</v>
      </c>
      <c r="F989" s="202" t="s">
        <v>2304</v>
      </c>
      <c r="G989" s="202" t="s">
        <v>2455</v>
      </c>
      <c r="H989" s="202" t="s">
        <v>2456</v>
      </c>
      <c r="I989" s="202" t="s">
        <v>5687</v>
      </c>
      <c r="J989" s="202" t="s">
        <v>5650</v>
      </c>
      <c r="K989" s="202" t="s">
        <v>5650</v>
      </c>
      <c r="L989" s="202" t="s">
        <v>5650</v>
      </c>
      <c r="M989" s="202" t="s">
        <v>5650</v>
      </c>
      <c r="N989" s="202" t="s">
        <v>5650</v>
      </c>
      <c r="O989" s="202" t="s">
        <v>5650</v>
      </c>
      <c r="P989" s="202" t="s">
        <v>5650</v>
      </c>
      <c r="Q989" s="202" t="s">
        <v>5650</v>
      </c>
      <c r="R989" s="202" t="s">
        <v>5650</v>
      </c>
      <c r="S989" s="202" t="s">
        <v>5650</v>
      </c>
      <c r="T989" s="202" t="s">
        <v>5650</v>
      </c>
      <c r="U989" s="202">
        <v>0</v>
      </c>
      <c r="V989" s="202">
        <v>0</v>
      </c>
      <c r="W989" s="202">
        <v>0</v>
      </c>
    </row>
    <row r="990" s="202" customFormat="1" hidden="1" spans="1:23">
      <c r="A990" s="202">
        <v>986</v>
      </c>
      <c r="B990" s="202" t="s">
        <v>5625</v>
      </c>
      <c r="C990" s="202" t="s">
        <v>7769</v>
      </c>
      <c r="D990" s="202" t="s">
        <v>2294</v>
      </c>
      <c r="E990" s="202" t="s">
        <v>7788</v>
      </c>
      <c r="F990" s="202" t="s">
        <v>2297</v>
      </c>
      <c r="G990" s="202" t="s">
        <v>2295</v>
      </c>
      <c r="H990" s="202" t="s">
        <v>2296</v>
      </c>
      <c r="I990" s="202" t="s">
        <v>7789</v>
      </c>
      <c r="J990" s="202" t="s">
        <v>7790</v>
      </c>
      <c r="K990" s="202" t="s">
        <v>6700</v>
      </c>
      <c r="L990" s="202" t="s">
        <v>6433</v>
      </c>
      <c r="M990" s="202" t="s">
        <v>7441</v>
      </c>
      <c r="N990" s="202" t="s">
        <v>7791</v>
      </c>
      <c r="O990" s="202" t="s">
        <v>6628</v>
      </c>
      <c r="P990" s="202" t="s">
        <v>6298</v>
      </c>
      <c r="Q990" s="202" t="s">
        <v>6298</v>
      </c>
      <c r="R990" s="202" t="s">
        <v>5650</v>
      </c>
      <c r="S990" s="202" t="s">
        <v>6298</v>
      </c>
      <c r="T990" s="202" t="s">
        <v>5650</v>
      </c>
      <c r="U990" s="202">
        <v>9</v>
      </c>
      <c r="V990" s="202">
        <v>8</v>
      </c>
      <c r="W990" s="202">
        <v>1</v>
      </c>
    </row>
    <row r="991" s="202" customFormat="1" hidden="1" spans="1:23">
      <c r="A991" s="202">
        <v>987</v>
      </c>
      <c r="B991" s="202" t="s">
        <v>5625</v>
      </c>
      <c r="C991" s="202" t="s">
        <v>7769</v>
      </c>
      <c r="D991" s="202" t="s">
        <v>2236</v>
      </c>
      <c r="E991" s="202" t="s">
        <v>7489</v>
      </c>
      <c r="F991" s="202" t="s">
        <v>7792</v>
      </c>
      <c r="G991" s="202" t="s">
        <v>2272</v>
      </c>
      <c r="H991" s="202" t="s">
        <v>2273</v>
      </c>
      <c r="I991" s="202" t="s">
        <v>7793</v>
      </c>
      <c r="J991" s="202" t="s">
        <v>5758</v>
      </c>
      <c r="K991" s="202" t="s">
        <v>5758</v>
      </c>
      <c r="L991" s="202" t="s">
        <v>5758</v>
      </c>
      <c r="M991" s="202" t="s">
        <v>5758</v>
      </c>
      <c r="N991" s="202" t="s">
        <v>5650</v>
      </c>
      <c r="O991" s="202" t="s">
        <v>5650</v>
      </c>
      <c r="P991" s="202" t="s">
        <v>5650</v>
      </c>
      <c r="Q991" s="202" t="s">
        <v>5650</v>
      </c>
      <c r="R991" s="202" t="s">
        <v>5650</v>
      </c>
      <c r="S991" s="202" t="s">
        <v>5650</v>
      </c>
      <c r="T991" s="202" t="s">
        <v>5650</v>
      </c>
      <c r="U991" s="202">
        <v>1</v>
      </c>
      <c r="V991" s="202">
        <v>1</v>
      </c>
      <c r="W991" s="202">
        <v>0</v>
      </c>
    </row>
    <row r="992" s="202" customFormat="1" hidden="1" spans="1:23">
      <c r="A992" s="202">
        <v>988</v>
      </c>
      <c r="B992" s="202" t="s">
        <v>5625</v>
      </c>
      <c r="C992" s="202" t="s">
        <v>7769</v>
      </c>
      <c r="D992" s="202" t="s">
        <v>2185</v>
      </c>
      <c r="E992" s="202" t="s">
        <v>7794</v>
      </c>
      <c r="F992" s="202" t="s">
        <v>2293</v>
      </c>
      <c r="G992" s="202" t="s">
        <v>2291</v>
      </c>
      <c r="H992" s="202" t="s">
        <v>2292</v>
      </c>
      <c r="I992" s="202" t="s">
        <v>7795</v>
      </c>
      <c r="J992" s="202" t="s">
        <v>6982</v>
      </c>
      <c r="K992" s="202" t="s">
        <v>7314</v>
      </c>
      <c r="L992" s="202" t="s">
        <v>5725</v>
      </c>
      <c r="M992" s="202" t="s">
        <v>5725</v>
      </c>
      <c r="N992" s="202" t="s">
        <v>5725</v>
      </c>
      <c r="O992" s="202" t="s">
        <v>5650</v>
      </c>
      <c r="P992" s="202" t="s">
        <v>5669</v>
      </c>
      <c r="Q992" s="202" t="s">
        <v>5654</v>
      </c>
      <c r="R992" s="202" t="s">
        <v>5685</v>
      </c>
      <c r="S992" s="202" t="s">
        <v>5650</v>
      </c>
      <c r="T992" s="202" t="s">
        <v>5685</v>
      </c>
      <c r="U992" s="202">
        <v>3</v>
      </c>
      <c r="V992" s="202">
        <v>1</v>
      </c>
      <c r="W992" s="202">
        <v>2</v>
      </c>
    </row>
    <row r="993" s="202" customFormat="1" hidden="1" spans="1:23">
      <c r="A993" s="202">
        <v>989</v>
      </c>
      <c r="B993" s="202" t="s">
        <v>5625</v>
      </c>
      <c r="C993" s="202" t="s">
        <v>7769</v>
      </c>
      <c r="D993" s="202" t="s">
        <v>2265</v>
      </c>
      <c r="E993" s="202" t="s">
        <v>7796</v>
      </c>
      <c r="F993" s="202" t="s">
        <v>2436</v>
      </c>
      <c r="G993" s="202" t="s">
        <v>2329</v>
      </c>
      <c r="H993" s="202" t="s">
        <v>2330</v>
      </c>
      <c r="I993" s="202" t="s">
        <v>7797</v>
      </c>
      <c r="J993" s="202" t="s">
        <v>5759</v>
      </c>
      <c r="K993" s="202" t="s">
        <v>5866</v>
      </c>
      <c r="L993" s="202" t="s">
        <v>5865</v>
      </c>
      <c r="M993" s="202" t="s">
        <v>5795</v>
      </c>
      <c r="N993" s="202" t="s">
        <v>5865</v>
      </c>
      <c r="O993" s="202" t="s">
        <v>5650</v>
      </c>
      <c r="P993" s="202" t="s">
        <v>5685</v>
      </c>
      <c r="Q993" s="202" t="s">
        <v>5685</v>
      </c>
      <c r="R993" s="202" t="s">
        <v>5650</v>
      </c>
      <c r="S993" s="202" t="s">
        <v>5685</v>
      </c>
      <c r="T993" s="202" t="s">
        <v>5650</v>
      </c>
      <c r="U993" s="202">
        <v>5</v>
      </c>
      <c r="V993" s="202">
        <v>4</v>
      </c>
      <c r="W993" s="202">
        <v>1</v>
      </c>
    </row>
    <row r="994" s="202" customFormat="1" hidden="1" spans="1:23">
      <c r="A994" s="202">
        <v>990</v>
      </c>
      <c r="B994" s="202" t="s">
        <v>5625</v>
      </c>
      <c r="C994" s="202" t="s">
        <v>7769</v>
      </c>
      <c r="D994" s="202" t="s">
        <v>2265</v>
      </c>
      <c r="E994" s="202" t="s">
        <v>7796</v>
      </c>
      <c r="F994" s="202" t="s">
        <v>2436</v>
      </c>
      <c r="G994" s="202" t="s">
        <v>2434</v>
      </c>
      <c r="H994" s="202" t="s">
        <v>2435</v>
      </c>
      <c r="I994" s="202" t="s">
        <v>7798</v>
      </c>
      <c r="J994" s="202" t="s">
        <v>7799</v>
      </c>
      <c r="K994" s="202" t="s">
        <v>7089</v>
      </c>
      <c r="L994" s="202" t="s">
        <v>5650</v>
      </c>
      <c r="M994" s="202" t="s">
        <v>5650</v>
      </c>
      <c r="N994" s="202" t="s">
        <v>5650</v>
      </c>
      <c r="O994" s="202" t="s">
        <v>5650</v>
      </c>
      <c r="P994" s="202" t="s">
        <v>7799</v>
      </c>
      <c r="Q994" s="202" t="s">
        <v>7089</v>
      </c>
      <c r="R994" s="202" t="s">
        <v>7800</v>
      </c>
      <c r="S994" s="202" t="s">
        <v>5758</v>
      </c>
      <c r="T994" s="202" t="s">
        <v>5650</v>
      </c>
      <c r="U994" s="202">
        <v>4</v>
      </c>
      <c r="V994" s="202">
        <v>0</v>
      </c>
      <c r="W994" s="202">
        <v>4</v>
      </c>
    </row>
    <row r="995" s="202" customFormat="1" hidden="1" spans="1:23">
      <c r="A995" s="202">
        <v>991</v>
      </c>
      <c r="B995" s="202" t="s">
        <v>5625</v>
      </c>
      <c r="C995" s="202" t="s">
        <v>7769</v>
      </c>
      <c r="D995" s="202" t="s">
        <v>2298</v>
      </c>
      <c r="E995" s="202" t="s">
        <v>7781</v>
      </c>
      <c r="F995" s="202" t="s">
        <v>2307</v>
      </c>
      <c r="G995" s="202" t="s">
        <v>2305</v>
      </c>
      <c r="H995" s="202" t="s">
        <v>2306</v>
      </c>
      <c r="I995" s="202" t="s">
        <v>7801</v>
      </c>
      <c r="J995" s="202" t="s">
        <v>5856</v>
      </c>
      <c r="K995" s="202" t="s">
        <v>6602</v>
      </c>
      <c r="L995" s="202" t="s">
        <v>5856</v>
      </c>
      <c r="M995" s="202" t="s">
        <v>6602</v>
      </c>
      <c r="N995" s="202" t="s">
        <v>5856</v>
      </c>
      <c r="O995" s="202" t="s">
        <v>5650</v>
      </c>
      <c r="P995" s="202" t="s">
        <v>5650</v>
      </c>
      <c r="Q995" s="202" t="s">
        <v>5650</v>
      </c>
      <c r="R995" s="202" t="s">
        <v>5650</v>
      </c>
      <c r="S995" s="202" t="s">
        <v>5650</v>
      </c>
      <c r="T995" s="202" t="s">
        <v>5650</v>
      </c>
      <c r="U995" s="202">
        <v>2</v>
      </c>
      <c r="V995" s="202">
        <v>2</v>
      </c>
      <c r="W995" s="202">
        <v>0</v>
      </c>
    </row>
    <row r="996" s="202" customFormat="1" hidden="1" spans="1:23">
      <c r="A996" s="202">
        <v>992</v>
      </c>
      <c r="B996" s="202" t="s">
        <v>5625</v>
      </c>
      <c r="C996" s="202" t="s">
        <v>7769</v>
      </c>
      <c r="D996" s="202" t="s">
        <v>2212</v>
      </c>
      <c r="E996" s="202" t="s">
        <v>7802</v>
      </c>
      <c r="F996" s="202" t="s">
        <v>2290</v>
      </c>
      <c r="G996" s="202" t="s">
        <v>2521</v>
      </c>
      <c r="H996" s="202" t="s">
        <v>2522</v>
      </c>
      <c r="I996" s="202" t="s">
        <v>7803</v>
      </c>
      <c r="J996" s="202" t="s">
        <v>5900</v>
      </c>
      <c r="K996" s="202" t="s">
        <v>7804</v>
      </c>
      <c r="L996" s="202" t="s">
        <v>6309</v>
      </c>
      <c r="M996" s="202" t="s">
        <v>6309</v>
      </c>
      <c r="N996" s="202" t="s">
        <v>6309</v>
      </c>
      <c r="O996" s="202" t="s">
        <v>5650</v>
      </c>
      <c r="P996" s="202" t="s">
        <v>5685</v>
      </c>
      <c r="Q996" s="202" t="s">
        <v>5685</v>
      </c>
      <c r="R996" s="202" t="s">
        <v>5685</v>
      </c>
      <c r="S996" s="202" t="s">
        <v>5650</v>
      </c>
      <c r="T996" s="202" t="s">
        <v>5650</v>
      </c>
      <c r="U996" s="202">
        <v>2</v>
      </c>
      <c r="V996" s="202">
        <v>1</v>
      </c>
      <c r="W996" s="202">
        <v>1</v>
      </c>
    </row>
    <row r="997" s="202" customFormat="1" hidden="1" spans="1:23">
      <c r="A997" s="202">
        <v>993</v>
      </c>
      <c r="B997" s="202" t="s">
        <v>5625</v>
      </c>
      <c r="C997" s="202" t="s">
        <v>7769</v>
      </c>
      <c r="D997" s="202" t="s">
        <v>2212</v>
      </c>
      <c r="E997" s="202" t="s">
        <v>7802</v>
      </c>
      <c r="F997" s="202" t="s">
        <v>2290</v>
      </c>
      <c r="G997" s="202" t="s">
        <v>2404</v>
      </c>
      <c r="H997" s="202" t="s">
        <v>2405</v>
      </c>
      <c r="I997" s="202" t="s">
        <v>5772</v>
      </c>
      <c r="J997" s="202" t="s">
        <v>5650</v>
      </c>
      <c r="K997" s="202" t="s">
        <v>5650</v>
      </c>
      <c r="L997" s="202" t="s">
        <v>5650</v>
      </c>
      <c r="M997" s="202" t="s">
        <v>5650</v>
      </c>
      <c r="N997" s="202" t="s">
        <v>5650</v>
      </c>
      <c r="O997" s="202" t="s">
        <v>5650</v>
      </c>
      <c r="P997" s="202" t="s">
        <v>5650</v>
      </c>
      <c r="Q997" s="202" t="s">
        <v>5650</v>
      </c>
      <c r="R997" s="202" t="s">
        <v>5650</v>
      </c>
      <c r="S997" s="202" t="s">
        <v>5650</v>
      </c>
      <c r="T997" s="202" t="s">
        <v>5650</v>
      </c>
      <c r="U997" s="202">
        <v>0</v>
      </c>
      <c r="V997" s="202">
        <v>0</v>
      </c>
      <c r="W997" s="202">
        <v>0</v>
      </c>
    </row>
    <row r="998" s="202" customFormat="1" hidden="1" spans="1:23">
      <c r="A998" s="202">
        <v>994</v>
      </c>
      <c r="B998" s="202" t="s">
        <v>5625</v>
      </c>
      <c r="C998" s="202" t="s">
        <v>7769</v>
      </c>
      <c r="D998" s="202" t="s">
        <v>2212</v>
      </c>
      <c r="E998" s="202" t="s">
        <v>7802</v>
      </c>
      <c r="F998" s="202" t="s">
        <v>2290</v>
      </c>
      <c r="G998" s="202" t="s">
        <v>2555</v>
      </c>
      <c r="H998" s="202" t="s">
        <v>2556</v>
      </c>
      <c r="I998" s="202" t="s">
        <v>5697</v>
      </c>
      <c r="J998" s="202" t="s">
        <v>5650</v>
      </c>
      <c r="K998" s="202" t="s">
        <v>5650</v>
      </c>
      <c r="L998" s="202" t="s">
        <v>5650</v>
      </c>
      <c r="M998" s="202" t="s">
        <v>5650</v>
      </c>
      <c r="N998" s="202" t="s">
        <v>5650</v>
      </c>
      <c r="O998" s="202" t="s">
        <v>5650</v>
      </c>
      <c r="P998" s="202" t="s">
        <v>5650</v>
      </c>
      <c r="Q998" s="202" t="s">
        <v>5650</v>
      </c>
      <c r="R998" s="202" t="s">
        <v>5650</v>
      </c>
      <c r="S998" s="202" t="s">
        <v>5650</v>
      </c>
      <c r="T998" s="202" t="s">
        <v>5650</v>
      </c>
      <c r="U998" s="202">
        <v>0</v>
      </c>
      <c r="V998" s="202">
        <v>0</v>
      </c>
      <c r="W998" s="202">
        <v>0</v>
      </c>
    </row>
    <row r="999" s="202" customFormat="1" hidden="1" spans="1:23">
      <c r="A999" s="202">
        <v>995</v>
      </c>
      <c r="B999" s="202" t="s">
        <v>5625</v>
      </c>
      <c r="C999" s="202" t="s">
        <v>7769</v>
      </c>
      <c r="D999" s="202" t="s">
        <v>2212</v>
      </c>
      <c r="E999" s="202" t="s">
        <v>7802</v>
      </c>
      <c r="F999" s="202" t="s">
        <v>2290</v>
      </c>
      <c r="G999" s="202" t="s">
        <v>2519</v>
      </c>
      <c r="H999" s="202" t="s">
        <v>2520</v>
      </c>
      <c r="I999" s="202" t="s">
        <v>7805</v>
      </c>
      <c r="J999" s="202" t="s">
        <v>6577</v>
      </c>
      <c r="K999" s="202" t="s">
        <v>7415</v>
      </c>
      <c r="L999" s="202" t="s">
        <v>5967</v>
      </c>
      <c r="M999" s="202" t="s">
        <v>5968</v>
      </c>
      <c r="N999" s="202" t="s">
        <v>5922</v>
      </c>
      <c r="O999" s="202" t="s">
        <v>5969</v>
      </c>
      <c r="P999" s="202" t="s">
        <v>6240</v>
      </c>
      <c r="Q999" s="202" t="s">
        <v>6211</v>
      </c>
      <c r="R999" s="202" t="s">
        <v>5685</v>
      </c>
      <c r="S999" s="202" t="s">
        <v>6298</v>
      </c>
      <c r="T999" s="202" t="s">
        <v>5685</v>
      </c>
      <c r="U999" s="202">
        <v>7</v>
      </c>
      <c r="V999" s="202">
        <v>4</v>
      </c>
      <c r="W999" s="202">
        <v>3</v>
      </c>
    </row>
    <row r="1000" s="202" customFormat="1" hidden="1" spans="1:23">
      <c r="A1000" s="202">
        <v>996</v>
      </c>
      <c r="B1000" s="202" t="s">
        <v>5625</v>
      </c>
      <c r="C1000" s="202" t="s">
        <v>7769</v>
      </c>
      <c r="D1000" s="202" t="s">
        <v>2185</v>
      </c>
      <c r="E1000" s="202" t="s">
        <v>7794</v>
      </c>
      <c r="F1000" s="202" t="s">
        <v>2287</v>
      </c>
      <c r="G1000" s="202" t="s">
        <v>2285</v>
      </c>
      <c r="H1000" s="202" t="s">
        <v>2286</v>
      </c>
      <c r="I1000" s="202" t="s">
        <v>5699</v>
      </c>
      <c r="J1000" s="202" t="s">
        <v>5650</v>
      </c>
      <c r="K1000" s="202" t="s">
        <v>5650</v>
      </c>
      <c r="L1000" s="202" t="s">
        <v>5650</v>
      </c>
      <c r="M1000" s="202" t="s">
        <v>5650</v>
      </c>
      <c r="N1000" s="202" t="s">
        <v>5650</v>
      </c>
      <c r="O1000" s="202" t="s">
        <v>5650</v>
      </c>
      <c r="P1000" s="202" t="s">
        <v>5650</v>
      </c>
      <c r="Q1000" s="202" t="s">
        <v>5650</v>
      </c>
      <c r="R1000" s="202" t="s">
        <v>5650</v>
      </c>
      <c r="S1000" s="202" t="s">
        <v>5650</v>
      </c>
      <c r="T1000" s="202" t="s">
        <v>5650</v>
      </c>
      <c r="U1000" s="202">
        <v>0</v>
      </c>
      <c r="V1000" s="202">
        <v>0</v>
      </c>
      <c r="W1000" s="202">
        <v>0</v>
      </c>
    </row>
    <row r="1001" s="202" customFormat="1" hidden="1" spans="1:23">
      <c r="A1001" s="202">
        <v>997</v>
      </c>
      <c r="B1001" s="202" t="s">
        <v>5625</v>
      </c>
      <c r="C1001" s="202" t="s">
        <v>7769</v>
      </c>
      <c r="D1001" s="202" t="s">
        <v>2265</v>
      </c>
      <c r="E1001" s="202" t="s">
        <v>7796</v>
      </c>
      <c r="F1001" s="202" t="s">
        <v>2408</v>
      </c>
      <c r="G1001" s="202" t="s">
        <v>2476</v>
      </c>
      <c r="H1001" s="202" t="s">
        <v>2477</v>
      </c>
      <c r="I1001" s="202" t="s">
        <v>7806</v>
      </c>
      <c r="J1001" s="202" t="s">
        <v>5650</v>
      </c>
      <c r="K1001" s="202" t="s">
        <v>5650</v>
      </c>
      <c r="L1001" s="202" t="s">
        <v>5650</v>
      </c>
      <c r="M1001" s="202" t="s">
        <v>5650</v>
      </c>
      <c r="N1001" s="202" t="s">
        <v>5650</v>
      </c>
      <c r="O1001" s="202" t="s">
        <v>5650</v>
      </c>
      <c r="P1001" s="202" t="s">
        <v>5650</v>
      </c>
      <c r="Q1001" s="202" t="s">
        <v>5650</v>
      </c>
      <c r="R1001" s="202" t="s">
        <v>5650</v>
      </c>
      <c r="S1001" s="202" t="s">
        <v>5650</v>
      </c>
      <c r="T1001" s="202" t="s">
        <v>5650</v>
      </c>
      <c r="U1001" s="202">
        <v>0</v>
      </c>
      <c r="V1001" s="202">
        <v>0</v>
      </c>
      <c r="W1001" s="202">
        <v>0</v>
      </c>
    </row>
    <row r="1002" s="202" customFormat="1" spans="1:23">
      <c r="A1002" s="202">
        <v>998</v>
      </c>
      <c r="B1002" s="202" t="s">
        <v>5625</v>
      </c>
      <c r="C1002" s="202" t="s">
        <v>7769</v>
      </c>
      <c r="D1002" s="202" t="s">
        <v>5642</v>
      </c>
      <c r="E1002" s="202" t="s">
        <v>5642</v>
      </c>
      <c r="F1002" s="202" t="s">
        <v>2382</v>
      </c>
      <c r="G1002" s="202" t="s">
        <v>2542</v>
      </c>
      <c r="H1002" s="202" t="s">
        <v>2464</v>
      </c>
      <c r="I1002" s="202" t="s">
        <v>5685</v>
      </c>
      <c r="J1002" s="202" t="s">
        <v>5650</v>
      </c>
      <c r="K1002" s="202" t="s">
        <v>5650</v>
      </c>
      <c r="L1002" s="202" t="s">
        <v>5650</v>
      </c>
      <c r="M1002" s="202" t="s">
        <v>5650</v>
      </c>
      <c r="N1002" s="202" t="s">
        <v>5650</v>
      </c>
      <c r="O1002" s="202" t="s">
        <v>5650</v>
      </c>
      <c r="P1002" s="202" t="s">
        <v>5650</v>
      </c>
      <c r="Q1002" s="202" t="s">
        <v>5650</v>
      </c>
      <c r="R1002" s="202" t="s">
        <v>5650</v>
      </c>
      <c r="S1002" s="202" t="s">
        <v>5650</v>
      </c>
      <c r="T1002" s="202" t="s">
        <v>5650</v>
      </c>
      <c r="U1002" s="202">
        <v>0</v>
      </c>
      <c r="V1002" s="202">
        <v>0</v>
      </c>
      <c r="W1002" s="202">
        <v>0</v>
      </c>
    </row>
    <row r="1003" s="202" customFormat="1" spans="1:23">
      <c r="A1003" s="202">
        <v>999</v>
      </c>
      <c r="B1003" s="202" t="s">
        <v>5625</v>
      </c>
      <c r="C1003" s="202" t="s">
        <v>7769</v>
      </c>
      <c r="D1003" s="202" t="s">
        <v>5642</v>
      </c>
      <c r="E1003" s="202" t="s">
        <v>5642</v>
      </c>
      <c r="F1003" s="202" t="s">
        <v>2382</v>
      </c>
      <c r="G1003" s="202" t="s">
        <v>2543</v>
      </c>
      <c r="H1003" s="202" t="s">
        <v>2544</v>
      </c>
      <c r="I1003" s="202" t="s">
        <v>5896</v>
      </c>
      <c r="J1003" s="202" t="s">
        <v>5650</v>
      </c>
      <c r="K1003" s="202" t="s">
        <v>5650</v>
      </c>
      <c r="L1003" s="202" t="s">
        <v>5650</v>
      </c>
      <c r="M1003" s="202" t="s">
        <v>5650</v>
      </c>
      <c r="N1003" s="202" t="s">
        <v>5650</v>
      </c>
      <c r="O1003" s="202" t="s">
        <v>5650</v>
      </c>
      <c r="P1003" s="202" t="s">
        <v>5650</v>
      </c>
      <c r="Q1003" s="202" t="s">
        <v>5650</v>
      </c>
      <c r="R1003" s="202" t="s">
        <v>5650</v>
      </c>
      <c r="S1003" s="202" t="s">
        <v>5650</v>
      </c>
      <c r="T1003" s="202" t="s">
        <v>5650</v>
      </c>
      <c r="U1003" s="202">
        <v>0</v>
      </c>
      <c r="V1003" s="202">
        <v>0</v>
      </c>
      <c r="W1003" s="202">
        <v>0</v>
      </c>
    </row>
    <row r="1004" s="202" customFormat="1" spans="1:23">
      <c r="A1004" s="202">
        <v>1000</v>
      </c>
      <c r="B1004" s="202" t="s">
        <v>5625</v>
      </c>
      <c r="C1004" s="202" t="s">
        <v>7769</v>
      </c>
      <c r="D1004" s="202" t="s">
        <v>5642</v>
      </c>
      <c r="E1004" s="202" t="s">
        <v>5642</v>
      </c>
      <c r="F1004" s="202" t="s">
        <v>2382</v>
      </c>
      <c r="G1004" s="202" t="s">
        <v>2311</v>
      </c>
      <c r="H1004" s="202" t="s">
        <v>2312</v>
      </c>
      <c r="I1004" s="202" t="s">
        <v>7807</v>
      </c>
      <c r="J1004" s="202" t="s">
        <v>5687</v>
      </c>
      <c r="K1004" s="202" t="s">
        <v>5688</v>
      </c>
      <c r="L1004" s="202" t="s">
        <v>5650</v>
      </c>
      <c r="M1004" s="202" t="s">
        <v>5650</v>
      </c>
      <c r="N1004" s="202" t="s">
        <v>5650</v>
      </c>
      <c r="O1004" s="202" t="s">
        <v>5650</v>
      </c>
      <c r="P1004" s="202" t="s">
        <v>5687</v>
      </c>
      <c r="Q1004" s="202" t="s">
        <v>5688</v>
      </c>
      <c r="R1004" s="202" t="s">
        <v>5699</v>
      </c>
      <c r="S1004" s="202" t="s">
        <v>5650</v>
      </c>
      <c r="T1004" s="202" t="s">
        <v>5699</v>
      </c>
      <c r="U1004" s="202">
        <v>2</v>
      </c>
      <c r="V1004" s="202">
        <v>0</v>
      </c>
      <c r="W1004" s="202">
        <v>2</v>
      </c>
    </row>
    <row r="1005" s="202" customFormat="1" spans="1:23">
      <c r="A1005" s="202">
        <v>1001</v>
      </c>
      <c r="B1005" s="202" t="s">
        <v>5625</v>
      </c>
      <c r="C1005" s="202" t="s">
        <v>7769</v>
      </c>
      <c r="D1005" s="202" t="s">
        <v>5642</v>
      </c>
      <c r="E1005" s="202" t="s">
        <v>5642</v>
      </c>
      <c r="F1005" s="202" t="s">
        <v>2382</v>
      </c>
      <c r="G1005" s="202" t="s">
        <v>2380</v>
      </c>
      <c r="H1005" s="202" t="s">
        <v>2381</v>
      </c>
      <c r="I1005" s="202" t="s">
        <v>7808</v>
      </c>
      <c r="J1005" s="202" t="s">
        <v>5650</v>
      </c>
      <c r="K1005" s="202" t="s">
        <v>5650</v>
      </c>
      <c r="L1005" s="202" t="s">
        <v>5650</v>
      </c>
      <c r="M1005" s="202" t="s">
        <v>5650</v>
      </c>
      <c r="N1005" s="202" t="s">
        <v>5650</v>
      </c>
      <c r="O1005" s="202" t="s">
        <v>5650</v>
      </c>
      <c r="P1005" s="202" t="s">
        <v>5650</v>
      </c>
      <c r="Q1005" s="202" t="s">
        <v>5650</v>
      </c>
      <c r="R1005" s="202" t="s">
        <v>5650</v>
      </c>
      <c r="S1005" s="202" t="s">
        <v>5650</v>
      </c>
      <c r="T1005" s="202" t="s">
        <v>5650</v>
      </c>
      <c r="U1005" s="202">
        <v>0</v>
      </c>
      <c r="V1005" s="202">
        <v>0</v>
      </c>
      <c r="W1005" s="202">
        <v>0</v>
      </c>
    </row>
    <row r="1006" s="202" customFormat="1" spans="1:23">
      <c r="A1006" s="202">
        <v>1002</v>
      </c>
      <c r="B1006" s="202" t="s">
        <v>5625</v>
      </c>
      <c r="C1006" s="202" t="s">
        <v>7769</v>
      </c>
      <c r="D1006" s="202" t="s">
        <v>5642</v>
      </c>
      <c r="E1006" s="202" t="s">
        <v>5642</v>
      </c>
      <c r="F1006" s="202" t="s">
        <v>2382</v>
      </c>
      <c r="G1006" s="202" t="s">
        <v>2540</v>
      </c>
      <c r="H1006" s="202" t="s">
        <v>2541</v>
      </c>
      <c r="I1006" s="202" t="s">
        <v>5669</v>
      </c>
      <c r="J1006" s="202" t="s">
        <v>5650</v>
      </c>
      <c r="K1006" s="202" t="s">
        <v>5650</v>
      </c>
      <c r="L1006" s="202" t="s">
        <v>5650</v>
      </c>
      <c r="M1006" s="202" t="s">
        <v>5650</v>
      </c>
      <c r="N1006" s="202" t="s">
        <v>5650</v>
      </c>
      <c r="O1006" s="202" t="s">
        <v>5650</v>
      </c>
      <c r="P1006" s="202" t="s">
        <v>5650</v>
      </c>
      <c r="Q1006" s="202" t="s">
        <v>5650</v>
      </c>
      <c r="R1006" s="202" t="s">
        <v>5650</v>
      </c>
      <c r="S1006" s="202" t="s">
        <v>5650</v>
      </c>
      <c r="T1006" s="202" t="s">
        <v>5650</v>
      </c>
      <c r="U1006" s="202">
        <v>0</v>
      </c>
      <c r="V1006" s="202">
        <v>0</v>
      </c>
      <c r="W1006" s="202">
        <v>0</v>
      </c>
    </row>
    <row r="1007" s="202" customFormat="1" spans="1:23">
      <c r="A1007" s="202">
        <v>1003</v>
      </c>
      <c r="B1007" s="202" t="s">
        <v>5625</v>
      </c>
      <c r="C1007" s="202" t="s">
        <v>7769</v>
      </c>
      <c r="D1007" s="202" t="s">
        <v>5642</v>
      </c>
      <c r="E1007" s="202" t="s">
        <v>5642</v>
      </c>
      <c r="F1007" s="202" t="s">
        <v>2382</v>
      </c>
      <c r="G1007" s="202" t="s">
        <v>2493</v>
      </c>
      <c r="H1007" s="202" t="s">
        <v>2353</v>
      </c>
      <c r="I1007" s="202" t="s">
        <v>5896</v>
      </c>
      <c r="J1007" s="202" t="s">
        <v>5650</v>
      </c>
      <c r="K1007" s="202" t="s">
        <v>5650</v>
      </c>
      <c r="L1007" s="202" t="s">
        <v>5650</v>
      </c>
      <c r="M1007" s="202" t="s">
        <v>5650</v>
      </c>
      <c r="N1007" s="202" t="s">
        <v>5650</v>
      </c>
      <c r="O1007" s="202" t="s">
        <v>5650</v>
      </c>
      <c r="P1007" s="202" t="s">
        <v>5650</v>
      </c>
      <c r="Q1007" s="202" t="s">
        <v>5650</v>
      </c>
      <c r="R1007" s="202" t="s">
        <v>5650</v>
      </c>
      <c r="S1007" s="202" t="s">
        <v>5650</v>
      </c>
      <c r="T1007" s="202" t="s">
        <v>5650</v>
      </c>
      <c r="U1007" s="202">
        <v>0</v>
      </c>
      <c r="V1007" s="202">
        <v>0</v>
      </c>
      <c r="W1007" s="202">
        <v>0</v>
      </c>
    </row>
    <row r="1008" s="202" customFormat="1" spans="1:23">
      <c r="A1008" s="202">
        <v>1004</v>
      </c>
      <c r="B1008" s="202" t="s">
        <v>5625</v>
      </c>
      <c r="C1008" s="202" t="s">
        <v>7769</v>
      </c>
      <c r="D1008" s="202" t="s">
        <v>5642</v>
      </c>
      <c r="E1008" s="202" t="s">
        <v>5642</v>
      </c>
      <c r="F1008" s="202" t="s">
        <v>2382</v>
      </c>
      <c r="G1008" s="202" t="s">
        <v>2509</v>
      </c>
      <c r="H1008" s="202" t="s">
        <v>2510</v>
      </c>
      <c r="I1008" s="202" t="s">
        <v>5669</v>
      </c>
      <c r="J1008" s="202" t="s">
        <v>5650</v>
      </c>
      <c r="K1008" s="202" t="s">
        <v>5650</v>
      </c>
      <c r="L1008" s="202" t="s">
        <v>5650</v>
      </c>
      <c r="M1008" s="202" t="s">
        <v>5650</v>
      </c>
      <c r="N1008" s="202" t="s">
        <v>5650</v>
      </c>
      <c r="O1008" s="202" t="s">
        <v>5650</v>
      </c>
      <c r="P1008" s="202" t="s">
        <v>5650</v>
      </c>
      <c r="Q1008" s="202" t="s">
        <v>5650</v>
      </c>
      <c r="R1008" s="202" t="s">
        <v>5650</v>
      </c>
      <c r="S1008" s="202" t="s">
        <v>5650</v>
      </c>
      <c r="T1008" s="202" t="s">
        <v>5650</v>
      </c>
      <c r="U1008" s="202">
        <v>0</v>
      </c>
      <c r="V1008" s="202">
        <v>0</v>
      </c>
      <c r="W1008" s="202">
        <v>0</v>
      </c>
    </row>
    <row r="1009" s="202" customFormat="1" spans="1:23">
      <c r="A1009" s="202">
        <v>1005</v>
      </c>
      <c r="B1009" s="202" t="s">
        <v>5625</v>
      </c>
      <c r="C1009" s="202" t="s">
        <v>7769</v>
      </c>
      <c r="D1009" s="202" t="s">
        <v>5642</v>
      </c>
      <c r="E1009" s="202" t="s">
        <v>5642</v>
      </c>
      <c r="F1009" s="202" t="s">
        <v>2382</v>
      </c>
      <c r="G1009" s="202" t="s">
        <v>2422</v>
      </c>
      <c r="H1009" s="202" t="s">
        <v>2423</v>
      </c>
      <c r="I1009" s="202" t="s">
        <v>5691</v>
      </c>
      <c r="J1009" s="202" t="s">
        <v>5650</v>
      </c>
      <c r="K1009" s="202" t="s">
        <v>5650</v>
      </c>
      <c r="L1009" s="202" t="s">
        <v>5650</v>
      </c>
      <c r="M1009" s="202" t="s">
        <v>5650</v>
      </c>
      <c r="N1009" s="202" t="s">
        <v>5650</v>
      </c>
      <c r="O1009" s="202" t="s">
        <v>5650</v>
      </c>
      <c r="P1009" s="202" t="s">
        <v>5650</v>
      </c>
      <c r="Q1009" s="202" t="s">
        <v>5650</v>
      </c>
      <c r="R1009" s="202" t="s">
        <v>5650</v>
      </c>
      <c r="S1009" s="202" t="s">
        <v>5650</v>
      </c>
      <c r="T1009" s="202" t="s">
        <v>5650</v>
      </c>
      <c r="U1009" s="202">
        <v>0</v>
      </c>
      <c r="V1009" s="202">
        <v>0</v>
      </c>
      <c r="W1009" s="202">
        <v>0</v>
      </c>
    </row>
    <row r="1010" s="202" customFormat="1" spans="1:23">
      <c r="A1010" s="202">
        <v>1006</v>
      </c>
      <c r="B1010" s="202" t="s">
        <v>5625</v>
      </c>
      <c r="C1010" s="202" t="s">
        <v>7769</v>
      </c>
      <c r="D1010" s="202" t="s">
        <v>5642</v>
      </c>
      <c r="E1010" s="202" t="s">
        <v>5642</v>
      </c>
      <c r="F1010" s="202" t="s">
        <v>2382</v>
      </c>
      <c r="G1010" s="202" t="s">
        <v>2525</v>
      </c>
      <c r="H1010" s="202" t="s">
        <v>2490</v>
      </c>
      <c r="I1010" s="202" t="s">
        <v>6915</v>
      </c>
      <c r="J1010" s="202" t="s">
        <v>5650</v>
      </c>
      <c r="K1010" s="202" t="s">
        <v>5650</v>
      </c>
      <c r="L1010" s="202" t="s">
        <v>5650</v>
      </c>
      <c r="M1010" s="202" t="s">
        <v>5650</v>
      </c>
      <c r="N1010" s="202" t="s">
        <v>5650</v>
      </c>
      <c r="O1010" s="202" t="s">
        <v>5650</v>
      </c>
      <c r="P1010" s="202" t="s">
        <v>5650</v>
      </c>
      <c r="Q1010" s="202" t="s">
        <v>5650</v>
      </c>
      <c r="R1010" s="202" t="s">
        <v>5650</v>
      </c>
      <c r="S1010" s="202" t="s">
        <v>5650</v>
      </c>
      <c r="T1010" s="202" t="s">
        <v>5650</v>
      </c>
      <c r="U1010" s="202">
        <v>0</v>
      </c>
      <c r="V1010" s="202">
        <v>0</v>
      </c>
      <c r="W1010" s="202">
        <v>0</v>
      </c>
    </row>
    <row r="1011" s="202" customFormat="1" spans="1:23">
      <c r="A1011" s="202">
        <v>1007</v>
      </c>
      <c r="B1011" s="202" t="s">
        <v>5625</v>
      </c>
      <c r="C1011" s="202" t="s">
        <v>7769</v>
      </c>
      <c r="D1011" s="202" t="s">
        <v>5642</v>
      </c>
      <c r="E1011" s="202" t="s">
        <v>5642</v>
      </c>
      <c r="F1011" s="202" t="s">
        <v>2382</v>
      </c>
      <c r="G1011" s="202" t="s">
        <v>2480</v>
      </c>
      <c r="H1011" s="202" t="s">
        <v>2481</v>
      </c>
      <c r="I1011" s="202" t="s">
        <v>5799</v>
      </c>
      <c r="J1011" s="202" t="s">
        <v>5650</v>
      </c>
      <c r="K1011" s="202" t="s">
        <v>5650</v>
      </c>
      <c r="L1011" s="202" t="s">
        <v>5650</v>
      </c>
      <c r="M1011" s="202" t="s">
        <v>5650</v>
      </c>
      <c r="N1011" s="202" t="s">
        <v>5650</v>
      </c>
      <c r="O1011" s="202" t="s">
        <v>5650</v>
      </c>
      <c r="P1011" s="202" t="s">
        <v>5650</v>
      </c>
      <c r="Q1011" s="202" t="s">
        <v>5650</v>
      </c>
      <c r="R1011" s="202" t="s">
        <v>5650</v>
      </c>
      <c r="S1011" s="202" t="s">
        <v>5650</v>
      </c>
      <c r="T1011" s="202" t="s">
        <v>5650</v>
      </c>
      <c r="U1011" s="202">
        <v>0</v>
      </c>
      <c r="V1011" s="202">
        <v>0</v>
      </c>
      <c r="W1011" s="202">
        <v>0</v>
      </c>
    </row>
    <row r="1012" s="202" customFormat="1" hidden="1" spans="1:23">
      <c r="A1012" s="202">
        <v>1008</v>
      </c>
      <c r="B1012" s="202" t="s">
        <v>5625</v>
      </c>
      <c r="C1012" s="202" t="s">
        <v>7769</v>
      </c>
      <c r="D1012" s="202" t="s">
        <v>2316</v>
      </c>
      <c r="E1012" s="202" t="s">
        <v>7809</v>
      </c>
      <c r="F1012" s="202" t="s">
        <v>2339</v>
      </c>
      <c r="G1012" s="202" t="s">
        <v>2337</v>
      </c>
      <c r="H1012" s="202" t="s">
        <v>2338</v>
      </c>
      <c r="I1012" s="202" t="s">
        <v>7810</v>
      </c>
      <c r="J1012" s="202" t="s">
        <v>5766</v>
      </c>
      <c r="K1012" s="202" t="s">
        <v>6247</v>
      </c>
      <c r="L1012" s="202" t="s">
        <v>5699</v>
      </c>
      <c r="M1012" s="202" t="s">
        <v>5794</v>
      </c>
      <c r="N1012" s="202" t="s">
        <v>5699</v>
      </c>
      <c r="O1012" s="202" t="s">
        <v>5650</v>
      </c>
      <c r="P1012" s="202" t="s">
        <v>5672</v>
      </c>
      <c r="Q1012" s="202" t="s">
        <v>5673</v>
      </c>
      <c r="R1012" s="202" t="s">
        <v>5704</v>
      </c>
      <c r="S1012" s="202" t="s">
        <v>5650</v>
      </c>
      <c r="T1012" s="202" t="s">
        <v>5727</v>
      </c>
      <c r="U1012" s="202">
        <v>7</v>
      </c>
      <c r="V1012" s="202">
        <v>2</v>
      </c>
      <c r="W1012" s="202">
        <v>5</v>
      </c>
    </row>
    <row r="1013" s="202" customFormat="1" spans="1:23">
      <c r="A1013" s="202">
        <v>1009</v>
      </c>
      <c r="B1013" s="202" t="s">
        <v>5625</v>
      </c>
      <c r="C1013" s="202" t="s">
        <v>7769</v>
      </c>
      <c r="D1013" s="202" t="s">
        <v>5642</v>
      </c>
      <c r="E1013" s="202" t="s">
        <v>5642</v>
      </c>
      <c r="F1013" s="202" t="s">
        <v>2188</v>
      </c>
      <c r="G1013" s="202" t="s">
        <v>2191</v>
      </c>
      <c r="H1013" s="202" t="s">
        <v>2192</v>
      </c>
      <c r="I1013" s="202" t="s">
        <v>7811</v>
      </c>
      <c r="J1013" s="202" t="s">
        <v>7812</v>
      </c>
      <c r="K1013" s="202" t="s">
        <v>5752</v>
      </c>
      <c r="L1013" s="202" t="s">
        <v>5704</v>
      </c>
      <c r="M1013" s="202" t="s">
        <v>5866</v>
      </c>
      <c r="N1013" s="202" t="s">
        <v>5727</v>
      </c>
      <c r="O1013" s="202" t="s">
        <v>5654</v>
      </c>
      <c r="P1013" s="202" t="s">
        <v>7813</v>
      </c>
      <c r="Q1013" s="202" t="s">
        <v>6109</v>
      </c>
      <c r="R1013" s="202" t="s">
        <v>7814</v>
      </c>
      <c r="S1013" s="202" t="s">
        <v>5685</v>
      </c>
      <c r="T1013" s="202" t="s">
        <v>5727</v>
      </c>
      <c r="U1013" s="202">
        <v>11</v>
      </c>
      <c r="V1013" s="202">
        <v>3</v>
      </c>
      <c r="W1013" s="202">
        <v>8</v>
      </c>
    </row>
    <row r="1014" s="202" customFormat="1" spans="1:23">
      <c r="A1014" s="202">
        <v>1010</v>
      </c>
      <c r="B1014" s="202" t="s">
        <v>5625</v>
      </c>
      <c r="C1014" s="202" t="s">
        <v>7769</v>
      </c>
      <c r="D1014" s="202" t="s">
        <v>5642</v>
      </c>
      <c r="E1014" s="202" t="s">
        <v>5642</v>
      </c>
      <c r="F1014" s="202" t="s">
        <v>2188</v>
      </c>
      <c r="G1014" s="202" t="s">
        <v>2548</v>
      </c>
      <c r="H1014" s="202" t="s">
        <v>2549</v>
      </c>
      <c r="I1014" s="202" t="s">
        <v>7815</v>
      </c>
      <c r="J1014" s="202" t="s">
        <v>5650</v>
      </c>
      <c r="K1014" s="202" t="s">
        <v>5650</v>
      </c>
      <c r="L1014" s="202" t="s">
        <v>5650</v>
      </c>
      <c r="M1014" s="202" t="s">
        <v>5650</v>
      </c>
      <c r="N1014" s="202" t="s">
        <v>5650</v>
      </c>
      <c r="O1014" s="202" t="s">
        <v>5650</v>
      </c>
      <c r="P1014" s="202" t="s">
        <v>5650</v>
      </c>
      <c r="Q1014" s="202" t="s">
        <v>5650</v>
      </c>
      <c r="R1014" s="202" t="s">
        <v>5650</v>
      </c>
      <c r="S1014" s="202" t="s">
        <v>5650</v>
      </c>
      <c r="T1014" s="202" t="s">
        <v>5650</v>
      </c>
      <c r="U1014" s="202">
        <v>0</v>
      </c>
      <c r="V1014" s="202">
        <v>0</v>
      </c>
      <c r="W1014" s="202">
        <v>0</v>
      </c>
    </row>
    <row r="1015" s="202" customFormat="1" spans="1:23">
      <c r="A1015" s="202">
        <v>1011</v>
      </c>
      <c r="B1015" s="202" t="s">
        <v>5625</v>
      </c>
      <c r="C1015" s="202" t="s">
        <v>7769</v>
      </c>
      <c r="D1015" s="202" t="s">
        <v>5642</v>
      </c>
      <c r="E1015" s="202" t="s">
        <v>5642</v>
      </c>
      <c r="F1015" s="202" t="s">
        <v>2188</v>
      </c>
      <c r="G1015" s="202" t="s">
        <v>2194</v>
      </c>
      <c r="H1015" s="202" t="s">
        <v>2195</v>
      </c>
      <c r="I1015" s="202" t="s">
        <v>7816</v>
      </c>
      <c r="J1015" s="202" t="s">
        <v>7817</v>
      </c>
      <c r="K1015" s="202" t="s">
        <v>5956</v>
      </c>
      <c r="L1015" s="202" t="s">
        <v>7818</v>
      </c>
      <c r="M1015" s="202" t="s">
        <v>6298</v>
      </c>
      <c r="N1015" s="202" t="s">
        <v>5728</v>
      </c>
      <c r="O1015" s="202" t="s">
        <v>7819</v>
      </c>
      <c r="P1015" s="202" t="s">
        <v>7820</v>
      </c>
      <c r="Q1015" s="202" t="s">
        <v>7134</v>
      </c>
      <c r="R1015" s="202" t="s">
        <v>7821</v>
      </c>
      <c r="S1015" s="202" t="s">
        <v>5987</v>
      </c>
      <c r="T1015" s="202" t="s">
        <v>5699</v>
      </c>
      <c r="U1015" s="202">
        <v>20</v>
      </c>
      <c r="V1015" s="202">
        <v>14</v>
      </c>
      <c r="W1015" s="202">
        <v>6</v>
      </c>
    </row>
    <row r="1016" s="202" customFormat="1" spans="1:23">
      <c r="A1016" s="202">
        <v>1012</v>
      </c>
      <c r="B1016" s="202" t="s">
        <v>5625</v>
      </c>
      <c r="C1016" s="202" t="s">
        <v>7769</v>
      </c>
      <c r="D1016" s="202" t="s">
        <v>5642</v>
      </c>
      <c r="E1016" s="202" t="s">
        <v>5642</v>
      </c>
      <c r="F1016" s="202" t="s">
        <v>2202</v>
      </c>
      <c r="G1016" s="202" t="s">
        <v>2206</v>
      </c>
      <c r="H1016" s="202" t="s">
        <v>2204</v>
      </c>
      <c r="I1016" s="202" t="s">
        <v>7822</v>
      </c>
      <c r="J1016" s="202" t="s">
        <v>5922</v>
      </c>
      <c r="K1016" s="202" t="s">
        <v>5683</v>
      </c>
      <c r="L1016" s="202" t="s">
        <v>5650</v>
      </c>
      <c r="M1016" s="202" t="s">
        <v>5650</v>
      </c>
      <c r="N1016" s="202" t="s">
        <v>5650</v>
      </c>
      <c r="O1016" s="202" t="s">
        <v>5650</v>
      </c>
      <c r="P1016" s="202" t="s">
        <v>5922</v>
      </c>
      <c r="Q1016" s="202" t="s">
        <v>7171</v>
      </c>
      <c r="R1016" s="202" t="s">
        <v>6365</v>
      </c>
      <c r="S1016" s="202" t="s">
        <v>5722</v>
      </c>
      <c r="T1016" s="202" t="s">
        <v>5856</v>
      </c>
      <c r="U1016" s="202">
        <v>19</v>
      </c>
      <c r="V1016" s="202">
        <v>4</v>
      </c>
      <c r="W1016" s="202">
        <v>15</v>
      </c>
    </row>
    <row r="1017" s="202" customFormat="1" spans="1:23">
      <c r="A1017" s="202">
        <v>1013</v>
      </c>
      <c r="B1017" s="202" t="s">
        <v>5625</v>
      </c>
      <c r="C1017" s="202" t="s">
        <v>7769</v>
      </c>
      <c r="D1017" s="202" t="s">
        <v>5642</v>
      </c>
      <c r="E1017" s="202" t="s">
        <v>5642</v>
      </c>
      <c r="F1017" s="202" t="s">
        <v>2202</v>
      </c>
      <c r="G1017" s="202" t="s">
        <v>2557</v>
      </c>
      <c r="H1017" s="202" t="s">
        <v>2558</v>
      </c>
      <c r="I1017" s="202" t="s">
        <v>7823</v>
      </c>
      <c r="J1017" s="202" t="s">
        <v>6096</v>
      </c>
      <c r="K1017" s="202" t="s">
        <v>6096</v>
      </c>
      <c r="L1017" s="202" t="s">
        <v>6096</v>
      </c>
      <c r="M1017" s="202" t="s">
        <v>6096</v>
      </c>
      <c r="N1017" s="202" t="s">
        <v>6096</v>
      </c>
      <c r="O1017" s="202" t="s">
        <v>5650</v>
      </c>
      <c r="P1017" s="202" t="s">
        <v>5650</v>
      </c>
      <c r="Q1017" s="202" t="s">
        <v>5650</v>
      </c>
      <c r="R1017" s="202" t="s">
        <v>5650</v>
      </c>
      <c r="S1017" s="202" t="s">
        <v>5650</v>
      </c>
      <c r="T1017" s="202" t="s">
        <v>5650</v>
      </c>
      <c r="U1017" s="202">
        <v>1</v>
      </c>
      <c r="V1017" s="202">
        <v>1</v>
      </c>
      <c r="W1017" s="202">
        <v>0</v>
      </c>
    </row>
    <row r="1018" s="202" customFormat="1" spans="1:23">
      <c r="A1018" s="202">
        <v>1014</v>
      </c>
      <c r="B1018" s="202" t="s">
        <v>5625</v>
      </c>
      <c r="C1018" s="202" t="s">
        <v>7769</v>
      </c>
      <c r="D1018" s="202" t="s">
        <v>5642</v>
      </c>
      <c r="E1018" s="202" t="s">
        <v>5642</v>
      </c>
      <c r="F1018" s="202" t="s">
        <v>2202</v>
      </c>
      <c r="G1018" s="202" t="s">
        <v>2207</v>
      </c>
      <c r="H1018" s="202" t="s">
        <v>2208</v>
      </c>
      <c r="I1018" s="202" t="s">
        <v>7824</v>
      </c>
      <c r="J1018" s="202" t="s">
        <v>6336</v>
      </c>
      <c r="K1018" s="202" t="s">
        <v>6337</v>
      </c>
      <c r="L1018" s="202" t="s">
        <v>6336</v>
      </c>
      <c r="M1018" s="202" t="s">
        <v>6337</v>
      </c>
      <c r="N1018" s="202" t="s">
        <v>6336</v>
      </c>
      <c r="O1018" s="202" t="s">
        <v>5650</v>
      </c>
      <c r="P1018" s="202" t="s">
        <v>5650</v>
      </c>
      <c r="Q1018" s="202" t="s">
        <v>5650</v>
      </c>
      <c r="R1018" s="202" t="s">
        <v>5650</v>
      </c>
      <c r="S1018" s="202" t="s">
        <v>5650</v>
      </c>
      <c r="T1018" s="202" t="s">
        <v>5650</v>
      </c>
      <c r="U1018" s="202">
        <v>2</v>
      </c>
      <c r="V1018" s="202">
        <v>2</v>
      </c>
      <c r="W1018" s="202">
        <v>0</v>
      </c>
    </row>
    <row r="1019" s="202" customFormat="1" spans="1:23">
      <c r="A1019" s="202">
        <v>1015</v>
      </c>
      <c r="B1019" s="202" t="s">
        <v>5625</v>
      </c>
      <c r="C1019" s="202" t="s">
        <v>7769</v>
      </c>
      <c r="D1019" s="202" t="s">
        <v>5642</v>
      </c>
      <c r="E1019" s="202" t="s">
        <v>5642</v>
      </c>
      <c r="F1019" s="202" t="s">
        <v>2202</v>
      </c>
      <c r="G1019" s="202" t="s">
        <v>2552</v>
      </c>
      <c r="H1019" s="202" t="s">
        <v>2553</v>
      </c>
      <c r="I1019" s="202" t="s">
        <v>7453</v>
      </c>
      <c r="J1019" s="202" t="s">
        <v>5725</v>
      </c>
      <c r="K1019" s="202" t="s">
        <v>5725</v>
      </c>
      <c r="L1019" s="202" t="s">
        <v>5725</v>
      </c>
      <c r="M1019" s="202" t="s">
        <v>5725</v>
      </c>
      <c r="N1019" s="202" t="s">
        <v>5725</v>
      </c>
      <c r="O1019" s="202" t="s">
        <v>5650</v>
      </c>
      <c r="P1019" s="202" t="s">
        <v>5650</v>
      </c>
      <c r="Q1019" s="202" t="s">
        <v>5650</v>
      </c>
      <c r="R1019" s="202" t="s">
        <v>5650</v>
      </c>
      <c r="S1019" s="202" t="s">
        <v>5650</v>
      </c>
      <c r="T1019" s="202" t="s">
        <v>5650</v>
      </c>
      <c r="U1019" s="202">
        <v>1</v>
      </c>
      <c r="V1019" s="202">
        <v>1</v>
      </c>
      <c r="W1019" s="202">
        <v>0</v>
      </c>
    </row>
    <row r="1020" s="202" customFormat="1" spans="1:23">
      <c r="A1020" s="202">
        <v>1016</v>
      </c>
      <c r="B1020" s="202" t="s">
        <v>5625</v>
      </c>
      <c r="C1020" s="202" t="s">
        <v>7769</v>
      </c>
      <c r="D1020" s="202" t="s">
        <v>5642</v>
      </c>
      <c r="E1020" s="202" t="s">
        <v>5642</v>
      </c>
      <c r="F1020" s="202" t="s">
        <v>2202</v>
      </c>
      <c r="G1020" s="202" t="s">
        <v>2216</v>
      </c>
      <c r="H1020" s="202" t="s">
        <v>2217</v>
      </c>
      <c r="I1020" s="202" t="s">
        <v>7825</v>
      </c>
      <c r="J1020" s="202" t="s">
        <v>5772</v>
      </c>
      <c r="K1020" s="202" t="s">
        <v>5772</v>
      </c>
      <c r="L1020" s="202" t="s">
        <v>5772</v>
      </c>
      <c r="M1020" s="202" t="s">
        <v>5772</v>
      </c>
      <c r="N1020" s="202" t="s">
        <v>5772</v>
      </c>
      <c r="O1020" s="202" t="s">
        <v>5650</v>
      </c>
      <c r="P1020" s="202" t="s">
        <v>5650</v>
      </c>
      <c r="Q1020" s="202" t="s">
        <v>5650</v>
      </c>
      <c r="R1020" s="202" t="s">
        <v>5650</v>
      </c>
      <c r="S1020" s="202" t="s">
        <v>5650</v>
      </c>
      <c r="T1020" s="202" t="s">
        <v>5650</v>
      </c>
      <c r="U1020" s="202">
        <v>1</v>
      </c>
      <c r="V1020" s="202">
        <v>1</v>
      </c>
      <c r="W1020" s="202">
        <v>0</v>
      </c>
    </row>
    <row r="1021" s="202" customFormat="1" spans="1:23">
      <c r="A1021" s="202">
        <v>1017</v>
      </c>
      <c r="B1021" s="202" t="s">
        <v>5625</v>
      </c>
      <c r="C1021" s="202" t="s">
        <v>7769</v>
      </c>
      <c r="D1021" s="202" t="s">
        <v>5642</v>
      </c>
      <c r="E1021" s="202" t="s">
        <v>5642</v>
      </c>
      <c r="F1021" s="202" t="s">
        <v>2202</v>
      </c>
      <c r="G1021" s="202" t="s">
        <v>2550</v>
      </c>
      <c r="H1021" s="202" t="s">
        <v>2551</v>
      </c>
      <c r="I1021" s="202" t="s">
        <v>7826</v>
      </c>
      <c r="J1021" s="202" t="s">
        <v>5685</v>
      </c>
      <c r="K1021" s="202" t="s">
        <v>5685</v>
      </c>
      <c r="L1021" s="202" t="s">
        <v>5650</v>
      </c>
      <c r="M1021" s="202" t="s">
        <v>5650</v>
      </c>
      <c r="N1021" s="202" t="s">
        <v>5650</v>
      </c>
      <c r="O1021" s="202" t="s">
        <v>5650</v>
      </c>
      <c r="P1021" s="202" t="s">
        <v>5685</v>
      </c>
      <c r="Q1021" s="202" t="s">
        <v>5685</v>
      </c>
      <c r="R1021" s="202" t="s">
        <v>5685</v>
      </c>
      <c r="S1021" s="202" t="s">
        <v>5650</v>
      </c>
      <c r="T1021" s="202" t="s">
        <v>5650</v>
      </c>
      <c r="U1021" s="202">
        <v>1</v>
      </c>
      <c r="V1021" s="202">
        <v>0</v>
      </c>
      <c r="W1021" s="202">
        <v>1</v>
      </c>
    </row>
    <row r="1022" s="202" customFormat="1" spans="1:23">
      <c r="A1022" s="202">
        <v>1018</v>
      </c>
      <c r="B1022" s="202" t="s">
        <v>5625</v>
      </c>
      <c r="C1022" s="202" t="s">
        <v>7769</v>
      </c>
      <c r="D1022" s="202" t="s">
        <v>5642</v>
      </c>
      <c r="E1022" s="202" t="s">
        <v>5642</v>
      </c>
      <c r="F1022" s="202" t="s">
        <v>2202</v>
      </c>
      <c r="G1022" s="202" t="s">
        <v>2209</v>
      </c>
      <c r="H1022" s="202" t="s">
        <v>2210</v>
      </c>
      <c r="I1022" s="202" t="s">
        <v>7827</v>
      </c>
      <c r="J1022" s="202" t="s">
        <v>5699</v>
      </c>
      <c r="K1022" s="202" t="s">
        <v>5699</v>
      </c>
      <c r="L1022" s="202" t="s">
        <v>5699</v>
      </c>
      <c r="M1022" s="202" t="s">
        <v>5699</v>
      </c>
      <c r="N1022" s="202" t="s">
        <v>5699</v>
      </c>
      <c r="O1022" s="202" t="s">
        <v>5650</v>
      </c>
      <c r="P1022" s="202" t="s">
        <v>5650</v>
      </c>
      <c r="Q1022" s="202" t="s">
        <v>5650</v>
      </c>
      <c r="R1022" s="202" t="s">
        <v>5650</v>
      </c>
      <c r="S1022" s="202" t="s">
        <v>5650</v>
      </c>
      <c r="T1022" s="202" t="s">
        <v>5650</v>
      </c>
      <c r="U1022" s="202">
        <v>1</v>
      </c>
      <c r="V1022" s="202">
        <v>1</v>
      </c>
      <c r="W1022" s="202">
        <v>0</v>
      </c>
    </row>
    <row r="1023" s="202" customFormat="1" spans="1:23">
      <c r="A1023" s="202">
        <v>1019</v>
      </c>
      <c r="B1023" s="202" t="s">
        <v>5625</v>
      </c>
      <c r="C1023" s="202" t="s">
        <v>7769</v>
      </c>
      <c r="D1023" s="202" t="s">
        <v>5642</v>
      </c>
      <c r="E1023" s="202" t="s">
        <v>5642</v>
      </c>
      <c r="F1023" s="202" t="s">
        <v>2202</v>
      </c>
      <c r="G1023" s="202" t="s">
        <v>2559</v>
      </c>
      <c r="H1023" s="202" t="s">
        <v>2560</v>
      </c>
      <c r="I1023" s="202" t="s">
        <v>7593</v>
      </c>
      <c r="J1023" s="202" t="s">
        <v>5980</v>
      </c>
      <c r="K1023" s="202" t="s">
        <v>7828</v>
      </c>
      <c r="L1023" s="202" t="s">
        <v>5664</v>
      </c>
      <c r="M1023" s="202" t="s">
        <v>7829</v>
      </c>
      <c r="N1023" s="202" t="s">
        <v>5664</v>
      </c>
      <c r="O1023" s="202" t="s">
        <v>5650</v>
      </c>
      <c r="P1023" s="202" t="s">
        <v>5685</v>
      </c>
      <c r="Q1023" s="202" t="s">
        <v>5685</v>
      </c>
      <c r="R1023" s="202" t="s">
        <v>5650</v>
      </c>
      <c r="S1023" s="202" t="s">
        <v>5685</v>
      </c>
      <c r="T1023" s="202" t="s">
        <v>5650</v>
      </c>
      <c r="U1023" s="202">
        <v>3</v>
      </c>
      <c r="V1023" s="202">
        <v>2</v>
      </c>
      <c r="W1023" s="202">
        <v>1</v>
      </c>
    </row>
    <row r="1024" s="202" customFormat="1" hidden="1" spans="1:23">
      <c r="A1024" s="202">
        <v>1020</v>
      </c>
      <c r="B1024" s="202" t="s">
        <v>5625</v>
      </c>
      <c r="C1024" s="202" t="s">
        <v>7769</v>
      </c>
      <c r="D1024" s="202" t="s">
        <v>2224</v>
      </c>
      <c r="E1024" s="202" t="s">
        <v>7830</v>
      </c>
      <c r="F1024" s="202" t="s">
        <v>7831</v>
      </c>
      <c r="G1024" s="202" t="s">
        <v>2410</v>
      </c>
      <c r="H1024" s="202" t="s">
        <v>2411</v>
      </c>
      <c r="I1024" s="202" t="s">
        <v>7832</v>
      </c>
      <c r="J1024" s="202" t="s">
        <v>5650</v>
      </c>
      <c r="K1024" s="202" t="s">
        <v>5650</v>
      </c>
      <c r="L1024" s="202" t="s">
        <v>5650</v>
      </c>
      <c r="M1024" s="202" t="s">
        <v>5650</v>
      </c>
      <c r="N1024" s="202" t="s">
        <v>5650</v>
      </c>
      <c r="O1024" s="202" t="s">
        <v>5650</v>
      </c>
      <c r="P1024" s="202" t="s">
        <v>5650</v>
      </c>
      <c r="Q1024" s="202" t="s">
        <v>5650</v>
      </c>
      <c r="R1024" s="202" t="s">
        <v>5650</v>
      </c>
      <c r="S1024" s="202" t="s">
        <v>5650</v>
      </c>
      <c r="T1024" s="202" t="s">
        <v>5650</v>
      </c>
      <c r="U1024" s="202">
        <v>0</v>
      </c>
      <c r="V1024" s="202">
        <v>0</v>
      </c>
      <c r="W1024" s="202">
        <v>0</v>
      </c>
    </row>
    <row r="1025" s="202" customFormat="1" hidden="1" spans="1:23">
      <c r="A1025" s="202">
        <v>1021</v>
      </c>
      <c r="B1025" s="202" t="s">
        <v>5625</v>
      </c>
      <c r="C1025" s="202" t="s">
        <v>7769</v>
      </c>
      <c r="D1025" s="202" t="s">
        <v>2316</v>
      </c>
      <c r="E1025" s="202" t="s">
        <v>7809</v>
      </c>
      <c r="F1025" s="202" t="s">
        <v>2440</v>
      </c>
      <c r="G1025" s="202" t="s">
        <v>2416</v>
      </c>
      <c r="H1025" s="202" t="s">
        <v>2417</v>
      </c>
      <c r="I1025" s="202" t="s">
        <v>7833</v>
      </c>
      <c r="J1025" s="202" t="s">
        <v>5676</v>
      </c>
      <c r="K1025" s="202" t="s">
        <v>7764</v>
      </c>
      <c r="L1025" s="202" t="s">
        <v>6147</v>
      </c>
      <c r="M1025" s="202" t="s">
        <v>6148</v>
      </c>
      <c r="N1025" s="202" t="s">
        <v>6147</v>
      </c>
      <c r="O1025" s="202" t="s">
        <v>5650</v>
      </c>
      <c r="P1025" s="202" t="s">
        <v>5729</v>
      </c>
      <c r="Q1025" s="202" t="s">
        <v>5736</v>
      </c>
      <c r="R1025" s="202" t="s">
        <v>5727</v>
      </c>
      <c r="S1025" s="202" t="s">
        <v>5650</v>
      </c>
      <c r="T1025" s="202" t="s">
        <v>5727</v>
      </c>
      <c r="U1025" s="202">
        <v>7</v>
      </c>
      <c r="V1025" s="202">
        <v>3</v>
      </c>
      <c r="W1025" s="202">
        <v>4</v>
      </c>
    </row>
    <row r="1026" s="202" customFormat="1" hidden="1" spans="1:23">
      <c r="A1026" s="202">
        <v>1022</v>
      </c>
      <c r="B1026" s="202" t="s">
        <v>5625</v>
      </c>
      <c r="C1026" s="202" t="s">
        <v>7769</v>
      </c>
      <c r="D1026" s="202" t="s">
        <v>2236</v>
      </c>
      <c r="E1026" s="202" t="s">
        <v>7489</v>
      </c>
      <c r="F1026" s="202" t="s">
        <v>2357</v>
      </c>
      <c r="G1026" s="202" t="s">
        <v>2355</v>
      </c>
      <c r="H1026" s="202" t="s">
        <v>2356</v>
      </c>
      <c r="I1026" s="202" t="s">
        <v>7834</v>
      </c>
      <c r="J1026" s="202" t="s">
        <v>5650</v>
      </c>
      <c r="K1026" s="202" t="s">
        <v>5650</v>
      </c>
      <c r="L1026" s="202" t="s">
        <v>5650</v>
      </c>
      <c r="M1026" s="202" t="s">
        <v>5650</v>
      </c>
      <c r="N1026" s="202" t="s">
        <v>5650</v>
      </c>
      <c r="O1026" s="202" t="s">
        <v>5650</v>
      </c>
      <c r="P1026" s="202" t="s">
        <v>5650</v>
      </c>
      <c r="Q1026" s="202" t="s">
        <v>5650</v>
      </c>
      <c r="R1026" s="202" t="s">
        <v>5650</v>
      </c>
      <c r="S1026" s="202" t="s">
        <v>5650</v>
      </c>
      <c r="T1026" s="202" t="s">
        <v>5650</v>
      </c>
      <c r="U1026" s="202">
        <v>0</v>
      </c>
      <c r="V1026" s="202">
        <v>0</v>
      </c>
      <c r="W1026" s="202">
        <v>0</v>
      </c>
    </row>
    <row r="1027" s="202" customFormat="1" hidden="1" spans="1:23">
      <c r="A1027" s="202">
        <v>1023</v>
      </c>
      <c r="B1027" s="202" t="s">
        <v>5625</v>
      </c>
      <c r="C1027" s="202" t="s">
        <v>7769</v>
      </c>
      <c r="D1027" s="202" t="s">
        <v>2236</v>
      </c>
      <c r="E1027" s="202" t="s">
        <v>7489</v>
      </c>
      <c r="F1027" s="202" t="s">
        <v>2357</v>
      </c>
      <c r="G1027" s="202" t="s">
        <v>2501</v>
      </c>
      <c r="H1027" s="202" t="s">
        <v>2502</v>
      </c>
      <c r="I1027" s="202" t="s">
        <v>5772</v>
      </c>
      <c r="J1027" s="202" t="s">
        <v>5650</v>
      </c>
      <c r="K1027" s="202" t="s">
        <v>5650</v>
      </c>
      <c r="L1027" s="202" t="s">
        <v>5650</v>
      </c>
      <c r="M1027" s="202" t="s">
        <v>5650</v>
      </c>
      <c r="N1027" s="202" t="s">
        <v>5650</v>
      </c>
      <c r="O1027" s="202" t="s">
        <v>5650</v>
      </c>
      <c r="P1027" s="202" t="s">
        <v>5650</v>
      </c>
      <c r="Q1027" s="202" t="s">
        <v>5650</v>
      </c>
      <c r="R1027" s="202" t="s">
        <v>5650</v>
      </c>
      <c r="S1027" s="202" t="s">
        <v>5650</v>
      </c>
      <c r="T1027" s="202" t="s">
        <v>5650</v>
      </c>
      <c r="U1027" s="202">
        <v>0</v>
      </c>
      <c r="V1027" s="202">
        <v>0</v>
      </c>
      <c r="W1027" s="202">
        <v>0</v>
      </c>
    </row>
    <row r="1028" s="202" customFormat="1" hidden="1" spans="1:23">
      <c r="A1028" s="202">
        <v>1024</v>
      </c>
      <c r="B1028" s="202" t="s">
        <v>5625</v>
      </c>
      <c r="C1028" s="202" t="s">
        <v>7769</v>
      </c>
      <c r="D1028" s="202" t="s">
        <v>2212</v>
      </c>
      <c r="E1028" s="202" t="s">
        <v>7835</v>
      </c>
      <c r="F1028" s="202" t="s">
        <v>2232</v>
      </c>
      <c r="G1028" s="202" t="s">
        <v>2230</v>
      </c>
      <c r="H1028" s="202" t="s">
        <v>2231</v>
      </c>
      <c r="I1028" s="202" t="s">
        <v>5758</v>
      </c>
      <c r="J1028" s="202" t="s">
        <v>5650</v>
      </c>
      <c r="K1028" s="202" t="s">
        <v>5650</v>
      </c>
      <c r="L1028" s="202" t="s">
        <v>5650</v>
      </c>
      <c r="M1028" s="202" t="s">
        <v>5650</v>
      </c>
      <c r="N1028" s="202" t="s">
        <v>5650</v>
      </c>
      <c r="O1028" s="202" t="s">
        <v>5650</v>
      </c>
      <c r="P1028" s="202" t="s">
        <v>5650</v>
      </c>
      <c r="Q1028" s="202" t="s">
        <v>5650</v>
      </c>
      <c r="R1028" s="202" t="s">
        <v>5650</v>
      </c>
      <c r="S1028" s="202" t="s">
        <v>5650</v>
      </c>
      <c r="T1028" s="202" t="s">
        <v>5650</v>
      </c>
      <c r="U1028" s="202">
        <v>0</v>
      </c>
      <c r="V1028" s="202">
        <v>0</v>
      </c>
      <c r="W1028" s="202">
        <v>0</v>
      </c>
    </row>
    <row r="1029" s="202" customFormat="1" hidden="1" spans="1:23">
      <c r="A1029" s="202">
        <v>1025</v>
      </c>
      <c r="B1029" s="202" t="s">
        <v>5625</v>
      </c>
      <c r="C1029" s="202" t="s">
        <v>7769</v>
      </c>
      <c r="D1029" s="202" t="s">
        <v>2224</v>
      </c>
      <c r="E1029" s="202" t="s">
        <v>7830</v>
      </c>
      <c r="F1029" s="202" t="s">
        <v>2241</v>
      </c>
      <c r="G1029" s="202" t="s">
        <v>2239</v>
      </c>
      <c r="H1029" s="202" t="s">
        <v>2240</v>
      </c>
      <c r="I1029" s="202" t="s">
        <v>7836</v>
      </c>
      <c r="J1029" s="202" t="s">
        <v>6821</v>
      </c>
      <c r="K1029" s="202" t="s">
        <v>7837</v>
      </c>
      <c r="L1029" s="202" t="s">
        <v>5772</v>
      </c>
      <c r="M1029" s="202" t="s">
        <v>5772</v>
      </c>
      <c r="N1029" s="202" t="s">
        <v>5772</v>
      </c>
      <c r="O1029" s="202" t="s">
        <v>5650</v>
      </c>
      <c r="P1029" s="202" t="s">
        <v>5739</v>
      </c>
      <c r="Q1029" s="202" t="s">
        <v>5739</v>
      </c>
      <c r="R1029" s="202" t="s">
        <v>5739</v>
      </c>
      <c r="S1029" s="202" t="s">
        <v>5650</v>
      </c>
      <c r="T1029" s="202" t="s">
        <v>5650</v>
      </c>
      <c r="U1029" s="202">
        <v>2</v>
      </c>
      <c r="V1029" s="202">
        <v>1</v>
      </c>
      <c r="W1029" s="202">
        <v>1</v>
      </c>
    </row>
    <row r="1030" s="202" customFormat="1" hidden="1" spans="1:23">
      <c r="A1030" s="202">
        <v>1026</v>
      </c>
      <c r="B1030" s="202" t="s">
        <v>5625</v>
      </c>
      <c r="C1030" s="202" t="s">
        <v>7769</v>
      </c>
      <c r="D1030" s="202" t="s">
        <v>2212</v>
      </c>
      <c r="E1030" s="202" t="s">
        <v>7838</v>
      </c>
      <c r="F1030" s="202" t="s">
        <v>2250</v>
      </c>
      <c r="G1030" s="202" t="s">
        <v>2248</v>
      </c>
      <c r="H1030" s="202" t="s">
        <v>2249</v>
      </c>
      <c r="I1030" s="202" t="s">
        <v>7839</v>
      </c>
      <c r="J1030" s="202" t="s">
        <v>5896</v>
      </c>
      <c r="K1030" s="202" t="s">
        <v>5866</v>
      </c>
      <c r="L1030" s="202" t="s">
        <v>5896</v>
      </c>
      <c r="M1030" s="202" t="s">
        <v>5866</v>
      </c>
      <c r="N1030" s="202" t="s">
        <v>5699</v>
      </c>
      <c r="O1030" s="202" t="s">
        <v>5654</v>
      </c>
      <c r="P1030" s="202" t="s">
        <v>5650</v>
      </c>
      <c r="Q1030" s="202" t="s">
        <v>5650</v>
      </c>
      <c r="R1030" s="202" t="s">
        <v>5650</v>
      </c>
      <c r="S1030" s="202" t="s">
        <v>5650</v>
      </c>
      <c r="T1030" s="202" t="s">
        <v>5650</v>
      </c>
      <c r="U1030" s="202">
        <v>2</v>
      </c>
      <c r="V1030" s="202">
        <v>2</v>
      </c>
      <c r="W1030" s="202">
        <v>0</v>
      </c>
    </row>
    <row r="1031" s="202" customFormat="1" hidden="1" spans="1:23">
      <c r="A1031" s="202">
        <v>1027</v>
      </c>
      <c r="B1031" s="202" t="s">
        <v>5625</v>
      </c>
      <c r="C1031" s="202" t="s">
        <v>7769</v>
      </c>
      <c r="D1031" s="202" t="s">
        <v>2198</v>
      </c>
      <c r="E1031" s="202" t="s">
        <v>7840</v>
      </c>
      <c r="F1031" s="202" t="s">
        <v>2354</v>
      </c>
      <c r="G1031" s="202" t="s">
        <v>2352</v>
      </c>
      <c r="H1031" s="202" t="s">
        <v>2353</v>
      </c>
      <c r="I1031" s="202" t="s">
        <v>7453</v>
      </c>
      <c r="J1031" s="202" t="s">
        <v>5650</v>
      </c>
      <c r="K1031" s="202" t="s">
        <v>5650</v>
      </c>
      <c r="L1031" s="202" t="s">
        <v>5650</v>
      </c>
      <c r="M1031" s="202" t="s">
        <v>5650</v>
      </c>
      <c r="N1031" s="202" t="s">
        <v>5650</v>
      </c>
      <c r="O1031" s="202" t="s">
        <v>5650</v>
      </c>
      <c r="P1031" s="202" t="s">
        <v>5650</v>
      </c>
      <c r="Q1031" s="202" t="s">
        <v>5650</v>
      </c>
      <c r="R1031" s="202" t="s">
        <v>5650</v>
      </c>
      <c r="S1031" s="202" t="s">
        <v>5650</v>
      </c>
      <c r="T1031" s="202" t="s">
        <v>5650</v>
      </c>
      <c r="U1031" s="202">
        <v>0</v>
      </c>
      <c r="V1031" s="202">
        <v>0</v>
      </c>
      <c r="W1031" s="202">
        <v>0</v>
      </c>
    </row>
    <row r="1032" s="202" customFormat="1" hidden="1" spans="1:23">
      <c r="A1032" s="202">
        <v>1028</v>
      </c>
      <c r="B1032" s="202" t="s">
        <v>5625</v>
      </c>
      <c r="C1032" s="202" t="s">
        <v>7769</v>
      </c>
      <c r="D1032" s="202" t="s">
        <v>2236</v>
      </c>
      <c r="E1032" s="202" t="s">
        <v>7489</v>
      </c>
      <c r="F1032" s="202" t="s">
        <v>2351</v>
      </c>
      <c r="G1032" s="202" t="s">
        <v>2349</v>
      </c>
      <c r="H1032" s="202" t="s">
        <v>2350</v>
      </c>
      <c r="I1032" s="202" t="s">
        <v>5772</v>
      </c>
      <c r="J1032" s="202" t="s">
        <v>5650</v>
      </c>
      <c r="K1032" s="202" t="s">
        <v>5650</v>
      </c>
      <c r="L1032" s="202" t="s">
        <v>5650</v>
      </c>
      <c r="M1032" s="202" t="s">
        <v>5650</v>
      </c>
      <c r="N1032" s="202" t="s">
        <v>5650</v>
      </c>
      <c r="O1032" s="202" t="s">
        <v>5650</v>
      </c>
      <c r="P1032" s="202" t="s">
        <v>5650</v>
      </c>
      <c r="Q1032" s="202" t="s">
        <v>5650</v>
      </c>
      <c r="R1032" s="202" t="s">
        <v>5650</v>
      </c>
      <c r="S1032" s="202" t="s">
        <v>5650</v>
      </c>
      <c r="T1032" s="202" t="s">
        <v>5650</v>
      </c>
      <c r="U1032" s="202">
        <v>0</v>
      </c>
      <c r="V1032" s="202">
        <v>0</v>
      </c>
      <c r="W1032" s="202">
        <v>0</v>
      </c>
    </row>
    <row r="1033" s="202" customFormat="1" hidden="1" spans="1:23">
      <c r="A1033" s="202">
        <v>1029</v>
      </c>
      <c r="B1033" s="202" t="s">
        <v>5625</v>
      </c>
      <c r="C1033" s="202" t="s">
        <v>7769</v>
      </c>
      <c r="D1033" s="202" t="s">
        <v>2212</v>
      </c>
      <c r="E1033" s="202" t="s">
        <v>7835</v>
      </c>
      <c r="F1033" s="202" t="s">
        <v>2470</v>
      </c>
      <c r="G1033" s="202" t="s">
        <v>2469</v>
      </c>
      <c r="H1033" s="202" t="s">
        <v>2327</v>
      </c>
      <c r="I1033" s="202" t="s">
        <v>7841</v>
      </c>
      <c r="J1033" s="202" t="s">
        <v>7842</v>
      </c>
      <c r="K1033" s="202" t="s">
        <v>7843</v>
      </c>
      <c r="L1033" s="202" t="s">
        <v>7844</v>
      </c>
      <c r="M1033" s="202" t="s">
        <v>7845</v>
      </c>
      <c r="N1033" s="202" t="s">
        <v>7844</v>
      </c>
      <c r="O1033" s="202" t="s">
        <v>5650</v>
      </c>
      <c r="P1033" s="202" t="s">
        <v>5969</v>
      </c>
      <c r="Q1033" s="202" t="s">
        <v>7846</v>
      </c>
      <c r="R1033" s="202" t="s">
        <v>5650</v>
      </c>
      <c r="S1033" s="202" t="s">
        <v>5969</v>
      </c>
      <c r="T1033" s="202" t="s">
        <v>5650</v>
      </c>
      <c r="U1033" s="202">
        <v>8</v>
      </c>
      <c r="V1033" s="202">
        <v>6</v>
      </c>
      <c r="W1033" s="202">
        <v>2</v>
      </c>
    </row>
    <row r="1034" s="202" customFormat="1" hidden="1" spans="1:23">
      <c r="A1034" s="202">
        <v>1030</v>
      </c>
      <c r="B1034" s="202" t="s">
        <v>5625</v>
      </c>
      <c r="C1034" s="202" t="s">
        <v>7769</v>
      </c>
      <c r="D1034" s="202" t="s">
        <v>2220</v>
      </c>
      <c r="E1034" s="202" t="s">
        <v>7847</v>
      </c>
      <c r="F1034" s="202" t="s">
        <v>2467</v>
      </c>
      <c r="G1034" s="202" t="s">
        <v>2465</v>
      </c>
      <c r="H1034" s="202" t="s">
        <v>2466</v>
      </c>
      <c r="I1034" s="202" t="s">
        <v>7848</v>
      </c>
      <c r="J1034" s="202" t="s">
        <v>5650</v>
      </c>
      <c r="K1034" s="202" t="s">
        <v>5650</v>
      </c>
      <c r="L1034" s="202" t="s">
        <v>5650</v>
      </c>
      <c r="M1034" s="202" t="s">
        <v>5650</v>
      </c>
      <c r="N1034" s="202" t="s">
        <v>5650</v>
      </c>
      <c r="O1034" s="202" t="s">
        <v>5650</v>
      </c>
      <c r="P1034" s="202" t="s">
        <v>5650</v>
      </c>
      <c r="Q1034" s="202" t="s">
        <v>5650</v>
      </c>
      <c r="R1034" s="202" t="s">
        <v>5650</v>
      </c>
      <c r="S1034" s="202" t="s">
        <v>5650</v>
      </c>
      <c r="T1034" s="202" t="s">
        <v>5650</v>
      </c>
      <c r="U1034" s="202">
        <v>0</v>
      </c>
      <c r="V1034" s="202">
        <v>0</v>
      </c>
      <c r="W1034" s="202">
        <v>0</v>
      </c>
    </row>
    <row r="1035" s="202" customFormat="1" hidden="1" spans="1:23">
      <c r="A1035" s="202">
        <v>1031</v>
      </c>
      <c r="B1035" s="202" t="s">
        <v>5625</v>
      </c>
      <c r="C1035" s="202" t="s">
        <v>7769</v>
      </c>
      <c r="D1035" s="202" t="s">
        <v>2220</v>
      </c>
      <c r="E1035" s="202" t="s">
        <v>7849</v>
      </c>
      <c r="F1035" s="202" t="s">
        <v>2247</v>
      </c>
      <c r="G1035" s="202" t="s">
        <v>2245</v>
      </c>
      <c r="H1035" s="202" t="s">
        <v>2246</v>
      </c>
      <c r="I1035" s="202" t="s">
        <v>7850</v>
      </c>
      <c r="J1035" s="202" t="s">
        <v>5685</v>
      </c>
      <c r="K1035" s="202" t="s">
        <v>5685</v>
      </c>
      <c r="L1035" s="202" t="s">
        <v>5685</v>
      </c>
      <c r="M1035" s="202" t="s">
        <v>5685</v>
      </c>
      <c r="N1035" s="202" t="s">
        <v>5685</v>
      </c>
      <c r="O1035" s="202" t="s">
        <v>5650</v>
      </c>
      <c r="P1035" s="202" t="s">
        <v>5650</v>
      </c>
      <c r="Q1035" s="202" t="s">
        <v>5650</v>
      </c>
      <c r="R1035" s="202" t="s">
        <v>5650</v>
      </c>
      <c r="S1035" s="202" t="s">
        <v>5650</v>
      </c>
      <c r="T1035" s="202" t="s">
        <v>5650</v>
      </c>
      <c r="U1035" s="202">
        <v>1</v>
      </c>
      <c r="V1035" s="202">
        <v>1</v>
      </c>
      <c r="W1035" s="202">
        <v>0</v>
      </c>
    </row>
    <row r="1036" s="202" customFormat="1" hidden="1" spans="1:23">
      <c r="A1036" s="202">
        <v>1032</v>
      </c>
      <c r="B1036" s="202" t="s">
        <v>5625</v>
      </c>
      <c r="C1036" s="202" t="s">
        <v>7769</v>
      </c>
      <c r="D1036" s="202" t="s">
        <v>2220</v>
      </c>
      <c r="E1036" s="202" t="s">
        <v>7849</v>
      </c>
      <c r="F1036" s="202" t="s">
        <v>2280</v>
      </c>
      <c r="G1036" s="202" t="s">
        <v>2278</v>
      </c>
      <c r="H1036" s="202" t="s">
        <v>2279</v>
      </c>
      <c r="I1036" s="202" t="s">
        <v>7851</v>
      </c>
      <c r="J1036" s="202" t="s">
        <v>5725</v>
      </c>
      <c r="K1036" s="202" t="s">
        <v>5725</v>
      </c>
      <c r="L1036" s="202" t="s">
        <v>5725</v>
      </c>
      <c r="M1036" s="202" t="s">
        <v>5725</v>
      </c>
      <c r="N1036" s="202" t="s">
        <v>5725</v>
      </c>
      <c r="O1036" s="202" t="s">
        <v>5650</v>
      </c>
      <c r="P1036" s="202" t="s">
        <v>5650</v>
      </c>
      <c r="Q1036" s="202" t="s">
        <v>5650</v>
      </c>
      <c r="R1036" s="202" t="s">
        <v>5650</v>
      </c>
      <c r="S1036" s="202" t="s">
        <v>5650</v>
      </c>
      <c r="T1036" s="202" t="s">
        <v>5650</v>
      </c>
      <c r="U1036" s="202">
        <v>1</v>
      </c>
      <c r="V1036" s="202">
        <v>1</v>
      </c>
      <c r="W1036" s="202">
        <v>0</v>
      </c>
    </row>
    <row r="1037" s="202" customFormat="1" hidden="1" spans="1:23">
      <c r="A1037" s="202">
        <v>1033</v>
      </c>
      <c r="B1037" s="202" t="s">
        <v>5625</v>
      </c>
      <c r="C1037" s="202" t="s">
        <v>7769</v>
      </c>
      <c r="D1037" s="202" t="s">
        <v>2236</v>
      </c>
      <c r="E1037" s="202" t="s">
        <v>7489</v>
      </c>
      <c r="F1037" s="202" t="s">
        <v>2277</v>
      </c>
      <c r="G1037" s="202" t="s">
        <v>2275</v>
      </c>
      <c r="H1037" s="202" t="s">
        <v>2276</v>
      </c>
      <c r="I1037" s="202" t="s">
        <v>7852</v>
      </c>
      <c r="J1037" s="202" t="s">
        <v>7853</v>
      </c>
      <c r="K1037" s="202" t="s">
        <v>7854</v>
      </c>
      <c r="L1037" s="202" t="s">
        <v>7855</v>
      </c>
      <c r="M1037" s="202" t="s">
        <v>7856</v>
      </c>
      <c r="N1037" s="202" t="s">
        <v>7857</v>
      </c>
      <c r="O1037" s="202" t="s">
        <v>6239</v>
      </c>
      <c r="P1037" s="202" t="s">
        <v>6117</v>
      </c>
      <c r="Q1037" s="202" t="s">
        <v>7099</v>
      </c>
      <c r="R1037" s="202" t="s">
        <v>5669</v>
      </c>
      <c r="S1037" s="202" t="s">
        <v>6298</v>
      </c>
      <c r="T1037" s="202" t="s">
        <v>5685</v>
      </c>
      <c r="U1037" s="202">
        <v>10</v>
      </c>
      <c r="V1037" s="202">
        <v>6</v>
      </c>
      <c r="W1037" s="202">
        <v>4</v>
      </c>
    </row>
    <row r="1038" s="202" customFormat="1" hidden="1" spans="1:23">
      <c r="A1038" s="202">
        <v>1034</v>
      </c>
      <c r="B1038" s="202" t="s">
        <v>5625</v>
      </c>
      <c r="C1038" s="202" t="s">
        <v>7769</v>
      </c>
      <c r="D1038" s="202" t="s">
        <v>2298</v>
      </c>
      <c r="E1038" s="202" t="s">
        <v>7781</v>
      </c>
      <c r="F1038" s="202" t="s">
        <v>7858</v>
      </c>
      <c r="G1038" s="202" t="s">
        <v>2340</v>
      </c>
      <c r="H1038" s="202" t="s">
        <v>2341</v>
      </c>
      <c r="I1038" s="202" t="s">
        <v>7859</v>
      </c>
      <c r="J1038" s="202" t="s">
        <v>7860</v>
      </c>
      <c r="K1038" s="202" t="s">
        <v>7861</v>
      </c>
      <c r="L1038" s="202" t="s">
        <v>7862</v>
      </c>
      <c r="M1038" s="202" t="s">
        <v>7863</v>
      </c>
      <c r="N1038" s="202" t="s">
        <v>7862</v>
      </c>
      <c r="O1038" s="202" t="s">
        <v>5650</v>
      </c>
      <c r="P1038" s="202" t="s">
        <v>5729</v>
      </c>
      <c r="Q1038" s="202" t="s">
        <v>5736</v>
      </c>
      <c r="R1038" s="202" t="s">
        <v>5731</v>
      </c>
      <c r="S1038" s="202" t="s">
        <v>5650</v>
      </c>
      <c r="T1038" s="202" t="s">
        <v>5699</v>
      </c>
      <c r="U1038" s="202">
        <v>8</v>
      </c>
      <c r="V1038" s="202">
        <v>4</v>
      </c>
      <c r="W1038" s="202">
        <v>4</v>
      </c>
    </row>
    <row r="1039" s="202" customFormat="1" hidden="1" spans="1:23">
      <c r="A1039" s="202">
        <v>1035</v>
      </c>
      <c r="B1039" s="202" t="s">
        <v>5625</v>
      </c>
      <c r="C1039" s="202" t="s">
        <v>7769</v>
      </c>
      <c r="D1039" s="202" t="s">
        <v>2185</v>
      </c>
      <c r="E1039" s="202" t="s">
        <v>7794</v>
      </c>
      <c r="F1039" s="202" t="s">
        <v>2187</v>
      </c>
      <c r="G1039" s="202" t="s">
        <v>2186</v>
      </c>
      <c r="H1039" s="202" t="s">
        <v>642</v>
      </c>
      <c r="I1039" s="202" t="s">
        <v>7864</v>
      </c>
      <c r="J1039" s="202" t="s">
        <v>6081</v>
      </c>
      <c r="K1039" s="202" t="s">
        <v>6653</v>
      </c>
      <c r="L1039" s="202" t="s">
        <v>5856</v>
      </c>
      <c r="M1039" s="202" t="s">
        <v>5703</v>
      </c>
      <c r="N1039" s="202" t="s">
        <v>5856</v>
      </c>
      <c r="O1039" s="202" t="s">
        <v>5650</v>
      </c>
      <c r="P1039" s="202" t="s">
        <v>5720</v>
      </c>
      <c r="Q1039" s="202" t="s">
        <v>6116</v>
      </c>
      <c r="R1039" s="202" t="s">
        <v>5932</v>
      </c>
      <c r="S1039" s="202" t="s">
        <v>5685</v>
      </c>
      <c r="T1039" s="202" t="s">
        <v>5687</v>
      </c>
      <c r="U1039" s="202">
        <v>14</v>
      </c>
      <c r="V1039" s="202">
        <v>6</v>
      </c>
      <c r="W1039" s="202">
        <v>8</v>
      </c>
    </row>
    <row r="1040" s="202" customFormat="1" hidden="1" spans="1:23">
      <c r="A1040" s="202">
        <v>1036</v>
      </c>
      <c r="B1040" s="202" t="s">
        <v>5625</v>
      </c>
      <c r="C1040" s="202" t="s">
        <v>7769</v>
      </c>
      <c r="D1040" s="202" t="s">
        <v>2185</v>
      </c>
      <c r="E1040" s="202" t="s">
        <v>7794</v>
      </c>
      <c r="F1040" s="202" t="s">
        <v>2187</v>
      </c>
      <c r="G1040" s="202" t="s">
        <v>2445</v>
      </c>
      <c r="H1040" s="202" t="s">
        <v>2446</v>
      </c>
      <c r="I1040" s="202" t="s">
        <v>5856</v>
      </c>
      <c r="J1040" s="202" t="s">
        <v>5650</v>
      </c>
      <c r="K1040" s="202" t="s">
        <v>5650</v>
      </c>
      <c r="L1040" s="202" t="s">
        <v>5650</v>
      </c>
      <c r="M1040" s="202" t="s">
        <v>5650</v>
      </c>
      <c r="N1040" s="202" t="s">
        <v>5650</v>
      </c>
      <c r="O1040" s="202" t="s">
        <v>5650</v>
      </c>
      <c r="P1040" s="202" t="s">
        <v>5650</v>
      </c>
      <c r="Q1040" s="202" t="s">
        <v>5650</v>
      </c>
      <c r="R1040" s="202" t="s">
        <v>5650</v>
      </c>
      <c r="S1040" s="202" t="s">
        <v>5650</v>
      </c>
      <c r="T1040" s="202" t="s">
        <v>5650</v>
      </c>
      <c r="U1040" s="202">
        <v>0</v>
      </c>
      <c r="V1040" s="202">
        <v>0</v>
      </c>
      <c r="W1040" s="202">
        <v>0</v>
      </c>
    </row>
    <row r="1041" s="202" customFormat="1" hidden="1" spans="1:23">
      <c r="A1041" s="202">
        <v>1037</v>
      </c>
      <c r="B1041" s="202" t="s">
        <v>5625</v>
      </c>
      <c r="C1041" s="202" t="s">
        <v>7769</v>
      </c>
      <c r="D1041" s="202" t="s">
        <v>2294</v>
      </c>
      <c r="E1041" s="202" t="s">
        <v>7865</v>
      </c>
      <c r="F1041" s="202" t="s">
        <v>2366</v>
      </c>
      <c r="G1041" s="202" t="s">
        <v>2364</v>
      </c>
      <c r="H1041" s="202" t="s">
        <v>2365</v>
      </c>
      <c r="I1041" s="202" t="s">
        <v>7866</v>
      </c>
      <c r="J1041" s="202" t="s">
        <v>6195</v>
      </c>
      <c r="K1041" s="202" t="s">
        <v>7867</v>
      </c>
      <c r="L1041" s="202" t="s">
        <v>5907</v>
      </c>
      <c r="M1041" s="202" t="s">
        <v>5907</v>
      </c>
      <c r="N1041" s="202" t="s">
        <v>5907</v>
      </c>
      <c r="O1041" s="202" t="s">
        <v>5650</v>
      </c>
      <c r="P1041" s="202" t="s">
        <v>5669</v>
      </c>
      <c r="Q1041" s="202" t="s">
        <v>5654</v>
      </c>
      <c r="R1041" s="202" t="s">
        <v>5669</v>
      </c>
      <c r="S1041" s="202" t="s">
        <v>5650</v>
      </c>
      <c r="T1041" s="202" t="s">
        <v>5650</v>
      </c>
      <c r="U1041" s="202">
        <v>3</v>
      </c>
      <c r="V1041" s="202">
        <v>1</v>
      </c>
      <c r="W1041" s="202">
        <v>2</v>
      </c>
    </row>
    <row r="1042" s="202" customFormat="1" hidden="1" spans="1:23">
      <c r="A1042" s="202">
        <v>1038</v>
      </c>
      <c r="B1042" s="202" t="s">
        <v>5625</v>
      </c>
      <c r="C1042" s="202" t="s">
        <v>7769</v>
      </c>
      <c r="D1042" s="202" t="s">
        <v>2298</v>
      </c>
      <c r="E1042" s="202" t="s">
        <v>7868</v>
      </c>
      <c r="F1042" s="202" t="s">
        <v>2369</v>
      </c>
      <c r="G1042" s="202" t="s">
        <v>2367</v>
      </c>
      <c r="H1042" s="202" t="s">
        <v>2368</v>
      </c>
      <c r="I1042" s="202" t="s">
        <v>7869</v>
      </c>
      <c r="J1042" s="202" t="s">
        <v>5817</v>
      </c>
      <c r="K1042" s="202" t="s">
        <v>7870</v>
      </c>
      <c r="L1042" s="202" t="s">
        <v>5685</v>
      </c>
      <c r="M1042" s="202" t="s">
        <v>5685</v>
      </c>
      <c r="N1042" s="202" t="s">
        <v>5685</v>
      </c>
      <c r="O1042" s="202" t="s">
        <v>5650</v>
      </c>
      <c r="P1042" s="202" t="s">
        <v>5759</v>
      </c>
      <c r="Q1042" s="202" t="s">
        <v>5823</v>
      </c>
      <c r="R1042" s="202" t="s">
        <v>5865</v>
      </c>
      <c r="S1042" s="202" t="s">
        <v>5685</v>
      </c>
      <c r="T1042" s="202" t="s">
        <v>5650</v>
      </c>
      <c r="U1042" s="202">
        <v>3</v>
      </c>
      <c r="V1042" s="202">
        <v>1</v>
      </c>
      <c r="W1042" s="202">
        <v>2</v>
      </c>
    </row>
    <row r="1043" s="202" customFormat="1" hidden="1" spans="1:23">
      <c r="A1043" s="202">
        <v>1039</v>
      </c>
      <c r="B1043" s="202" t="s">
        <v>5625</v>
      </c>
      <c r="C1043" s="202" t="s">
        <v>7769</v>
      </c>
      <c r="D1043" s="202" t="s">
        <v>2298</v>
      </c>
      <c r="E1043" s="202" t="s">
        <v>7868</v>
      </c>
      <c r="F1043" s="202" t="s">
        <v>2369</v>
      </c>
      <c r="G1043" s="202" t="s">
        <v>2449</v>
      </c>
      <c r="H1043" s="202" t="s">
        <v>2450</v>
      </c>
      <c r="I1043" s="202" t="s">
        <v>7871</v>
      </c>
      <c r="J1043" s="202" t="s">
        <v>5650</v>
      </c>
      <c r="K1043" s="202" t="s">
        <v>5650</v>
      </c>
      <c r="L1043" s="202" t="s">
        <v>5650</v>
      </c>
      <c r="M1043" s="202" t="s">
        <v>5650</v>
      </c>
      <c r="N1043" s="202" t="s">
        <v>5650</v>
      </c>
      <c r="O1043" s="202" t="s">
        <v>5650</v>
      </c>
      <c r="P1043" s="202" t="s">
        <v>5650</v>
      </c>
      <c r="Q1043" s="202" t="s">
        <v>5650</v>
      </c>
      <c r="R1043" s="202" t="s">
        <v>5650</v>
      </c>
      <c r="S1043" s="202" t="s">
        <v>5650</v>
      </c>
      <c r="T1043" s="202" t="s">
        <v>5650</v>
      </c>
      <c r="U1043" s="202">
        <v>0</v>
      </c>
      <c r="V1043" s="202">
        <v>0</v>
      </c>
      <c r="W1043" s="202">
        <v>0</v>
      </c>
    </row>
    <row r="1044" s="202" customFormat="1" hidden="1" spans="1:23">
      <c r="A1044" s="202">
        <v>1040</v>
      </c>
      <c r="B1044" s="202" t="s">
        <v>5625</v>
      </c>
      <c r="C1044" s="202" t="s">
        <v>7769</v>
      </c>
      <c r="D1044" s="202" t="s">
        <v>2198</v>
      </c>
      <c r="E1044" s="202" t="s">
        <v>7872</v>
      </c>
      <c r="F1044" s="202" t="s">
        <v>2377</v>
      </c>
      <c r="G1044" s="202" t="s">
        <v>2375</v>
      </c>
      <c r="H1044" s="202" t="s">
        <v>2376</v>
      </c>
      <c r="I1044" s="202" t="s">
        <v>7873</v>
      </c>
      <c r="J1044" s="202" t="s">
        <v>5711</v>
      </c>
      <c r="K1044" s="202" t="s">
        <v>5756</v>
      </c>
      <c r="L1044" s="202" t="s">
        <v>5704</v>
      </c>
      <c r="M1044" s="202" t="s">
        <v>6589</v>
      </c>
      <c r="N1044" s="202" t="s">
        <v>5727</v>
      </c>
      <c r="O1044" s="202" t="s">
        <v>5654</v>
      </c>
      <c r="P1044" s="202" t="s">
        <v>5669</v>
      </c>
      <c r="Q1044" s="202" t="s">
        <v>5654</v>
      </c>
      <c r="R1044" s="202" t="s">
        <v>5669</v>
      </c>
      <c r="S1044" s="202" t="s">
        <v>5650</v>
      </c>
      <c r="T1044" s="202" t="s">
        <v>5650</v>
      </c>
      <c r="U1044" s="202">
        <v>6</v>
      </c>
      <c r="V1044" s="202">
        <v>4</v>
      </c>
      <c r="W1044" s="202">
        <v>2</v>
      </c>
    </row>
    <row r="1045" s="202" customFormat="1" hidden="1" spans="1:23">
      <c r="A1045" s="202">
        <v>1041</v>
      </c>
      <c r="B1045" s="202" t="s">
        <v>5625</v>
      </c>
      <c r="C1045" s="202" t="s">
        <v>7769</v>
      </c>
      <c r="D1045" s="202" t="s">
        <v>2198</v>
      </c>
      <c r="E1045" s="202" t="s">
        <v>7872</v>
      </c>
      <c r="F1045" s="202" t="s">
        <v>2377</v>
      </c>
      <c r="G1045" s="202" t="s">
        <v>2457</v>
      </c>
      <c r="H1045" s="202" t="s">
        <v>2458</v>
      </c>
      <c r="I1045" s="202" t="s">
        <v>7874</v>
      </c>
      <c r="J1045" s="202" t="s">
        <v>5650</v>
      </c>
      <c r="K1045" s="202" t="s">
        <v>5650</v>
      </c>
      <c r="L1045" s="202" t="s">
        <v>5650</v>
      </c>
      <c r="M1045" s="202" t="s">
        <v>5650</v>
      </c>
      <c r="N1045" s="202" t="s">
        <v>5650</v>
      </c>
      <c r="O1045" s="202" t="s">
        <v>5650</v>
      </c>
      <c r="P1045" s="202" t="s">
        <v>5650</v>
      </c>
      <c r="Q1045" s="202" t="s">
        <v>5650</v>
      </c>
      <c r="R1045" s="202" t="s">
        <v>5650</v>
      </c>
      <c r="S1045" s="202" t="s">
        <v>5650</v>
      </c>
      <c r="T1045" s="202" t="s">
        <v>5650</v>
      </c>
      <c r="U1045" s="202">
        <v>0</v>
      </c>
      <c r="V1045" s="202">
        <v>0</v>
      </c>
      <c r="W1045" s="202">
        <v>0</v>
      </c>
    </row>
    <row r="1046" s="202" customFormat="1" hidden="1" spans="1:23">
      <c r="A1046" s="202">
        <v>1042</v>
      </c>
      <c r="B1046" s="202" t="s">
        <v>5625</v>
      </c>
      <c r="C1046" s="202" t="s">
        <v>7769</v>
      </c>
      <c r="D1046" s="202" t="s">
        <v>2212</v>
      </c>
      <c r="E1046" s="202" t="s">
        <v>7786</v>
      </c>
      <c r="F1046" s="202" t="s">
        <v>2391</v>
      </c>
      <c r="G1046" s="202" t="s">
        <v>2463</v>
      </c>
      <c r="H1046" s="202" t="s">
        <v>2464</v>
      </c>
      <c r="I1046" s="202" t="s">
        <v>6933</v>
      </c>
      <c r="J1046" s="202" t="s">
        <v>5650</v>
      </c>
      <c r="K1046" s="202" t="s">
        <v>5650</v>
      </c>
      <c r="L1046" s="202" t="s">
        <v>5650</v>
      </c>
      <c r="M1046" s="202" t="s">
        <v>5650</v>
      </c>
      <c r="N1046" s="202" t="s">
        <v>5650</v>
      </c>
      <c r="O1046" s="202" t="s">
        <v>5650</v>
      </c>
      <c r="P1046" s="202" t="s">
        <v>5650</v>
      </c>
      <c r="Q1046" s="202" t="s">
        <v>5650</v>
      </c>
      <c r="R1046" s="202" t="s">
        <v>5650</v>
      </c>
      <c r="S1046" s="202" t="s">
        <v>5650</v>
      </c>
      <c r="T1046" s="202" t="s">
        <v>5650</v>
      </c>
      <c r="U1046" s="202">
        <v>0</v>
      </c>
      <c r="V1046" s="202">
        <v>0</v>
      </c>
      <c r="W1046" s="202">
        <v>0</v>
      </c>
    </row>
    <row r="1047" s="202" customFormat="1" hidden="1" spans="1:23">
      <c r="A1047" s="202">
        <v>1043</v>
      </c>
      <c r="B1047" s="202" t="s">
        <v>5625</v>
      </c>
      <c r="C1047" s="202" t="s">
        <v>7769</v>
      </c>
      <c r="D1047" s="202" t="s">
        <v>2294</v>
      </c>
      <c r="E1047" s="202" t="s">
        <v>7773</v>
      </c>
      <c r="F1047" s="202" t="s">
        <v>2397</v>
      </c>
      <c r="G1047" s="202" t="s">
        <v>2395</v>
      </c>
      <c r="H1047" s="202" t="s">
        <v>2396</v>
      </c>
      <c r="I1047" s="202" t="s">
        <v>7875</v>
      </c>
      <c r="J1047" s="202" t="s">
        <v>5705</v>
      </c>
      <c r="K1047" s="202" t="s">
        <v>5663</v>
      </c>
      <c r="L1047" s="202" t="s">
        <v>5687</v>
      </c>
      <c r="M1047" s="202" t="s">
        <v>5957</v>
      </c>
      <c r="N1047" s="202" t="s">
        <v>5687</v>
      </c>
      <c r="O1047" s="202" t="s">
        <v>5650</v>
      </c>
      <c r="P1047" s="202" t="s">
        <v>6150</v>
      </c>
      <c r="Q1047" s="202" t="s">
        <v>6585</v>
      </c>
      <c r="R1047" s="202" t="s">
        <v>5837</v>
      </c>
      <c r="S1047" s="202" t="s">
        <v>5669</v>
      </c>
      <c r="T1047" s="202" t="s">
        <v>5699</v>
      </c>
      <c r="U1047" s="202">
        <v>10</v>
      </c>
      <c r="V1047" s="202">
        <v>3</v>
      </c>
      <c r="W1047" s="202">
        <v>7</v>
      </c>
    </row>
    <row r="1048" s="202" customFormat="1" hidden="1" spans="1:23">
      <c r="A1048" s="202">
        <v>1044</v>
      </c>
      <c r="B1048" s="202" t="s">
        <v>5625</v>
      </c>
      <c r="C1048" s="202" t="s">
        <v>7769</v>
      </c>
      <c r="D1048" s="202" t="s">
        <v>2316</v>
      </c>
      <c r="E1048" s="202" t="s">
        <v>7809</v>
      </c>
      <c r="F1048" s="202" t="s">
        <v>2394</v>
      </c>
      <c r="G1048" s="202" t="s">
        <v>2392</v>
      </c>
      <c r="H1048" s="202" t="s">
        <v>2393</v>
      </c>
      <c r="I1048" s="202" t="s">
        <v>7876</v>
      </c>
      <c r="J1048" s="202" t="s">
        <v>6169</v>
      </c>
      <c r="K1048" s="202" t="s">
        <v>5866</v>
      </c>
      <c r="L1048" s="202" t="s">
        <v>7877</v>
      </c>
      <c r="M1048" s="202" t="s">
        <v>7878</v>
      </c>
      <c r="N1048" s="202" t="s">
        <v>7877</v>
      </c>
      <c r="O1048" s="202" t="s">
        <v>5650</v>
      </c>
      <c r="P1048" s="202" t="s">
        <v>5669</v>
      </c>
      <c r="Q1048" s="202" t="s">
        <v>5654</v>
      </c>
      <c r="R1048" s="202" t="s">
        <v>5685</v>
      </c>
      <c r="S1048" s="202" t="s">
        <v>5650</v>
      </c>
      <c r="T1048" s="202" t="s">
        <v>5685</v>
      </c>
      <c r="U1048" s="202">
        <v>5</v>
      </c>
      <c r="V1048" s="202">
        <v>3</v>
      </c>
      <c r="W1048" s="202">
        <v>2</v>
      </c>
    </row>
    <row r="1049" s="202" customFormat="1" hidden="1" spans="1:23">
      <c r="A1049" s="202">
        <v>1045</v>
      </c>
      <c r="B1049" s="202" t="s">
        <v>5625</v>
      </c>
      <c r="C1049" s="202" t="s">
        <v>7769</v>
      </c>
      <c r="D1049" s="202" t="s">
        <v>2316</v>
      </c>
      <c r="E1049" s="202" t="s">
        <v>7809</v>
      </c>
      <c r="F1049" s="202" t="s">
        <v>2394</v>
      </c>
      <c r="G1049" s="202" t="s">
        <v>2424</v>
      </c>
      <c r="H1049" s="202" t="s">
        <v>2425</v>
      </c>
      <c r="I1049" s="202" t="s">
        <v>7879</v>
      </c>
      <c r="J1049" s="202" t="s">
        <v>5650</v>
      </c>
      <c r="K1049" s="202" t="s">
        <v>5650</v>
      </c>
      <c r="L1049" s="202" t="s">
        <v>5650</v>
      </c>
      <c r="M1049" s="202" t="s">
        <v>5650</v>
      </c>
      <c r="N1049" s="202" t="s">
        <v>5650</v>
      </c>
      <c r="O1049" s="202" t="s">
        <v>5650</v>
      </c>
      <c r="P1049" s="202" t="s">
        <v>5650</v>
      </c>
      <c r="Q1049" s="202" t="s">
        <v>5650</v>
      </c>
      <c r="R1049" s="202" t="s">
        <v>5650</v>
      </c>
      <c r="S1049" s="202" t="s">
        <v>5650</v>
      </c>
      <c r="T1049" s="202" t="s">
        <v>5650</v>
      </c>
      <c r="U1049" s="202">
        <v>0</v>
      </c>
      <c r="V1049" s="202">
        <v>0</v>
      </c>
      <c r="W1049" s="202">
        <v>0</v>
      </c>
    </row>
    <row r="1050" s="202" customFormat="1" hidden="1" spans="1:23">
      <c r="A1050" s="202">
        <v>1046</v>
      </c>
      <c r="B1050" s="202" t="s">
        <v>5625</v>
      </c>
      <c r="C1050" s="202" t="s">
        <v>7769</v>
      </c>
      <c r="D1050" s="202" t="s">
        <v>2265</v>
      </c>
      <c r="E1050" s="202" t="s">
        <v>7880</v>
      </c>
      <c r="F1050" s="202" t="s">
        <v>2268</v>
      </c>
      <c r="G1050" s="202" t="s">
        <v>2266</v>
      </c>
      <c r="H1050" s="202" t="s">
        <v>2267</v>
      </c>
      <c r="I1050" s="202" t="s">
        <v>5822</v>
      </c>
      <c r="J1050" s="202" t="s">
        <v>5932</v>
      </c>
      <c r="K1050" s="202" t="s">
        <v>5961</v>
      </c>
      <c r="L1050" s="202" t="s">
        <v>5685</v>
      </c>
      <c r="M1050" s="202" t="s">
        <v>5796</v>
      </c>
      <c r="N1050" s="202" t="s">
        <v>5685</v>
      </c>
      <c r="O1050" s="202" t="s">
        <v>5650</v>
      </c>
      <c r="P1050" s="202" t="s">
        <v>5697</v>
      </c>
      <c r="Q1050" s="202" t="s">
        <v>5801</v>
      </c>
      <c r="R1050" s="202" t="s">
        <v>5896</v>
      </c>
      <c r="S1050" s="202" t="s">
        <v>5650</v>
      </c>
      <c r="T1050" s="202" t="s">
        <v>5699</v>
      </c>
      <c r="U1050" s="202">
        <v>7</v>
      </c>
      <c r="V1050" s="202">
        <v>4</v>
      </c>
      <c r="W1050" s="202">
        <v>3</v>
      </c>
    </row>
    <row r="1051" s="202" customFormat="1" hidden="1" spans="1:23">
      <c r="A1051" s="202">
        <v>1047</v>
      </c>
      <c r="B1051" s="202" t="s">
        <v>5625</v>
      </c>
      <c r="C1051" s="202" t="s">
        <v>7769</v>
      </c>
      <c r="D1051" s="202" t="s">
        <v>2220</v>
      </c>
      <c r="E1051" s="202" t="s">
        <v>7849</v>
      </c>
      <c r="F1051" s="202" t="s">
        <v>2271</v>
      </c>
      <c r="G1051" s="202" t="s">
        <v>2269</v>
      </c>
      <c r="H1051" s="202" t="s">
        <v>2270</v>
      </c>
      <c r="I1051" s="202" t="s">
        <v>7881</v>
      </c>
      <c r="J1051" s="202" t="s">
        <v>7882</v>
      </c>
      <c r="K1051" s="202" t="s">
        <v>7883</v>
      </c>
      <c r="L1051" s="202" t="s">
        <v>7506</v>
      </c>
      <c r="M1051" s="202" t="s">
        <v>7884</v>
      </c>
      <c r="N1051" s="202" t="s">
        <v>5783</v>
      </c>
      <c r="O1051" s="202" t="s">
        <v>6239</v>
      </c>
      <c r="P1051" s="202" t="s">
        <v>6298</v>
      </c>
      <c r="Q1051" s="202" t="s">
        <v>6298</v>
      </c>
      <c r="R1051" s="202" t="s">
        <v>5650</v>
      </c>
      <c r="S1051" s="202" t="s">
        <v>6298</v>
      </c>
      <c r="T1051" s="202" t="s">
        <v>5650</v>
      </c>
      <c r="U1051" s="202">
        <v>5</v>
      </c>
      <c r="V1051" s="202">
        <v>4</v>
      </c>
      <c r="W1051" s="202">
        <v>1</v>
      </c>
    </row>
    <row r="1052" s="202" customFormat="1" hidden="1" spans="1:23">
      <c r="A1052" s="202">
        <v>1048</v>
      </c>
      <c r="B1052" s="202" t="s">
        <v>5625</v>
      </c>
      <c r="C1052" s="202" t="s">
        <v>7769</v>
      </c>
      <c r="D1052" s="202" t="s">
        <v>2236</v>
      </c>
      <c r="E1052" s="202" t="s">
        <v>7489</v>
      </c>
      <c r="F1052" s="202" t="s">
        <v>2253</v>
      </c>
      <c r="G1052" s="202" t="s">
        <v>2453</v>
      </c>
      <c r="H1052" s="202" t="s">
        <v>2454</v>
      </c>
      <c r="I1052" s="202" t="s">
        <v>7885</v>
      </c>
      <c r="J1052" s="202" t="s">
        <v>7886</v>
      </c>
      <c r="K1052" s="202" t="s">
        <v>5756</v>
      </c>
      <c r="L1052" s="202" t="s">
        <v>7887</v>
      </c>
      <c r="M1052" s="202" t="s">
        <v>7396</v>
      </c>
      <c r="N1052" s="202" t="s">
        <v>7888</v>
      </c>
      <c r="O1052" s="202" t="s">
        <v>6628</v>
      </c>
      <c r="P1052" s="202" t="s">
        <v>6675</v>
      </c>
      <c r="Q1052" s="202" t="s">
        <v>6676</v>
      </c>
      <c r="R1052" s="202" t="s">
        <v>5685</v>
      </c>
      <c r="S1052" s="202" t="s">
        <v>6117</v>
      </c>
      <c r="T1052" s="202" t="s">
        <v>5685</v>
      </c>
      <c r="U1052" s="202">
        <v>16</v>
      </c>
      <c r="V1052" s="202">
        <v>10</v>
      </c>
      <c r="W1052" s="202">
        <v>6</v>
      </c>
    </row>
    <row r="1053" s="202" customFormat="1" hidden="1" spans="1:23">
      <c r="A1053" s="202">
        <v>1049</v>
      </c>
      <c r="B1053" s="202" t="s">
        <v>5625</v>
      </c>
      <c r="C1053" s="202" t="s">
        <v>7769</v>
      </c>
      <c r="D1053" s="202" t="s">
        <v>2236</v>
      </c>
      <c r="E1053" s="202" t="s">
        <v>7489</v>
      </c>
      <c r="F1053" s="202" t="s">
        <v>2253</v>
      </c>
      <c r="G1053" s="202" t="s">
        <v>2251</v>
      </c>
      <c r="H1053" s="202" t="s">
        <v>2335</v>
      </c>
      <c r="I1053" s="202" t="s">
        <v>7889</v>
      </c>
      <c r="J1053" s="202" t="s">
        <v>5809</v>
      </c>
      <c r="K1053" s="202" t="s">
        <v>7890</v>
      </c>
      <c r="L1053" s="202" t="s">
        <v>5722</v>
      </c>
      <c r="M1053" s="202" t="s">
        <v>5940</v>
      </c>
      <c r="N1053" s="202" t="s">
        <v>5685</v>
      </c>
      <c r="O1053" s="202" t="s">
        <v>5654</v>
      </c>
      <c r="P1053" s="202" t="s">
        <v>5669</v>
      </c>
      <c r="Q1053" s="202" t="s">
        <v>5654</v>
      </c>
      <c r="R1053" s="202" t="s">
        <v>5669</v>
      </c>
      <c r="S1053" s="202" t="s">
        <v>5650</v>
      </c>
      <c r="T1053" s="202" t="s">
        <v>5650</v>
      </c>
      <c r="U1053" s="202">
        <v>4</v>
      </c>
      <c r="V1053" s="202">
        <v>2</v>
      </c>
      <c r="W1053" s="202">
        <v>2</v>
      </c>
    </row>
    <row r="1054" s="202" customFormat="1" hidden="1" spans="1:23">
      <c r="A1054" s="202">
        <v>1050</v>
      </c>
      <c r="B1054" s="202" t="s">
        <v>5625</v>
      </c>
      <c r="C1054" s="202" t="s">
        <v>7769</v>
      </c>
      <c r="D1054" s="202" t="s">
        <v>2236</v>
      </c>
      <c r="E1054" s="202" t="s">
        <v>7489</v>
      </c>
      <c r="F1054" s="202" t="s">
        <v>2253</v>
      </c>
      <c r="G1054" s="202" t="s">
        <v>5383</v>
      </c>
      <c r="H1054" s="202" t="s">
        <v>7891</v>
      </c>
      <c r="I1054" s="202" t="s">
        <v>7892</v>
      </c>
      <c r="J1054" s="202" t="s">
        <v>5727</v>
      </c>
      <c r="K1054" s="202" t="s">
        <v>5874</v>
      </c>
      <c r="L1054" s="202" t="s">
        <v>5699</v>
      </c>
      <c r="M1054" s="202" t="s">
        <v>5794</v>
      </c>
      <c r="N1054" s="202" t="s">
        <v>5699</v>
      </c>
      <c r="O1054" s="202" t="s">
        <v>5650</v>
      </c>
      <c r="P1054" s="202" t="s">
        <v>5685</v>
      </c>
      <c r="Q1054" s="202" t="s">
        <v>5685</v>
      </c>
      <c r="R1054" s="202" t="s">
        <v>5650</v>
      </c>
      <c r="S1054" s="202" t="s">
        <v>5685</v>
      </c>
      <c r="T1054" s="202" t="s">
        <v>5650</v>
      </c>
      <c r="U1054" s="202">
        <v>3</v>
      </c>
      <c r="V1054" s="202">
        <v>2</v>
      </c>
      <c r="W1054" s="202">
        <v>1</v>
      </c>
    </row>
    <row r="1055" s="202" customFormat="1" hidden="1" spans="1:23">
      <c r="A1055" s="202">
        <v>1051</v>
      </c>
      <c r="B1055" s="202" t="s">
        <v>5625</v>
      </c>
      <c r="C1055" s="202" t="s">
        <v>7769</v>
      </c>
      <c r="D1055" s="202" t="s">
        <v>2185</v>
      </c>
      <c r="E1055" s="202" t="s">
        <v>7893</v>
      </c>
      <c r="F1055" s="202" t="s">
        <v>2258</v>
      </c>
      <c r="G1055" s="202" t="s">
        <v>2257</v>
      </c>
      <c r="H1055" s="202" t="s">
        <v>638</v>
      </c>
      <c r="I1055" s="202" t="s">
        <v>7894</v>
      </c>
      <c r="J1055" s="202" t="s">
        <v>7895</v>
      </c>
      <c r="K1055" s="202" t="s">
        <v>6444</v>
      </c>
      <c r="L1055" s="202" t="s">
        <v>7274</v>
      </c>
      <c r="M1055" s="202" t="s">
        <v>7896</v>
      </c>
      <c r="N1055" s="202" t="s">
        <v>7274</v>
      </c>
      <c r="O1055" s="202" t="s">
        <v>5650</v>
      </c>
      <c r="P1055" s="202" t="s">
        <v>5669</v>
      </c>
      <c r="Q1055" s="202" t="s">
        <v>5654</v>
      </c>
      <c r="R1055" s="202" t="s">
        <v>5685</v>
      </c>
      <c r="S1055" s="202" t="s">
        <v>5650</v>
      </c>
      <c r="T1055" s="202" t="s">
        <v>5685</v>
      </c>
      <c r="U1055" s="202">
        <v>5</v>
      </c>
      <c r="V1055" s="202">
        <v>3</v>
      </c>
      <c r="W1055" s="202">
        <v>2</v>
      </c>
    </row>
    <row r="1056" s="202" customFormat="1" hidden="1" spans="1:23">
      <c r="A1056" s="202">
        <v>1052</v>
      </c>
      <c r="B1056" s="202" t="s">
        <v>5625</v>
      </c>
      <c r="C1056" s="202" t="s">
        <v>7769</v>
      </c>
      <c r="D1056" s="202" t="s">
        <v>2236</v>
      </c>
      <c r="E1056" s="202" t="s">
        <v>7489</v>
      </c>
      <c r="F1056" s="202" t="s">
        <v>2261</v>
      </c>
      <c r="G1056" s="202" t="s">
        <v>2259</v>
      </c>
      <c r="H1056" s="202" t="s">
        <v>2260</v>
      </c>
      <c r="I1056" s="202" t="s">
        <v>7897</v>
      </c>
      <c r="J1056" s="202" t="s">
        <v>6611</v>
      </c>
      <c r="K1056" s="202" t="s">
        <v>6612</v>
      </c>
      <c r="L1056" s="202" t="s">
        <v>5922</v>
      </c>
      <c r="M1056" s="202" t="s">
        <v>5922</v>
      </c>
      <c r="N1056" s="202" t="s">
        <v>5922</v>
      </c>
      <c r="O1056" s="202" t="s">
        <v>5650</v>
      </c>
      <c r="P1056" s="202" t="s">
        <v>6298</v>
      </c>
      <c r="Q1056" s="202" t="s">
        <v>6298</v>
      </c>
      <c r="R1056" s="202" t="s">
        <v>5650</v>
      </c>
      <c r="S1056" s="202" t="s">
        <v>6298</v>
      </c>
      <c r="T1056" s="202" t="s">
        <v>5650</v>
      </c>
      <c r="U1056" s="202">
        <v>2</v>
      </c>
      <c r="V1056" s="202">
        <v>1</v>
      </c>
      <c r="W1056" s="202">
        <v>1</v>
      </c>
    </row>
    <row r="1057" s="202" customFormat="1" hidden="1" spans="1:23">
      <c r="A1057" s="202">
        <v>1053</v>
      </c>
      <c r="B1057" s="202" t="s">
        <v>5625</v>
      </c>
      <c r="C1057" s="202" t="s">
        <v>7769</v>
      </c>
      <c r="D1057" s="202" t="s">
        <v>2198</v>
      </c>
      <c r="E1057" s="202" t="s">
        <v>7872</v>
      </c>
      <c r="F1057" s="202" t="s">
        <v>2264</v>
      </c>
      <c r="G1057" s="202" t="s">
        <v>2262</v>
      </c>
      <c r="H1057" s="202" t="s">
        <v>2263</v>
      </c>
      <c r="I1057" s="202" t="s">
        <v>7898</v>
      </c>
      <c r="J1057" s="202" t="s">
        <v>7899</v>
      </c>
      <c r="K1057" s="202" t="s">
        <v>5652</v>
      </c>
      <c r="L1057" s="202" t="s">
        <v>5809</v>
      </c>
      <c r="M1057" s="202" t="s">
        <v>7890</v>
      </c>
      <c r="N1057" s="202" t="s">
        <v>5758</v>
      </c>
      <c r="O1057" s="202" t="s">
        <v>5654</v>
      </c>
      <c r="P1057" s="202" t="s">
        <v>5955</v>
      </c>
      <c r="Q1057" s="202" t="s">
        <v>6748</v>
      </c>
      <c r="R1057" s="202" t="s">
        <v>5669</v>
      </c>
      <c r="S1057" s="202" t="s">
        <v>5669</v>
      </c>
      <c r="T1057" s="202" t="s">
        <v>5758</v>
      </c>
      <c r="U1057" s="202">
        <v>12</v>
      </c>
      <c r="V1057" s="202">
        <v>4</v>
      </c>
      <c r="W1057" s="202">
        <v>8</v>
      </c>
    </row>
    <row r="1058" s="202" customFormat="1" hidden="1" spans="1:23">
      <c r="A1058" s="202">
        <v>1054</v>
      </c>
      <c r="B1058" s="202" t="s">
        <v>5625</v>
      </c>
      <c r="C1058" s="202" t="s">
        <v>7769</v>
      </c>
      <c r="D1058" s="202" t="s">
        <v>2220</v>
      </c>
      <c r="E1058" s="202" t="s">
        <v>7849</v>
      </c>
      <c r="F1058" s="202" t="s">
        <v>2223</v>
      </c>
      <c r="G1058" s="202" t="s">
        <v>2221</v>
      </c>
      <c r="H1058" s="202" t="s">
        <v>2222</v>
      </c>
      <c r="I1058" s="202" t="s">
        <v>7900</v>
      </c>
      <c r="J1058" s="202" t="s">
        <v>5669</v>
      </c>
      <c r="K1058" s="202" t="s">
        <v>5654</v>
      </c>
      <c r="L1058" s="202" t="s">
        <v>5669</v>
      </c>
      <c r="M1058" s="202" t="s">
        <v>5654</v>
      </c>
      <c r="N1058" s="202" t="s">
        <v>5669</v>
      </c>
      <c r="O1058" s="202" t="s">
        <v>5650</v>
      </c>
      <c r="P1058" s="202" t="s">
        <v>5650</v>
      </c>
      <c r="Q1058" s="202" t="s">
        <v>5650</v>
      </c>
      <c r="R1058" s="202" t="s">
        <v>5650</v>
      </c>
      <c r="S1058" s="202" t="s">
        <v>5650</v>
      </c>
      <c r="T1058" s="202" t="s">
        <v>5650</v>
      </c>
      <c r="U1058" s="202">
        <v>2</v>
      </c>
      <c r="V1058" s="202">
        <v>2</v>
      </c>
      <c r="W1058" s="202">
        <v>0</v>
      </c>
    </row>
    <row r="1059" s="202" customFormat="1" hidden="1" spans="1:23">
      <c r="A1059" s="202">
        <v>1055</v>
      </c>
      <c r="B1059" s="202" t="s">
        <v>5625</v>
      </c>
      <c r="C1059" s="202" t="s">
        <v>7769</v>
      </c>
      <c r="D1059" s="202" t="s">
        <v>2236</v>
      </c>
      <c r="E1059" s="202" t="s">
        <v>7489</v>
      </c>
      <c r="F1059" s="202" t="s">
        <v>2229</v>
      </c>
      <c r="G1059" s="202" t="s">
        <v>2228</v>
      </c>
      <c r="H1059" s="202" t="s">
        <v>289</v>
      </c>
      <c r="I1059" s="202" t="s">
        <v>7901</v>
      </c>
      <c r="J1059" s="202" t="s">
        <v>7128</v>
      </c>
      <c r="K1059" s="202" t="s">
        <v>6087</v>
      </c>
      <c r="L1059" s="202" t="s">
        <v>7130</v>
      </c>
      <c r="M1059" s="202" t="s">
        <v>7720</v>
      </c>
      <c r="N1059" s="202" t="s">
        <v>5719</v>
      </c>
      <c r="O1059" s="202" t="s">
        <v>6319</v>
      </c>
      <c r="P1059" s="202" t="s">
        <v>6298</v>
      </c>
      <c r="Q1059" s="202" t="s">
        <v>6298</v>
      </c>
      <c r="R1059" s="202" t="s">
        <v>5650</v>
      </c>
      <c r="S1059" s="202" t="s">
        <v>6298</v>
      </c>
      <c r="T1059" s="202" t="s">
        <v>5650</v>
      </c>
      <c r="U1059" s="202">
        <v>8</v>
      </c>
      <c r="V1059" s="202">
        <v>7</v>
      </c>
      <c r="W1059" s="202">
        <v>1</v>
      </c>
    </row>
    <row r="1060" s="202" customFormat="1" hidden="1" spans="1:23">
      <c r="A1060" s="202">
        <v>1056</v>
      </c>
      <c r="B1060" s="202" t="s">
        <v>5625</v>
      </c>
      <c r="C1060" s="202" t="s">
        <v>7769</v>
      </c>
      <c r="D1060" s="202" t="s">
        <v>2236</v>
      </c>
      <c r="E1060" s="202" t="s">
        <v>7489</v>
      </c>
      <c r="F1060" s="202" t="s">
        <v>2229</v>
      </c>
      <c r="G1060" s="202" t="s">
        <v>2237</v>
      </c>
      <c r="H1060" s="202" t="s">
        <v>2238</v>
      </c>
      <c r="I1060" s="202" t="s">
        <v>5739</v>
      </c>
      <c r="J1060" s="202" t="s">
        <v>5725</v>
      </c>
      <c r="K1060" s="202" t="s">
        <v>5725</v>
      </c>
      <c r="L1060" s="202" t="s">
        <v>5725</v>
      </c>
      <c r="M1060" s="202" t="s">
        <v>5725</v>
      </c>
      <c r="N1060" s="202" t="s">
        <v>5725</v>
      </c>
      <c r="O1060" s="202" t="s">
        <v>5650</v>
      </c>
      <c r="P1060" s="202" t="s">
        <v>5650</v>
      </c>
      <c r="Q1060" s="202" t="s">
        <v>5650</v>
      </c>
      <c r="R1060" s="202" t="s">
        <v>5650</v>
      </c>
      <c r="S1060" s="202" t="s">
        <v>5650</v>
      </c>
      <c r="T1060" s="202" t="s">
        <v>5650</v>
      </c>
      <c r="U1060" s="202">
        <v>1</v>
      </c>
      <c r="V1060" s="202">
        <v>1</v>
      </c>
      <c r="W1060" s="202">
        <v>0</v>
      </c>
    </row>
    <row r="1061" s="202" customFormat="1" hidden="1" spans="1:23">
      <c r="A1061" s="202">
        <v>1057</v>
      </c>
      <c r="B1061" s="202" t="s">
        <v>5625</v>
      </c>
      <c r="C1061" s="202" t="s">
        <v>7769</v>
      </c>
      <c r="D1061" s="202" t="s">
        <v>2224</v>
      </c>
      <c r="E1061" s="202" t="s">
        <v>7779</v>
      </c>
      <c r="F1061" s="202" t="s">
        <v>2227</v>
      </c>
      <c r="G1061" s="202" t="s">
        <v>2225</v>
      </c>
      <c r="H1061" s="202" t="s">
        <v>2226</v>
      </c>
      <c r="I1061" s="202" t="s">
        <v>7902</v>
      </c>
      <c r="J1061" s="202" t="s">
        <v>5685</v>
      </c>
      <c r="K1061" s="202" t="s">
        <v>5795</v>
      </c>
      <c r="L1061" s="202" t="s">
        <v>5650</v>
      </c>
      <c r="M1061" s="202" t="s">
        <v>5650</v>
      </c>
      <c r="N1061" s="202" t="s">
        <v>5650</v>
      </c>
      <c r="O1061" s="202" t="s">
        <v>5650</v>
      </c>
      <c r="P1061" s="202" t="s">
        <v>5685</v>
      </c>
      <c r="Q1061" s="202" t="s">
        <v>5685</v>
      </c>
      <c r="R1061" s="202" t="s">
        <v>5685</v>
      </c>
      <c r="S1061" s="202" t="s">
        <v>5650</v>
      </c>
      <c r="T1061" s="202" t="s">
        <v>5650</v>
      </c>
      <c r="U1061" s="202">
        <v>2</v>
      </c>
      <c r="V1061" s="202">
        <v>1</v>
      </c>
      <c r="W1061" s="202">
        <v>1</v>
      </c>
    </row>
    <row r="1062" s="202" customFormat="1" hidden="1" spans="1:23">
      <c r="A1062" s="202">
        <v>1058</v>
      </c>
      <c r="B1062" s="202" t="s">
        <v>5625</v>
      </c>
      <c r="C1062" s="202" t="s">
        <v>7769</v>
      </c>
      <c r="D1062" s="202" t="s">
        <v>2236</v>
      </c>
      <c r="E1062" s="202" t="s">
        <v>7903</v>
      </c>
      <c r="F1062" s="202" t="s">
        <v>2348</v>
      </c>
      <c r="G1062" s="202" t="s">
        <v>2346</v>
      </c>
      <c r="H1062" s="202" t="s">
        <v>2347</v>
      </c>
      <c r="I1062" s="202" t="s">
        <v>7904</v>
      </c>
      <c r="J1062" s="202" t="s">
        <v>7905</v>
      </c>
      <c r="K1062" s="202" t="s">
        <v>7906</v>
      </c>
      <c r="L1062" s="202" t="s">
        <v>6096</v>
      </c>
      <c r="M1062" s="202" t="s">
        <v>6096</v>
      </c>
      <c r="N1062" s="202" t="s">
        <v>6096</v>
      </c>
      <c r="O1062" s="202" t="s">
        <v>5650</v>
      </c>
      <c r="P1062" s="202" t="s">
        <v>5672</v>
      </c>
      <c r="Q1062" s="202" t="s">
        <v>5672</v>
      </c>
      <c r="R1062" s="202" t="s">
        <v>5672</v>
      </c>
      <c r="S1062" s="202" t="s">
        <v>5650</v>
      </c>
      <c r="T1062" s="202" t="s">
        <v>5650</v>
      </c>
      <c r="U1062" s="202">
        <v>2</v>
      </c>
      <c r="V1062" s="202">
        <v>1</v>
      </c>
      <c r="W1062" s="202">
        <v>1</v>
      </c>
    </row>
    <row r="1063" s="202" customFormat="1" hidden="1" spans="1:23">
      <c r="A1063" s="202">
        <v>1059</v>
      </c>
      <c r="B1063" s="202" t="s">
        <v>5625</v>
      </c>
      <c r="C1063" s="202" t="s">
        <v>7769</v>
      </c>
      <c r="D1063" s="202" t="s">
        <v>2212</v>
      </c>
      <c r="E1063" s="202" t="s">
        <v>7835</v>
      </c>
      <c r="F1063" s="202" t="s">
        <v>2215</v>
      </c>
      <c r="G1063" s="202" t="s">
        <v>2213</v>
      </c>
      <c r="H1063" s="202" t="s">
        <v>2214</v>
      </c>
      <c r="I1063" s="202" t="s">
        <v>7202</v>
      </c>
      <c r="J1063" s="202" t="s">
        <v>5650</v>
      </c>
      <c r="K1063" s="202" t="s">
        <v>5650</v>
      </c>
      <c r="L1063" s="202" t="s">
        <v>5650</v>
      </c>
      <c r="M1063" s="202" t="s">
        <v>5650</v>
      </c>
      <c r="N1063" s="202" t="s">
        <v>5650</v>
      </c>
      <c r="O1063" s="202" t="s">
        <v>5650</v>
      </c>
      <c r="P1063" s="202" t="s">
        <v>5650</v>
      </c>
      <c r="Q1063" s="202" t="s">
        <v>5650</v>
      </c>
      <c r="R1063" s="202" t="s">
        <v>5650</v>
      </c>
      <c r="S1063" s="202" t="s">
        <v>5650</v>
      </c>
      <c r="T1063" s="202" t="s">
        <v>5650</v>
      </c>
      <c r="U1063" s="202">
        <v>0</v>
      </c>
      <c r="V1063" s="202">
        <v>0</v>
      </c>
      <c r="W1063" s="202">
        <v>0</v>
      </c>
    </row>
    <row r="1064" s="202" customFormat="1" hidden="1" spans="1:23">
      <c r="A1064" s="202">
        <v>1060</v>
      </c>
      <c r="B1064" s="202" t="s">
        <v>5625</v>
      </c>
      <c r="C1064" s="202" t="s">
        <v>7769</v>
      </c>
      <c r="D1064" s="202" t="s">
        <v>6655</v>
      </c>
      <c r="E1064" s="202" t="s">
        <v>7907</v>
      </c>
      <c r="F1064" s="202" t="s">
        <v>2244</v>
      </c>
      <c r="G1064" s="202" t="s">
        <v>2242</v>
      </c>
      <c r="H1064" s="202" t="s">
        <v>2243</v>
      </c>
      <c r="I1064" s="202" t="s">
        <v>7908</v>
      </c>
      <c r="J1064" s="202" t="s">
        <v>7909</v>
      </c>
      <c r="K1064" s="202" t="s">
        <v>7910</v>
      </c>
      <c r="L1064" s="202" t="s">
        <v>7911</v>
      </c>
      <c r="M1064" s="202" t="s">
        <v>7912</v>
      </c>
      <c r="N1064" s="202" t="s">
        <v>7911</v>
      </c>
      <c r="O1064" s="202" t="s">
        <v>5650</v>
      </c>
      <c r="P1064" s="202" t="s">
        <v>5722</v>
      </c>
      <c r="Q1064" s="202" t="s">
        <v>5995</v>
      </c>
      <c r="R1064" s="202" t="s">
        <v>5722</v>
      </c>
      <c r="S1064" s="202" t="s">
        <v>5650</v>
      </c>
      <c r="T1064" s="202" t="s">
        <v>5650</v>
      </c>
      <c r="U1064" s="202">
        <v>5</v>
      </c>
      <c r="V1064" s="202">
        <v>2</v>
      </c>
      <c r="W1064" s="202">
        <v>3</v>
      </c>
    </row>
    <row r="1065" s="202" customFormat="1" hidden="1" spans="1:23">
      <c r="A1065" s="202">
        <v>1061</v>
      </c>
      <c r="B1065" s="202" t="s">
        <v>5625</v>
      </c>
      <c r="C1065" s="202" t="s">
        <v>7769</v>
      </c>
      <c r="D1065" s="202" t="s">
        <v>6655</v>
      </c>
      <c r="E1065" s="202" t="s">
        <v>7913</v>
      </c>
      <c r="F1065" s="202" t="s">
        <v>2421</v>
      </c>
      <c r="G1065" s="202" t="s">
        <v>2419</v>
      </c>
      <c r="H1065" s="202" t="s">
        <v>2420</v>
      </c>
      <c r="I1065" s="202" t="s">
        <v>7914</v>
      </c>
      <c r="J1065" s="202" t="s">
        <v>5955</v>
      </c>
      <c r="K1065" s="202" t="s">
        <v>7915</v>
      </c>
      <c r="L1065" s="202" t="s">
        <v>5865</v>
      </c>
      <c r="M1065" s="202" t="s">
        <v>5865</v>
      </c>
      <c r="N1065" s="202" t="s">
        <v>5865</v>
      </c>
      <c r="O1065" s="202" t="s">
        <v>5650</v>
      </c>
      <c r="P1065" s="202" t="s">
        <v>5758</v>
      </c>
      <c r="Q1065" s="202" t="s">
        <v>6320</v>
      </c>
      <c r="R1065" s="202" t="s">
        <v>5669</v>
      </c>
      <c r="S1065" s="202" t="s">
        <v>5650</v>
      </c>
      <c r="T1065" s="202" t="s">
        <v>5685</v>
      </c>
      <c r="U1065" s="202">
        <v>4</v>
      </c>
      <c r="V1065" s="202">
        <v>1</v>
      </c>
      <c r="W1065" s="202">
        <v>3</v>
      </c>
    </row>
    <row r="1066" s="202" customFormat="1" hidden="1" spans="1:23">
      <c r="A1066" s="202">
        <v>1062</v>
      </c>
      <c r="B1066" s="202" t="s">
        <v>5625</v>
      </c>
      <c r="C1066" s="202" t="s">
        <v>7769</v>
      </c>
      <c r="D1066" s="202" t="s">
        <v>6655</v>
      </c>
      <c r="E1066" s="202" t="s">
        <v>7916</v>
      </c>
      <c r="F1066" s="202" t="s">
        <v>2284</v>
      </c>
      <c r="G1066" s="202" t="s">
        <v>2282</v>
      </c>
      <c r="H1066" s="202" t="s">
        <v>2283</v>
      </c>
      <c r="I1066" s="202" t="s">
        <v>7917</v>
      </c>
      <c r="J1066" s="202" t="s">
        <v>5892</v>
      </c>
      <c r="K1066" s="202" t="s">
        <v>7918</v>
      </c>
      <c r="L1066" s="202" t="s">
        <v>5694</v>
      </c>
      <c r="M1066" s="202" t="s">
        <v>7919</v>
      </c>
      <c r="N1066" s="202" t="s">
        <v>7899</v>
      </c>
      <c r="O1066" s="202" t="s">
        <v>5654</v>
      </c>
      <c r="P1066" s="202" t="s">
        <v>7920</v>
      </c>
      <c r="Q1066" s="202" t="s">
        <v>7921</v>
      </c>
      <c r="R1066" s="202" t="s">
        <v>5755</v>
      </c>
      <c r="S1066" s="202" t="s">
        <v>5650</v>
      </c>
      <c r="T1066" s="202" t="s">
        <v>5722</v>
      </c>
      <c r="U1066" s="202">
        <v>8</v>
      </c>
      <c r="V1066" s="202">
        <v>4</v>
      </c>
      <c r="W1066" s="202">
        <v>4</v>
      </c>
    </row>
    <row r="1067" s="202" customFormat="1" hidden="1" spans="1:23">
      <c r="A1067" s="202">
        <v>1063</v>
      </c>
      <c r="B1067" s="202" t="s">
        <v>5625</v>
      </c>
      <c r="C1067" s="202" t="s">
        <v>7769</v>
      </c>
      <c r="D1067" s="202" t="s">
        <v>6655</v>
      </c>
      <c r="E1067" s="202" t="s">
        <v>7922</v>
      </c>
      <c r="F1067" s="202" t="s">
        <v>2462</v>
      </c>
      <c r="G1067" s="202" t="s">
        <v>2460</v>
      </c>
      <c r="H1067" s="202" t="s">
        <v>2461</v>
      </c>
      <c r="I1067" s="202" t="s">
        <v>7923</v>
      </c>
      <c r="J1067" s="202" t="s">
        <v>5731</v>
      </c>
      <c r="K1067" s="202" t="s">
        <v>5874</v>
      </c>
      <c r="L1067" s="202" t="s">
        <v>5731</v>
      </c>
      <c r="M1067" s="202" t="s">
        <v>5874</v>
      </c>
      <c r="N1067" s="202" t="s">
        <v>5727</v>
      </c>
      <c r="O1067" s="202" t="s">
        <v>5685</v>
      </c>
      <c r="P1067" s="202" t="s">
        <v>5650</v>
      </c>
      <c r="Q1067" s="202" t="s">
        <v>5650</v>
      </c>
      <c r="R1067" s="202" t="s">
        <v>5650</v>
      </c>
      <c r="S1067" s="202" t="s">
        <v>5650</v>
      </c>
      <c r="T1067" s="202" t="s">
        <v>5650</v>
      </c>
      <c r="U1067" s="202">
        <v>4</v>
      </c>
      <c r="V1067" s="202">
        <v>4</v>
      </c>
      <c r="W1067" s="202">
        <v>0</v>
      </c>
    </row>
    <row r="1068" s="202" customFormat="1" hidden="1" spans="1:23">
      <c r="A1068" s="202">
        <v>1064</v>
      </c>
      <c r="B1068" s="202" t="s">
        <v>5625</v>
      </c>
      <c r="C1068" s="202" t="s">
        <v>7769</v>
      </c>
      <c r="D1068" s="202" t="s">
        <v>6655</v>
      </c>
      <c r="E1068" s="202" t="s">
        <v>7924</v>
      </c>
      <c r="F1068" s="202" t="s">
        <v>2310</v>
      </c>
      <c r="G1068" s="202" t="s">
        <v>2473</v>
      </c>
      <c r="H1068" s="202" t="s">
        <v>2309</v>
      </c>
      <c r="I1068" s="202" t="s">
        <v>7925</v>
      </c>
      <c r="J1068" s="202" t="s">
        <v>5770</v>
      </c>
      <c r="K1068" s="202" t="s">
        <v>5848</v>
      </c>
      <c r="L1068" s="202" t="s">
        <v>5817</v>
      </c>
      <c r="M1068" s="202" t="s">
        <v>5817</v>
      </c>
      <c r="N1068" s="202" t="s">
        <v>5817</v>
      </c>
      <c r="O1068" s="202" t="s">
        <v>5650</v>
      </c>
      <c r="P1068" s="202" t="s">
        <v>7183</v>
      </c>
      <c r="Q1068" s="202" t="s">
        <v>5920</v>
      </c>
      <c r="R1068" s="202" t="s">
        <v>6016</v>
      </c>
      <c r="S1068" s="202" t="s">
        <v>5650</v>
      </c>
      <c r="T1068" s="202" t="s">
        <v>5685</v>
      </c>
      <c r="U1068" s="202">
        <v>19</v>
      </c>
      <c r="V1068" s="202">
        <v>1</v>
      </c>
      <c r="W1068" s="202">
        <v>18</v>
      </c>
    </row>
    <row r="1069" s="202" customFormat="1" hidden="1" spans="1:23">
      <c r="A1069" s="202">
        <v>1065</v>
      </c>
      <c r="B1069" s="202" t="s">
        <v>5625</v>
      </c>
      <c r="C1069" s="202" t="s">
        <v>7769</v>
      </c>
      <c r="D1069" s="202" t="s">
        <v>6655</v>
      </c>
      <c r="E1069" s="202" t="s">
        <v>7926</v>
      </c>
      <c r="F1069" s="202" t="s">
        <v>2345</v>
      </c>
      <c r="G1069" s="202" t="s">
        <v>2343</v>
      </c>
      <c r="H1069" s="202" t="s">
        <v>2344</v>
      </c>
      <c r="I1069" s="202" t="s">
        <v>6096</v>
      </c>
      <c r="J1069" s="202" t="s">
        <v>5650</v>
      </c>
      <c r="K1069" s="202" t="s">
        <v>5650</v>
      </c>
      <c r="L1069" s="202" t="s">
        <v>5650</v>
      </c>
      <c r="M1069" s="202" t="s">
        <v>5650</v>
      </c>
      <c r="N1069" s="202" t="s">
        <v>5650</v>
      </c>
      <c r="O1069" s="202" t="s">
        <v>5650</v>
      </c>
      <c r="P1069" s="202" t="s">
        <v>5650</v>
      </c>
      <c r="Q1069" s="202" t="s">
        <v>5650</v>
      </c>
      <c r="R1069" s="202" t="s">
        <v>5650</v>
      </c>
      <c r="S1069" s="202" t="s">
        <v>5650</v>
      </c>
      <c r="T1069" s="202" t="s">
        <v>5650</v>
      </c>
      <c r="U1069" s="202">
        <v>0</v>
      </c>
      <c r="V1069" s="202">
        <v>0</v>
      </c>
      <c r="W1069" s="202">
        <v>0</v>
      </c>
    </row>
    <row r="1070" s="202" customFormat="1" spans="1:23">
      <c r="A1070" s="202">
        <v>1066</v>
      </c>
      <c r="B1070" s="202" t="s">
        <v>5625</v>
      </c>
      <c r="C1070" s="202" t="s">
        <v>7769</v>
      </c>
      <c r="D1070" s="202" t="s">
        <v>5642</v>
      </c>
      <c r="E1070" s="202" t="s">
        <v>5642</v>
      </c>
      <c r="F1070" s="202" t="s">
        <v>2415</v>
      </c>
      <c r="G1070" s="202" t="s">
        <v>2430</v>
      </c>
      <c r="H1070" s="202" t="s">
        <v>2431</v>
      </c>
      <c r="I1070" s="202" t="s">
        <v>7927</v>
      </c>
      <c r="J1070" s="202" t="s">
        <v>7928</v>
      </c>
      <c r="K1070" s="202" t="s">
        <v>7929</v>
      </c>
      <c r="L1070" s="202" t="s">
        <v>7930</v>
      </c>
      <c r="M1070" s="202" t="s">
        <v>5699</v>
      </c>
      <c r="N1070" s="202" t="s">
        <v>7930</v>
      </c>
      <c r="O1070" s="202" t="s">
        <v>5650</v>
      </c>
      <c r="P1070" s="202" t="s">
        <v>5758</v>
      </c>
      <c r="Q1070" s="202" t="s">
        <v>6320</v>
      </c>
      <c r="R1070" s="202" t="s">
        <v>5685</v>
      </c>
      <c r="S1070" s="202" t="s">
        <v>5685</v>
      </c>
      <c r="T1070" s="202" t="s">
        <v>5685</v>
      </c>
      <c r="U1070" s="202">
        <v>12</v>
      </c>
      <c r="V1070" s="202">
        <v>9</v>
      </c>
      <c r="W1070" s="202">
        <v>3</v>
      </c>
    </row>
    <row r="1071" s="202" customFormat="1" spans="1:23">
      <c r="A1071" s="202">
        <v>1067</v>
      </c>
      <c r="B1071" s="202" t="s">
        <v>5625</v>
      </c>
      <c r="C1071" s="202" t="s">
        <v>7769</v>
      </c>
      <c r="D1071" s="202" t="s">
        <v>5642</v>
      </c>
      <c r="E1071" s="202" t="s">
        <v>5642</v>
      </c>
      <c r="F1071" s="202" t="s">
        <v>2415</v>
      </c>
      <c r="G1071" s="202" t="s">
        <v>2474</v>
      </c>
      <c r="H1071" s="202" t="s">
        <v>2475</v>
      </c>
      <c r="I1071" s="202" t="s">
        <v>7183</v>
      </c>
      <c r="J1071" s="202" t="s">
        <v>5722</v>
      </c>
      <c r="K1071" s="202" t="s">
        <v>5940</v>
      </c>
      <c r="L1071" s="202" t="s">
        <v>5722</v>
      </c>
      <c r="M1071" s="202" t="s">
        <v>5940</v>
      </c>
      <c r="N1071" s="202" t="s">
        <v>5685</v>
      </c>
      <c r="O1071" s="202" t="s">
        <v>5654</v>
      </c>
      <c r="P1071" s="202" t="s">
        <v>5650</v>
      </c>
      <c r="Q1071" s="202" t="s">
        <v>5650</v>
      </c>
      <c r="R1071" s="202" t="s">
        <v>5650</v>
      </c>
      <c r="S1071" s="202" t="s">
        <v>5650</v>
      </c>
      <c r="T1071" s="202" t="s">
        <v>5650</v>
      </c>
      <c r="U1071" s="202">
        <v>2</v>
      </c>
      <c r="V1071" s="202">
        <v>2</v>
      </c>
      <c r="W1071" s="202">
        <v>0</v>
      </c>
    </row>
    <row r="1072" s="202" customFormat="1" spans="1:23">
      <c r="A1072" s="202">
        <v>1068</v>
      </c>
      <c r="B1072" s="202" t="s">
        <v>5625</v>
      </c>
      <c r="C1072" s="202" t="s">
        <v>7769</v>
      </c>
      <c r="D1072" s="202" t="s">
        <v>5642</v>
      </c>
      <c r="E1072" s="202" t="s">
        <v>5642</v>
      </c>
      <c r="F1072" s="202" t="s">
        <v>2415</v>
      </c>
      <c r="G1072" s="202" t="s">
        <v>2428</v>
      </c>
      <c r="H1072" s="202" t="s">
        <v>2429</v>
      </c>
      <c r="I1072" s="202" t="s">
        <v>7931</v>
      </c>
      <c r="J1072" s="202" t="s">
        <v>5685</v>
      </c>
      <c r="K1072" s="202" t="s">
        <v>5685</v>
      </c>
      <c r="L1072" s="202" t="s">
        <v>5650</v>
      </c>
      <c r="M1072" s="202" t="s">
        <v>5650</v>
      </c>
      <c r="N1072" s="202" t="s">
        <v>5650</v>
      </c>
      <c r="O1072" s="202" t="s">
        <v>5650</v>
      </c>
      <c r="P1072" s="202" t="s">
        <v>5685</v>
      </c>
      <c r="Q1072" s="202" t="s">
        <v>5685</v>
      </c>
      <c r="R1072" s="202" t="s">
        <v>5685</v>
      </c>
      <c r="S1072" s="202" t="s">
        <v>5650</v>
      </c>
      <c r="T1072" s="202" t="s">
        <v>5650</v>
      </c>
      <c r="U1072" s="202">
        <v>1</v>
      </c>
      <c r="V1072" s="202">
        <v>0</v>
      </c>
      <c r="W1072" s="202">
        <v>1</v>
      </c>
    </row>
    <row r="1073" s="202" customFormat="1" hidden="1" spans="1:23">
      <c r="A1073" s="202">
        <v>1069</v>
      </c>
      <c r="B1073" s="202" t="s">
        <v>5625</v>
      </c>
      <c r="C1073" s="202" t="s">
        <v>7769</v>
      </c>
      <c r="D1073" s="202" t="s">
        <v>6655</v>
      </c>
      <c r="E1073" s="202" t="s">
        <v>7926</v>
      </c>
      <c r="F1073" s="202" t="s">
        <v>2427</v>
      </c>
      <c r="G1073" s="202" t="s">
        <v>2426</v>
      </c>
      <c r="H1073" s="202" t="s">
        <v>2344</v>
      </c>
      <c r="I1073" s="202" t="s">
        <v>7932</v>
      </c>
      <c r="J1073" s="202" t="s">
        <v>7933</v>
      </c>
      <c r="K1073" s="202" t="s">
        <v>7934</v>
      </c>
      <c r="L1073" s="202" t="s">
        <v>5685</v>
      </c>
      <c r="M1073" s="202" t="s">
        <v>5685</v>
      </c>
      <c r="N1073" s="202" t="s">
        <v>5685</v>
      </c>
      <c r="O1073" s="202" t="s">
        <v>5650</v>
      </c>
      <c r="P1073" s="202" t="s">
        <v>7935</v>
      </c>
      <c r="Q1073" s="202" t="s">
        <v>7936</v>
      </c>
      <c r="R1073" s="202" t="s">
        <v>7937</v>
      </c>
      <c r="S1073" s="202" t="s">
        <v>5650</v>
      </c>
      <c r="T1073" s="202" t="s">
        <v>5654</v>
      </c>
      <c r="U1073" s="202">
        <v>3</v>
      </c>
      <c r="V1073" s="202">
        <v>1</v>
      </c>
      <c r="W1073" s="202">
        <v>2</v>
      </c>
    </row>
    <row r="1074" s="202" customFormat="1" hidden="1" spans="1:23">
      <c r="A1074" s="202">
        <v>1070</v>
      </c>
      <c r="B1074" s="202" t="s">
        <v>5625</v>
      </c>
      <c r="C1074" s="202" t="s">
        <v>7769</v>
      </c>
      <c r="D1074" s="202" t="s">
        <v>2294</v>
      </c>
      <c r="E1074" s="202" t="s">
        <v>7773</v>
      </c>
      <c r="F1074" s="202" t="s">
        <v>2388</v>
      </c>
      <c r="G1074" s="202" t="s">
        <v>2386</v>
      </c>
      <c r="H1074" s="202" t="s">
        <v>2387</v>
      </c>
      <c r="I1074" s="202" t="s">
        <v>5785</v>
      </c>
      <c r="J1074" s="202" t="s">
        <v>5669</v>
      </c>
      <c r="K1074" s="202" t="s">
        <v>5654</v>
      </c>
      <c r="L1074" s="202" t="s">
        <v>5650</v>
      </c>
      <c r="M1074" s="202" t="s">
        <v>5650</v>
      </c>
      <c r="N1074" s="202" t="s">
        <v>5650</v>
      </c>
      <c r="O1074" s="202" t="s">
        <v>5650</v>
      </c>
      <c r="P1074" s="202" t="s">
        <v>5669</v>
      </c>
      <c r="Q1074" s="202" t="s">
        <v>5654</v>
      </c>
      <c r="R1074" s="202" t="s">
        <v>5685</v>
      </c>
      <c r="S1074" s="202" t="s">
        <v>5650</v>
      </c>
      <c r="T1074" s="202" t="s">
        <v>5685</v>
      </c>
      <c r="U1074" s="202">
        <v>2</v>
      </c>
      <c r="V1074" s="202">
        <v>0</v>
      </c>
      <c r="W1074" s="202">
        <v>2</v>
      </c>
    </row>
    <row r="1075" s="202" customFormat="1" hidden="1" spans="1:23">
      <c r="A1075" s="202">
        <v>1071</v>
      </c>
      <c r="B1075" s="202" t="s">
        <v>5625</v>
      </c>
      <c r="C1075" s="202" t="s">
        <v>7769</v>
      </c>
      <c r="D1075" s="202" t="s">
        <v>6655</v>
      </c>
      <c r="E1075" s="202" t="s">
        <v>7938</v>
      </c>
      <c r="F1075" s="202" t="s">
        <v>2256</v>
      </c>
      <c r="G1075" s="202" t="s">
        <v>2254</v>
      </c>
      <c r="H1075" s="202" t="s">
        <v>2255</v>
      </c>
      <c r="I1075" s="202" t="s">
        <v>7939</v>
      </c>
      <c r="J1075" s="202" t="s">
        <v>7083</v>
      </c>
      <c r="K1075" s="202" t="s">
        <v>7084</v>
      </c>
      <c r="L1075" s="202" t="s">
        <v>6356</v>
      </c>
      <c r="M1075" s="202" t="s">
        <v>6357</v>
      </c>
      <c r="N1075" s="202" t="s">
        <v>6309</v>
      </c>
      <c r="O1075" s="202" t="s">
        <v>6239</v>
      </c>
      <c r="P1075" s="202" t="s">
        <v>6298</v>
      </c>
      <c r="Q1075" s="202" t="s">
        <v>6298</v>
      </c>
      <c r="R1075" s="202" t="s">
        <v>5650</v>
      </c>
      <c r="S1075" s="202" t="s">
        <v>6298</v>
      </c>
      <c r="T1075" s="202" t="s">
        <v>5650</v>
      </c>
      <c r="U1075" s="202">
        <v>3</v>
      </c>
      <c r="V1075" s="202">
        <v>2</v>
      </c>
      <c r="W1075" s="202">
        <v>1</v>
      </c>
    </row>
    <row r="1076" s="202" customFormat="1" spans="1:23">
      <c r="A1076" s="202">
        <v>1072</v>
      </c>
      <c r="B1076" s="202" t="s">
        <v>5625</v>
      </c>
      <c r="C1076" s="202" t="s">
        <v>7940</v>
      </c>
      <c r="D1076" s="202" t="s">
        <v>5642</v>
      </c>
      <c r="E1076" s="202" t="s">
        <v>5642</v>
      </c>
      <c r="F1076" s="202" t="s">
        <v>5643</v>
      </c>
      <c r="G1076" s="202" t="s">
        <v>5315</v>
      </c>
      <c r="H1076" s="202" t="s">
        <v>5644</v>
      </c>
      <c r="I1076" s="202" t="s">
        <v>7941</v>
      </c>
      <c r="J1076" s="202" t="s">
        <v>7942</v>
      </c>
      <c r="K1076" s="202" t="s">
        <v>7943</v>
      </c>
      <c r="L1076" s="202" t="s">
        <v>5650</v>
      </c>
      <c r="M1076" s="202" t="s">
        <v>5650</v>
      </c>
      <c r="N1076" s="202" t="s">
        <v>5650</v>
      </c>
      <c r="O1076" s="202" t="s">
        <v>5650</v>
      </c>
      <c r="P1076" s="202" t="s">
        <v>7942</v>
      </c>
      <c r="Q1076" s="202" t="s">
        <v>7943</v>
      </c>
      <c r="R1076" s="202" t="s">
        <v>7944</v>
      </c>
      <c r="S1076" s="202" t="s">
        <v>5650</v>
      </c>
      <c r="T1076" s="202" t="s">
        <v>5654</v>
      </c>
      <c r="U1076" s="202">
        <v>7</v>
      </c>
      <c r="V1076" s="202">
        <v>0</v>
      </c>
      <c r="W1076" s="202">
        <v>7</v>
      </c>
    </row>
    <row r="1077" s="202" customFormat="1" hidden="1" spans="1:23">
      <c r="A1077" s="202">
        <v>1073</v>
      </c>
      <c r="B1077" s="202" t="s">
        <v>5625</v>
      </c>
      <c r="C1077" s="202" t="s">
        <v>7945</v>
      </c>
      <c r="D1077" s="202" t="s">
        <v>3057</v>
      </c>
      <c r="E1077" s="202" t="s">
        <v>7946</v>
      </c>
      <c r="F1077" s="202" t="s">
        <v>3063</v>
      </c>
      <c r="G1077" s="202" t="s">
        <v>3061</v>
      </c>
      <c r="H1077" s="202" t="s">
        <v>3062</v>
      </c>
      <c r="I1077" s="202" t="s">
        <v>7947</v>
      </c>
      <c r="J1077" s="202" t="s">
        <v>5650</v>
      </c>
      <c r="K1077" s="202" t="s">
        <v>5650</v>
      </c>
      <c r="L1077" s="202" t="s">
        <v>5650</v>
      </c>
      <c r="M1077" s="202" t="s">
        <v>5650</v>
      </c>
      <c r="N1077" s="202" t="s">
        <v>5650</v>
      </c>
      <c r="O1077" s="202" t="s">
        <v>5650</v>
      </c>
      <c r="P1077" s="202" t="s">
        <v>5650</v>
      </c>
      <c r="Q1077" s="202" t="s">
        <v>5650</v>
      </c>
      <c r="R1077" s="202" t="s">
        <v>5650</v>
      </c>
      <c r="S1077" s="202" t="s">
        <v>5650</v>
      </c>
      <c r="T1077" s="202" t="s">
        <v>5650</v>
      </c>
      <c r="U1077" s="202">
        <v>0</v>
      </c>
      <c r="V1077" s="202">
        <v>0</v>
      </c>
      <c r="W1077" s="202">
        <v>0</v>
      </c>
    </row>
    <row r="1078" s="202" customFormat="1" hidden="1" spans="1:23">
      <c r="A1078" s="202">
        <v>1074</v>
      </c>
      <c r="B1078" s="202" t="s">
        <v>5625</v>
      </c>
      <c r="C1078" s="202" t="s">
        <v>7945</v>
      </c>
      <c r="D1078" s="202" t="s">
        <v>3057</v>
      </c>
      <c r="E1078" s="202" t="s">
        <v>7946</v>
      </c>
      <c r="F1078" s="202" t="s">
        <v>3063</v>
      </c>
      <c r="G1078" s="202" t="s">
        <v>3066</v>
      </c>
      <c r="H1078" s="202" t="s">
        <v>2117</v>
      </c>
      <c r="I1078" s="202" t="s">
        <v>7948</v>
      </c>
      <c r="J1078" s="202" t="s">
        <v>5798</v>
      </c>
      <c r="K1078" s="202" t="s">
        <v>6641</v>
      </c>
      <c r="L1078" s="202" t="s">
        <v>5896</v>
      </c>
      <c r="M1078" s="202" t="s">
        <v>5866</v>
      </c>
      <c r="N1078" s="202" t="s">
        <v>5699</v>
      </c>
      <c r="O1078" s="202" t="s">
        <v>5654</v>
      </c>
      <c r="P1078" s="202" t="s">
        <v>5705</v>
      </c>
      <c r="Q1078" s="202" t="s">
        <v>6667</v>
      </c>
      <c r="R1078" s="202" t="s">
        <v>6044</v>
      </c>
      <c r="S1078" s="202" t="s">
        <v>5669</v>
      </c>
      <c r="T1078" s="202" t="s">
        <v>5722</v>
      </c>
      <c r="U1078" s="202">
        <v>8</v>
      </c>
      <c r="V1078" s="202">
        <v>2</v>
      </c>
      <c r="W1078" s="202">
        <v>6</v>
      </c>
    </row>
    <row r="1079" s="202" customFormat="1" hidden="1" spans="1:23">
      <c r="A1079" s="202">
        <v>1075</v>
      </c>
      <c r="B1079" s="202" t="s">
        <v>5625</v>
      </c>
      <c r="C1079" s="202" t="s">
        <v>7945</v>
      </c>
      <c r="D1079" s="202" t="s">
        <v>3057</v>
      </c>
      <c r="E1079" s="202" t="s">
        <v>7946</v>
      </c>
      <c r="F1079" s="202" t="s">
        <v>3063</v>
      </c>
      <c r="G1079" s="202" t="s">
        <v>3064</v>
      </c>
      <c r="H1079" s="202" t="s">
        <v>3065</v>
      </c>
      <c r="I1079" s="202" t="s">
        <v>7949</v>
      </c>
      <c r="J1079" s="202" t="s">
        <v>7950</v>
      </c>
      <c r="K1079" s="202" t="s">
        <v>6399</v>
      </c>
      <c r="L1079" s="202" t="s">
        <v>7098</v>
      </c>
      <c r="M1079" s="202" t="s">
        <v>7135</v>
      </c>
      <c r="N1079" s="202" t="s">
        <v>6461</v>
      </c>
      <c r="O1079" s="202" t="s">
        <v>6628</v>
      </c>
      <c r="P1079" s="202" t="s">
        <v>6240</v>
      </c>
      <c r="Q1079" s="202" t="s">
        <v>6211</v>
      </c>
      <c r="R1079" s="202" t="s">
        <v>5685</v>
      </c>
      <c r="S1079" s="202" t="s">
        <v>6298</v>
      </c>
      <c r="T1079" s="202" t="s">
        <v>5685</v>
      </c>
      <c r="U1079" s="202">
        <v>10</v>
      </c>
      <c r="V1079" s="202">
        <v>7</v>
      </c>
      <c r="W1079" s="202">
        <v>3</v>
      </c>
    </row>
    <row r="1080" s="202" customFormat="1" hidden="1" spans="1:23">
      <c r="A1080" s="202">
        <v>1076</v>
      </c>
      <c r="B1080" s="202" t="s">
        <v>5625</v>
      </c>
      <c r="C1080" s="202" t="s">
        <v>7945</v>
      </c>
      <c r="D1080" s="202" t="s">
        <v>3068</v>
      </c>
      <c r="E1080" s="202" t="s">
        <v>7951</v>
      </c>
      <c r="F1080" s="202" t="s">
        <v>3077</v>
      </c>
      <c r="G1080" s="202" t="s">
        <v>3075</v>
      </c>
      <c r="H1080" s="202" t="s">
        <v>3076</v>
      </c>
      <c r="I1080" s="202" t="s">
        <v>7952</v>
      </c>
      <c r="J1080" s="202" t="s">
        <v>6837</v>
      </c>
      <c r="K1080" s="202" t="s">
        <v>7152</v>
      </c>
      <c r="L1080" s="202" t="s">
        <v>6453</v>
      </c>
      <c r="M1080" s="202" t="s">
        <v>6454</v>
      </c>
      <c r="N1080" s="202" t="s">
        <v>6453</v>
      </c>
      <c r="O1080" s="202" t="s">
        <v>5650</v>
      </c>
      <c r="P1080" s="202" t="s">
        <v>5758</v>
      </c>
      <c r="Q1080" s="202" t="s">
        <v>6320</v>
      </c>
      <c r="R1080" s="202" t="s">
        <v>5669</v>
      </c>
      <c r="S1080" s="202" t="s">
        <v>5650</v>
      </c>
      <c r="T1080" s="202" t="s">
        <v>5685</v>
      </c>
      <c r="U1080" s="202">
        <v>5</v>
      </c>
      <c r="V1080" s="202">
        <v>2</v>
      </c>
      <c r="W1080" s="202">
        <v>3</v>
      </c>
    </row>
    <row r="1081" s="202" customFormat="1" hidden="1" spans="1:23">
      <c r="A1081" s="202">
        <v>1077</v>
      </c>
      <c r="B1081" s="202" t="s">
        <v>5625</v>
      </c>
      <c r="C1081" s="202" t="s">
        <v>7945</v>
      </c>
      <c r="D1081" s="202" t="s">
        <v>2603</v>
      </c>
      <c r="E1081" s="202" t="s">
        <v>7953</v>
      </c>
      <c r="F1081" s="202" t="s">
        <v>7954</v>
      </c>
      <c r="G1081" s="202" t="s">
        <v>2626</v>
      </c>
      <c r="H1081" s="202" t="s">
        <v>2627</v>
      </c>
      <c r="I1081" s="202" t="s">
        <v>7955</v>
      </c>
      <c r="J1081" s="202" t="s">
        <v>7956</v>
      </c>
      <c r="K1081" s="202" t="s">
        <v>7843</v>
      </c>
      <c r="L1081" s="202" t="s">
        <v>7957</v>
      </c>
      <c r="M1081" s="202" t="s">
        <v>6743</v>
      </c>
      <c r="N1081" s="202" t="s">
        <v>7958</v>
      </c>
      <c r="O1081" s="202" t="s">
        <v>6719</v>
      </c>
      <c r="P1081" s="202" t="s">
        <v>6431</v>
      </c>
      <c r="Q1081" s="202" t="s">
        <v>5647</v>
      </c>
      <c r="R1081" s="202" t="s">
        <v>5650</v>
      </c>
      <c r="S1081" s="202" t="s">
        <v>6431</v>
      </c>
      <c r="T1081" s="202" t="s">
        <v>5650</v>
      </c>
      <c r="U1081" s="202">
        <v>11</v>
      </c>
      <c r="V1081" s="202">
        <v>9</v>
      </c>
      <c r="W1081" s="202">
        <v>2</v>
      </c>
    </row>
    <row r="1082" s="202" customFormat="1" hidden="1" spans="1:23">
      <c r="A1082" s="202">
        <v>1078</v>
      </c>
      <c r="B1082" s="202" t="s">
        <v>5625</v>
      </c>
      <c r="C1082" s="202" t="s">
        <v>7945</v>
      </c>
      <c r="D1082" s="202" t="s">
        <v>3068</v>
      </c>
      <c r="E1082" s="202" t="s">
        <v>7959</v>
      </c>
      <c r="F1082" s="202" t="s">
        <v>7960</v>
      </c>
      <c r="G1082" s="202" t="s">
        <v>3095</v>
      </c>
      <c r="H1082" s="202" t="s">
        <v>3097</v>
      </c>
      <c r="I1082" s="202" t="s">
        <v>7961</v>
      </c>
      <c r="J1082" s="202" t="s">
        <v>5758</v>
      </c>
      <c r="K1082" s="202" t="s">
        <v>5899</v>
      </c>
      <c r="L1082" s="202" t="s">
        <v>5650</v>
      </c>
      <c r="M1082" s="202" t="s">
        <v>5650</v>
      </c>
      <c r="N1082" s="202" t="s">
        <v>5650</v>
      </c>
      <c r="O1082" s="202" t="s">
        <v>5650</v>
      </c>
      <c r="P1082" s="202" t="s">
        <v>5758</v>
      </c>
      <c r="Q1082" s="202" t="s">
        <v>6320</v>
      </c>
      <c r="R1082" s="202" t="s">
        <v>5669</v>
      </c>
      <c r="S1082" s="202" t="s">
        <v>5650</v>
      </c>
      <c r="T1082" s="202" t="s">
        <v>5685</v>
      </c>
      <c r="U1082" s="202">
        <v>7</v>
      </c>
      <c r="V1082" s="202">
        <v>4</v>
      </c>
      <c r="W1082" s="202">
        <v>3</v>
      </c>
    </row>
    <row r="1083" s="202" customFormat="1" hidden="1" spans="1:23">
      <c r="A1083" s="202">
        <v>1079</v>
      </c>
      <c r="B1083" s="202" t="s">
        <v>5625</v>
      </c>
      <c r="C1083" s="202" t="s">
        <v>7945</v>
      </c>
      <c r="D1083" s="202" t="s">
        <v>3068</v>
      </c>
      <c r="E1083" s="202" t="s">
        <v>7959</v>
      </c>
      <c r="F1083" s="202" t="s">
        <v>7960</v>
      </c>
      <c r="G1083" s="202" t="s">
        <v>3078</v>
      </c>
      <c r="H1083" s="202" t="s">
        <v>3079</v>
      </c>
      <c r="I1083" s="202" t="s">
        <v>7962</v>
      </c>
      <c r="J1083" s="202" t="s">
        <v>7963</v>
      </c>
      <c r="K1083" s="202" t="s">
        <v>6961</v>
      </c>
      <c r="L1083" s="202" t="s">
        <v>7964</v>
      </c>
      <c r="M1083" s="202" t="s">
        <v>7843</v>
      </c>
      <c r="N1083" s="202" t="s">
        <v>5834</v>
      </c>
      <c r="O1083" s="202" t="s">
        <v>7965</v>
      </c>
      <c r="P1083" s="202" t="s">
        <v>6431</v>
      </c>
      <c r="Q1083" s="202" t="s">
        <v>5647</v>
      </c>
      <c r="R1083" s="202" t="s">
        <v>5650</v>
      </c>
      <c r="S1083" s="202" t="s">
        <v>6431</v>
      </c>
      <c r="T1083" s="202" t="s">
        <v>5650</v>
      </c>
      <c r="U1083" s="202">
        <v>13</v>
      </c>
      <c r="V1083" s="202">
        <v>11</v>
      </c>
      <c r="W1083" s="202">
        <v>2</v>
      </c>
    </row>
    <row r="1084" s="202" customFormat="1" hidden="1" spans="1:23">
      <c r="A1084" s="202">
        <v>1080</v>
      </c>
      <c r="B1084" s="202" t="s">
        <v>5625</v>
      </c>
      <c r="C1084" s="202" t="s">
        <v>7945</v>
      </c>
      <c r="D1084" s="202" t="s">
        <v>2839</v>
      </c>
      <c r="E1084" s="202" t="s">
        <v>7966</v>
      </c>
      <c r="F1084" s="202" t="s">
        <v>2842</v>
      </c>
      <c r="G1084" s="202" t="s">
        <v>2848</v>
      </c>
      <c r="H1084" s="202" t="s">
        <v>2849</v>
      </c>
      <c r="I1084" s="202" t="s">
        <v>7967</v>
      </c>
      <c r="J1084" s="202" t="s">
        <v>5650</v>
      </c>
      <c r="K1084" s="202" t="s">
        <v>5650</v>
      </c>
      <c r="L1084" s="202" t="s">
        <v>5650</v>
      </c>
      <c r="M1084" s="202" t="s">
        <v>5650</v>
      </c>
      <c r="N1084" s="202" t="s">
        <v>5650</v>
      </c>
      <c r="O1084" s="202" t="s">
        <v>5650</v>
      </c>
      <c r="P1084" s="202" t="s">
        <v>5650</v>
      </c>
      <c r="Q1084" s="202" t="s">
        <v>5650</v>
      </c>
      <c r="R1084" s="202" t="s">
        <v>5650</v>
      </c>
      <c r="S1084" s="202" t="s">
        <v>5650</v>
      </c>
      <c r="T1084" s="202" t="s">
        <v>5650</v>
      </c>
      <c r="U1084" s="202">
        <v>0</v>
      </c>
      <c r="V1084" s="202">
        <v>0</v>
      </c>
      <c r="W1084" s="202">
        <v>0</v>
      </c>
    </row>
    <row r="1085" s="202" customFormat="1" hidden="1" spans="1:23">
      <c r="A1085" s="202">
        <v>1081</v>
      </c>
      <c r="B1085" s="202" t="s">
        <v>5625</v>
      </c>
      <c r="C1085" s="202" t="s">
        <v>7945</v>
      </c>
      <c r="D1085" s="202" t="s">
        <v>2839</v>
      </c>
      <c r="E1085" s="202" t="s">
        <v>7966</v>
      </c>
      <c r="F1085" s="202" t="s">
        <v>2842</v>
      </c>
      <c r="G1085" s="202" t="s">
        <v>2846</v>
      </c>
      <c r="H1085" s="202" t="s">
        <v>2847</v>
      </c>
      <c r="I1085" s="202" t="s">
        <v>7968</v>
      </c>
      <c r="J1085" s="202" t="s">
        <v>5669</v>
      </c>
      <c r="K1085" s="202" t="s">
        <v>5654</v>
      </c>
      <c r="L1085" s="202" t="s">
        <v>5650</v>
      </c>
      <c r="M1085" s="202" t="s">
        <v>5650</v>
      </c>
      <c r="N1085" s="202" t="s">
        <v>5650</v>
      </c>
      <c r="O1085" s="202" t="s">
        <v>5650</v>
      </c>
      <c r="P1085" s="202" t="s">
        <v>5669</v>
      </c>
      <c r="Q1085" s="202" t="s">
        <v>5654</v>
      </c>
      <c r="R1085" s="202" t="s">
        <v>5685</v>
      </c>
      <c r="S1085" s="202" t="s">
        <v>5650</v>
      </c>
      <c r="T1085" s="202" t="s">
        <v>5685</v>
      </c>
      <c r="U1085" s="202">
        <v>2</v>
      </c>
      <c r="V1085" s="202">
        <v>0</v>
      </c>
      <c r="W1085" s="202">
        <v>2</v>
      </c>
    </row>
    <row r="1086" s="202" customFormat="1" hidden="1" spans="1:23">
      <c r="A1086" s="202">
        <v>1082</v>
      </c>
      <c r="B1086" s="202" t="s">
        <v>5625</v>
      </c>
      <c r="C1086" s="202" t="s">
        <v>7945</v>
      </c>
      <c r="D1086" s="202" t="s">
        <v>2839</v>
      </c>
      <c r="E1086" s="202" t="s">
        <v>7966</v>
      </c>
      <c r="F1086" s="202" t="s">
        <v>2842</v>
      </c>
      <c r="G1086" s="202" t="s">
        <v>2840</v>
      </c>
      <c r="H1086" s="202" t="s">
        <v>2841</v>
      </c>
      <c r="I1086" s="202" t="s">
        <v>7969</v>
      </c>
      <c r="J1086" s="202" t="s">
        <v>7970</v>
      </c>
      <c r="K1086" s="202" t="s">
        <v>6752</v>
      </c>
      <c r="L1086" s="202" t="s">
        <v>7970</v>
      </c>
      <c r="M1086" s="202" t="s">
        <v>6752</v>
      </c>
      <c r="N1086" s="202" t="s">
        <v>7970</v>
      </c>
      <c r="O1086" s="202" t="s">
        <v>5650</v>
      </c>
      <c r="P1086" s="202" t="s">
        <v>5650</v>
      </c>
      <c r="Q1086" s="202" t="s">
        <v>5650</v>
      </c>
      <c r="R1086" s="202" t="s">
        <v>5650</v>
      </c>
      <c r="S1086" s="202" t="s">
        <v>5650</v>
      </c>
      <c r="T1086" s="202" t="s">
        <v>5650</v>
      </c>
      <c r="U1086" s="202">
        <v>5</v>
      </c>
      <c r="V1086" s="202">
        <v>5</v>
      </c>
      <c r="W1086" s="202">
        <v>0</v>
      </c>
    </row>
    <row r="1087" s="202" customFormat="1" hidden="1" spans="1:23">
      <c r="A1087" s="202">
        <v>1083</v>
      </c>
      <c r="B1087" s="202" t="s">
        <v>5625</v>
      </c>
      <c r="C1087" s="202" t="s">
        <v>7945</v>
      </c>
      <c r="D1087" s="202" t="s">
        <v>2888</v>
      </c>
      <c r="E1087" s="202" t="s">
        <v>7971</v>
      </c>
      <c r="F1087" s="202" t="s">
        <v>2894</v>
      </c>
      <c r="G1087" s="202" t="s">
        <v>2902</v>
      </c>
      <c r="H1087" s="202" t="s">
        <v>2903</v>
      </c>
      <c r="I1087" s="202" t="s">
        <v>7972</v>
      </c>
      <c r="J1087" s="202" t="s">
        <v>5650</v>
      </c>
      <c r="K1087" s="202" t="s">
        <v>5650</v>
      </c>
      <c r="L1087" s="202" t="s">
        <v>5650</v>
      </c>
      <c r="M1087" s="202" t="s">
        <v>5650</v>
      </c>
      <c r="N1087" s="202" t="s">
        <v>5650</v>
      </c>
      <c r="O1087" s="202" t="s">
        <v>5650</v>
      </c>
      <c r="P1087" s="202" t="s">
        <v>5650</v>
      </c>
      <c r="Q1087" s="202" t="s">
        <v>5650</v>
      </c>
      <c r="R1087" s="202" t="s">
        <v>5650</v>
      </c>
      <c r="S1087" s="202" t="s">
        <v>5650</v>
      </c>
      <c r="T1087" s="202" t="s">
        <v>5650</v>
      </c>
      <c r="U1087" s="202">
        <v>0</v>
      </c>
      <c r="V1087" s="202">
        <v>0</v>
      </c>
      <c r="W1087" s="202">
        <v>0</v>
      </c>
    </row>
    <row r="1088" s="202" customFormat="1" hidden="1" spans="1:23">
      <c r="A1088" s="202">
        <v>1084</v>
      </c>
      <c r="B1088" s="202" t="s">
        <v>5625</v>
      </c>
      <c r="C1088" s="202" t="s">
        <v>7945</v>
      </c>
      <c r="D1088" s="202" t="s">
        <v>2888</v>
      </c>
      <c r="E1088" s="202" t="s">
        <v>7971</v>
      </c>
      <c r="F1088" s="202" t="s">
        <v>2894</v>
      </c>
      <c r="G1088" s="202" t="s">
        <v>2900</v>
      </c>
      <c r="H1088" s="202" t="s">
        <v>2901</v>
      </c>
      <c r="I1088" s="202" t="s">
        <v>7973</v>
      </c>
      <c r="J1088" s="202" t="s">
        <v>5650</v>
      </c>
      <c r="K1088" s="202" t="s">
        <v>5650</v>
      </c>
      <c r="L1088" s="202" t="s">
        <v>5650</v>
      </c>
      <c r="M1088" s="202" t="s">
        <v>5650</v>
      </c>
      <c r="N1088" s="202" t="s">
        <v>5650</v>
      </c>
      <c r="O1088" s="202" t="s">
        <v>5650</v>
      </c>
      <c r="P1088" s="202" t="s">
        <v>5650</v>
      </c>
      <c r="Q1088" s="202" t="s">
        <v>5650</v>
      </c>
      <c r="R1088" s="202" t="s">
        <v>5650</v>
      </c>
      <c r="S1088" s="202" t="s">
        <v>5650</v>
      </c>
      <c r="T1088" s="202" t="s">
        <v>5650</v>
      </c>
      <c r="U1088" s="202">
        <v>0</v>
      </c>
      <c r="V1088" s="202">
        <v>0</v>
      </c>
      <c r="W1088" s="202">
        <v>0</v>
      </c>
    </row>
    <row r="1089" s="202" customFormat="1" hidden="1" spans="1:23">
      <c r="A1089" s="202">
        <v>1085</v>
      </c>
      <c r="B1089" s="202" t="s">
        <v>5625</v>
      </c>
      <c r="C1089" s="202" t="s">
        <v>7945</v>
      </c>
      <c r="D1089" s="202" t="s">
        <v>2888</v>
      </c>
      <c r="E1089" s="202" t="s">
        <v>7971</v>
      </c>
      <c r="F1089" s="202" t="s">
        <v>2894</v>
      </c>
      <c r="G1089" s="202" t="s">
        <v>2892</v>
      </c>
      <c r="H1089" s="202" t="s">
        <v>2893</v>
      </c>
      <c r="I1089" s="202" t="s">
        <v>6834</v>
      </c>
      <c r="J1089" s="202" t="s">
        <v>5650</v>
      </c>
      <c r="K1089" s="202" t="s">
        <v>5650</v>
      </c>
      <c r="L1089" s="202" t="s">
        <v>5650</v>
      </c>
      <c r="M1089" s="202" t="s">
        <v>5650</v>
      </c>
      <c r="N1089" s="202" t="s">
        <v>5650</v>
      </c>
      <c r="O1089" s="202" t="s">
        <v>5650</v>
      </c>
      <c r="P1089" s="202" t="s">
        <v>5650</v>
      </c>
      <c r="Q1089" s="202" t="s">
        <v>5650</v>
      </c>
      <c r="R1089" s="202" t="s">
        <v>5650</v>
      </c>
      <c r="S1089" s="202" t="s">
        <v>5650</v>
      </c>
      <c r="T1089" s="202" t="s">
        <v>5650</v>
      </c>
      <c r="U1089" s="202">
        <v>0</v>
      </c>
      <c r="V1089" s="202">
        <v>0</v>
      </c>
      <c r="W1089" s="202">
        <v>0</v>
      </c>
    </row>
    <row r="1090" s="202" customFormat="1" hidden="1" spans="1:23">
      <c r="A1090" s="202">
        <v>1086</v>
      </c>
      <c r="B1090" s="202" t="s">
        <v>5625</v>
      </c>
      <c r="C1090" s="202" t="s">
        <v>7945</v>
      </c>
      <c r="D1090" s="202" t="s">
        <v>2839</v>
      </c>
      <c r="E1090" s="202" t="s">
        <v>7974</v>
      </c>
      <c r="F1090" s="202" t="s">
        <v>2845</v>
      </c>
      <c r="G1090" s="202" t="s">
        <v>2843</v>
      </c>
      <c r="H1090" s="202" t="s">
        <v>2844</v>
      </c>
      <c r="I1090" s="202" t="s">
        <v>5719</v>
      </c>
      <c r="J1090" s="202" t="s">
        <v>5687</v>
      </c>
      <c r="K1090" s="202" t="s">
        <v>5688</v>
      </c>
      <c r="L1090" s="202" t="s">
        <v>5650</v>
      </c>
      <c r="M1090" s="202" t="s">
        <v>5650</v>
      </c>
      <c r="N1090" s="202" t="s">
        <v>5650</v>
      </c>
      <c r="O1090" s="202" t="s">
        <v>5650</v>
      </c>
      <c r="P1090" s="202" t="s">
        <v>5687</v>
      </c>
      <c r="Q1090" s="202" t="s">
        <v>5688</v>
      </c>
      <c r="R1090" s="202" t="s">
        <v>5699</v>
      </c>
      <c r="S1090" s="202" t="s">
        <v>5650</v>
      </c>
      <c r="T1090" s="202" t="s">
        <v>5699</v>
      </c>
      <c r="U1090" s="202">
        <v>2</v>
      </c>
      <c r="V1090" s="202">
        <v>0</v>
      </c>
      <c r="W1090" s="202">
        <v>2</v>
      </c>
    </row>
    <row r="1091" s="202" customFormat="1" hidden="1" spans="1:23">
      <c r="A1091" s="202">
        <v>1087</v>
      </c>
      <c r="B1091" s="202" t="s">
        <v>5625</v>
      </c>
      <c r="C1091" s="202" t="s">
        <v>7945</v>
      </c>
      <c r="D1091" s="202" t="s">
        <v>2603</v>
      </c>
      <c r="E1091" s="202" t="s">
        <v>7975</v>
      </c>
      <c r="F1091" s="202" t="s">
        <v>2661</v>
      </c>
      <c r="G1091" s="202" t="s">
        <v>2659</v>
      </c>
      <c r="H1091" s="202" t="s">
        <v>2660</v>
      </c>
      <c r="I1091" s="202" t="s">
        <v>7601</v>
      </c>
      <c r="J1091" s="202" t="s">
        <v>5650</v>
      </c>
      <c r="K1091" s="202" t="s">
        <v>5650</v>
      </c>
      <c r="L1091" s="202" t="s">
        <v>5650</v>
      </c>
      <c r="M1091" s="202" t="s">
        <v>5650</v>
      </c>
      <c r="N1091" s="202" t="s">
        <v>5650</v>
      </c>
      <c r="O1091" s="202" t="s">
        <v>5650</v>
      </c>
      <c r="P1091" s="202" t="s">
        <v>5650</v>
      </c>
      <c r="Q1091" s="202" t="s">
        <v>5650</v>
      </c>
      <c r="R1091" s="202" t="s">
        <v>5650</v>
      </c>
      <c r="S1091" s="202" t="s">
        <v>5650</v>
      </c>
      <c r="T1091" s="202" t="s">
        <v>5650</v>
      </c>
      <c r="U1091" s="202">
        <v>0</v>
      </c>
      <c r="V1091" s="202">
        <v>0</v>
      </c>
      <c r="W1091" s="202">
        <v>0</v>
      </c>
    </row>
    <row r="1092" s="202" customFormat="1" hidden="1" spans="1:23">
      <c r="A1092" s="202">
        <v>1088</v>
      </c>
      <c r="B1092" s="202" t="s">
        <v>5625</v>
      </c>
      <c r="C1092" s="202" t="s">
        <v>7945</v>
      </c>
      <c r="D1092" s="202" t="s">
        <v>2603</v>
      </c>
      <c r="E1092" s="202" t="s">
        <v>7975</v>
      </c>
      <c r="F1092" s="202" t="s">
        <v>2661</v>
      </c>
      <c r="G1092" s="202" t="s">
        <v>3137</v>
      </c>
      <c r="H1092" s="202" t="s">
        <v>3138</v>
      </c>
      <c r="I1092" s="202" t="s">
        <v>6453</v>
      </c>
      <c r="J1092" s="202" t="s">
        <v>5650</v>
      </c>
      <c r="K1092" s="202" t="s">
        <v>5650</v>
      </c>
      <c r="L1092" s="202" t="s">
        <v>5650</v>
      </c>
      <c r="M1092" s="202" t="s">
        <v>5650</v>
      </c>
      <c r="N1092" s="202" t="s">
        <v>5650</v>
      </c>
      <c r="O1092" s="202" t="s">
        <v>5650</v>
      </c>
      <c r="P1092" s="202" t="s">
        <v>5650</v>
      </c>
      <c r="Q1092" s="202" t="s">
        <v>5650</v>
      </c>
      <c r="R1092" s="202" t="s">
        <v>5650</v>
      </c>
      <c r="S1092" s="202" t="s">
        <v>5650</v>
      </c>
      <c r="T1092" s="202" t="s">
        <v>5650</v>
      </c>
      <c r="U1092" s="202">
        <v>0</v>
      </c>
      <c r="V1092" s="202">
        <v>0</v>
      </c>
      <c r="W1092" s="202">
        <v>0</v>
      </c>
    </row>
    <row r="1093" s="202" customFormat="1" hidden="1" spans="1:23">
      <c r="A1093" s="202">
        <v>1089</v>
      </c>
      <c r="B1093" s="202" t="s">
        <v>5625</v>
      </c>
      <c r="C1093" s="202" t="s">
        <v>7945</v>
      </c>
      <c r="D1093" s="202" t="s">
        <v>2748</v>
      </c>
      <c r="E1093" s="202" t="s">
        <v>7976</v>
      </c>
      <c r="F1093" s="202" t="s">
        <v>2766</v>
      </c>
      <c r="G1093" s="202" t="s">
        <v>2774</v>
      </c>
      <c r="H1093" s="202" t="s">
        <v>2775</v>
      </c>
      <c r="I1093" s="202" t="s">
        <v>7977</v>
      </c>
      <c r="J1093" s="202" t="s">
        <v>7978</v>
      </c>
      <c r="K1093" s="202" t="s">
        <v>6910</v>
      </c>
      <c r="L1093" s="202" t="s">
        <v>6096</v>
      </c>
      <c r="M1093" s="202" t="s">
        <v>6208</v>
      </c>
      <c r="N1093" s="202" t="s">
        <v>6096</v>
      </c>
      <c r="O1093" s="202" t="s">
        <v>5650</v>
      </c>
      <c r="P1093" s="202" t="s">
        <v>5695</v>
      </c>
      <c r="Q1093" s="202" t="s">
        <v>5756</v>
      </c>
      <c r="R1093" s="202" t="s">
        <v>6371</v>
      </c>
      <c r="S1093" s="202" t="s">
        <v>5650</v>
      </c>
      <c r="T1093" s="202" t="s">
        <v>5699</v>
      </c>
      <c r="U1093" s="202">
        <v>6</v>
      </c>
      <c r="V1093" s="202">
        <v>2</v>
      </c>
      <c r="W1093" s="202">
        <v>4</v>
      </c>
    </row>
    <row r="1094" s="202" customFormat="1" hidden="1" spans="1:23">
      <c r="A1094" s="202">
        <v>1090</v>
      </c>
      <c r="B1094" s="202" t="s">
        <v>5625</v>
      </c>
      <c r="C1094" s="202" t="s">
        <v>7945</v>
      </c>
      <c r="D1094" s="202" t="s">
        <v>3068</v>
      </c>
      <c r="E1094" s="202" t="s">
        <v>7979</v>
      </c>
      <c r="F1094" s="202" t="s">
        <v>3094</v>
      </c>
      <c r="G1094" s="202" t="s">
        <v>3093</v>
      </c>
      <c r="H1094" s="202" t="s">
        <v>7980</v>
      </c>
      <c r="I1094" s="202" t="s">
        <v>7981</v>
      </c>
      <c r="J1094" s="202" t="s">
        <v>5650</v>
      </c>
      <c r="K1094" s="202" t="s">
        <v>5650</v>
      </c>
      <c r="L1094" s="202" t="s">
        <v>5650</v>
      </c>
      <c r="M1094" s="202" t="s">
        <v>5650</v>
      </c>
      <c r="N1094" s="202" t="s">
        <v>5650</v>
      </c>
      <c r="O1094" s="202" t="s">
        <v>5650</v>
      </c>
      <c r="P1094" s="202" t="s">
        <v>5650</v>
      </c>
      <c r="Q1094" s="202" t="s">
        <v>5650</v>
      </c>
      <c r="R1094" s="202" t="s">
        <v>5650</v>
      </c>
      <c r="S1094" s="202" t="s">
        <v>5650</v>
      </c>
      <c r="T1094" s="202" t="s">
        <v>5650</v>
      </c>
      <c r="U1094" s="202">
        <v>0</v>
      </c>
      <c r="V1094" s="202">
        <v>0</v>
      </c>
      <c r="W1094" s="202">
        <v>0</v>
      </c>
    </row>
    <row r="1095" s="202" customFormat="1" hidden="1" spans="1:23">
      <c r="A1095" s="202">
        <v>1091</v>
      </c>
      <c r="B1095" s="202" t="s">
        <v>5625</v>
      </c>
      <c r="C1095" s="202" t="s">
        <v>7945</v>
      </c>
      <c r="D1095" s="202" t="s">
        <v>2839</v>
      </c>
      <c r="E1095" s="202" t="s">
        <v>7974</v>
      </c>
      <c r="F1095" s="202" t="s">
        <v>2942</v>
      </c>
      <c r="G1095" s="202" t="s">
        <v>3139</v>
      </c>
      <c r="H1095" s="202" t="s">
        <v>3140</v>
      </c>
      <c r="I1095" s="202" t="s">
        <v>7982</v>
      </c>
      <c r="J1095" s="202" t="s">
        <v>5650</v>
      </c>
      <c r="K1095" s="202" t="s">
        <v>5650</v>
      </c>
      <c r="L1095" s="202" t="s">
        <v>5650</v>
      </c>
      <c r="M1095" s="202" t="s">
        <v>5650</v>
      </c>
      <c r="N1095" s="202" t="s">
        <v>5650</v>
      </c>
      <c r="O1095" s="202" t="s">
        <v>5650</v>
      </c>
      <c r="P1095" s="202" t="s">
        <v>5650</v>
      </c>
      <c r="Q1095" s="202" t="s">
        <v>5650</v>
      </c>
      <c r="R1095" s="202" t="s">
        <v>5650</v>
      </c>
      <c r="S1095" s="202" t="s">
        <v>5650</v>
      </c>
      <c r="T1095" s="202" t="s">
        <v>5650</v>
      </c>
      <c r="U1095" s="202">
        <v>0</v>
      </c>
      <c r="V1095" s="202">
        <v>0</v>
      </c>
      <c r="W1095" s="202">
        <v>0</v>
      </c>
    </row>
    <row r="1096" s="202" customFormat="1" hidden="1" spans="1:23">
      <c r="A1096" s="202">
        <v>1092</v>
      </c>
      <c r="B1096" s="202" t="s">
        <v>5625</v>
      </c>
      <c r="C1096" s="202" t="s">
        <v>7945</v>
      </c>
      <c r="D1096" s="202" t="s">
        <v>2730</v>
      </c>
      <c r="E1096" s="202" t="s">
        <v>7983</v>
      </c>
      <c r="F1096" s="202" t="s">
        <v>2733</v>
      </c>
      <c r="G1096" s="202" t="s">
        <v>2731</v>
      </c>
      <c r="H1096" s="202" t="s">
        <v>2732</v>
      </c>
      <c r="I1096" s="202" t="s">
        <v>7984</v>
      </c>
      <c r="J1096" s="202" t="s">
        <v>7439</v>
      </c>
      <c r="K1096" s="202" t="s">
        <v>7440</v>
      </c>
      <c r="L1096" s="202" t="s">
        <v>7098</v>
      </c>
      <c r="M1096" s="202" t="s">
        <v>7441</v>
      </c>
      <c r="N1096" s="202" t="s">
        <v>6461</v>
      </c>
      <c r="O1096" s="202" t="s">
        <v>6628</v>
      </c>
      <c r="P1096" s="202" t="s">
        <v>6298</v>
      </c>
      <c r="Q1096" s="202" t="s">
        <v>6298</v>
      </c>
      <c r="R1096" s="202" t="s">
        <v>5650</v>
      </c>
      <c r="S1096" s="202" t="s">
        <v>6298</v>
      </c>
      <c r="T1096" s="202" t="s">
        <v>5650</v>
      </c>
      <c r="U1096" s="202">
        <v>7</v>
      </c>
      <c r="V1096" s="202">
        <v>6</v>
      </c>
      <c r="W1096" s="202">
        <v>1</v>
      </c>
    </row>
    <row r="1097" s="202" customFormat="1" hidden="1" spans="1:23">
      <c r="A1097" s="202">
        <v>1093</v>
      </c>
      <c r="B1097" s="202" t="s">
        <v>5625</v>
      </c>
      <c r="C1097" s="202" t="s">
        <v>7945</v>
      </c>
      <c r="D1097" s="202" t="s">
        <v>2603</v>
      </c>
      <c r="E1097" s="202" t="s">
        <v>7975</v>
      </c>
      <c r="F1097" s="202" t="s">
        <v>7985</v>
      </c>
      <c r="G1097" s="202" t="s">
        <v>2617</v>
      </c>
      <c r="H1097" s="202" t="s">
        <v>2618</v>
      </c>
      <c r="I1097" s="202" t="s">
        <v>7986</v>
      </c>
      <c r="J1097" s="202" t="s">
        <v>7987</v>
      </c>
      <c r="K1097" s="202" t="s">
        <v>6087</v>
      </c>
      <c r="L1097" s="202" t="s">
        <v>5727</v>
      </c>
      <c r="M1097" s="202" t="s">
        <v>5874</v>
      </c>
      <c r="N1097" s="202" t="s">
        <v>5727</v>
      </c>
      <c r="O1097" s="202" t="s">
        <v>5650</v>
      </c>
      <c r="P1097" s="202" t="s">
        <v>7988</v>
      </c>
      <c r="Q1097" s="202" t="s">
        <v>7988</v>
      </c>
      <c r="R1097" s="202" t="s">
        <v>7988</v>
      </c>
      <c r="S1097" s="202" t="s">
        <v>5650</v>
      </c>
      <c r="T1097" s="202" t="s">
        <v>5650</v>
      </c>
      <c r="U1097" s="202">
        <v>4</v>
      </c>
      <c r="V1097" s="202">
        <v>3</v>
      </c>
      <c r="W1097" s="202">
        <v>1</v>
      </c>
    </row>
    <row r="1098" s="202" customFormat="1" hidden="1" spans="1:23">
      <c r="A1098" s="202">
        <v>1094</v>
      </c>
      <c r="B1098" s="202" t="s">
        <v>5625</v>
      </c>
      <c r="C1098" s="202" t="s">
        <v>7945</v>
      </c>
      <c r="D1098" s="202" t="s">
        <v>2603</v>
      </c>
      <c r="E1098" s="202" t="s">
        <v>7975</v>
      </c>
      <c r="F1098" s="202" t="s">
        <v>7985</v>
      </c>
      <c r="G1098" s="202" t="s">
        <v>2620</v>
      </c>
      <c r="H1098" s="202" t="s">
        <v>2621</v>
      </c>
      <c r="I1098" s="202" t="s">
        <v>7989</v>
      </c>
      <c r="J1098" s="202" t="s">
        <v>5650</v>
      </c>
      <c r="K1098" s="202" t="s">
        <v>5650</v>
      </c>
      <c r="L1098" s="202" t="s">
        <v>5650</v>
      </c>
      <c r="M1098" s="202" t="s">
        <v>5650</v>
      </c>
      <c r="N1098" s="202" t="s">
        <v>5650</v>
      </c>
      <c r="O1098" s="202" t="s">
        <v>5650</v>
      </c>
      <c r="P1098" s="202" t="s">
        <v>5650</v>
      </c>
      <c r="Q1098" s="202" t="s">
        <v>5650</v>
      </c>
      <c r="R1098" s="202" t="s">
        <v>5650</v>
      </c>
      <c r="S1098" s="202" t="s">
        <v>5650</v>
      </c>
      <c r="T1098" s="202" t="s">
        <v>5650</v>
      </c>
      <c r="U1098" s="202">
        <v>0</v>
      </c>
      <c r="V1098" s="202">
        <v>0</v>
      </c>
      <c r="W1098" s="202">
        <v>0</v>
      </c>
    </row>
    <row r="1099" s="202" customFormat="1" hidden="1" spans="1:23">
      <c r="A1099" s="202">
        <v>1095</v>
      </c>
      <c r="B1099" s="202" t="s">
        <v>5625</v>
      </c>
      <c r="C1099" s="202" t="s">
        <v>7945</v>
      </c>
      <c r="D1099" s="202" t="s">
        <v>2603</v>
      </c>
      <c r="E1099" s="202" t="s">
        <v>7975</v>
      </c>
      <c r="F1099" s="202" t="s">
        <v>7985</v>
      </c>
      <c r="G1099" s="202" t="s">
        <v>2623</v>
      </c>
      <c r="H1099" s="202" t="s">
        <v>2624</v>
      </c>
      <c r="I1099" s="202" t="s">
        <v>7990</v>
      </c>
      <c r="J1099" s="202" t="s">
        <v>5764</v>
      </c>
      <c r="K1099" s="202" t="s">
        <v>5979</v>
      </c>
      <c r="L1099" s="202" t="s">
        <v>5725</v>
      </c>
      <c r="M1099" s="202" t="s">
        <v>5725</v>
      </c>
      <c r="N1099" s="202" t="s">
        <v>5725</v>
      </c>
      <c r="O1099" s="202" t="s">
        <v>5650</v>
      </c>
      <c r="P1099" s="202" t="s">
        <v>5685</v>
      </c>
      <c r="Q1099" s="202" t="s">
        <v>5795</v>
      </c>
      <c r="R1099" s="202" t="s">
        <v>5650</v>
      </c>
      <c r="S1099" s="202" t="s">
        <v>5685</v>
      </c>
      <c r="T1099" s="202" t="s">
        <v>5650</v>
      </c>
      <c r="U1099" s="202">
        <v>3</v>
      </c>
      <c r="V1099" s="202">
        <v>1</v>
      </c>
      <c r="W1099" s="202">
        <v>2</v>
      </c>
    </row>
    <row r="1100" s="202" customFormat="1" spans="1:23">
      <c r="A1100" s="202">
        <v>1096</v>
      </c>
      <c r="B1100" s="202" t="s">
        <v>5625</v>
      </c>
      <c r="C1100" s="202" t="s">
        <v>7945</v>
      </c>
      <c r="D1100" s="202" t="s">
        <v>5642</v>
      </c>
      <c r="E1100" s="202" t="s">
        <v>5642</v>
      </c>
      <c r="F1100" s="202" t="s">
        <v>2936</v>
      </c>
      <c r="G1100" s="202" t="s">
        <v>2950</v>
      </c>
      <c r="H1100" s="202" t="s">
        <v>2951</v>
      </c>
      <c r="I1100" s="202" t="s">
        <v>5670</v>
      </c>
      <c r="J1100" s="202" t="s">
        <v>5650</v>
      </c>
      <c r="K1100" s="202" t="s">
        <v>5650</v>
      </c>
      <c r="L1100" s="202" t="s">
        <v>5650</v>
      </c>
      <c r="M1100" s="202" t="s">
        <v>5650</v>
      </c>
      <c r="N1100" s="202" t="s">
        <v>5650</v>
      </c>
      <c r="O1100" s="202" t="s">
        <v>5650</v>
      </c>
      <c r="P1100" s="202" t="s">
        <v>5650</v>
      </c>
      <c r="Q1100" s="202" t="s">
        <v>5650</v>
      </c>
      <c r="R1100" s="202" t="s">
        <v>5650</v>
      </c>
      <c r="S1100" s="202" t="s">
        <v>5650</v>
      </c>
      <c r="T1100" s="202" t="s">
        <v>5650</v>
      </c>
      <c r="U1100" s="202">
        <v>0</v>
      </c>
      <c r="V1100" s="202">
        <v>0</v>
      </c>
      <c r="W1100" s="202">
        <v>0</v>
      </c>
    </row>
    <row r="1101" s="202" customFormat="1" spans="1:23">
      <c r="A1101" s="202">
        <v>1097</v>
      </c>
      <c r="B1101" s="202" t="s">
        <v>5625</v>
      </c>
      <c r="C1101" s="202" t="s">
        <v>7945</v>
      </c>
      <c r="D1101" s="202" t="s">
        <v>5642</v>
      </c>
      <c r="E1101" s="202" t="s">
        <v>5642</v>
      </c>
      <c r="F1101" s="202" t="s">
        <v>2936</v>
      </c>
      <c r="G1101" s="202" t="s">
        <v>2977</v>
      </c>
      <c r="H1101" s="202" t="s">
        <v>2978</v>
      </c>
      <c r="I1101" s="202" t="s">
        <v>7991</v>
      </c>
      <c r="J1101" s="202" t="s">
        <v>7992</v>
      </c>
      <c r="K1101" s="202" t="s">
        <v>7121</v>
      </c>
      <c r="L1101" s="202" t="s">
        <v>7053</v>
      </c>
      <c r="M1101" s="202" t="s">
        <v>7054</v>
      </c>
      <c r="N1101" s="202" t="s">
        <v>7053</v>
      </c>
      <c r="O1101" s="202" t="s">
        <v>5650</v>
      </c>
      <c r="P1101" s="202" t="s">
        <v>6400</v>
      </c>
      <c r="Q1101" s="202" t="s">
        <v>5859</v>
      </c>
      <c r="R1101" s="202" t="s">
        <v>5856</v>
      </c>
      <c r="S1101" s="202" t="s">
        <v>6298</v>
      </c>
      <c r="T1101" s="202" t="s">
        <v>5856</v>
      </c>
      <c r="U1101" s="202">
        <v>9</v>
      </c>
      <c r="V1101" s="202">
        <v>2</v>
      </c>
      <c r="W1101" s="202">
        <v>7</v>
      </c>
    </row>
    <row r="1102" s="202" customFormat="1" spans="1:23">
      <c r="A1102" s="202">
        <v>1098</v>
      </c>
      <c r="B1102" s="202" t="s">
        <v>5625</v>
      </c>
      <c r="C1102" s="202" t="s">
        <v>7945</v>
      </c>
      <c r="D1102" s="202" t="s">
        <v>5642</v>
      </c>
      <c r="E1102" s="202" t="s">
        <v>5642</v>
      </c>
      <c r="F1102" s="202" t="s">
        <v>2936</v>
      </c>
      <c r="G1102" s="202" t="s">
        <v>2974</v>
      </c>
      <c r="H1102" s="202" t="s">
        <v>2975</v>
      </c>
      <c r="I1102" s="202" t="s">
        <v>7993</v>
      </c>
      <c r="J1102" s="202" t="s">
        <v>5713</v>
      </c>
      <c r="K1102" s="202" t="s">
        <v>5974</v>
      </c>
      <c r="L1102" s="202" t="s">
        <v>5685</v>
      </c>
      <c r="M1102" s="202" t="s">
        <v>5685</v>
      </c>
      <c r="N1102" s="202" t="s">
        <v>5685</v>
      </c>
      <c r="O1102" s="202" t="s">
        <v>5650</v>
      </c>
      <c r="P1102" s="202" t="s">
        <v>5687</v>
      </c>
      <c r="Q1102" s="202" t="s">
        <v>5688</v>
      </c>
      <c r="R1102" s="202" t="s">
        <v>5699</v>
      </c>
      <c r="S1102" s="202" t="s">
        <v>5650</v>
      </c>
      <c r="T1102" s="202" t="s">
        <v>5699</v>
      </c>
      <c r="U1102" s="202">
        <v>3</v>
      </c>
      <c r="V1102" s="202">
        <v>1</v>
      </c>
      <c r="W1102" s="202">
        <v>2</v>
      </c>
    </row>
    <row r="1103" s="202" customFormat="1" spans="1:23">
      <c r="A1103" s="202">
        <v>1099</v>
      </c>
      <c r="B1103" s="202" t="s">
        <v>5625</v>
      </c>
      <c r="C1103" s="202" t="s">
        <v>7945</v>
      </c>
      <c r="D1103" s="202" t="s">
        <v>5642</v>
      </c>
      <c r="E1103" s="202" t="s">
        <v>5642</v>
      </c>
      <c r="F1103" s="202" t="s">
        <v>2936</v>
      </c>
      <c r="G1103" s="202" t="s">
        <v>2937</v>
      </c>
      <c r="H1103" s="202" t="s">
        <v>2938</v>
      </c>
      <c r="I1103" s="202" t="s">
        <v>7018</v>
      </c>
      <c r="J1103" s="202" t="s">
        <v>7994</v>
      </c>
      <c r="K1103" s="202" t="s">
        <v>6099</v>
      </c>
      <c r="L1103" s="202" t="s">
        <v>6453</v>
      </c>
      <c r="M1103" s="202" t="s">
        <v>7995</v>
      </c>
      <c r="N1103" s="202" t="s">
        <v>6453</v>
      </c>
      <c r="O1103" s="202" t="s">
        <v>5650</v>
      </c>
      <c r="P1103" s="202" t="s">
        <v>5932</v>
      </c>
      <c r="Q1103" s="202" t="s">
        <v>7996</v>
      </c>
      <c r="R1103" s="202" t="s">
        <v>5704</v>
      </c>
      <c r="S1103" s="202" t="s">
        <v>5650</v>
      </c>
      <c r="T1103" s="202" t="s">
        <v>5699</v>
      </c>
      <c r="U1103" s="202">
        <v>8</v>
      </c>
      <c r="V1103" s="202">
        <v>4</v>
      </c>
      <c r="W1103" s="202">
        <v>4</v>
      </c>
    </row>
    <row r="1104" s="202" customFormat="1" spans="1:23">
      <c r="A1104" s="202">
        <v>1100</v>
      </c>
      <c r="B1104" s="202" t="s">
        <v>5625</v>
      </c>
      <c r="C1104" s="202" t="s">
        <v>7945</v>
      </c>
      <c r="D1104" s="202" t="s">
        <v>5642</v>
      </c>
      <c r="E1104" s="202" t="s">
        <v>5642</v>
      </c>
      <c r="F1104" s="202" t="s">
        <v>2936</v>
      </c>
      <c r="G1104" s="202" t="s">
        <v>2980</v>
      </c>
      <c r="H1104" s="202" t="s">
        <v>2981</v>
      </c>
      <c r="I1104" s="202" t="s">
        <v>7997</v>
      </c>
      <c r="J1104" s="202" t="s">
        <v>7998</v>
      </c>
      <c r="K1104" s="202" t="s">
        <v>6762</v>
      </c>
      <c r="L1104" s="202" t="s">
        <v>6396</v>
      </c>
      <c r="M1104" s="202" t="s">
        <v>7999</v>
      </c>
      <c r="N1104" s="202" t="s">
        <v>5699</v>
      </c>
      <c r="O1104" s="202" t="s">
        <v>5650</v>
      </c>
      <c r="P1104" s="202" t="s">
        <v>5711</v>
      </c>
      <c r="Q1104" s="202" t="s">
        <v>5649</v>
      </c>
      <c r="R1104" s="202" t="s">
        <v>5739</v>
      </c>
      <c r="S1104" s="202" t="s">
        <v>5650</v>
      </c>
      <c r="T1104" s="202" t="s">
        <v>5856</v>
      </c>
      <c r="U1104" s="202">
        <v>12</v>
      </c>
      <c r="V1104" s="202">
        <v>3</v>
      </c>
      <c r="W1104" s="202">
        <v>9</v>
      </c>
    </row>
    <row r="1105" s="202" customFormat="1" spans="1:23">
      <c r="A1105" s="202">
        <v>1101</v>
      </c>
      <c r="B1105" s="202" t="s">
        <v>5625</v>
      </c>
      <c r="C1105" s="202" t="s">
        <v>7945</v>
      </c>
      <c r="D1105" s="202" t="s">
        <v>5642</v>
      </c>
      <c r="E1105" s="202" t="s">
        <v>5642</v>
      </c>
      <c r="F1105" s="202" t="s">
        <v>2936</v>
      </c>
      <c r="G1105" s="202" t="s">
        <v>2968</v>
      </c>
      <c r="H1105" s="202" t="s">
        <v>2969</v>
      </c>
      <c r="I1105" s="202" t="s">
        <v>8000</v>
      </c>
      <c r="J1105" s="202" t="s">
        <v>8001</v>
      </c>
      <c r="K1105" s="202" t="s">
        <v>6899</v>
      </c>
      <c r="L1105" s="202" t="s">
        <v>5704</v>
      </c>
      <c r="M1105" s="202" t="s">
        <v>5866</v>
      </c>
      <c r="N1105" s="202" t="s">
        <v>5727</v>
      </c>
      <c r="O1105" s="202" t="s">
        <v>5654</v>
      </c>
      <c r="P1105" s="202" t="s">
        <v>5668</v>
      </c>
      <c r="Q1105" s="202" t="s">
        <v>8002</v>
      </c>
      <c r="R1105" s="202" t="s">
        <v>6396</v>
      </c>
      <c r="S1105" s="202" t="s">
        <v>5650</v>
      </c>
      <c r="T1105" s="202" t="s">
        <v>5731</v>
      </c>
      <c r="U1105" s="202">
        <v>10</v>
      </c>
      <c r="V1105" s="202">
        <v>3</v>
      </c>
      <c r="W1105" s="202">
        <v>7</v>
      </c>
    </row>
    <row r="1106" s="202" customFormat="1" spans="1:23">
      <c r="A1106" s="202">
        <v>1102</v>
      </c>
      <c r="B1106" s="202" t="s">
        <v>5625</v>
      </c>
      <c r="C1106" s="202" t="s">
        <v>7945</v>
      </c>
      <c r="D1106" s="202" t="s">
        <v>5642</v>
      </c>
      <c r="E1106" s="202" t="s">
        <v>5642</v>
      </c>
      <c r="F1106" s="202" t="s">
        <v>2936</v>
      </c>
      <c r="G1106" s="202" t="s">
        <v>2963</v>
      </c>
      <c r="H1106" s="202" t="s">
        <v>2964</v>
      </c>
      <c r="I1106" s="202" t="s">
        <v>8003</v>
      </c>
      <c r="J1106" s="202" t="s">
        <v>6461</v>
      </c>
      <c r="K1106" s="202" t="s">
        <v>7513</v>
      </c>
      <c r="L1106" s="202" t="s">
        <v>5699</v>
      </c>
      <c r="M1106" s="202" t="s">
        <v>5699</v>
      </c>
      <c r="N1106" s="202" t="s">
        <v>5699</v>
      </c>
      <c r="O1106" s="202" t="s">
        <v>5650</v>
      </c>
      <c r="P1106" s="202" t="s">
        <v>5757</v>
      </c>
      <c r="Q1106" s="202" t="s">
        <v>6303</v>
      </c>
      <c r="R1106" s="202" t="s">
        <v>5711</v>
      </c>
      <c r="S1106" s="202" t="s">
        <v>5650</v>
      </c>
      <c r="T1106" s="202" t="s">
        <v>5711</v>
      </c>
      <c r="U1106" s="202">
        <v>17</v>
      </c>
      <c r="V1106" s="202">
        <v>1</v>
      </c>
      <c r="W1106" s="202">
        <v>16</v>
      </c>
    </row>
    <row r="1107" s="202" customFormat="1" spans="1:23">
      <c r="A1107" s="202">
        <v>1103</v>
      </c>
      <c r="B1107" s="202" t="s">
        <v>5625</v>
      </c>
      <c r="C1107" s="202" t="s">
        <v>7945</v>
      </c>
      <c r="D1107" s="202" t="s">
        <v>5642</v>
      </c>
      <c r="E1107" s="202" t="s">
        <v>5642</v>
      </c>
      <c r="F1107" s="202" t="s">
        <v>2936</v>
      </c>
      <c r="G1107" s="202" t="s">
        <v>2971</v>
      </c>
      <c r="H1107" s="202" t="s">
        <v>2972</v>
      </c>
      <c r="I1107" s="202" t="s">
        <v>8004</v>
      </c>
      <c r="J1107" s="202" t="s">
        <v>6150</v>
      </c>
      <c r="K1107" s="202" t="s">
        <v>7281</v>
      </c>
      <c r="L1107" s="202" t="s">
        <v>5699</v>
      </c>
      <c r="M1107" s="202" t="s">
        <v>5699</v>
      </c>
      <c r="N1107" s="202" t="s">
        <v>5699</v>
      </c>
      <c r="O1107" s="202" t="s">
        <v>5650</v>
      </c>
      <c r="P1107" s="202" t="s">
        <v>5772</v>
      </c>
      <c r="Q1107" s="202" t="s">
        <v>6716</v>
      </c>
      <c r="R1107" s="202" t="s">
        <v>5739</v>
      </c>
      <c r="S1107" s="202" t="s">
        <v>5650</v>
      </c>
      <c r="T1107" s="202" t="s">
        <v>5741</v>
      </c>
      <c r="U1107" s="202">
        <v>10</v>
      </c>
      <c r="V1107" s="202">
        <v>1</v>
      </c>
      <c r="W1107" s="202">
        <v>9</v>
      </c>
    </row>
    <row r="1108" s="202" customFormat="1" spans="1:23">
      <c r="A1108" s="202">
        <v>1104</v>
      </c>
      <c r="B1108" s="202" t="s">
        <v>5625</v>
      </c>
      <c r="C1108" s="202" t="s">
        <v>7945</v>
      </c>
      <c r="D1108" s="202" t="s">
        <v>5642</v>
      </c>
      <c r="E1108" s="202" t="s">
        <v>5642</v>
      </c>
      <c r="F1108" s="202" t="s">
        <v>2936</v>
      </c>
      <c r="G1108" s="202" t="s">
        <v>2948</v>
      </c>
      <c r="H1108" s="202" t="s">
        <v>2949</v>
      </c>
      <c r="I1108" s="202" t="s">
        <v>5669</v>
      </c>
      <c r="J1108" s="202" t="s">
        <v>5669</v>
      </c>
      <c r="K1108" s="202" t="s">
        <v>5654</v>
      </c>
      <c r="L1108" s="202" t="s">
        <v>5650</v>
      </c>
      <c r="M1108" s="202" t="s">
        <v>5650</v>
      </c>
      <c r="N1108" s="202" t="s">
        <v>5650</v>
      </c>
      <c r="O1108" s="202" t="s">
        <v>5650</v>
      </c>
      <c r="P1108" s="202" t="s">
        <v>5669</v>
      </c>
      <c r="Q1108" s="202" t="s">
        <v>5654</v>
      </c>
      <c r="R1108" s="202" t="s">
        <v>5685</v>
      </c>
      <c r="S1108" s="202" t="s">
        <v>5650</v>
      </c>
      <c r="T1108" s="202" t="s">
        <v>5685</v>
      </c>
      <c r="U1108" s="202">
        <v>2</v>
      </c>
      <c r="V1108" s="202">
        <v>0</v>
      </c>
      <c r="W1108" s="202">
        <v>2</v>
      </c>
    </row>
    <row r="1109" s="202" customFormat="1" spans="1:23">
      <c r="A1109" s="202">
        <v>1105</v>
      </c>
      <c r="B1109" s="202" t="s">
        <v>5625</v>
      </c>
      <c r="C1109" s="202" t="s">
        <v>7945</v>
      </c>
      <c r="D1109" s="202" t="s">
        <v>5642</v>
      </c>
      <c r="E1109" s="202" t="s">
        <v>5642</v>
      </c>
      <c r="F1109" s="202" t="s">
        <v>2936</v>
      </c>
      <c r="G1109" s="202" t="s">
        <v>2943</v>
      </c>
      <c r="H1109" s="202" t="s">
        <v>2944</v>
      </c>
      <c r="I1109" s="202" t="s">
        <v>8005</v>
      </c>
      <c r="J1109" s="202" t="s">
        <v>8006</v>
      </c>
      <c r="K1109" s="202" t="s">
        <v>6120</v>
      </c>
      <c r="L1109" s="202" t="s">
        <v>6605</v>
      </c>
      <c r="M1109" s="202" t="s">
        <v>6131</v>
      </c>
      <c r="N1109" s="202" t="s">
        <v>6100</v>
      </c>
      <c r="O1109" s="202" t="s">
        <v>5654</v>
      </c>
      <c r="P1109" s="202" t="s">
        <v>5955</v>
      </c>
      <c r="Q1109" s="202" t="s">
        <v>6099</v>
      </c>
      <c r="R1109" s="202" t="s">
        <v>6044</v>
      </c>
      <c r="S1109" s="202" t="s">
        <v>5758</v>
      </c>
      <c r="T1109" s="202" t="s">
        <v>5704</v>
      </c>
      <c r="U1109" s="202">
        <v>12</v>
      </c>
      <c r="V1109" s="202">
        <v>3</v>
      </c>
      <c r="W1109" s="202">
        <v>9</v>
      </c>
    </row>
    <row r="1110" s="202" customFormat="1" spans="1:23">
      <c r="A1110" s="202">
        <v>1106</v>
      </c>
      <c r="B1110" s="202" t="s">
        <v>5625</v>
      </c>
      <c r="C1110" s="202" t="s">
        <v>7945</v>
      </c>
      <c r="D1110" s="202" t="s">
        <v>5642</v>
      </c>
      <c r="E1110" s="202" t="s">
        <v>5642</v>
      </c>
      <c r="F1110" s="202" t="s">
        <v>2936</v>
      </c>
      <c r="G1110" s="202" t="s">
        <v>2955</v>
      </c>
      <c r="H1110" s="202" t="s">
        <v>2956</v>
      </c>
      <c r="I1110" s="202" t="s">
        <v>8007</v>
      </c>
      <c r="J1110" s="202" t="s">
        <v>8008</v>
      </c>
      <c r="K1110" s="202" t="s">
        <v>8009</v>
      </c>
      <c r="L1110" s="202" t="s">
        <v>8010</v>
      </c>
      <c r="M1110" s="202" t="s">
        <v>8011</v>
      </c>
      <c r="N1110" s="202" t="s">
        <v>8010</v>
      </c>
      <c r="O1110" s="202" t="s">
        <v>5650</v>
      </c>
      <c r="P1110" s="202" t="s">
        <v>6871</v>
      </c>
      <c r="Q1110" s="202" t="s">
        <v>5652</v>
      </c>
      <c r="R1110" s="202" t="s">
        <v>5896</v>
      </c>
      <c r="S1110" s="202" t="s">
        <v>6298</v>
      </c>
      <c r="T1110" s="202" t="s">
        <v>5699</v>
      </c>
      <c r="U1110" s="202">
        <v>10</v>
      </c>
      <c r="V1110" s="202">
        <v>6</v>
      </c>
      <c r="W1110" s="202">
        <v>4</v>
      </c>
    </row>
    <row r="1111" s="202" customFormat="1" spans="1:23">
      <c r="A1111" s="202">
        <v>1107</v>
      </c>
      <c r="B1111" s="202" t="s">
        <v>5625</v>
      </c>
      <c r="C1111" s="202" t="s">
        <v>7945</v>
      </c>
      <c r="D1111" s="202" t="s">
        <v>5642</v>
      </c>
      <c r="E1111" s="202" t="s">
        <v>5642</v>
      </c>
      <c r="F1111" s="202" t="s">
        <v>2936</v>
      </c>
      <c r="G1111" s="202" t="s">
        <v>2965</v>
      </c>
      <c r="H1111" s="202" t="s">
        <v>2966</v>
      </c>
      <c r="I1111" s="202" t="s">
        <v>8012</v>
      </c>
      <c r="J1111" s="202" t="s">
        <v>8013</v>
      </c>
      <c r="K1111" s="202" t="s">
        <v>8014</v>
      </c>
      <c r="L1111" s="202" t="s">
        <v>5711</v>
      </c>
      <c r="M1111" s="202" t="s">
        <v>5711</v>
      </c>
      <c r="N1111" s="202" t="s">
        <v>5711</v>
      </c>
      <c r="O1111" s="202" t="s">
        <v>5650</v>
      </c>
      <c r="P1111" s="202" t="s">
        <v>8015</v>
      </c>
      <c r="Q1111" s="202" t="s">
        <v>7610</v>
      </c>
      <c r="R1111" s="202" t="s">
        <v>7275</v>
      </c>
      <c r="S1111" s="202" t="s">
        <v>5650</v>
      </c>
      <c r="T1111" s="202" t="s">
        <v>5687</v>
      </c>
      <c r="U1111" s="202">
        <v>7</v>
      </c>
      <c r="V1111" s="202">
        <v>1</v>
      </c>
      <c r="W1111" s="202">
        <v>6</v>
      </c>
    </row>
    <row r="1112" s="202" customFormat="1" hidden="1" spans="1:23">
      <c r="A1112" s="202">
        <v>1108</v>
      </c>
      <c r="B1112" s="202" t="s">
        <v>5625</v>
      </c>
      <c r="C1112" s="202" t="s">
        <v>7945</v>
      </c>
      <c r="D1112" s="202" t="s">
        <v>2687</v>
      </c>
      <c r="E1112" s="202" t="s">
        <v>8016</v>
      </c>
      <c r="F1112" s="202" t="s">
        <v>2702</v>
      </c>
      <c r="G1112" s="202" t="s">
        <v>2700</v>
      </c>
      <c r="H1112" s="202" t="s">
        <v>2701</v>
      </c>
      <c r="I1112" s="202" t="s">
        <v>8017</v>
      </c>
      <c r="J1112" s="202" t="s">
        <v>5650</v>
      </c>
      <c r="K1112" s="202" t="s">
        <v>5650</v>
      </c>
      <c r="L1112" s="202" t="s">
        <v>5650</v>
      </c>
      <c r="M1112" s="202" t="s">
        <v>5650</v>
      </c>
      <c r="N1112" s="202" t="s">
        <v>5650</v>
      </c>
      <c r="O1112" s="202" t="s">
        <v>5650</v>
      </c>
      <c r="P1112" s="202" t="s">
        <v>5650</v>
      </c>
      <c r="Q1112" s="202" t="s">
        <v>5650</v>
      </c>
      <c r="R1112" s="202" t="s">
        <v>5650</v>
      </c>
      <c r="S1112" s="202" t="s">
        <v>5650</v>
      </c>
      <c r="T1112" s="202" t="s">
        <v>5650</v>
      </c>
      <c r="U1112" s="202">
        <v>0</v>
      </c>
      <c r="V1112" s="202">
        <v>0</v>
      </c>
      <c r="W1112" s="202">
        <v>0</v>
      </c>
    </row>
    <row r="1113" s="202" customFormat="1" hidden="1" spans="1:23">
      <c r="A1113" s="202">
        <v>1109</v>
      </c>
      <c r="B1113" s="202" t="s">
        <v>5625</v>
      </c>
      <c r="C1113" s="202" t="s">
        <v>7945</v>
      </c>
      <c r="D1113" s="202" t="s">
        <v>2564</v>
      </c>
      <c r="E1113" s="202" t="s">
        <v>7419</v>
      </c>
      <c r="F1113" s="202" t="s">
        <v>8018</v>
      </c>
      <c r="G1113" s="202" t="s">
        <v>2593</v>
      </c>
      <c r="H1113" s="202" t="s">
        <v>2594</v>
      </c>
      <c r="I1113" s="202" t="s">
        <v>8019</v>
      </c>
      <c r="J1113" s="202" t="s">
        <v>6453</v>
      </c>
      <c r="K1113" s="202" t="s">
        <v>6454</v>
      </c>
      <c r="L1113" s="202" t="s">
        <v>6453</v>
      </c>
      <c r="M1113" s="202" t="s">
        <v>6454</v>
      </c>
      <c r="N1113" s="202" t="s">
        <v>6453</v>
      </c>
      <c r="O1113" s="202" t="s">
        <v>5650</v>
      </c>
      <c r="P1113" s="202" t="s">
        <v>5650</v>
      </c>
      <c r="Q1113" s="202" t="s">
        <v>5650</v>
      </c>
      <c r="R1113" s="202" t="s">
        <v>5650</v>
      </c>
      <c r="S1113" s="202" t="s">
        <v>5650</v>
      </c>
      <c r="T1113" s="202" t="s">
        <v>5650</v>
      </c>
      <c r="U1113" s="202">
        <v>2</v>
      </c>
      <c r="V1113" s="202">
        <v>2</v>
      </c>
      <c r="W1113" s="202">
        <v>0</v>
      </c>
    </row>
    <row r="1114" s="202" customFormat="1" hidden="1" spans="1:23">
      <c r="A1114" s="202">
        <v>1110</v>
      </c>
      <c r="B1114" s="202" t="s">
        <v>5625</v>
      </c>
      <c r="C1114" s="202" t="s">
        <v>7945</v>
      </c>
      <c r="D1114" s="202" t="s">
        <v>2687</v>
      </c>
      <c r="E1114" s="202" t="s">
        <v>8020</v>
      </c>
      <c r="F1114" s="202" t="s">
        <v>2699</v>
      </c>
      <c r="G1114" s="202" t="s">
        <v>2697</v>
      </c>
      <c r="H1114" s="202" t="s">
        <v>2698</v>
      </c>
      <c r="I1114" s="202" t="s">
        <v>8021</v>
      </c>
      <c r="J1114" s="202" t="s">
        <v>5650</v>
      </c>
      <c r="K1114" s="202" t="s">
        <v>5650</v>
      </c>
      <c r="L1114" s="202" t="s">
        <v>5650</v>
      </c>
      <c r="M1114" s="202" t="s">
        <v>5650</v>
      </c>
      <c r="N1114" s="202" t="s">
        <v>5650</v>
      </c>
      <c r="O1114" s="202" t="s">
        <v>5650</v>
      </c>
      <c r="P1114" s="202" t="s">
        <v>5650</v>
      </c>
      <c r="Q1114" s="202" t="s">
        <v>5650</v>
      </c>
      <c r="R1114" s="202" t="s">
        <v>5650</v>
      </c>
      <c r="S1114" s="202" t="s">
        <v>5650</v>
      </c>
      <c r="T1114" s="202" t="s">
        <v>5650</v>
      </c>
      <c r="U1114" s="202">
        <v>0</v>
      </c>
      <c r="V1114" s="202">
        <v>0</v>
      </c>
      <c r="W1114" s="202">
        <v>0</v>
      </c>
    </row>
    <row r="1115" s="202" customFormat="1" hidden="1" spans="1:23">
      <c r="A1115" s="202">
        <v>1111</v>
      </c>
      <c r="B1115" s="202" t="s">
        <v>5625</v>
      </c>
      <c r="C1115" s="202" t="s">
        <v>7945</v>
      </c>
      <c r="D1115" s="202" t="s">
        <v>2603</v>
      </c>
      <c r="E1115" s="202" t="s">
        <v>8022</v>
      </c>
      <c r="F1115" s="202" t="s">
        <v>8023</v>
      </c>
      <c r="G1115" s="202" t="s">
        <v>2665</v>
      </c>
      <c r="H1115" s="202" t="s">
        <v>2666</v>
      </c>
      <c r="I1115" s="202" t="s">
        <v>8024</v>
      </c>
      <c r="J1115" s="202" t="s">
        <v>8025</v>
      </c>
      <c r="K1115" s="202" t="s">
        <v>6247</v>
      </c>
      <c r="L1115" s="202" t="s">
        <v>8026</v>
      </c>
      <c r="M1115" s="202" t="s">
        <v>5805</v>
      </c>
      <c r="N1115" s="202" t="s">
        <v>8027</v>
      </c>
      <c r="O1115" s="202" t="s">
        <v>6319</v>
      </c>
      <c r="P1115" s="202" t="s">
        <v>8028</v>
      </c>
      <c r="Q1115" s="202" t="s">
        <v>8029</v>
      </c>
      <c r="R1115" s="202" t="s">
        <v>5865</v>
      </c>
      <c r="S1115" s="202" t="s">
        <v>6298</v>
      </c>
      <c r="T1115" s="202" t="s">
        <v>5758</v>
      </c>
      <c r="U1115" s="202">
        <v>16</v>
      </c>
      <c r="V1115" s="202">
        <v>8</v>
      </c>
      <c r="W1115" s="202">
        <v>8</v>
      </c>
    </row>
    <row r="1116" s="202" customFormat="1" hidden="1" spans="1:23">
      <c r="A1116" s="202">
        <v>1112</v>
      </c>
      <c r="B1116" s="202" t="s">
        <v>5625</v>
      </c>
      <c r="C1116" s="202" t="s">
        <v>7945</v>
      </c>
      <c r="D1116" s="202" t="s">
        <v>2781</v>
      </c>
      <c r="E1116" s="202" t="s">
        <v>8030</v>
      </c>
      <c r="F1116" s="202" t="s">
        <v>8031</v>
      </c>
      <c r="G1116" s="202" t="s">
        <v>2813</v>
      </c>
      <c r="H1116" s="202" t="s">
        <v>2814</v>
      </c>
      <c r="I1116" s="202" t="s">
        <v>8032</v>
      </c>
      <c r="J1116" s="202" t="s">
        <v>7181</v>
      </c>
      <c r="K1116" s="202" t="s">
        <v>8033</v>
      </c>
      <c r="L1116" s="202" t="s">
        <v>6096</v>
      </c>
      <c r="M1116" s="202" t="s">
        <v>6096</v>
      </c>
      <c r="N1116" s="202" t="s">
        <v>6096</v>
      </c>
      <c r="O1116" s="202" t="s">
        <v>5650</v>
      </c>
      <c r="P1116" s="202" t="s">
        <v>5758</v>
      </c>
      <c r="Q1116" s="202" t="s">
        <v>6320</v>
      </c>
      <c r="R1116" s="202" t="s">
        <v>5669</v>
      </c>
      <c r="S1116" s="202" t="s">
        <v>5650</v>
      </c>
      <c r="T1116" s="202" t="s">
        <v>5685</v>
      </c>
      <c r="U1116" s="202">
        <v>4</v>
      </c>
      <c r="V1116" s="202">
        <v>1</v>
      </c>
      <c r="W1116" s="202">
        <v>3</v>
      </c>
    </row>
    <row r="1117" s="202" customFormat="1" hidden="1" spans="1:23">
      <c r="A1117" s="202">
        <v>1113</v>
      </c>
      <c r="B1117" s="202" t="s">
        <v>5625</v>
      </c>
      <c r="C1117" s="202" t="s">
        <v>7945</v>
      </c>
      <c r="D1117" s="202" t="s">
        <v>2603</v>
      </c>
      <c r="E1117" s="202" t="s">
        <v>8034</v>
      </c>
      <c r="F1117" s="202" t="s">
        <v>8035</v>
      </c>
      <c r="G1117" s="202" t="s">
        <v>2656</v>
      </c>
      <c r="H1117" s="202" t="s">
        <v>2657</v>
      </c>
      <c r="I1117" s="202" t="s">
        <v>8036</v>
      </c>
      <c r="J1117" s="202" t="s">
        <v>6096</v>
      </c>
      <c r="K1117" s="202" t="s">
        <v>6096</v>
      </c>
      <c r="L1117" s="202" t="s">
        <v>6096</v>
      </c>
      <c r="M1117" s="202" t="s">
        <v>6096</v>
      </c>
      <c r="N1117" s="202" t="s">
        <v>6096</v>
      </c>
      <c r="O1117" s="202" t="s">
        <v>5650</v>
      </c>
      <c r="P1117" s="202" t="s">
        <v>5650</v>
      </c>
      <c r="Q1117" s="202" t="s">
        <v>5650</v>
      </c>
      <c r="R1117" s="202" t="s">
        <v>5650</v>
      </c>
      <c r="S1117" s="202" t="s">
        <v>5650</v>
      </c>
      <c r="T1117" s="202" t="s">
        <v>5650</v>
      </c>
      <c r="U1117" s="202">
        <v>1</v>
      </c>
      <c r="V1117" s="202">
        <v>1</v>
      </c>
      <c r="W1117" s="202">
        <v>0</v>
      </c>
    </row>
    <row r="1118" s="202" customFormat="1" hidden="1" spans="1:23">
      <c r="A1118" s="202">
        <v>1114</v>
      </c>
      <c r="B1118" s="202" t="s">
        <v>5625</v>
      </c>
      <c r="C1118" s="202" t="s">
        <v>7945</v>
      </c>
      <c r="D1118" s="202" t="s">
        <v>2781</v>
      </c>
      <c r="E1118" s="202" t="s">
        <v>8037</v>
      </c>
      <c r="F1118" s="202" t="s">
        <v>8038</v>
      </c>
      <c r="G1118" s="202" t="s">
        <v>2811</v>
      </c>
      <c r="H1118" s="202" t="s">
        <v>2812</v>
      </c>
      <c r="I1118" s="202" t="s">
        <v>8039</v>
      </c>
      <c r="J1118" s="202" t="s">
        <v>5650</v>
      </c>
      <c r="K1118" s="202" t="s">
        <v>5650</v>
      </c>
      <c r="L1118" s="202" t="s">
        <v>5650</v>
      </c>
      <c r="M1118" s="202" t="s">
        <v>5650</v>
      </c>
      <c r="N1118" s="202" t="s">
        <v>5650</v>
      </c>
      <c r="O1118" s="202" t="s">
        <v>5650</v>
      </c>
      <c r="P1118" s="202" t="s">
        <v>5650</v>
      </c>
      <c r="Q1118" s="202" t="s">
        <v>5650</v>
      </c>
      <c r="R1118" s="202" t="s">
        <v>5650</v>
      </c>
      <c r="S1118" s="202" t="s">
        <v>5650</v>
      </c>
      <c r="T1118" s="202" t="s">
        <v>5650</v>
      </c>
      <c r="U1118" s="202">
        <v>0</v>
      </c>
      <c r="V1118" s="202">
        <v>0</v>
      </c>
      <c r="W1118" s="202">
        <v>0</v>
      </c>
    </row>
    <row r="1119" s="202" customFormat="1" hidden="1" spans="1:23">
      <c r="A1119" s="202">
        <v>1115</v>
      </c>
      <c r="B1119" s="202" t="s">
        <v>5625</v>
      </c>
      <c r="C1119" s="202" t="s">
        <v>7945</v>
      </c>
      <c r="D1119" s="202" t="s">
        <v>2781</v>
      </c>
      <c r="E1119" s="202" t="s">
        <v>8037</v>
      </c>
      <c r="F1119" s="202" t="s">
        <v>8038</v>
      </c>
      <c r="G1119" s="202" t="s">
        <v>2788</v>
      </c>
      <c r="H1119" s="202" t="s">
        <v>2789</v>
      </c>
      <c r="I1119" s="202" t="s">
        <v>8040</v>
      </c>
      <c r="J1119" s="202" t="s">
        <v>5685</v>
      </c>
      <c r="K1119" s="202" t="s">
        <v>5685</v>
      </c>
      <c r="L1119" s="202" t="s">
        <v>5650</v>
      </c>
      <c r="M1119" s="202" t="s">
        <v>5650</v>
      </c>
      <c r="N1119" s="202" t="s">
        <v>5650</v>
      </c>
      <c r="O1119" s="202" t="s">
        <v>5650</v>
      </c>
      <c r="P1119" s="202" t="s">
        <v>5685</v>
      </c>
      <c r="Q1119" s="202" t="s">
        <v>5685</v>
      </c>
      <c r="R1119" s="202" t="s">
        <v>5650</v>
      </c>
      <c r="S1119" s="202" t="s">
        <v>5685</v>
      </c>
      <c r="T1119" s="202" t="s">
        <v>5650</v>
      </c>
      <c r="U1119" s="202">
        <v>1</v>
      </c>
      <c r="V1119" s="202">
        <v>0</v>
      </c>
      <c r="W1119" s="202">
        <v>1</v>
      </c>
    </row>
    <row r="1120" s="202" customFormat="1" hidden="1" spans="1:23">
      <c r="A1120" s="202">
        <v>1116</v>
      </c>
      <c r="B1120" s="202" t="s">
        <v>5625</v>
      </c>
      <c r="C1120" s="202" t="s">
        <v>7945</v>
      </c>
      <c r="D1120" s="202" t="s">
        <v>2687</v>
      </c>
      <c r="E1120" s="202" t="s">
        <v>8020</v>
      </c>
      <c r="F1120" s="202" t="s">
        <v>8041</v>
      </c>
      <c r="G1120" s="202" t="s">
        <v>2718</v>
      </c>
      <c r="H1120" s="202" t="s">
        <v>2719</v>
      </c>
      <c r="I1120" s="202" t="s">
        <v>8042</v>
      </c>
      <c r="J1120" s="202" t="s">
        <v>5650</v>
      </c>
      <c r="K1120" s="202" t="s">
        <v>5650</v>
      </c>
      <c r="L1120" s="202" t="s">
        <v>5650</v>
      </c>
      <c r="M1120" s="202" t="s">
        <v>5650</v>
      </c>
      <c r="N1120" s="202" t="s">
        <v>5650</v>
      </c>
      <c r="O1120" s="202" t="s">
        <v>5650</v>
      </c>
      <c r="P1120" s="202" t="s">
        <v>5650</v>
      </c>
      <c r="Q1120" s="202" t="s">
        <v>5650</v>
      </c>
      <c r="R1120" s="202" t="s">
        <v>5650</v>
      </c>
      <c r="S1120" s="202" t="s">
        <v>5650</v>
      </c>
      <c r="T1120" s="202" t="s">
        <v>5650</v>
      </c>
      <c r="U1120" s="202">
        <v>0</v>
      </c>
      <c r="V1120" s="202">
        <v>0</v>
      </c>
      <c r="W1120" s="202">
        <v>0</v>
      </c>
    </row>
    <row r="1121" s="202" customFormat="1" hidden="1" spans="1:23">
      <c r="A1121" s="202">
        <v>1117</v>
      </c>
      <c r="B1121" s="202" t="s">
        <v>5625</v>
      </c>
      <c r="C1121" s="202" t="s">
        <v>7945</v>
      </c>
      <c r="D1121" s="202" t="s">
        <v>2603</v>
      </c>
      <c r="E1121" s="202" t="s">
        <v>8043</v>
      </c>
      <c r="F1121" s="202" t="s">
        <v>8044</v>
      </c>
      <c r="G1121" s="202" t="s">
        <v>2667</v>
      </c>
      <c r="H1121" s="202" t="s">
        <v>2668</v>
      </c>
      <c r="I1121" s="202" t="s">
        <v>8045</v>
      </c>
      <c r="J1121" s="202" t="s">
        <v>8046</v>
      </c>
      <c r="K1121" s="202" t="s">
        <v>8047</v>
      </c>
      <c r="L1121" s="202" t="s">
        <v>7721</v>
      </c>
      <c r="M1121" s="202" t="s">
        <v>6163</v>
      </c>
      <c r="N1121" s="202" t="s">
        <v>5763</v>
      </c>
      <c r="O1121" s="202" t="s">
        <v>6628</v>
      </c>
      <c r="P1121" s="202" t="s">
        <v>5669</v>
      </c>
      <c r="Q1121" s="202" t="s">
        <v>5654</v>
      </c>
      <c r="R1121" s="202" t="s">
        <v>5685</v>
      </c>
      <c r="S1121" s="202" t="s">
        <v>5650</v>
      </c>
      <c r="T1121" s="202" t="s">
        <v>5685</v>
      </c>
      <c r="U1121" s="202">
        <v>8</v>
      </c>
      <c r="V1121" s="202">
        <v>6</v>
      </c>
      <c r="W1121" s="202">
        <v>2</v>
      </c>
    </row>
    <row r="1122" s="202" customFormat="1" hidden="1" spans="1:23">
      <c r="A1122" s="202">
        <v>1118</v>
      </c>
      <c r="B1122" s="202" t="s">
        <v>5625</v>
      </c>
      <c r="C1122" s="202" t="s">
        <v>7945</v>
      </c>
      <c r="D1122" s="202" t="s">
        <v>2603</v>
      </c>
      <c r="E1122" s="202" t="s">
        <v>8043</v>
      </c>
      <c r="F1122" s="202" t="s">
        <v>8044</v>
      </c>
      <c r="G1122" s="202" t="s">
        <v>2662</v>
      </c>
      <c r="H1122" s="202" t="s">
        <v>2663</v>
      </c>
      <c r="I1122" s="202" t="s">
        <v>8048</v>
      </c>
      <c r="J1122" s="202" t="s">
        <v>5711</v>
      </c>
      <c r="K1122" s="202" t="s">
        <v>5711</v>
      </c>
      <c r="L1122" s="202" t="s">
        <v>5711</v>
      </c>
      <c r="M1122" s="202" t="s">
        <v>5711</v>
      </c>
      <c r="N1122" s="202" t="s">
        <v>5711</v>
      </c>
      <c r="O1122" s="202" t="s">
        <v>5650</v>
      </c>
      <c r="P1122" s="202" t="s">
        <v>5650</v>
      </c>
      <c r="Q1122" s="202" t="s">
        <v>5650</v>
      </c>
      <c r="R1122" s="202" t="s">
        <v>5650</v>
      </c>
      <c r="S1122" s="202" t="s">
        <v>5650</v>
      </c>
      <c r="T1122" s="202" t="s">
        <v>5650</v>
      </c>
      <c r="U1122" s="202">
        <v>1</v>
      </c>
      <c r="V1122" s="202">
        <v>1</v>
      </c>
      <c r="W1122" s="202">
        <v>0</v>
      </c>
    </row>
    <row r="1123" s="202" customFormat="1" hidden="1" spans="1:23">
      <c r="A1123" s="202">
        <v>1119</v>
      </c>
      <c r="B1123" s="202" t="s">
        <v>5625</v>
      </c>
      <c r="C1123" s="202" t="s">
        <v>7945</v>
      </c>
      <c r="D1123" s="202" t="s">
        <v>2839</v>
      </c>
      <c r="E1123" s="202" t="s">
        <v>7966</v>
      </c>
      <c r="F1123" s="202" t="s">
        <v>2860</v>
      </c>
      <c r="G1123" s="202" t="s">
        <v>2858</v>
      </c>
      <c r="H1123" s="202" t="s">
        <v>2859</v>
      </c>
      <c r="I1123" s="202" t="s">
        <v>7106</v>
      </c>
      <c r="J1123" s="202" t="s">
        <v>5699</v>
      </c>
      <c r="K1123" s="202" t="s">
        <v>5699</v>
      </c>
      <c r="L1123" s="202" t="s">
        <v>5699</v>
      </c>
      <c r="M1123" s="202" t="s">
        <v>5699</v>
      </c>
      <c r="N1123" s="202" t="s">
        <v>5699</v>
      </c>
      <c r="O1123" s="202" t="s">
        <v>5650</v>
      </c>
      <c r="P1123" s="202" t="s">
        <v>5650</v>
      </c>
      <c r="Q1123" s="202" t="s">
        <v>5650</v>
      </c>
      <c r="R1123" s="202" t="s">
        <v>5650</v>
      </c>
      <c r="S1123" s="202" t="s">
        <v>5650</v>
      </c>
      <c r="T1123" s="202" t="s">
        <v>5650</v>
      </c>
      <c r="U1123" s="202">
        <v>1</v>
      </c>
      <c r="V1123" s="202">
        <v>1</v>
      </c>
      <c r="W1123" s="202">
        <v>0</v>
      </c>
    </row>
    <row r="1124" s="202" customFormat="1" hidden="1" spans="1:23">
      <c r="A1124" s="202">
        <v>1120</v>
      </c>
      <c r="B1124" s="202" t="s">
        <v>5625</v>
      </c>
      <c r="C1124" s="202" t="s">
        <v>7945</v>
      </c>
      <c r="D1124" s="202" t="s">
        <v>2603</v>
      </c>
      <c r="E1124" s="202" t="s">
        <v>7975</v>
      </c>
      <c r="F1124" s="202" t="s">
        <v>8049</v>
      </c>
      <c r="G1124" s="202" t="s">
        <v>2653</v>
      </c>
      <c r="H1124" s="202" t="s">
        <v>2654</v>
      </c>
      <c r="I1124" s="202" t="s">
        <v>8050</v>
      </c>
      <c r="J1124" s="202" t="s">
        <v>5650</v>
      </c>
      <c r="K1124" s="202" t="s">
        <v>5650</v>
      </c>
      <c r="L1124" s="202" t="s">
        <v>5650</v>
      </c>
      <c r="M1124" s="202" t="s">
        <v>5650</v>
      </c>
      <c r="N1124" s="202" t="s">
        <v>5650</v>
      </c>
      <c r="O1124" s="202" t="s">
        <v>5650</v>
      </c>
      <c r="P1124" s="202" t="s">
        <v>5650</v>
      </c>
      <c r="Q1124" s="202" t="s">
        <v>5650</v>
      </c>
      <c r="R1124" s="202" t="s">
        <v>5650</v>
      </c>
      <c r="S1124" s="202" t="s">
        <v>5650</v>
      </c>
      <c r="T1124" s="202" t="s">
        <v>5650</v>
      </c>
      <c r="U1124" s="202">
        <v>0</v>
      </c>
      <c r="V1124" s="202">
        <v>0</v>
      </c>
      <c r="W1124" s="202">
        <v>0</v>
      </c>
    </row>
    <row r="1125" s="202" customFormat="1" hidden="1" spans="1:23">
      <c r="A1125" s="202">
        <v>1121</v>
      </c>
      <c r="B1125" s="202" t="s">
        <v>5625</v>
      </c>
      <c r="C1125" s="202" t="s">
        <v>7945</v>
      </c>
      <c r="D1125" s="202" t="s">
        <v>3068</v>
      </c>
      <c r="E1125" s="202" t="s">
        <v>8051</v>
      </c>
      <c r="F1125" s="202" t="s">
        <v>3090</v>
      </c>
      <c r="G1125" s="202" t="s">
        <v>3088</v>
      </c>
      <c r="H1125" s="202" t="s">
        <v>3089</v>
      </c>
      <c r="I1125" s="202" t="s">
        <v>8052</v>
      </c>
      <c r="J1125" s="202" t="s">
        <v>5932</v>
      </c>
      <c r="K1125" s="202" t="s">
        <v>7996</v>
      </c>
      <c r="L1125" s="202" t="s">
        <v>5650</v>
      </c>
      <c r="M1125" s="202" t="s">
        <v>5650</v>
      </c>
      <c r="N1125" s="202" t="s">
        <v>5650</v>
      </c>
      <c r="O1125" s="202" t="s">
        <v>5650</v>
      </c>
      <c r="P1125" s="202" t="s">
        <v>5932</v>
      </c>
      <c r="Q1125" s="202" t="s">
        <v>7996</v>
      </c>
      <c r="R1125" s="202" t="s">
        <v>5699</v>
      </c>
      <c r="S1125" s="202" t="s">
        <v>5685</v>
      </c>
      <c r="T1125" s="202" t="s">
        <v>5896</v>
      </c>
      <c r="U1125" s="202">
        <v>4</v>
      </c>
      <c r="V1125" s="202">
        <v>0</v>
      </c>
      <c r="W1125" s="202">
        <v>4</v>
      </c>
    </row>
    <row r="1126" s="202" customFormat="1" hidden="1" spans="1:23">
      <c r="A1126" s="202">
        <v>1122</v>
      </c>
      <c r="B1126" s="202" t="s">
        <v>5625</v>
      </c>
      <c r="C1126" s="202" t="s">
        <v>7945</v>
      </c>
      <c r="D1126" s="202" t="s">
        <v>3068</v>
      </c>
      <c r="E1126" s="202" t="s">
        <v>8051</v>
      </c>
      <c r="F1126" s="202" t="s">
        <v>3090</v>
      </c>
      <c r="G1126" s="202" t="s">
        <v>3091</v>
      </c>
      <c r="H1126" s="202" t="s">
        <v>3092</v>
      </c>
      <c r="I1126" s="202" t="s">
        <v>8053</v>
      </c>
      <c r="J1126" s="202" t="s">
        <v>8054</v>
      </c>
      <c r="K1126" s="202" t="s">
        <v>5962</v>
      </c>
      <c r="L1126" s="202" t="s">
        <v>8055</v>
      </c>
      <c r="M1126" s="202" t="s">
        <v>6624</v>
      </c>
      <c r="N1126" s="202" t="s">
        <v>5830</v>
      </c>
      <c r="O1126" s="202" t="s">
        <v>8056</v>
      </c>
      <c r="P1126" s="202" t="s">
        <v>7615</v>
      </c>
      <c r="Q1126" s="202" t="s">
        <v>5957</v>
      </c>
      <c r="R1126" s="202" t="s">
        <v>5669</v>
      </c>
      <c r="S1126" s="202" t="s">
        <v>7232</v>
      </c>
      <c r="T1126" s="202" t="s">
        <v>5669</v>
      </c>
      <c r="U1126" s="202">
        <v>19</v>
      </c>
      <c r="V1126" s="202">
        <v>11</v>
      </c>
      <c r="W1126" s="202">
        <v>8</v>
      </c>
    </row>
    <row r="1127" s="202" customFormat="1" hidden="1" spans="1:23">
      <c r="A1127" s="202">
        <v>1123</v>
      </c>
      <c r="B1127" s="202" t="s">
        <v>5625</v>
      </c>
      <c r="C1127" s="202" t="s">
        <v>7945</v>
      </c>
      <c r="D1127" s="202" t="s">
        <v>3021</v>
      </c>
      <c r="E1127" s="202" t="s">
        <v>8057</v>
      </c>
      <c r="F1127" s="202" t="s">
        <v>3052</v>
      </c>
      <c r="G1127" s="202" t="s">
        <v>3050</v>
      </c>
      <c r="H1127" s="202" t="s">
        <v>3051</v>
      </c>
      <c r="I1127" s="202" t="s">
        <v>8058</v>
      </c>
      <c r="J1127" s="202" t="s">
        <v>5669</v>
      </c>
      <c r="K1127" s="202" t="s">
        <v>6791</v>
      </c>
      <c r="L1127" s="202" t="s">
        <v>5650</v>
      </c>
      <c r="M1127" s="202" t="s">
        <v>5650</v>
      </c>
      <c r="N1127" s="202" t="s">
        <v>5650</v>
      </c>
      <c r="O1127" s="202" t="s">
        <v>5650</v>
      </c>
      <c r="P1127" s="202" t="s">
        <v>5669</v>
      </c>
      <c r="Q1127" s="202" t="s">
        <v>5654</v>
      </c>
      <c r="R1127" s="202" t="s">
        <v>5669</v>
      </c>
      <c r="S1127" s="202" t="s">
        <v>5650</v>
      </c>
      <c r="T1127" s="202" t="s">
        <v>5650</v>
      </c>
      <c r="U1127" s="202">
        <v>3</v>
      </c>
      <c r="V1127" s="202">
        <v>1</v>
      </c>
      <c r="W1127" s="202">
        <v>2</v>
      </c>
    </row>
    <row r="1128" s="202" customFormat="1" hidden="1" spans="1:23">
      <c r="A1128" s="202">
        <v>1124</v>
      </c>
      <c r="B1128" s="202" t="s">
        <v>5625</v>
      </c>
      <c r="C1128" s="202" t="s">
        <v>7945</v>
      </c>
      <c r="D1128" s="202" t="s">
        <v>2888</v>
      </c>
      <c r="E1128" s="202" t="s">
        <v>7903</v>
      </c>
      <c r="F1128" s="202" t="s">
        <v>2913</v>
      </c>
      <c r="G1128" s="202" t="s">
        <v>2918</v>
      </c>
      <c r="H1128" s="202" t="s">
        <v>2919</v>
      </c>
      <c r="I1128" s="202" t="s">
        <v>8059</v>
      </c>
      <c r="J1128" s="202" t="s">
        <v>5817</v>
      </c>
      <c r="K1128" s="202" t="s">
        <v>5841</v>
      </c>
      <c r="L1128" s="202" t="s">
        <v>5650</v>
      </c>
      <c r="M1128" s="202" t="s">
        <v>5650</v>
      </c>
      <c r="N1128" s="202" t="s">
        <v>5650</v>
      </c>
      <c r="O1128" s="202" t="s">
        <v>5650</v>
      </c>
      <c r="P1128" s="202" t="s">
        <v>5817</v>
      </c>
      <c r="Q1128" s="202" t="s">
        <v>5841</v>
      </c>
      <c r="R1128" s="202" t="s">
        <v>5758</v>
      </c>
      <c r="S1128" s="202" t="s">
        <v>5650</v>
      </c>
      <c r="T1128" s="202" t="s">
        <v>5758</v>
      </c>
      <c r="U1128" s="202">
        <v>20</v>
      </c>
      <c r="V1128" s="202">
        <v>0</v>
      </c>
      <c r="W1128" s="202">
        <v>20</v>
      </c>
    </row>
    <row r="1129" s="202" customFormat="1" hidden="1" spans="1:23">
      <c r="A1129" s="202">
        <v>1125</v>
      </c>
      <c r="B1129" s="202" t="s">
        <v>5625</v>
      </c>
      <c r="C1129" s="202" t="s">
        <v>7945</v>
      </c>
      <c r="D1129" s="202" t="s">
        <v>2888</v>
      </c>
      <c r="E1129" s="202" t="s">
        <v>7903</v>
      </c>
      <c r="F1129" s="202" t="s">
        <v>2913</v>
      </c>
      <c r="G1129" s="202" t="s">
        <v>2911</v>
      </c>
      <c r="H1129" s="202" t="s">
        <v>2912</v>
      </c>
      <c r="I1129" s="202" t="s">
        <v>8060</v>
      </c>
      <c r="J1129" s="202" t="s">
        <v>6605</v>
      </c>
      <c r="K1129" s="202" t="s">
        <v>6131</v>
      </c>
      <c r="L1129" s="202" t="s">
        <v>6605</v>
      </c>
      <c r="M1129" s="202" t="s">
        <v>6131</v>
      </c>
      <c r="N1129" s="202" t="s">
        <v>6100</v>
      </c>
      <c r="O1129" s="202" t="s">
        <v>5654</v>
      </c>
      <c r="P1129" s="202" t="s">
        <v>5650</v>
      </c>
      <c r="Q1129" s="202" t="s">
        <v>5650</v>
      </c>
      <c r="R1129" s="202" t="s">
        <v>5650</v>
      </c>
      <c r="S1129" s="202" t="s">
        <v>5650</v>
      </c>
      <c r="T1129" s="202" t="s">
        <v>5650</v>
      </c>
      <c r="U1129" s="202">
        <v>3</v>
      </c>
      <c r="V1129" s="202">
        <v>3</v>
      </c>
      <c r="W1129" s="202">
        <v>0</v>
      </c>
    </row>
    <row r="1130" s="202" customFormat="1" hidden="1" spans="1:23">
      <c r="A1130" s="202">
        <v>1126</v>
      </c>
      <c r="B1130" s="202" t="s">
        <v>5625</v>
      </c>
      <c r="C1130" s="202" t="s">
        <v>7945</v>
      </c>
      <c r="D1130" s="202" t="s">
        <v>2888</v>
      </c>
      <c r="E1130" s="202" t="s">
        <v>7903</v>
      </c>
      <c r="F1130" s="202" t="s">
        <v>2913</v>
      </c>
      <c r="G1130" s="202" t="s">
        <v>2916</v>
      </c>
      <c r="H1130" s="202" t="s">
        <v>2917</v>
      </c>
      <c r="I1130" s="202" t="s">
        <v>8061</v>
      </c>
      <c r="J1130" s="202" t="s">
        <v>6478</v>
      </c>
      <c r="K1130" s="202" t="s">
        <v>6479</v>
      </c>
      <c r="L1130" s="202" t="s">
        <v>6478</v>
      </c>
      <c r="M1130" s="202" t="s">
        <v>6479</v>
      </c>
      <c r="N1130" s="202" t="s">
        <v>6478</v>
      </c>
      <c r="O1130" s="202" t="s">
        <v>5650</v>
      </c>
      <c r="P1130" s="202" t="s">
        <v>5650</v>
      </c>
      <c r="Q1130" s="202" t="s">
        <v>5650</v>
      </c>
      <c r="R1130" s="202" t="s">
        <v>5650</v>
      </c>
      <c r="S1130" s="202" t="s">
        <v>5650</v>
      </c>
      <c r="T1130" s="202" t="s">
        <v>5650</v>
      </c>
      <c r="U1130" s="202">
        <v>3</v>
      </c>
      <c r="V1130" s="202">
        <v>3</v>
      </c>
      <c r="W1130" s="202">
        <v>0</v>
      </c>
    </row>
    <row r="1131" s="202" customFormat="1" hidden="1" spans="1:23">
      <c r="A1131" s="202">
        <v>1127</v>
      </c>
      <c r="B1131" s="202" t="s">
        <v>5625</v>
      </c>
      <c r="C1131" s="202" t="s">
        <v>7945</v>
      </c>
      <c r="D1131" s="202" t="s">
        <v>2781</v>
      </c>
      <c r="E1131" s="202" t="s">
        <v>8062</v>
      </c>
      <c r="F1131" s="202" t="s">
        <v>2824</v>
      </c>
      <c r="G1131" s="202" t="s">
        <v>2822</v>
      </c>
      <c r="H1131" s="202" t="s">
        <v>2823</v>
      </c>
      <c r="I1131" s="202" t="s">
        <v>8063</v>
      </c>
      <c r="J1131" s="202" t="s">
        <v>5650</v>
      </c>
      <c r="K1131" s="202" t="s">
        <v>5650</v>
      </c>
      <c r="L1131" s="202" t="s">
        <v>5650</v>
      </c>
      <c r="M1131" s="202" t="s">
        <v>5650</v>
      </c>
      <c r="N1131" s="202" t="s">
        <v>5650</v>
      </c>
      <c r="O1131" s="202" t="s">
        <v>5650</v>
      </c>
      <c r="P1131" s="202" t="s">
        <v>5650</v>
      </c>
      <c r="Q1131" s="202" t="s">
        <v>5650</v>
      </c>
      <c r="R1131" s="202" t="s">
        <v>5650</v>
      </c>
      <c r="S1131" s="202" t="s">
        <v>5650</v>
      </c>
      <c r="T1131" s="202" t="s">
        <v>5650</v>
      </c>
      <c r="U1131" s="202">
        <v>0</v>
      </c>
      <c r="V1131" s="202">
        <v>0</v>
      </c>
      <c r="W1131" s="202">
        <v>0</v>
      </c>
    </row>
    <row r="1132" s="202" customFormat="1" hidden="1" spans="1:23">
      <c r="A1132" s="202">
        <v>1128</v>
      </c>
      <c r="B1132" s="202" t="s">
        <v>5625</v>
      </c>
      <c r="C1132" s="202" t="s">
        <v>7945</v>
      </c>
      <c r="D1132" s="202" t="s">
        <v>2839</v>
      </c>
      <c r="E1132" s="202" t="s">
        <v>8064</v>
      </c>
      <c r="F1132" s="202" t="s">
        <v>2863</v>
      </c>
      <c r="G1132" s="202" t="s">
        <v>2866</v>
      </c>
      <c r="H1132" s="202" t="s">
        <v>2867</v>
      </c>
      <c r="I1132" s="202" t="s">
        <v>5685</v>
      </c>
      <c r="J1132" s="202" t="s">
        <v>5650</v>
      </c>
      <c r="K1132" s="202" t="s">
        <v>5650</v>
      </c>
      <c r="L1132" s="202" t="s">
        <v>5650</v>
      </c>
      <c r="M1132" s="202" t="s">
        <v>5650</v>
      </c>
      <c r="N1132" s="202" t="s">
        <v>5650</v>
      </c>
      <c r="O1132" s="202" t="s">
        <v>5650</v>
      </c>
      <c r="P1132" s="202" t="s">
        <v>5650</v>
      </c>
      <c r="Q1132" s="202" t="s">
        <v>5650</v>
      </c>
      <c r="R1132" s="202" t="s">
        <v>5650</v>
      </c>
      <c r="S1132" s="202" t="s">
        <v>5650</v>
      </c>
      <c r="T1132" s="202" t="s">
        <v>5650</v>
      </c>
      <c r="U1132" s="202">
        <v>0</v>
      </c>
      <c r="V1132" s="202">
        <v>0</v>
      </c>
      <c r="W1132" s="202">
        <v>0</v>
      </c>
    </row>
    <row r="1133" s="202" customFormat="1" hidden="1" spans="1:23">
      <c r="A1133" s="202">
        <v>1129</v>
      </c>
      <c r="B1133" s="202" t="s">
        <v>5625</v>
      </c>
      <c r="C1133" s="202" t="s">
        <v>7945</v>
      </c>
      <c r="D1133" s="202" t="s">
        <v>2839</v>
      </c>
      <c r="E1133" s="202" t="s">
        <v>8064</v>
      </c>
      <c r="F1133" s="202" t="s">
        <v>2863</v>
      </c>
      <c r="G1133" s="202" t="s">
        <v>2868</v>
      </c>
      <c r="H1133" s="202" t="s">
        <v>2869</v>
      </c>
      <c r="I1133" s="202" t="s">
        <v>8065</v>
      </c>
      <c r="J1133" s="202" t="s">
        <v>8066</v>
      </c>
      <c r="K1133" s="202" t="s">
        <v>6211</v>
      </c>
      <c r="L1133" s="202" t="s">
        <v>6882</v>
      </c>
      <c r="M1133" s="202" t="s">
        <v>6378</v>
      </c>
      <c r="N1133" s="202" t="s">
        <v>8067</v>
      </c>
      <c r="O1133" s="202" t="s">
        <v>5654</v>
      </c>
      <c r="P1133" s="202" t="s">
        <v>6431</v>
      </c>
      <c r="Q1133" s="202" t="s">
        <v>5647</v>
      </c>
      <c r="R1133" s="202" t="s">
        <v>5650</v>
      </c>
      <c r="S1133" s="202" t="s">
        <v>6431</v>
      </c>
      <c r="T1133" s="202" t="s">
        <v>5650</v>
      </c>
      <c r="U1133" s="202">
        <v>7</v>
      </c>
      <c r="V1133" s="202">
        <v>5</v>
      </c>
      <c r="W1133" s="202">
        <v>2</v>
      </c>
    </row>
    <row r="1134" s="202" customFormat="1" hidden="1" spans="1:23">
      <c r="A1134" s="202">
        <v>1130</v>
      </c>
      <c r="B1134" s="202" t="s">
        <v>5625</v>
      </c>
      <c r="C1134" s="202" t="s">
        <v>7945</v>
      </c>
      <c r="D1134" s="202" t="s">
        <v>2564</v>
      </c>
      <c r="E1134" s="202" t="s">
        <v>8068</v>
      </c>
      <c r="F1134" s="202" t="s">
        <v>2592</v>
      </c>
      <c r="G1134" s="202" t="s">
        <v>2590</v>
      </c>
      <c r="H1134" s="202" t="s">
        <v>2591</v>
      </c>
      <c r="I1134" s="202" t="s">
        <v>8069</v>
      </c>
      <c r="J1134" s="202" t="s">
        <v>6220</v>
      </c>
      <c r="K1134" s="202" t="s">
        <v>6395</v>
      </c>
      <c r="L1134" s="202" t="s">
        <v>5650</v>
      </c>
      <c r="M1134" s="202" t="s">
        <v>5650</v>
      </c>
      <c r="N1134" s="202" t="s">
        <v>5650</v>
      </c>
      <c r="O1134" s="202" t="s">
        <v>5650</v>
      </c>
      <c r="P1134" s="202" t="s">
        <v>6220</v>
      </c>
      <c r="Q1134" s="202" t="s">
        <v>6395</v>
      </c>
      <c r="R1134" s="202" t="s">
        <v>6396</v>
      </c>
      <c r="S1134" s="202" t="s">
        <v>5650</v>
      </c>
      <c r="T1134" s="202" t="s">
        <v>6396</v>
      </c>
      <c r="U1134" s="202">
        <v>22</v>
      </c>
      <c r="V1134" s="202">
        <v>0</v>
      </c>
      <c r="W1134" s="202">
        <v>22</v>
      </c>
    </row>
    <row r="1135" s="202" customFormat="1" hidden="1" spans="1:23">
      <c r="A1135" s="202">
        <v>1131</v>
      </c>
      <c r="B1135" s="202" t="s">
        <v>5625</v>
      </c>
      <c r="C1135" s="202" t="s">
        <v>7945</v>
      </c>
      <c r="D1135" s="202" t="s">
        <v>2730</v>
      </c>
      <c r="E1135" s="202" t="s">
        <v>7983</v>
      </c>
      <c r="F1135" s="202" t="s">
        <v>2747</v>
      </c>
      <c r="G1135" s="202" t="s">
        <v>2746</v>
      </c>
      <c r="H1135" s="202" t="s">
        <v>2742</v>
      </c>
      <c r="I1135" s="202" t="s">
        <v>8070</v>
      </c>
      <c r="J1135" s="202" t="s">
        <v>5896</v>
      </c>
      <c r="K1135" s="202" t="s">
        <v>5866</v>
      </c>
      <c r="L1135" s="202" t="s">
        <v>5896</v>
      </c>
      <c r="M1135" s="202" t="s">
        <v>5866</v>
      </c>
      <c r="N1135" s="202" t="s">
        <v>5699</v>
      </c>
      <c r="O1135" s="202" t="s">
        <v>5654</v>
      </c>
      <c r="P1135" s="202" t="s">
        <v>5650</v>
      </c>
      <c r="Q1135" s="202" t="s">
        <v>5650</v>
      </c>
      <c r="R1135" s="202" t="s">
        <v>5650</v>
      </c>
      <c r="S1135" s="202" t="s">
        <v>5650</v>
      </c>
      <c r="T1135" s="202" t="s">
        <v>5650</v>
      </c>
      <c r="U1135" s="202">
        <v>2</v>
      </c>
      <c r="V1135" s="202">
        <v>2</v>
      </c>
      <c r="W1135" s="202">
        <v>0</v>
      </c>
    </row>
    <row r="1136" s="202" customFormat="1" hidden="1" spans="1:23">
      <c r="A1136" s="202">
        <v>1132</v>
      </c>
      <c r="B1136" s="202" t="s">
        <v>5625</v>
      </c>
      <c r="C1136" s="202" t="s">
        <v>7945</v>
      </c>
      <c r="D1136" s="202" t="s">
        <v>3021</v>
      </c>
      <c r="E1136" s="202" t="s">
        <v>8071</v>
      </c>
      <c r="F1136" s="202" t="s">
        <v>3049</v>
      </c>
      <c r="G1136" s="202" t="s">
        <v>3047</v>
      </c>
      <c r="H1136" s="202" t="s">
        <v>3048</v>
      </c>
      <c r="I1136" s="202" t="s">
        <v>8072</v>
      </c>
      <c r="J1136" s="202" t="s">
        <v>5650</v>
      </c>
      <c r="K1136" s="202" t="s">
        <v>5650</v>
      </c>
      <c r="L1136" s="202" t="s">
        <v>5650</v>
      </c>
      <c r="M1136" s="202" t="s">
        <v>5650</v>
      </c>
      <c r="N1136" s="202" t="s">
        <v>5650</v>
      </c>
      <c r="O1136" s="202" t="s">
        <v>5650</v>
      </c>
      <c r="P1136" s="202" t="s">
        <v>5650</v>
      </c>
      <c r="Q1136" s="202" t="s">
        <v>5650</v>
      </c>
      <c r="R1136" s="202" t="s">
        <v>5650</v>
      </c>
      <c r="S1136" s="202" t="s">
        <v>5650</v>
      </c>
      <c r="T1136" s="202" t="s">
        <v>5650</v>
      </c>
      <c r="U1136" s="202">
        <v>0</v>
      </c>
      <c r="V1136" s="202">
        <v>0</v>
      </c>
      <c r="W1136" s="202">
        <v>0</v>
      </c>
    </row>
    <row r="1137" s="202" customFormat="1" hidden="1" spans="1:23">
      <c r="A1137" s="202">
        <v>1133</v>
      </c>
      <c r="B1137" s="202" t="s">
        <v>5625</v>
      </c>
      <c r="C1137" s="202" t="s">
        <v>7945</v>
      </c>
      <c r="D1137" s="202" t="s">
        <v>2839</v>
      </c>
      <c r="E1137" s="202" t="s">
        <v>7966</v>
      </c>
      <c r="F1137" s="202" t="s">
        <v>2857</v>
      </c>
      <c r="G1137" s="202" t="s">
        <v>2855</v>
      </c>
      <c r="H1137" s="202" t="s">
        <v>2856</v>
      </c>
      <c r="I1137" s="202" t="s">
        <v>8073</v>
      </c>
      <c r="J1137" s="202" t="s">
        <v>8074</v>
      </c>
      <c r="K1137" s="202" t="s">
        <v>7112</v>
      </c>
      <c r="L1137" s="202" t="s">
        <v>8074</v>
      </c>
      <c r="M1137" s="202" t="s">
        <v>7112</v>
      </c>
      <c r="N1137" s="202" t="s">
        <v>6222</v>
      </c>
      <c r="O1137" s="202" t="s">
        <v>5903</v>
      </c>
      <c r="P1137" s="202" t="s">
        <v>5650</v>
      </c>
      <c r="Q1137" s="202" t="s">
        <v>5650</v>
      </c>
      <c r="R1137" s="202" t="s">
        <v>5650</v>
      </c>
      <c r="S1137" s="202" t="s">
        <v>5650</v>
      </c>
      <c r="T1137" s="202" t="s">
        <v>5650</v>
      </c>
      <c r="U1137" s="202">
        <v>8</v>
      </c>
      <c r="V1137" s="202">
        <v>8</v>
      </c>
      <c r="W1137" s="202">
        <v>0</v>
      </c>
    </row>
    <row r="1138" s="202" customFormat="1" hidden="1" spans="1:23">
      <c r="A1138" s="202">
        <v>1134</v>
      </c>
      <c r="B1138" s="202" t="s">
        <v>5625</v>
      </c>
      <c r="C1138" s="202" t="s">
        <v>7945</v>
      </c>
      <c r="D1138" s="202" t="s">
        <v>2781</v>
      </c>
      <c r="E1138" s="202" t="s">
        <v>8075</v>
      </c>
      <c r="F1138" s="202" t="s">
        <v>2787</v>
      </c>
      <c r="G1138" s="202" t="s">
        <v>2785</v>
      </c>
      <c r="H1138" s="202" t="s">
        <v>2786</v>
      </c>
      <c r="I1138" s="202" t="s">
        <v>8076</v>
      </c>
      <c r="J1138" s="202" t="s">
        <v>5699</v>
      </c>
      <c r="K1138" s="202" t="s">
        <v>5699</v>
      </c>
      <c r="L1138" s="202" t="s">
        <v>5699</v>
      </c>
      <c r="M1138" s="202" t="s">
        <v>5699</v>
      </c>
      <c r="N1138" s="202" t="s">
        <v>5699</v>
      </c>
      <c r="O1138" s="202" t="s">
        <v>5650</v>
      </c>
      <c r="P1138" s="202" t="s">
        <v>5650</v>
      </c>
      <c r="Q1138" s="202" t="s">
        <v>5650</v>
      </c>
      <c r="R1138" s="202" t="s">
        <v>5650</v>
      </c>
      <c r="S1138" s="202" t="s">
        <v>5650</v>
      </c>
      <c r="T1138" s="202" t="s">
        <v>5650</v>
      </c>
      <c r="U1138" s="202">
        <v>1</v>
      </c>
      <c r="V1138" s="202">
        <v>1</v>
      </c>
      <c r="W1138" s="202">
        <v>0</v>
      </c>
    </row>
    <row r="1139" s="202" customFormat="1" hidden="1" spans="1:23">
      <c r="A1139" s="202">
        <v>1135</v>
      </c>
      <c r="B1139" s="202" t="s">
        <v>5625</v>
      </c>
      <c r="C1139" s="202" t="s">
        <v>7945</v>
      </c>
      <c r="D1139" s="202" t="s">
        <v>2748</v>
      </c>
      <c r="E1139" s="202" t="s">
        <v>8077</v>
      </c>
      <c r="F1139" s="202" t="s">
        <v>2751</v>
      </c>
      <c r="G1139" s="202" t="s">
        <v>2749</v>
      </c>
      <c r="H1139" s="202" t="s">
        <v>2750</v>
      </c>
      <c r="I1139" s="202" t="s">
        <v>8078</v>
      </c>
      <c r="J1139" s="202" t="s">
        <v>6971</v>
      </c>
      <c r="K1139" s="202" t="s">
        <v>6971</v>
      </c>
      <c r="L1139" s="202" t="s">
        <v>6971</v>
      </c>
      <c r="M1139" s="202" t="s">
        <v>6971</v>
      </c>
      <c r="N1139" s="202" t="s">
        <v>6971</v>
      </c>
      <c r="O1139" s="202" t="s">
        <v>5650</v>
      </c>
      <c r="P1139" s="202" t="s">
        <v>5650</v>
      </c>
      <c r="Q1139" s="202" t="s">
        <v>5650</v>
      </c>
      <c r="R1139" s="202" t="s">
        <v>5650</v>
      </c>
      <c r="S1139" s="202" t="s">
        <v>5650</v>
      </c>
      <c r="T1139" s="202" t="s">
        <v>5650</v>
      </c>
      <c r="U1139" s="202">
        <v>1</v>
      </c>
      <c r="V1139" s="202">
        <v>1</v>
      </c>
      <c r="W1139" s="202">
        <v>0</v>
      </c>
    </row>
    <row r="1140" s="202" customFormat="1" hidden="1" spans="1:23">
      <c r="A1140" s="202">
        <v>1136</v>
      </c>
      <c r="B1140" s="202" t="s">
        <v>5625</v>
      </c>
      <c r="C1140" s="202" t="s">
        <v>7945</v>
      </c>
      <c r="D1140" s="202" t="s">
        <v>2687</v>
      </c>
      <c r="E1140" s="202" t="s">
        <v>8079</v>
      </c>
      <c r="F1140" s="202" t="s">
        <v>8080</v>
      </c>
      <c r="G1140" s="202" t="s">
        <v>2703</v>
      </c>
      <c r="H1140" s="202" t="s">
        <v>2704</v>
      </c>
      <c r="I1140" s="202" t="s">
        <v>8081</v>
      </c>
      <c r="J1140" s="202" t="s">
        <v>8082</v>
      </c>
      <c r="K1140" s="202" t="s">
        <v>7099</v>
      </c>
      <c r="L1140" s="202" t="s">
        <v>6453</v>
      </c>
      <c r="M1140" s="202" t="s">
        <v>6454</v>
      </c>
      <c r="N1140" s="202" t="s">
        <v>6453</v>
      </c>
      <c r="O1140" s="202" t="s">
        <v>5650</v>
      </c>
      <c r="P1140" s="202" t="s">
        <v>5809</v>
      </c>
      <c r="Q1140" s="202" t="s">
        <v>7890</v>
      </c>
      <c r="R1140" s="202" t="s">
        <v>5685</v>
      </c>
      <c r="S1140" s="202" t="s">
        <v>5685</v>
      </c>
      <c r="T1140" s="202" t="s">
        <v>5722</v>
      </c>
      <c r="U1140" s="202">
        <v>6</v>
      </c>
      <c r="V1140" s="202">
        <v>2</v>
      </c>
      <c r="W1140" s="202">
        <v>4</v>
      </c>
    </row>
    <row r="1141" s="202" customFormat="1" hidden="1" spans="1:23">
      <c r="A1141" s="202">
        <v>1137</v>
      </c>
      <c r="B1141" s="202" t="s">
        <v>5625</v>
      </c>
      <c r="C1141" s="202" t="s">
        <v>7945</v>
      </c>
      <c r="D1141" s="202" t="s">
        <v>2564</v>
      </c>
      <c r="E1141" s="202" t="s">
        <v>8068</v>
      </c>
      <c r="F1141" s="202" t="s">
        <v>2601</v>
      </c>
      <c r="G1141" s="202" t="s">
        <v>2599</v>
      </c>
      <c r="H1141" s="202" t="s">
        <v>2600</v>
      </c>
      <c r="I1141" s="202" t="s">
        <v>6478</v>
      </c>
      <c r="J1141" s="202" t="s">
        <v>5650</v>
      </c>
      <c r="K1141" s="202" t="s">
        <v>5650</v>
      </c>
      <c r="L1141" s="202" t="s">
        <v>5650</v>
      </c>
      <c r="M1141" s="202" t="s">
        <v>5650</v>
      </c>
      <c r="N1141" s="202" t="s">
        <v>5650</v>
      </c>
      <c r="O1141" s="202" t="s">
        <v>5650</v>
      </c>
      <c r="P1141" s="202" t="s">
        <v>5650</v>
      </c>
      <c r="Q1141" s="202" t="s">
        <v>5650</v>
      </c>
      <c r="R1141" s="202" t="s">
        <v>5650</v>
      </c>
      <c r="S1141" s="202" t="s">
        <v>5650</v>
      </c>
      <c r="T1141" s="202" t="s">
        <v>5650</v>
      </c>
      <c r="U1141" s="202">
        <v>0</v>
      </c>
      <c r="V1141" s="202">
        <v>0</v>
      </c>
      <c r="W1141" s="202">
        <v>0</v>
      </c>
    </row>
    <row r="1142" s="202" customFormat="1" hidden="1" spans="1:23">
      <c r="A1142" s="202">
        <v>1138</v>
      </c>
      <c r="B1142" s="202" t="s">
        <v>5625</v>
      </c>
      <c r="C1142" s="202" t="s">
        <v>7945</v>
      </c>
      <c r="D1142" s="202" t="s">
        <v>2687</v>
      </c>
      <c r="E1142" s="202" t="s">
        <v>8083</v>
      </c>
      <c r="F1142" s="202" t="s">
        <v>8084</v>
      </c>
      <c r="G1142" s="202" t="s">
        <v>2706</v>
      </c>
      <c r="H1142" s="202" t="s">
        <v>2707</v>
      </c>
      <c r="I1142" s="202" t="s">
        <v>8085</v>
      </c>
      <c r="J1142" s="202" t="s">
        <v>5865</v>
      </c>
      <c r="K1142" s="202" t="s">
        <v>5795</v>
      </c>
      <c r="L1142" s="202" t="s">
        <v>5650</v>
      </c>
      <c r="M1142" s="202" t="s">
        <v>5650</v>
      </c>
      <c r="N1142" s="202" t="s">
        <v>5650</v>
      </c>
      <c r="O1142" s="202" t="s">
        <v>5650</v>
      </c>
      <c r="P1142" s="202" t="s">
        <v>5865</v>
      </c>
      <c r="Q1142" s="202" t="s">
        <v>5795</v>
      </c>
      <c r="R1142" s="202" t="s">
        <v>5758</v>
      </c>
      <c r="S1142" s="202" t="s">
        <v>5650</v>
      </c>
      <c r="T1142" s="202" t="s">
        <v>5685</v>
      </c>
      <c r="U1142" s="202">
        <v>4</v>
      </c>
      <c r="V1142" s="202">
        <v>0</v>
      </c>
      <c r="W1142" s="202">
        <v>4</v>
      </c>
    </row>
    <row r="1143" s="202" customFormat="1" hidden="1" spans="1:23">
      <c r="A1143" s="202">
        <v>1139</v>
      </c>
      <c r="B1143" s="202" t="s">
        <v>5625</v>
      </c>
      <c r="C1143" s="202" t="s">
        <v>7945</v>
      </c>
      <c r="D1143" s="202" t="s">
        <v>2781</v>
      </c>
      <c r="E1143" s="202" t="s">
        <v>8086</v>
      </c>
      <c r="F1143" s="202" t="s">
        <v>8087</v>
      </c>
      <c r="G1143" s="202" t="s">
        <v>2837</v>
      </c>
      <c r="H1143" s="202" t="s">
        <v>2838</v>
      </c>
      <c r="I1143" s="202" t="s">
        <v>8088</v>
      </c>
      <c r="J1143" s="202" t="s">
        <v>5650</v>
      </c>
      <c r="K1143" s="202" t="s">
        <v>5650</v>
      </c>
      <c r="L1143" s="202" t="s">
        <v>5650</v>
      </c>
      <c r="M1143" s="202" t="s">
        <v>5650</v>
      </c>
      <c r="N1143" s="202" t="s">
        <v>5650</v>
      </c>
      <c r="O1143" s="202" t="s">
        <v>5650</v>
      </c>
      <c r="P1143" s="202" t="s">
        <v>5650</v>
      </c>
      <c r="Q1143" s="202" t="s">
        <v>5650</v>
      </c>
      <c r="R1143" s="202" t="s">
        <v>5650</v>
      </c>
      <c r="S1143" s="202" t="s">
        <v>5650</v>
      </c>
      <c r="T1143" s="202" t="s">
        <v>5650</v>
      </c>
      <c r="U1143" s="202">
        <v>0</v>
      </c>
      <c r="V1143" s="202">
        <v>0</v>
      </c>
      <c r="W1143" s="202">
        <v>0</v>
      </c>
    </row>
    <row r="1144" s="202" customFormat="1" hidden="1" spans="1:23">
      <c r="A1144" s="202">
        <v>1140</v>
      </c>
      <c r="B1144" s="202" t="s">
        <v>5625</v>
      </c>
      <c r="C1144" s="202" t="s">
        <v>7945</v>
      </c>
      <c r="D1144" s="202" t="s">
        <v>2781</v>
      </c>
      <c r="E1144" s="202" t="s">
        <v>8086</v>
      </c>
      <c r="F1144" s="202" t="s">
        <v>8087</v>
      </c>
      <c r="G1144" s="202" t="s">
        <v>2797</v>
      </c>
      <c r="H1144" s="202" t="s">
        <v>2798</v>
      </c>
      <c r="I1144" s="202" t="s">
        <v>8089</v>
      </c>
      <c r="J1144" s="202" t="s">
        <v>8090</v>
      </c>
      <c r="K1144" s="202" t="s">
        <v>8091</v>
      </c>
      <c r="L1144" s="202" t="s">
        <v>5822</v>
      </c>
      <c r="M1144" s="202" t="s">
        <v>7622</v>
      </c>
      <c r="N1144" s="202" t="s">
        <v>6461</v>
      </c>
      <c r="O1144" s="202" t="s">
        <v>5654</v>
      </c>
      <c r="P1144" s="202" t="s">
        <v>7510</v>
      </c>
      <c r="Q1144" s="202" t="s">
        <v>8092</v>
      </c>
      <c r="R1144" s="202" t="s">
        <v>5685</v>
      </c>
      <c r="S1144" s="202" t="s">
        <v>6431</v>
      </c>
      <c r="T1144" s="202" t="s">
        <v>5685</v>
      </c>
      <c r="U1144" s="202">
        <v>7</v>
      </c>
      <c r="V1144" s="202">
        <v>3</v>
      </c>
      <c r="W1144" s="202">
        <v>4</v>
      </c>
    </row>
    <row r="1145" s="202" customFormat="1" hidden="1" spans="1:23">
      <c r="A1145" s="202">
        <v>1141</v>
      </c>
      <c r="B1145" s="202" t="s">
        <v>5625</v>
      </c>
      <c r="C1145" s="202" t="s">
        <v>7945</v>
      </c>
      <c r="D1145" s="202" t="s">
        <v>2781</v>
      </c>
      <c r="E1145" s="202" t="s">
        <v>8086</v>
      </c>
      <c r="F1145" s="202" t="s">
        <v>8087</v>
      </c>
      <c r="G1145" s="202" t="s">
        <v>2800</v>
      </c>
      <c r="H1145" s="202" t="s">
        <v>2801</v>
      </c>
      <c r="I1145" s="202" t="s">
        <v>8093</v>
      </c>
      <c r="J1145" s="202" t="s">
        <v>5650</v>
      </c>
      <c r="K1145" s="202" t="s">
        <v>5650</v>
      </c>
      <c r="L1145" s="202" t="s">
        <v>5650</v>
      </c>
      <c r="M1145" s="202" t="s">
        <v>5650</v>
      </c>
      <c r="N1145" s="202" t="s">
        <v>5650</v>
      </c>
      <c r="O1145" s="202" t="s">
        <v>5650</v>
      </c>
      <c r="P1145" s="202" t="s">
        <v>5650</v>
      </c>
      <c r="Q1145" s="202" t="s">
        <v>5650</v>
      </c>
      <c r="R1145" s="202" t="s">
        <v>5650</v>
      </c>
      <c r="S1145" s="202" t="s">
        <v>5650</v>
      </c>
      <c r="T1145" s="202" t="s">
        <v>5650</v>
      </c>
      <c r="U1145" s="202">
        <v>0</v>
      </c>
      <c r="V1145" s="202">
        <v>0</v>
      </c>
      <c r="W1145" s="202">
        <v>0</v>
      </c>
    </row>
    <row r="1146" s="202" customFormat="1" hidden="1" spans="1:23">
      <c r="A1146" s="202">
        <v>1142</v>
      </c>
      <c r="B1146" s="202" t="s">
        <v>5625</v>
      </c>
      <c r="C1146" s="202" t="s">
        <v>7945</v>
      </c>
      <c r="D1146" s="202" t="s">
        <v>2781</v>
      </c>
      <c r="E1146" s="202" t="s">
        <v>8037</v>
      </c>
      <c r="F1146" s="202" t="s">
        <v>2796</v>
      </c>
      <c r="G1146" s="202" t="s">
        <v>2794</v>
      </c>
      <c r="H1146" s="202" t="s">
        <v>2795</v>
      </c>
      <c r="I1146" s="202" t="s">
        <v>8094</v>
      </c>
      <c r="J1146" s="202" t="s">
        <v>5685</v>
      </c>
      <c r="K1146" s="202" t="s">
        <v>5685</v>
      </c>
      <c r="L1146" s="202" t="s">
        <v>5650</v>
      </c>
      <c r="M1146" s="202" t="s">
        <v>5650</v>
      </c>
      <c r="N1146" s="202" t="s">
        <v>5650</v>
      </c>
      <c r="O1146" s="202" t="s">
        <v>5650</v>
      </c>
      <c r="P1146" s="202" t="s">
        <v>5685</v>
      </c>
      <c r="Q1146" s="202" t="s">
        <v>5685</v>
      </c>
      <c r="R1146" s="202" t="s">
        <v>5650</v>
      </c>
      <c r="S1146" s="202" t="s">
        <v>5685</v>
      </c>
      <c r="T1146" s="202" t="s">
        <v>5650</v>
      </c>
      <c r="U1146" s="202">
        <v>1</v>
      </c>
      <c r="V1146" s="202">
        <v>0</v>
      </c>
      <c r="W1146" s="202">
        <v>1</v>
      </c>
    </row>
    <row r="1147" s="202" customFormat="1" hidden="1" spans="1:23">
      <c r="A1147" s="202">
        <v>1143</v>
      </c>
      <c r="B1147" s="202" t="s">
        <v>5625</v>
      </c>
      <c r="C1147" s="202" t="s">
        <v>7945</v>
      </c>
      <c r="D1147" s="202" t="s">
        <v>2781</v>
      </c>
      <c r="E1147" s="202" t="s">
        <v>8037</v>
      </c>
      <c r="F1147" s="202" t="s">
        <v>2796</v>
      </c>
      <c r="G1147" s="202" t="s">
        <v>2819</v>
      </c>
      <c r="H1147" s="202" t="s">
        <v>2821</v>
      </c>
      <c r="I1147" s="202" t="s">
        <v>5759</v>
      </c>
      <c r="J1147" s="202" t="s">
        <v>5650</v>
      </c>
      <c r="K1147" s="202" t="s">
        <v>5650</v>
      </c>
      <c r="L1147" s="202" t="s">
        <v>5650</v>
      </c>
      <c r="M1147" s="202" t="s">
        <v>5650</v>
      </c>
      <c r="N1147" s="202" t="s">
        <v>5650</v>
      </c>
      <c r="O1147" s="202" t="s">
        <v>5650</v>
      </c>
      <c r="P1147" s="202" t="s">
        <v>5650</v>
      </c>
      <c r="Q1147" s="202" t="s">
        <v>5650</v>
      </c>
      <c r="R1147" s="202" t="s">
        <v>5650</v>
      </c>
      <c r="S1147" s="202" t="s">
        <v>5650</v>
      </c>
      <c r="T1147" s="202" t="s">
        <v>5650</v>
      </c>
      <c r="U1147" s="202">
        <v>0</v>
      </c>
      <c r="V1147" s="202">
        <v>0</v>
      </c>
      <c r="W1147" s="202">
        <v>0</v>
      </c>
    </row>
    <row r="1148" s="202" customFormat="1" hidden="1" spans="1:23">
      <c r="A1148" s="202">
        <v>1144</v>
      </c>
      <c r="B1148" s="202" t="s">
        <v>5625</v>
      </c>
      <c r="C1148" s="202" t="s">
        <v>7945</v>
      </c>
      <c r="D1148" s="202" t="s">
        <v>2603</v>
      </c>
      <c r="E1148" s="202" t="s">
        <v>8095</v>
      </c>
      <c r="F1148" s="202" t="s">
        <v>2637</v>
      </c>
      <c r="G1148" s="202" t="s">
        <v>2651</v>
      </c>
      <c r="H1148" s="202" t="s">
        <v>2652</v>
      </c>
      <c r="I1148" s="202" t="s">
        <v>5834</v>
      </c>
      <c r="J1148" s="202" t="s">
        <v>5837</v>
      </c>
      <c r="K1148" s="202" t="s">
        <v>6399</v>
      </c>
      <c r="L1148" s="202" t="s">
        <v>5896</v>
      </c>
      <c r="M1148" s="202" t="s">
        <v>6369</v>
      </c>
      <c r="N1148" s="202" t="s">
        <v>5699</v>
      </c>
      <c r="O1148" s="202" t="s">
        <v>5654</v>
      </c>
      <c r="P1148" s="202" t="s">
        <v>5669</v>
      </c>
      <c r="Q1148" s="202" t="s">
        <v>5654</v>
      </c>
      <c r="R1148" s="202" t="s">
        <v>5685</v>
      </c>
      <c r="S1148" s="202" t="s">
        <v>5650</v>
      </c>
      <c r="T1148" s="202" t="s">
        <v>5685</v>
      </c>
      <c r="U1148" s="202">
        <v>5</v>
      </c>
      <c r="V1148" s="202">
        <v>3</v>
      </c>
      <c r="W1148" s="202">
        <v>2</v>
      </c>
    </row>
    <row r="1149" s="202" customFormat="1" hidden="1" spans="1:23">
      <c r="A1149" s="202">
        <v>1145</v>
      </c>
      <c r="B1149" s="202" t="s">
        <v>5625</v>
      </c>
      <c r="C1149" s="202" t="s">
        <v>7945</v>
      </c>
      <c r="D1149" s="202" t="s">
        <v>2603</v>
      </c>
      <c r="E1149" s="202" t="s">
        <v>8095</v>
      </c>
      <c r="F1149" s="202" t="s">
        <v>2637</v>
      </c>
      <c r="G1149" s="202" t="s">
        <v>2634</v>
      </c>
      <c r="H1149" s="202" t="s">
        <v>2636</v>
      </c>
      <c r="I1149" s="202" t="s">
        <v>8088</v>
      </c>
      <c r="J1149" s="202" t="s">
        <v>6096</v>
      </c>
      <c r="K1149" s="202" t="s">
        <v>6096</v>
      </c>
      <c r="L1149" s="202" t="s">
        <v>6096</v>
      </c>
      <c r="M1149" s="202" t="s">
        <v>6096</v>
      </c>
      <c r="N1149" s="202" t="s">
        <v>6096</v>
      </c>
      <c r="O1149" s="202" t="s">
        <v>5650</v>
      </c>
      <c r="P1149" s="202" t="s">
        <v>5650</v>
      </c>
      <c r="Q1149" s="202" t="s">
        <v>5650</v>
      </c>
      <c r="R1149" s="202" t="s">
        <v>5650</v>
      </c>
      <c r="S1149" s="202" t="s">
        <v>5650</v>
      </c>
      <c r="T1149" s="202" t="s">
        <v>5650</v>
      </c>
      <c r="U1149" s="202">
        <v>1</v>
      </c>
      <c r="V1149" s="202">
        <v>1</v>
      </c>
      <c r="W1149" s="202">
        <v>0</v>
      </c>
    </row>
    <row r="1150" s="202" customFormat="1" hidden="1" spans="1:23">
      <c r="A1150" s="202">
        <v>1146</v>
      </c>
      <c r="B1150" s="202" t="s">
        <v>5625</v>
      </c>
      <c r="C1150" s="202" t="s">
        <v>7945</v>
      </c>
      <c r="D1150" s="202" t="s">
        <v>2603</v>
      </c>
      <c r="E1150" s="202" t="s">
        <v>8095</v>
      </c>
      <c r="F1150" s="202" t="s">
        <v>2637</v>
      </c>
      <c r="G1150" s="202" t="s">
        <v>2638</v>
      </c>
      <c r="H1150" s="202" t="s">
        <v>2640</v>
      </c>
      <c r="I1150" s="202" t="s">
        <v>8096</v>
      </c>
      <c r="J1150" s="202" t="s">
        <v>7348</v>
      </c>
      <c r="K1150" s="202" t="s">
        <v>6208</v>
      </c>
      <c r="L1150" s="202" t="s">
        <v>7348</v>
      </c>
      <c r="M1150" s="202" t="s">
        <v>6208</v>
      </c>
      <c r="N1150" s="202" t="s">
        <v>7348</v>
      </c>
      <c r="O1150" s="202" t="s">
        <v>5650</v>
      </c>
      <c r="P1150" s="202" t="s">
        <v>5650</v>
      </c>
      <c r="Q1150" s="202" t="s">
        <v>5650</v>
      </c>
      <c r="R1150" s="202" t="s">
        <v>5650</v>
      </c>
      <c r="S1150" s="202" t="s">
        <v>5650</v>
      </c>
      <c r="T1150" s="202" t="s">
        <v>5650</v>
      </c>
      <c r="U1150" s="202">
        <v>4</v>
      </c>
      <c r="V1150" s="202">
        <v>4</v>
      </c>
      <c r="W1150" s="202">
        <v>0</v>
      </c>
    </row>
    <row r="1151" s="202" customFormat="1" hidden="1" spans="1:23">
      <c r="A1151" s="202">
        <v>1147</v>
      </c>
      <c r="B1151" s="202" t="s">
        <v>5625</v>
      </c>
      <c r="C1151" s="202" t="s">
        <v>7945</v>
      </c>
      <c r="D1151" s="202" t="s">
        <v>2603</v>
      </c>
      <c r="E1151" s="202" t="s">
        <v>8095</v>
      </c>
      <c r="F1151" s="202" t="s">
        <v>2637</v>
      </c>
      <c r="G1151" s="202" t="s">
        <v>2685</v>
      </c>
      <c r="H1151" s="202" t="s">
        <v>2686</v>
      </c>
      <c r="I1151" s="202" t="s">
        <v>8097</v>
      </c>
      <c r="J1151" s="202" t="s">
        <v>5650</v>
      </c>
      <c r="K1151" s="202" t="s">
        <v>5650</v>
      </c>
      <c r="L1151" s="202" t="s">
        <v>5650</v>
      </c>
      <c r="M1151" s="202" t="s">
        <v>5650</v>
      </c>
      <c r="N1151" s="202" t="s">
        <v>5650</v>
      </c>
      <c r="O1151" s="202" t="s">
        <v>5650</v>
      </c>
      <c r="P1151" s="202" t="s">
        <v>5650</v>
      </c>
      <c r="Q1151" s="202" t="s">
        <v>5650</v>
      </c>
      <c r="R1151" s="202" t="s">
        <v>5650</v>
      </c>
      <c r="S1151" s="202" t="s">
        <v>5650</v>
      </c>
      <c r="T1151" s="202" t="s">
        <v>5650</v>
      </c>
      <c r="U1151" s="202">
        <v>0</v>
      </c>
      <c r="V1151" s="202">
        <v>0</v>
      </c>
      <c r="W1151" s="202">
        <v>0</v>
      </c>
    </row>
    <row r="1152" s="202" customFormat="1" hidden="1" spans="1:23">
      <c r="A1152" s="202">
        <v>1148</v>
      </c>
      <c r="B1152" s="202" t="s">
        <v>5625</v>
      </c>
      <c r="C1152" s="202" t="s">
        <v>7945</v>
      </c>
      <c r="D1152" s="202" t="s">
        <v>2873</v>
      </c>
      <c r="E1152" s="202" t="s">
        <v>8098</v>
      </c>
      <c r="F1152" s="202" t="s">
        <v>8099</v>
      </c>
      <c r="G1152" s="202" t="s">
        <v>2884</v>
      </c>
      <c r="H1152" s="202" t="s">
        <v>2885</v>
      </c>
      <c r="I1152" s="202" t="s">
        <v>5697</v>
      </c>
      <c r="J1152" s="202" t="s">
        <v>5650</v>
      </c>
      <c r="K1152" s="202" t="s">
        <v>5650</v>
      </c>
      <c r="L1152" s="202" t="s">
        <v>5650</v>
      </c>
      <c r="M1152" s="202" t="s">
        <v>5650</v>
      </c>
      <c r="N1152" s="202" t="s">
        <v>5650</v>
      </c>
      <c r="O1152" s="202" t="s">
        <v>5650</v>
      </c>
      <c r="P1152" s="202" t="s">
        <v>5650</v>
      </c>
      <c r="Q1152" s="202" t="s">
        <v>5650</v>
      </c>
      <c r="R1152" s="202" t="s">
        <v>5650</v>
      </c>
      <c r="S1152" s="202" t="s">
        <v>5650</v>
      </c>
      <c r="T1152" s="202" t="s">
        <v>5650</v>
      </c>
      <c r="U1152" s="202">
        <v>0</v>
      </c>
      <c r="V1152" s="202">
        <v>0</v>
      </c>
      <c r="W1152" s="202">
        <v>0</v>
      </c>
    </row>
    <row r="1153" s="202" customFormat="1" hidden="1" spans="1:23">
      <c r="A1153" s="202">
        <v>1149</v>
      </c>
      <c r="B1153" s="202" t="s">
        <v>5625</v>
      </c>
      <c r="C1153" s="202" t="s">
        <v>7945</v>
      </c>
      <c r="D1153" s="202" t="s">
        <v>2873</v>
      </c>
      <c r="E1153" s="202" t="s">
        <v>8098</v>
      </c>
      <c r="F1153" s="202" t="s">
        <v>8099</v>
      </c>
      <c r="G1153" s="202" t="s">
        <v>2874</v>
      </c>
      <c r="H1153" s="202" t="s">
        <v>2876</v>
      </c>
      <c r="I1153" s="202" t="s">
        <v>8100</v>
      </c>
      <c r="J1153" s="202" t="s">
        <v>5650</v>
      </c>
      <c r="K1153" s="202" t="s">
        <v>5650</v>
      </c>
      <c r="L1153" s="202" t="s">
        <v>5650</v>
      </c>
      <c r="M1153" s="202" t="s">
        <v>5650</v>
      </c>
      <c r="N1153" s="202" t="s">
        <v>5650</v>
      </c>
      <c r="O1153" s="202" t="s">
        <v>5650</v>
      </c>
      <c r="P1153" s="202" t="s">
        <v>5650</v>
      </c>
      <c r="Q1153" s="202" t="s">
        <v>5650</v>
      </c>
      <c r="R1153" s="202" t="s">
        <v>5650</v>
      </c>
      <c r="S1153" s="202" t="s">
        <v>5650</v>
      </c>
      <c r="T1153" s="202" t="s">
        <v>5650</v>
      </c>
      <c r="U1153" s="202">
        <v>0</v>
      </c>
      <c r="V1153" s="202">
        <v>0</v>
      </c>
      <c r="W1153" s="202">
        <v>0</v>
      </c>
    </row>
    <row r="1154" s="202" customFormat="1" hidden="1" spans="1:23">
      <c r="A1154" s="202">
        <v>1150</v>
      </c>
      <c r="B1154" s="202" t="s">
        <v>5625</v>
      </c>
      <c r="C1154" s="202" t="s">
        <v>7945</v>
      </c>
      <c r="D1154" s="202" t="s">
        <v>2873</v>
      </c>
      <c r="E1154" s="202" t="s">
        <v>8098</v>
      </c>
      <c r="F1154" s="202" t="s">
        <v>8099</v>
      </c>
      <c r="G1154" s="202" t="s">
        <v>2886</v>
      </c>
      <c r="H1154" s="202" t="s">
        <v>2887</v>
      </c>
      <c r="I1154" s="202" t="s">
        <v>8101</v>
      </c>
      <c r="J1154" s="202" t="s">
        <v>5843</v>
      </c>
      <c r="K1154" s="202" t="s">
        <v>8102</v>
      </c>
      <c r="L1154" s="202" t="s">
        <v>5843</v>
      </c>
      <c r="M1154" s="202" t="s">
        <v>8102</v>
      </c>
      <c r="N1154" s="202" t="s">
        <v>5843</v>
      </c>
      <c r="O1154" s="202" t="s">
        <v>5650</v>
      </c>
      <c r="P1154" s="202" t="s">
        <v>5650</v>
      </c>
      <c r="Q1154" s="202" t="s">
        <v>5650</v>
      </c>
      <c r="R1154" s="202" t="s">
        <v>5650</v>
      </c>
      <c r="S1154" s="202" t="s">
        <v>5650</v>
      </c>
      <c r="T1154" s="202" t="s">
        <v>5650</v>
      </c>
      <c r="U1154" s="202">
        <v>5</v>
      </c>
      <c r="V1154" s="202">
        <v>5</v>
      </c>
      <c r="W1154" s="202">
        <v>0</v>
      </c>
    </row>
    <row r="1155" s="202" customFormat="1" hidden="1" spans="1:23">
      <c r="A1155" s="202">
        <v>1151</v>
      </c>
      <c r="B1155" s="202" t="s">
        <v>5625</v>
      </c>
      <c r="C1155" s="202" t="s">
        <v>7945</v>
      </c>
      <c r="D1155" s="202" t="s">
        <v>2781</v>
      </c>
      <c r="E1155" s="202" t="s">
        <v>8103</v>
      </c>
      <c r="F1155" s="202" t="s">
        <v>2793</v>
      </c>
      <c r="G1155" s="202" t="s">
        <v>2791</v>
      </c>
      <c r="H1155" s="202" t="s">
        <v>2792</v>
      </c>
      <c r="I1155" s="202" t="s">
        <v>8104</v>
      </c>
      <c r="J1155" s="202" t="s">
        <v>7181</v>
      </c>
      <c r="K1155" s="202" t="s">
        <v>8033</v>
      </c>
      <c r="L1155" s="202" t="s">
        <v>7181</v>
      </c>
      <c r="M1155" s="202" t="s">
        <v>8033</v>
      </c>
      <c r="N1155" s="202" t="s">
        <v>7181</v>
      </c>
      <c r="O1155" s="202" t="s">
        <v>5650</v>
      </c>
      <c r="P1155" s="202" t="s">
        <v>5650</v>
      </c>
      <c r="Q1155" s="202" t="s">
        <v>5650</v>
      </c>
      <c r="R1155" s="202" t="s">
        <v>5650</v>
      </c>
      <c r="S1155" s="202" t="s">
        <v>5650</v>
      </c>
      <c r="T1155" s="202" t="s">
        <v>5650</v>
      </c>
      <c r="U1155" s="202">
        <v>4</v>
      </c>
      <c r="V1155" s="202">
        <v>4</v>
      </c>
      <c r="W1155" s="202">
        <v>0</v>
      </c>
    </row>
    <row r="1156" s="202" customFormat="1" hidden="1" spans="1:23">
      <c r="A1156" s="202">
        <v>1152</v>
      </c>
      <c r="B1156" s="202" t="s">
        <v>5625</v>
      </c>
      <c r="C1156" s="202" t="s">
        <v>7945</v>
      </c>
      <c r="D1156" s="202" t="s">
        <v>2603</v>
      </c>
      <c r="E1156" s="202" t="s">
        <v>8105</v>
      </c>
      <c r="F1156" s="202" t="s">
        <v>2607</v>
      </c>
      <c r="G1156" s="202" t="s">
        <v>2674</v>
      </c>
      <c r="H1156" s="202" t="s">
        <v>2675</v>
      </c>
      <c r="I1156" s="202" t="s">
        <v>8106</v>
      </c>
      <c r="J1156" s="202" t="s">
        <v>5650</v>
      </c>
      <c r="K1156" s="202" t="s">
        <v>5650</v>
      </c>
      <c r="L1156" s="202" t="s">
        <v>5650</v>
      </c>
      <c r="M1156" s="202" t="s">
        <v>5650</v>
      </c>
      <c r="N1156" s="202" t="s">
        <v>5650</v>
      </c>
      <c r="O1156" s="202" t="s">
        <v>5650</v>
      </c>
      <c r="P1156" s="202" t="s">
        <v>5650</v>
      </c>
      <c r="Q1156" s="202" t="s">
        <v>5650</v>
      </c>
      <c r="R1156" s="202" t="s">
        <v>5650</v>
      </c>
      <c r="S1156" s="202" t="s">
        <v>5650</v>
      </c>
      <c r="T1156" s="202" t="s">
        <v>5650</v>
      </c>
      <c r="U1156" s="202">
        <v>0</v>
      </c>
      <c r="V1156" s="202">
        <v>0</v>
      </c>
      <c r="W1156" s="202">
        <v>0</v>
      </c>
    </row>
    <row r="1157" s="202" customFormat="1" hidden="1" spans="1:23">
      <c r="A1157" s="202">
        <v>1153</v>
      </c>
      <c r="B1157" s="202" t="s">
        <v>5625</v>
      </c>
      <c r="C1157" s="202" t="s">
        <v>7945</v>
      </c>
      <c r="D1157" s="202" t="s">
        <v>2603</v>
      </c>
      <c r="E1157" s="202" t="s">
        <v>8105</v>
      </c>
      <c r="F1157" s="202" t="s">
        <v>2607</v>
      </c>
      <c r="G1157" s="202" t="s">
        <v>2604</v>
      </c>
      <c r="H1157" s="202" t="s">
        <v>2606</v>
      </c>
      <c r="I1157" s="202" t="s">
        <v>8107</v>
      </c>
      <c r="J1157" s="202" t="s">
        <v>7742</v>
      </c>
      <c r="K1157" s="202" t="s">
        <v>8108</v>
      </c>
      <c r="L1157" s="202" t="s">
        <v>5967</v>
      </c>
      <c r="M1157" s="202" t="s">
        <v>8109</v>
      </c>
      <c r="N1157" s="202" t="s">
        <v>5922</v>
      </c>
      <c r="O1157" s="202" t="s">
        <v>5969</v>
      </c>
      <c r="P1157" s="202" t="s">
        <v>5987</v>
      </c>
      <c r="Q1157" s="202" t="s">
        <v>5988</v>
      </c>
      <c r="R1157" s="202" t="s">
        <v>5650</v>
      </c>
      <c r="S1157" s="202" t="s">
        <v>5987</v>
      </c>
      <c r="T1157" s="202" t="s">
        <v>5650</v>
      </c>
      <c r="U1157" s="202">
        <v>4</v>
      </c>
      <c r="V1157" s="202">
        <v>2</v>
      </c>
      <c r="W1157" s="202">
        <v>2</v>
      </c>
    </row>
    <row r="1158" s="202" customFormat="1" spans="1:23">
      <c r="A1158" s="202">
        <v>1154</v>
      </c>
      <c r="B1158" s="202" t="s">
        <v>5625</v>
      </c>
      <c r="C1158" s="202" t="s">
        <v>7945</v>
      </c>
      <c r="D1158" s="202" t="s">
        <v>5642</v>
      </c>
      <c r="E1158" s="202" t="s">
        <v>5642</v>
      </c>
      <c r="F1158" s="202" t="s">
        <v>2891</v>
      </c>
      <c r="G1158" s="202" t="s">
        <v>2889</v>
      </c>
      <c r="H1158" s="202" t="s">
        <v>2890</v>
      </c>
      <c r="I1158" s="202" t="s">
        <v>8110</v>
      </c>
      <c r="J1158" s="202" t="s">
        <v>6513</v>
      </c>
      <c r="K1158" s="202" t="s">
        <v>6626</v>
      </c>
      <c r="L1158" s="202" t="s">
        <v>5664</v>
      </c>
      <c r="M1158" s="202" t="s">
        <v>7829</v>
      </c>
      <c r="N1158" s="202" t="s">
        <v>5664</v>
      </c>
      <c r="O1158" s="202" t="s">
        <v>5650</v>
      </c>
      <c r="P1158" s="202" t="s">
        <v>5865</v>
      </c>
      <c r="Q1158" s="202" t="s">
        <v>5795</v>
      </c>
      <c r="R1158" s="202" t="s">
        <v>5669</v>
      </c>
      <c r="S1158" s="202" t="s">
        <v>5685</v>
      </c>
      <c r="T1158" s="202" t="s">
        <v>5685</v>
      </c>
      <c r="U1158" s="202">
        <v>6</v>
      </c>
      <c r="V1158" s="202">
        <v>2</v>
      </c>
      <c r="W1158" s="202">
        <v>4</v>
      </c>
    </row>
    <row r="1159" s="202" customFormat="1" hidden="1" spans="1:23">
      <c r="A1159" s="202">
        <v>1155</v>
      </c>
      <c r="B1159" s="202" t="s">
        <v>5625</v>
      </c>
      <c r="C1159" s="202" t="s">
        <v>7945</v>
      </c>
      <c r="D1159" s="202" t="s">
        <v>2603</v>
      </c>
      <c r="E1159" s="202" t="s">
        <v>8111</v>
      </c>
      <c r="F1159" s="202" t="s">
        <v>2613</v>
      </c>
      <c r="G1159" s="202" t="s">
        <v>2629</v>
      </c>
      <c r="H1159" s="202" t="s">
        <v>2630</v>
      </c>
      <c r="I1159" s="202" t="s">
        <v>8112</v>
      </c>
      <c r="J1159" s="202" t="s">
        <v>6336</v>
      </c>
      <c r="K1159" s="202" t="s">
        <v>6337</v>
      </c>
      <c r="L1159" s="202" t="s">
        <v>6096</v>
      </c>
      <c r="M1159" s="202" t="s">
        <v>6096</v>
      </c>
      <c r="N1159" s="202" t="s">
        <v>6096</v>
      </c>
      <c r="O1159" s="202" t="s">
        <v>5650</v>
      </c>
      <c r="P1159" s="202" t="s">
        <v>5685</v>
      </c>
      <c r="Q1159" s="202" t="s">
        <v>5685</v>
      </c>
      <c r="R1159" s="202" t="s">
        <v>5650</v>
      </c>
      <c r="S1159" s="202" t="s">
        <v>5685</v>
      </c>
      <c r="T1159" s="202" t="s">
        <v>5650</v>
      </c>
      <c r="U1159" s="202">
        <v>2</v>
      </c>
      <c r="V1159" s="202">
        <v>1</v>
      </c>
      <c r="W1159" s="202">
        <v>1</v>
      </c>
    </row>
    <row r="1160" s="202" customFormat="1" hidden="1" spans="1:23">
      <c r="A1160" s="202">
        <v>1156</v>
      </c>
      <c r="B1160" s="202" t="s">
        <v>5625</v>
      </c>
      <c r="C1160" s="202" t="s">
        <v>7945</v>
      </c>
      <c r="D1160" s="202" t="s">
        <v>2748</v>
      </c>
      <c r="E1160" s="202" t="s">
        <v>8113</v>
      </c>
      <c r="F1160" s="202" t="s">
        <v>2778</v>
      </c>
      <c r="G1160" s="202" t="s">
        <v>2776</v>
      </c>
      <c r="H1160" s="202" t="s">
        <v>2777</v>
      </c>
      <c r="I1160" s="202" t="s">
        <v>8114</v>
      </c>
      <c r="J1160" s="202" t="s">
        <v>6252</v>
      </c>
      <c r="K1160" s="202" t="s">
        <v>7281</v>
      </c>
      <c r="L1160" s="202" t="s">
        <v>5685</v>
      </c>
      <c r="M1160" s="202" t="s">
        <v>6527</v>
      </c>
      <c r="N1160" s="202" t="s">
        <v>5685</v>
      </c>
      <c r="O1160" s="202" t="s">
        <v>5650</v>
      </c>
      <c r="P1160" s="202" t="s">
        <v>5960</v>
      </c>
      <c r="Q1160" s="202" t="s">
        <v>5667</v>
      </c>
      <c r="R1160" s="202" t="s">
        <v>6371</v>
      </c>
      <c r="S1160" s="202" t="s">
        <v>5669</v>
      </c>
      <c r="T1160" s="202" t="s">
        <v>5704</v>
      </c>
      <c r="U1160" s="202">
        <v>11</v>
      </c>
      <c r="V1160" s="202">
        <v>3</v>
      </c>
      <c r="W1160" s="202">
        <v>8</v>
      </c>
    </row>
    <row r="1161" s="202" customFormat="1" hidden="1" spans="1:23">
      <c r="A1161" s="202">
        <v>1157</v>
      </c>
      <c r="B1161" s="202" t="s">
        <v>5625</v>
      </c>
      <c r="C1161" s="202" t="s">
        <v>7945</v>
      </c>
      <c r="D1161" s="202" t="s">
        <v>2687</v>
      </c>
      <c r="E1161" s="202" t="s">
        <v>8083</v>
      </c>
      <c r="F1161" s="202" t="s">
        <v>2690</v>
      </c>
      <c r="G1161" s="202" t="s">
        <v>2688</v>
      </c>
      <c r="H1161" s="202" t="s">
        <v>2689</v>
      </c>
      <c r="I1161" s="202" t="s">
        <v>8115</v>
      </c>
      <c r="J1161" s="202" t="s">
        <v>8116</v>
      </c>
      <c r="K1161" s="202" t="s">
        <v>8117</v>
      </c>
      <c r="L1161" s="202" t="s">
        <v>8118</v>
      </c>
      <c r="M1161" s="202" t="s">
        <v>8119</v>
      </c>
      <c r="N1161" s="202" t="s">
        <v>8118</v>
      </c>
      <c r="O1161" s="202" t="s">
        <v>5650</v>
      </c>
      <c r="P1161" s="202" t="s">
        <v>6298</v>
      </c>
      <c r="Q1161" s="202" t="s">
        <v>6298</v>
      </c>
      <c r="R1161" s="202" t="s">
        <v>5650</v>
      </c>
      <c r="S1161" s="202" t="s">
        <v>6298</v>
      </c>
      <c r="T1161" s="202" t="s">
        <v>5650</v>
      </c>
      <c r="U1161" s="202">
        <v>4</v>
      </c>
      <c r="V1161" s="202">
        <v>3</v>
      </c>
      <c r="W1161" s="202">
        <v>1</v>
      </c>
    </row>
    <row r="1162" s="202" customFormat="1" hidden="1" spans="1:23">
      <c r="A1162" s="202">
        <v>1158</v>
      </c>
      <c r="B1162" s="202" t="s">
        <v>5625</v>
      </c>
      <c r="C1162" s="202" t="s">
        <v>7945</v>
      </c>
      <c r="D1162" s="202" t="s">
        <v>2603</v>
      </c>
      <c r="E1162" s="202" t="s">
        <v>8120</v>
      </c>
      <c r="F1162" s="202" t="s">
        <v>2610</v>
      </c>
      <c r="G1162" s="202" t="s">
        <v>2608</v>
      </c>
      <c r="H1162" s="202" t="s">
        <v>2609</v>
      </c>
      <c r="I1162" s="202" t="s">
        <v>8121</v>
      </c>
      <c r="J1162" s="202" t="s">
        <v>8122</v>
      </c>
      <c r="K1162" s="202" t="s">
        <v>7281</v>
      </c>
      <c r="L1162" s="202" t="s">
        <v>7093</v>
      </c>
      <c r="M1162" s="202" t="s">
        <v>7330</v>
      </c>
      <c r="N1162" s="202" t="s">
        <v>7403</v>
      </c>
      <c r="O1162" s="202" t="s">
        <v>8123</v>
      </c>
      <c r="P1162" s="202" t="s">
        <v>7141</v>
      </c>
      <c r="Q1162" s="202" t="s">
        <v>5736</v>
      </c>
      <c r="R1162" s="202" t="s">
        <v>5669</v>
      </c>
      <c r="S1162" s="202" t="s">
        <v>6298</v>
      </c>
      <c r="T1162" s="202" t="s">
        <v>5669</v>
      </c>
      <c r="U1162" s="202">
        <v>21</v>
      </c>
      <c r="V1162" s="202">
        <v>16</v>
      </c>
      <c r="W1162" s="202">
        <v>5</v>
      </c>
    </row>
    <row r="1163" s="202" customFormat="1" hidden="1" spans="1:23">
      <c r="A1163" s="202">
        <v>1159</v>
      </c>
      <c r="B1163" s="202" t="s">
        <v>5625</v>
      </c>
      <c r="C1163" s="202" t="s">
        <v>7945</v>
      </c>
      <c r="D1163" s="202" t="s">
        <v>3021</v>
      </c>
      <c r="E1163" s="202" t="s">
        <v>8071</v>
      </c>
      <c r="F1163" s="202" t="s">
        <v>3046</v>
      </c>
      <c r="G1163" s="202" t="s">
        <v>3044</v>
      </c>
      <c r="H1163" s="202" t="s">
        <v>3045</v>
      </c>
      <c r="I1163" s="202" t="s">
        <v>6096</v>
      </c>
      <c r="J1163" s="202" t="s">
        <v>5650</v>
      </c>
      <c r="K1163" s="202" t="s">
        <v>5650</v>
      </c>
      <c r="L1163" s="202" t="s">
        <v>5650</v>
      </c>
      <c r="M1163" s="202" t="s">
        <v>5650</v>
      </c>
      <c r="N1163" s="202" t="s">
        <v>5650</v>
      </c>
      <c r="O1163" s="202" t="s">
        <v>5650</v>
      </c>
      <c r="P1163" s="202" t="s">
        <v>5650</v>
      </c>
      <c r="Q1163" s="202" t="s">
        <v>5650</v>
      </c>
      <c r="R1163" s="202" t="s">
        <v>5650</v>
      </c>
      <c r="S1163" s="202" t="s">
        <v>5650</v>
      </c>
      <c r="T1163" s="202" t="s">
        <v>5650</v>
      </c>
      <c r="U1163" s="202">
        <v>0</v>
      </c>
      <c r="V1163" s="202">
        <v>0</v>
      </c>
      <c r="W1163" s="202">
        <v>0</v>
      </c>
    </row>
    <row r="1164" s="202" customFormat="1" hidden="1" spans="1:23">
      <c r="A1164" s="202">
        <v>1160</v>
      </c>
      <c r="B1164" s="202" t="s">
        <v>5625</v>
      </c>
      <c r="C1164" s="202" t="s">
        <v>7945</v>
      </c>
      <c r="D1164" s="202" t="s">
        <v>2748</v>
      </c>
      <c r="E1164" s="202" t="s">
        <v>8077</v>
      </c>
      <c r="F1164" s="202" t="s">
        <v>2769</v>
      </c>
      <c r="G1164" s="202" t="s">
        <v>2772</v>
      </c>
      <c r="H1164" s="202" t="s">
        <v>2773</v>
      </c>
      <c r="I1164" s="202" t="s">
        <v>8124</v>
      </c>
      <c r="J1164" s="202" t="s">
        <v>7581</v>
      </c>
      <c r="K1164" s="202" t="s">
        <v>7227</v>
      </c>
      <c r="L1164" s="202" t="s">
        <v>8125</v>
      </c>
      <c r="M1164" s="202" t="s">
        <v>8126</v>
      </c>
      <c r="N1164" s="202" t="s">
        <v>8125</v>
      </c>
      <c r="O1164" s="202" t="s">
        <v>5650</v>
      </c>
      <c r="P1164" s="202" t="s">
        <v>5817</v>
      </c>
      <c r="Q1164" s="202" t="s">
        <v>5995</v>
      </c>
      <c r="R1164" s="202" t="s">
        <v>5669</v>
      </c>
      <c r="S1164" s="202" t="s">
        <v>5669</v>
      </c>
      <c r="T1164" s="202" t="s">
        <v>5669</v>
      </c>
      <c r="U1164" s="202">
        <v>10</v>
      </c>
      <c r="V1164" s="202">
        <v>4</v>
      </c>
      <c r="W1164" s="202">
        <v>6</v>
      </c>
    </row>
    <row r="1165" s="202" customFormat="1" hidden="1" spans="1:23">
      <c r="A1165" s="202">
        <v>1161</v>
      </c>
      <c r="B1165" s="202" t="s">
        <v>5625</v>
      </c>
      <c r="C1165" s="202" t="s">
        <v>7945</v>
      </c>
      <c r="D1165" s="202" t="s">
        <v>2748</v>
      </c>
      <c r="E1165" s="202" t="s">
        <v>8077</v>
      </c>
      <c r="F1165" s="202" t="s">
        <v>2769</v>
      </c>
      <c r="G1165" s="202" t="s">
        <v>2767</v>
      </c>
      <c r="H1165" s="202" t="s">
        <v>2768</v>
      </c>
      <c r="I1165" s="202" t="s">
        <v>8127</v>
      </c>
      <c r="J1165" s="202" t="s">
        <v>5685</v>
      </c>
      <c r="K1165" s="202" t="s">
        <v>5685</v>
      </c>
      <c r="L1165" s="202" t="s">
        <v>5685</v>
      </c>
      <c r="M1165" s="202" t="s">
        <v>5685</v>
      </c>
      <c r="N1165" s="202" t="s">
        <v>5685</v>
      </c>
      <c r="O1165" s="202" t="s">
        <v>5650</v>
      </c>
      <c r="P1165" s="202" t="s">
        <v>5650</v>
      </c>
      <c r="Q1165" s="202" t="s">
        <v>5650</v>
      </c>
      <c r="R1165" s="202" t="s">
        <v>5650</v>
      </c>
      <c r="S1165" s="202" t="s">
        <v>5650</v>
      </c>
      <c r="T1165" s="202" t="s">
        <v>5650</v>
      </c>
      <c r="U1165" s="202">
        <v>1</v>
      </c>
      <c r="V1165" s="202">
        <v>1</v>
      </c>
      <c r="W1165" s="202">
        <v>0</v>
      </c>
    </row>
    <row r="1166" s="202" customFormat="1" hidden="1" spans="1:23">
      <c r="A1166" s="202">
        <v>1162</v>
      </c>
      <c r="B1166" s="202" t="s">
        <v>5625</v>
      </c>
      <c r="C1166" s="202" t="s">
        <v>7945</v>
      </c>
      <c r="D1166" s="202" t="s">
        <v>2781</v>
      </c>
      <c r="E1166" s="202" t="s">
        <v>8037</v>
      </c>
      <c r="F1166" s="202" t="s">
        <v>2804</v>
      </c>
      <c r="G1166" s="202" t="s">
        <v>2802</v>
      </c>
      <c r="H1166" s="202" t="s">
        <v>2803</v>
      </c>
      <c r="I1166" s="202" t="s">
        <v>8128</v>
      </c>
      <c r="J1166" s="202" t="s">
        <v>5922</v>
      </c>
      <c r="K1166" s="202" t="s">
        <v>5922</v>
      </c>
      <c r="L1166" s="202" t="s">
        <v>5922</v>
      </c>
      <c r="M1166" s="202" t="s">
        <v>5922</v>
      </c>
      <c r="N1166" s="202" t="s">
        <v>5922</v>
      </c>
      <c r="O1166" s="202" t="s">
        <v>5650</v>
      </c>
      <c r="P1166" s="202" t="s">
        <v>5650</v>
      </c>
      <c r="Q1166" s="202" t="s">
        <v>5650</v>
      </c>
      <c r="R1166" s="202" t="s">
        <v>5650</v>
      </c>
      <c r="S1166" s="202" t="s">
        <v>5650</v>
      </c>
      <c r="T1166" s="202" t="s">
        <v>5650</v>
      </c>
      <c r="U1166" s="202">
        <v>1</v>
      </c>
      <c r="V1166" s="202">
        <v>1</v>
      </c>
      <c r="W1166" s="202">
        <v>0</v>
      </c>
    </row>
    <row r="1167" s="202" customFormat="1" hidden="1" spans="1:23">
      <c r="A1167" s="202">
        <v>1163</v>
      </c>
      <c r="B1167" s="202" t="s">
        <v>5625</v>
      </c>
      <c r="C1167" s="202" t="s">
        <v>7945</v>
      </c>
      <c r="D1167" s="202" t="s">
        <v>2888</v>
      </c>
      <c r="E1167" s="202" t="s">
        <v>7903</v>
      </c>
      <c r="F1167" s="202" t="s">
        <v>2910</v>
      </c>
      <c r="G1167" s="202" t="s">
        <v>2923</v>
      </c>
      <c r="H1167" s="202" t="s">
        <v>2924</v>
      </c>
      <c r="I1167" s="202" t="s">
        <v>8129</v>
      </c>
      <c r="J1167" s="202" t="s">
        <v>5900</v>
      </c>
      <c r="K1167" s="202" t="s">
        <v>7804</v>
      </c>
      <c r="L1167" s="202" t="s">
        <v>6309</v>
      </c>
      <c r="M1167" s="202" t="s">
        <v>6309</v>
      </c>
      <c r="N1167" s="202" t="s">
        <v>6309</v>
      </c>
      <c r="O1167" s="202" t="s">
        <v>5650</v>
      </c>
      <c r="P1167" s="202" t="s">
        <v>5685</v>
      </c>
      <c r="Q1167" s="202" t="s">
        <v>5685</v>
      </c>
      <c r="R1167" s="202" t="s">
        <v>5685</v>
      </c>
      <c r="S1167" s="202" t="s">
        <v>5650</v>
      </c>
      <c r="T1167" s="202" t="s">
        <v>5650</v>
      </c>
      <c r="U1167" s="202">
        <v>2</v>
      </c>
      <c r="V1167" s="202">
        <v>1</v>
      </c>
      <c r="W1167" s="202">
        <v>1</v>
      </c>
    </row>
    <row r="1168" s="202" customFormat="1" hidden="1" spans="1:23">
      <c r="A1168" s="202">
        <v>1164</v>
      </c>
      <c r="B1168" s="202" t="s">
        <v>5625</v>
      </c>
      <c r="C1168" s="202" t="s">
        <v>7945</v>
      </c>
      <c r="D1168" s="202" t="s">
        <v>2781</v>
      </c>
      <c r="E1168" s="202" t="s">
        <v>8103</v>
      </c>
      <c r="F1168" s="202" t="s">
        <v>2810</v>
      </c>
      <c r="G1168" s="202" t="s">
        <v>2808</v>
      </c>
      <c r="H1168" s="202" t="s">
        <v>2809</v>
      </c>
      <c r="I1168" s="202" t="s">
        <v>8130</v>
      </c>
      <c r="J1168" s="202" t="s">
        <v>5799</v>
      </c>
      <c r="K1168" s="202" t="s">
        <v>6298</v>
      </c>
      <c r="L1168" s="202" t="s">
        <v>5650</v>
      </c>
      <c r="M1168" s="202" t="s">
        <v>5650</v>
      </c>
      <c r="N1168" s="202" t="s">
        <v>5650</v>
      </c>
      <c r="O1168" s="202" t="s">
        <v>5650</v>
      </c>
      <c r="P1168" s="202" t="s">
        <v>5799</v>
      </c>
      <c r="Q1168" s="202" t="s">
        <v>6636</v>
      </c>
      <c r="R1168" s="202" t="s">
        <v>5759</v>
      </c>
      <c r="S1168" s="202" t="s">
        <v>5685</v>
      </c>
      <c r="T1168" s="202" t="s">
        <v>5759</v>
      </c>
      <c r="U1168" s="202">
        <v>13</v>
      </c>
      <c r="V1168" s="202">
        <v>2</v>
      </c>
      <c r="W1168" s="202">
        <v>11</v>
      </c>
    </row>
    <row r="1169" s="202" customFormat="1" hidden="1" spans="1:23">
      <c r="A1169" s="202">
        <v>1165</v>
      </c>
      <c r="B1169" s="202" t="s">
        <v>5625</v>
      </c>
      <c r="C1169" s="202" t="s">
        <v>7945</v>
      </c>
      <c r="D1169" s="202" t="s">
        <v>2603</v>
      </c>
      <c r="E1169" s="202" t="s">
        <v>8034</v>
      </c>
      <c r="F1169" s="202" t="s">
        <v>2643</v>
      </c>
      <c r="G1169" s="202" t="s">
        <v>2641</v>
      </c>
      <c r="H1169" s="202" t="s">
        <v>2642</v>
      </c>
      <c r="I1169" s="202" t="s">
        <v>8131</v>
      </c>
      <c r="J1169" s="202" t="s">
        <v>8132</v>
      </c>
      <c r="K1169" s="202" t="s">
        <v>6730</v>
      </c>
      <c r="L1169" s="202" t="s">
        <v>8133</v>
      </c>
      <c r="M1169" s="202" t="s">
        <v>5979</v>
      </c>
      <c r="N1169" s="202" t="s">
        <v>5869</v>
      </c>
      <c r="O1169" s="202" t="s">
        <v>6319</v>
      </c>
      <c r="P1169" s="202" t="s">
        <v>6240</v>
      </c>
      <c r="Q1169" s="202" t="s">
        <v>6211</v>
      </c>
      <c r="R1169" s="202" t="s">
        <v>5685</v>
      </c>
      <c r="S1169" s="202" t="s">
        <v>6298</v>
      </c>
      <c r="T1169" s="202" t="s">
        <v>5685</v>
      </c>
      <c r="U1169" s="202">
        <v>13</v>
      </c>
      <c r="V1169" s="202">
        <v>10</v>
      </c>
      <c r="W1169" s="202">
        <v>3</v>
      </c>
    </row>
    <row r="1170" s="202" customFormat="1" hidden="1" spans="1:23">
      <c r="A1170" s="202">
        <v>1166</v>
      </c>
      <c r="B1170" s="202" t="s">
        <v>5625</v>
      </c>
      <c r="C1170" s="202" t="s">
        <v>7945</v>
      </c>
      <c r="D1170" s="202" t="s">
        <v>2687</v>
      </c>
      <c r="E1170" s="202" t="s">
        <v>8134</v>
      </c>
      <c r="F1170" s="202" t="s">
        <v>2714</v>
      </c>
      <c r="G1170" s="202" t="s">
        <v>2712</v>
      </c>
      <c r="H1170" s="202" t="s">
        <v>2713</v>
      </c>
      <c r="I1170" s="202" t="s">
        <v>8135</v>
      </c>
      <c r="J1170" s="202" t="s">
        <v>5896</v>
      </c>
      <c r="K1170" s="202" t="s">
        <v>5866</v>
      </c>
      <c r="L1170" s="202" t="s">
        <v>5896</v>
      </c>
      <c r="M1170" s="202" t="s">
        <v>5866</v>
      </c>
      <c r="N1170" s="202" t="s">
        <v>5699</v>
      </c>
      <c r="O1170" s="202" t="s">
        <v>5654</v>
      </c>
      <c r="P1170" s="202" t="s">
        <v>5650</v>
      </c>
      <c r="Q1170" s="202" t="s">
        <v>5650</v>
      </c>
      <c r="R1170" s="202" t="s">
        <v>5650</v>
      </c>
      <c r="S1170" s="202" t="s">
        <v>5650</v>
      </c>
      <c r="T1170" s="202" t="s">
        <v>5650</v>
      </c>
      <c r="U1170" s="202">
        <v>2</v>
      </c>
      <c r="V1170" s="202">
        <v>2</v>
      </c>
      <c r="W1170" s="202">
        <v>0</v>
      </c>
    </row>
    <row r="1171" s="202" customFormat="1" hidden="1" spans="1:23">
      <c r="A1171" s="202">
        <v>1167</v>
      </c>
      <c r="B1171" s="202" t="s">
        <v>5625</v>
      </c>
      <c r="C1171" s="202" t="s">
        <v>7945</v>
      </c>
      <c r="D1171" s="202" t="s">
        <v>2687</v>
      </c>
      <c r="E1171" s="202" t="s">
        <v>8134</v>
      </c>
      <c r="F1171" s="202" t="s">
        <v>2714</v>
      </c>
      <c r="G1171" s="202" t="s">
        <v>2723</v>
      </c>
      <c r="H1171" s="202" t="s">
        <v>2724</v>
      </c>
      <c r="I1171" s="202" t="s">
        <v>8136</v>
      </c>
      <c r="J1171" s="202" t="s">
        <v>5650</v>
      </c>
      <c r="K1171" s="202" t="s">
        <v>5650</v>
      </c>
      <c r="L1171" s="202" t="s">
        <v>5650</v>
      </c>
      <c r="M1171" s="202" t="s">
        <v>5650</v>
      </c>
      <c r="N1171" s="202" t="s">
        <v>5650</v>
      </c>
      <c r="O1171" s="202" t="s">
        <v>5650</v>
      </c>
      <c r="P1171" s="202" t="s">
        <v>5650</v>
      </c>
      <c r="Q1171" s="202" t="s">
        <v>5650</v>
      </c>
      <c r="R1171" s="202" t="s">
        <v>5650</v>
      </c>
      <c r="S1171" s="202" t="s">
        <v>5650</v>
      </c>
      <c r="T1171" s="202" t="s">
        <v>5650</v>
      </c>
      <c r="U1171" s="202">
        <v>0</v>
      </c>
      <c r="V1171" s="202">
        <v>0</v>
      </c>
      <c r="W1171" s="202">
        <v>0</v>
      </c>
    </row>
    <row r="1172" s="202" customFormat="1" hidden="1" spans="1:23">
      <c r="A1172" s="202">
        <v>1168</v>
      </c>
      <c r="B1172" s="202" t="s">
        <v>5625</v>
      </c>
      <c r="C1172" s="202" t="s">
        <v>7945</v>
      </c>
      <c r="D1172" s="202" t="s">
        <v>2781</v>
      </c>
      <c r="E1172" s="202" t="s">
        <v>8030</v>
      </c>
      <c r="F1172" s="202" t="s">
        <v>2807</v>
      </c>
      <c r="G1172" s="202" t="s">
        <v>2805</v>
      </c>
      <c r="H1172" s="202" t="s">
        <v>2806</v>
      </c>
      <c r="I1172" s="202" t="s">
        <v>8137</v>
      </c>
      <c r="J1172" s="202" t="s">
        <v>5669</v>
      </c>
      <c r="K1172" s="202" t="s">
        <v>5654</v>
      </c>
      <c r="L1172" s="202" t="s">
        <v>5650</v>
      </c>
      <c r="M1172" s="202" t="s">
        <v>5650</v>
      </c>
      <c r="N1172" s="202" t="s">
        <v>5650</v>
      </c>
      <c r="O1172" s="202" t="s">
        <v>5650</v>
      </c>
      <c r="P1172" s="202" t="s">
        <v>5669</v>
      </c>
      <c r="Q1172" s="202" t="s">
        <v>5654</v>
      </c>
      <c r="R1172" s="202" t="s">
        <v>5685</v>
      </c>
      <c r="S1172" s="202" t="s">
        <v>5650</v>
      </c>
      <c r="T1172" s="202" t="s">
        <v>5685</v>
      </c>
      <c r="U1172" s="202">
        <v>2</v>
      </c>
      <c r="V1172" s="202">
        <v>0</v>
      </c>
      <c r="W1172" s="202">
        <v>2</v>
      </c>
    </row>
    <row r="1173" s="202" customFormat="1" hidden="1" spans="1:23">
      <c r="A1173" s="202">
        <v>1169</v>
      </c>
      <c r="B1173" s="202" t="s">
        <v>5625</v>
      </c>
      <c r="C1173" s="202" t="s">
        <v>7945</v>
      </c>
      <c r="D1173" s="202" t="s">
        <v>2748</v>
      </c>
      <c r="E1173" s="202" t="s">
        <v>8113</v>
      </c>
      <c r="F1173" s="202" t="s">
        <v>2757</v>
      </c>
      <c r="G1173" s="202" t="s">
        <v>2755</v>
      </c>
      <c r="H1173" s="202" t="s">
        <v>2756</v>
      </c>
      <c r="I1173" s="202" t="s">
        <v>8138</v>
      </c>
      <c r="J1173" s="202" t="s">
        <v>5650</v>
      </c>
      <c r="K1173" s="202" t="s">
        <v>5650</v>
      </c>
      <c r="L1173" s="202" t="s">
        <v>5650</v>
      </c>
      <c r="M1173" s="202" t="s">
        <v>5650</v>
      </c>
      <c r="N1173" s="202" t="s">
        <v>5650</v>
      </c>
      <c r="O1173" s="202" t="s">
        <v>5650</v>
      </c>
      <c r="P1173" s="202" t="s">
        <v>5650</v>
      </c>
      <c r="Q1173" s="202" t="s">
        <v>5650</v>
      </c>
      <c r="R1173" s="202" t="s">
        <v>5650</v>
      </c>
      <c r="S1173" s="202" t="s">
        <v>5650</v>
      </c>
      <c r="T1173" s="202" t="s">
        <v>5650</v>
      </c>
      <c r="U1173" s="202">
        <v>0</v>
      </c>
      <c r="V1173" s="202">
        <v>0</v>
      </c>
      <c r="W1173" s="202">
        <v>0</v>
      </c>
    </row>
    <row r="1174" s="202" customFormat="1" hidden="1" spans="1:23">
      <c r="A1174" s="202">
        <v>1170</v>
      </c>
      <c r="B1174" s="202" t="s">
        <v>5625</v>
      </c>
      <c r="C1174" s="202" t="s">
        <v>7945</v>
      </c>
      <c r="D1174" s="202" t="s">
        <v>2748</v>
      </c>
      <c r="E1174" s="202" t="s">
        <v>8139</v>
      </c>
      <c r="F1174" s="202" t="s">
        <v>2763</v>
      </c>
      <c r="G1174" s="202" t="s">
        <v>2761</v>
      </c>
      <c r="H1174" s="202" t="s">
        <v>2762</v>
      </c>
      <c r="I1174" s="202" t="s">
        <v>6096</v>
      </c>
      <c r="J1174" s="202" t="s">
        <v>5650</v>
      </c>
      <c r="K1174" s="202" t="s">
        <v>5650</v>
      </c>
      <c r="L1174" s="202" t="s">
        <v>5650</v>
      </c>
      <c r="M1174" s="202" t="s">
        <v>5650</v>
      </c>
      <c r="N1174" s="202" t="s">
        <v>5650</v>
      </c>
      <c r="O1174" s="202" t="s">
        <v>5650</v>
      </c>
      <c r="P1174" s="202" t="s">
        <v>5650</v>
      </c>
      <c r="Q1174" s="202" t="s">
        <v>5650</v>
      </c>
      <c r="R1174" s="202" t="s">
        <v>5650</v>
      </c>
      <c r="S1174" s="202" t="s">
        <v>5650</v>
      </c>
      <c r="T1174" s="202" t="s">
        <v>5650</v>
      </c>
      <c r="U1174" s="202">
        <v>0</v>
      </c>
      <c r="V1174" s="202">
        <v>0</v>
      </c>
      <c r="W1174" s="202">
        <v>0</v>
      </c>
    </row>
    <row r="1175" s="202" customFormat="1" hidden="1" spans="1:23">
      <c r="A1175" s="202">
        <v>1171</v>
      </c>
      <c r="B1175" s="202" t="s">
        <v>5625</v>
      </c>
      <c r="C1175" s="202" t="s">
        <v>7945</v>
      </c>
      <c r="D1175" s="202" t="s">
        <v>2748</v>
      </c>
      <c r="E1175" s="202" t="s">
        <v>8113</v>
      </c>
      <c r="F1175" s="202" t="s">
        <v>2760</v>
      </c>
      <c r="G1175" s="202" t="s">
        <v>2758</v>
      </c>
      <c r="H1175" s="202" t="s">
        <v>2759</v>
      </c>
      <c r="I1175" s="202" t="s">
        <v>8140</v>
      </c>
      <c r="J1175" s="202" t="s">
        <v>7439</v>
      </c>
      <c r="K1175" s="202" t="s">
        <v>6630</v>
      </c>
      <c r="L1175" s="202" t="s">
        <v>7098</v>
      </c>
      <c r="M1175" s="202" t="s">
        <v>7135</v>
      </c>
      <c r="N1175" s="202" t="s">
        <v>6461</v>
      </c>
      <c r="O1175" s="202" t="s">
        <v>6628</v>
      </c>
      <c r="P1175" s="202" t="s">
        <v>6298</v>
      </c>
      <c r="Q1175" s="202" t="s">
        <v>6298</v>
      </c>
      <c r="R1175" s="202" t="s">
        <v>5650</v>
      </c>
      <c r="S1175" s="202" t="s">
        <v>6298</v>
      </c>
      <c r="T1175" s="202" t="s">
        <v>5650</v>
      </c>
      <c r="U1175" s="202">
        <v>8</v>
      </c>
      <c r="V1175" s="202">
        <v>7</v>
      </c>
      <c r="W1175" s="202">
        <v>1</v>
      </c>
    </row>
    <row r="1176" s="202" customFormat="1" hidden="1" spans="1:23">
      <c r="A1176" s="202">
        <v>1172</v>
      </c>
      <c r="B1176" s="202" t="s">
        <v>5625</v>
      </c>
      <c r="C1176" s="202" t="s">
        <v>7945</v>
      </c>
      <c r="D1176" s="202" t="s">
        <v>3068</v>
      </c>
      <c r="E1176" s="202" t="s">
        <v>8141</v>
      </c>
      <c r="F1176" s="202" t="s">
        <v>3083</v>
      </c>
      <c r="G1176" s="202" t="s">
        <v>3081</v>
      </c>
      <c r="H1176" s="202" t="s">
        <v>3082</v>
      </c>
      <c r="I1176" s="202" t="s">
        <v>8142</v>
      </c>
      <c r="J1176" s="202" t="s">
        <v>6453</v>
      </c>
      <c r="K1176" s="202" t="s">
        <v>8143</v>
      </c>
      <c r="L1176" s="202" t="s">
        <v>6453</v>
      </c>
      <c r="M1176" s="202" t="s">
        <v>8143</v>
      </c>
      <c r="N1176" s="202" t="s">
        <v>6453</v>
      </c>
      <c r="O1176" s="202" t="s">
        <v>5650</v>
      </c>
      <c r="P1176" s="202" t="s">
        <v>5650</v>
      </c>
      <c r="Q1176" s="202" t="s">
        <v>5650</v>
      </c>
      <c r="R1176" s="202" t="s">
        <v>5650</v>
      </c>
      <c r="S1176" s="202" t="s">
        <v>5650</v>
      </c>
      <c r="T1176" s="202" t="s">
        <v>5650</v>
      </c>
      <c r="U1176" s="202">
        <v>3</v>
      </c>
      <c r="V1176" s="202">
        <v>3</v>
      </c>
      <c r="W1176" s="202">
        <v>0</v>
      </c>
    </row>
    <row r="1177" s="202" customFormat="1" hidden="1" spans="1:23">
      <c r="A1177" s="202">
        <v>1173</v>
      </c>
      <c r="B1177" s="202" t="s">
        <v>5625</v>
      </c>
      <c r="C1177" s="202" t="s">
        <v>7945</v>
      </c>
      <c r="D1177" s="202" t="s">
        <v>2888</v>
      </c>
      <c r="E1177" s="202" t="s">
        <v>7903</v>
      </c>
      <c r="F1177" s="202" t="s">
        <v>2927</v>
      </c>
      <c r="G1177" s="202" t="s">
        <v>2925</v>
      </c>
      <c r="H1177" s="202" t="s">
        <v>2926</v>
      </c>
      <c r="I1177" s="202" t="s">
        <v>8144</v>
      </c>
      <c r="J1177" s="202" t="s">
        <v>5932</v>
      </c>
      <c r="K1177" s="202" t="s">
        <v>6116</v>
      </c>
      <c r="L1177" s="202" t="s">
        <v>5650</v>
      </c>
      <c r="M1177" s="202" t="s">
        <v>5650</v>
      </c>
      <c r="N1177" s="202" t="s">
        <v>5650</v>
      </c>
      <c r="O1177" s="202" t="s">
        <v>5650</v>
      </c>
      <c r="P1177" s="202" t="s">
        <v>5932</v>
      </c>
      <c r="Q1177" s="202" t="s">
        <v>7996</v>
      </c>
      <c r="R1177" s="202" t="s">
        <v>5896</v>
      </c>
      <c r="S1177" s="202" t="s">
        <v>5685</v>
      </c>
      <c r="T1177" s="202" t="s">
        <v>5699</v>
      </c>
      <c r="U1177" s="202">
        <v>6</v>
      </c>
      <c r="V1177" s="202">
        <v>2</v>
      </c>
      <c r="W1177" s="202">
        <v>4</v>
      </c>
    </row>
    <row r="1178" s="202" customFormat="1" hidden="1" spans="1:23">
      <c r="A1178" s="202">
        <v>1174</v>
      </c>
      <c r="B1178" s="202" t="s">
        <v>5625</v>
      </c>
      <c r="C1178" s="202" t="s">
        <v>7945</v>
      </c>
      <c r="D1178" s="202" t="s">
        <v>2839</v>
      </c>
      <c r="E1178" s="202" t="s">
        <v>8064</v>
      </c>
      <c r="F1178" s="202" t="s">
        <v>2852</v>
      </c>
      <c r="G1178" s="202" t="s">
        <v>2850</v>
      </c>
      <c r="H1178" s="202" t="s">
        <v>2851</v>
      </c>
      <c r="I1178" s="202" t="s">
        <v>8145</v>
      </c>
      <c r="J1178" s="202" t="s">
        <v>5650</v>
      </c>
      <c r="K1178" s="202" t="s">
        <v>5650</v>
      </c>
      <c r="L1178" s="202" t="s">
        <v>5650</v>
      </c>
      <c r="M1178" s="202" t="s">
        <v>5650</v>
      </c>
      <c r="N1178" s="202" t="s">
        <v>5650</v>
      </c>
      <c r="O1178" s="202" t="s">
        <v>5650</v>
      </c>
      <c r="P1178" s="202" t="s">
        <v>5650</v>
      </c>
      <c r="Q1178" s="202" t="s">
        <v>5650</v>
      </c>
      <c r="R1178" s="202" t="s">
        <v>5650</v>
      </c>
      <c r="S1178" s="202" t="s">
        <v>5650</v>
      </c>
      <c r="T1178" s="202" t="s">
        <v>5650</v>
      </c>
      <c r="U1178" s="202">
        <v>0</v>
      </c>
      <c r="V1178" s="202">
        <v>0</v>
      </c>
      <c r="W1178" s="202">
        <v>0</v>
      </c>
    </row>
    <row r="1179" s="202" customFormat="1" hidden="1" spans="1:23">
      <c r="A1179" s="202">
        <v>1175</v>
      </c>
      <c r="B1179" s="202" t="s">
        <v>5625</v>
      </c>
      <c r="C1179" s="202" t="s">
        <v>7945</v>
      </c>
      <c r="D1179" s="202" t="s">
        <v>2839</v>
      </c>
      <c r="E1179" s="202" t="s">
        <v>8064</v>
      </c>
      <c r="F1179" s="202" t="s">
        <v>2852</v>
      </c>
      <c r="G1179" s="202" t="s">
        <v>2853</v>
      </c>
      <c r="H1179" s="202" t="s">
        <v>2854</v>
      </c>
      <c r="I1179" s="202" t="s">
        <v>5685</v>
      </c>
      <c r="J1179" s="202" t="s">
        <v>5650</v>
      </c>
      <c r="K1179" s="202" t="s">
        <v>5650</v>
      </c>
      <c r="L1179" s="202" t="s">
        <v>5650</v>
      </c>
      <c r="M1179" s="202" t="s">
        <v>5650</v>
      </c>
      <c r="N1179" s="202" t="s">
        <v>5650</v>
      </c>
      <c r="O1179" s="202" t="s">
        <v>5650</v>
      </c>
      <c r="P1179" s="202" t="s">
        <v>5650</v>
      </c>
      <c r="Q1179" s="202" t="s">
        <v>5650</v>
      </c>
      <c r="R1179" s="202" t="s">
        <v>5650</v>
      </c>
      <c r="S1179" s="202" t="s">
        <v>5650</v>
      </c>
      <c r="T1179" s="202" t="s">
        <v>5650</v>
      </c>
      <c r="U1179" s="202">
        <v>0</v>
      </c>
      <c r="V1179" s="202">
        <v>0</v>
      </c>
      <c r="W1179" s="202">
        <v>0</v>
      </c>
    </row>
    <row r="1180" s="202" customFormat="1" hidden="1" spans="1:23">
      <c r="A1180" s="202">
        <v>1176</v>
      </c>
      <c r="B1180" s="202" t="s">
        <v>5625</v>
      </c>
      <c r="C1180" s="202" t="s">
        <v>7945</v>
      </c>
      <c r="D1180" s="202" t="s">
        <v>2748</v>
      </c>
      <c r="E1180" s="202" t="s">
        <v>8146</v>
      </c>
      <c r="F1180" s="202" t="s">
        <v>2754</v>
      </c>
      <c r="G1180" s="202" t="s">
        <v>2770</v>
      </c>
      <c r="H1180" s="202" t="s">
        <v>2771</v>
      </c>
      <c r="I1180" s="202" t="s">
        <v>5650</v>
      </c>
      <c r="J1180" s="202" t="s">
        <v>5650</v>
      </c>
      <c r="K1180" s="202" t="s">
        <v>5650</v>
      </c>
      <c r="L1180" s="202" t="s">
        <v>5650</v>
      </c>
      <c r="M1180" s="202" t="s">
        <v>5650</v>
      </c>
      <c r="N1180" s="202" t="s">
        <v>5650</v>
      </c>
      <c r="O1180" s="202" t="s">
        <v>5650</v>
      </c>
      <c r="P1180" s="202" t="s">
        <v>5650</v>
      </c>
      <c r="Q1180" s="202" t="s">
        <v>5650</v>
      </c>
      <c r="R1180" s="202" t="s">
        <v>5650</v>
      </c>
      <c r="S1180" s="202" t="s">
        <v>5650</v>
      </c>
      <c r="T1180" s="202" t="s">
        <v>5650</v>
      </c>
      <c r="U1180" s="202">
        <v>0</v>
      </c>
      <c r="V1180" s="202">
        <v>0</v>
      </c>
      <c r="W1180" s="202">
        <v>0</v>
      </c>
    </row>
    <row r="1181" s="202" customFormat="1" hidden="1" spans="1:23">
      <c r="A1181" s="202">
        <v>1177</v>
      </c>
      <c r="B1181" s="202" t="s">
        <v>5625</v>
      </c>
      <c r="C1181" s="202" t="s">
        <v>7945</v>
      </c>
      <c r="D1181" s="202" t="s">
        <v>2748</v>
      </c>
      <c r="E1181" s="202" t="s">
        <v>8146</v>
      </c>
      <c r="F1181" s="202" t="s">
        <v>2754</v>
      </c>
      <c r="G1181" s="202" t="s">
        <v>2752</v>
      </c>
      <c r="H1181" s="202" t="s">
        <v>2753</v>
      </c>
      <c r="I1181" s="202" t="s">
        <v>8147</v>
      </c>
      <c r="J1181" s="202" t="s">
        <v>7950</v>
      </c>
      <c r="K1181" s="202" t="s">
        <v>7682</v>
      </c>
      <c r="L1181" s="202" t="s">
        <v>7098</v>
      </c>
      <c r="M1181" s="202" t="s">
        <v>7441</v>
      </c>
      <c r="N1181" s="202" t="s">
        <v>6461</v>
      </c>
      <c r="O1181" s="202" t="s">
        <v>6628</v>
      </c>
      <c r="P1181" s="202" t="s">
        <v>6240</v>
      </c>
      <c r="Q1181" s="202" t="s">
        <v>6211</v>
      </c>
      <c r="R1181" s="202" t="s">
        <v>5685</v>
      </c>
      <c r="S1181" s="202" t="s">
        <v>6298</v>
      </c>
      <c r="T1181" s="202" t="s">
        <v>5685</v>
      </c>
      <c r="U1181" s="202">
        <v>9</v>
      </c>
      <c r="V1181" s="202">
        <v>6</v>
      </c>
      <c r="W1181" s="202">
        <v>3</v>
      </c>
    </row>
    <row r="1182" s="202" customFormat="1" hidden="1" spans="1:23">
      <c r="A1182" s="202">
        <v>1178</v>
      </c>
      <c r="B1182" s="202" t="s">
        <v>5625</v>
      </c>
      <c r="C1182" s="202" t="s">
        <v>7945</v>
      </c>
      <c r="D1182" s="202" t="s">
        <v>2564</v>
      </c>
      <c r="E1182" s="202" t="s">
        <v>8068</v>
      </c>
      <c r="F1182" s="202" t="s">
        <v>2586</v>
      </c>
      <c r="G1182" s="202" t="s">
        <v>2584</v>
      </c>
      <c r="H1182" s="202" t="s">
        <v>2585</v>
      </c>
      <c r="I1182" s="202" t="s">
        <v>8148</v>
      </c>
      <c r="J1182" s="202" t="s">
        <v>5650</v>
      </c>
      <c r="K1182" s="202" t="s">
        <v>5650</v>
      </c>
      <c r="L1182" s="202" t="s">
        <v>5650</v>
      </c>
      <c r="M1182" s="202" t="s">
        <v>5650</v>
      </c>
      <c r="N1182" s="202" t="s">
        <v>5650</v>
      </c>
      <c r="O1182" s="202" t="s">
        <v>5650</v>
      </c>
      <c r="P1182" s="202" t="s">
        <v>5650</v>
      </c>
      <c r="Q1182" s="202" t="s">
        <v>5650</v>
      </c>
      <c r="R1182" s="202" t="s">
        <v>5650</v>
      </c>
      <c r="S1182" s="202" t="s">
        <v>5650</v>
      </c>
      <c r="T1182" s="202" t="s">
        <v>5650</v>
      </c>
      <c r="U1182" s="202">
        <v>0</v>
      </c>
      <c r="V1182" s="202">
        <v>0</v>
      </c>
      <c r="W1182" s="202">
        <v>0</v>
      </c>
    </row>
    <row r="1183" s="202" customFormat="1" hidden="1" spans="1:23">
      <c r="A1183" s="202">
        <v>1179</v>
      </c>
      <c r="B1183" s="202" t="s">
        <v>5625</v>
      </c>
      <c r="C1183" s="202" t="s">
        <v>7945</v>
      </c>
      <c r="D1183" s="202" t="s">
        <v>2730</v>
      </c>
      <c r="E1183" s="202" t="s">
        <v>8149</v>
      </c>
      <c r="F1183" s="202" t="s">
        <v>2736</v>
      </c>
      <c r="G1183" s="202" t="s">
        <v>2734</v>
      </c>
      <c r="H1183" s="202" t="s">
        <v>2735</v>
      </c>
      <c r="I1183" s="202" t="s">
        <v>8150</v>
      </c>
      <c r="J1183" s="202" t="s">
        <v>7439</v>
      </c>
      <c r="K1183" s="202" t="s">
        <v>6630</v>
      </c>
      <c r="L1183" s="202" t="s">
        <v>7098</v>
      </c>
      <c r="M1183" s="202" t="s">
        <v>7135</v>
      </c>
      <c r="N1183" s="202" t="s">
        <v>6461</v>
      </c>
      <c r="O1183" s="202" t="s">
        <v>6628</v>
      </c>
      <c r="P1183" s="202" t="s">
        <v>6298</v>
      </c>
      <c r="Q1183" s="202" t="s">
        <v>6298</v>
      </c>
      <c r="R1183" s="202" t="s">
        <v>5650</v>
      </c>
      <c r="S1183" s="202" t="s">
        <v>6298</v>
      </c>
      <c r="T1183" s="202" t="s">
        <v>5650</v>
      </c>
      <c r="U1183" s="202">
        <v>8</v>
      </c>
      <c r="V1183" s="202">
        <v>7</v>
      </c>
      <c r="W1183" s="202">
        <v>1</v>
      </c>
    </row>
    <row r="1184" s="202" customFormat="1" hidden="1" spans="1:23">
      <c r="A1184" s="202">
        <v>1180</v>
      </c>
      <c r="B1184" s="202" t="s">
        <v>5625</v>
      </c>
      <c r="C1184" s="202" t="s">
        <v>7945</v>
      </c>
      <c r="D1184" s="202" t="s">
        <v>2687</v>
      </c>
      <c r="E1184" s="202" t="s">
        <v>8151</v>
      </c>
      <c r="F1184" s="202" t="s">
        <v>2693</v>
      </c>
      <c r="G1184" s="202" t="s">
        <v>2721</v>
      </c>
      <c r="H1184" s="202" t="s">
        <v>2722</v>
      </c>
      <c r="I1184" s="202" t="s">
        <v>5843</v>
      </c>
      <c r="J1184" s="202" t="s">
        <v>5650</v>
      </c>
      <c r="K1184" s="202" t="s">
        <v>5650</v>
      </c>
      <c r="L1184" s="202" t="s">
        <v>5650</v>
      </c>
      <c r="M1184" s="202" t="s">
        <v>5650</v>
      </c>
      <c r="N1184" s="202" t="s">
        <v>5650</v>
      </c>
      <c r="O1184" s="202" t="s">
        <v>5650</v>
      </c>
      <c r="P1184" s="202" t="s">
        <v>5650</v>
      </c>
      <c r="Q1184" s="202" t="s">
        <v>5650</v>
      </c>
      <c r="R1184" s="202" t="s">
        <v>5650</v>
      </c>
      <c r="S1184" s="202" t="s">
        <v>5650</v>
      </c>
      <c r="T1184" s="202" t="s">
        <v>5650</v>
      </c>
      <c r="U1184" s="202">
        <v>0</v>
      </c>
      <c r="V1184" s="202">
        <v>0</v>
      </c>
      <c r="W1184" s="202">
        <v>0</v>
      </c>
    </row>
    <row r="1185" s="202" customFormat="1" hidden="1" spans="1:23">
      <c r="A1185" s="202">
        <v>1181</v>
      </c>
      <c r="B1185" s="202" t="s">
        <v>5625</v>
      </c>
      <c r="C1185" s="202" t="s">
        <v>7945</v>
      </c>
      <c r="D1185" s="202" t="s">
        <v>2687</v>
      </c>
      <c r="E1185" s="202" t="s">
        <v>8151</v>
      </c>
      <c r="F1185" s="202" t="s">
        <v>2693</v>
      </c>
      <c r="G1185" s="202" t="s">
        <v>2691</v>
      </c>
      <c r="H1185" s="202" t="s">
        <v>2692</v>
      </c>
      <c r="I1185" s="202" t="s">
        <v>8152</v>
      </c>
      <c r="J1185" s="202" t="s">
        <v>8025</v>
      </c>
      <c r="K1185" s="202" t="s">
        <v>6752</v>
      </c>
      <c r="L1185" s="202" t="s">
        <v>7098</v>
      </c>
      <c r="M1185" s="202" t="s">
        <v>7441</v>
      </c>
      <c r="N1185" s="202" t="s">
        <v>6461</v>
      </c>
      <c r="O1185" s="202" t="s">
        <v>6628</v>
      </c>
      <c r="P1185" s="202" t="s">
        <v>6582</v>
      </c>
      <c r="Q1185" s="202" t="s">
        <v>8153</v>
      </c>
      <c r="R1185" s="202" t="s">
        <v>6435</v>
      </c>
      <c r="S1185" s="202" t="s">
        <v>6240</v>
      </c>
      <c r="T1185" s="202" t="s">
        <v>5685</v>
      </c>
      <c r="U1185" s="202">
        <v>14</v>
      </c>
      <c r="V1185" s="202">
        <v>6</v>
      </c>
      <c r="W1185" s="202">
        <v>8</v>
      </c>
    </row>
    <row r="1186" s="202" customFormat="1" hidden="1" spans="1:23">
      <c r="A1186" s="202">
        <v>1182</v>
      </c>
      <c r="B1186" s="202" t="s">
        <v>5625</v>
      </c>
      <c r="C1186" s="202" t="s">
        <v>7945</v>
      </c>
      <c r="D1186" s="202" t="s">
        <v>2687</v>
      </c>
      <c r="E1186" s="202" t="s">
        <v>8016</v>
      </c>
      <c r="F1186" s="202" t="s">
        <v>2711</v>
      </c>
      <c r="G1186" s="202" t="s">
        <v>2709</v>
      </c>
      <c r="H1186" s="202" t="s">
        <v>2710</v>
      </c>
      <c r="I1186" s="202" t="s">
        <v>8154</v>
      </c>
      <c r="J1186" s="202" t="s">
        <v>6096</v>
      </c>
      <c r="K1186" s="202" t="s">
        <v>6096</v>
      </c>
      <c r="L1186" s="202" t="s">
        <v>6096</v>
      </c>
      <c r="M1186" s="202" t="s">
        <v>6096</v>
      </c>
      <c r="N1186" s="202" t="s">
        <v>6096</v>
      </c>
      <c r="O1186" s="202" t="s">
        <v>5650</v>
      </c>
      <c r="P1186" s="202" t="s">
        <v>5650</v>
      </c>
      <c r="Q1186" s="202" t="s">
        <v>5650</v>
      </c>
      <c r="R1186" s="202" t="s">
        <v>5650</v>
      </c>
      <c r="S1186" s="202" t="s">
        <v>5650</v>
      </c>
      <c r="T1186" s="202" t="s">
        <v>5650</v>
      </c>
      <c r="U1186" s="202">
        <v>1</v>
      </c>
      <c r="V1186" s="202">
        <v>1</v>
      </c>
      <c r="W1186" s="202">
        <v>0</v>
      </c>
    </row>
    <row r="1187" s="202" customFormat="1" hidden="1" spans="1:23">
      <c r="A1187" s="202">
        <v>1183</v>
      </c>
      <c r="B1187" s="202" t="s">
        <v>5625</v>
      </c>
      <c r="C1187" s="202" t="s">
        <v>7945</v>
      </c>
      <c r="D1187" s="202" t="s">
        <v>2687</v>
      </c>
      <c r="E1187" s="202" t="s">
        <v>8079</v>
      </c>
      <c r="F1187" s="202" t="s">
        <v>2696</v>
      </c>
      <c r="G1187" s="202" t="s">
        <v>2694</v>
      </c>
      <c r="H1187" s="202" t="s">
        <v>2695</v>
      </c>
      <c r="I1187" s="202" t="s">
        <v>8155</v>
      </c>
      <c r="J1187" s="202" t="s">
        <v>5896</v>
      </c>
      <c r="K1187" s="202" t="s">
        <v>5866</v>
      </c>
      <c r="L1187" s="202" t="s">
        <v>5896</v>
      </c>
      <c r="M1187" s="202" t="s">
        <v>5866</v>
      </c>
      <c r="N1187" s="202" t="s">
        <v>5699</v>
      </c>
      <c r="O1187" s="202" t="s">
        <v>5654</v>
      </c>
      <c r="P1187" s="202" t="s">
        <v>5650</v>
      </c>
      <c r="Q1187" s="202" t="s">
        <v>5650</v>
      </c>
      <c r="R1187" s="202" t="s">
        <v>5650</v>
      </c>
      <c r="S1187" s="202" t="s">
        <v>5650</v>
      </c>
      <c r="T1187" s="202" t="s">
        <v>5650</v>
      </c>
      <c r="U1187" s="202">
        <v>2</v>
      </c>
      <c r="V1187" s="202">
        <v>2</v>
      </c>
      <c r="W1187" s="202">
        <v>0</v>
      </c>
    </row>
    <row r="1188" s="202" customFormat="1" hidden="1" spans="1:23">
      <c r="A1188" s="202">
        <v>1184</v>
      </c>
      <c r="B1188" s="202" t="s">
        <v>5625</v>
      </c>
      <c r="C1188" s="202" t="s">
        <v>7945</v>
      </c>
      <c r="D1188" s="202" t="s">
        <v>3021</v>
      </c>
      <c r="E1188" s="202" t="s">
        <v>8057</v>
      </c>
      <c r="F1188" s="202" t="s">
        <v>3043</v>
      </c>
      <c r="G1188" s="202" t="s">
        <v>3041</v>
      </c>
      <c r="H1188" s="202" t="s">
        <v>3042</v>
      </c>
      <c r="I1188" s="202" t="s">
        <v>8156</v>
      </c>
      <c r="J1188" s="202" t="s">
        <v>6309</v>
      </c>
      <c r="K1188" s="202" t="s">
        <v>6310</v>
      </c>
      <c r="L1188" s="202" t="s">
        <v>6309</v>
      </c>
      <c r="M1188" s="202" t="s">
        <v>6310</v>
      </c>
      <c r="N1188" s="202" t="s">
        <v>6309</v>
      </c>
      <c r="O1188" s="202" t="s">
        <v>5650</v>
      </c>
      <c r="P1188" s="202" t="s">
        <v>5650</v>
      </c>
      <c r="Q1188" s="202" t="s">
        <v>5650</v>
      </c>
      <c r="R1188" s="202" t="s">
        <v>5650</v>
      </c>
      <c r="S1188" s="202" t="s">
        <v>5650</v>
      </c>
      <c r="T1188" s="202" t="s">
        <v>5650</v>
      </c>
      <c r="U1188" s="202">
        <v>3</v>
      </c>
      <c r="V1188" s="202">
        <v>3</v>
      </c>
      <c r="W1188" s="202">
        <v>0</v>
      </c>
    </row>
    <row r="1189" s="202" customFormat="1" hidden="1" spans="1:23">
      <c r="A1189" s="202">
        <v>1185</v>
      </c>
      <c r="B1189" s="202" t="s">
        <v>5625</v>
      </c>
      <c r="C1189" s="202" t="s">
        <v>7945</v>
      </c>
      <c r="D1189" s="202" t="s">
        <v>2564</v>
      </c>
      <c r="E1189" s="202" t="s">
        <v>8068</v>
      </c>
      <c r="F1189" s="202" t="s">
        <v>2573</v>
      </c>
      <c r="G1189" s="202" t="s">
        <v>2571</v>
      </c>
      <c r="H1189" s="202" t="s">
        <v>2572</v>
      </c>
      <c r="I1189" s="202" t="s">
        <v>8157</v>
      </c>
      <c r="J1189" s="202" t="s">
        <v>5650</v>
      </c>
      <c r="K1189" s="202" t="s">
        <v>5650</v>
      </c>
      <c r="L1189" s="202" t="s">
        <v>5650</v>
      </c>
      <c r="M1189" s="202" t="s">
        <v>5650</v>
      </c>
      <c r="N1189" s="202" t="s">
        <v>5650</v>
      </c>
      <c r="O1189" s="202" t="s">
        <v>5650</v>
      </c>
      <c r="P1189" s="202" t="s">
        <v>5650</v>
      </c>
      <c r="Q1189" s="202" t="s">
        <v>5650</v>
      </c>
      <c r="R1189" s="202" t="s">
        <v>5650</v>
      </c>
      <c r="S1189" s="202" t="s">
        <v>5650</v>
      </c>
      <c r="T1189" s="202" t="s">
        <v>5650</v>
      </c>
      <c r="U1189" s="202">
        <v>0</v>
      </c>
      <c r="V1189" s="202">
        <v>0</v>
      </c>
      <c r="W1189" s="202">
        <v>0</v>
      </c>
    </row>
    <row r="1190" s="202" customFormat="1" hidden="1" spans="1:23">
      <c r="A1190" s="202">
        <v>1186</v>
      </c>
      <c r="B1190" s="202" t="s">
        <v>5625</v>
      </c>
      <c r="C1190" s="202" t="s">
        <v>7945</v>
      </c>
      <c r="D1190" s="202" t="s">
        <v>3021</v>
      </c>
      <c r="E1190" s="202" t="s">
        <v>8071</v>
      </c>
      <c r="F1190" s="202" t="s">
        <v>3024</v>
      </c>
      <c r="G1190" s="202" t="s">
        <v>3022</v>
      </c>
      <c r="H1190" s="202" t="s">
        <v>3023</v>
      </c>
      <c r="I1190" s="202" t="s">
        <v>8158</v>
      </c>
      <c r="J1190" s="202" t="s">
        <v>5668</v>
      </c>
      <c r="K1190" s="202" t="s">
        <v>8159</v>
      </c>
      <c r="L1190" s="202" t="s">
        <v>5650</v>
      </c>
      <c r="M1190" s="202" t="s">
        <v>5650</v>
      </c>
      <c r="N1190" s="202" t="s">
        <v>5650</v>
      </c>
      <c r="O1190" s="202" t="s">
        <v>5650</v>
      </c>
      <c r="P1190" s="202" t="s">
        <v>5668</v>
      </c>
      <c r="Q1190" s="202" t="s">
        <v>8159</v>
      </c>
      <c r="R1190" s="202" t="s">
        <v>5837</v>
      </c>
      <c r="S1190" s="202" t="s">
        <v>5650</v>
      </c>
      <c r="T1190" s="202" t="s">
        <v>5837</v>
      </c>
      <c r="U1190" s="202">
        <v>4</v>
      </c>
      <c r="V1190" s="202">
        <v>0</v>
      </c>
      <c r="W1190" s="202">
        <v>4</v>
      </c>
    </row>
    <row r="1191" s="202" customFormat="1" hidden="1" spans="1:23">
      <c r="A1191" s="202">
        <v>1187</v>
      </c>
      <c r="B1191" s="202" t="s">
        <v>5625</v>
      </c>
      <c r="C1191" s="202" t="s">
        <v>7945</v>
      </c>
      <c r="D1191" s="202" t="s">
        <v>2888</v>
      </c>
      <c r="E1191" s="202" t="s">
        <v>8160</v>
      </c>
      <c r="F1191" s="202" t="s">
        <v>2897</v>
      </c>
      <c r="G1191" s="202" t="s">
        <v>2895</v>
      </c>
      <c r="H1191" s="202" t="s">
        <v>2896</v>
      </c>
      <c r="I1191" s="202" t="s">
        <v>8161</v>
      </c>
      <c r="J1191" s="202" t="s">
        <v>8162</v>
      </c>
      <c r="K1191" s="202" t="s">
        <v>7527</v>
      </c>
      <c r="L1191" s="202" t="s">
        <v>8163</v>
      </c>
      <c r="M1191" s="202" t="s">
        <v>6007</v>
      </c>
      <c r="N1191" s="202" t="s">
        <v>8164</v>
      </c>
      <c r="O1191" s="202" t="s">
        <v>7040</v>
      </c>
      <c r="P1191" s="202" t="s">
        <v>7126</v>
      </c>
      <c r="Q1191" s="202" t="s">
        <v>7330</v>
      </c>
      <c r="R1191" s="202" t="s">
        <v>6396</v>
      </c>
      <c r="S1191" s="202" t="s">
        <v>6431</v>
      </c>
      <c r="T1191" s="202" t="s">
        <v>5731</v>
      </c>
      <c r="U1191" s="202">
        <v>18</v>
      </c>
      <c r="V1191" s="202">
        <v>9</v>
      </c>
      <c r="W1191" s="202">
        <v>9</v>
      </c>
    </row>
    <row r="1192" s="202" customFormat="1" hidden="1" spans="1:23">
      <c r="A1192" s="202">
        <v>1188</v>
      </c>
      <c r="B1192" s="202" t="s">
        <v>5625</v>
      </c>
      <c r="C1192" s="202" t="s">
        <v>7945</v>
      </c>
      <c r="D1192" s="202" t="s">
        <v>2888</v>
      </c>
      <c r="E1192" s="202" t="s">
        <v>8160</v>
      </c>
      <c r="F1192" s="202" t="s">
        <v>2897</v>
      </c>
      <c r="G1192" s="202" t="s">
        <v>2898</v>
      </c>
      <c r="H1192" s="202" t="s">
        <v>2899</v>
      </c>
      <c r="I1192" s="202" t="s">
        <v>8165</v>
      </c>
      <c r="J1192" s="202" t="s">
        <v>7586</v>
      </c>
      <c r="K1192" s="202" t="s">
        <v>8166</v>
      </c>
      <c r="L1192" s="202" t="s">
        <v>6096</v>
      </c>
      <c r="M1192" s="202" t="s">
        <v>6096</v>
      </c>
      <c r="N1192" s="202" t="s">
        <v>6096</v>
      </c>
      <c r="O1192" s="202" t="s">
        <v>5650</v>
      </c>
      <c r="P1192" s="202" t="s">
        <v>5809</v>
      </c>
      <c r="Q1192" s="202" t="s">
        <v>7890</v>
      </c>
      <c r="R1192" s="202" t="s">
        <v>5685</v>
      </c>
      <c r="S1192" s="202" t="s">
        <v>5685</v>
      </c>
      <c r="T1192" s="202" t="s">
        <v>5722</v>
      </c>
      <c r="U1192" s="202">
        <v>5</v>
      </c>
      <c r="V1192" s="202">
        <v>1</v>
      </c>
      <c r="W1192" s="202">
        <v>4</v>
      </c>
    </row>
    <row r="1193" s="202" customFormat="1" hidden="1" spans="1:23">
      <c r="A1193" s="202">
        <v>1189</v>
      </c>
      <c r="B1193" s="202" t="s">
        <v>5625</v>
      </c>
      <c r="C1193" s="202" t="s">
        <v>7945</v>
      </c>
      <c r="D1193" s="202" t="s">
        <v>2687</v>
      </c>
      <c r="E1193" s="202" t="s">
        <v>8020</v>
      </c>
      <c r="F1193" s="202" t="s">
        <v>2729</v>
      </c>
      <c r="G1193" s="202" t="s">
        <v>2727</v>
      </c>
      <c r="H1193" s="202" t="s">
        <v>2728</v>
      </c>
      <c r="I1193" s="202" t="s">
        <v>8167</v>
      </c>
      <c r="J1193" s="202" t="s">
        <v>8168</v>
      </c>
      <c r="K1193" s="202" t="s">
        <v>8169</v>
      </c>
      <c r="L1193" s="202" t="s">
        <v>8168</v>
      </c>
      <c r="M1193" s="202" t="s">
        <v>8169</v>
      </c>
      <c r="N1193" s="202" t="s">
        <v>8168</v>
      </c>
      <c r="O1193" s="202" t="s">
        <v>5650</v>
      </c>
      <c r="P1193" s="202" t="s">
        <v>5650</v>
      </c>
      <c r="Q1193" s="202" t="s">
        <v>5650</v>
      </c>
      <c r="R1193" s="202" t="s">
        <v>5650</v>
      </c>
      <c r="S1193" s="202" t="s">
        <v>5650</v>
      </c>
      <c r="T1193" s="202" t="s">
        <v>5650</v>
      </c>
      <c r="U1193" s="202">
        <v>3</v>
      </c>
      <c r="V1193" s="202">
        <v>3</v>
      </c>
      <c r="W1193" s="202">
        <v>0</v>
      </c>
    </row>
    <row r="1194" s="202" customFormat="1" hidden="1" spans="1:23">
      <c r="A1194" s="202">
        <v>1190</v>
      </c>
      <c r="B1194" s="202" t="s">
        <v>5625</v>
      </c>
      <c r="C1194" s="202" t="s">
        <v>7945</v>
      </c>
      <c r="D1194" s="202" t="s">
        <v>3068</v>
      </c>
      <c r="E1194" s="202" t="s">
        <v>8051</v>
      </c>
      <c r="F1194" s="202" t="s">
        <v>3074</v>
      </c>
      <c r="G1194" s="202" t="s">
        <v>3072</v>
      </c>
      <c r="H1194" s="202" t="s">
        <v>3073</v>
      </c>
      <c r="I1194" s="202" t="s">
        <v>8170</v>
      </c>
      <c r="J1194" s="202" t="s">
        <v>6453</v>
      </c>
      <c r="K1194" s="202" t="s">
        <v>6454</v>
      </c>
      <c r="L1194" s="202" t="s">
        <v>6453</v>
      </c>
      <c r="M1194" s="202" t="s">
        <v>6454</v>
      </c>
      <c r="N1194" s="202" t="s">
        <v>6453</v>
      </c>
      <c r="O1194" s="202" t="s">
        <v>5650</v>
      </c>
      <c r="P1194" s="202" t="s">
        <v>5650</v>
      </c>
      <c r="Q1194" s="202" t="s">
        <v>5650</v>
      </c>
      <c r="R1194" s="202" t="s">
        <v>5650</v>
      </c>
      <c r="S1194" s="202" t="s">
        <v>5650</v>
      </c>
      <c r="T1194" s="202" t="s">
        <v>5650</v>
      </c>
      <c r="U1194" s="202">
        <v>2</v>
      </c>
      <c r="V1194" s="202">
        <v>2</v>
      </c>
      <c r="W1194" s="202">
        <v>0</v>
      </c>
    </row>
    <row r="1195" s="202" customFormat="1" hidden="1" spans="1:23">
      <c r="A1195" s="202">
        <v>1191</v>
      </c>
      <c r="B1195" s="202" t="s">
        <v>5625</v>
      </c>
      <c r="C1195" s="202" t="s">
        <v>7945</v>
      </c>
      <c r="D1195" s="202" t="s">
        <v>2603</v>
      </c>
      <c r="E1195" s="202" t="s">
        <v>8171</v>
      </c>
      <c r="F1195" s="202" t="s">
        <v>2616</v>
      </c>
      <c r="G1195" s="202" t="s">
        <v>2614</v>
      </c>
      <c r="H1195" s="202" t="s">
        <v>2615</v>
      </c>
      <c r="I1195" s="202" t="s">
        <v>8172</v>
      </c>
      <c r="J1195" s="202" t="s">
        <v>8067</v>
      </c>
      <c r="K1195" s="202" t="s">
        <v>7039</v>
      </c>
      <c r="L1195" s="202" t="s">
        <v>8067</v>
      </c>
      <c r="M1195" s="202" t="s">
        <v>7039</v>
      </c>
      <c r="N1195" s="202" t="s">
        <v>8067</v>
      </c>
      <c r="O1195" s="202" t="s">
        <v>5650</v>
      </c>
      <c r="P1195" s="202" t="s">
        <v>5650</v>
      </c>
      <c r="Q1195" s="202" t="s">
        <v>5650</v>
      </c>
      <c r="R1195" s="202" t="s">
        <v>5650</v>
      </c>
      <c r="S1195" s="202" t="s">
        <v>5650</v>
      </c>
      <c r="T1195" s="202" t="s">
        <v>5650</v>
      </c>
      <c r="U1195" s="202">
        <v>4</v>
      </c>
      <c r="V1195" s="202">
        <v>4</v>
      </c>
      <c r="W1195" s="202">
        <v>0</v>
      </c>
    </row>
    <row r="1196" s="202" customFormat="1" hidden="1" spans="1:23">
      <c r="A1196" s="202">
        <v>1192</v>
      </c>
      <c r="B1196" s="202" t="s">
        <v>5625</v>
      </c>
      <c r="C1196" s="202" t="s">
        <v>7945</v>
      </c>
      <c r="D1196" s="202" t="s">
        <v>2564</v>
      </c>
      <c r="E1196" s="202" t="s">
        <v>7419</v>
      </c>
      <c r="F1196" s="202" t="s">
        <v>2570</v>
      </c>
      <c r="G1196" s="202" t="s">
        <v>2568</v>
      </c>
      <c r="H1196" s="202" t="s">
        <v>2569</v>
      </c>
      <c r="I1196" s="202" t="s">
        <v>8173</v>
      </c>
      <c r="J1196" s="202" t="s">
        <v>5873</v>
      </c>
      <c r="K1196" s="202" t="s">
        <v>8174</v>
      </c>
      <c r="L1196" s="202" t="s">
        <v>5873</v>
      </c>
      <c r="M1196" s="202" t="s">
        <v>8174</v>
      </c>
      <c r="N1196" s="202" t="s">
        <v>5873</v>
      </c>
      <c r="O1196" s="202" t="s">
        <v>5650</v>
      </c>
      <c r="P1196" s="202" t="s">
        <v>5650</v>
      </c>
      <c r="Q1196" s="202" t="s">
        <v>5650</v>
      </c>
      <c r="R1196" s="202" t="s">
        <v>5650</v>
      </c>
      <c r="S1196" s="202" t="s">
        <v>5650</v>
      </c>
      <c r="T1196" s="202" t="s">
        <v>5650</v>
      </c>
      <c r="U1196" s="202">
        <v>4</v>
      </c>
      <c r="V1196" s="202">
        <v>4</v>
      </c>
      <c r="W1196" s="202">
        <v>0</v>
      </c>
    </row>
    <row r="1197" s="202" customFormat="1" hidden="1" spans="1:23">
      <c r="A1197" s="202">
        <v>1193</v>
      </c>
      <c r="B1197" s="202" t="s">
        <v>5625</v>
      </c>
      <c r="C1197" s="202" t="s">
        <v>7945</v>
      </c>
      <c r="D1197" s="202" t="s">
        <v>3068</v>
      </c>
      <c r="E1197" s="202" t="s">
        <v>8175</v>
      </c>
      <c r="F1197" s="202" t="s">
        <v>3071</v>
      </c>
      <c r="G1197" s="202" t="s">
        <v>3069</v>
      </c>
      <c r="H1197" s="202" t="s">
        <v>3070</v>
      </c>
      <c r="I1197" s="202" t="s">
        <v>8176</v>
      </c>
      <c r="J1197" s="202" t="s">
        <v>8177</v>
      </c>
      <c r="K1197" s="202" t="s">
        <v>6215</v>
      </c>
      <c r="L1197" s="202" t="s">
        <v>6004</v>
      </c>
      <c r="M1197" s="202" t="s">
        <v>8178</v>
      </c>
      <c r="N1197" s="202" t="s">
        <v>7053</v>
      </c>
      <c r="O1197" s="202" t="s">
        <v>5969</v>
      </c>
      <c r="P1197" s="202" t="s">
        <v>5987</v>
      </c>
      <c r="Q1197" s="202" t="s">
        <v>5988</v>
      </c>
      <c r="R1197" s="202" t="s">
        <v>5685</v>
      </c>
      <c r="S1197" s="202" t="s">
        <v>6298</v>
      </c>
      <c r="T1197" s="202" t="s">
        <v>5650</v>
      </c>
      <c r="U1197" s="202">
        <v>6</v>
      </c>
      <c r="V1197" s="202">
        <v>4</v>
      </c>
      <c r="W1197" s="202">
        <v>2</v>
      </c>
    </row>
    <row r="1198" s="202" customFormat="1" hidden="1" spans="1:23">
      <c r="A1198" s="202">
        <v>1194</v>
      </c>
      <c r="B1198" s="202" t="s">
        <v>5625</v>
      </c>
      <c r="C1198" s="202" t="s">
        <v>7945</v>
      </c>
      <c r="D1198" s="202" t="s">
        <v>2603</v>
      </c>
      <c r="E1198" s="202" t="s">
        <v>7953</v>
      </c>
      <c r="F1198" s="202" t="s">
        <v>2673</v>
      </c>
      <c r="G1198" s="202" t="s">
        <v>2671</v>
      </c>
      <c r="H1198" s="202" t="s">
        <v>2672</v>
      </c>
      <c r="I1198" s="202" t="s">
        <v>5887</v>
      </c>
      <c r="J1198" s="202" t="s">
        <v>5650</v>
      </c>
      <c r="K1198" s="202" t="s">
        <v>5650</v>
      </c>
      <c r="L1198" s="202" t="s">
        <v>5650</v>
      </c>
      <c r="M1198" s="202" t="s">
        <v>5650</v>
      </c>
      <c r="N1198" s="202" t="s">
        <v>5650</v>
      </c>
      <c r="O1198" s="202" t="s">
        <v>5650</v>
      </c>
      <c r="P1198" s="202" t="s">
        <v>5650</v>
      </c>
      <c r="Q1198" s="202" t="s">
        <v>5650</v>
      </c>
      <c r="R1198" s="202" t="s">
        <v>5650</v>
      </c>
      <c r="S1198" s="202" t="s">
        <v>5650</v>
      </c>
      <c r="T1198" s="202" t="s">
        <v>5650</v>
      </c>
      <c r="U1198" s="202">
        <v>0</v>
      </c>
      <c r="V1198" s="202">
        <v>0</v>
      </c>
      <c r="W1198" s="202">
        <v>0</v>
      </c>
    </row>
    <row r="1199" s="202" customFormat="1" hidden="1" spans="1:23">
      <c r="A1199" s="202">
        <v>1195</v>
      </c>
      <c r="B1199" s="202" t="s">
        <v>5625</v>
      </c>
      <c r="C1199" s="202" t="s">
        <v>7945</v>
      </c>
      <c r="D1199" s="202" t="s">
        <v>2564</v>
      </c>
      <c r="E1199" s="202" t="s">
        <v>7419</v>
      </c>
      <c r="F1199" s="202" t="s">
        <v>2598</v>
      </c>
      <c r="G1199" s="202" t="s">
        <v>2596</v>
      </c>
      <c r="H1199" s="202" t="s">
        <v>2597</v>
      </c>
      <c r="I1199" s="202" t="s">
        <v>8179</v>
      </c>
      <c r="J1199" s="202" t="s">
        <v>5685</v>
      </c>
      <c r="K1199" s="202" t="s">
        <v>5685</v>
      </c>
      <c r="L1199" s="202" t="s">
        <v>5685</v>
      </c>
      <c r="M1199" s="202" t="s">
        <v>5685</v>
      </c>
      <c r="N1199" s="202" t="s">
        <v>5685</v>
      </c>
      <c r="O1199" s="202" t="s">
        <v>5650</v>
      </c>
      <c r="P1199" s="202" t="s">
        <v>5650</v>
      </c>
      <c r="Q1199" s="202" t="s">
        <v>5650</v>
      </c>
      <c r="R1199" s="202" t="s">
        <v>5650</v>
      </c>
      <c r="S1199" s="202" t="s">
        <v>5650</v>
      </c>
      <c r="T1199" s="202" t="s">
        <v>5650</v>
      </c>
      <c r="U1199" s="202">
        <v>1</v>
      </c>
      <c r="V1199" s="202">
        <v>1</v>
      </c>
      <c r="W1199" s="202">
        <v>0</v>
      </c>
    </row>
    <row r="1200" s="202" customFormat="1" hidden="1" spans="1:23">
      <c r="A1200" s="202">
        <v>1196</v>
      </c>
      <c r="B1200" s="202" t="s">
        <v>5625</v>
      </c>
      <c r="C1200" s="202" t="s">
        <v>7945</v>
      </c>
      <c r="D1200" s="202" t="s">
        <v>2781</v>
      </c>
      <c r="E1200" s="202" t="s">
        <v>8103</v>
      </c>
      <c r="F1200" s="202" t="s">
        <v>2784</v>
      </c>
      <c r="G1200" s="202" t="s">
        <v>2816</v>
      </c>
      <c r="H1200" s="202" t="s">
        <v>2818</v>
      </c>
      <c r="I1200" s="202" t="s">
        <v>8180</v>
      </c>
      <c r="J1200" s="202" t="s">
        <v>6445</v>
      </c>
      <c r="K1200" s="202" t="s">
        <v>5784</v>
      </c>
      <c r="L1200" s="202" t="s">
        <v>6445</v>
      </c>
      <c r="M1200" s="202" t="s">
        <v>5784</v>
      </c>
      <c r="N1200" s="202" t="s">
        <v>6445</v>
      </c>
      <c r="O1200" s="202" t="s">
        <v>5650</v>
      </c>
      <c r="P1200" s="202" t="s">
        <v>5650</v>
      </c>
      <c r="Q1200" s="202" t="s">
        <v>5650</v>
      </c>
      <c r="R1200" s="202" t="s">
        <v>5650</v>
      </c>
      <c r="S1200" s="202" t="s">
        <v>5650</v>
      </c>
      <c r="T1200" s="202" t="s">
        <v>5650</v>
      </c>
      <c r="U1200" s="202">
        <v>2</v>
      </c>
      <c r="V1200" s="202">
        <v>2</v>
      </c>
      <c r="W1200" s="202">
        <v>0</v>
      </c>
    </row>
    <row r="1201" s="202" customFormat="1" hidden="1" spans="1:23">
      <c r="A1201" s="202">
        <v>1197</v>
      </c>
      <c r="B1201" s="202" t="s">
        <v>5625</v>
      </c>
      <c r="C1201" s="202" t="s">
        <v>7945</v>
      </c>
      <c r="D1201" s="202" t="s">
        <v>6655</v>
      </c>
      <c r="E1201" s="202" t="s">
        <v>8181</v>
      </c>
      <c r="F1201" s="202" t="s">
        <v>3017</v>
      </c>
      <c r="G1201" s="202" t="s">
        <v>3122</v>
      </c>
      <c r="H1201" s="202" t="s">
        <v>3123</v>
      </c>
      <c r="I1201" s="202" t="s">
        <v>5650</v>
      </c>
      <c r="J1201" s="202" t="s">
        <v>5650</v>
      </c>
      <c r="K1201" s="202" t="s">
        <v>5650</v>
      </c>
      <c r="L1201" s="202" t="s">
        <v>5650</v>
      </c>
      <c r="M1201" s="202" t="s">
        <v>5650</v>
      </c>
      <c r="N1201" s="202" t="s">
        <v>5650</v>
      </c>
      <c r="O1201" s="202" t="s">
        <v>5650</v>
      </c>
      <c r="P1201" s="202" t="s">
        <v>5650</v>
      </c>
      <c r="Q1201" s="202" t="s">
        <v>5650</v>
      </c>
      <c r="R1201" s="202" t="s">
        <v>5650</v>
      </c>
      <c r="S1201" s="202" t="s">
        <v>5650</v>
      </c>
      <c r="T1201" s="202" t="s">
        <v>5650</v>
      </c>
      <c r="U1201" s="202">
        <v>0</v>
      </c>
      <c r="V1201" s="202">
        <v>0</v>
      </c>
      <c r="W1201" s="202">
        <v>0</v>
      </c>
    </row>
    <row r="1202" s="202" customFormat="1" hidden="1" spans="1:23">
      <c r="A1202" s="202">
        <v>1198</v>
      </c>
      <c r="B1202" s="202" t="s">
        <v>5625</v>
      </c>
      <c r="C1202" s="202" t="s">
        <v>7945</v>
      </c>
      <c r="D1202" s="202" t="s">
        <v>6655</v>
      </c>
      <c r="E1202" s="202" t="s">
        <v>8181</v>
      </c>
      <c r="F1202" s="202" t="s">
        <v>3017</v>
      </c>
      <c r="G1202" s="202" t="s">
        <v>3015</v>
      </c>
      <c r="H1202" s="202" t="s">
        <v>3016</v>
      </c>
      <c r="I1202" s="202" t="s">
        <v>8182</v>
      </c>
      <c r="J1202" s="202" t="s">
        <v>8183</v>
      </c>
      <c r="K1202" s="202" t="s">
        <v>8184</v>
      </c>
      <c r="L1202" s="202" t="s">
        <v>5650</v>
      </c>
      <c r="M1202" s="202" t="s">
        <v>5650</v>
      </c>
      <c r="N1202" s="202" t="s">
        <v>5650</v>
      </c>
      <c r="O1202" s="202" t="s">
        <v>5650</v>
      </c>
      <c r="P1202" s="202" t="s">
        <v>8183</v>
      </c>
      <c r="Q1202" s="202" t="s">
        <v>8184</v>
      </c>
      <c r="R1202" s="202" t="s">
        <v>8185</v>
      </c>
      <c r="S1202" s="202" t="s">
        <v>5650</v>
      </c>
      <c r="T1202" s="202" t="s">
        <v>8186</v>
      </c>
      <c r="U1202" s="202">
        <v>4</v>
      </c>
      <c r="V1202" s="202">
        <v>0</v>
      </c>
      <c r="W1202" s="202">
        <v>4</v>
      </c>
    </row>
    <row r="1203" s="202" customFormat="1" hidden="1" spans="1:23">
      <c r="A1203" s="202">
        <v>1199</v>
      </c>
      <c r="B1203" s="202" t="s">
        <v>5625</v>
      </c>
      <c r="C1203" s="202" t="s">
        <v>7945</v>
      </c>
      <c r="D1203" s="202" t="s">
        <v>6655</v>
      </c>
      <c r="E1203" s="202" t="s">
        <v>8187</v>
      </c>
      <c r="F1203" s="202" t="s">
        <v>3002</v>
      </c>
      <c r="G1203" s="202" t="s">
        <v>3000</v>
      </c>
      <c r="H1203" s="202" t="s">
        <v>3001</v>
      </c>
      <c r="I1203" s="202" t="s">
        <v>8188</v>
      </c>
      <c r="J1203" s="202" t="s">
        <v>5777</v>
      </c>
      <c r="K1203" s="202" t="s">
        <v>6553</v>
      </c>
      <c r="L1203" s="202" t="s">
        <v>5650</v>
      </c>
      <c r="M1203" s="202" t="s">
        <v>5650</v>
      </c>
      <c r="N1203" s="202" t="s">
        <v>5650</v>
      </c>
      <c r="O1203" s="202" t="s">
        <v>5650</v>
      </c>
      <c r="P1203" s="202" t="s">
        <v>5777</v>
      </c>
      <c r="Q1203" s="202" t="s">
        <v>6553</v>
      </c>
      <c r="R1203" s="202" t="s">
        <v>5719</v>
      </c>
      <c r="S1203" s="202" t="s">
        <v>5650</v>
      </c>
      <c r="T1203" s="202" t="s">
        <v>5711</v>
      </c>
      <c r="U1203" s="202">
        <v>10</v>
      </c>
      <c r="V1203" s="202">
        <v>0</v>
      </c>
      <c r="W1203" s="202">
        <v>10</v>
      </c>
    </row>
    <row r="1204" s="202" customFormat="1" hidden="1" spans="1:23">
      <c r="A1204" s="202">
        <v>1200</v>
      </c>
      <c r="B1204" s="202" t="s">
        <v>5625</v>
      </c>
      <c r="C1204" s="202" t="s">
        <v>7945</v>
      </c>
      <c r="D1204" s="202" t="s">
        <v>6655</v>
      </c>
      <c r="E1204" s="202" t="s">
        <v>8189</v>
      </c>
      <c r="F1204" s="202" t="s">
        <v>8190</v>
      </c>
      <c r="G1204" s="202" t="s">
        <v>2988</v>
      </c>
      <c r="H1204" s="202" t="s">
        <v>2989</v>
      </c>
      <c r="I1204" s="202" t="s">
        <v>8191</v>
      </c>
      <c r="J1204" s="202" t="s">
        <v>8192</v>
      </c>
      <c r="K1204" s="202" t="s">
        <v>5957</v>
      </c>
      <c r="L1204" s="202" t="s">
        <v>5834</v>
      </c>
      <c r="M1204" s="202" t="s">
        <v>5855</v>
      </c>
      <c r="N1204" s="202" t="s">
        <v>8193</v>
      </c>
      <c r="O1204" s="202" t="s">
        <v>5685</v>
      </c>
      <c r="P1204" s="202" t="s">
        <v>8194</v>
      </c>
      <c r="Q1204" s="202" t="s">
        <v>5899</v>
      </c>
      <c r="R1204" s="202" t="s">
        <v>5689</v>
      </c>
      <c r="S1204" s="202" t="s">
        <v>6687</v>
      </c>
      <c r="T1204" s="202" t="s">
        <v>5865</v>
      </c>
      <c r="U1204" s="202">
        <v>24</v>
      </c>
      <c r="V1204" s="202">
        <v>8</v>
      </c>
      <c r="W1204" s="202">
        <v>16</v>
      </c>
    </row>
    <row r="1205" s="202" customFormat="1" hidden="1" spans="1:23">
      <c r="A1205" s="202">
        <v>1201</v>
      </c>
      <c r="B1205" s="202" t="s">
        <v>5625</v>
      </c>
      <c r="C1205" s="202" t="s">
        <v>7945</v>
      </c>
      <c r="D1205" s="202" t="s">
        <v>6655</v>
      </c>
      <c r="E1205" s="202" t="s">
        <v>8195</v>
      </c>
      <c r="F1205" s="202" t="s">
        <v>2987</v>
      </c>
      <c r="G1205" s="202" t="s">
        <v>2985</v>
      </c>
      <c r="H1205" s="202" t="s">
        <v>2986</v>
      </c>
      <c r="I1205" s="202" t="s">
        <v>8196</v>
      </c>
      <c r="J1205" s="202" t="s">
        <v>7106</v>
      </c>
      <c r="K1205" s="202" t="s">
        <v>7152</v>
      </c>
      <c r="L1205" s="202" t="s">
        <v>6096</v>
      </c>
      <c r="M1205" s="202" t="s">
        <v>6096</v>
      </c>
      <c r="N1205" s="202" t="s">
        <v>6096</v>
      </c>
      <c r="O1205" s="202" t="s">
        <v>5650</v>
      </c>
      <c r="P1205" s="202" t="s">
        <v>5687</v>
      </c>
      <c r="Q1205" s="202" t="s">
        <v>5688</v>
      </c>
      <c r="R1205" s="202" t="s">
        <v>5699</v>
      </c>
      <c r="S1205" s="202" t="s">
        <v>5650</v>
      </c>
      <c r="T1205" s="202" t="s">
        <v>5699</v>
      </c>
      <c r="U1205" s="202">
        <v>3</v>
      </c>
      <c r="V1205" s="202">
        <v>1</v>
      </c>
      <c r="W1205" s="202">
        <v>2</v>
      </c>
    </row>
    <row r="1206" s="202" customFormat="1" hidden="1" spans="1:23">
      <c r="A1206" s="202">
        <v>1202</v>
      </c>
      <c r="B1206" s="202" t="s">
        <v>5625</v>
      </c>
      <c r="C1206" s="202" t="s">
        <v>7945</v>
      </c>
      <c r="D1206" s="202" t="s">
        <v>6655</v>
      </c>
      <c r="E1206" s="202" t="s">
        <v>8195</v>
      </c>
      <c r="F1206" s="202" t="s">
        <v>2987</v>
      </c>
      <c r="G1206" s="202" t="s">
        <v>3124</v>
      </c>
      <c r="H1206" s="202" t="s">
        <v>3125</v>
      </c>
      <c r="I1206" s="202" t="s">
        <v>5817</v>
      </c>
      <c r="J1206" s="202" t="s">
        <v>5650</v>
      </c>
      <c r="K1206" s="202" t="s">
        <v>5650</v>
      </c>
      <c r="L1206" s="202" t="s">
        <v>5650</v>
      </c>
      <c r="M1206" s="202" t="s">
        <v>5650</v>
      </c>
      <c r="N1206" s="202" t="s">
        <v>5650</v>
      </c>
      <c r="O1206" s="202" t="s">
        <v>5650</v>
      </c>
      <c r="P1206" s="202" t="s">
        <v>5650</v>
      </c>
      <c r="Q1206" s="202" t="s">
        <v>5650</v>
      </c>
      <c r="R1206" s="202" t="s">
        <v>5650</v>
      </c>
      <c r="S1206" s="202" t="s">
        <v>5650</v>
      </c>
      <c r="T1206" s="202" t="s">
        <v>5650</v>
      </c>
      <c r="U1206" s="202">
        <v>0</v>
      </c>
      <c r="V1206" s="202">
        <v>0</v>
      </c>
      <c r="W1206" s="202">
        <v>0</v>
      </c>
    </row>
    <row r="1207" s="202" customFormat="1" hidden="1" spans="1:23">
      <c r="A1207" s="202">
        <v>1203</v>
      </c>
      <c r="B1207" s="202" t="s">
        <v>5625</v>
      </c>
      <c r="C1207" s="202" t="s">
        <v>7945</v>
      </c>
      <c r="D1207" s="202" t="s">
        <v>6655</v>
      </c>
      <c r="E1207" s="202" t="s">
        <v>8195</v>
      </c>
      <c r="F1207" s="202" t="s">
        <v>2987</v>
      </c>
      <c r="G1207" s="202" t="s">
        <v>3143</v>
      </c>
      <c r="H1207" s="202" t="s">
        <v>3144</v>
      </c>
      <c r="I1207" s="202" t="s">
        <v>5865</v>
      </c>
      <c r="J1207" s="202" t="s">
        <v>5865</v>
      </c>
      <c r="K1207" s="202" t="s">
        <v>6135</v>
      </c>
      <c r="L1207" s="202" t="s">
        <v>5650</v>
      </c>
      <c r="M1207" s="202" t="s">
        <v>5650</v>
      </c>
      <c r="N1207" s="202" t="s">
        <v>5650</v>
      </c>
      <c r="O1207" s="202" t="s">
        <v>5650</v>
      </c>
      <c r="P1207" s="202" t="s">
        <v>5865</v>
      </c>
      <c r="Q1207" s="202" t="s">
        <v>5795</v>
      </c>
      <c r="R1207" s="202" t="s">
        <v>5758</v>
      </c>
      <c r="S1207" s="202" t="s">
        <v>5650</v>
      </c>
      <c r="T1207" s="202" t="s">
        <v>5685</v>
      </c>
      <c r="U1207" s="202">
        <v>5</v>
      </c>
      <c r="V1207" s="202">
        <v>1</v>
      </c>
      <c r="W1207" s="202">
        <v>4</v>
      </c>
    </row>
    <row r="1208" s="202" customFormat="1" hidden="1" spans="1:23">
      <c r="A1208" s="202">
        <v>1204</v>
      </c>
      <c r="B1208" s="202" t="s">
        <v>5625</v>
      </c>
      <c r="C1208" s="202" t="s">
        <v>7945</v>
      </c>
      <c r="D1208" s="202" t="s">
        <v>6655</v>
      </c>
      <c r="E1208" s="202" t="s">
        <v>8197</v>
      </c>
      <c r="F1208" s="202" t="s">
        <v>8198</v>
      </c>
      <c r="G1208" s="202" t="s">
        <v>3131</v>
      </c>
      <c r="H1208" s="202" t="s">
        <v>3132</v>
      </c>
      <c r="I1208" s="202" t="s">
        <v>5699</v>
      </c>
      <c r="J1208" s="202" t="s">
        <v>5650</v>
      </c>
      <c r="K1208" s="202" t="s">
        <v>5650</v>
      </c>
      <c r="L1208" s="202" t="s">
        <v>5650</v>
      </c>
      <c r="M1208" s="202" t="s">
        <v>5650</v>
      </c>
      <c r="N1208" s="202" t="s">
        <v>5650</v>
      </c>
      <c r="O1208" s="202" t="s">
        <v>5650</v>
      </c>
      <c r="P1208" s="202" t="s">
        <v>5650</v>
      </c>
      <c r="Q1208" s="202" t="s">
        <v>5650</v>
      </c>
      <c r="R1208" s="202" t="s">
        <v>5650</v>
      </c>
      <c r="S1208" s="202" t="s">
        <v>5650</v>
      </c>
      <c r="T1208" s="202" t="s">
        <v>5650</v>
      </c>
      <c r="U1208" s="202">
        <v>0</v>
      </c>
      <c r="V1208" s="202">
        <v>0</v>
      </c>
      <c r="W1208" s="202">
        <v>0</v>
      </c>
    </row>
    <row r="1209" s="202" customFormat="1" hidden="1" spans="1:23">
      <c r="A1209" s="202">
        <v>1205</v>
      </c>
      <c r="B1209" s="202" t="s">
        <v>5625</v>
      </c>
      <c r="C1209" s="202" t="s">
        <v>7945</v>
      </c>
      <c r="D1209" s="202" t="s">
        <v>6655</v>
      </c>
      <c r="E1209" s="202" t="s">
        <v>8197</v>
      </c>
      <c r="F1209" s="202" t="s">
        <v>8198</v>
      </c>
      <c r="G1209" s="202" t="s">
        <v>3006</v>
      </c>
      <c r="H1209" s="202" t="s">
        <v>3008</v>
      </c>
      <c r="I1209" s="202" t="s">
        <v>8199</v>
      </c>
      <c r="J1209" s="202" t="s">
        <v>6096</v>
      </c>
      <c r="K1209" s="202" t="s">
        <v>6096</v>
      </c>
      <c r="L1209" s="202" t="s">
        <v>6096</v>
      </c>
      <c r="M1209" s="202" t="s">
        <v>6096</v>
      </c>
      <c r="N1209" s="202" t="s">
        <v>6096</v>
      </c>
      <c r="O1209" s="202" t="s">
        <v>5650</v>
      </c>
      <c r="P1209" s="202" t="s">
        <v>5650</v>
      </c>
      <c r="Q1209" s="202" t="s">
        <v>5650</v>
      </c>
      <c r="R1209" s="202" t="s">
        <v>5650</v>
      </c>
      <c r="S1209" s="202" t="s">
        <v>5650</v>
      </c>
      <c r="T1209" s="202" t="s">
        <v>5650</v>
      </c>
      <c r="U1209" s="202">
        <v>1</v>
      </c>
      <c r="V1209" s="202">
        <v>1</v>
      </c>
      <c r="W1209" s="202">
        <v>0</v>
      </c>
    </row>
    <row r="1210" s="202" customFormat="1" hidden="1" spans="1:23">
      <c r="A1210" s="202">
        <v>1206</v>
      </c>
      <c r="B1210" s="202" t="s">
        <v>5625</v>
      </c>
      <c r="C1210" s="202" t="s">
        <v>7945</v>
      </c>
      <c r="D1210" s="202" t="s">
        <v>6655</v>
      </c>
      <c r="E1210" s="202" t="s">
        <v>8200</v>
      </c>
      <c r="F1210" s="202" t="s">
        <v>3005</v>
      </c>
      <c r="G1210" s="202" t="s">
        <v>3003</v>
      </c>
      <c r="H1210" s="202" t="s">
        <v>3004</v>
      </c>
      <c r="I1210" s="202" t="s">
        <v>8201</v>
      </c>
      <c r="J1210" s="202" t="s">
        <v>6152</v>
      </c>
      <c r="K1210" s="202" t="s">
        <v>6125</v>
      </c>
      <c r="L1210" s="202" t="s">
        <v>5650</v>
      </c>
      <c r="M1210" s="202" t="s">
        <v>5650</v>
      </c>
      <c r="N1210" s="202" t="s">
        <v>5650</v>
      </c>
      <c r="O1210" s="202" t="s">
        <v>5650</v>
      </c>
      <c r="P1210" s="202" t="s">
        <v>6152</v>
      </c>
      <c r="Q1210" s="202" t="s">
        <v>6125</v>
      </c>
      <c r="R1210" s="202" t="s">
        <v>5713</v>
      </c>
      <c r="S1210" s="202" t="s">
        <v>5654</v>
      </c>
      <c r="T1210" s="202" t="s">
        <v>5687</v>
      </c>
      <c r="U1210" s="202">
        <v>7</v>
      </c>
      <c r="V1210" s="202">
        <v>0</v>
      </c>
      <c r="W1210" s="202">
        <v>7</v>
      </c>
    </row>
    <row r="1211" s="202" customFormat="1" hidden="1" spans="1:23">
      <c r="A1211" s="202">
        <v>1207</v>
      </c>
      <c r="B1211" s="202" t="s">
        <v>5625</v>
      </c>
      <c r="C1211" s="202" t="s">
        <v>7945</v>
      </c>
      <c r="D1211" s="202" t="s">
        <v>6655</v>
      </c>
      <c r="E1211" s="202" t="s">
        <v>8202</v>
      </c>
      <c r="F1211" s="202" t="s">
        <v>2993</v>
      </c>
      <c r="G1211" s="202" t="s">
        <v>3145</v>
      </c>
      <c r="H1211" s="202" t="s">
        <v>3146</v>
      </c>
      <c r="I1211" s="202" t="s">
        <v>8203</v>
      </c>
      <c r="J1211" s="202" t="s">
        <v>5650</v>
      </c>
      <c r="K1211" s="202" t="s">
        <v>5650</v>
      </c>
      <c r="L1211" s="202" t="s">
        <v>5650</v>
      </c>
      <c r="M1211" s="202" t="s">
        <v>5650</v>
      </c>
      <c r="N1211" s="202" t="s">
        <v>5650</v>
      </c>
      <c r="O1211" s="202" t="s">
        <v>5650</v>
      </c>
      <c r="P1211" s="202" t="s">
        <v>5650</v>
      </c>
      <c r="Q1211" s="202" t="s">
        <v>5650</v>
      </c>
      <c r="R1211" s="202" t="s">
        <v>5650</v>
      </c>
      <c r="S1211" s="202" t="s">
        <v>5650</v>
      </c>
      <c r="T1211" s="202" t="s">
        <v>5650</v>
      </c>
      <c r="U1211" s="202">
        <v>0</v>
      </c>
      <c r="V1211" s="202">
        <v>0</v>
      </c>
      <c r="W1211" s="202">
        <v>0</v>
      </c>
    </row>
    <row r="1212" s="202" customFormat="1" hidden="1" spans="1:23">
      <c r="A1212" s="202">
        <v>1208</v>
      </c>
      <c r="B1212" s="202" t="s">
        <v>5625</v>
      </c>
      <c r="C1212" s="202" t="s">
        <v>7945</v>
      </c>
      <c r="D1212" s="202" t="s">
        <v>6655</v>
      </c>
      <c r="E1212" s="202" t="s">
        <v>8202</v>
      </c>
      <c r="F1212" s="202" t="s">
        <v>2993</v>
      </c>
      <c r="G1212" s="202" t="s">
        <v>2994</v>
      </c>
      <c r="H1212" s="202" t="s">
        <v>2996</v>
      </c>
      <c r="I1212" s="202" t="s">
        <v>8204</v>
      </c>
      <c r="J1212" s="202" t="s">
        <v>8205</v>
      </c>
      <c r="K1212" s="202" t="s">
        <v>7743</v>
      </c>
      <c r="L1212" s="202" t="s">
        <v>5650</v>
      </c>
      <c r="M1212" s="202" t="s">
        <v>5650</v>
      </c>
      <c r="N1212" s="202" t="s">
        <v>5650</v>
      </c>
      <c r="O1212" s="202" t="s">
        <v>5650</v>
      </c>
      <c r="P1212" s="202" t="s">
        <v>8205</v>
      </c>
      <c r="Q1212" s="202" t="s">
        <v>7743</v>
      </c>
      <c r="R1212" s="202" t="s">
        <v>8206</v>
      </c>
      <c r="S1212" s="202" t="s">
        <v>5685</v>
      </c>
      <c r="T1212" s="202" t="s">
        <v>5727</v>
      </c>
      <c r="U1212" s="202">
        <v>6</v>
      </c>
      <c r="V1212" s="202">
        <v>0</v>
      </c>
      <c r="W1212" s="202">
        <v>6</v>
      </c>
    </row>
    <row r="1213" s="202" customFormat="1" hidden="1" spans="1:23">
      <c r="A1213" s="202">
        <v>1209</v>
      </c>
      <c r="B1213" s="202" t="s">
        <v>5625</v>
      </c>
      <c r="C1213" s="202" t="s">
        <v>7945</v>
      </c>
      <c r="D1213" s="202" t="s">
        <v>6655</v>
      </c>
      <c r="E1213" s="202" t="s">
        <v>8202</v>
      </c>
      <c r="F1213" s="202" t="s">
        <v>2993</v>
      </c>
      <c r="G1213" s="202" t="s">
        <v>3133</v>
      </c>
      <c r="H1213" s="202" t="s">
        <v>3134</v>
      </c>
      <c r="I1213" s="202" t="s">
        <v>8207</v>
      </c>
      <c r="J1213" s="202" t="s">
        <v>5650</v>
      </c>
      <c r="K1213" s="202" t="s">
        <v>5650</v>
      </c>
      <c r="L1213" s="202" t="s">
        <v>5650</v>
      </c>
      <c r="M1213" s="202" t="s">
        <v>5650</v>
      </c>
      <c r="N1213" s="202" t="s">
        <v>5650</v>
      </c>
      <c r="O1213" s="202" t="s">
        <v>5650</v>
      </c>
      <c r="P1213" s="202" t="s">
        <v>5650</v>
      </c>
      <c r="Q1213" s="202" t="s">
        <v>5650</v>
      </c>
      <c r="R1213" s="202" t="s">
        <v>5650</v>
      </c>
      <c r="S1213" s="202" t="s">
        <v>5650</v>
      </c>
      <c r="T1213" s="202" t="s">
        <v>5650</v>
      </c>
      <c r="U1213" s="202">
        <v>0</v>
      </c>
      <c r="V1213" s="202">
        <v>0</v>
      </c>
      <c r="W1213" s="202">
        <v>0</v>
      </c>
    </row>
    <row r="1214" s="202" customFormat="1" hidden="1" spans="1:23">
      <c r="A1214" s="202">
        <v>1210</v>
      </c>
      <c r="B1214" s="202" t="s">
        <v>5625</v>
      </c>
      <c r="C1214" s="202" t="s">
        <v>7945</v>
      </c>
      <c r="D1214" s="202" t="s">
        <v>6655</v>
      </c>
      <c r="E1214" s="202" t="s">
        <v>8202</v>
      </c>
      <c r="F1214" s="202" t="s">
        <v>2993</v>
      </c>
      <c r="G1214" s="202" t="s">
        <v>3141</v>
      </c>
      <c r="H1214" s="202" t="s">
        <v>3142</v>
      </c>
      <c r="I1214" s="202" t="s">
        <v>6433</v>
      </c>
      <c r="J1214" s="202" t="s">
        <v>6309</v>
      </c>
      <c r="K1214" s="202" t="s">
        <v>6310</v>
      </c>
      <c r="L1214" s="202" t="s">
        <v>6309</v>
      </c>
      <c r="M1214" s="202" t="s">
        <v>6310</v>
      </c>
      <c r="N1214" s="202" t="s">
        <v>6309</v>
      </c>
      <c r="O1214" s="202" t="s">
        <v>5650</v>
      </c>
      <c r="P1214" s="202" t="s">
        <v>5650</v>
      </c>
      <c r="Q1214" s="202" t="s">
        <v>5650</v>
      </c>
      <c r="R1214" s="202" t="s">
        <v>5650</v>
      </c>
      <c r="S1214" s="202" t="s">
        <v>5650</v>
      </c>
      <c r="T1214" s="202" t="s">
        <v>5650</v>
      </c>
      <c r="U1214" s="202">
        <v>3</v>
      </c>
      <c r="V1214" s="202">
        <v>3</v>
      </c>
      <c r="W1214" s="202">
        <v>0</v>
      </c>
    </row>
    <row r="1215" s="202" customFormat="1" hidden="1" spans="1:23">
      <c r="A1215" s="202">
        <v>1211</v>
      </c>
      <c r="B1215" s="202" t="s">
        <v>5625</v>
      </c>
      <c r="C1215" s="202" t="s">
        <v>7945</v>
      </c>
      <c r="D1215" s="202" t="s">
        <v>6655</v>
      </c>
      <c r="E1215" s="202" t="s">
        <v>8202</v>
      </c>
      <c r="F1215" s="202" t="s">
        <v>2993</v>
      </c>
      <c r="G1215" s="202" t="s">
        <v>3018</v>
      </c>
      <c r="H1215" s="202" t="s">
        <v>1905</v>
      </c>
      <c r="I1215" s="202" t="s">
        <v>5725</v>
      </c>
      <c r="J1215" s="202" t="s">
        <v>5650</v>
      </c>
      <c r="K1215" s="202" t="s">
        <v>5650</v>
      </c>
      <c r="L1215" s="202" t="s">
        <v>5650</v>
      </c>
      <c r="M1215" s="202" t="s">
        <v>5650</v>
      </c>
      <c r="N1215" s="202" t="s">
        <v>5650</v>
      </c>
      <c r="O1215" s="202" t="s">
        <v>5650</v>
      </c>
      <c r="P1215" s="202" t="s">
        <v>5650</v>
      </c>
      <c r="Q1215" s="202" t="s">
        <v>5650</v>
      </c>
      <c r="R1215" s="202" t="s">
        <v>5650</v>
      </c>
      <c r="S1215" s="202" t="s">
        <v>5650</v>
      </c>
      <c r="T1215" s="202" t="s">
        <v>5650</v>
      </c>
      <c r="U1215" s="202">
        <v>0</v>
      </c>
      <c r="V1215" s="202">
        <v>0</v>
      </c>
      <c r="W1215" s="202">
        <v>0</v>
      </c>
    </row>
    <row r="1216" s="202" customFormat="1" hidden="1" spans="1:23">
      <c r="A1216" s="202">
        <v>1212</v>
      </c>
      <c r="B1216" s="202" t="s">
        <v>5625</v>
      </c>
      <c r="C1216" s="202" t="s">
        <v>7945</v>
      </c>
      <c r="D1216" s="202" t="s">
        <v>6655</v>
      </c>
      <c r="E1216" s="202" t="s">
        <v>8202</v>
      </c>
      <c r="F1216" s="202" t="s">
        <v>2993</v>
      </c>
      <c r="G1216" s="202" t="s">
        <v>2991</v>
      </c>
      <c r="H1216" s="202" t="s">
        <v>2992</v>
      </c>
      <c r="I1216" s="202" t="s">
        <v>8208</v>
      </c>
      <c r="J1216" s="202" t="s">
        <v>8209</v>
      </c>
      <c r="K1216" s="202" t="s">
        <v>8210</v>
      </c>
      <c r="L1216" s="202" t="s">
        <v>5650</v>
      </c>
      <c r="M1216" s="202" t="s">
        <v>5650</v>
      </c>
      <c r="N1216" s="202" t="s">
        <v>5650</v>
      </c>
      <c r="O1216" s="202" t="s">
        <v>5650</v>
      </c>
      <c r="P1216" s="202" t="s">
        <v>8209</v>
      </c>
      <c r="Q1216" s="202" t="s">
        <v>8210</v>
      </c>
      <c r="R1216" s="202" t="s">
        <v>8211</v>
      </c>
      <c r="S1216" s="202" t="s">
        <v>5650</v>
      </c>
      <c r="T1216" s="202" t="s">
        <v>8186</v>
      </c>
      <c r="U1216" s="202">
        <v>3</v>
      </c>
      <c r="V1216" s="202">
        <v>0</v>
      </c>
      <c r="W1216" s="202">
        <v>3</v>
      </c>
    </row>
    <row r="1217" s="202" customFormat="1" hidden="1" spans="1:23">
      <c r="A1217" s="202">
        <v>1213</v>
      </c>
      <c r="B1217" s="202" t="s">
        <v>5625</v>
      </c>
      <c r="C1217" s="202" t="s">
        <v>7945</v>
      </c>
      <c r="D1217" s="202" t="s">
        <v>2687</v>
      </c>
      <c r="E1217" s="202" t="s">
        <v>8212</v>
      </c>
      <c r="F1217" s="202" t="s">
        <v>2717</v>
      </c>
      <c r="G1217" s="202" t="s">
        <v>5552</v>
      </c>
      <c r="H1217" s="202" t="s">
        <v>8213</v>
      </c>
      <c r="I1217" s="202" t="s">
        <v>8214</v>
      </c>
      <c r="J1217" s="202" t="s">
        <v>8215</v>
      </c>
      <c r="K1217" s="202" t="s">
        <v>8216</v>
      </c>
      <c r="L1217" s="202" t="s">
        <v>6453</v>
      </c>
      <c r="M1217" s="202" t="s">
        <v>6454</v>
      </c>
      <c r="N1217" s="202" t="s">
        <v>6453</v>
      </c>
      <c r="O1217" s="202" t="s">
        <v>5650</v>
      </c>
      <c r="P1217" s="202" t="s">
        <v>5865</v>
      </c>
      <c r="Q1217" s="202" t="s">
        <v>5795</v>
      </c>
      <c r="R1217" s="202" t="s">
        <v>5669</v>
      </c>
      <c r="S1217" s="202" t="s">
        <v>5650</v>
      </c>
      <c r="T1217" s="202" t="s">
        <v>5669</v>
      </c>
      <c r="U1217" s="202">
        <v>6</v>
      </c>
      <c r="V1217" s="202">
        <v>2</v>
      </c>
      <c r="W1217" s="202">
        <v>4</v>
      </c>
    </row>
    <row r="1218" s="202" customFormat="1" hidden="1" spans="1:23">
      <c r="A1218" s="202">
        <v>1214</v>
      </c>
      <c r="B1218" s="202" t="s">
        <v>5625</v>
      </c>
      <c r="C1218" s="202" t="s">
        <v>7945</v>
      </c>
      <c r="D1218" s="202" t="s">
        <v>2687</v>
      </c>
      <c r="E1218" s="202" t="s">
        <v>8212</v>
      </c>
      <c r="F1218" s="202" t="s">
        <v>2717</v>
      </c>
      <c r="G1218" s="202" t="s">
        <v>2725</v>
      </c>
      <c r="H1218" s="202" t="s">
        <v>2726</v>
      </c>
      <c r="I1218" s="202" t="s">
        <v>5858</v>
      </c>
      <c r="J1218" s="202" t="s">
        <v>6453</v>
      </c>
      <c r="K1218" s="202" t="s">
        <v>6454</v>
      </c>
      <c r="L1218" s="202" t="s">
        <v>6453</v>
      </c>
      <c r="M1218" s="202" t="s">
        <v>6454</v>
      </c>
      <c r="N1218" s="202" t="s">
        <v>6453</v>
      </c>
      <c r="O1218" s="202" t="s">
        <v>5650</v>
      </c>
      <c r="P1218" s="202" t="s">
        <v>5650</v>
      </c>
      <c r="Q1218" s="202" t="s">
        <v>5650</v>
      </c>
      <c r="R1218" s="202" t="s">
        <v>5650</v>
      </c>
      <c r="S1218" s="202" t="s">
        <v>5650</v>
      </c>
      <c r="T1218" s="202" t="s">
        <v>5650</v>
      </c>
      <c r="U1218" s="202">
        <v>2</v>
      </c>
      <c r="V1218" s="202">
        <v>2</v>
      </c>
      <c r="W1218" s="202">
        <v>0</v>
      </c>
    </row>
    <row r="1219" s="202" customFormat="1" hidden="1" spans="1:23">
      <c r="A1219" s="202">
        <v>1215</v>
      </c>
      <c r="B1219" s="202" t="s">
        <v>5625</v>
      </c>
      <c r="C1219" s="202" t="s">
        <v>7945</v>
      </c>
      <c r="D1219" s="202" t="s">
        <v>2687</v>
      </c>
      <c r="E1219" s="202" t="s">
        <v>8212</v>
      </c>
      <c r="F1219" s="202" t="s">
        <v>2717</v>
      </c>
      <c r="G1219" s="202" t="s">
        <v>2715</v>
      </c>
      <c r="H1219" s="202" t="s">
        <v>2716</v>
      </c>
      <c r="I1219" s="202" t="s">
        <v>8217</v>
      </c>
      <c r="J1219" s="202" t="s">
        <v>5650</v>
      </c>
      <c r="K1219" s="202" t="s">
        <v>5650</v>
      </c>
      <c r="L1219" s="202" t="s">
        <v>5650</v>
      </c>
      <c r="M1219" s="202" t="s">
        <v>5650</v>
      </c>
      <c r="N1219" s="202" t="s">
        <v>5650</v>
      </c>
      <c r="O1219" s="202" t="s">
        <v>5650</v>
      </c>
      <c r="P1219" s="202" t="s">
        <v>5650</v>
      </c>
      <c r="Q1219" s="202" t="s">
        <v>5650</v>
      </c>
      <c r="R1219" s="202" t="s">
        <v>5650</v>
      </c>
      <c r="S1219" s="202" t="s">
        <v>5650</v>
      </c>
      <c r="T1219" s="202" t="s">
        <v>5650</v>
      </c>
      <c r="U1219" s="202">
        <v>0</v>
      </c>
      <c r="V1219" s="202">
        <v>0</v>
      </c>
      <c r="W1219" s="202">
        <v>0</v>
      </c>
    </row>
    <row r="1220" s="202" customFormat="1" hidden="1" spans="1:23">
      <c r="A1220" s="202">
        <v>1216</v>
      </c>
      <c r="B1220" s="202" t="s">
        <v>5625</v>
      </c>
      <c r="C1220" s="202" t="s">
        <v>7945</v>
      </c>
      <c r="D1220" s="202" t="s">
        <v>6655</v>
      </c>
      <c r="E1220" s="202" t="s">
        <v>8218</v>
      </c>
      <c r="F1220" s="202" t="s">
        <v>2999</v>
      </c>
      <c r="G1220" s="202" t="s">
        <v>2997</v>
      </c>
      <c r="H1220" s="202" t="s">
        <v>2998</v>
      </c>
      <c r="I1220" s="202" t="s">
        <v>8219</v>
      </c>
      <c r="J1220" s="202" t="s">
        <v>8220</v>
      </c>
      <c r="K1220" s="202" t="s">
        <v>7678</v>
      </c>
      <c r="L1220" s="202" t="s">
        <v>5650</v>
      </c>
      <c r="M1220" s="202" t="s">
        <v>5650</v>
      </c>
      <c r="N1220" s="202" t="s">
        <v>5650</v>
      </c>
      <c r="O1220" s="202" t="s">
        <v>5650</v>
      </c>
      <c r="P1220" s="202" t="s">
        <v>8220</v>
      </c>
      <c r="Q1220" s="202" t="s">
        <v>7678</v>
      </c>
      <c r="R1220" s="202" t="s">
        <v>8221</v>
      </c>
      <c r="S1220" s="202" t="s">
        <v>5685</v>
      </c>
      <c r="T1220" s="202" t="s">
        <v>8186</v>
      </c>
      <c r="U1220" s="202">
        <v>6</v>
      </c>
      <c r="V1220" s="202">
        <v>0</v>
      </c>
      <c r="W1220" s="202">
        <v>6</v>
      </c>
    </row>
    <row r="1221" s="202" customFormat="1" hidden="1" spans="1:23">
      <c r="A1221" s="202">
        <v>1217</v>
      </c>
      <c r="B1221" s="202" t="s">
        <v>5625</v>
      </c>
      <c r="C1221" s="202" t="s">
        <v>7945</v>
      </c>
      <c r="D1221" s="202" t="s">
        <v>2730</v>
      </c>
      <c r="E1221" s="202" t="s">
        <v>8222</v>
      </c>
      <c r="F1221" s="202" t="s">
        <v>2743</v>
      </c>
      <c r="G1221" s="202" t="s">
        <v>2744</v>
      </c>
      <c r="H1221" s="202" t="s">
        <v>2745</v>
      </c>
      <c r="I1221" s="202" t="s">
        <v>7104</v>
      </c>
      <c r="J1221" s="202" t="s">
        <v>5650</v>
      </c>
      <c r="K1221" s="202" t="s">
        <v>5650</v>
      </c>
      <c r="L1221" s="202" t="s">
        <v>5650</v>
      </c>
      <c r="M1221" s="202" t="s">
        <v>5650</v>
      </c>
      <c r="N1221" s="202" t="s">
        <v>5650</v>
      </c>
      <c r="O1221" s="202" t="s">
        <v>5650</v>
      </c>
      <c r="P1221" s="202" t="s">
        <v>5650</v>
      </c>
      <c r="Q1221" s="202" t="s">
        <v>5650</v>
      </c>
      <c r="R1221" s="202" t="s">
        <v>5650</v>
      </c>
      <c r="S1221" s="202" t="s">
        <v>5650</v>
      </c>
      <c r="T1221" s="202" t="s">
        <v>5650</v>
      </c>
      <c r="U1221" s="202">
        <v>0</v>
      </c>
      <c r="V1221" s="202">
        <v>0</v>
      </c>
      <c r="W1221" s="202">
        <v>0</v>
      </c>
    </row>
    <row r="1222" s="202" customFormat="1" hidden="1" spans="1:23">
      <c r="A1222" s="202">
        <v>1218</v>
      </c>
      <c r="B1222" s="202" t="s">
        <v>5625</v>
      </c>
      <c r="C1222" s="202" t="s">
        <v>7945</v>
      </c>
      <c r="D1222" s="202" t="s">
        <v>3021</v>
      </c>
      <c r="E1222" s="202" t="s">
        <v>8223</v>
      </c>
      <c r="F1222" s="202" t="s">
        <v>3027</v>
      </c>
      <c r="G1222" s="202" t="s">
        <v>3030</v>
      </c>
      <c r="H1222" s="202" t="s">
        <v>3031</v>
      </c>
      <c r="I1222" s="202" t="s">
        <v>6982</v>
      </c>
      <c r="J1222" s="202" t="s">
        <v>5650</v>
      </c>
      <c r="K1222" s="202" t="s">
        <v>5650</v>
      </c>
      <c r="L1222" s="202" t="s">
        <v>5650</v>
      </c>
      <c r="M1222" s="202" t="s">
        <v>5650</v>
      </c>
      <c r="N1222" s="202" t="s">
        <v>5650</v>
      </c>
      <c r="O1222" s="202" t="s">
        <v>5650</v>
      </c>
      <c r="P1222" s="202" t="s">
        <v>5650</v>
      </c>
      <c r="Q1222" s="202" t="s">
        <v>5650</v>
      </c>
      <c r="R1222" s="202" t="s">
        <v>5650</v>
      </c>
      <c r="S1222" s="202" t="s">
        <v>5650</v>
      </c>
      <c r="T1222" s="202" t="s">
        <v>5650</v>
      </c>
      <c r="U1222" s="202">
        <v>0</v>
      </c>
      <c r="V1222" s="202">
        <v>0</v>
      </c>
      <c r="W1222" s="202">
        <v>0</v>
      </c>
    </row>
    <row r="1223" s="202" customFormat="1" hidden="1" spans="1:23">
      <c r="A1223" s="202">
        <v>1219</v>
      </c>
      <c r="B1223" s="202" t="s">
        <v>5625</v>
      </c>
      <c r="C1223" s="202" t="s">
        <v>7945</v>
      </c>
      <c r="D1223" s="202" t="s">
        <v>3021</v>
      </c>
      <c r="E1223" s="202" t="s">
        <v>8223</v>
      </c>
      <c r="F1223" s="202" t="s">
        <v>3027</v>
      </c>
      <c r="G1223" s="202" t="s">
        <v>3025</v>
      </c>
      <c r="H1223" s="202" t="s">
        <v>3026</v>
      </c>
      <c r="I1223" s="202" t="s">
        <v>8224</v>
      </c>
      <c r="J1223" s="202" t="s">
        <v>5650</v>
      </c>
      <c r="K1223" s="202" t="s">
        <v>5650</v>
      </c>
      <c r="L1223" s="202" t="s">
        <v>5650</v>
      </c>
      <c r="M1223" s="202" t="s">
        <v>5650</v>
      </c>
      <c r="N1223" s="202" t="s">
        <v>5650</v>
      </c>
      <c r="O1223" s="202" t="s">
        <v>5650</v>
      </c>
      <c r="P1223" s="202" t="s">
        <v>5650</v>
      </c>
      <c r="Q1223" s="202" t="s">
        <v>5650</v>
      </c>
      <c r="R1223" s="202" t="s">
        <v>5650</v>
      </c>
      <c r="S1223" s="202" t="s">
        <v>5650</v>
      </c>
      <c r="T1223" s="202" t="s">
        <v>5650</v>
      </c>
      <c r="U1223" s="202">
        <v>0</v>
      </c>
      <c r="V1223" s="202">
        <v>0</v>
      </c>
      <c r="W1223" s="202">
        <v>0</v>
      </c>
    </row>
    <row r="1224" s="202" customFormat="1" hidden="1" spans="1:23">
      <c r="A1224" s="202">
        <v>1220</v>
      </c>
      <c r="B1224" s="202" t="s">
        <v>5625</v>
      </c>
      <c r="C1224" s="202" t="s">
        <v>7945</v>
      </c>
      <c r="D1224" s="202" t="s">
        <v>2564</v>
      </c>
      <c r="E1224" s="202" t="s">
        <v>7419</v>
      </c>
      <c r="F1224" s="202" t="s">
        <v>2567</v>
      </c>
      <c r="G1224" s="202" t="s">
        <v>2582</v>
      </c>
      <c r="H1224" s="202" t="s">
        <v>2583</v>
      </c>
      <c r="I1224" s="202" t="s">
        <v>8225</v>
      </c>
      <c r="J1224" s="202" t="s">
        <v>8226</v>
      </c>
      <c r="K1224" s="202" t="s">
        <v>8227</v>
      </c>
      <c r="L1224" s="202" t="s">
        <v>5869</v>
      </c>
      <c r="M1224" s="202" t="s">
        <v>7076</v>
      </c>
      <c r="N1224" s="202" t="s">
        <v>5900</v>
      </c>
      <c r="O1224" s="202" t="s">
        <v>5654</v>
      </c>
      <c r="P1224" s="202" t="s">
        <v>5759</v>
      </c>
      <c r="Q1224" s="202" t="s">
        <v>5866</v>
      </c>
      <c r="R1224" s="202" t="s">
        <v>5685</v>
      </c>
      <c r="S1224" s="202" t="s">
        <v>5758</v>
      </c>
      <c r="T1224" s="202" t="s">
        <v>5685</v>
      </c>
      <c r="U1224" s="202">
        <v>10</v>
      </c>
      <c r="V1224" s="202">
        <v>5</v>
      </c>
      <c r="W1224" s="202">
        <v>5</v>
      </c>
    </row>
    <row r="1225" s="202" customFormat="1" hidden="1" spans="1:23">
      <c r="A1225" s="202">
        <v>1221</v>
      </c>
      <c r="B1225" s="202" t="s">
        <v>5625</v>
      </c>
      <c r="C1225" s="202" t="s">
        <v>7945</v>
      </c>
      <c r="D1225" s="202" t="s">
        <v>2564</v>
      </c>
      <c r="E1225" s="202" t="s">
        <v>7419</v>
      </c>
      <c r="F1225" s="202" t="s">
        <v>2567</v>
      </c>
      <c r="G1225" s="202" t="s">
        <v>2574</v>
      </c>
      <c r="H1225" s="202" t="s">
        <v>2576</v>
      </c>
      <c r="I1225" s="202" t="s">
        <v>8228</v>
      </c>
      <c r="J1225" s="202" t="s">
        <v>7083</v>
      </c>
      <c r="K1225" s="202" t="s">
        <v>7084</v>
      </c>
      <c r="L1225" s="202" t="s">
        <v>6356</v>
      </c>
      <c r="M1225" s="202" t="s">
        <v>6357</v>
      </c>
      <c r="N1225" s="202" t="s">
        <v>6309</v>
      </c>
      <c r="O1225" s="202" t="s">
        <v>6239</v>
      </c>
      <c r="P1225" s="202" t="s">
        <v>6298</v>
      </c>
      <c r="Q1225" s="202" t="s">
        <v>6298</v>
      </c>
      <c r="R1225" s="202" t="s">
        <v>5650</v>
      </c>
      <c r="S1225" s="202" t="s">
        <v>6298</v>
      </c>
      <c r="T1225" s="202" t="s">
        <v>5650</v>
      </c>
      <c r="U1225" s="202">
        <v>3</v>
      </c>
      <c r="V1225" s="202">
        <v>2</v>
      </c>
      <c r="W1225" s="202">
        <v>1</v>
      </c>
    </row>
    <row r="1226" s="202" customFormat="1" spans="1:23">
      <c r="A1226" s="202">
        <v>1222</v>
      </c>
      <c r="B1226" s="202" t="s">
        <v>5625</v>
      </c>
      <c r="C1226" s="202" t="s">
        <v>672</v>
      </c>
      <c r="D1226" s="202" t="s">
        <v>5642</v>
      </c>
      <c r="E1226" s="202" t="s">
        <v>5642</v>
      </c>
      <c r="F1226" s="202" t="s">
        <v>5643</v>
      </c>
      <c r="G1226" s="202" t="s">
        <v>5315</v>
      </c>
      <c r="H1226" s="202" t="s">
        <v>5644</v>
      </c>
      <c r="I1226" s="202" t="s">
        <v>8229</v>
      </c>
      <c r="J1226" s="202" t="s">
        <v>6760</v>
      </c>
      <c r="K1226" s="202" t="s">
        <v>5699</v>
      </c>
      <c r="L1226" s="202" t="s">
        <v>5650</v>
      </c>
      <c r="M1226" s="202" t="s">
        <v>5650</v>
      </c>
      <c r="N1226" s="202" t="s">
        <v>5650</v>
      </c>
      <c r="O1226" s="202" t="s">
        <v>5650</v>
      </c>
      <c r="P1226" s="202" t="s">
        <v>6760</v>
      </c>
      <c r="Q1226" s="202" t="s">
        <v>5699</v>
      </c>
      <c r="R1226" s="202" t="s">
        <v>6760</v>
      </c>
      <c r="S1226" s="202" t="s">
        <v>5650</v>
      </c>
      <c r="T1226" s="202" t="s">
        <v>5650</v>
      </c>
      <c r="U1226" s="202">
        <v>5</v>
      </c>
      <c r="V1226" s="202">
        <v>0</v>
      </c>
      <c r="W1226" s="202">
        <v>5</v>
      </c>
    </row>
    <row r="1227" s="202" customFormat="1" hidden="1" spans="1:23">
      <c r="A1227" s="202">
        <v>1223</v>
      </c>
      <c r="B1227" s="202" t="s">
        <v>5625</v>
      </c>
      <c r="C1227" s="202" t="s">
        <v>8230</v>
      </c>
      <c r="D1227" s="202" t="s">
        <v>926</v>
      </c>
      <c r="E1227" s="202" t="s">
        <v>8231</v>
      </c>
      <c r="F1227" s="202" t="s">
        <v>984</v>
      </c>
      <c r="G1227" s="202" t="s">
        <v>948</v>
      </c>
      <c r="H1227" s="202" t="s">
        <v>949</v>
      </c>
      <c r="I1227" s="202" t="s">
        <v>8232</v>
      </c>
      <c r="J1227" s="202" t="s">
        <v>5729</v>
      </c>
      <c r="K1227" s="202" t="s">
        <v>5926</v>
      </c>
      <c r="L1227" s="202" t="s">
        <v>5687</v>
      </c>
      <c r="M1227" s="202" t="s">
        <v>5859</v>
      </c>
      <c r="N1227" s="202" t="s">
        <v>5687</v>
      </c>
      <c r="O1227" s="202" t="s">
        <v>5650</v>
      </c>
      <c r="P1227" s="202" t="s">
        <v>5669</v>
      </c>
      <c r="Q1227" s="202" t="s">
        <v>7171</v>
      </c>
      <c r="R1227" s="202" t="s">
        <v>6371</v>
      </c>
      <c r="S1227" s="202" t="s">
        <v>5650</v>
      </c>
      <c r="T1227" s="202" t="s">
        <v>5687</v>
      </c>
      <c r="U1227" s="202">
        <v>12</v>
      </c>
      <c r="V1227" s="202">
        <v>4</v>
      </c>
      <c r="W1227" s="202">
        <v>8</v>
      </c>
    </row>
    <row r="1228" s="202" customFormat="1" hidden="1" spans="1:23">
      <c r="A1228" s="202">
        <v>1224</v>
      </c>
      <c r="B1228" s="202" t="s">
        <v>5625</v>
      </c>
      <c r="C1228" s="202" t="s">
        <v>8230</v>
      </c>
      <c r="D1228" s="202" t="s">
        <v>716</v>
      </c>
      <c r="E1228" s="202" t="s">
        <v>8233</v>
      </c>
      <c r="F1228" s="202" t="s">
        <v>724</v>
      </c>
      <c r="G1228" s="202" t="s">
        <v>722</v>
      </c>
      <c r="H1228" s="202" t="s">
        <v>723</v>
      </c>
      <c r="I1228" s="202" t="s">
        <v>8234</v>
      </c>
      <c r="J1228" s="202" t="s">
        <v>8235</v>
      </c>
      <c r="K1228" s="202" t="s">
        <v>6770</v>
      </c>
      <c r="L1228" s="202" t="s">
        <v>5967</v>
      </c>
      <c r="M1228" s="202" t="s">
        <v>6579</v>
      </c>
      <c r="N1228" s="202" t="s">
        <v>5922</v>
      </c>
      <c r="O1228" s="202" t="s">
        <v>5969</v>
      </c>
      <c r="P1228" s="202" t="s">
        <v>8236</v>
      </c>
      <c r="Q1228" s="202" t="s">
        <v>5673</v>
      </c>
      <c r="R1228" s="202" t="s">
        <v>5758</v>
      </c>
      <c r="S1228" s="202" t="s">
        <v>6298</v>
      </c>
      <c r="T1228" s="202" t="s">
        <v>5758</v>
      </c>
      <c r="U1228" s="202">
        <v>10</v>
      </c>
      <c r="V1228" s="202">
        <v>3</v>
      </c>
      <c r="W1228" s="202">
        <v>7</v>
      </c>
    </row>
    <row r="1229" s="202" customFormat="1" hidden="1" spans="1:23">
      <c r="A1229" s="202">
        <v>1225</v>
      </c>
      <c r="B1229" s="202" t="s">
        <v>5625</v>
      </c>
      <c r="C1229" s="202" t="s">
        <v>8230</v>
      </c>
      <c r="D1229" s="202" t="s">
        <v>926</v>
      </c>
      <c r="E1229" s="202" t="s">
        <v>8237</v>
      </c>
      <c r="F1229" s="202" t="s">
        <v>947</v>
      </c>
      <c r="G1229" s="202" t="s">
        <v>945</v>
      </c>
      <c r="H1229" s="202" t="s">
        <v>946</v>
      </c>
      <c r="I1229" s="202" t="s">
        <v>8238</v>
      </c>
      <c r="J1229" s="202" t="s">
        <v>8239</v>
      </c>
      <c r="K1229" s="202" t="s">
        <v>6682</v>
      </c>
      <c r="L1229" s="202" t="s">
        <v>6605</v>
      </c>
      <c r="M1229" s="202" t="s">
        <v>5714</v>
      </c>
      <c r="N1229" s="202" t="s">
        <v>6100</v>
      </c>
      <c r="O1229" s="202" t="s">
        <v>5654</v>
      </c>
      <c r="P1229" s="202" t="s">
        <v>8240</v>
      </c>
      <c r="Q1229" s="202" t="s">
        <v>5649</v>
      </c>
      <c r="R1229" s="202" t="s">
        <v>8241</v>
      </c>
      <c r="S1229" s="202" t="s">
        <v>5685</v>
      </c>
      <c r="T1229" s="202" t="s">
        <v>5713</v>
      </c>
      <c r="U1229" s="202">
        <v>17</v>
      </c>
      <c r="V1229" s="202">
        <v>5</v>
      </c>
      <c r="W1229" s="202">
        <v>12</v>
      </c>
    </row>
    <row r="1230" s="202" customFormat="1" hidden="1" spans="1:23">
      <c r="A1230" s="202">
        <v>1226</v>
      </c>
      <c r="B1230" s="202" t="s">
        <v>5625</v>
      </c>
      <c r="C1230" s="202" t="s">
        <v>8230</v>
      </c>
      <c r="D1230" s="202" t="s">
        <v>555</v>
      </c>
      <c r="E1230" s="202" t="s">
        <v>8242</v>
      </c>
      <c r="F1230" s="202" t="s">
        <v>576</v>
      </c>
      <c r="G1230" s="202" t="s">
        <v>562</v>
      </c>
      <c r="H1230" s="202" t="s">
        <v>563</v>
      </c>
      <c r="I1230" s="202" t="s">
        <v>8243</v>
      </c>
      <c r="J1230" s="202" t="s">
        <v>8244</v>
      </c>
      <c r="K1230" s="202" t="s">
        <v>8245</v>
      </c>
      <c r="L1230" s="202" t="s">
        <v>8246</v>
      </c>
      <c r="M1230" s="202" t="s">
        <v>8247</v>
      </c>
      <c r="N1230" s="202" t="s">
        <v>8246</v>
      </c>
      <c r="O1230" s="202" t="s">
        <v>5650</v>
      </c>
      <c r="P1230" s="202" t="s">
        <v>5759</v>
      </c>
      <c r="Q1230" s="202" t="s">
        <v>5866</v>
      </c>
      <c r="R1230" s="202" t="s">
        <v>5758</v>
      </c>
      <c r="S1230" s="202" t="s">
        <v>5650</v>
      </c>
      <c r="T1230" s="202" t="s">
        <v>5669</v>
      </c>
      <c r="U1230" s="202">
        <v>10</v>
      </c>
      <c r="V1230" s="202">
        <v>5</v>
      </c>
      <c r="W1230" s="202">
        <v>5</v>
      </c>
    </row>
    <row r="1231" s="202" customFormat="1" hidden="1" spans="1:23">
      <c r="A1231" s="202">
        <v>1227</v>
      </c>
      <c r="B1231" s="202" t="s">
        <v>5625</v>
      </c>
      <c r="C1231" s="202" t="s">
        <v>8230</v>
      </c>
      <c r="D1231" s="202" t="s">
        <v>716</v>
      </c>
      <c r="E1231" s="202" t="s">
        <v>8248</v>
      </c>
      <c r="F1231" s="202" t="s">
        <v>733</v>
      </c>
      <c r="G1231" s="202" t="s">
        <v>731</v>
      </c>
      <c r="H1231" s="202" t="s">
        <v>732</v>
      </c>
      <c r="I1231" s="202" t="s">
        <v>8249</v>
      </c>
      <c r="J1231" s="202" t="s">
        <v>5711</v>
      </c>
      <c r="K1231" s="202" t="s">
        <v>5756</v>
      </c>
      <c r="L1231" s="202" t="s">
        <v>5699</v>
      </c>
      <c r="M1231" s="202" t="s">
        <v>5794</v>
      </c>
      <c r="N1231" s="202" t="s">
        <v>5699</v>
      </c>
      <c r="O1231" s="202" t="s">
        <v>5650</v>
      </c>
      <c r="P1231" s="202" t="s">
        <v>5809</v>
      </c>
      <c r="Q1231" s="202" t="s">
        <v>7890</v>
      </c>
      <c r="R1231" s="202" t="s">
        <v>5722</v>
      </c>
      <c r="S1231" s="202" t="s">
        <v>5685</v>
      </c>
      <c r="T1231" s="202" t="s">
        <v>5685</v>
      </c>
      <c r="U1231" s="202">
        <v>6</v>
      </c>
      <c r="V1231" s="202">
        <v>2</v>
      </c>
      <c r="W1231" s="202">
        <v>4</v>
      </c>
    </row>
    <row r="1232" s="202" customFormat="1" hidden="1" spans="1:23">
      <c r="A1232" s="202">
        <v>1228</v>
      </c>
      <c r="B1232" s="202" t="s">
        <v>5625</v>
      </c>
      <c r="C1232" s="202" t="s">
        <v>8230</v>
      </c>
      <c r="D1232" s="202" t="s">
        <v>716</v>
      </c>
      <c r="E1232" s="202" t="s">
        <v>8250</v>
      </c>
      <c r="F1232" s="202" t="s">
        <v>727</v>
      </c>
      <c r="G1232" s="202" t="s">
        <v>725</v>
      </c>
      <c r="H1232" s="202" t="s">
        <v>726</v>
      </c>
      <c r="I1232" s="202" t="s">
        <v>8251</v>
      </c>
      <c r="J1232" s="202" t="s">
        <v>6453</v>
      </c>
      <c r="K1232" s="202" t="s">
        <v>6454</v>
      </c>
      <c r="L1232" s="202" t="s">
        <v>6453</v>
      </c>
      <c r="M1232" s="202" t="s">
        <v>6454</v>
      </c>
      <c r="N1232" s="202" t="s">
        <v>6453</v>
      </c>
      <c r="O1232" s="202" t="s">
        <v>5650</v>
      </c>
      <c r="P1232" s="202" t="s">
        <v>5650</v>
      </c>
      <c r="Q1232" s="202" t="s">
        <v>5650</v>
      </c>
      <c r="R1232" s="202" t="s">
        <v>5650</v>
      </c>
      <c r="S1232" s="202" t="s">
        <v>5650</v>
      </c>
      <c r="T1232" s="202" t="s">
        <v>5650</v>
      </c>
      <c r="U1232" s="202">
        <v>2</v>
      </c>
      <c r="V1232" s="202">
        <v>2</v>
      </c>
      <c r="W1232" s="202">
        <v>0</v>
      </c>
    </row>
    <row r="1233" s="202" customFormat="1" hidden="1" spans="1:23">
      <c r="A1233" s="202">
        <v>1229</v>
      </c>
      <c r="B1233" s="202" t="s">
        <v>5625</v>
      </c>
      <c r="C1233" s="202" t="s">
        <v>8230</v>
      </c>
      <c r="D1233" s="202" t="s">
        <v>822</v>
      </c>
      <c r="E1233" s="202" t="s">
        <v>8252</v>
      </c>
      <c r="F1233" s="202" t="s">
        <v>814</v>
      </c>
      <c r="G1233" s="202" t="s">
        <v>806</v>
      </c>
      <c r="H1233" s="202" t="s">
        <v>774</v>
      </c>
      <c r="I1233" s="202" t="s">
        <v>8253</v>
      </c>
      <c r="J1233" s="202" t="s">
        <v>5759</v>
      </c>
      <c r="K1233" s="202" t="s">
        <v>6820</v>
      </c>
      <c r="L1233" s="202" t="s">
        <v>5685</v>
      </c>
      <c r="M1233" s="202" t="s">
        <v>5685</v>
      </c>
      <c r="N1233" s="202" t="s">
        <v>5685</v>
      </c>
      <c r="O1233" s="202" t="s">
        <v>5650</v>
      </c>
      <c r="P1233" s="202" t="s">
        <v>5865</v>
      </c>
      <c r="Q1233" s="202" t="s">
        <v>6378</v>
      </c>
      <c r="R1233" s="202" t="s">
        <v>5758</v>
      </c>
      <c r="S1233" s="202" t="s">
        <v>5685</v>
      </c>
      <c r="T1233" s="202" t="s">
        <v>5650</v>
      </c>
      <c r="U1233" s="202">
        <v>4</v>
      </c>
      <c r="V1233" s="202">
        <v>1</v>
      </c>
      <c r="W1233" s="202">
        <v>3</v>
      </c>
    </row>
    <row r="1234" s="202" customFormat="1" hidden="1" spans="1:23">
      <c r="A1234" s="202">
        <v>1230</v>
      </c>
      <c r="B1234" s="202" t="s">
        <v>5625</v>
      </c>
      <c r="C1234" s="202" t="s">
        <v>8230</v>
      </c>
      <c r="D1234" s="202" t="s">
        <v>822</v>
      </c>
      <c r="E1234" s="202" t="s">
        <v>8252</v>
      </c>
      <c r="F1234" s="202" t="s">
        <v>8254</v>
      </c>
      <c r="G1234" s="202" t="s">
        <v>5335</v>
      </c>
      <c r="H1234" s="202" t="s">
        <v>8255</v>
      </c>
      <c r="I1234" s="202" t="s">
        <v>6096</v>
      </c>
      <c r="J1234" s="202" t="s">
        <v>5650</v>
      </c>
      <c r="K1234" s="202" t="s">
        <v>5650</v>
      </c>
      <c r="L1234" s="202" t="s">
        <v>5650</v>
      </c>
      <c r="M1234" s="202" t="s">
        <v>5650</v>
      </c>
      <c r="N1234" s="202" t="s">
        <v>5650</v>
      </c>
      <c r="O1234" s="202" t="s">
        <v>5650</v>
      </c>
      <c r="P1234" s="202" t="s">
        <v>5650</v>
      </c>
      <c r="Q1234" s="202" t="s">
        <v>5650</v>
      </c>
      <c r="R1234" s="202" t="s">
        <v>5650</v>
      </c>
      <c r="S1234" s="202" t="s">
        <v>5650</v>
      </c>
      <c r="T1234" s="202" t="s">
        <v>5650</v>
      </c>
      <c r="U1234" s="202">
        <v>0</v>
      </c>
      <c r="V1234" s="202">
        <v>0</v>
      </c>
      <c r="W1234" s="202">
        <v>0</v>
      </c>
    </row>
    <row r="1235" s="202" customFormat="1" hidden="1" spans="1:23">
      <c r="A1235" s="202">
        <v>1231</v>
      </c>
      <c r="B1235" s="202" t="s">
        <v>5625</v>
      </c>
      <c r="C1235" s="202" t="s">
        <v>8230</v>
      </c>
      <c r="D1235" s="202" t="s">
        <v>901</v>
      </c>
      <c r="E1235" s="202" t="s">
        <v>8256</v>
      </c>
      <c r="F1235" s="202" t="s">
        <v>8257</v>
      </c>
      <c r="G1235" s="202" t="s">
        <v>910</v>
      </c>
      <c r="H1235" s="202" t="s">
        <v>911</v>
      </c>
      <c r="I1235" s="202" t="s">
        <v>5837</v>
      </c>
      <c r="J1235" s="202" t="s">
        <v>5650</v>
      </c>
      <c r="K1235" s="202" t="s">
        <v>5650</v>
      </c>
      <c r="L1235" s="202" t="s">
        <v>5650</v>
      </c>
      <c r="M1235" s="202" t="s">
        <v>5650</v>
      </c>
      <c r="N1235" s="202" t="s">
        <v>5650</v>
      </c>
      <c r="O1235" s="202" t="s">
        <v>5650</v>
      </c>
      <c r="P1235" s="202" t="s">
        <v>5650</v>
      </c>
      <c r="Q1235" s="202" t="s">
        <v>5650</v>
      </c>
      <c r="R1235" s="202" t="s">
        <v>5650</v>
      </c>
      <c r="S1235" s="202" t="s">
        <v>5650</v>
      </c>
      <c r="T1235" s="202" t="s">
        <v>5650</v>
      </c>
      <c r="U1235" s="202">
        <v>1</v>
      </c>
      <c r="V1235" s="202">
        <v>1</v>
      </c>
      <c r="W1235" s="202">
        <v>0</v>
      </c>
    </row>
    <row r="1236" s="202" customFormat="1" hidden="1" spans="1:23">
      <c r="A1236" s="202">
        <v>1232</v>
      </c>
      <c r="B1236" s="202" t="s">
        <v>5625</v>
      </c>
      <c r="C1236" s="202" t="s">
        <v>8230</v>
      </c>
      <c r="D1236" s="202" t="s">
        <v>926</v>
      </c>
      <c r="E1236" s="202" t="s">
        <v>8258</v>
      </c>
      <c r="F1236" s="202" t="s">
        <v>8259</v>
      </c>
      <c r="G1236" s="202" t="s">
        <v>930</v>
      </c>
      <c r="H1236" s="202" t="s">
        <v>931</v>
      </c>
      <c r="I1236" s="202" t="s">
        <v>8260</v>
      </c>
      <c r="J1236" s="202" t="s">
        <v>5650</v>
      </c>
      <c r="K1236" s="202" t="s">
        <v>5650</v>
      </c>
      <c r="L1236" s="202" t="s">
        <v>5650</v>
      </c>
      <c r="M1236" s="202" t="s">
        <v>5650</v>
      </c>
      <c r="N1236" s="202" t="s">
        <v>5650</v>
      </c>
      <c r="O1236" s="202" t="s">
        <v>5650</v>
      </c>
      <c r="P1236" s="202" t="s">
        <v>5650</v>
      </c>
      <c r="Q1236" s="202" t="s">
        <v>5650</v>
      </c>
      <c r="R1236" s="202" t="s">
        <v>5650</v>
      </c>
      <c r="S1236" s="202" t="s">
        <v>5650</v>
      </c>
      <c r="T1236" s="202" t="s">
        <v>5650</v>
      </c>
      <c r="U1236" s="202">
        <v>0</v>
      </c>
      <c r="V1236" s="202">
        <v>0</v>
      </c>
      <c r="W1236" s="202">
        <v>0</v>
      </c>
    </row>
    <row r="1237" s="202" customFormat="1" hidden="1" spans="1:23">
      <c r="A1237" s="202">
        <v>1233</v>
      </c>
      <c r="B1237" s="202" t="s">
        <v>5625</v>
      </c>
      <c r="C1237" s="202" t="s">
        <v>8230</v>
      </c>
      <c r="D1237" s="202" t="s">
        <v>926</v>
      </c>
      <c r="E1237" s="202" t="s">
        <v>8258</v>
      </c>
      <c r="F1237" s="202" t="s">
        <v>8259</v>
      </c>
      <c r="G1237" s="202" t="s">
        <v>962</v>
      </c>
      <c r="H1237" s="202" t="s">
        <v>963</v>
      </c>
      <c r="I1237" s="202" t="s">
        <v>6008</v>
      </c>
      <c r="J1237" s="202" t="s">
        <v>5650</v>
      </c>
      <c r="K1237" s="202" t="s">
        <v>5650</v>
      </c>
      <c r="L1237" s="202" t="s">
        <v>5650</v>
      </c>
      <c r="M1237" s="202" t="s">
        <v>5650</v>
      </c>
      <c r="N1237" s="202" t="s">
        <v>5650</v>
      </c>
      <c r="O1237" s="202" t="s">
        <v>5650</v>
      </c>
      <c r="P1237" s="202" t="s">
        <v>5650</v>
      </c>
      <c r="Q1237" s="202" t="s">
        <v>5650</v>
      </c>
      <c r="R1237" s="202" t="s">
        <v>5650</v>
      </c>
      <c r="S1237" s="202" t="s">
        <v>5650</v>
      </c>
      <c r="T1237" s="202" t="s">
        <v>5650</v>
      </c>
      <c r="U1237" s="202">
        <v>0</v>
      </c>
      <c r="V1237" s="202">
        <v>0</v>
      </c>
      <c r="W1237" s="202">
        <v>0</v>
      </c>
    </row>
    <row r="1238" s="202" customFormat="1" hidden="1" spans="1:23">
      <c r="A1238" s="202">
        <v>1234</v>
      </c>
      <c r="B1238" s="202" t="s">
        <v>5625</v>
      </c>
      <c r="C1238" s="202" t="s">
        <v>8230</v>
      </c>
      <c r="D1238" s="202" t="s">
        <v>716</v>
      </c>
      <c r="E1238" s="202" t="s">
        <v>8261</v>
      </c>
      <c r="F1238" s="202" t="s">
        <v>741</v>
      </c>
      <c r="G1238" s="202" t="s">
        <v>739</v>
      </c>
      <c r="H1238" s="202" t="s">
        <v>740</v>
      </c>
      <c r="I1238" s="202" t="s">
        <v>5727</v>
      </c>
      <c r="J1238" s="202" t="s">
        <v>5650</v>
      </c>
      <c r="K1238" s="202" t="s">
        <v>5650</v>
      </c>
      <c r="L1238" s="202" t="s">
        <v>5650</v>
      </c>
      <c r="M1238" s="202" t="s">
        <v>5650</v>
      </c>
      <c r="N1238" s="202" t="s">
        <v>5650</v>
      </c>
      <c r="O1238" s="202" t="s">
        <v>5650</v>
      </c>
      <c r="P1238" s="202" t="s">
        <v>5650</v>
      </c>
      <c r="Q1238" s="202" t="s">
        <v>5650</v>
      </c>
      <c r="R1238" s="202" t="s">
        <v>5650</v>
      </c>
      <c r="S1238" s="202" t="s">
        <v>5650</v>
      </c>
      <c r="T1238" s="202" t="s">
        <v>5650</v>
      </c>
      <c r="U1238" s="202">
        <v>0</v>
      </c>
      <c r="V1238" s="202">
        <v>0</v>
      </c>
      <c r="W1238" s="202">
        <v>0</v>
      </c>
    </row>
    <row r="1239" s="202" customFormat="1" hidden="1" spans="1:23">
      <c r="A1239" s="202">
        <v>1235</v>
      </c>
      <c r="B1239" s="202" t="s">
        <v>5625</v>
      </c>
      <c r="C1239" s="202" t="s">
        <v>8230</v>
      </c>
      <c r="D1239" s="202" t="s">
        <v>716</v>
      </c>
      <c r="E1239" s="202" t="s">
        <v>8261</v>
      </c>
      <c r="F1239" s="202" t="s">
        <v>741</v>
      </c>
      <c r="G1239" s="202" t="s">
        <v>728</v>
      </c>
      <c r="H1239" s="202" t="s">
        <v>729</v>
      </c>
      <c r="I1239" s="202" t="s">
        <v>8262</v>
      </c>
      <c r="J1239" s="202" t="s">
        <v>8263</v>
      </c>
      <c r="K1239" s="202" t="s">
        <v>7134</v>
      </c>
      <c r="L1239" s="202" t="s">
        <v>8264</v>
      </c>
      <c r="M1239" s="202" t="s">
        <v>6517</v>
      </c>
      <c r="N1239" s="202" t="s">
        <v>8265</v>
      </c>
      <c r="O1239" s="202" t="s">
        <v>7040</v>
      </c>
      <c r="P1239" s="202" t="s">
        <v>8266</v>
      </c>
      <c r="Q1239" s="202" t="s">
        <v>5962</v>
      </c>
      <c r="R1239" s="202" t="s">
        <v>5704</v>
      </c>
      <c r="S1239" s="202" t="s">
        <v>8236</v>
      </c>
      <c r="T1239" s="202" t="s">
        <v>5727</v>
      </c>
      <c r="U1239" s="202">
        <v>32</v>
      </c>
      <c r="V1239" s="202">
        <v>20</v>
      </c>
      <c r="W1239" s="202">
        <v>12</v>
      </c>
    </row>
    <row r="1240" s="202" customFormat="1" hidden="1" spans="1:23">
      <c r="A1240" s="202">
        <v>1236</v>
      </c>
      <c r="B1240" s="202" t="s">
        <v>5625</v>
      </c>
      <c r="C1240" s="202" t="s">
        <v>8230</v>
      </c>
      <c r="D1240" s="202" t="s">
        <v>688</v>
      </c>
      <c r="E1240" s="202" t="s">
        <v>8267</v>
      </c>
      <c r="F1240" s="202" t="s">
        <v>697</v>
      </c>
      <c r="G1240" s="202" t="s">
        <v>698</v>
      </c>
      <c r="H1240" s="202" t="s">
        <v>699</v>
      </c>
      <c r="I1240" s="202" t="s">
        <v>8268</v>
      </c>
      <c r="J1240" s="202" t="s">
        <v>5729</v>
      </c>
      <c r="K1240" s="202" t="s">
        <v>6585</v>
      </c>
      <c r="L1240" s="202" t="s">
        <v>5650</v>
      </c>
      <c r="M1240" s="202" t="s">
        <v>5650</v>
      </c>
      <c r="N1240" s="202" t="s">
        <v>5650</v>
      </c>
      <c r="O1240" s="202" t="s">
        <v>5650</v>
      </c>
      <c r="P1240" s="202" t="s">
        <v>5729</v>
      </c>
      <c r="Q1240" s="202" t="s">
        <v>5736</v>
      </c>
      <c r="R1240" s="202" t="s">
        <v>5727</v>
      </c>
      <c r="S1240" s="202" t="s">
        <v>5650</v>
      </c>
      <c r="T1240" s="202" t="s">
        <v>5727</v>
      </c>
      <c r="U1240" s="202">
        <v>5</v>
      </c>
      <c r="V1240" s="202">
        <v>1</v>
      </c>
      <c r="W1240" s="202">
        <v>4</v>
      </c>
    </row>
    <row r="1241" s="202" customFormat="1" hidden="1" spans="1:23">
      <c r="A1241" s="202">
        <v>1237</v>
      </c>
      <c r="B1241" s="202" t="s">
        <v>5625</v>
      </c>
      <c r="C1241" s="202" t="s">
        <v>8230</v>
      </c>
      <c r="D1241" s="202" t="s">
        <v>688</v>
      </c>
      <c r="E1241" s="202" t="s">
        <v>8267</v>
      </c>
      <c r="F1241" s="202" t="s">
        <v>697</v>
      </c>
      <c r="G1241" s="202" t="s">
        <v>710</v>
      </c>
      <c r="H1241" s="202" t="s">
        <v>696</v>
      </c>
      <c r="I1241" s="202" t="s">
        <v>8269</v>
      </c>
      <c r="J1241" s="202" t="s">
        <v>8270</v>
      </c>
      <c r="K1241" s="202" t="s">
        <v>5796</v>
      </c>
      <c r="L1241" s="202" t="s">
        <v>8271</v>
      </c>
      <c r="M1241" s="202" t="s">
        <v>6938</v>
      </c>
      <c r="N1241" s="202" t="s">
        <v>8272</v>
      </c>
      <c r="O1241" s="202" t="s">
        <v>6009</v>
      </c>
      <c r="P1241" s="202" t="s">
        <v>5766</v>
      </c>
      <c r="Q1241" s="202" t="s">
        <v>6313</v>
      </c>
      <c r="R1241" s="202" t="s">
        <v>5932</v>
      </c>
      <c r="S1241" s="202" t="s">
        <v>5650</v>
      </c>
      <c r="T1241" s="202" t="s">
        <v>5727</v>
      </c>
      <c r="U1241" s="202">
        <v>13</v>
      </c>
      <c r="V1241" s="202">
        <v>7</v>
      </c>
      <c r="W1241" s="202">
        <v>6</v>
      </c>
    </row>
    <row r="1242" s="202" customFormat="1" hidden="1" spans="1:23">
      <c r="A1242" s="202">
        <v>1238</v>
      </c>
      <c r="B1242" s="202" t="s">
        <v>5625</v>
      </c>
      <c r="C1242" s="202" t="s">
        <v>8230</v>
      </c>
      <c r="D1242" s="202" t="s">
        <v>688</v>
      </c>
      <c r="E1242" s="202" t="s">
        <v>8273</v>
      </c>
      <c r="F1242" s="202" t="s">
        <v>8274</v>
      </c>
      <c r="G1242" s="202" t="s">
        <v>711</v>
      </c>
      <c r="H1242" s="202" t="s">
        <v>712</v>
      </c>
      <c r="I1242" s="202" t="s">
        <v>8275</v>
      </c>
      <c r="J1242" s="202" t="s">
        <v>5759</v>
      </c>
      <c r="K1242" s="202" t="s">
        <v>5866</v>
      </c>
      <c r="L1242" s="202" t="s">
        <v>5650</v>
      </c>
      <c r="M1242" s="202" t="s">
        <v>5650</v>
      </c>
      <c r="N1242" s="202" t="s">
        <v>5650</v>
      </c>
      <c r="O1242" s="202" t="s">
        <v>5650</v>
      </c>
      <c r="P1242" s="202" t="s">
        <v>5759</v>
      </c>
      <c r="Q1242" s="202" t="s">
        <v>5866</v>
      </c>
      <c r="R1242" s="202" t="s">
        <v>5685</v>
      </c>
      <c r="S1242" s="202" t="s">
        <v>5758</v>
      </c>
      <c r="T1242" s="202" t="s">
        <v>5685</v>
      </c>
      <c r="U1242" s="202">
        <v>5</v>
      </c>
      <c r="V1242" s="202">
        <v>0</v>
      </c>
      <c r="W1242" s="202">
        <v>5</v>
      </c>
    </row>
    <row r="1243" s="202" customFormat="1" spans="1:23">
      <c r="A1243" s="202">
        <v>1239</v>
      </c>
      <c r="B1243" s="202" t="s">
        <v>5625</v>
      </c>
      <c r="C1243" s="202" t="s">
        <v>8230</v>
      </c>
      <c r="D1243" s="202" t="s">
        <v>5642</v>
      </c>
      <c r="E1243" s="202" t="s">
        <v>5642</v>
      </c>
      <c r="F1243" s="202" t="s">
        <v>762</v>
      </c>
      <c r="G1243" s="202" t="s">
        <v>760</v>
      </c>
      <c r="H1243" s="202" t="s">
        <v>761</v>
      </c>
      <c r="I1243" s="202" t="s">
        <v>6024</v>
      </c>
      <c r="J1243" s="202" t="s">
        <v>5650</v>
      </c>
      <c r="K1243" s="202" t="s">
        <v>5650</v>
      </c>
      <c r="L1243" s="202" t="s">
        <v>5650</v>
      </c>
      <c r="M1243" s="202" t="s">
        <v>5650</v>
      </c>
      <c r="N1243" s="202" t="s">
        <v>5650</v>
      </c>
      <c r="O1243" s="202" t="s">
        <v>5650</v>
      </c>
      <c r="P1243" s="202" t="s">
        <v>5650</v>
      </c>
      <c r="Q1243" s="202" t="s">
        <v>5650</v>
      </c>
      <c r="R1243" s="202" t="s">
        <v>5650</v>
      </c>
      <c r="S1243" s="202" t="s">
        <v>5650</v>
      </c>
      <c r="T1243" s="202" t="s">
        <v>5650</v>
      </c>
      <c r="U1243" s="202">
        <v>0</v>
      </c>
      <c r="V1243" s="202">
        <v>0</v>
      </c>
      <c r="W1243" s="202">
        <v>0</v>
      </c>
    </row>
    <row r="1244" s="202" customFormat="1" spans="1:23">
      <c r="A1244" s="202">
        <v>1240</v>
      </c>
      <c r="B1244" s="202" t="s">
        <v>5625</v>
      </c>
      <c r="C1244" s="202" t="s">
        <v>8230</v>
      </c>
      <c r="D1244" s="202" t="s">
        <v>5642</v>
      </c>
      <c r="E1244" s="202" t="s">
        <v>5642</v>
      </c>
      <c r="F1244" s="202" t="s">
        <v>762</v>
      </c>
      <c r="G1244" s="202" t="s">
        <v>781</v>
      </c>
      <c r="H1244" s="202" t="s">
        <v>782</v>
      </c>
      <c r="I1244" s="202" t="s">
        <v>8276</v>
      </c>
      <c r="J1244" s="202" t="s">
        <v>8277</v>
      </c>
      <c r="K1244" s="202" t="s">
        <v>5726</v>
      </c>
      <c r="L1244" s="202" t="s">
        <v>8278</v>
      </c>
      <c r="M1244" s="202" t="s">
        <v>8279</v>
      </c>
      <c r="N1244" s="202" t="s">
        <v>8280</v>
      </c>
      <c r="O1244" s="202" t="s">
        <v>8281</v>
      </c>
      <c r="P1244" s="202" t="s">
        <v>8282</v>
      </c>
      <c r="Q1244" s="202" t="s">
        <v>5956</v>
      </c>
      <c r="R1244" s="202" t="s">
        <v>5702</v>
      </c>
      <c r="S1244" s="202" t="s">
        <v>8283</v>
      </c>
      <c r="T1244" s="202" t="s">
        <v>5704</v>
      </c>
      <c r="U1244" s="202">
        <v>30</v>
      </c>
      <c r="V1244" s="202">
        <v>14</v>
      </c>
      <c r="W1244" s="202">
        <v>16</v>
      </c>
    </row>
    <row r="1245" s="202" customFormat="1" hidden="1" spans="1:23">
      <c r="A1245" s="202">
        <v>1241</v>
      </c>
      <c r="B1245" s="202" t="s">
        <v>5625</v>
      </c>
      <c r="C1245" s="202" t="s">
        <v>8230</v>
      </c>
      <c r="D1245" s="202" t="s">
        <v>6655</v>
      </c>
      <c r="E1245" s="202" t="s">
        <v>7358</v>
      </c>
      <c r="F1245" s="202" t="s">
        <v>581</v>
      </c>
      <c r="G1245" s="202" t="s">
        <v>683</v>
      </c>
      <c r="H1245" s="202" t="s">
        <v>666</v>
      </c>
      <c r="I1245" s="202" t="s">
        <v>8284</v>
      </c>
      <c r="J1245" s="202" t="s">
        <v>5896</v>
      </c>
      <c r="K1245" s="202" t="s">
        <v>6369</v>
      </c>
      <c r="L1245" s="202" t="s">
        <v>5650</v>
      </c>
      <c r="M1245" s="202" t="s">
        <v>5650</v>
      </c>
      <c r="N1245" s="202" t="s">
        <v>5650</v>
      </c>
      <c r="O1245" s="202" t="s">
        <v>5650</v>
      </c>
      <c r="P1245" s="202" t="s">
        <v>5896</v>
      </c>
      <c r="Q1245" s="202" t="s">
        <v>5866</v>
      </c>
      <c r="R1245" s="202" t="s">
        <v>5896</v>
      </c>
      <c r="S1245" s="202" t="s">
        <v>5650</v>
      </c>
      <c r="T1245" s="202" t="s">
        <v>5650</v>
      </c>
      <c r="U1245" s="202">
        <v>3</v>
      </c>
      <c r="V1245" s="202">
        <v>1</v>
      </c>
      <c r="W1245" s="202">
        <v>2</v>
      </c>
    </row>
    <row r="1246" s="202" customFormat="1" hidden="1" spans="1:23">
      <c r="A1246" s="202">
        <v>1242</v>
      </c>
      <c r="B1246" s="202" t="s">
        <v>5625</v>
      </c>
      <c r="C1246" s="202" t="s">
        <v>8230</v>
      </c>
      <c r="D1246" s="202" t="s">
        <v>6655</v>
      </c>
      <c r="E1246" s="202" t="s">
        <v>7358</v>
      </c>
      <c r="F1246" s="202" t="s">
        <v>581</v>
      </c>
      <c r="G1246" s="202" t="s">
        <v>5179</v>
      </c>
      <c r="H1246" s="202" t="s">
        <v>5180</v>
      </c>
      <c r="I1246" s="202" t="s">
        <v>6915</v>
      </c>
      <c r="J1246" s="202" t="s">
        <v>5650</v>
      </c>
      <c r="K1246" s="202" t="s">
        <v>5650</v>
      </c>
      <c r="L1246" s="202" t="s">
        <v>5650</v>
      </c>
      <c r="M1246" s="202" t="s">
        <v>5650</v>
      </c>
      <c r="N1246" s="202" t="s">
        <v>5650</v>
      </c>
      <c r="O1246" s="202" t="s">
        <v>5650</v>
      </c>
      <c r="P1246" s="202" t="s">
        <v>5650</v>
      </c>
      <c r="Q1246" s="202" t="s">
        <v>5650</v>
      </c>
      <c r="R1246" s="202" t="s">
        <v>5650</v>
      </c>
      <c r="S1246" s="202" t="s">
        <v>5650</v>
      </c>
      <c r="T1246" s="202" t="s">
        <v>5650</v>
      </c>
      <c r="U1246" s="202">
        <v>0</v>
      </c>
      <c r="V1246" s="202">
        <v>0</v>
      </c>
      <c r="W1246" s="202">
        <v>0</v>
      </c>
    </row>
    <row r="1247" s="202" customFormat="1" hidden="1" spans="1:23">
      <c r="A1247" s="202">
        <v>1243</v>
      </c>
      <c r="B1247" s="202" t="s">
        <v>5625</v>
      </c>
      <c r="C1247" s="202" t="s">
        <v>8230</v>
      </c>
      <c r="D1247" s="202" t="s">
        <v>6655</v>
      </c>
      <c r="E1247" s="202" t="s">
        <v>7358</v>
      </c>
      <c r="F1247" s="202" t="s">
        <v>581</v>
      </c>
      <c r="G1247" s="202" t="s">
        <v>592</v>
      </c>
      <c r="H1247" s="202" t="s">
        <v>583</v>
      </c>
      <c r="I1247" s="202" t="s">
        <v>6086</v>
      </c>
      <c r="J1247" s="202" t="s">
        <v>5856</v>
      </c>
      <c r="K1247" s="202" t="s">
        <v>5714</v>
      </c>
      <c r="L1247" s="202" t="s">
        <v>5650</v>
      </c>
      <c r="M1247" s="202" t="s">
        <v>5650</v>
      </c>
      <c r="N1247" s="202" t="s">
        <v>5650</v>
      </c>
      <c r="O1247" s="202" t="s">
        <v>5650</v>
      </c>
      <c r="P1247" s="202" t="s">
        <v>5856</v>
      </c>
      <c r="Q1247" s="202" t="s">
        <v>5714</v>
      </c>
      <c r="R1247" s="202" t="s">
        <v>5687</v>
      </c>
      <c r="S1247" s="202" t="s">
        <v>5650</v>
      </c>
      <c r="T1247" s="202" t="s">
        <v>5699</v>
      </c>
      <c r="U1247" s="202">
        <v>3</v>
      </c>
      <c r="V1247" s="202">
        <v>0</v>
      </c>
      <c r="W1247" s="202">
        <v>3</v>
      </c>
    </row>
    <row r="1248" s="202" customFormat="1" hidden="1" spans="1:23">
      <c r="A1248" s="202">
        <v>1244</v>
      </c>
      <c r="B1248" s="202" t="s">
        <v>5625</v>
      </c>
      <c r="C1248" s="202" t="s">
        <v>8230</v>
      </c>
      <c r="D1248" s="202" t="s">
        <v>6655</v>
      </c>
      <c r="E1248" s="202" t="s">
        <v>7358</v>
      </c>
      <c r="F1248" s="202" t="s">
        <v>581</v>
      </c>
      <c r="G1248" s="202" t="s">
        <v>746</v>
      </c>
      <c r="H1248" s="202" t="s">
        <v>747</v>
      </c>
      <c r="I1248" s="202" t="s">
        <v>5685</v>
      </c>
      <c r="J1248" s="202" t="s">
        <v>5650</v>
      </c>
      <c r="K1248" s="202" t="s">
        <v>5650</v>
      </c>
      <c r="L1248" s="202" t="s">
        <v>5650</v>
      </c>
      <c r="M1248" s="202" t="s">
        <v>5650</v>
      </c>
      <c r="N1248" s="202" t="s">
        <v>5650</v>
      </c>
      <c r="O1248" s="202" t="s">
        <v>5650</v>
      </c>
      <c r="P1248" s="202" t="s">
        <v>5650</v>
      </c>
      <c r="Q1248" s="202" t="s">
        <v>5650</v>
      </c>
      <c r="R1248" s="202" t="s">
        <v>5650</v>
      </c>
      <c r="S1248" s="202" t="s">
        <v>5650</v>
      </c>
      <c r="T1248" s="202" t="s">
        <v>5650</v>
      </c>
      <c r="U1248" s="202">
        <v>0</v>
      </c>
      <c r="V1248" s="202">
        <v>0</v>
      </c>
      <c r="W1248" s="202">
        <v>0</v>
      </c>
    </row>
    <row r="1249" s="202" customFormat="1" hidden="1" spans="1:23">
      <c r="A1249" s="202">
        <v>1245</v>
      </c>
      <c r="B1249" s="202" t="s">
        <v>5625</v>
      </c>
      <c r="C1249" s="202" t="s">
        <v>8230</v>
      </c>
      <c r="D1249" s="202" t="s">
        <v>6655</v>
      </c>
      <c r="E1249" s="202" t="s">
        <v>7358</v>
      </c>
      <c r="F1249" s="202" t="s">
        <v>581</v>
      </c>
      <c r="G1249" s="202" t="s">
        <v>674</v>
      </c>
      <c r="H1249" s="202" t="s">
        <v>647</v>
      </c>
      <c r="I1249" s="202" t="s">
        <v>5718</v>
      </c>
      <c r="J1249" s="202" t="s">
        <v>5865</v>
      </c>
      <c r="K1249" s="202" t="s">
        <v>5685</v>
      </c>
      <c r="L1249" s="202" t="s">
        <v>5758</v>
      </c>
      <c r="M1249" s="202" t="s">
        <v>5758</v>
      </c>
      <c r="N1249" s="202" t="s">
        <v>5650</v>
      </c>
      <c r="O1249" s="202" t="s">
        <v>5650</v>
      </c>
      <c r="P1249" s="202" t="s">
        <v>5685</v>
      </c>
      <c r="Q1249" s="202" t="s">
        <v>5685</v>
      </c>
      <c r="R1249" s="202" t="s">
        <v>5685</v>
      </c>
      <c r="S1249" s="202" t="s">
        <v>5650</v>
      </c>
      <c r="T1249" s="202" t="s">
        <v>5650</v>
      </c>
      <c r="U1249" s="202">
        <v>2</v>
      </c>
      <c r="V1249" s="202">
        <v>1</v>
      </c>
      <c r="W1249" s="202">
        <v>1</v>
      </c>
    </row>
    <row r="1250" s="202" customFormat="1" hidden="1" spans="1:23">
      <c r="A1250" s="202">
        <v>1246</v>
      </c>
      <c r="B1250" s="202" t="s">
        <v>5625</v>
      </c>
      <c r="C1250" s="202" t="s">
        <v>8230</v>
      </c>
      <c r="D1250" s="202" t="s">
        <v>6655</v>
      </c>
      <c r="E1250" s="202" t="s">
        <v>7358</v>
      </c>
      <c r="F1250" s="202" t="s">
        <v>581</v>
      </c>
      <c r="G1250" s="202" t="s">
        <v>617</v>
      </c>
      <c r="H1250" s="202" t="s">
        <v>618</v>
      </c>
      <c r="I1250" s="202" t="s">
        <v>5685</v>
      </c>
      <c r="J1250" s="202" t="s">
        <v>5650</v>
      </c>
      <c r="K1250" s="202" t="s">
        <v>5650</v>
      </c>
      <c r="L1250" s="202" t="s">
        <v>5650</v>
      </c>
      <c r="M1250" s="202" t="s">
        <v>5650</v>
      </c>
      <c r="N1250" s="202" t="s">
        <v>5650</v>
      </c>
      <c r="O1250" s="202" t="s">
        <v>5650</v>
      </c>
      <c r="P1250" s="202" t="s">
        <v>5650</v>
      </c>
      <c r="Q1250" s="202" t="s">
        <v>5650</v>
      </c>
      <c r="R1250" s="202" t="s">
        <v>5650</v>
      </c>
      <c r="S1250" s="202" t="s">
        <v>5650</v>
      </c>
      <c r="T1250" s="202" t="s">
        <v>5650</v>
      </c>
      <c r="U1250" s="202">
        <v>0</v>
      </c>
      <c r="V1250" s="202">
        <v>0</v>
      </c>
      <c r="W1250" s="202">
        <v>0</v>
      </c>
    </row>
    <row r="1251" s="202" customFormat="1" hidden="1" spans="1:23">
      <c r="A1251" s="202">
        <v>1247</v>
      </c>
      <c r="B1251" s="202" t="s">
        <v>5625</v>
      </c>
      <c r="C1251" s="202" t="s">
        <v>8230</v>
      </c>
      <c r="D1251" s="202" t="s">
        <v>6655</v>
      </c>
      <c r="E1251" s="202" t="s">
        <v>7358</v>
      </c>
      <c r="F1251" s="202" t="s">
        <v>581</v>
      </c>
      <c r="G1251" s="202" t="s">
        <v>614</v>
      </c>
      <c r="H1251" s="202" t="s">
        <v>615</v>
      </c>
      <c r="I1251" s="202" t="s">
        <v>6096</v>
      </c>
      <c r="J1251" s="202" t="s">
        <v>6096</v>
      </c>
      <c r="K1251" s="202" t="s">
        <v>6096</v>
      </c>
      <c r="L1251" s="202" t="s">
        <v>6096</v>
      </c>
      <c r="M1251" s="202" t="s">
        <v>6096</v>
      </c>
      <c r="N1251" s="202" t="s">
        <v>6096</v>
      </c>
      <c r="O1251" s="202" t="s">
        <v>5650</v>
      </c>
      <c r="P1251" s="202" t="s">
        <v>5650</v>
      </c>
      <c r="Q1251" s="202" t="s">
        <v>5650</v>
      </c>
      <c r="R1251" s="202" t="s">
        <v>5650</v>
      </c>
      <c r="S1251" s="202" t="s">
        <v>5650</v>
      </c>
      <c r="T1251" s="202" t="s">
        <v>5650</v>
      </c>
      <c r="U1251" s="202">
        <v>1</v>
      </c>
      <c r="V1251" s="202">
        <v>1</v>
      </c>
      <c r="W1251" s="202">
        <v>0</v>
      </c>
    </row>
    <row r="1252" s="202" customFormat="1" hidden="1" spans="1:23">
      <c r="A1252" s="202">
        <v>1248</v>
      </c>
      <c r="B1252" s="202" t="s">
        <v>5625</v>
      </c>
      <c r="C1252" s="202" t="s">
        <v>8230</v>
      </c>
      <c r="D1252" s="202" t="s">
        <v>6655</v>
      </c>
      <c r="E1252" s="202" t="s">
        <v>7358</v>
      </c>
      <c r="F1252" s="202" t="s">
        <v>581</v>
      </c>
      <c r="G1252" s="202" t="s">
        <v>603</v>
      </c>
      <c r="H1252" s="202" t="s">
        <v>604</v>
      </c>
      <c r="I1252" s="202" t="s">
        <v>5835</v>
      </c>
      <c r="J1252" s="202" t="s">
        <v>6376</v>
      </c>
      <c r="K1252" s="202" t="s">
        <v>8285</v>
      </c>
      <c r="L1252" s="202" t="s">
        <v>5711</v>
      </c>
      <c r="M1252" s="202" t="s">
        <v>5711</v>
      </c>
      <c r="N1252" s="202" t="s">
        <v>5711</v>
      </c>
      <c r="O1252" s="202" t="s">
        <v>5650</v>
      </c>
      <c r="P1252" s="202" t="s">
        <v>5809</v>
      </c>
      <c r="Q1252" s="202" t="s">
        <v>7890</v>
      </c>
      <c r="R1252" s="202" t="s">
        <v>5685</v>
      </c>
      <c r="S1252" s="202" t="s">
        <v>5685</v>
      </c>
      <c r="T1252" s="202" t="s">
        <v>5722</v>
      </c>
      <c r="U1252" s="202">
        <v>5</v>
      </c>
      <c r="V1252" s="202">
        <v>1</v>
      </c>
      <c r="W1252" s="202">
        <v>4</v>
      </c>
    </row>
    <row r="1253" s="202" customFormat="1" hidden="1" spans="1:23">
      <c r="A1253" s="202">
        <v>1249</v>
      </c>
      <c r="B1253" s="202" t="s">
        <v>5625</v>
      </c>
      <c r="C1253" s="202" t="s">
        <v>8230</v>
      </c>
      <c r="D1253" s="202" t="s">
        <v>6655</v>
      </c>
      <c r="E1253" s="202" t="s">
        <v>7358</v>
      </c>
      <c r="F1253" s="202" t="s">
        <v>581</v>
      </c>
      <c r="G1253" s="202" t="s">
        <v>849</v>
      </c>
      <c r="H1253" s="202" t="s">
        <v>850</v>
      </c>
      <c r="I1253" s="202" t="s">
        <v>6646</v>
      </c>
      <c r="J1253" s="202" t="s">
        <v>6309</v>
      </c>
      <c r="K1253" s="202" t="s">
        <v>6310</v>
      </c>
      <c r="L1253" s="202" t="s">
        <v>6309</v>
      </c>
      <c r="M1253" s="202" t="s">
        <v>6310</v>
      </c>
      <c r="N1253" s="202" t="s">
        <v>6309</v>
      </c>
      <c r="O1253" s="202" t="s">
        <v>5650</v>
      </c>
      <c r="P1253" s="202" t="s">
        <v>5650</v>
      </c>
      <c r="Q1253" s="202" t="s">
        <v>5650</v>
      </c>
      <c r="R1253" s="202" t="s">
        <v>5650</v>
      </c>
      <c r="S1253" s="202" t="s">
        <v>5650</v>
      </c>
      <c r="T1253" s="202" t="s">
        <v>5650</v>
      </c>
      <c r="U1253" s="202">
        <v>3</v>
      </c>
      <c r="V1253" s="202">
        <v>3</v>
      </c>
      <c r="W1253" s="202">
        <v>0</v>
      </c>
    </row>
    <row r="1254" s="202" customFormat="1" hidden="1" spans="1:23">
      <c r="A1254" s="202">
        <v>1250</v>
      </c>
      <c r="B1254" s="202" t="s">
        <v>5625</v>
      </c>
      <c r="C1254" s="202" t="s">
        <v>8230</v>
      </c>
      <c r="D1254" s="202" t="s">
        <v>6655</v>
      </c>
      <c r="E1254" s="202" t="s">
        <v>7358</v>
      </c>
      <c r="F1254" s="202" t="s">
        <v>581</v>
      </c>
      <c r="G1254" s="202" t="s">
        <v>639</v>
      </c>
      <c r="H1254" s="202" t="s">
        <v>640</v>
      </c>
      <c r="I1254" s="202" t="s">
        <v>5685</v>
      </c>
      <c r="J1254" s="202" t="s">
        <v>5650</v>
      </c>
      <c r="K1254" s="202" t="s">
        <v>5650</v>
      </c>
      <c r="L1254" s="202" t="s">
        <v>5650</v>
      </c>
      <c r="M1254" s="202" t="s">
        <v>5650</v>
      </c>
      <c r="N1254" s="202" t="s">
        <v>5650</v>
      </c>
      <c r="O1254" s="202" t="s">
        <v>5650</v>
      </c>
      <c r="P1254" s="202" t="s">
        <v>5650</v>
      </c>
      <c r="Q1254" s="202" t="s">
        <v>5650</v>
      </c>
      <c r="R1254" s="202" t="s">
        <v>5650</v>
      </c>
      <c r="S1254" s="202" t="s">
        <v>5650</v>
      </c>
      <c r="T1254" s="202" t="s">
        <v>5650</v>
      </c>
      <c r="U1254" s="202">
        <v>0</v>
      </c>
      <c r="V1254" s="202">
        <v>0</v>
      </c>
      <c r="W1254" s="202">
        <v>0</v>
      </c>
    </row>
    <row r="1255" s="202" customFormat="1" hidden="1" spans="1:23">
      <c r="A1255" s="202">
        <v>1251</v>
      </c>
      <c r="B1255" s="202" t="s">
        <v>5625</v>
      </c>
      <c r="C1255" s="202" t="s">
        <v>8230</v>
      </c>
      <c r="D1255" s="202" t="s">
        <v>6655</v>
      </c>
      <c r="E1255" s="202" t="s">
        <v>7358</v>
      </c>
      <c r="F1255" s="202" t="s">
        <v>581</v>
      </c>
      <c r="G1255" s="202" t="s">
        <v>861</v>
      </c>
      <c r="H1255" s="202" t="s">
        <v>862</v>
      </c>
      <c r="I1255" s="202" t="s">
        <v>6023</v>
      </c>
      <c r="J1255" s="202" t="s">
        <v>5817</v>
      </c>
      <c r="K1255" s="202" t="s">
        <v>5995</v>
      </c>
      <c r="L1255" s="202" t="s">
        <v>5650</v>
      </c>
      <c r="M1255" s="202" t="s">
        <v>5650</v>
      </c>
      <c r="N1255" s="202" t="s">
        <v>5650</v>
      </c>
      <c r="O1255" s="202" t="s">
        <v>5650</v>
      </c>
      <c r="P1255" s="202" t="s">
        <v>5817</v>
      </c>
      <c r="Q1255" s="202" t="s">
        <v>5995</v>
      </c>
      <c r="R1255" s="202" t="s">
        <v>5758</v>
      </c>
      <c r="S1255" s="202" t="s">
        <v>5650</v>
      </c>
      <c r="T1255" s="202" t="s">
        <v>5758</v>
      </c>
      <c r="U1255" s="202">
        <v>6</v>
      </c>
      <c r="V1255" s="202">
        <v>0</v>
      </c>
      <c r="W1255" s="202">
        <v>6</v>
      </c>
    </row>
    <row r="1256" s="202" customFormat="1" hidden="1" spans="1:23">
      <c r="A1256" s="202">
        <v>1252</v>
      </c>
      <c r="B1256" s="202" t="s">
        <v>5625</v>
      </c>
      <c r="C1256" s="202" t="s">
        <v>8230</v>
      </c>
      <c r="D1256" s="202" t="s">
        <v>6655</v>
      </c>
      <c r="E1256" s="202" t="s">
        <v>7358</v>
      </c>
      <c r="F1256" s="202" t="s">
        <v>581</v>
      </c>
      <c r="G1256" s="202" t="s">
        <v>669</v>
      </c>
      <c r="H1256" s="202" t="s">
        <v>652</v>
      </c>
      <c r="I1256" s="202" t="s">
        <v>8286</v>
      </c>
      <c r="J1256" s="202" t="s">
        <v>5650</v>
      </c>
      <c r="K1256" s="202" t="s">
        <v>5650</v>
      </c>
      <c r="L1256" s="202" t="s">
        <v>5650</v>
      </c>
      <c r="M1256" s="202" t="s">
        <v>5650</v>
      </c>
      <c r="N1256" s="202" t="s">
        <v>5650</v>
      </c>
      <c r="O1256" s="202" t="s">
        <v>5650</v>
      </c>
      <c r="P1256" s="202" t="s">
        <v>5650</v>
      </c>
      <c r="Q1256" s="202" t="s">
        <v>5650</v>
      </c>
      <c r="R1256" s="202" t="s">
        <v>5650</v>
      </c>
      <c r="S1256" s="202" t="s">
        <v>5650</v>
      </c>
      <c r="T1256" s="202" t="s">
        <v>5650</v>
      </c>
      <c r="U1256" s="202">
        <v>0</v>
      </c>
      <c r="V1256" s="202">
        <v>0</v>
      </c>
      <c r="W1256" s="202">
        <v>0</v>
      </c>
    </row>
    <row r="1257" s="202" customFormat="1" hidden="1" spans="1:23">
      <c r="A1257" s="202">
        <v>1253</v>
      </c>
      <c r="B1257" s="202" t="s">
        <v>5625</v>
      </c>
      <c r="C1257" s="202" t="s">
        <v>8230</v>
      </c>
      <c r="D1257" s="202" t="s">
        <v>6655</v>
      </c>
      <c r="E1257" s="202" t="s">
        <v>7358</v>
      </c>
      <c r="F1257" s="202" t="s">
        <v>581</v>
      </c>
      <c r="G1257" s="202" t="s">
        <v>609</v>
      </c>
      <c r="H1257" s="202" t="s">
        <v>610</v>
      </c>
      <c r="I1257" s="202" t="s">
        <v>8287</v>
      </c>
      <c r="J1257" s="202" t="s">
        <v>5672</v>
      </c>
      <c r="K1257" s="202" t="s">
        <v>6099</v>
      </c>
      <c r="L1257" s="202" t="s">
        <v>5650</v>
      </c>
      <c r="M1257" s="202" t="s">
        <v>5650</v>
      </c>
      <c r="N1257" s="202" t="s">
        <v>5650</v>
      </c>
      <c r="O1257" s="202" t="s">
        <v>5650</v>
      </c>
      <c r="P1257" s="202" t="s">
        <v>5672</v>
      </c>
      <c r="Q1257" s="202" t="s">
        <v>5673</v>
      </c>
      <c r="R1257" s="202" t="s">
        <v>5896</v>
      </c>
      <c r="S1257" s="202" t="s">
        <v>5669</v>
      </c>
      <c r="T1257" s="202" t="s">
        <v>5699</v>
      </c>
      <c r="U1257" s="202">
        <v>6</v>
      </c>
      <c r="V1257" s="202">
        <v>1</v>
      </c>
      <c r="W1257" s="202">
        <v>5</v>
      </c>
    </row>
    <row r="1258" s="202" customFormat="1" hidden="1" spans="1:23">
      <c r="A1258" s="202">
        <v>1254</v>
      </c>
      <c r="B1258" s="202" t="s">
        <v>5625</v>
      </c>
      <c r="C1258" s="202" t="s">
        <v>8230</v>
      </c>
      <c r="D1258" s="202" t="s">
        <v>6655</v>
      </c>
      <c r="E1258" s="202" t="s">
        <v>7358</v>
      </c>
      <c r="F1258" s="202" t="s">
        <v>581</v>
      </c>
      <c r="G1258" s="202" t="s">
        <v>865</v>
      </c>
      <c r="H1258" s="202" t="s">
        <v>866</v>
      </c>
      <c r="I1258" s="202" t="s">
        <v>8288</v>
      </c>
      <c r="J1258" s="202" t="s">
        <v>5669</v>
      </c>
      <c r="K1258" s="202" t="s">
        <v>5654</v>
      </c>
      <c r="L1258" s="202" t="s">
        <v>5650</v>
      </c>
      <c r="M1258" s="202" t="s">
        <v>5650</v>
      </c>
      <c r="N1258" s="202" t="s">
        <v>5650</v>
      </c>
      <c r="O1258" s="202" t="s">
        <v>5650</v>
      </c>
      <c r="P1258" s="202" t="s">
        <v>5669</v>
      </c>
      <c r="Q1258" s="202" t="s">
        <v>5654</v>
      </c>
      <c r="R1258" s="202" t="s">
        <v>5685</v>
      </c>
      <c r="S1258" s="202" t="s">
        <v>5650</v>
      </c>
      <c r="T1258" s="202" t="s">
        <v>5685</v>
      </c>
      <c r="U1258" s="202">
        <v>2</v>
      </c>
      <c r="V1258" s="202">
        <v>0</v>
      </c>
      <c r="W1258" s="202">
        <v>2</v>
      </c>
    </row>
    <row r="1259" s="202" customFormat="1" hidden="1" spans="1:23">
      <c r="A1259" s="202">
        <v>1255</v>
      </c>
      <c r="B1259" s="202" t="s">
        <v>5625</v>
      </c>
      <c r="C1259" s="202" t="s">
        <v>8230</v>
      </c>
      <c r="D1259" s="202" t="s">
        <v>6655</v>
      </c>
      <c r="E1259" s="202" t="s">
        <v>7358</v>
      </c>
      <c r="F1259" s="202" t="s">
        <v>581</v>
      </c>
      <c r="G1259" s="202" t="s">
        <v>675</v>
      </c>
      <c r="H1259" s="202" t="s">
        <v>676</v>
      </c>
      <c r="I1259" s="202" t="s">
        <v>5650</v>
      </c>
      <c r="J1259" s="202" t="s">
        <v>5650</v>
      </c>
      <c r="K1259" s="202" t="s">
        <v>5650</v>
      </c>
      <c r="L1259" s="202" t="s">
        <v>5650</v>
      </c>
      <c r="M1259" s="202" t="s">
        <v>5650</v>
      </c>
      <c r="N1259" s="202" t="s">
        <v>5650</v>
      </c>
      <c r="O1259" s="202" t="s">
        <v>5650</v>
      </c>
      <c r="P1259" s="202" t="s">
        <v>5650</v>
      </c>
      <c r="Q1259" s="202" t="s">
        <v>5650</v>
      </c>
      <c r="R1259" s="202" t="s">
        <v>5650</v>
      </c>
      <c r="S1259" s="202" t="s">
        <v>5650</v>
      </c>
      <c r="T1259" s="202" t="s">
        <v>5650</v>
      </c>
      <c r="U1259" s="202">
        <v>0</v>
      </c>
      <c r="V1259" s="202">
        <v>0</v>
      </c>
      <c r="W1259" s="202">
        <v>0</v>
      </c>
    </row>
    <row r="1260" s="202" customFormat="1" hidden="1" spans="1:23">
      <c r="A1260" s="202">
        <v>1256</v>
      </c>
      <c r="B1260" s="202" t="s">
        <v>5625</v>
      </c>
      <c r="C1260" s="202" t="s">
        <v>8230</v>
      </c>
      <c r="D1260" s="202" t="s">
        <v>6655</v>
      </c>
      <c r="E1260" s="202" t="s">
        <v>7358</v>
      </c>
      <c r="F1260" s="202" t="s">
        <v>581</v>
      </c>
      <c r="G1260" s="202" t="s">
        <v>894</v>
      </c>
      <c r="H1260" s="202" t="s">
        <v>895</v>
      </c>
      <c r="I1260" s="202" t="s">
        <v>5741</v>
      </c>
      <c r="J1260" s="202" t="s">
        <v>5741</v>
      </c>
      <c r="K1260" s="202" t="s">
        <v>5741</v>
      </c>
      <c r="L1260" s="202" t="s">
        <v>5650</v>
      </c>
      <c r="M1260" s="202" t="s">
        <v>5650</v>
      </c>
      <c r="N1260" s="202" t="s">
        <v>5650</v>
      </c>
      <c r="O1260" s="202" t="s">
        <v>5650</v>
      </c>
      <c r="P1260" s="202" t="s">
        <v>5741</v>
      </c>
      <c r="Q1260" s="202" t="s">
        <v>5741</v>
      </c>
      <c r="R1260" s="202" t="s">
        <v>5741</v>
      </c>
      <c r="S1260" s="202" t="s">
        <v>5650</v>
      </c>
      <c r="T1260" s="202" t="s">
        <v>5650</v>
      </c>
      <c r="U1260" s="202">
        <v>1</v>
      </c>
      <c r="V1260" s="202">
        <v>0</v>
      </c>
      <c r="W1260" s="202">
        <v>1</v>
      </c>
    </row>
    <row r="1261" s="202" customFormat="1" hidden="1" spans="1:23">
      <c r="A1261" s="202">
        <v>1257</v>
      </c>
      <c r="B1261" s="202" t="s">
        <v>5625</v>
      </c>
      <c r="C1261" s="202" t="s">
        <v>8230</v>
      </c>
      <c r="D1261" s="202" t="s">
        <v>6655</v>
      </c>
      <c r="E1261" s="202" t="s">
        <v>7358</v>
      </c>
      <c r="F1261" s="202" t="s">
        <v>581</v>
      </c>
      <c r="G1261" s="202" t="s">
        <v>607</v>
      </c>
      <c r="H1261" s="202" t="s">
        <v>608</v>
      </c>
      <c r="I1261" s="202" t="s">
        <v>5759</v>
      </c>
      <c r="J1261" s="202" t="s">
        <v>5669</v>
      </c>
      <c r="K1261" s="202" t="s">
        <v>5654</v>
      </c>
      <c r="L1261" s="202" t="s">
        <v>5650</v>
      </c>
      <c r="M1261" s="202" t="s">
        <v>5650</v>
      </c>
      <c r="N1261" s="202" t="s">
        <v>5650</v>
      </c>
      <c r="O1261" s="202" t="s">
        <v>5650</v>
      </c>
      <c r="P1261" s="202" t="s">
        <v>5669</v>
      </c>
      <c r="Q1261" s="202" t="s">
        <v>5654</v>
      </c>
      <c r="R1261" s="202" t="s">
        <v>5685</v>
      </c>
      <c r="S1261" s="202" t="s">
        <v>5650</v>
      </c>
      <c r="T1261" s="202" t="s">
        <v>5685</v>
      </c>
      <c r="U1261" s="202">
        <v>2</v>
      </c>
      <c r="V1261" s="202">
        <v>0</v>
      </c>
      <c r="W1261" s="202">
        <v>2</v>
      </c>
    </row>
    <row r="1262" s="202" customFormat="1" hidden="1" spans="1:23">
      <c r="A1262" s="202">
        <v>1258</v>
      </c>
      <c r="B1262" s="202" t="s">
        <v>5625</v>
      </c>
      <c r="C1262" s="202" t="s">
        <v>8230</v>
      </c>
      <c r="D1262" s="202" t="s">
        <v>6655</v>
      </c>
      <c r="E1262" s="202" t="s">
        <v>7358</v>
      </c>
      <c r="F1262" s="202" t="s">
        <v>581</v>
      </c>
      <c r="G1262" s="202" t="s">
        <v>605</v>
      </c>
      <c r="H1262" s="202" t="s">
        <v>606</v>
      </c>
      <c r="I1262" s="202" t="s">
        <v>6731</v>
      </c>
      <c r="J1262" s="202" t="s">
        <v>5685</v>
      </c>
      <c r="K1262" s="202" t="s">
        <v>5685</v>
      </c>
      <c r="L1262" s="202" t="s">
        <v>5685</v>
      </c>
      <c r="M1262" s="202" t="s">
        <v>5685</v>
      </c>
      <c r="N1262" s="202" t="s">
        <v>5685</v>
      </c>
      <c r="O1262" s="202" t="s">
        <v>5650</v>
      </c>
      <c r="P1262" s="202" t="s">
        <v>5650</v>
      </c>
      <c r="Q1262" s="202" t="s">
        <v>5650</v>
      </c>
      <c r="R1262" s="202" t="s">
        <v>5650</v>
      </c>
      <c r="S1262" s="202" t="s">
        <v>5650</v>
      </c>
      <c r="T1262" s="202" t="s">
        <v>5650</v>
      </c>
      <c r="U1262" s="202">
        <v>1</v>
      </c>
      <c r="V1262" s="202">
        <v>1</v>
      </c>
      <c r="W1262" s="202">
        <v>0</v>
      </c>
    </row>
    <row r="1263" s="202" customFormat="1" hidden="1" spans="1:23">
      <c r="A1263" s="202">
        <v>1259</v>
      </c>
      <c r="B1263" s="202" t="s">
        <v>5625</v>
      </c>
      <c r="C1263" s="202" t="s">
        <v>8230</v>
      </c>
      <c r="D1263" s="202" t="s">
        <v>6655</v>
      </c>
      <c r="E1263" s="202" t="s">
        <v>7358</v>
      </c>
      <c r="F1263" s="202" t="s">
        <v>581</v>
      </c>
      <c r="G1263" s="202" t="s">
        <v>686</v>
      </c>
      <c r="H1263" s="202" t="s">
        <v>687</v>
      </c>
      <c r="I1263" s="202" t="s">
        <v>5817</v>
      </c>
      <c r="J1263" s="202" t="s">
        <v>5669</v>
      </c>
      <c r="K1263" s="202" t="s">
        <v>5654</v>
      </c>
      <c r="L1263" s="202" t="s">
        <v>5650</v>
      </c>
      <c r="M1263" s="202" t="s">
        <v>5650</v>
      </c>
      <c r="N1263" s="202" t="s">
        <v>5650</v>
      </c>
      <c r="O1263" s="202" t="s">
        <v>5650</v>
      </c>
      <c r="P1263" s="202" t="s">
        <v>5669</v>
      </c>
      <c r="Q1263" s="202" t="s">
        <v>5654</v>
      </c>
      <c r="R1263" s="202" t="s">
        <v>5685</v>
      </c>
      <c r="S1263" s="202" t="s">
        <v>5650</v>
      </c>
      <c r="T1263" s="202" t="s">
        <v>5685</v>
      </c>
      <c r="U1263" s="202">
        <v>2</v>
      </c>
      <c r="V1263" s="202">
        <v>0</v>
      </c>
      <c r="W1263" s="202">
        <v>2</v>
      </c>
    </row>
    <row r="1264" s="202" customFormat="1" hidden="1" spans="1:23">
      <c r="A1264" s="202">
        <v>1260</v>
      </c>
      <c r="B1264" s="202" t="s">
        <v>5625</v>
      </c>
      <c r="C1264" s="202" t="s">
        <v>8230</v>
      </c>
      <c r="D1264" s="202" t="s">
        <v>6655</v>
      </c>
      <c r="E1264" s="202" t="s">
        <v>7358</v>
      </c>
      <c r="F1264" s="202" t="s">
        <v>581</v>
      </c>
      <c r="G1264" s="202" t="s">
        <v>703</v>
      </c>
      <c r="H1264" s="202" t="s">
        <v>690</v>
      </c>
      <c r="I1264" s="202" t="s">
        <v>5725</v>
      </c>
      <c r="J1264" s="202" t="s">
        <v>5725</v>
      </c>
      <c r="K1264" s="202" t="s">
        <v>5725</v>
      </c>
      <c r="L1264" s="202" t="s">
        <v>5725</v>
      </c>
      <c r="M1264" s="202" t="s">
        <v>5725</v>
      </c>
      <c r="N1264" s="202" t="s">
        <v>5725</v>
      </c>
      <c r="O1264" s="202" t="s">
        <v>5650</v>
      </c>
      <c r="P1264" s="202" t="s">
        <v>5650</v>
      </c>
      <c r="Q1264" s="202" t="s">
        <v>5650</v>
      </c>
      <c r="R1264" s="202" t="s">
        <v>5650</v>
      </c>
      <c r="S1264" s="202" t="s">
        <v>5650</v>
      </c>
      <c r="T1264" s="202" t="s">
        <v>5650</v>
      </c>
      <c r="U1264" s="202">
        <v>1</v>
      </c>
      <c r="V1264" s="202">
        <v>1</v>
      </c>
      <c r="W1264" s="202">
        <v>0</v>
      </c>
    </row>
    <row r="1265" s="202" customFormat="1" hidden="1" spans="1:23">
      <c r="A1265" s="202">
        <v>1261</v>
      </c>
      <c r="B1265" s="202" t="s">
        <v>5625</v>
      </c>
      <c r="C1265" s="202" t="s">
        <v>8230</v>
      </c>
      <c r="D1265" s="202" t="s">
        <v>633</v>
      </c>
      <c r="E1265" s="202" t="s">
        <v>8289</v>
      </c>
      <c r="F1265" s="202" t="s">
        <v>636</v>
      </c>
      <c r="G1265" s="202" t="s">
        <v>634</v>
      </c>
      <c r="H1265" s="202" t="s">
        <v>635</v>
      </c>
      <c r="I1265" s="202" t="s">
        <v>8290</v>
      </c>
      <c r="J1265" s="202" t="s">
        <v>8291</v>
      </c>
      <c r="K1265" s="202" t="s">
        <v>7743</v>
      </c>
      <c r="L1265" s="202" t="s">
        <v>8292</v>
      </c>
      <c r="M1265" s="202" t="s">
        <v>8293</v>
      </c>
      <c r="N1265" s="202" t="s">
        <v>8294</v>
      </c>
      <c r="O1265" s="202" t="s">
        <v>8281</v>
      </c>
      <c r="P1265" s="202" t="s">
        <v>6141</v>
      </c>
      <c r="Q1265" s="202" t="s">
        <v>6084</v>
      </c>
      <c r="R1265" s="202" t="s">
        <v>5650</v>
      </c>
      <c r="S1265" s="202" t="s">
        <v>6141</v>
      </c>
      <c r="T1265" s="202" t="s">
        <v>5650</v>
      </c>
      <c r="U1265" s="202">
        <v>14</v>
      </c>
      <c r="V1265" s="202">
        <v>9</v>
      </c>
      <c r="W1265" s="202">
        <v>5</v>
      </c>
    </row>
    <row r="1266" s="202" customFormat="1" hidden="1" spans="1:23">
      <c r="A1266" s="202">
        <v>1262</v>
      </c>
      <c r="B1266" s="202" t="s">
        <v>5625</v>
      </c>
      <c r="C1266" s="202" t="s">
        <v>8230</v>
      </c>
      <c r="D1266" s="202" t="s">
        <v>633</v>
      </c>
      <c r="E1266" s="202" t="s">
        <v>8289</v>
      </c>
      <c r="F1266" s="202" t="s">
        <v>636</v>
      </c>
      <c r="G1266" s="202" t="s">
        <v>5451</v>
      </c>
      <c r="H1266" s="202" t="s">
        <v>8295</v>
      </c>
      <c r="I1266" s="202" t="s">
        <v>8296</v>
      </c>
      <c r="J1266" s="202" t="s">
        <v>5650</v>
      </c>
      <c r="K1266" s="202" t="s">
        <v>5650</v>
      </c>
      <c r="L1266" s="202" t="s">
        <v>5650</v>
      </c>
      <c r="M1266" s="202" t="s">
        <v>5650</v>
      </c>
      <c r="N1266" s="202" t="s">
        <v>5650</v>
      </c>
      <c r="O1266" s="202" t="s">
        <v>5650</v>
      </c>
      <c r="P1266" s="202" t="s">
        <v>5650</v>
      </c>
      <c r="Q1266" s="202" t="s">
        <v>5650</v>
      </c>
      <c r="R1266" s="202" t="s">
        <v>5650</v>
      </c>
      <c r="S1266" s="202" t="s">
        <v>5650</v>
      </c>
      <c r="T1266" s="202" t="s">
        <v>5650</v>
      </c>
      <c r="U1266" s="202">
        <v>0</v>
      </c>
      <c r="V1266" s="202">
        <v>0</v>
      </c>
      <c r="W1266" s="202">
        <v>0</v>
      </c>
    </row>
    <row r="1267" s="202" customFormat="1" hidden="1" spans="1:23">
      <c r="A1267" s="202">
        <v>1263</v>
      </c>
      <c r="B1267" s="202" t="s">
        <v>5625</v>
      </c>
      <c r="C1267" s="202" t="s">
        <v>8230</v>
      </c>
      <c r="D1267" s="202" t="s">
        <v>633</v>
      </c>
      <c r="E1267" s="202" t="s">
        <v>8289</v>
      </c>
      <c r="F1267" s="202" t="s">
        <v>636</v>
      </c>
      <c r="G1267" s="202" t="s">
        <v>641</v>
      </c>
      <c r="H1267" s="202" t="s">
        <v>642</v>
      </c>
      <c r="I1267" s="202" t="s">
        <v>8297</v>
      </c>
      <c r="J1267" s="202" t="s">
        <v>8298</v>
      </c>
      <c r="K1267" s="202" t="s">
        <v>6748</v>
      </c>
      <c r="L1267" s="202" t="s">
        <v>8299</v>
      </c>
      <c r="M1267" s="202" t="s">
        <v>6740</v>
      </c>
      <c r="N1267" s="202" t="s">
        <v>5882</v>
      </c>
      <c r="O1267" s="202" t="s">
        <v>5969</v>
      </c>
      <c r="P1267" s="202" t="s">
        <v>8300</v>
      </c>
      <c r="Q1267" s="202" t="s">
        <v>6783</v>
      </c>
      <c r="R1267" s="202" t="s">
        <v>5685</v>
      </c>
      <c r="S1267" s="202" t="s">
        <v>6117</v>
      </c>
      <c r="T1267" s="202" t="s">
        <v>5654</v>
      </c>
      <c r="U1267" s="202">
        <v>14</v>
      </c>
      <c r="V1267" s="202">
        <v>8</v>
      </c>
      <c r="W1267" s="202">
        <v>6</v>
      </c>
    </row>
    <row r="1268" s="202" customFormat="1" hidden="1" spans="1:23">
      <c r="A1268" s="202">
        <v>1264</v>
      </c>
      <c r="B1268" s="202" t="s">
        <v>5625</v>
      </c>
      <c r="C1268" s="202" t="s">
        <v>8230</v>
      </c>
      <c r="D1268" s="202" t="s">
        <v>926</v>
      </c>
      <c r="E1268" s="202" t="s">
        <v>8301</v>
      </c>
      <c r="F1268" s="202" t="s">
        <v>980</v>
      </c>
      <c r="G1268" s="202" t="s">
        <v>933</v>
      </c>
      <c r="H1268" s="202" t="s">
        <v>935</v>
      </c>
      <c r="I1268" s="202" t="s">
        <v>8302</v>
      </c>
      <c r="J1268" s="202" t="s">
        <v>6189</v>
      </c>
      <c r="K1268" s="202" t="s">
        <v>8303</v>
      </c>
      <c r="L1268" s="202" t="s">
        <v>6189</v>
      </c>
      <c r="M1268" s="202" t="s">
        <v>8303</v>
      </c>
      <c r="N1268" s="202" t="s">
        <v>7601</v>
      </c>
      <c r="O1268" s="202" t="s">
        <v>5654</v>
      </c>
      <c r="P1268" s="202" t="s">
        <v>5650</v>
      </c>
      <c r="Q1268" s="202" t="s">
        <v>5650</v>
      </c>
      <c r="R1268" s="202" t="s">
        <v>5650</v>
      </c>
      <c r="S1268" s="202" t="s">
        <v>5650</v>
      </c>
      <c r="T1268" s="202" t="s">
        <v>5650</v>
      </c>
      <c r="U1268" s="202">
        <v>3</v>
      </c>
      <c r="V1268" s="202">
        <v>3</v>
      </c>
      <c r="W1268" s="202">
        <v>0</v>
      </c>
    </row>
    <row r="1269" s="202" customFormat="1" hidden="1" spans="1:23">
      <c r="A1269" s="202">
        <v>1265</v>
      </c>
      <c r="B1269" s="202" t="s">
        <v>5625</v>
      </c>
      <c r="C1269" s="202" t="s">
        <v>8230</v>
      </c>
      <c r="D1269" s="202" t="s">
        <v>868</v>
      </c>
      <c r="E1269" s="202" t="s">
        <v>8304</v>
      </c>
      <c r="F1269" s="202" t="s">
        <v>8305</v>
      </c>
      <c r="G1269" s="202" t="s">
        <v>882</v>
      </c>
      <c r="H1269" s="202" t="s">
        <v>883</v>
      </c>
      <c r="I1269" s="202" t="s">
        <v>8306</v>
      </c>
      <c r="J1269" s="202" t="s">
        <v>5685</v>
      </c>
      <c r="K1269" s="202" t="s">
        <v>5765</v>
      </c>
      <c r="L1269" s="202" t="s">
        <v>5650</v>
      </c>
      <c r="M1269" s="202" t="s">
        <v>5650</v>
      </c>
      <c r="N1269" s="202" t="s">
        <v>5650</v>
      </c>
      <c r="O1269" s="202" t="s">
        <v>5650</v>
      </c>
      <c r="P1269" s="202" t="s">
        <v>5685</v>
      </c>
      <c r="Q1269" s="202" t="s">
        <v>5796</v>
      </c>
      <c r="R1269" s="202" t="s">
        <v>6202</v>
      </c>
      <c r="S1269" s="202" t="s">
        <v>5650</v>
      </c>
      <c r="T1269" s="202" t="s">
        <v>5699</v>
      </c>
      <c r="U1269" s="202">
        <v>5</v>
      </c>
      <c r="V1269" s="202">
        <v>1</v>
      </c>
      <c r="W1269" s="202">
        <v>4</v>
      </c>
    </row>
    <row r="1270" s="202" customFormat="1" spans="1:23">
      <c r="A1270" s="202">
        <v>1266</v>
      </c>
      <c r="B1270" s="202" t="s">
        <v>5625</v>
      </c>
      <c r="C1270" s="202" t="s">
        <v>8230</v>
      </c>
      <c r="D1270" s="202" t="s">
        <v>5642</v>
      </c>
      <c r="E1270" s="202" t="s">
        <v>5642</v>
      </c>
      <c r="F1270" s="202" t="s">
        <v>752</v>
      </c>
      <c r="G1270" s="202" t="s">
        <v>753</v>
      </c>
      <c r="H1270" s="202" t="s">
        <v>638</v>
      </c>
      <c r="I1270" s="202" t="s">
        <v>8307</v>
      </c>
      <c r="J1270" s="202" t="s">
        <v>6068</v>
      </c>
      <c r="K1270" s="202" t="s">
        <v>8308</v>
      </c>
      <c r="L1270" s="202" t="s">
        <v>6214</v>
      </c>
      <c r="M1270" s="202" t="s">
        <v>7161</v>
      </c>
      <c r="N1270" s="202" t="s">
        <v>8309</v>
      </c>
      <c r="O1270" s="202" t="s">
        <v>5685</v>
      </c>
      <c r="P1270" s="202" t="s">
        <v>7998</v>
      </c>
      <c r="Q1270" s="202" t="s">
        <v>6762</v>
      </c>
      <c r="R1270" s="202" t="s">
        <v>5685</v>
      </c>
      <c r="S1270" s="202" t="s">
        <v>5759</v>
      </c>
      <c r="T1270" s="202" t="s">
        <v>5697</v>
      </c>
      <c r="U1270" s="202">
        <v>21</v>
      </c>
      <c r="V1270" s="202">
        <v>9</v>
      </c>
      <c r="W1270" s="202">
        <v>12</v>
      </c>
    </row>
    <row r="1271" s="202" customFormat="1" hidden="1" spans="1:23">
      <c r="A1271" s="202">
        <v>1267</v>
      </c>
      <c r="B1271" s="202" t="s">
        <v>5625</v>
      </c>
      <c r="C1271" s="202" t="s">
        <v>8230</v>
      </c>
      <c r="D1271" s="202" t="s">
        <v>633</v>
      </c>
      <c r="E1271" s="202" t="s">
        <v>8289</v>
      </c>
      <c r="F1271" s="202" t="s">
        <v>632</v>
      </c>
      <c r="G1271" s="202" t="s">
        <v>821</v>
      </c>
      <c r="H1271" s="202" t="s">
        <v>816</v>
      </c>
      <c r="I1271" s="202" t="s">
        <v>8310</v>
      </c>
      <c r="J1271" s="202" t="s">
        <v>8311</v>
      </c>
      <c r="K1271" s="202" t="s">
        <v>8312</v>
      </c>
      <c r="L1271" s="202" t="s">
        <v>8313</v>
      </c>
      <c r="M1271" s="202" t="s">
        <v>7106</v>
      </c>
      <c r="N1271" s="202" t="s">
        <v>8314</v>
      </c>
      <c r="O1271" s="202" t="s">
        <v>6239</v>
      </c>
      <c r="P1271" s="202" t="s">
        <v>6298</v>
      </c>
      <c r="Q1271" s="202" t="s">
        <v>6298</v>
      </c>
      <c r="R1271" s="202" t="s">
        <v>5650</v>
      </c>
      <c r="S1271" s="202" t="s">
        <v>6298</v>
      </c>
      <c r="T1271" s="202" t="s">
        <v>5650</v>
      </c>
      <c r="U1271" s="202">
        <v>4</v>
      </c>
      <c r="V1271" s="202">
        <v>3</v>
      </c>
      <c r="W1271" s="202">
        <v>1</v>
      </c>
    </row>
    <row r="1272" s="202" customFormat="1" hidden="1" spans="1:23">
      <c r="A1272" s="202">
        <v>1268</v>
      </c>
      <c r="B1272" s="202" t="s">
        <v>5625</v>
      </c>
      <c r="C1272" s="202" t="s">
        <v>8230</v>
      </c>
      <c r="D1272" s="202" t="s">
        <v>633</v>
      </c>
      <c r="E1272" s="202" t="s">
        <v>8289</v>
      </c>
      <c r="F1272" s="202" t="s">
        <v>632</v>
      </c>
      <c r="G1272" s="202" t="s">
        <v>630</v>
      </c>
      <c r="H1272" s="202" t="s">
        <v>631</v>
      </c>
      <c r="I1272" s="202" t="s">
        <v>8315</v>
      </c>
      <c r="J1272" s="202" t="s">
        <v>8316</v>
      </c>
      <c r="K1272" s="202" t="s">
        <v>7121</v>
      </c>
      <c r="L1272" s="202" t="s">
        <v>6396</v>
      </c>
      <c r="M1272" s="202" t="s">
        <v>7105</v>
      </c>
      <c r="N1272" s="202" t="s">
        <v>5731</v>
      </c>
      <c r="O1272" s="202" t="s">
        <v>5685</v>
      </c>
      <c r="P1272" s="202" t="s">
        <v>8317</v>
      </c>
      <c r="Q1272" s="202" t="s">
        <v>6095</v>
      </c>
      <c r="R1272" s="202" t="s">
        <v>8318</v>
      </c>
      <c r="S1272" s="202" t="s">
        <v>5669</v>
      </c>
      <c r="T1272" s="202" t="s">
        <v>5650</v>
      </c>
      <c r="U1272" s="202">
        <v>8</v>
      </c>
      <c r="V1272" s="202">
        <v>5</v>
      </c>
      <c r="W1272" s="202">
        <v>3</v>
      </c>
    </row>
    <row r="1273" s="202" customFormat="1" hidden="1" spans="1:23">
      <c r="A1273" s="202">
        <v>1269</v>
      </c>
      <c r="B1273" s="202" t="s">
        <v>5625</v>
      </c>
      <c r="C1273" s="202" t="s">
        <v>8230</v>
      </c>
      <c r="D1273" s="202" t="s">
        <v>822</v>
      </c>
      <c r="E1273" s="202" t="s">
        <v>8252</v>
      </c>
      <c r="F1273" s="202" t="s">
        <v>838</v>
      </c>
      <c r="G1273" s="202" t="s">
        <v>837</v>
      </c>
      <c r="H1273" s="202" t="s">
        <v>8319</v>
      </c>
      <c r="I1273" s="202" t="s">
        <v>5685</v>
      </c>
      <c r="J1273" s="202" t="s">
        <v>5685</v>
      </c>
      <c r="K1273" s="202" t="s">
        <v>5685</v>
      </c>
      <c r="L1273" s="202" t="s">
        <v>5685</v>
      </c>
      <c r="M1273" s="202" t="s">
        <v>5685</v>
      </c>
      <c r="N1273" s="202" t="s">
        <v>5685</v>
      </c>
      <c r="O1273" s="202" t="s">
        <v>5650</v>
      </c>
      <c r="P1273" s="202" t="s">
        <v>5650</v>
      </c>
      <c r="Q1273" s="202" t="s">
        <v>5650</v>
      </c>
      <c r="R1273" s="202" t="s">
        <v>5650</v>
      </c>
      <c r="S1273" s="202" t="s">
        <v>5650</v>
      </c>
      <c r="T1273" s="202" t="s">
        <v>5650</v>
      </c>
      <c r="U1273" s="202">
        <v>1</v>
      </c>
      <c r="V1273" s="202">
        <v>1</v>
      </c>
      <c r="W1273" s="202">
        <v>0</v>
      </c>
    </row>
    <row r="1274" s="202" customFormat="1" hidden="1" spans="1:23">
      <c r="A1274" s="202">
        <v>1270</v>
      </c>
      <c r="B1274" s="202" t="s">
        <v>5625</v>
      </c>
      <c r="C1274" s="202" t="s">
        <v>8230</v>
      </c>
      <c r="D1274" s="202" t="s">
        <v>822</v>
      </c>
      <c r="E1274" s="202" t="s">
        <v>8252</v>
      </c>
      <c r="F1274" s="202" t="s">
        <v>838</v>
      </c>
      <c r="G1274" s="202" t="s">
        <v>827</v>
      </c>
      <c r="H1274" s="202" t="s">
        <v>650</v>
      </c>
      <c r="I1274" s="202" t="s">
        <v>8320</v>
      </c>
      <c r="J1274" s="202" t="s">
        <v>7742</v>
      </c>
      <c r="K1274" s="202" t="s">
        <v>8321</v>
      </c>
      <c r="L1274" s="202" t="s">
        <v>5967</v>
      </c>
      <c r="M1274" s="202" t="s">
        <v>5968</v>
      </c>
      <c r="N1274" s="202" t="s">
        <v>5922</v>
      </c>
      <c r="O1274" s="202" t="s">
        <v>5969</v>
      </c>
      <c r="P1274" s="202" t="s">
        <v>5987</v>
      </c>
      <c r="Q1274" s="202" t="s">
        <v>5988</v>
      </c>
      <c r="R1274" s="202" t="s">
        <v>5685</v>
      </c>
      <c r="S1274" s="202" t="s">
        <v>6298</v>
      </c>
      <c r="T1274" s="202" t="s">
        <v>5650</v>
      </c>
      <c r="U1274" s="202">
        <v>6</v>
      </c>
      <c r="V1274" s="202">
        <v>4</v>
      </c>
      <c r="W1274" s="202">
        <v>2</v>
      </c>
    </row>
    <row r="1275" s="202" customFormat="1" hidden="1" spans="1:23">
      <c r="A1275" s="202">
        <v>1271</v>
      </c>
      <c r="B1275" s="202" t="s">
        <v>5625</v>
      </c>
      <c r="C1275" s="202" t="s">
        <v>8230</v>
      </c>
      <c r="D1275" s="202" t="s">
        <v>843</v>
      </c>
      <c r="E1275" s="202" t="s">
        <v>8322</v>
      </c>
      <c r="F1275" s="202" t="s">
        <v>846</v>
      </c>
      <c r="G1275" s="202" t="s">
        <v>847</v>
      </c>
      <c r="H1275" s="202" t="s">
        <v>848</v>
      </c>
      <c r="I1275" s="202" t="s">
        <v>8323</v>
      </c>
      <c r="J1275" s="202" t="s">
        <v>7587</v>
      </c>
      <c r="K1275" s="202" t="s">
        <v>8279</v>
      </c>
      <c r="L1275" s="202" t="s">
        <v>7106</v>
      </c>
      <c r="M1275" s="202" t="s">
        <v>7152</v>
      </c>
      <c r="N1275" s="202" t="s">
        <v>7106</v>
      </c>
      <c r="O1275" s="202" t="s">
        <v>5650</v>
      </c>
      <c r="P1275" s="202" t="s">
        <v>5654</v>
      </c>
      <c r="Q1275" s="202" t="s">
        <v>5654</v>
      </c>
      <c r="R1275" s="202" t="s">
        <v>5650</v>
      </c>
      <c r="S1275" s="202" t="s">
        <v>5654</v>
      </c>
      <c r="T1275" s="202" t="s">
        <v>5650</v>
      </c>
      <c r="U1275" s="202">
        <v>4</v>
      </c>
      <c r="V1275" s="202">
        <v>3</v>
      </c>
      <c r="W1275" s="202">
        <v>1</v>
      </c>
    </row>
    <row r="1276" s="202" customFormat="1" hidden="1" spans="1:23">
      <c r="A1276" s="202">
        <v>1272</v>
      </c>
      <c r="B1276" s="202" t="s">
        <v>5625</v>
      </c>
      <c r="C1276" s="202" t="s">
        <v>8230</v>
      </c>
      <c r="D1276" s="202" t="s">
        <v>843</v>
      </c>
      <c r="E1276" s="202" t="s">
        <v>8322</v>
      </c>
      <c r="F1276" s="202" t="s">
        <v>846</v>
      </c>
      <c r="G1276" s="202" t="s">
        <v>867</v>
      </c>
      <c r="H1276" s="202" t="s">
        <v>764</v>
      </c>
      <c r="I1276" s="202" t="s">
        <v>8324</v>
      </c>
      <c r="J1276" s="202" t="s">
        <v>8325</v>
      </c>
      <c r="K1276" s="202" t="s">
        <v>6399</v>
      </c>
      <c r="L1276" s="202" t="s">
        <v>8326</v>
      </c>
      <c r="M1276" s="202" t="s">
        <v>7229</v>
      </c>
      <c r="N1276" s="202" t="s">
        <v>8327</v>
      </c>
      <c r="O1276" s="202" t="s">
        <v>8328</v>
      </c>
      <c r="P1276" s="202" t="s">
        <v>5705</v>
      </c>
      <c r="Q1276" s="202" t="s">
        <v>7614</v>
      </c>
      <c r="R1276" s="202" t="s">
        <v>5741</v>
      </c>
      <c r="S1276" s="202" t="s">
        <v>5669</v>
      </c>
      <c r="T1276" s="202" t="s">
        <v>5704</v>
      </c>
      <c r="U1276" s="202">
        <v>19</v>
      </c>
      <c r="V1276" s="202">
        <v>10</v>
      </c>
      <c r="W1276" s="202">
        <v>9</v>
      </c>
    </row>
    <row r="1277" s="202" customFormat="1" hidden="1" spans="1:23">
      <c r="A1277" s="202">
        <v>1273</v>
      </c>
      <c r="B1277" s="202" t="s">
        <v>5625</v>
      </c>
      <c r="C1277" s="202" t="s">
        <v>8230</v>
      </c>
      <c r="D1277" s="202" t="s">
        <v>843</v>
      </c>
      <c r="E1277" s="202" t="s">
        <v>8322</v>
      </c>
      <c r="F1277" s="202" t="s">
        <v>846</v>
      </c>
      <c r="G1277" s="202" t="s">
        <v>859</v>
      </c>
      <c r="H1277" s="202" t="s">
        <v>860</v>
      </c>
      <c r="I1277" s="202" t="s">
        <v>6086</v>
      </c>
      <c r="J1277" s="202" t="s">
        <v>5650</v>
      </c>
      <c r="K1277" s="202" t="s">
        <v>5650</v>
      </c>
      <c r="L1277" s="202" t="s">
        <v>5650</v>
      </c>
      <c r="M1277" s="202" t="s">
        <v>5650</v>
      </c>
      <c r="N1277" s="202" t="s">
        <v>5650</v>
      </c>
      <c r="O1277" s="202" t="s">
        <v>5650</v>
      </c>
      <c r="P1277" s="202" t="s">
        <v>5650</v>
      </c>
      <c r="Q1277" s="202" t="s">
        <v>5650</v>
      </c>
      <c r="R1277" s="202" t="s">
        <v>5650</v>
      </c>
      <c r="S1277" s="202" t="s">
        <v>5650</v>
      </c>
      <c r="T1277" s="202" t="s">
        <v>5650</v>
      </c>
      <c r="U1277" s="202">
        <v>0</v>
      </c>
      <c r="V1277" s="202">
        <v>0</v>
      </c>
      <c r="W1277" s="202">
        <v>0</v>
      </c>
    </row>
    <row r="1278" s="202" customFormat="1" hidden="1" spans="1:23">
      <c r="A1278" s="202">
        <v>1274</v>
      </c>
      <c r="B1278" s="202" t="s">
        <v>5625</v>
      </c>
      <c r="C1278" s="202" t="s">
        <v>8230</v>
      </c>
      <c r="D1278" s="202" t="s">
        <v>716</v>
      </c>
      <c r="E1278" s="202" t="s">
        <v>8329</v>
      </c>
      <c r="F1278" s="202" t="s">
        <v>751</v>
      </c>
      <c r="G1278" s="202" t="s">
        <v>750</v>
      </c>
      <c r="H1278" s="202" t="s">
        <v>718</v>
      </c>
      <c r="I1278" s="202" t="s">
        <v>5685</v>
      </c>
      <c r="J1278" s="202" t="s">
        <v>5685</v>
      </c>
      <c r="K1278" s="202" t="s">
        <v>5685</v>
      </c>
      <c r="L1278" s="202" t="s">
        <v>5685</v>
      </c>
      <c r="M1278" s="202" t="s">
        <v>5685</v>
      </c>
      <c r="N1278" s="202" t="s">
        <v>5685</v>
      </c>
      <c r="O1278" s="202" t="s">
        <v>5650</v>
      </c>
      <c r="P1278" s="202" t="s">
        <v>5650</v>
      </c>
      <c r="Q1278" s="202" t="s">
        <v>5650</v>
      </c>
      <c r="R1278" s="202" t="s">
        <v>5650</v>
      </c>
      <c r="S1278" s="202" t="s">
        <v>5650</v>
      </c>
      <c r="T1278" s="202" t="s">
        <v>5650</v>
      </c>
      <c r="U1278" s="202">
        <v>1</v>
      </c>
      <c r="V1278" s="202">
        <v>1</v>
      </c>
      <c r="W1278" s="202">
        <v>0</v>
      </c>
    </row>
    <row r="1279" s="202" customFormat="1" hidden="1" spans="1:23">
      <c r="A1279" s="202">
        <v>1275</v>
      </c>
      <c r="B1279" s="202" t="s">
        <v>5625</v>
      </c>
      <c r="C1279" s="202" t="s">
        <v>8230</v>
      </c>
      <c r="D1279" s="202" t="s">
        <v>868</v>
      </c>
      <c r="E1279" s="202" t="s">
        <v>8330</v>
      </c>
      <c r="F1279" s="202" t="s">
        <v>871</v>
      </c>
      <c r="G1279" s="202" t="s">
        <v>869</v>
      </c>
      <c r="H1279" s="202" t="s">
        <v>870</v>
      </c>
      <c r="I1279" s="202" t="s">
        <v>8331</v>
      </c>
      <c r="J1279" s="202" t="s">
        <v>8332</v>
      </c>
      <c r="K1279" s="202" t="s">
        <v>6247</v>
      </c>
      <c r="L1279" s="202" t="s">
        <v>5896</v>
      </c>
      <c r="M1279" s="202" t="s">
        <v>6369</v>
      </c>
      <c r="N1279" s="202" t="s">
        <v>5699</v>
      </c>
      <c r="O1279" s="202" t="s">
        <v>5654</v>
      </c>
      <c r="P1279" s="202" t="s">
        <v>8333</v>
      </c>
      <c r="Q1279" s="202" t="s">
        <v>5673</v>
      </c>
      <c r="R1279" s="202" t="s">
        <v>8334</v>
      </c>
      <c r="S1279" s="202" t="s">
        <v>5669</v>
      </c>
      <c r="T1279" s="202" t="s">
        <v>5727</v>
      </c>
      <c r="U1279" s="202">
        <v>10</v>
      </c>
      <c r="V1279" s="202">
        <v>3</v>
      </c>
      <c r="W1279" s="202">
        <v>7</v>
      </c>
    </row>
    <row r="1280" s="202" customFormat="1" hidden="1" spans="1:23">
      <c r="A1280" s="202">
        <v>1276</v>
      </c>
      <c r="B1280" s="202" t="s">
        <v>5625</v>
      </c>
      <c r="C1280" s="202" t="s">
        <v>8230</v>
      </c>
      <c r="D1280" s="202" t="s">
        <v>716</v>
      </c>
      <c r="E1280" s="202" t="s">
        <v>8335</v>
      </c>
      <c r="F1280" s="202" t="s">
        <v>745</v>
      </c>
      <c r="G1280" s="202" t="s">
        <v>743</v>
      </c>
      <c r="H1280" s="202" t="s">
        <v>744</v>
      </c>
      <c r="I1280" s="202" t="s">
        <v>8336</v>
      </c>
      <c r="J1280" s="202" t="s">
        <v>6971</v>
      </c>
      <c r="K1280" s="202" t="s">
        <v>7890</v>
      </c>
      <c r="L1280" s="202" t="s">
        <v>6605</v>
      </c>
      <c r="M1280" s="202" t="s">
        <v>6131</v>
      </c>
      <c r="N1280" s="202" t="s">
        <v>6100</v>
      </c>
      <c r="O1280" s="202" t="s">
        <v>5654</v>
      </c>
      <c r="P1280" s="202" t="s">
        <v>5685</v>
      </c>
      <c r="Q1280" s="202" t="s">
        <v>5685</v>
      </c>
      <c r="R1280" s="202" t="s">
        <v>5685</v>
      </c>
      <c r="S1280" s="202" t="s">
        <v>5650</v>
      </c>
      <c r="T1280" s="202" t="s">
        <v>5650</v>
      </c>
      <c r="U1280" s="202">
        <v>4</v>
      </c>
      <c r="V1280" s="202">
        <v>3</v>
      </c>
      <c r="W1280" s="202">
        <v>1</v>
      </c>
    </row>
    <row r="1281" s="202" customFormat="1" hidden="1" spans="1:23">
      <c r="A1281" s="202">
        <v>1277</v>
      </c>
      <c r="B1281" s="202" t="s">
        <v>5625</v>
      </c>
      <c r="C1281" s="202" t="s">
        <v>8230</v>
      </c>
      <c r="D1281" s="202" t="s">
        <v>783</v>
      </c>
      <c r="E1281" s="202" t="s">
        <v>8337</v>
      </c>
      <c r="F1281" s="202" t="s">
        <v>800</v>
      </c>
      <c r="G1281" s="202" t="s">
        <v>798</v>
      </c>
      <c r="H1281" s="202" t="s">
        <v>799</v>
      </c>
      <c r="I1281" s="202" t="s">
        <v>8338</v>
      </c>
      <c r="J1281" s="202" t="s">
        <v>8339</v>
      </c>
      <c r="K1281" s="202" t="s">
        <v>7513</v>
      </c>
      <c r="L1281" s="202" t="s">
        <v>5729</v>
      </c>
      <c r="M1281" s="202" t="s">
        <v>6877</v>
      </c>
      <c r="N1281" s="202" t="s">
        <v>5729</v>
      </c>
      <c r="O1281" s="202" t="s">
        <v>5650</v>
      </c>
      <c r="P1281" s="202" t="s">
        <v>5817</v>
      </c>
      <c r="Q1281" s="202" t="s">
        <v>5723</v>
      </c>
      <c r="R1281" s="202" t="s">
        <v>5766</v>
      </c>
      <c r="S1281" s="202" t="s">
        <v>5650</v>
      </c>
      <c r="T1281" s="202" t="s">
        <v>5729</v>
      </c>
      <c r="U1281" s="202">
        <v>18</v>
      </c>
      <c r="V1281" s="202">
        <v>6</v>
      </c>
      <c r="W1281" s="202">
        <v>12</v>
      </c>
    </row>
    <row r="1282" s="202" customFormat="1" hidden="1" spans="1:23">
      <c r="A1282" s="202">
        <v>1278</v>
      </c>
      <c r="B1282" s="202" t="s">
        <v>5625</v>
      </c>
      <c r="C1282" s="202" t="s">
        <v>8230</v>
      </c>
      <c r="D1282" s="202" t="s">
        <v>783</v>
      </c>
      <c r="E1282" s="202" t="s">
        <v>8337</v>
      </c>
      <c r="F1282" s="202" t="s">
        <v>800</v>
      </c>
      <c r="G1282" s="202" t="s">
        <v>5416</v>
      </c>
      <c r="H1282" s="202" t="s">
        <v>275</v>
      </c>
      <c r="I1282" s="202" t="s">
        <v>8340</v>
      </c>
      <c r="J1282" s="202" t="s">
        <v>8341</v>
      </c>
      <c r="K1282" s="202" t="s">
        <v>5703</v>
      </c>
      <c r="L1282" s="202" t="s">
        <v>6100</v>
      </c>
      <c r="M1282" s="202" t="s">
        <v>6183</v>
      </c>
      <c r="N1282" s="202" t="s">
        <v>6100</v>
      </c>
      <c r="O1282" s="202" t="s">
        <v>5650</v>
      </c>
      <c r="P1282" s="202" t="s">
        <v>5739</v>
      </c>
      <c r="Q1282" s="202" t="s">
        <v>6457</v>
      </c>
      <c r="R1282" s="202" t="s">
        <v>5731</v>
      </c>
      <c r="S1282" s="202" t="s">
        <v>5650</v>
      </c>
      <c r="T1282" s="202" t="s">
        <v>5687</v>
      </c>
      <c r="U1282" s="202">
        <v>14</v>
      </c>
      <c r="V1282" s="202">
        <v>5</v>
      </c>
      <c r="W1282" s="202">
        <v>9</v>
      </c>
    </row>
    <row r="1283" s="202" customFormat="1" hidden="1" spans="1:23">
      <c r="A1283" s="202">
        <v>1279</v>
      </c>
      <c r="B1283" s="202" t="s">
        <v>5625</v>
      </c>
      <c r="C1283" s="202" t="s">
        <v>8230</v>
      </c>
      <c r="D1283" s="202" t="s">
        <v>6655</v>
      </c>
      <c r="E1283" s="202" t="s">
        <v>8342</v>
      </c>
      <c r="F1283" s="202" t="s">
        <v>8343</v>
      </c>
      <c r="G1283" s="202" t="s">
        <v>773</v>
      </c>
      <c r="H1283" s="202" t="s">
        <v>774</v>
      </c>
      <c r="I1283" s="202" t="s">
        <v>7181</v>
      </c>
      <c r="J1283" s="202" t="s">
        <v>5685</v>
      </c>
      <c r="K1283" s="202" t="s">
        <v>5685</v>
      </c>
      <c r="L1283" s="202" t="s">
        <v>5650</v>
      </c>
      <c r="M1283" s="202" t="s">
        <v>5650</v>
      </c>
      <c r="N1283" s="202" t="s">
        <v>5650</v>
      </c>
      <c r="O1283" s="202" t="s">
        <v>5650</v>
      </c>
      <c r="P1283" s="202" t="s">
        <v>5685</v>
      </c>
      <c r="Q1283" s="202" t="s">
        <v>5685</v>
      </c>
      <c r="R1283" s="202" t="s">
        <v>5650</v>
      </c>
      <c r="S1283" s="202" t="s">
        <v>5685</v>
      </c>
      <c r="T1283" s="202" t="s">
        <v>5650</v>
      </c>
      <c r="U1283" s="202">
        <v>1</v>
      </c>
      <c r="V1283" s="202">
        <v>0</v>
      </c>
      <c r="W1283" s="202">
        <v>1</v>
      </c>
    </row>
    <row r="1284" s="202" customFormat="1" hidden="1" spans="1:23">
      <c r="A1284" s="202">
        <v>1280</v>
      </c>
      <c r="B1284" s="202" t="s">
        <v>5625</v>
      </c>
      <c r="C1284" s="202" t="s">
        <v>8230</v>
      </c>
      <c r="D1284" s="202" t="s">
        <v>555</v>
      </c>
      <c r="E1284" s="202" t="s">
        <v>8344</v>
      </c>
      <c r="F1284" s="202" t="s">
        <v>574</v>
      </c>
      <c r="G1284" s="202" t="s">
        <v>920</v>
      </c>
      <c r="H1284" s="202" t="s">
        <v>921</v>
      </c>
      <c r="I1284" s="202" t="s">
        <v>8345</v>
      </c>
      <c r="J1284" s="202" t="s">
        <v>5669</v>
      </c>
      <c r="K1284" s="202" t="s">
        <v>5654</v>
      </c>
      <c r="L1284" s="202" t="s">
        <v>5650</v>
      </c>
      <c r="M1284" s="202" t="s">
        <v>5650</v>
      </c>
      <c r="N1284" s="202" t="s">
        <v>5650</v>
      </c>
      <c r="O1284" s="202" t="s">
        <v>5650</v>
      </c>
      <c r="P1284" s="202" t="s">
        <v>5669</v>
      </c>
      <c r="Q1284" s="202" t="s">
        <v>5654</v>
      </c>
      <c r="R1284" s="202" t="s">
        <v>5685</v>
      </c>
      <c r="S1284" s="202" t="s">
        <v>5650</v>
      </c>
      <c r="T1284" s="202" t="s">
        <v>5685</v>
      </c>
      <c r="U1284" s="202">
        <v>2</v>
      </c>
      <c r="V1284" s="202">
        <v>0</v>
      </c>
      <c r="W1284" s="202">
        <v>2</v>
      </c>
    </row>
    <row r="1285" s="202" customFormat="1" hidden="1" spans="1:23">
      <c r="A1285" s="202">
        <v>1281</v>
      </c>
      <c r="B1285" s="202" t="s">
        <v>5625</v>
      </c>
      <c r="C1285" s="202" t="s">
        <v>8230</v>
      </c>
      <c r="D1285" s="202" t="s">
        <v>555</v>
      </c>
      <c r="E1285" s="202" t="s">
        <v>8344</v>
      </c>
      <c r="F1285" s="202" t="s">
        <v>574</v>
      </c>
      <c r="G1285" s="202" t="s">
        <v>572</v>
      </c>
      <c r="H1285" s="202" t="s">
        <v>573</v>
      </c>
      <c r="I1285" s="202" t="s">
        <v>8346</v>
      </c>
      <c r="J1285" s="202" t="s">
        <v>8347</v>
      </c>
      <c r="K1285" s="202" t="s">
        <v>6303</v>
      </c>
      <c r="L1285" s="202" t="s">
        <v>5713</v>
      </c>
      <c r="M1285" s="202" t="s">
        <v>5788</v>
      </c>
      <c r="N1285" s="202" t="s">
        <v>5687</v>
      </c>
      <c r="O1285" s="202" t="s">
        <v>5685</v>
      </c>
      <c r="P1285" s="202" t="s">
        <v>7998</v>
      </c>
      <c r="Q1285" s="202" t="s">
        <v>6716</v>
      </c>
      <c r="R1285" s="202" t="s">
        <v>5809</v>
      </c>
      <c r="S1285" s="202" t="s">
        <v>5758</v>
      </c>
      <c r="T1285" s="202" t="s">
        <v>5687</v>
      </c>
      <c r="U1285" s="202">
        <v>17</v>
      </c>
      <c r="V1285" s="202">
        <v>6</v>
      </c>
      <c r="W1285" s="202">
        <v>11</v>
      </c>
    </row>
    <row r="1286" s="202" customFormat="1" hidden="1" spans="1:23">
      <c r="A1286" s="202">
        <v>1282</v>
      </c>
      <c r="B1286" s="202" t="s">
        <v>5625</v>
      </c>
      <c r="C1286" s="202" t="s">
        <v>8230</v>
      </c>
      <c r="D1286" s="202" t="s">
        <v>688</v>
      </c>
      <c r="E1286" s="202" t="s">
        <v>8348</v>
      </c>
      <c r="F1286" s="202" t="s">
        <v>691</v>
      </c>
      <c r="G1286" s="202" t="s">
        <v>704</v>
      </c>
      <c r="H1286" s="202" t="s">
        <v>705</v>
      </c>
      <c r="I1286" s="202" t="s">
        <v>6152</v>
      </c>
      <c r="J1286" s="202" t="s">
        <v>5650</v>
      </c>
      <c r="K1286" s="202" t="s">
        <v>5650</v>
      </c>
      <c r="L1286" s="202" t="s">
        <v>5650</v>
      </c>
      <c r="M1286" s="202" t="s">
        <v>5650</v>
      </c>
      <c r="N1286" s="202" t="s">
        <v>5650</v>
      </c>
      <c r="O1286" s="202" t="s">
        <v>5650</v>
      </c>
      <c r="P1286" s="202" t="s">
        <v>5650</v>
      </c>
      <c r="Q1286" s="202" t="s">
        <v>5650</v>
      </c>
      <c r="R1286" s="202" t="s">
        <v>5650</v>
      </c>
      <c r="S1286" s="202" t="s">
        <v>5650</v>
      </c>
      <c r="T1286" s="202" t="s">
        <v>5650</v>
      </c>
      <c r="U1286" s="202">
        <v>0</v>
      </c>
      <c r="V1286" s="202">
        <v>0</v>
      </c>
      <c r="W1286" s="202">
        <v>0</v>
      </c>
    </row>
    <row r="1287" s="202" customFormat="1" hidden="1" spans="1:23">
      <c r="A1287" s="202">
        <v>1283</v>
      </c>
      <c r="B1287" s="202" t="s">
        <v>5625</v>
      </c>
      <c r="C1287" s="202" t="s">
        <v>8230</v>
      </c>
      <c r="D1287" s="202" t="s">
        <v>688</v>
      </c>
      <c r="E1287" s="202" t="s">
        <v>8348</v>
      </c>
      <c r="F1287" s="202" t="s">
        <v>691</v>
      </c>
      <c r="G1287" s="202" t="s">
        <v>709</v>
      </c>
      <c r="H1287" s="202" t="s">
        <v>707</v>
      </c>
      <c r="I1287" s="202" t="s">
        <v>8349</v>
      </c>
      <c r="J1287" s="202" t="s">
        <v>5650</v>
      </c>
      <c r="K1287" s="202" t="s">
        <v>5650</v>
      </c>
      <c r="L1287" s="202" t="s">
        <v>5650</v>
      </c>
      <c r="M1287" s="202" t="s">
        <v>5650</v>
      </c>
      <c r="N1287" s="202" t="s">
        <v>5650</v>
      </c>
      <c r="O1287" s="202" t="s">
        <v>5650</v>
      </c>
      <c r="P1287" s="202" t="s">
        <v>5650</v>
      </c>
      <c r="Q1287" s="202" t="s">
        <v>5650</v>
      </c>
      <c r="R1287" s="202" t="s">
        <v>5650</v>
      </c>
      <c r="S1287" s="202" t="s">
        <v>5650</v>
      </c>
      <c r="T1287" s="202" t="s">
        <v>5650</v>
      </c>
      <c r="U1287" s="202">
        <v>0</v>
      </c>
      <c r="V1287" s="202">
        <v>0</v>
      </c>
      <c r="W1287" s="202">
        <v>0</v>
      </c>
    </row>
    <row r="1288" s="202" customFormat="1" hidden="1" spans="1:23">
      <c r="A1288" s="202">
        <v>1284</v>
      </c>
      <c r="B1288" s="202" t="s">
        <v>5625</v>
      </c>
      <c r="C1288" s="202" t="s">
        <v>8230</v>
      </c>
      <c r="D1288" s="202" t="s">
        <v>688</v>
      </c>
      <c r="E1288" s="202" t="s">
        <v>8348</v>
      </c>
      <c r="F1288" s="202" t="s">
        <v>691</v>
      </c>
      <c r="G1288" s="202" t="s">
        <v>701</v>
      </c>
      <c r="H1288" s="202" t="s">
        <v>702</v>
      </c>
      <c r="I1288" s="202" t="s">
        <v>8350</v>
      </c>
      <c r="J1288" s="202" t="s">
        <v>6016</v>
      </c>
      <c r="K1288" s="202" t="s">
        <v>6877</v>
      </c>
      <c r="L1288" s="202" t="s">
        <v>5699</v>
      </c>
      <c r="M1288" s="202" t="s">
        <v>5647</v>
      </c>
      <c r="N1288" s="202" t="s">
        <v>5699</v>
      </c>
      <c r="O1288" s="202" t="s">
        <v>5650</v>
      </c>
      <c r="P1288" s="202" t="s">
        <v>6435</v>
      </c>
      <c r="Q1288" s="202" t="s">
        <v>6935</v>
      </c>
      <c r="R1288" s="202" t="s">
        <v>5669</v>
      </c>
      <c r="S1288" s="202" t="s">
        <v>5669</v>
      </c>
      <c r="T1288" s="202" t="s">
        <v>5722</v>
      </c>
      <c r="U1288" s="202">
        <v>9</v>
      </c>
      <c r="V1288" s="202">
        <v>3</v>
      </c>
      <c r="W1288" s="202">
        <v>6</v>
      </c>
    </row>
    <row r="1289" s="202" customFormat="1" hidden="1" spans="1:23">
      <c r="A1289" s="202">
        <v>1285</v>
      </c>
      <c r="B1289" s="202" t="s">
        <v>5625</v>
      </c>
      <c r="C1289" s="202" t="s">
        <v>8230</v>
      </c>
      <c r="D1289" s="202" t="s">
        <v>688</v>
      </c>
      <c r="E1289" s="202" t="s">
        <v>8348</v>
      </c>
      <c r="F1289" s="202" t="s">
        <v>691</v>
      </c>
      <c r="G1289" s="202" t="s">
        <v>689</v>
      </c>
      <c r="H1289" s="202" t="s">
        <v>690</v>
      </c>
      <c r="I1289" s="202" t="s">
        <v>8351</v>
      </c>
      <c r="J1289" s="202" t="s">
        <v>5650</v>
      </c>
      <c r="K1289" s="202" t="s">
        <v>5650</v>
      </c>
      <c r="L1289" s="202" t="s">
        <v>5650</v>
      </c>
      <c r="M1289" s="202" t="s">
        <v>5650</v>
      </c>
      <c r="N1289" s="202" t="s">
        <v>5650</v>
      </c>
      <c r="O1289" s="202" t="s">
        <v>5650</v>
      </c>
      <c r="P1289" s="202" t="s">
        <v>5650</v>
      </c>
      <c r="Q1289" s="202" t="s">
        <v>5650</v>
      </c>
      <c r="R1289" s="202" t="s">
        <v>5650</v>
      </c>
      <c r="S1289" s="202" t="s">
        <v>5650</v>
      </c>
      <c r="T1289" s="202" t="s">
        <v>5650</v>
      </c>
      <c r="U1289" s="202">
        <v>0</v>
      </c>
      <c r="V1289" s="202">
        <v>0</v>
      </c>
      <c r="W1289" s="202">
        <v>0</v>
      </c>
    </row>
    <row r="1290" s="202" customFormat="1" hidden="1" spans="1:23">
      <c r="A1290" s="202">
        <v>1286</v>
      </c>
      <c r="B1290" s="202" t="s">
        <v>5625</v>
      </c>
      <c r="C1290" s="202" t="s">
        <v>8230</v>
      </c>
      <c r="D1290" s="202" t="s">
        <v>555</v>
      </c>
      <c r="E1290" s="202" t="s">
        <v>8352</v>
      </c>
      <c r="F1290" s="202" t="s">
        <v>561</v>
      </c>
      <c r="G1290" s="202" t="s">
        <v>559</v>
      </c>
      <c r="H1290" s="202" t="s">
        <v>560</v>
      </c>
      <c r="I1290" s="202" t="s">
        <v>8353</v>
      </c>
      <c r="J1290" s="202" t="s">
        <v>6453</v>
      </c>
      <c r="K1290" s="202" t="s">
        <v>6454</v>
      </c>
      <c r="L1290" s="202" t="s">
        <v>6453</v>
      </c>
      <c r="M1290" s="202" t="s">
        <v>6454</v>
      </c>
      <c r="N1290" s="202" t="s">
        <v>6453</v>
      </c>
      <c r="O1290" s="202" t="s">
        <v>5650</v>
      </c>
      <c r="P1290" s="202" t="s">
        <v>5650</v>
      </c>
      <c r="Q1290" s="202" t="s">
        <v>5650</v>
      </c>
      <c r="R1290" s="202" t="s">
        <v>5650</v>
      </c>
      <c r="S1290" s="202" t="s">
        <v>5650</v>
      </c>
      <c r="T1290" s="202" t="s">
        <v>5650</v>
      </c>
      <c r="U1290" s="202">
        <v>2</v>
      </c>
      <c r="V1290" s="202">
        <v>2</v>
      </c>
      <c r="W1290" s="202">
        <v>0</v>
      </c>
    </row>
    <row r="1291" s="202" customFormat="1" hidden="1" spans="1:23">
      <c r="A1291" s="202">
        <v>1287</v>
      </c>
      <c r="B1291" s="202" t="s">
        <v>5625</v>
      </c>
      <c r="C1291" s="202" t="s">
        <v>8230</v>
      </c>
      <c r="D1291" s="202" t="s">
        <v>901</v>
      </c>
      <c r="E1291" s="202" t="s">
        <v>8354</v>
      </c>
      <c r="F1291" s="202" t="s">
        <v>903</v>
      </c>
      <c r="G1291" s="202" t="s">
        <v>902</v>
      </c>
      <c r="H1291" s="202" t="s">
        <v>188</v>
      </c>
      <c r="I1291" s="202" t="s">
        <v>8355</v>
      </c>
      <c r="J1291" s="202" t="s">
        <v>5758</v>
      </c>
      <c r="K1291" s="202" t="s">
        <v>5649</v>
      </c>
      <c r="L1291" s="202" t="s">
        <v>5650</v>
      </c>
      <c r="M1291" s="202" t="s">
        <v>5650</v>
      </c>
      <c r="N1291" s="202" t="s">
        <v>5650</v>
      </c>
      <c r="O1291" s="202" t="s">
        <v>5650</v>
      </c>
      <c r="P1291" s="202" t="s">
        <v>5758</v>
      </c>
      <c r="Q1291" s="202" t="s">
        <v>5762</v>
      </c>
      <c r="R1291" s="202" t="s">
        <v>5695</v>
      </c>
      <c r="S1291" s="202" t="s">
        <v>5650</v>
      </c>
      <c r="T1291" s="202" t="s">
        <v>5727</v>
      </c>
      <c r="U1291" s="202">
        <v>8</v>
      </c>
      <c r="V1291" s="202">
        <v>2</v>
      </c>
      <c r="W1291" s="202">
        <v>6</v>
      </c>
    </row>
    <row r="1292" s="202" customFormat="1" hidden="1" spans="1:23">
      <c r="A1292" s="202">
        <v>1288</v>
      </c>
      <c r="B1292" s="202" t="s">
        <v>5625</v>
      </c>
      <c r="C1292" s="202" t="s">
        <v>8230</v>
      </c>
      <c r="D1292" s="202" t="s">
        <v>901</v>
      </c>
      <c r="E1292" s="202" t="s">
        <v>8354</v>
      </c>
      <c r="F1292" s="202" t="s">
        <v>903</v>
      </c>
      <c r="G1292" s="202" t="s">
        <v>918</v>
      </c>
      <c r="H1292" s="202" t="s">
        <v>919</v>
      </c>
      <c r="I1292" s="202" t="s">
        <v>8356</v>
      </c>
      <c r="J1292" s="202" t="s">
        <v>5856</v>
      </c>
      <c r="K1292" s="202" t="s">
        <v>5714</v>
      </c>
      <c r="L1292" s="202" t="s">
        <v>5856</v>
      </c>
      <c r="M1292" s="202" t="s">
        <v>5714</v>
      </c>
      <c r="N1292" s="202" t="s">
        <v>5856</v>
      </c>
      <c r="O1292" s="202" t="s">
        <v>5650</v>
      </c>
      <c r="P1292" s="202" t="s">
        <v>5650</v>
      </c>
      <c r="Q1292" s="202" t="s">
        <v>5650</v>
      </c>
      <c r="R1292" s="202" t="s">
        <v>5650</v>
      </c>
      <c r="S1292" s="202" t="s">
        <v>5650</v>
      </c>
      <c r="T1292" s="202" t="s">
        <v>5650</v>
      </c>
      <c r="U1292" s="202">
        <v>3</v>
      </c>
      <c r="V1292" s="202">
        <v>3</v>
      </c>
      <c r="W1292" s="202">
        <v>0</v>
      </c>
    </row>
    <row r="1293" s="202" customFormat="1" hidden="1" spans="1:23">
      <c r="A1293" s="202">
        <v>1289</v>
      </c>
      <c r="B1293" s="202" t="s">
        <v>5625</v>
      </c>
      <c r="C1293" s="202" t="s">
        <v>8230</v>
      </c>
      <c r="D1293" s="202" t="s">
        <v>822</v>
      </c>
      <c r="E1293" s="202" t="s">
        <v>8252</v>
      </c>
      <c r="F1293" s="202" t="s">
        <v>817</v>
      </c>
      <c r="G1293" s="202" t="s">
        <v>833</v>
      </c>
      <c r="H1293" s="202" t="s">
        <v>834</v>
      </c>
      <c r="I1293" s="202" t="s">
        <v>8357</v>
      </c>
      <c r="J1293" s="202" t="s">
        <v>5731</v>
      </c>
      <c r="K1293" s="202" t="s">
        <v>5874</v>
      </c>
      <c r="L1293" s="202" t="s">
        <v>5699</v>
      </c>
      <c r="M1293" s="202" t="s">
        <v>5794</v>
      </c>
      <c r="N1293" s="202" t="s">
        <v>5699</v>
      </c>
      <c r="O1293" s="202" t="s">
        <v>5650</v>
      </c>
      <c r="P1293" s="202" t="s">
        <v>5669</v>
      </c>
      <c r="Q1293" s="202" t="s">
        <v>5654</v>
      </c>
      <c r="R1293" s="202" t="s">
        <v>5650</v>
      </c>
      <c r="S1293" s="202" t="s">
        <v>5669</v>
      </c>
      <c r="T1293" s="202" t="s">
        <v>5650</v>
      </c>
      <c r="U1293" s="202">
        <v>4</v>
      </c>
      <c r="V1293" s="202">
        <v>2</v>
      </c>
      <c r="W1293" s="202">
        <v>2</v>
      </c>
    </row>
    <row r="1294" s="202" customFormat="1" hidden="1" spans="1:23">
      <c r="A1294" s="202">
        <v>1290</v>
      </c>
      <c r="B1294" s="202" t="s">
        <v>5625</v>
      </c>
      <c r="C1294" s="202" t="s">
        <v>8230</v>
      </c>
      <c r="D1294" s="202" t="s">
        <v>822</v>
      </c>
      <c r="E1294" s="202" t="s">
        <v>8252</v>
      </c>
      <c r="F1294" s="202" t="s">
        <v>817</v>
      </c>
      <c r="G1294" s="202" t="s">
        <v>825</v>
      </c>
      <c r="H1294" s="202" t="s">
        <v>824</v>
      </c>
      <c r="I1294" s="202" t="s">
        <v>8358</v>
      </c>
      <c r="J1294" s="202" t="s">
        <v>8359</v>
      </c>
      <c r="K1294" s="202" t="s">
        <v>7996</v>
      </c>
      <c r="L1294" s="202" t="s">
        <v>8360</v>
      </c>
      <c r="M1294" s="202" t="s">
        <v>5974</v>
      </c>
      <c r="N1294" s="202" t="s">
        <v>5691</v>
      </c>
      <c r="O1294" s="202" t="s">
        <v>6628</v>
      </c>
      <c r="P1294" s="202" t="s">
        <v>6631</v>
      </c>
      <c r="Q1294" s="202" t="s">
        <v>6676</v>
      </c>
      <c r="R1294" s="202" t="s">
        <v>5654</v>
      </c>
      <c r="S1294" s="202" t="s">
        <v>6298</v>
      </c>
      <c r="T1294" s="202" t="s">
        <v>5650</v>
      </c>
      <c r="U1294" s="202">
        <v>13</v>
      </c>
      <c r="V1294" s="202">
        <v>11</v>
      </c>
      <c r="W1294" s="202">
        <v>2</v>
      </c>
    </row>
    <row r="1295" s="202" customFormat="1" hidden="1" spans="1:23">
      <c r="A1295" s="202">
        <v>1291</v>
      </c>
      <c r="B1295" s="202" t="s">
        <v>5625</v>
      </c>
      <c r="C1295" s="202" t="s">
        <v>8230</v>
      </c>
      <c r="D1295" s="202" t="s">
        <v>822</v>
      </c>
      <c r="E1295" s="202" t="s">
        <v>8252</v>
      </c>
      <c r="F1295" s="202" t="s">
        <v>817</v>
      </c>
      <c r="G1295" s="202" t="s">
        <v>835</v>
      </c>
      <c r="H1295" s="202" t="s">
        <v>836</v>
      </c>
      <c r="I1295" s="202" t="s">
        <v>8361</v>
      </c>
      <c r="J1295" s="202" t="s">
        <v>5650</v>
      </c>
      <c r="K1295" s="202" t="s">
        <v>5650</v>
      </c>
      <c r="L1295" s="202" t="s">
        <v>5650</v>
      </c>
      <c r="M1295" s="202" t="s">
        <v>5650</v>
      </c>
      <c r="N1295" s="202" t="s">
        <v>5650</v>
      </c>
      <c r="O1295" s="202" t="s">
        <v>5650</v>
      </c>
      <c r="P1295" s="202" t="s">
        <v>5650</v>
      </c>
      <c r="Q1295" s="202" t="s">
        <v>5650</v>
      </c>
      <c r="R1295" s="202" t="s">
        <v>5650</v>
      </c>
      <c r="S1295" s="202" t="s">
        <v>5650</v>
      </c>
      <c r="T1295" s="202" t="s">
        <v>5650</v>
      </c>
      <c r="U1295" s="202">
        <v>0</v>
      </c>
      <c r="V1295" s="202">
        <v>0</v>
      </c>
      <c r="W1295" s="202">
        <v>0</v>
      </c>
    </row>
    <row r="1296" s="202" customFormat="1" hidden="1" spans="1:23">
      <c r="A1296" s="202">
        <v>1292</v>
      </c>
      <c r="B1296" s="202" t="s">
        <v>5625</v>
      </c>
      <c r="C1296" s="202" t="s">
        <v>8230</v>
      </c>
      <c r="D1296" s="202" t="s">
        <v>555</v>
      </c>
      <c r="E1296" s="202" t="s">
        <v>8362</v>
      </c>
      <c r="F1296" s="202" t="s">
        <v>567</v>
      </c>
      <c r="G1296" s="202" t="s">
        <v>565</v>
      </c>
      <c r="H1296" s="202" t="s">
        <v>566</v>
      </c>
      <c r="I1296" s="202" t="s">
        <v>8363</v>
      </c>
      <c r="J1296" s="202" t="s">
        <v>5650</v>
      </c>
      <c r="K1296" s="202" t="s">
        <v>5650</v>
      </c>
      <c r="L1296" s="202" t="s">
        <v>5650</v>
      </c>
      <c r="M1296" s="202" t="s">
        <v>5650</v>
      </c>
      <c r="N1296" s="202" t="s">
        <v>5650</v>
      </c>
      <c r="O1296" s="202" t="s">
        <v>5650</v>
      </c>
      <c r="P1296" s="202" t="s">
        <v>5650</v>
      </c>
      <c r="Q1296" s="202" t="s">
        <v>5650</v>
      </c>
      <c r="R1296" s="202" t="s">
        <v>5650</v>
      </c>
      <c r="S1296" s="202" t="s">
        <v>5650</v>
      </c>
      <c r="T1296" s="202" t="s">
        <v>5650</v>
      </c>
      <c r="U1296" s="202">
        <v>0</v>
      </c>
      <c r="V1296" s="202">
        <v>0</v>
      </c>
      <c r="W1296" s="202">
        <v>0</v>
      </c>
    </row>
    <row r="1297" s="202" customFormat="1" hidden="1" spans="1:23">
      <c r="A1297" s="202">
        <v>1293</v>
      </c>
      <c r="B1297" s="202" t="s">
        <v>5625</v>
      </c>
      <c r="C1297" s="202" t="s">
        <v>8230</v>
      </c>
      <c r="D1297" s="202" t="s">
        <v>926</v>
      </c>
      <c r="E1297" s="202" t="s">
        <v>8364</v>
      </c>
      <c r="F1297" s="202" t="s">
        <v>953</v>
      </c>
      <c r="G1297" s="202" t="s">
        <v>960</v>
      </c>
      <c r="H1297" s="202" t="s">
        <v>928</v>
      </c>
      <c r="I1297" s="202" t="s">
        <v>8365</v>
      </c>
      <c r="J1297" s="202" t="s">
        <v>8366</v>
      </c>
      <c r="K1297" s="202" t="s">
        <v>8002</v>
      </c>
      <c r="L1297" s="202" t="s">
        <v>8367</v>
      </c>
      <c r="M1297" s="202" t="s">
        <v>7775</v>
      </c>
      <c r="N1297" s="202" t="s">
        <v>7444</v>
      </c>
      <c r="O1297" s="202" t="s">
        <v>8368</v>
      </c>
      <c r="P1297" s="202" t="s">
        <v>8236</v>
      </c>
      <c r="Q1297" s="202" t="s">
        <v>5673</v>
      </c>
      <c r="R1297" s="202" t="s">
        <v>5758</v>
      </c>
      <c r="S1297" s="202" t="s">
        <v>6298</v>
      </c>
      <c r="T1297" s="202" t="s">
        <v>5758</v>
      </c>
      <c r="U1297" s="202">
        <v>19</v>
      </c>
      <c r="V1297" s="202">
        <v>12</v>
      </c>
      <c r="W1297" s="202">
        <v>7</v>
      </c>
    </row>
    <row r="1298" s="202" customFormat="1" hidden="1" spans="1:23">
      <c r="A1298" s="202">
        <v>1294</v>
      </c>
      <c r="B1298" s="202" t="s">
        <v>5625</v>
      </c>
      <c r="C1298" s="202" t="s">
        <v>8230</v>
      </c>
      <c r="D1298" s="202" t="s">
        <v>783</v>
      </c>
      <c r="E1298" s="202" t="s">
        <v>8337</v>
      </c>
      <c r="F1298" s="202" t="s">
        <v>794</v>
      </c>
      <c r="G1298" s="202" t="s">
        <v>792</v>
      </c>
      <c r="H1298" s="202" t="s">
        <v>793</v>
      </c>
      <c r="I1298" s="202" t="s">
        <v>8369</v>
      </c>
      <c r="J1298" s="202" t="s">
        <v>6152</v>
      </c>
      <c r="K1298" s="202" t="s">
        <v>6802</v>
      </c>
      <c r="L1298" s="202" t="s">
        <v>5699</v>
      </c>
      <c r="M1298" s="202" t="s">
        <v>5647</v>
      </c>
      <c r="N1298" s="202" t="s">
        <v>5699</v>
      </c>
      <c r="O1298" s="202" t="s">
        <v>5650</v>
      </c>
      <c r="P1298" s="202" t="s">
        <v>5784</v>
      </c>
      <c r="Q1298" s="202" t="s">
        <v>5859</v>
      </c>
      <c r="R1298" s="202" t="s">
        <v>5704</v>
      </c>
      <c r="S1298" s="202" t="s">
        <v>5650</v>
      </c>
      <c r="T1298" s="202" t="s">
        <v>5687</v>
      </c>
      <c r="U1298" s="202">
        <v>11</v>
      </c>
      <c r="V1298" s="202">
        <v>3</v>
      </c>
      <c r="W1298" s="202">
        <v>8</v>
      </c>
    </row>
    <row r="1299" s="202" customFormat="1" hidden="1" spans="1:23">
      <c r="A1299" s="202">
        <v>1295</v>
      </c>
      <c r="B1299" s="202" t="s">
        <v>5625</v>
      </c>
      <c r="C1299" s="202" t="s">
        <v>8230</v>
      </c>
      <c r="D1299" s="202" t="s">
        <v>843</v>
      </c>
      <c r="E1299" s="202" t="s">
        <v>8322</v>
      </c>
      <c r="F1299" s="202" t="s">
        <v>855</v>
      </c>
      <c r="G1299" s="202" t="s">
        <v>853</v>
      </c>
      <c r="H1299" s="202" t="s">
        <v>854</v>
      </c>
      <c r="I1299" s="202" t="s">
        <v>5758</v>
      </c>
      <c r="J1299" s="202" t="s">
        <v>5650</v>
      </c>
      <c r="K1299" s="202" t="s">
        <v>5650</v>
      </c>
      <c r="L1299" s="202" t="s">
        <v>5650</v>
      </c>
      <c r="M1299" s="202" t="s">
        <v>5650</v>
      </c>
      <c r="N1299" s="202" t="s">
        <v>5650</v>
      </c>
      <c r="O1299" s="202" t="s">
        <v>5650</v>
      </c>
      <c r="P1299" s="202" t="s">
        <v>5650</v>
      </c>
      <c r="Q1299" s="202" t="s">
        <v>5650</v>
      </c>
      <c r="R1299" s="202" t="s">
        <v>5650</v>
      </c>
      <c r="S1299" s="202" t="s">
        <v>5650</v>
      </c>
      <c r="T1299" s="202" t="s">
        <v>5650</v>
      </c>
      <c r="U1299" s="202">
        <v>0</v>
      </c>
      <c r="V1299" s="202">
        <v>0</v>
      </c>
      <c r="W1299" s="202">
        <v>0</v>
      </c>
    </row>
    <row r="1300" s="202" customFormat="1" hidden="1" spans="1:23">
      <c r="A1300" s="202">
        <v>1296</v>
      </c>
      <c r="B1300" s="202" t="s">
        <v>5625</v>
      </c>
      <c r="C1300" s="202" t="s">
        <v>8230</v>
      </c>
      <c r="D1300" s="202" t="s">
        <v>868</v>
      </c>
      <c r="E1300" s="202" t="s">
        <v>8370</v>
      </c>
      <c r="F1300" s="202" t="s">
        <v>877</v>
      </c>
      <c r="G1300" s="202" t="s">
        <v>884</v>
      </c>
      <c r="H1300" s="202" t="s">
        <v>885</v>
      </c>
      <c r="I1300" s="202" t="s">
        <v>7064</v>
      </c>
      <c r="J1300" s="202" t="s">
        <v>5722</v>
      </c>
      <c r="K1300" s="202" t="s">
        <v>5683</v>
      </c>
      <c r="L1300" s="202" t="s">
        <v>5699</v>
      </c>
      <c r="M1300" s="202" t="s">
        <v>8371</v>
      </c>
      <c r="N1300" s="202" t="s">
        <v>5699</v>
      </c>
      <c r="O1300" s="202" t="s">
        <v>5650</v>
      </c>
      <c r="P1300" s="202" t="s">
        <v>5724</v>
      </c>
      <c r="Q1300" s="202" t="s">
        <v>5794</v>
      </c>
      <c r="R1300" s="202" t="s">
        <v>5687</v>
      </c>
      <c r="S1300" s="202" t="s">
        <v>5650</v>
      </c>
      <c r="T1300" s="202" t="s">
        <v>5687</v>
      </c>
      <c r="U1300" s="202">
        <v>9</v>
      </c>
      <c r="V1300" s="202">
        <v>5</v>
      </c>
      <c r="W1300" s="202">
        <v>4</v>
      </c>
    </row>
    <row r="1301" s="202" customFormat="1" hidden="1" spans="1:23">
      <c r="A1301" s="202">
        <v>1297</v>
      </c>
      <c r="B1301" s="202" t="s">
        <v>5625</v>
      </c>
      <c r="C1301" s="202" t="s">
        <v>8230</v>
      </c>
      <c r="D1301" s="202" t="s">
        <v>868</v>
      </c>
      <c r="E1301" s="202" t="s">
        <v>8370</v>
      </c>
      <c r="F1301" s="202" t="s">
        <v>877</v>
      </c>
      <c r="G1301" s="202" t="s">
        <v>875</v>
      </c>
      <c r="H1301" s="202" t="s">
        <v>876</v>
      </c>
      <c r="I1301" s="202" t="s">
        <v>6096</v>
      </c>
      <c r="J1301" s="202" t="s">
        <v>5650</v>
      </c>
      <c r="K1301" s="202" t="s">
        <v>5650</v>
      </c>
      <c r="L1301" s="202" t="s">
        <v>5650</v>
      </c>
      <c r="M1301" s="202" t="s">
        <v>5650</v>
      </c>
      <c r="N1301" s="202" t="s">
        <v>5650</v>
      </c>
      <c r="O1301" s="202" t="s">
        <v>5650</v>
      </c>
      <c r="P1301" s="202" t="s">
        <v>5650</v>
      </c>
      <c r="Q1301" s="202" t="s">
        <v>5650</v>
      </c>
      <c r="R1301" s="202" t="s">
        <v>5650</v>
      </c>
      <c r="S1301" s="202" t="s">
        <v>5650</v>
      </c>
      <c r="T1301" s="202" t="s">
        <v>5650</v>
      </c>
      <c r="U1301" s="202">
        <v>0</v>
      </c>
      <c r="V1301" s="202">
        <v>0</v>
      </c>
      <c r="W1301" s="202">
        <v>0</v>
      </c>
    </row>
    <row r="1302" s="202" customFormat="1" hidden="1" spans="1:23">
      <c r="A1302" s="202">
        <v>1298</v>
      </c>
      <c r="B1302" s="202" t="s">
        <v>5625</v>
      </c>
      <c r="C1302" s="202" t="s">
        <v>8230</v>
      </c>
      <c r="D1302" s="202" t="s">
        <v>868</v>
      </c>
      <c r="E1302" s="202" t="s">
        <v>8370</v>
      </c>
      <c r="F1302" s="202" t="s">
        <v>877</v>
      </c>
      <c r="G1302" s="202" t="s">
        <v>881</v>
      </c>
      <c r="H1302" s="202" t="s">
        <v>873</v>
      </c>
      <c r="I1302" s="202" t="s">
        <v>5669</v>
      </c>
      <c r="J1302" s="202" t="s">
        <v>5650</v>
      </c>
      <c r="K1302" s="202" t="s">
        <v>5650</v>
      </c>
      <c r="L1302" s="202" t="s">
        <v>5650</v>
      </c>
      <c r="M1302" s="202" t="s">
        <v>5650</v>
      </c>
      <c r="N1302" s="202" t="s">
        <v>5650</v>
      </c>
      <c r="O1302" s="202" t="s">
        <v>5650</v>
      </c>
      <c r="P1302" s="202" t="s">
        <v>5650</v>
      </c>
      <c r="Q1302" s="202" t="s">
        <v>5650</v>
      </c>
      <c r="R1302" s="202" t="s">
        <v>5650</v>
      </c>
      <c r="S1302" s="202" t="s">
        <v>5650</v>
      </c>
      <c r="T1302" s="202" t="s">
        <v>5650</v>
      </c>
      <c r="U1302" s="202">
        <v>0</v>
      </c>
      <c r="V1302" s="202">
        <v>0</v>
      </c>
      <c r="W1302" s="202">
        <v>0</v>
      </c>
    </row>
    <row r="1303" s="202" customFormat="1" spans="1:23">
      <c r="A1303" s="202">
        <v>1299</v>
      </c>
      <c r="B1303" s="202" t="s">
        <v>5625</v>
      </c>
      <c r="C1303" s="202" t="s">
        <v>8230</v>
      </c>
      <c r="D1303" s="202" t="s">
        <v>5642</v>
      </c>
      <c r="E1303" s="202" t="s">
        <v>5642</v>
      </c>
      <c r="F1303" s="202" t="s">
        <v>842</v>
      </c>
      <c r="G1303" s="202" t="s">
        <v>840</v>
      </c>
      <c r="H1303" s="202" t="s">
        <v>841</v>
      </c>
      <c r="I1303" s="202" t="s">
        <v>8372</v>
      </c>
      <c r="J1303" s="202" t="s">
        <v>8373</v>
      </c>
      <c r="K1303" s="202" t="s">
        <v>6748</v>
      </c>
      <c r="L1303" s="202" t="s">
        <v>6722</v>
      </c>
      <c r="M1303" s="202" t="s">
        <v>8374</v>
      </c>
      <c r="N1303" s="202" t="s">
        <v>5727</v>
      </c>
      <c r="O1303" s="202" t="s">
        <v>5685</v>
      </c>
      <c r="P1303" s="202" t="s">
        <v>8375</v>
      </c>
      <c r="Q1303" s="202" t="s">
        <v>5821</v>
      </c>
      <c r="R1303" s="202" t="s">
        <v>8376</v>
      </c>
      <c r="S1303" s="202" t="s">
        <v>5758</v>
      </c>
      <c r="T1303" s="202" t="s">
        <v>5685</v>
      </c>
      <c r="U1303" s="202">
        <v>14</v>
      </c>
      <c r="V1303" s="202">
        <v>5</v>
      </c>
      <c r="W1303" s="202">
        <v>9</v>
      </c>
    </row>
    <row r="1304" s="202" customFormat="1" spans="1:23">
      <c r="A1304" s="202">
        <v>1300</v>
      </c>
      <c r="B1304" s="202" t="s">
        <v>5625</v>
      </c>
      <c r="C1304" s="202" t="s">
        <v>8230</v>
      </c>
      <c r="D1304" s="202" t="s">
        <v>5642</v>
      </c>
      <c r="E1304" s="202" t="s">
        <v>5642</v>
      </c>
      <c r="F1304" s="202" t="s">
        <v>858</v>
      </c>
      <c r="G1304" s="202" t="s">
        <v>856</v>
      </c>
      <c r="H1304" s="202" t="s">
        <v>857</v>
      </c>
      <c r="I1304" s="202" t="s">
        <v>8377</v>
      </c>
      <c r="J1304" s="202" t="s">
        <v>5650</v>
      </c>
      <c r="K1304" s="202" t="s">
        <v>5650</v>
      </c>
      <c r="L1304" s="202" t="s">
        <v>5650</v>
      </c>
      <c r="M1304" s="202" t="s">
        <v>5650</v>
      </c>
      <c r="N1304" s="202" t="s">
        <v>5650</v>
      </c>
      <c r="O1304" s="202" t="s">
        <v>5650</v>
      </c>
      <c r="P1304" s="202" t="s">
        <v>5650</v>
      </c>
      <c r="Q1304" s="202" t="s">
        <v>5650</v>
      </c>
      <c r="R1304" s="202" t="s">
        <v>5650</v>
      </c>
      <c r="S1304" s="202" t="s">
        <v>5650</v>
      </c>
      <c r="T1304" s="202" t="s">
        <v>5650</v>
      </c>
      <c r="U1304" s="202">
        <v>0</v>
      </c>
      <c r="V1304" s="202">
        <v>0</v>
      </c>
      <c r="W1304" s="202">
        <v>0</v>
      </c>
    </row>
    <row r="1305" s="202" customFormat="1" spans="1:23">
      <c r="A1305" s="202">
        <v>1301</v>
      </c>
      <c r="B1305" s="202" t="s">
        <v>5625</v>
      </c>
      <c r="C1305" s="202" t="s">
        <v>8230</v>
      </c>
      <c r="D1305" s="202" t="s">
        <v>5642</v>
      </c>
      <c r="E1305" s="202" t="s">
        <v>5642</v>
      </c>
      <c r="F1305" s="202" t="s">
        <v>629</v>
      </c>
      <c r="G1305" s="202" t="s">
        <v>627</v>
      </c>
      <c r="H1305" s="202" t="s">
        <v>628</v>
      </c>
      <c r="I1305" s="202" t="s">
        <v>8378</v>
      </c>
      <c r="J1305" s="202" t="s">
        <v>5772</v>
      </c>
      <c r="K1305" s="202" t="s">
        <v>7134</v>
      </c>
      <c r="L1305" s="202" t="s">
        <v>5685</v>
      </c>
      <c r="M1305" s="202" t="s">
        <v>5795</v>
      </c>
      <c r="N1305" s="202" t="s">
        <v>5685</v>
      </c>
      <c r="O1305" s="202" t="s">
        <v>5650</v>
      </c>
      <c r="P1305" s="202" t="s">
        <v>5711</v>
      </c>
      <c r="Q1305" s="202" t="s">
        <v>6907</v>
      </c>
      <c r="R1305" s="202" t="s">
        <v>5704</v>
      </c>
      <c r="S1305" s="202" t="s">
        <v>5685</v>
      </c>
      <c r="T1305" s="202" t="s">
        <v>5685</v>
      </c>
      <c r="U1305" s="202">
        <v>7</v>
      </c>
      <c r="V1305" s="202">
        <v>2</v>
      </c>
      <c r="W1305" s="202">
        <v>5</v>
      </c>
    </row>
    <row r="1306" s="202" customFormat="1" hidden="1" spans="1:23">
      <c r="A1306" s="202">
        <v>1302</v>
      </c>
      <c r="B1306" s="202" t="s">
        <v>5625</v>
      </c>
      <c r="C1306" s="202" t="s">
        <v>8230</v>
      </c>
      <c r="D1306" s="202" t="s">
        <v>822</v>
      </c>
      <c r="E1306" s="202" t="s">
        <v>8252</v>
      </c>
      <c r="F1306" s="202" t="s">
        <v>820</v>
      </c>
      <c r="G1306" s="202" t="s">
        <v>818</v>
      </c>
      <c r="H1306" s="202" t="s">
        <v>819</v>
      </c>
      <c r="I1306" s="202" t="s">
        <v>8379</v>
      </c>
      <c r="J1306" s="202" t="s">
        <v>5860</v>
      </c>
      <c r="K1306" s="202" t="s">
        <v>8380</v>
      </c>
      <c r="L1306" s="202" t="s">
        <v>5860</v>
      </c>
      <c r="M1306" s="202" t="s">
        <v>8380</v>
      </c>
      <c r="N1306" s="202" t="s">
        <v>5860</v>
      </c>
      <c r="O1306" s="202" t="s">
        <v>5650</v>
      </c>
      <c r="P1306" s="202" t="s">
        <v>5650</v>
      </c>
      <c r="Q1306" s="202" t="s">
        <v>5650</v>
      </c>
      <c r="R1306" s="202" t="s">
        <v>5650</v>
      </c>
      <c r="S1306" s="202" t="s">
        <v>5650</v>
      </c>
      <c r="T1306" s="202" t="s">
        <v>5650</v>
      </c>
      <c r="U1306" s="202">
        <v>5</v>
      </c>
      <c r="V1306" s="202">
        <v>5</v>
      </c>
      <c r="W1306" s="202">
        <v>0</v>
      </c>
    </row>
    <row r="1307" s="202" customFormat="1" hidden="1" spans="1:23">
      <c r="A1307" s="202">
        <v>1303</v>
      </c>
      <c r="B1307" s="202" t="s">
        <v>5625</v>
      </c>
      <c r="C1307" s="202" t="s">
        <v>8230</v>
      </c>
      <c r="D1307" s="202" t="s">
        <v>843</v>
      </c>
      <c r="E1307" s="202" t="s">
        <v>8381</v>
      </c>
      <c r="F1307" s="202" t="s">
        <v>852</v>
      </c>
      <c r="G1307" s="202" t="s">
        <v>851</v>
      </c>
      <c r="H1307" s="202" t="s">
        <v>850</v>
      </c>
      <c r="I1307" s="202" t="s">
        <v>8382</v>
      </c>
      <c r="J1307" s="202" t="s">
        <v>5685</v>
      </c>
      <c r="K1307" s="202" t="s">
        <v>5795</v>
      </c>
      <c r="L1307" s="202" t="s">
        <v>5685</v>
      </c>
      <c r="M1307" s="202" t="s">
        <v>5795</v>
      </c>
      <c r="N1307" s="202" t="s">
        <v>5685</v>
      </c>
      <c r="O1307" s="202" t="s">
        <v>5650</v>
      </c>
      <c r="P1307" s="202" t="s">
        <v>5650</v>
      </c>
      <c r="Q1307" s="202" t="s">
        <v>5650</v>
      </c>
      <c r="R1307" s="202" t="s">
        <v>5650</v>
      </c>
      <c r="S1307" s="202" t="s">
        <v>5650</v>
      </c>
      <c r="T1307" s="202" t="s">
        <v>5650</v>
      </c>
      <c r="U1307" s="202">
        <v>2</v>
      </c>
      <c r="V1307" s="202">
        <v>2</v>
      </c>
      <c r="W1307" s="202">
        <v>0</v>
      </c>
    </row>
    <row r="1308" s="202" customFormat="1" hidden="1" spans="1:23">
      <c r="A1308" s="202">
        <v>1304</v>
      </c>
      <c r="B1308" s="202" t="s">
        <v>5625</v>
      </c>
      <c r="C1308" s="202" t="s">
        <v>8230</v>
      </c>
      <c r="D1308" s="202" t="s">
        <v>716</v>
      </c>
      <c r="E1308" s="202" t="s">
        <v>8383</v>
      </c>
      <c r="F1308" s="202" t="s">
        <v>721</v>
      </c>
      <c r="G1308" s="202" t="s">
        <v>719</v>
      </c>
      <c r="H1308" s="202" t="s">
        <v>720</v>
      </c>
      <c r="I1308" s="202" t="s">
        <v>8384</v>
      </c>
      <c r="J1308" s="202" t="s">
        <v>8385</v>
      </c>
      <c r="K1308" s="202" t="s">
        <v>7846</v>
      </c>
      <c r="L1308" s="202" t="s">
        <v>7098</v>
      </c>
      <c r="M1308" s="202" t="s">
        <v>7441</v>
      </c>
      <c r="N1308" s="202" t="s">
        <v>6461</v>
      </c>
      <c r="O1308" s="202" t="s">
        <v>6628</v>
      </c>
      <c r="P1308" s="202" t="s">
        <v>5669</v>
      </c>
      <c r="Q1308" s="202" t="s">
        <v>5654</v>
      </c>
      <c r="R1308" s="202" t="s">
        <v>5685</v>
      </c>
      <c r="S1308" s="202" t="s">
        <v>5650</v>
      </c>
      <c r="T1308" s="202" t="s">
        <v>5685</v>
      </c>
      <c r="U1308" s="202">
        <v>8</v>
      </c>
      <c r="V1308" s="202">
        <v>6</v>
      </c>
      <c r="W1308" s="202">
        <v>2</v>
      </c>
    </row>
    <row r="1309" s="202" customFormat="1" hidden="1" spans="1:23">
      <c r="A1309" s="202">
        <v>1305</v>
      </c>
      <c r="B1309" s="202" t="s">
        <v>5625</v>
      </c>
      <c r="C1309" s="202" t="s">
        <v>8230</v>
      </c>
      <c r="D1309" s="202" t="s">
        <v>716</v>
      </c>
      <c r="E1309" s="202" t="s">
        <v>8386</v>
      </c>
      <c r="F1309" s="202" t="s">
        <v>942</v>
      </c>
      <c r="G1309" s="202" t="s">
        <v>940</v>
      </c>
      <c r="H1309" s="202" t="s">
        <v>941</v>
      </c>
      <c r="I1309" s="202" t="s">
        <v>8387</v>
      </c>
      <c r="J1309" s="202" t="s">
        <v>8388</v>
      </c>
      <c r="K1309" s="202" t="s">
        <v>6114</v>
      </c>
      <c r="L1309" s="202" t="s">
        <v>6309</v>
      </c>
      <c r="M1309" s="202" t="s">
        <v>6310</v>
      </c>
      <c r="N1309" s="202" t="s">
        <v>6309</v>
      </c>
      <c r="O1309" s="202" t="s">
        <v>5650</v>
      </c>
      <c r="P1309" s="202" t="s">
        <v>5739</v>
      </c>
      <c r="Q1309" s="202" t="s">
        <v>8389</v>
      </c>
      <c r="R1309" s="202" t="s">
        <v>5741</v>
      </c>
      <c r="S1309" s="202" t="s">
        <v>5685</v>
      </c>
      <c r="T1309" s="202" t="s">
        <v>5650</v>
      </c>
      <c r="U1309" s="202">
        <v>5</v>
      </c>
      <c r="V1309" s="202">
        <v>3</v>
      </c>
      <c r="W1309" s="202">
        <v>2</v>
      </c>
    </row>
    <row r="1310" s="202" customFormat="1" spans="1:23">
      <c r="A1310" s="202">
        <v>1306</v>
      </c>
      <c r="B1310" s="202" t="s">
        <v>5625</v>
      </c>
      <c r="C1310" s="202" t="s">
        <v>8230</v>
      </c>
      <c r="D1310" s="202" t="s">
        <v>5642</v>
      </c>
      <c r="E1310" s="202" t="s">
        <v>5642</v>
      </c>
      <c r="F1310" s="202" t="s">
        <v>770</v>
      </c>
      <c r="G1310" s="202" t="s">
        <v>768</v>
      </c>
      <c r="H1310" s="202" t="s">
        <v>769</v>
      </c>
      <c r="I1310" s="202" t="s">
        <v>5784</v>
      </c>
      <c r="J1310" s="202" t="s">
        <v>5650</v>
      </c>
      <c r="K1310" s="202" t="s">
        <v>5650</v>
      </c>
      <c r="L1310" s="202" t="s">
        <v>5650</v>
      </c>
      <c r="M1310" s="202" t="s">
        <v>5650</v>
      </c>
      <c r="N1310" s="202" t="s">
        <v>5650</v>
      </c>
      <c r="O1310" s="202" t="s">
        <v>5650</v>
      </c>
      <c r="P1310" s="202" t="s">
        <v>5650</v>
      </c>
      <c r="Q1310" s="202" t="s">
        <v>5650</v>
      </c>
      <c r="R1310" s="202" t="s">
        <v>5650</v>
      </c>
      <c r="S1310" s="202" t="s">
        <v>5650</v>
      </c>
      <c r="T1310" s="202" t="s">
        <v>5650</v>
      </c>
      <c r="U1310" s="202">
        <v>0</v>
      </c>
      <c r="V1310" s="202">
        <v>0</v>
      </c>
      <c r="W1310" s="202">
        <v>0</v>
      </c>
    </row>
    <row r="1311" s="202" customFormat="1" hidden="1" spans="1:23">
      <c r="A1311" s="202">
        <v>1307</v>
      </c>
      <c r="B1311" s="202" t="s">
        <v>5625</v>
      </c>
      <c r="C1311" s="202" t="s">
        <v>8230</v>
      </c>
      <c r="D1311" s="202" t="s">
        <v>6655</v>
      </c>
      <c r="E1311" s="202" t="s">
        <v>8390</v>
      </c>
      <c r="F1311" s="202" t="s">
        <v>613</v>
      </c>
      <c r="G1311" s="202" t="s">
        <v>611</v>
      </c>
      <c r="H1311" s="202" t="s">
        <v>612</v>
      </c>
      <c r="I1311" s="202" t="s">
        <v>8391</v>
      </c>
      <c r="J1311" s="202" t="s">
        <v>5672</v>
      </c>
      <c r="K1311" s="202" t="s">
        <v>5673</v>
      </c>
      <c r="L1311" s="202" t="s">
        <v>5758</v>
      </c>
      <c r="M1311" s="202" t="s">
        <v>6324</v>
      </c>
      <c r="N1311" s="202" t="s">
        <v>5669</v>
      </c>
      <c r="O1311" s="202" t="s">
        <v>5685</v>
      </c>
      <c r="P1311" s="202" t="s">
        <v>5714</v>
      </c>
      <c r="Q1311" s="202" t="s">
        <v>5714</v>
      </c>
      <c r="R1311" s="202" t="s">
        <v>5714</v>
      </c>
      <c r="S1311" s="202" t="s">
        <v>5650</v>
      </c>
      <c r="T1311" s="202" t="s">
        <v>5650</v>
      </c>
      <c r="U1311" s="202">
        <v>5</v>
      </c>
      <c r="V1311" s="202">
        <v>4</v>
      </c>
      <c r="W1311" s="202">
        <v>1</v>
      </c>
    </row>
    <row r="1312" s="202" customFormat="1" hidden="1" spans="1:23">
      <c r="A1312" s="202">
        <v>1308</v>
      </c>
      <c r="B1312" s="202" t="s">
        <v>5625</v>
      </c>
      <c r="C1312" s="202" t="s">
        <v>8230</v>
      </c>
      <c r="D1312" s="202" t="s">
        <v>6655</v>
      </c>
      <c r="E1312" s="202" t="s">
        <v>8392</v>
      </c>
      <c r="F1312" s="202" t="s">
        <v>578</v>
      </c>
      <c r="G1312" s="202" t="s">
        <v>577</v>
      </c>
      <c r="H1312" s="202" t="s">
        <v>190</v>
      </c>
      <c r="I1312" s="202" t="s">
        <v>6426</v>
      </c>
      <c r="J1312" s="202" t="s">
        <v>5650</v>
      </c>
      <c r="K1312" s="202" t="s">
        <v>5650</v>
      </c>
      <c r="L1312" s="202" t="s">
        <v>5650</v>
      </c>
      <c r="M1312" s="202" t="s">
        <v>5650</v>
      </c>
      <c r="N1312" s="202" t="s">
        <v>5650</v>
      </c>
      <c r="O1312" s="202" t="s">
        <v>5650</v>
      </c>
      <c r="P1312" s="202" t="s">
        <v>5650</v>
      </c>
      <c r="Q1312" s="202" t="s">
        <v>5650</v>
      </c>
      <c r="R1312" s="202" t="s">
        <v>5650</v>
      </c>
      <c r="S1312" s="202" t="s">
        <v>5650</v>
      </c>
      <c r="T1312" s="202" t="s">
        <v>5650</v>
      </c>
      <c r="U1312" s="202">
        <v>0</v>
      </c>
      <c r="V1312" s="202">
        <v>0</v>
      </c>
      <c r="W1312" s="202">
        <v>0</v>
      </c>
    </row>
    <row r="1313" s="202" customFormat="1" hidden="1" spans="1:23">
      <c r="A1313" s="202">
        <v>1309</v>
      </c>
      <c r="B1313" s="202" t="s">
        <v>5625</v>
      </c>
      <c r="C1313" s="202" t="s">
        <v>8230</v>
      </c>
      <c r="D1313" s="202" t="s">
        <v>6655</v>
      </c>
      <c r="E1313" s="202" t="s">
        <v>8342</v>
      </c>
      <c r="F1313" s="202" t="s">
        <v>597</v>
      </c>
      <c r="G1313" s="202" t="s">
        <v>595</v>
      </c>
      <c r="H1313" s="202" t="s">
        <v>596</v>
      </c>
      <c r="I1313" s="202" t="s">
        <v>8393</v>
      </c>
      <c r="J1313" s="202" t="s">
        <v>5830</v>
      </c>
      <c r="K1313" s="202" t="s">
        <v>7943</v>
      </c>
      <c r="L1313" s="202" t="s">
        <v>5686</v>
      </c>
      <c r="M1313" s="202" t="s">
        <v>8394</v>
      </c>
      <c r="N1313" s="202" t="s">
        <v>6834</v>
      </c>
      <c r="O1313" s="202" t="s">
        <v>5654</v>
      </c>
      <c r="P1313" s="202" t="s">
        <v>5672</v>
      </c>
      <c r="Q1313" s="202" t="s">
        <v>5673</v>
      </c>
      <c r="R1313" s="202" t="s">
        <v>5896</v>
      </c>
      <c r="S1313" s="202" t="s">
        <v>5669</v>
      </c>
      <c r="T1313" s="202" t="s">
        <v>5699</v>
      </c>
      <c r="U1313" s="202">
        <v>11</v>
      </c>
      <c r="V1313" s="202">
        <v>6</v>
      </c>
      <c r="W1313" s="202">
        <v>5</v>
      </c>
    </row>
    <row r="1314" s="202" customFormat="1" hidden="1" spans="1:23">
      <c r="A1314" s="202">
        <v>1310</v>
      </c>
      <c r="B1314" s="202" t="s">
        <v>5625</v>
      </c>
      <c r="C1314" s="202" t="s">
        <v>8230</v>
      </c>
      <c r="D1314" s="202" t="s">
        <v>6655</v>
      </c>
      <c r="E1314" s="202" t="s">
        <v>8395</v>
      </c>
      <c r="F1314" s="202" t="s">
        <v>591</v>
      </c>
      <c r="G1314" s="202" t="s">
        <v>589</v>
      </c>
      <c r="H1314" s="202" t="s">
        <v>590</v>
      </c>
      <c r="I1314" s="202" t="s">
        <v>8396</v>
      </c>
      <c r="J1314" s="202" t="s">
        <v>7264</v>
      </c>
      <c r="K1314" s="202" t="s">
        <v>6186</v>
      </c>
      <c r="L1314" s="202" t="s">
        <v>6096</v>
      </c>
      <c r="M1314" s="202" t="s">
        <v>6096</v>
      </c>
      <c r="N1314" s="202" t="s">
        <v>6096</v>
      </c>
      <c r="O1314" s="202" t="s">
        <v>5650</v>
      </c>
      <c r="P1314" s="202" t="s">
        <v>5669</v>
      </c>
      <c r="Q1314" s="202" t="s">
        <v>5654</v>
      </c>
      <c r="R1314" s="202" t="s">
        <v>5685</v>
      </c>
      <c r="S1314" s="202" t="s">
        <v>5650</v>
      </c>
      <c r="T1314" s="202" t="s">
        <v>5685</v>
      </c>
      <c r="U1314" s="202">
        <v>3</v>
      </c>
      <c r="V1314" s="202">
        <v>1</v>
      </c>
      <c r="W1314" s="202">
        <v>2</v>
      </c>
    </row>
    <row r="1315" s="202" customFormat="1" spans="1:23">
      <c r="A1315" s="202">
        <v>1311</v>
      </c>
      <c r="B1315" s="202" t="s">
        <v>5625</v>
      </c>
      <c r="C1315" s="202" t="s">
        <v>8230</v>
      </c>
      <c r="D1315" s="202" t="s">
        <v>5642</v>
      </c>
      <c r="E1315" s="202" t="s">
        <v>5642</v>
      </c>
      <c r="F1315" s="202" t="s">
        <v>588</v>
      </c>
      <c r="G1315" s="202" t="s">
        <v>587</v>
      </c>
      <c r="H1315" s="202" t="s">
        <v>8397</v>
      </c>
      <c r="I1315" s="202" t="s">
        <v>8398</v>
      </c>
      <c r="J1315" s="202" t="s">
        <v>5711</v>
      </c>
      <c r="K1315" s="202" t="s">
        <v>5711</v>
      </c>
      <c r="L1315" s="202" t="s">
        <v>5711</v>
      </c>
      <c r="M1315" s="202" t="s">
        <v>5711</v>
      </c>
      <c r="N1315" s="202" t="s">
        <v>5711</v>
      </c>
      <c r="O1315" s="202" t="s">
        <v>5650</v>
      </c>
      <c r="P1315" s="202" t="s">
        <v>5650</v>
      </c>
      <c r="Q1315" s="202" t="s">
        <v>5650</v>
      </c>
      <c r="R1315" s="202" t="s">
        <v>5650</v>
      </c>
      <c r="S1315" s="202" t="s">
        <v>5650</v>
      </c>
      <c r="T1315" s="202" t="s">
        <v>5650</v>
      </c>
      <c r="U1315" s="202">
        <v>1</v>
      </c>
      <c r="V1315" s="202">
        <v>1</v>
      </c>
      <c r="W1315" s="202">
        <v>0</v>
      </c>
    </row>
    <row r="1316" s="202" customFormat="1" hidden="1" spans="1:23">
      <c r="A1316" s="202">
        <v>1312</v>
      </c>
      <c r="B1316" s="202" t="s">
        <v>5625</v>
      </c>
      <c r="C1316" s="202" t="s">
        <v>8230</v>
      </c>
      <c r="D1316" s="202" t="s">
        <v>6655</v>
      </c>
      <c r="E1316" s="202" t="s">
        <v>8399</v>
      </c>
      <c r="F1316" s="202" t="s">
        <v>586</v>
      </c>
      <c r="G1316" s="202" t="s">
        <v>584</v>
      </c>
      <c r="H1316" s="202" t="s">
        <v>585</v>
      </c>
      <c r="I1316" s="202" t="s">
        <v>8400</v>
      </c>
      <c r="J1316" s="202" t="s">
        <v>7905</v>
      </c>
      <c r="K1316" s="202" t="s">
        <v>6716</v>
      </c>
      <c r="L1316" s="202" t="s">
        <v>6096</v>
      </c>
      <c r="M1316" s="202" t="s">
        <v>6208</v>
      </c>
      <c r="N1316" s="202" t="s">
        <v>6096</v>
      </c>
      <c r="O1316" s="202" t="s">
        <v>5650</v>
      </c>
      <c r="P1316" s="202" t="s">
        <v>5672</v>
      </c>
      <c r="Q1316" s="202" t="s">
        <v>5796</v>
      </c>
      <c r="R1316" s="202" t="s">
        <v>5837</v>
      </c>
      <c r="S1316" s="202" t="s">
        <v>5650</v>
      </c>
      <c r="T1316" s="202" t="s">
        <v>5699</v>
      </c>
      <c r="U1316" s="202">
        <v>9</v>
      </c>
      <c r="V1316" s="202">
        <v>2</v>
      </c>
      <c r="W1316" s="202">
        <v>7</v>
      </c>
    </row>
    <row r="1317" s="202" customFormat="1" hidden="1" spans="1:23">
      <c r="A1317" s="202">
        <v>1313</v>
      </c>
      <c r="B1317" s="202" t="s">
        <v>5625</v>
      </c>
      <c r="C1317" s="202" t="s">
        <v>8230</v>
      </c>
      <c r="D1317" s="202" t="s">
        <v>6655</v>
      </c>
      <c r="E1317" s="202" t="s">
        <v>8401</v>
      </c>
      <c r="F1317" s="202" t="s">
        <v>602</v>
      </c>
      <c r="G1317" s="202" t="s">
        <v>600</v>
      </c>
      <c r="H1317" s="202" t="s">
        <v>601</v>
      </c>
      <c r="I1317" s="202" t="s">
        <v>8402</v>
      </c>
      <c r="J1317" s="202" t="s">
        <v>5650</v>
      </c>
      <c r="K1317" s="202" t="s">
        <v>5650</v>
      </c>
      <c r="L1317" s="202" t="s">
        <v>5650</v>
      </c>
      <c r="M1317" s="202" t="s">
        <v>5650</v>
      </c>
      <c r="N1317" s="202" t="s">
        <v>5650</v>
      </c>
      <c r="O1317" s="202" t="s">
        <v>5650</v>
      </c>
      <c r="P1317" s="202" t="s">
        <v>5650</v>
      </c>
      <c r="Q1317" s="202" t="s">
        <v>5650</v>
      </c>
      <c r="R1317" s="202" t="s">
        <v>5650</v>
      </c>
      <c r="S1317" s="202" t="s">
        <v>5650</v>
      </c>
      <c r="T1317" s="202" t="s">
        <v>5650</v>
      </c>
      <c r="U1317" s="202">
        <v>1</v>
      </c>
      <c r="V1317" s="202">
        <v>1</v>
      </c>
      <c r="W1317" s="202">
        <v>0</v>
      </c>
    </row>
    <row r="1318" s="202" customFormat="1" hidden="1" spans="1:23">
      <c r="A1318" s="202">
        <v>1314</v>
      </c>
      <c r="B1318" s="202" t="s">
        <v>5625</v>
      </c>
      <c r="C1318" s="202" t="s">
        <v>8230</v>
      </c>
      <c r="D1318" s="202" t="s">
        <v>822</v>
      </c>
      <c r="E1318" s="202" t="s">
        <v>8252</v>
      </c>
      <c r="F1318" s="202" t="s">
        <v>831</v>
      </c>
      <c r="G1318" s="202" t="s">
        <v>829</v>
      </c>
      <c r="H1318" s="202" t="s">
        <v>830</v>
      </c>
      <c r="I1318" s="202" t="s">
        <v>6969</v>
      </c>
      <c r="J1318" s="202" t="s">
        <v>5650</v>
      </c>
      <c r="K1318" s="202" t="s">
        <v>5650</v>
      </c>
      <c r="L1318" s="202" t="s">
        <v>5650</v>
      </c>
      <c r="M1318" s="202" t="s">
        <v>5650</v>
      </c>
      <c r="N1318" s="202" t="s">
        <v>5650</v>
      </c>
      <c r="O1318" s="202" t="s">
        <v>5650</v>
      </c>
      <c r="P1318" s="202" t="s">
        <v>5650</v>
      </c>
      <c r="Q1318" s="202" t="s">
        <v>5650</v>
      </c>
      <c r="R1318" s="202" t="s">
        <v>5650</v>
      </c>
      <c r="S1318" s="202" t="s">
        <v>5650</v>
      </c>
      <c r="T1318" s="202" t="s">
        <v>5650</v>
      </c>
      <c r="U1318" s="202">
        <v>0</v>
      </c>
      <c r="V1318" s="202">
        <v>0</v>
      </c>
      <c r="W1318" s="202">
        <v>0</v>
      </c>
    </row>
    <row r="1319" s="202" customFormat="1" hidden="1" spans="1:23">
      <c r="A1319" s="202">
        <v>1315</v>
      </c>
      <c r="B1319" s="202" t="s">
        <v>5625</v>
      </c>
      <c r="C1319" s="202" t="s">
        <v>8230</v>
      </c>
      <c r="D1319" s="202" t="s">
        <v>926</v>
      </c>
      <c r="E1319" s="202" t="s">
        <v>8098</v>
      </c>
      <c r="F1319" s="202" t="s">
        <v>959</v>
      </c>
      <c r="G1319" s="202" t="s">
        <v>957</v>
      </c>
      <c r="H1319" s="202" t="s">
        <v>958</v>
      </c>
      <c r="I1319" s="202" t="s">
        <v>8403</v>
      </c>
      <c r="J1319" s="202" t="s">
        <v>6896</v>
      </c>
      <c r="K1319" s="202" t="s">
        <v>5928</v>
      </c>
      <c r="L1319" s="202" t="s">
        <v>5731</v>
      </c>
      <c r="M1319" s="202" t="s">
        <v>7273</v>
      </c>
      <c r="N1319" s="202" t="s">
        <v>5727</v>
      </c>
      <c r="O1319" s="202" t="s">
        <v>5685</v>
      </c>
      <c r="P1319" s="202" t="s">
        <v>5798</v>
      </c>
      <c r="Q1319" s="202" t="s">
        <v>7232</v>
      </c>
      <c r="R1319" s="202" t="s">
        <v>5809</v>
      </c>
      <c r="S1319" s="202" t="s">
        <v>5669</v>
      </c>
      <c r="T1319" s="202" t="s">
        <v>5685</v>
      </c>
      <c r="U1319" s="202">
        <v>10</v>
      </c>
      <c r="V1319" s="202">
        <v>5</v>
      </c>
      <c r="W1319" s="202">
        <v>5</v>
      </c>
    </row>
    <row r="1320" s="202" customFormat="1" hidden="1" spans="1:23">
      <c r="A1320" s="202">
        <v>1316</v>
      </c>
      <c r="B1320" s="202" t="s">
        <v>5625</v>
      </c>
      <c r="C1320" s="202" t="s">
        <v>8230</v>
      </c>
      <c r="D1320" s="202" t="s">
        <v>901</v>
      </c>
      <c r="E1320" s="202" t="s">
        <v>8404</v>
      </c>
      <c r="F1320" s="202" t="s">
        <v>915</v>
      </c>
      <c r="G1320" s="202" t="s">
        <v>913</v>
      </c>
      <c r="H1320" s="202" t="s">
        <v>914</v>
      </c>
      <c r="I1320" s="202" t="s">
        <v>8405</v>
      </c>
      <c r="J1320" s="202" t="s">
        <v>8406</v>
      </c>
      <c r="K1320" s="202" t="s">
        <v>6173</v>
      </c>
      <c r="L1320" s="202" t="s">
        <v>8286</v>
      </c>
      <c r="M1320" s="202" t="s">
        <v>6791</v>
      </c>
      <c r="N1320" s="202" t="s">
        <v>8286</v>
      </c>
      <c r="O1320" s="202" t="s">
        <v>5650</v>
      </c>
      <c r="P1320" s="202" t="s">
        <v>5669</v>
      </c>
      <c r="Q1320" s="202" t="s">
        <v>5654</v>
      </c>
      <c r="R1320" s="202" t="s">
        <v>5685</v>
      </c>
      <c r="S1320" s="202" t="s">
        <v>5650</v>
      </c>
      <c r="T1320" s="202" t="s">
        <v>5685</v>
      </c>
      <c r="U1320" s="202">
        <v>7</v>
      </c>
      <c r="V1320" s="202">
        <v>5</v>
      </c>
      <c r="W1320" s="202">
        <v>2</v>
      </c>
    </row>
    <row r="1321" s="202" customFormat="1" hidden="1" spans="1:23">
      <c r="A1321" s="202">
        <v>1317</v>
      </c>
      <c r="B1321" s="202" t="s">
        <v>5625</v>
      </c>
      <c r="C1321" s="202" t="s">
        <v>8230</v>
      </c>
      <c r="D1321" s="202" t="s">
        <v>901</v>
      </c>
      <c r="E1321" s="202" t="s">
        <v>8404</v>
      </c>
      <c r="F1321" s="202" t="s">
        <v>915</v>
      </c>
      <c r="G1321" s="202" t="s">
        <v>923</v>
      </c>
      <c r="H1321" s="202" t="s">
        <v>908</v>
      </c>
      <c r="I1321" s="202" t="s">
        <v>8407</v>
      </c>
      <c r="J1321" s="202" t="s">
        <v>5650</v>
      </c>
      <c r="K1321" s="202" t="s">
        <v>5650</v>
      </c>
      <c r="L1321" s="202" t="s">
        <v>5650</v>
      </c>
      <c r="M1321" s="202" t="s">
        <v>5650</v>
      </c>
      <c r="N1321" s="202" t="s">
        <v>5650</v>
      </c>
      <c r="O1321" s="202" t="s">
        <v>5650</v>
      </c>
      <c r="P1321" s="202" t="s">
        <v>5650</v>
      </c>
      <c r="Q1321" s="202" t="s">
        <v>5650</v>
      </c>
      <c r="R1321" s="202" t="s">
        <v>5650</v>
      </c>
      <c r="S1321" s="202" t="s">
        <v>5650</v>
      </c>
      <c r="T1321" s="202" t="s">
        <v>5650</v>
      </c>
      <c r="U1321" s="202">
        <v>0</v>
      </c>
      <c r="V1321" s="202">
        <v>0</v>
      </c>
      <c r="W1321" s="202">
        <v>0</v>
      </c>
    </row>
    <row r="1322" s="202" customFormat="1" hidden="1" spans="1:23">
      <c r="A1322" s="202">
        <v>1318</v>
      </c>
      <c r="B1322" s="202" t="s">
        <v>5625</v>
      </c>
      <c r="C1322" s="202" t="s">
        <v>8230</v>
      </c>
      <c r="D1322" s="202" t="s">
        <v>783</v>
      </c>
      <c r="E1322" s="202" t="s">
        <v>8408</v>
      </c>
      <c r="F1322" s="202" t="s">
        <v>791</v>
      </c>
      <c r="G1322" s="202" t="s">
        <v>790</v>
      </c>
      <c r="H1322" s="202" t="s">
        <v>788</v>
      </c>
      <c r="I1322" s="202" t="s">
        <v>8409</v>
      </c>
      <c r="J1322" s="202" t="s">
        <v>5650</v>
      </c>
      <c r="K1322" s="202" t="s">
        <v>5650</v>
      </c>
      <c r="L1322" s="202" t="s">
        <v>5650</v>
      </c>
      <c r="M1322" s="202" t="s">
        <v>5650</v>
      </c>
      <c r="N1322" s="202" t="s">
        <v>5650</v>
      </c>
      <c r="O1322" s="202" t="s">
        <v>5650</v>
      </c>
      <c r="P1322" s="202" t="s">
        <v>5650</v>
      </c>
      <c r="Q1322" s="202" t="s">
        <v>5650</v>
      </c>
      <c r="R1322" s="202" t="s">
        <v>5650</v>
      </c>
      <c r="S1322" s="202" t="s">
        <v>5650</v>
      </c>
      <c r="T1322" s="202" t="s">
        <v>5650</v>
      </c>
      <c r="U1322" s="202">
        <v>0</v>
      </c>
      <c r="V1322" s="202">
        <v>0</v>
      </c>
      <c r="W1322" s="202">
        <v>0</v>
      </c>
    </row>
    <row r="1323" s="202" customFormat="1" hidden="1" spans="1:23">
      <c r="A1323" s="202">
        <v>1319</v>
      </c>
      <c r="B1323" s="202" t="s">
        <v>5625</v>
      </c>
      <c r="C1323" s="202" t="s">
        <v>8230</v>
      </c>
      <c r="D1323" s="202" t="s">
        <v>868</v>
      </c>
      <c r="E1323" s="202" t="s">
        <v>8370</v>
      </c>
      <c r="F1323" s="202" t="s">
        <v>874</v>
      </c>
      <c r="G1323" s="202" t="s">
        <v>872</v>
      </c>
      <c r="H1323" s="202" t="s">
        <v>873</v>
      </c>
      <c r="I1323" s="202" t="s">
        <v>8410</v>
      </c>
      <c r="J1323" s="202" t="s">
        <v>8411</v>
      </c>
      <c r="K1323" s="202" t="s">
        <v>7099</v>
      </c>
      <c r="L1323" s="202" t="s">
        <v>8411</v>
      </c>
      <c r="M1323" s="202" t="s">
        <v>7099</v>
      </c>
      <c r="N1323" s="202" t="s">
        <v>8412</v>
      </c>
      <c r="O1323" s="202" t="s">
        <v>8413</v>
      </c>
      <c r="P1323" s="202" t="s">
        <v>5650</v>
      </c>
      <c r="Q1323" s="202" t="s">
        <v>5650</v>
      </c>
      <c r="R1323" s="202" t="s">
        <v>5650</v>
      </c>
      <c r="S1323" s="202" t="s">
        <v>5650</v>
      </c>
      <c r="T1323" s="202" t="s">
        <v>5650</v>
      </c>
      <c r="U1323" s="202">
        <v>8</v>
      </c>
      <c r="V1323" s="202">
        <v>8</v>
      </c>
      <c r="W1323" s="202">
        <v>0</v>
      </c>
    </row>
  </sheetData>
  <autoFilter ref="A3:Z1323">
    <filterColumn colId="3">
      <customFilters>
        <customFilter operator="equal" val="其他"/>
      </customFilters>
    </filterColumn>
    <filterColumn colId="5">
      <filters>
        <filter val="天水个人直销"/>
        <filter val="天水市_甘谷县个人直销"/>
        <filter val="天水市_张家川个人直销"/>
        <filter val="麦积区桥南盘旋路营业厅"/>
        <filter val="清水县永清中路营业厅"/>
        <filter val="秦州岷山路营业厅"/>
        <filter val="秦州区民主西路营业厅"/>
        <filter val="麦积装维直销-桥北"/>
        <filter val="麦积装维直销-桥南"/>
        <filter val="甘谷县欣源便利店"/>
        <filter val="甘谷县翔翔手机店"/>
        <filter val="甘谷县北关佳慧店"/>
        <filter val="秦州世纪金花全网通手机旗舰店"/>
        <filter val="甘谷菜市口手机世界旗舰店"/>
        <filter val="民主路三星专卖店"/>
        <filter val="秦州区博睿通讯营业点"/>
        <filter val="甘谷县姚庄全网通手机卖场"/>
        <filter val="张川装维直销"/>
        <filter val="甘肃电信WAP厅-天水"/>
        <filter val="武山县城关镇西关网格二厅"/>
        <filter val="麦积区桥南营业厅"/>
        <filter val="麦积区桥北营业厅"/>
        <filter val="甘谷南关营业厅"/>
        <filter val="甘谷县传输局营业厅"/>
        <filter val="武山县城关镇民主路营业厅"/>
        <filter val="清水县永清路营业厅"/>
        <filter val="麦积区天禧苑营业厅"/>
        <filter val="秦安太白街电信手机旗舰店"/>
        <filter val="清水县宜达手机销售店"/>
        <filter val="秦安县腾迅手机店"/>
        <filter val="秦安县浩哲通代办点"/>
        <filter val="麦积区鑫盛通讯代办点"/>
        <filter val="麦积区享有手机卖场"/>
        <filter val="甘谷广场天翼手机卖场"/>
        <filter val="秦安恒通通讯卖场"/>
        <filter val="天水地区_秦安县个人直销"/>
        <filter val="天水市_秦州区个人直销"/>
        <filter val="天水市_麦积区个人直销"/>
        <filter val="天水市_秦州区政企直销-教育"/>
        <filter val="清水县永清路营业厅电子渠道"/>
        <filter val="甘谷县康庄路营业厅"/>
        <filter val="中国电信网上营业厅"/>
        <filter val="张家川县阿阳东路营业厅"/>
        <filter val="清水县政企直销-其他"/>
        <filter val="麦积区金都通讯数码广场道南店"/>
        <filter val="清水县汪伟代办点"/>
        <filter val="秦州区世纪金花天翼手机卖场"/>
        <filter val="甘肃电信短信厅-天水"/>
        <filter val="甘谷县菜市口营业厅"/>
        <filter val="张家川县解放东路营业厅"/>
        <filter val="秦安县解放路营业厅"/>
        <filter val="甘肃省天水市网上营业厅"/>
        <filter val="麦积区桥南旗晟华为营业厅"/>
        <filter val="天水本部政企直销-其他"/>
        <filter val="秦安县攻城狮手机店"/>
        <filter val="清水县中合手机销售店"/>
        <filter val="秦州区民主西路旗晟华为体验店"/>
        <filter val="秦安县吴四祥手机维修部"/>
        <filter val="秦安县老胡通讯代点"/>
        <filter val="麦积区信福商城天翼手机卖场"/>
        <filter val="麦积区金都商城天翼手机卖场"/>
        <filter val="甘谷姚庄全网通手机世界"/>
        <filter val="秦安县晟昊通讯"/>
      </filters>
    </filterColumn>
    <extLst/>
  </autoFilter>
  <mergeCells count="15">
    <mergeCell ref="A1:Z1"/>
    <mergeCell ref="L2:O2"/>
    <mergeCell ref="P2:T2"/>
    <mergeCell ref="U2:W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6" sqref="A26"/>
    </sheetView>
  </sheetViews>
  <sheetFormatPr defaultColWidth="9" defaultRowHeight="13.5"/>
  <cols>
    <col min="1" max="1" width="112.875" customWidth="1"/>
  </cols>
  <sheetData>
    <row r="1" ht="223" customHeight="1" spans="1:1">
      <c r="A1" t="s">
        <v>8414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40"/>
  <sheetViews>
    <sheetView workbookViewId="0">
      <selection activeCell="H16" sqref="H16"/>
    </sheetView>
  </sheetViews>
  <sheetFormatPr defaultColWidth="9" defaultRowHeight="16.5"/>
  <cols>
    <col min="1" max="1" width="18.75" style="1" customWidth="1"/>
    <col min="2" max="2" width="11.875" style="1" customWidth="1"/>
    <col min="3" max="3" width="13.75" style="1" customWidth="1"/>
    <col min="5" max="5" width="11" customWidth="1"/>
    <col min="6" max="6" width="12.125" customWidth="1"/>
    <col min="7" max="7" width="10.375"/>
    <col min="8" max="8" width="11.625"/>
    <col min="9" max="19" width="14.125"/>
    <col min="20" max="20" width="9.375"/>
    <col min="22" max="22" width="10.375"/>
    <col min="23" max="23" width="53.75" customWidth="1"/>
    <col min="24" max="24" width="12.625"/>
  </cols>
  <sheetData>
    <row r="1" ht="51" customHeight="1" spans="1:19">
      <c r="A1" s="194" t="s">
        <v>8415</v>
      </c>
      <c r="B1" s="194"/>
      <c r="C1" s="194"/>
      <c r="D1" s="194"/>
      <c r="E1" s="194"/>
      <c r="F1" s="194"/>
      <c r="G1" s="194"/>
      <c r="H1" s="195">
        <f ca="1">NOW()-1</f>
        <v>44223.6076157407</v>
      </c>
      <c r="I1" s="195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="122" customFormat="1" ht="30" spans="1:23">
      <c r="A2" s="108" t="s">
        <v>1</v>
      </c>
      <c r="B2" s="108" t="s">
        <v>8416</v>
      </c>
      <c r="C2" s="108" t="s">
        <v>10</v>
      </c>
      <c r="D2" s="117" t="s">
        <v>8417</v>
      </c>
      <c r="E2" s="117" t="s">
        <v>8418</v>
      </c>
      <c r="F2" s="117" t="s">
        <v>8419</v>
      </c>
      <c r="G2" s="117" t="s">
        <v>8420</v>
      </c>
      <c r="H2" s="117" t="s">
        <v>8421</v>
      </c>
      <c r="I2" s="117" t="s">
        <v>8422</v>
      </c>
      <c r="J2" s="198"/>
      <c r="K2" s="198"/>
      <c r="L2" s="198"/>
      <c r="M2" s="198"/>
      <c r="N2" s="198"/>
      <c r="O2" s="198"/>
      <c r="P2" s="198"/>
      <c r="Q2" s="198"/>
      <c r="R2" s="198"/>
      <c r="S2" s="198"/>
      <c r="U2" s="122" t="s">
        <v>8423</v>
      </c>
      <c r="W2" s="122" t="s">
        <v>8424</v>
      </c>
    </row>
    <row r="3" spans="1:24">
      <c r="A3" s="110" t="s">
        <v>3149</v>
      </c>
      <c r="B3" s="110" t="s">
        <v>3151</v>
      </c>
      <c r="C3" s="110" t="s">
        <v>8425</v>
      </c>
      <c r="D3" s="196">
        <f>COUNTIF(汇总!B:B,A3)</f>
        <v>38</v>
      </c>
      <c r="E3" s="197">
        <f>F3*12/10000</f>
        <v>80.124</v>
      </c>
      <c r="F3" s="197">
        <f>SUMIF(汇总!B:B,A3,汇总!J:J)</f>
        <v>66770</v>
      </c>
      <c r="G3" s="197">
        <f>SUMIF(汇总!B:B,A3,汇总!P:P)</f>
        <v>3164.61</v>
      </c>
      <c r="H3" s="197">
        <f>SUMIF(汇总!B:B,A3,汇总!Q:Q)</f>
        <v>53647.0191666667</v>
      </c>
      <c r="I3" s="199">
        <f>H3/F3</f>
        <v>0.803459924616844</v>
      </c>
      <c r="J3" s="200"/>
      <c r="K3" s="200"/>
      <c r="L3" s="200"/>
      <c r="M3" s="200"/>
      <c r="N3" s="200"/>
      <c r="O3" s="200"/>
      <c r="P3" s="200"/>
      <c r="Q3" s="200"/>
      <c r="R3" s="200"/>
      <c r="S3" s="200"/>
      <c r="T3">
        <f>F3*12</f>
        <v>801240</v>
      </c>
      <c r="U3">
        <v>80.82</v>
      </c>
      <c r="V3">
        <f>T3/10000-U3</f>
        <v>-0.695999999999998</v>
      </c>
      <c r="X3" s="201">
        <f>G3/(F3/30)</f>
        <v>1.42187060056912</v>
      </c>
    </row>
    <row r="4" spans="1:24">
      <c r="A4" s="110" t="s">
        <v>3254</v>
      </c>
      <c r="B4" s="110" t="s">
        <v>3484</v>
      </c>
      <c r="C4" s="110" t="s">
        <v>3483</v>
      </c>
      <c r="D4" s="196">
        <f>COUNTIF(汇总!B:B,A4)</f>
        <v>282</v>
      </c>
      <c r="E4" s="197">
        <f t="shared" ref="E4:E15" si="0">F4*12/10000</f>
        <v>400.6428</v>
      </c>
      <c r="F4" s="197">
        <f>SUMIF(汇总!B:B,A4,汇总!J:J)</f>
        <v>333869</v>
      </c>
      <c r="G4" s="197">
        <f>SUMIF(汇总!B:B,A4,汇总!P:P)</f>
        <v>9854.725</v>
      </c>
      <c r="H4" s="197">
        <f>SUMIF(汇总!B:B,A4,汇总!Q:Q)</f>
        <v>225127.71005</v>
      </c>
      <c r="I4" s="199">
        <f t="shared" ref="I4:I15" si="1">H4/F4</f>
        <v>0.674299530803998</v>
      </c>
      <c r="J4" s="200"/>
      <c r="K4" s="200"/>
      <c r="L4" s="200"/>
      <c r="M4" s="200"/>
      <c r="N4" s="200"/>
      <c r="O4" s="200"/>
      <c r="P4" s="200"/>
      <c r="Q4" s="200"/>
      <c r="R4" s="200"/>
      <c r="S4" s="200"/>
      <c r="T4">
        <f t="shared" ref="T4:T14" si="2">F4*12</f>
        <v>4006428</v>
      </c>
      <c r="U4">
        <v>467</v>
      </c>
      <c r="V4">
        <f t="shared" ref="V4:V14" si="3">T4/10000-U4</f>
        <v>-66.3572</v>
      </c>
      <c r="X4" s="201">
        <f t="shared" ref="X4:X15" si="4">G4/(F4/30)</f>
        <v>0.885502247887645</v>
      </c>
    </row>
    <row r="5" spans="1:24">
      <c r="A5" s="110" t="s">
        <v>4105</v>
      </c>
      <c r="B5" s="110" t="s">
        <v>4192</v>
      </c>
      <c r="C5" s="110" t="s">
        <v>8426</v>
      </c>
      <c r="D5" s="196">
        <f>COUNTIF(汇总!B:B,A5)</f>
        <v>324</v>
      </c>
      <c r="E5" s="197">
        <f>F5*12/10000+37.36</f>
        <v>400</v>
      </c>
      <c r="F5" s="197">
        <f>SUMIF(汇总!B:B,A5,汇总!J:J)</f>
        <v>302200</v>
      </c>
      <c r="G5" s="197">
        <f>SUMIF(汇总!B:B,A5,汇总!P:P)</f>
        <v>13005.68845</v>
      </c>
      <c r="H5" s="197">
        <f>SUMIF(汇总!B:B,A5,汇总!Q:Q)</f>
        <v>234707.932916667</v>
      </c>
      <c r="I5" s="199">
        <f t="shared" si="1"/>
        <v>0.776664238638871</v>
      </c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82">
        <f t="shared" si="2"/>
        <v>3626400</v>
      </c>
      <c r="U5" s="82">
        <v>400</v>
      </c>
      <c r="V5">
        <f t="shared" si="3"/>
        <v>-37.36</v>
      </c>
      <c r="W5" t="s">
        <v>8427</v>
      </c>
      <c r="X5" s="201">
        <f t="shared" si="4"/>
        <v>1.29110077266711</v>
      </c>
    </row>
    <row r="6" spans="1:24">
      <c r="A6" s="110" t="s">
        <v>28</v>
      </c>
      <c r="B6" s="110" t="s">
        <v>8428</v>
      </c>
      <c r="C6" s="110" t="s">
        <v>8429</v>
      </c>
      <c r="D6" s="196">
        <f>COUNTIF(汇总!B:B,A6)</f>
        <v>227</v>
      </c>
      <c r="E6" s="197">
        <f t="shared" si="0"/>
        <v>296.4</v>
      </c>
      <c r="F6" s="197">
        <f>SUMIF(汇总!B:B,A6,汇总!J:J)</f>
        <v>247000</v>
      </c>
      <c r="G6" s="197">
        <f>SUMIF(汇总!B:B,A6,汇总!P:P)</f>
        <v>8261.51188333334</v>
      </c>
      <c r="H6" s="197">
        <f>SUMIF(汇总!B:B,A6,汇总!Q:Q)</f>
        <v>180912.690033333</v>
      </c>
      <c r="I6" s="199">
        <f t="shared" si="1"/>
        <v>0.732440040620783</v>
      </c>
      <c r="J6" s="200"/>
      <c r="K6" s="200"/>
      <c r="L6" s="200"/>
      <c r="M6" s="200"/>
      <c r="N6" s="200"/>
      <c r="O6" s="200"/>
      <c r="P6" s="200"/>
      <c r="Q6" s="200"/>
      <c r="R6" s="200"/>
      <c r="S6" s="200"/>
      <c r="T6">
        <f t="shared" si="2"/>
        <v>2964000</v>
      </c>
      <c r="U6">
        <v>298</v>
      </c>
      <c r="V6">
        <f t="shared" si="3"/>
        <v>-1.60000000000002</v>
      </c>
      <c r="X6" s="201">
        <f t="shared" si="4"/>
        <v>1.00342249595142</v>
      </c>
    </row>
    <row r="7" spans="1:24">
      <c r="A7" s="110" t="s">
        <v>1421</v>
      </c>
      <c r="B7" s="110" t="s">
        <v>2065</v>
      </c>
      <c r="C7" s="110" t="s">
        <v>8430</v>
      </c>
      <c r="D7" s="196">
        <f>COUNTIF(汇总!B:B,A7)</f>
        <v>304</v>
      </c>
      <c r="E7" s="197">
        <f t="shared" si="0"/>
        <v>328.4</v>
      </c>
      <c r="F7" s="197">
        <f>SUMIF(汇总!B:B,A7,汇总!J:J)</f>
        <v>273666.666666666</v>
      </c>
      <c r="G7" s="197">
        <f>SUMIF(汇总!B:B,A7,汇总!P:P)</f>
        <v>10505.2</v>
      </c>
      <c r="H7" s="197">
        <f>SUMIF(汇总!B:B,A7,汇总!Q:Q)</f>
        <v>193412.8962</v>
      </c>
      <c r="I7" s="199">
        <f t="shared" si="1"/>
        <v>0.706746271132767</v>
      </c>
      <c r="J7" s="200"/>
      <c r="K7" s="200"/>
      <c r="L7" s="200"/>
      <c r="M7" s="200"/>
      <c r="N7" s="200"/>
      <c r="O7" s="200"/>
      <c r="P7" s="200"/>
      <c r="Q7" s="200"/>
      <c r="R7" s="200"/>
      <c r="S7" s="200"/>
      <c r="T7">
        <f t="shared" si="2"/>
        <v>3284000</v>
      </c>
      <c r="U7">
        <v>328</v>
      </c>
      <c r="V7">
        <f t="shared" si="3"/>
        <v>0.399999999999693</v>
      </c>
      <c r="X7" s="201">
        <f t="shared" si="4"/>
        <v>1.15160535931791</v>
      </c>
    </row>
    <row r="8" spans="1:24">
      <c r="A8" s="110" t="s">
        <v>2563</v>
      </c>
      <c r="B8" s="110" t="s">
        <v>3013</v>
      </c>
      <c r="C8" s="110" t="s">
        <v>8431</v>
      </c>
      <c r="D8" s="196">
        <f>COUNTIF(汇总!B:B,A8)</f>
        <v>219</v>
      </c>
      <c r="E8" s="197">
        <f t="shared" si="0"/>
        <v>258.9192</v>
      </c>
      <c r="F8" s="197">
        <f>SUMIF(汇总!B:B,A8,汇总!J:J)</f>
        <v>215766</v>
      </c>
      <c r="G8" s="197">
        <f>SUMIF(汇总!B:B,A8,汇总!P:P)</f>
        <v>9466.02</v>
      </c>
      <c r="H8" s="197">
        <f>SUMIF(汇总!B:B,A8,汇总!Q:Q)</f>
        <v>182238.46975</v>
      </c>
      <c r="I8" s="199">
        <f t="shared" si="1"/>
        <v>0.844611615129353</v>
      </c>
      <c r="J8" s="200"/>
      <c r="K8" s="200"/>
      <c r="L8" s="200"/>
      <c r="M8" s="200"/>
      <c r="N8" s="200"/>
      <c r="O8" s="200"/>
      <c r="P8" s="200"/>
      <c r="Q8" s="200"/>
      <c r="R8" s="200"/>
      <c r="S8" s="200"/>
      <c r="T8">
        <f t="shared" si="2"/>
        <v>2589192</v>
      </c>
      <c r="U8">
        <v>259</v>
      </c>
      <c r="V8">
        <f t="shared" si="3"/>
        <v>-0.0808000000000106</v>
      </c>
      <c r="X8" s="201">
        <f t="shared" si="4"/>
        <v>1.3161508300659</v>
      </c>
    </row>
    <row r="9" spans="1:24">
      <c r="A9" s="110" t="s">
        <v>558</v>
      </c>
      <c r="B9" s="110" t="s">
        <v>899</v>
      </c>
      <c r="C9" s="110" t="s">
        <v>8432</v>
      </c>
      <c r="D9" s="196">
        <f>COUNTIF(汇总!B:B,A9)</f>
        <v>186</v>
      </c>
      <c r="E9" s="197">
        <f t="shared" si="0"/>
        <v>174.156</v>
      </c>
      <c r="F9" s="197">
        <f>SUMIF(汇总!B:B,A9,汇总!J:J)</f>
        <v>145130</v>
      </c>
      <c r="G9" s="197">
        <f>SUMIF(汇总!B:B,A9,汇总!P:P)</f>
        <v>5984.21543333333</v>
      </c>
      <c r="H9" s="197">
        <f>SUMIF(汇总!B:B,A9,汇总!Q:Q)</f>
        <v>107727.878466667</v>
      </c>
      <c r="I9" s="199">
        <f t="shared" si="1"/>
        <v>0.742285388731942</v>
      </c>
      <c r="J9" s="200"/>
      <c r="K9" s="200"/>
      <c r="L9" s="200"/>
      <c r="M9" s="200"/>
      <c r="N9" s="200"/>
      <c r="O9" s="200"/>
      <c r="P9" s="200"/>
      <c r="Q9" s="200"/>
      <c r="R9" s="200"/>
      <c r="S9" s="200"/>
      <c r="T9">
        <f t="shared" si="2"/>
        <v>1741560</v>
      </c>
      <c r="U9">
        <v>174</v>
      </c>
      <c r="V9">
        <f t="shared" si="3"/>
        <v>0.156000000000006</v>
      </c>
      <c r="X9" s="201">
        <f t="shared" si="4"/>
        <v>1.23700449941432</v>
      </c>
    </row>
    <row r="10" spans="1:24">
      <c r="A10" s="110" t="s">
        <v>2183</v>
      </c>
      <c r="B10" s="110" t="s">
        <v>8433</v>
      </c>
      <c r="C10" s="110" t="s">
        <v>8434</v>
      </c>
      <c r="D10" s="196">
        <f>COUNTIF(汇总!B:B,A10)</f>
        <v>159</v>
      </c>
      <c r="E10" s="197">
        <f t="shared" si="0"/>
        <v>167.0004</v>
      </c>
      <c r="F10" s="197">
        <f>SUMIF(汇总!B:B,A10,汇总!J:J)</f>
        <v>139167</v>
      </c>
      <c r="G10" s="197">
        <f>SUMIF(汇总!B:B,A10,汇总!P:P)</f>
        <v>4603.80441666667</v>
      </c>
      <c r="H10" s="197">
        <f>SUMIF(汇总!B:B,A10,汇总!Q:Q)</f>
        <v>111216.0156</v>
      </c>
      <c r="I10" s="199">
        <f t="shared" si="1"/>
        <v>0.799155084179439</v>
      </c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>
        <f t="shared" si="2"/>
        <v>1670004</v>
      </c>
      <c r="U10">
        <v>167</v>
      </c>
      <c r="V10">
        <f t="shared" si="3"/>
        <v>0.000400000000013279</v>
      </c>
      <c r="X10" s="201">
        <f t="shared" si="4"/>
        <v>0.992434503150891</v>
      </c>
    </row>
    <row r="11" spans="1:24">
      <c r="A11" s="109" t="s">
        <v>985</v>
      </c>
      <c r="B11" s="110" t="s">
        <v>4960</v>
      </c>
      <c r="C11" s="110" t="s">
        <v>8435</v>
      </c>
      <c r="D11" s="196">
        <f>COUNTIF(汇总!B:B,A11)</f>
        <v>1</v>
      </c>
      <c r="E11" s="197">
        <f t="shared" si="0"/>
        <v>36</v>
      </c>
      <c r="F11" s="197">
        <f>SUMIF(汇总!B:B,A11,汇总!J:J)</f>
        <v>30000</v>
      </c>
      <c r="G11" s="197">
        <f>SUMIF(汇总!B:B,A11,汇总!P:P)</f>
        <v>2091.6699</v>
      </c>
      <c r="H11" s="197">
        <f>SUMIF(汇总!B:B,A11,汇总!Q:Q)</f>
        <v>47122.2162</v>
      </c>
      <c r="I11" s="199">
        <f t="shared" si="1"/>
        <v>1.57074054</v>
      </c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>
        <f t="shared" si="2"/>
        <v>360000</v>
      </c>
      <c r="U11">
        <v>2173</v>
      </c>
      <c r="V11">
        <f t="shared" si="3"/>
        <v>-2137</v>
      </c>
      <c r="X11" s="201">
        <f t="shared" si="4"/>
        <v>2.0916699</v>
      </c>
    </row>
    <row r="12" spans="1:24">
      <c r="A12" s="109" t="s">
        <v>2167</v>
      </c>
      <c r="B12" s="110" t="s">
        <v>2169</v>
      </c>
      <c r="C12" s="110" t="s">
        <v>8436</v>
      </c>
      <c r="D12" s="196">
        <f>COUNTIF(汇总!B:B,A12)</f>
        <v>9</v>
      </c>
      <c r="E12" s="197">
        <f t="shared" si="0"/>
        <v>25.92</v>
      </c>
      <c r="F12" s="197">
        <f>SUMIF(汇总!B:B,A12,汇总!J:J)</f>
        <v>21600</v>
      </c>
      <c r="G12" s="197">
        <f>SUMIF(汇总!B:B,A12,汇总!P:P)</f>
        <v>575.905</v>
      </c>
      <c r="H12" s="197">
        <f>SUMIF(汇总!B:B,A12,汇总!Q:Q)</f>
        <v>8922.0328</v>
      </c>
      <c r="I12" s="199">
        <f t="shared" si="1"/>
        <v>0.413057074074074</v>
      </c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X12" s="201">
        <f t="shared" si="4"/>
        <v>0.799868055555556</v>
      </c>
    </row>
    <row r="13" spans="1:24">
      <c r="A13" s="109" t="s">
        <v>990</v>
      </c>
      <c r="B13" s="109" t="s">
        <v>4995</v>
      </c>
      <c r="C13" s="109">
        <v>18993820018</v>
      </c>
      <c r="D13" s="196">
        <f>COUNTIF(汇总!B:B,A13)</f>
        <v>39</v>
      </c>
      <c r="E13" s="197">
        <f t="shared" si="0"/>
        <v>68.1084</v>
      </c>
      <c r="F13" s="197">
        <f>SUMIF(汇总!B:B,A13,汇总!J:J)</f>
        <v>56757</v>
      </c>
      <c r="G13" s="197">
        <f>SUMIF(汇总!B:B,A13,汇总!P:P)</f>
        <v>1974.944</v>
      </c>
      <c r="H13" s="197">
        <f>SUMIF(汇总!B:B,A13,汇总!Q:Q)</f>
        <v>53481.2628</v>
      </c>
      <c r="I13" s="199">
        <f t="shared" si="1"/>
        <v>0.942284877636239</v>
      </c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>
        <f>F13*12</f>
        <v>681084</v>
      </c>
      <c r="V13">
        <f>T13/10000-U13</f>
        <v>68.1084</v>
      </c>
      <c r="X13" s="201">
        <f t="shared" si="4"/>
        <v>1.04389449759501</v>
      </c>
    </row>
    <row r="14" spans="1:24">
      <c r="A14" s="109" t="s">
        <v>1075</v>
      </c>
      <c r="B14" s="109" t="s">
        <v>5023</v>
      </c>
      <c r="C14" s="109">
        <v>18993825038</v>
      </c>
      <c r="D14" s="196">
        <f>COUNTIF(汇总!B:B,A14)</f>
        <v>160</v>
      </c>
      <c r="E14" s="197">
        <f t="shared" si="0"/>
        <v>57.6</v>
      </c>
      <c r="F14" s="197">
        <f>SUMIF(汇总!B:B,A14,汇总!J:J)</f>
        <v>48000</v>
      </c>
      <c r="G14" s="197">
        <f>SUMIF(汇总!B:B,A14,汇总!P:P)</f>
        <v>84.5</v>
      </c>
      <c r="H14" s="197">
        <f>SUMIF(汇总!B:B,A14,汇总!Q:Q)</f>
        <v>184480.91</v>
      </c>
      <c r="I14" s="199">
        <f t="shared" si="1"/>
        <v>3.84335229166667</v>
      </c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>
        <f>F14*12</f>
        <v>576000</v>
      </c>
      <c r="V14">
        <f>T14/10000-U14</f>
        <v>57.6</v>
      </c>
      <c r="X14" s="201">
        <f t="shared" si="4"/>
        <v>0.0528125</v>
      </c>
    </row>
    <row r="15" spans="1:24">
      <c r="A15" s="196" t="s">
        <v>5628</v>
      </c>
      <c r="B15" s="196"/>
      <c r="C15" s="196"/>
      <c r="D15" s="196">
        <f>SUM(D3:D14)</f>
        <v>1948</v>
      </c>
      <c r="E15" s="197">
        <f t="shared" si="0"/>
        <v>2255.9108</v>
      </c>
      <c r="F15" s="197">
        <f>SUM(F3:F14)</f>
        <v>1879925.66666667</v>
      </c>
      <c r="G15" s="197">
        <f>SUM(G3:G14)</f>
        <v>69572.7940833333</v>
      </c>
      <c r="H15" s="197">
        <f>SUM(H3:H14)</f>
        <v>1582997.03398333</v>
      </c>
      <c r="I15" s="199">
        <f t="shared" si="1"/>
        <v>0.84205299286656</v>
      </c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>
        <f>F15*12</f>
        <v>22559108</v>
      </c>
      <c r="V15">
        <f>T15/10000-U15</f>
        <v>2255.9108</v>
      </c>
      <c r="X15" s="201">
        <f t="shared" si="4"/>
        <v>1.11024805901013</v>
      </c>
    </row>
    <row r="16" ht="13.5" spans="1:3">
      <c r="A16"/>
      <c r="B16"/>
      <c r="C16"/>
    </row>
    <row r="17" ht="13.5" spans="1:3">
      <c r="A17"/>
      <c r="B17"/>
      <c r="C17"/>
    </row>
    <row r="18" ht="13.5" spans="1:3">
      <c r="A18"/>
      <c r="B18"/>
      <c r="C18"/>
    </row>
    <row r="19" ht="13.5" spans="1:3">
      <c r="A19"/>
      <c r="B19"/>
      <c r="C19"/>
    </row>
    <row r="20" ht="13.5" spans="1:3">
      <c r="A20"/>
      <c r="B20"/>
      <c r="C20"/>
    </row>
    <row r="21" ht="13.5" spans="1:3">
      <c r="A21"/>
      <c r="B21"/>
      <c r="C21"/>
    </row>
    <row r="22" ht="13.5" spans="1:3">
      <c r="A22"/>
      <c r="B22"/>
      <c r="C22"/>
    </row>
    <row r="23" ht="13.5" spans="1:3">
      <c r="A23"/>
      <c r="B23"/>
      <c r="C23"/>
    </row>
    <row r="24" ht="13.5" spans="1:3">
      <c r="A24"/>
      <c r="B24"/>
      <c r="C24"/>
    </row>
    <row r="25" ht="13.5" spans="1:3">
      <c r="A25"/>
      <c r="B25"/>
      <c r="C25"/>
    </row>
    <row r="26" ht="13.5" spans="1:3">
      <c r="A26"/>
      <c r="B26"/>
      <c r="C26"/>
    </row>
    <row r="27" ht="13.5" spans="1:3">
      <c r="A27"/>
      <c r="B27"/>
      <c r="C27"/>
    </row>
    <row r="28" ht="13.5" spans="1:3">
      <c r="A28"/>
      <c r="B28"/>
      <c r="C28"/>
    </row>
    <row r="29" ht="13.5" spans="1:3">
      <c r="A29"/>
      <c r="B29"/>
      <c r="C29"/>
    </row>
    <row r="30" ht="13.5" spans="1:3">
      <c r="A30"/>
      <c r="B30"/>
      <c r="C30"/>
    </row>
    <row r="31" ht="13.5" spans="1:3">
      <c r="A31"/>
      <c r="B31"/>
      <c r="C31"/>
    </row>
    <row r="32" ht="13.5" spans="1:3">
      <c r="A32"/>
      <c r="B32"/>
      <c r="C32"/>
    </row>
    <row r="33" ht="13.5" spans="1:3">
      <c r="A33"/>
      <c r="B33"/>
      <c r="C33"/>
    </row>
    <row r="34" ht="13.5" spans="1:3">
      <c r="A34"/>
      <c r="B34"/>
      <c r="C34"/>
    </row>
    <row r="35" ht="13.5" spans="1:3">
      <c r="A35"/>
      <c r="B35"/>
      <c r="C35"/>
    </row>
    <row r="36" ht="13.5" spans="1:3">
      <c r="A36"/>
      <c r="B36"/>
      <c r="C36"/>
    </row>
    <row r="37" ht="13.5" spans="1:3">
      <c r="A37"/>
      <c r="B37"/>
      <c r="C37"/>
    </row>
    <row r="38" ht="13.5" spans="1:3">
      <c r="A38"/>
      <c r="B38"/>
      <c r="C38"/>
    </row>
    <row r="39" ht="13.5" spans="1:3">
      <c r="A39"/>
      <c r="B39"/>
      <c r="C39"/>
    </row>
    <row r="40" ht="13.5" spans="1:3">
      <c r="A40"/>
      <c r="B40"/>
      <c r="C40"/>
    </row>
    <row r="41" ht="13.5" spans="1:3">
      <c r="A41"/>
      <c r="B41"/>
      <c r="C41"/>
    </row>
    <row r="42" ht="13.5" spans="1:3">
      <c r="A42"/>
      <c r="B42"/>
      <c r="C42"/>
    </row>
    <row r="43" ht="13.5" spans="1:3">
      <c r="A43"/>
      <c r="B43"/>
      <c r="C43"/>
    </row>
    <row r="44" ht="13.5" spans="1:3">
      <c r="A44"/>
      <c r="B44"/>
      <c r="C44"/>
    </row>
    <row r="45" ht="13.5" spans="1:3">
      <c r="A45"/>
      <c r="B45"/>
      <c r="C45"/>
    </row>
    <row r="46" ht="13.5" spans="1:3">
      <c r="A46"/>
      <c r="B46"/>
      <c r="C46"/>
    </row>
    <row r="47" ht="13.5" spans="1:3">
      <c r="A47"/>
      <c r="B47"/>
      <c r="C47"/>
    </row>
    <row r="48" ht="13.5" spans="1:3">
      <c r="A48"/>
      <c r="B48"/>
      <c r="C48"/>
    </row>
    <row r="49" ht="13.5" spans="1:3">
      <c r="A49"/>
      <c r="B49"/>
      <c r="C49"/>
    </row>
    <row r="50" ht="13.5" spans="1:3">
      <c r="A50"/>
      <c r="B50"/>
      <c r="C50"/>
    </row>
    <row r="51" ht="13.5" spans="1:3">
      <c r="A51"/>
      <c r="B51"/>
      <c r="C51"/>
    </row>
    <row r="52" ht="13.5" spans="1:3">
      <c r="A52"/>
      <c r="B52"/>
      <c r="C52"/>
    </row>
    <row r="53" ht="13.5" spans="1:3">
      <c r="A53"/>
      <c r="B53"/>
      <c r="C53"/>
    </row>
    <row r="54" ht="13.5" spans="1:3">
      <c r="A54"/>
      <c r="B54"/>
      <c r="C54"/>
    </row>
    <row r="55" ht="13.5" spans="1:3">
      <c r="A55"/>
      <c r="B55"/>
      <c r="C55"/>
    </row>
    <row r="56" ht="13.5" spans="1:3">
      <c r="A56"/>
      <c r="B56"/>
      <c r="C56"/>
    </row>
    <row r="57" ht="13.5" spans="1:3">
      <c r="A57"/>
      <c r="B57"/>
      <c r="C57"/>
    </row>
    <row r="58" ht="13.5" spans="1:3">
      <c r="A58"/>
      <c r="B58"/>
      <c r="C58"/>
    </row>
    <row r="59" ht="13.5" spans="1:3">
      <c r="A59"/>
      <c r="B59"/>
      <c r="C59"/>
    </row>
    <row r="60" ht="13.5" spans="1:3">
      <c r="A60"/>
      <c r="B60"/>
      <c r="C60"/>
    </row>
    <row r="61" ht="13.5" spans="1:3">
      <c r="A61"/>
      <c r="B61"/>
      <c r="C61"/>
    </row>
    <row r="62" ht="13.5" spans="1:3">
      <c r="A62"/>
      <c r="B62"/>
      <c r="C62"/>
    </row>
    <row r="63" ht="13.5" spans="1:3">
      <c r="A63"/>
      <c r="B63"/>
      <c r="C63"/>
    </row>
    <row r="64" ht="13.5" spans="1:3">
      <c r="A64"/>
      <c r="B64"/>
      <c r="C64"/>
    </row>
    <row r="65" ht="13.5" spans="1:3">
      <c r="A65"/>
      <c r="B65"/>
      <c r="C65"/>
    </row>
    <row r="66" ht="13.5" spans="1:3">
      <c r="A66"/>
      <c r="B66"/>
      <c r="C66"/>
    </row>
    <row r="67" ht="13.5" spans="1:3">
      <c r="A67"/>
      <c r="B67"/>
      <c r="C67"/>
    </row>
    <row r="68" ht="13.5" spans="1:3">
      <c r="A68"/>
      <c r="B68"/>
      <c r="C68"/>
    </row>
    <row r="69" ht="13.5" spans="1:3">
      <c r="A69"/>
      <c r="B69"/>
      <c r="C69"/>
    </row>
    <row r="70" ht="13.5" spans="1:3">
      <c r="A70"/>
      <c r="B70"/>
      <c r="C70"/>
    </row>
    <row r="71" ht="13.5" spans="1:3">
      <c r="A71"/>
      <c r="B71"/>
      <c r="C71"/>
    </row>
    <row r="72" ht="13.5" spans="1:3">
      <c r="A72"/>
      <c r="B72"/>
      <c r="C72"/>
    </row>
    <row r="73" ht="13.5" spans="1:3">
      <c r="A73"/>
      <c r="B73"/>
      <c r="C73"/>
    </row>
    <row r="74" ht="13.5" spans="1:3">
      <c r="A74"/>
      <c r="B74"/>
      <c r="C74"/>
    </row>
    <row r="75" ht="13.5" spans="1:3">
      <c r="A75"/>
      <c r="B75"/>
      <c r="C75"/>
    </row>
    <row r="76" ht="13.5" spans="1:3">
      <c r="A76"/>
      <c r="B76"/>
      <c r="C76"/>
    </row>
    <row r="77" ht="13.5" spans="1:3">
      <c r="A77"/>
      <c r="B77"/>
      <c r="C77"/>
    </row>
    <row r="78" ht="13.5" spans="1:3">
      <c r="A78"/>
      <c r="B78"/>
      <c r="C78"/>
    </row>
    <row r="79" ht="13.5" spans="1:3">
      <c r="A79"/>
      <c r="B79"/>
      <c r="C79"/>
    </row>
    <row r="80" ht="13.5" spans="1:3">
      <c r="A80"/>
      <c r="B80"/>
      <c r="C80"/>
    </row>
    <row r="81" ht="13.5" spans="1:3">
      <c r="A81"/>
      <c r="B81"/>
      <c r="C81"/>
    </row>
    <row r="82" ht="13.5" spans="1:3">
      <c r="A82"/>
      <c r="B82"/>
      <c r="C82"/>
    </row>
    <row r="83" ht="13.5" spans="1:3">
      <c r="A83"/>
      <c r="B83"/>
      <c r="C83"/>
    </row>
    <row r="84" ht="13.5" spans="1:3">
      <c r="A84"/>
      <c r="B84"/>
      <c r="C84"/>
    </row>
    <row r="85" ht="13.5" spans="1:3">
      <c r="A85"/>
      <c r="B85"/>
      <c r="C85"/>
    </row>
    <row r="86" ht="13.5" spans="1:3">
      <c r="A86"/>
      <c r="B86"/>
      <c r="C86"/>
    </row>
    <row r="87" ht="13.5" spans="1:3">
      <c r="A87"/>
      <c r="B87"/>
      <c r="C87"/>
    </row>
    <row r="88" ht="13.5" spans="1:3">
      <c r="A88"/>
      <c r="B88"/>
      <c r="C88"/>
    </row>
    <row r="89" ht="13.5" spans="1:3">
      <c r="A89"/>
      <c r="B89"/>
      <c r="C89"/>
    </row>
    <row r="90" ht="13.5" spans="1:3">
      <c r="A90"/>
      <c r="B90"/>
      <c r="C90"/>
    </row>
    <row r="91" ht="13.5" spans="1:3">
      <c r="A91"/>
      <c r="B91"/>
      <c r="C91"/>
    </row>
    <row r="92" ht="13.5" spans="1:3">
      <c r="A92"/>
      <c r="B92"/>
      <c r="C92"/>
    </row>
    <row r="93" ht="13.5" spans="1:3">
      <c r="A93"/>
      <c r="B93"/>
      <c r="C93"/>
    </row>
    <row r="94" ht="13.5" spans="1:3">
      <c r="A94"/>
      <c r="B94"/>
      <c r="C94"/>
    </row>
    <row r="95" ht="13.5" spans="1:3">
      <c r="A95"/>
      <c r="B95"/>
      <c r="C95"/>
    </row>
    <row r="96" ht="13.5" spans="1:3">
      <c r="A96"/>
      <c r="B96"/>
      <c r="C96"/>
    </row>
    <row r="97" ht="13.5" spans="1:3">
      <c r="A97"/>
      <c r="B97"/>
      <c r="C97"/>
    </row>
    <row r="98" ht="13.5" spans="1:3">
      <c r="A98"/>
      <c r="B98"/>
      <c r="C98"/>
    </row>
    <row r="99" ht="13.5" spans="1:3">
      <c r="A99"/>
      <c r="B99"/>
      <c r="C99"/>
    </row>
    <row r="100" ht="13.5" spans="1:3">
      <c r="A100"/>
      <c r="B100"/>
      <c r="C100"/>
    </row>
    <row r="101" ht="13.5" spans="1:3">
      <c r="A101"/>
      <c r="B101"/>
      <c r="C101"/>
    </row>
    <row r="102" ht="13.5" spans="1:3">
      <c r="A102"/>
      <c r="B102"/>
      <c r="C102"/>
    </row>
    <row r="103" ht="13.5" spans="1:3">
      <c r="A103"/>
      <c r="B103"/>
      <c r="C103"/>
    </row>
    <row r="104" ht="13.5" spans="1:3">
      <c r="A104"/>
      <c r="B104"/>
      <c r="C104"/>
    </row>
    <row r="105" ht="13.5" spans="1:3">
      <c r="A105"/>
      <c r="B105"/>
      <c r="C105"/>
    </row>
    <row r="106" ht="13.5" spans="1:3">
      <c r="A106"/>
      <c r="B106"/>
      <c r="C106"/>
    </row>
    <row r="107" ht="13.5" spans="1:3">
      <c r="A107"/>
      <c r="B107"/>
      <c r="C107"/>
    </row>
    <row r="108" ht="13.5" spans="1:3">
      <c r="A108"/>
      <c r="B108"/>
      <c r="C108"/>
    </row>
    <row r="109" ht="13.5" spans="1:3">
      <c r="A109"/>
      <c r="B109"/>
      <c r="C109"/>
    </row>
    <row r="110" ht="13.5" spans="1:3">
      <c r="A110"/>
      <c r="B110"/>
      <c r="C110"/>
    </row>
    <row r="111" ht="13.5" spans="1:3">
      <c r="A111"/>
      <c r="B111"/>
      <c r="C111"/>
    </row>
    <row r="112" ht="13.5" spans="1:3">
      <c r="A112"/>
      <c r="B112"/>
      <c r="C112"/>
    </row>
    <row r="113" ht="13.5" spans="1:3">
      <c r="A113"/>
      <c r="B113"/>
      <c r="C113"/>
    </row>
    <row r="114" ht="13.5" spans="1:3">
      <c r="A114"/>
      <c r="B114"/>
      <c r="C114"/>
    </row>
    <row r="115" ht="13.5" spans="1:3">
      <c r="A115"/>
      <c r="B115"/>
      <c r="C115"/>
    </row>
    <row r="116" ht="13.5" spans="1:3">
      <c r="A116"/>
      <c r="B116"/>
      <c r="C116"/>
    </row>
    <row r="117" ht="13.5" spans="1:3">
      <c r="A117"/>
      <c r="B117"/>
      <c r="C117"/>
    </row>
    <row r="118" ht="13.5" spans="1:3">
      <c r="A118"/>
      <c r="B118"/>
      <c r="C118"/>
    </row>
    <row r="119" ht="13.5" spans="1:3">
      <c r="A119"/>
      <c r="B119"/>
      <c r="C119"/>
    </row>
    <row r="120" ht="13.5" spans="1:3">
      <c r="A120"/>
      <c r="B120"/>
      <c r="C120"/>
    </row>
    <row r="121" ht="13.5" spans="1:3">
      <c r="A121"/>
      <c r="B121"/>
      <c r="C121"/>
    </row>
    <row r="122" ht="13.5" spans="1:3">
      <c r="A122"/>
      <c r="B122"/>
      <c r="C122"/>
    </row>
    <row r="123" ht="13.5" spans="1:3">
      <c r="A123"/>
      <c r="B123"/>
      <c r="C123"/>
    </row>
    <row r="124" ht="13.5" spans="1:3">
      <c r="A124"/>
      <c r="B124"/>
      <c r="C124"/>
    </row>
    <row r="125" ht="13.5" spans="1:3">
      <c r="A125"/>
      <c r="B125"/>
      <c r="C125"/>
    </row>
    <row r="126" ht="13.5" spans="1:3">
      <c r="A126"/>
      <c r="B126"/>
      <c r="C126"/>
    </row>
    <row r="127" ht="13.5" spans="1:3">
      <c r="A127"/>
      <c r="B127"/>
      <c r="C127"/>
    </row>
    <row r="128" ht="13.5" spans="1:3">
      <c r="A128"/>
      <c r="B128"/>
      <c r="C128"/>
    </row>
    <row r="129" ht="13.5" spans="1:3">
      <c r="A129"/>
      <c r="B129"/>
      <c r="C129"/>
    </row>
    <row r="130" ht="13.5" spans="1:3">
      <c r="A130"/>
      <c r="B130"/>
      <c r="C130"/>
    </row>
    <row r="131" ht="13.5" spans="1:3">
      <c r="A131"/>
      <c r="B131"/>
      <c r="C131"/>
    </row>
    <row r="132" ht="13.5" spans="1:3">
      <c r="A132"/>
      <c r="B132"/>
      <c r="C132"/>
    </row>
    <row r="133" ht="13.5" spans="1:3">
      <c r="A133"/>
      <c r="B133"/>
      <c r="C133"/>
    </row>
    <row r="134" ht="13.5" spans="1:3">
      <c r="A134"/>
      <c r="B134"/>
      <c r="C134"/>
    </row>
    <row r="135" ht="13.5" spans="1:3">
      <c r="A135"/>
      <c r="B135"/>
      <c r="C135"/>
    </row>
    <row r="136" ht="13.5" spans="1:3">
      <c r="A136"/>
      <c r="B136"/>
      <c r="C136"/>
    </row>
    <row r="137" ht="13.5" spans="1:3">
      <c r="A137"/>
      <c r="B137"/>
      <c r="C137"/>
    </row>
    <row r="138" ht="13.5" spans="1:3">
      <c r="A138"/>
      <c r="B138"/>
      <c r="C138"/>
    </row>
    <row r="139" ht="13.5" spans="1:3">
      <c r="A139"/>
      <c r="B139"/>
      <c r="C139"/>
    </row>
    <row r="140" ht="13.5" spans="1:3">
      <c r="A140"/>
      <c r="B140"/>
      <c r="C140"/>
    </row>
    <row r="141" ht="13.5" spans="1:3">
      <c r="A141"/>
      <c r="B141"/>
      <c r="C141"/>
    </row>
    <row r="142" ht="13.5" spans="1:3">
      <c r="A142"/>
      <c r="B142"/>
      <c r="C142"/>
    </row>
    <row r="143" ht="13.5" spans="1:3">
      <c r="A143"/>
      <c r="B143"/>
      <c r="C143"/>
    </row>
    <row r="144" ht="13.5" spans="1:3">
      <c r="A144"/>
      <c r="B144"/>
      <c r="C144"/>
    </row>
    <row r="145" ht="13.5" spans="1:3">
      <c r="A145"/>
      <c r="B145"/>
      <c r="C145"/>
    </row>
    <row r="146" ht="13.5" spans="1:3">
      <c r="A146"/>
      <c r="B146"/>
      <c r="C146"/>
    </row>
    <row r="147" ht="13.5" spans="1:3">
      <c r="A147"/>
      <c r="B147"/>
      <c r="C147"/>
    </row>
    <row r="148" ht="13.5" spans="1:3">
      <c r="A148"/>
      <c r="B148"/>
      <c r="C148"/>
    </row>
    <row r="149" ht="13.5" spans="1:3">
      <c r="A149"/>
      <c r="B149"/>
      <c r="C149"/>
    </row>
    <row r="150" ht="13.5" spans="1:3">
      <c r="A150"/>
      <c r="B150"/>
      <c r="C150"/>
    </row>
    <row r="151" ht="13.5" spans="1:3">
      <c r="A151"/>
      <c r="B151"/>
      <c r="C151"/>
    </row>
    <row r="152" ht="13.5" spans="1:3">
      <c r="A152"/>
      <c r="B152"/>
      <c r="C152"/>
    </row>
    <row r="153" ht="13.5" spans="1:3">
      <c r="A153"/>
      <c r="B153"/>
      <c r="C153"/>
    </row>
    <row r="154" ht="13.5" spans="1:3">
      <c r="A154"/>
      <c r="B154"/>
      <c r="C154"/>
    </row>
    <row r="155" ht="13.5" spans="1:3">
      <c r="A155"/>
      <c r="B155"/>
      <c r="C155"/>
    </row>
    <row r="156" ht="13.5" spans="1:3">
      <c r="A156"/>
      <c r="B156"/>
      <c r="C156"/>
    </row>
    <row r="157" ht="13.5" spans="1:3">
      <c r="A157"/>
      <c r="B157"/>
      <c r="C157"/>
    </row>
    <row r="158" ht="13.5" spans="1:3">
      <c r="A158"/>
      <c r="B158"/>
      <c r="C158"/>
    </row>
    <row r="159" ht="13.5" spans="1:3">
      <c r="A159"/>
      <c r="B159"/>
      <c r="C159"/>
    </row>
    <row r="160" ht="13.5" spans="1:3">
      <c r="A160"/>
      <c r="B160"/>
      <c r="C160"/>
    </row>
    <row r="161" ht="13.5" spans="1:3">
      <c r="A161"/>
      <c r="B161"/>
      <c r="C161"/>
    </row>
    <row r="162" ht="13.5" spans="1:3">
      <c r="A162"/>
      <c r="B162"/>
      <c r="C162"/>
    </row>
    <row r="163" ht="13.5" spans="1:3">
      <c r="A163"/>
      <c r="B163"/>
      <c r="C163"/>
    </row>
    <row r="164" ht="13.5" spans="1:3">
      <c r="A164"/>
      <c r="B164"/>
      <c r="C164"/>
    </row>
    <row r="165" ht="13.5" spans="1:3">
      <c r="A165"/>
      <c r="B165"/>
      <c r="C165"/>
    </row>
    <row r="166" ht="13.5" spans="1:3">
      <c r="A166"/>
      <c r="B166"/>
      <c r="C166"/>
    </row>
    <row r="167" ht="13.5" spans="1:3">
      <c r="A167"/>
      <c r="B167"/>
      <c r="C167"/>
    </row>
    <row r="168" ht="13.5" spans="1:3">
      <c r="A168"/>
      <c r="B168"/>
      <c r="C168"/>
    </row>
    <row r="169" ht="13.5" spans="1:3">
      <c r="A169"/>
      <c r="B169"/>
      <c r="C169"/>
    </row>
    <row r="170" ht="13.5" spans="1:3">
      <c r="A170"/>
      <c r="B170"/>
      <c r="C170"/>
    </row>
    <row r="171" ht="13.5" spans="1:3">
      <c r="A171"/>
      <c r="B171"/>
      <c r="C171"/>
    </row>
    <row r="172" ht="13.5" spans="1:3">
      <c r="A172"/>
      <c r="B172"/>
      <c r="C172"/>
    </row>
    <row r="173" ht="13.5" spans="1:3">
      <c r="A173"/>
      <c r="B173"/>
      <c r="C173"/>
    </row>
    <row r="174" ht="13.5" spans="1:3">
      <c r="A174"/>
      <c r="B174"/>
      <c r="C174"/>
    </row>
    <row r="175" ht="13.5" spans="1:3">
      <c r="A175"/>
      <c r="B175"/>
      <c r="C175"/>
    </row>
    <row r="176" ht="13.5" spans="1:3">
      <c r="A176"/>
      <c r="B176"/>
      <c r="C176"/>
    </row>
    <row r="177" ht="13.5" spans="1:3">
      <c r="A177"/>
      <c r="B177"/>
      <c r="C177"/>
    </row>
    <row r="178" ht="13.5" spans="1:3">
      <c r="A178"/>
      <c r="B178"/>
      <c r="C178"/>
    </row>
    <row r="179" ht="13.5" spans="1:3">
      <c r="A179"/>
      <c r="B179"/>
      <c r="C179"/>
    </row>
    <row r="180" ht="13.5" spans="1:3">
      <c r="A180"/>
      <c r="B180"/>
      <c r="C180"/>
    </row>
    <row r="181" ht="13.5" spans="1:3">
      <c r="A181"/>
      <c r="B181"/>
      <c r="C181"/>
    </row>
    <row r="182" ht="13.5" spans="1:3">
      <c r="A182"/>
      <c r="B182"/>
      <c r="C182"/>
    </row>
    <row r="183" ht="13.5" spans="1:3">
      <c r="A183"/>
      <c r="B183"/>
      <c r="C183"/>
    </row>
    <row r="184" ht="13.5" spans="1:3">
      <c r="A184"/>
      <c r="B184"/>
      <c r="C184"/>
    </row>
    <row r="185" ht="13.5" spans="1:3">
      <c r="A185"/>
      <c r="B185"/>
      <c r="C185"/>
    </row>
    <row r="186" ht="13.5" spans="1:3">
      <c r="A186"/>
      <c r="B186"/>
      <c r="C186"/>
    </row>
    <row r="187" ht="13.5" spans="1:3">
      <c r="A187"/>
      <c r="B187"/>
      <c r="C187"/>
    </row>
    <row r="188" ht="13.5" spans="1:3">
      <c r="A188"/>
      <c r="B188"/>
      <c r="C188"/>
    </row>
    <row r="189" ht="13.5" spans="1:3">
      <c r="A189"/>
      <c r="B189"/>
      <c r="C189"/>
    </row>
    <row r="190" ht="13.5" spans="1:3">
      <c r="A190"/>
      <c r="B190"/>
      <c r="C190"/>
    </row>
    <row r="191" ht="13.5" spans="1:3">
      <c r="A191"/>
      <c r="B191"/>
      <c r="C191"/>
    </row>
    <row r="192" ht="13.5" spans="1:3">
      <c r="A192"/>
      <c r="B192"/>
      <c r="C192"/>
    </row>
    <row r="193" ht="13.5" spans="1:3">
      <c r="A193"/>
      <c r="B193"/>
      <c r="C193"/>
    </row>
    <row r="194" ht="13.5" spans="1:3">
      <c r="A194"/>
      <c r="B194"/>
      <c r="C194"/>
    </row>
    <row r="195" ht="13.5" spans="1:3">
      <c r="A195"/>
      <c r="B195"/>
      <c r="C195"/>
    </row>
    <row r="196" ht="13.5" spans="1:3">
      <c r="A196"/>
      <c r="B196"/>
      <c r="C196"/>
    </row>
    <row r="197" ht="13.5" spans="1:3">
      <c r="A197"/>
      <c r="B197"/>
      <c r="C197"/>
    </row>
    <row r="198" ht="13.5" spans="1:3">
      <c r="A198"/>
      <c r="B198"/>
      <c r="C198"/>
    </row>
    <row r="199" ht="13.5" spans="1:3">
      <c r="A199"/>
      <c r="B199"/>
      <c r="C199"/>
    </row>
    <row r="200" ht="13.5" spans="1:3">
      <c r="A200"/>
      <c r="B200"/>
      <c r="C200"/>
    </row>
    <row r="201" ht="13.5" spans="1:3">
      <c r="A201"/>
      <c r="B201"/>
      <c r="C201"/>
    </row>
    <row r="202" ht="13.5" spans="1:3">
      <c r="A202"/>
      <c r="B202"/>
      <c r="C202"/>
    </row>
    <row r="203" ht="13.5" spans="1:3">
      <c r="A203"/>
      <c r="B203"/>
      <c r="C203"/>
    </row>
    <row r="204" ht="13.5" spans="1:3">
      <c r="A204"/>
      <c r="B204"/>
      <c r="C204"/>
    </row>
    <row r="205" ht="13.5" spans="1:3">
      <c r="A205"/>
      <c r="B205"/>
      <c r="C205"/>
    </row>
    <row r="206" ht="13.5" spans="1:3">
      <c r="A206"/>
      <c r="B206"/>
      <c r="C206"/>
    </row>
    <row r="207" ht="13.5" spans="1:3">
      <c r="A207"/>
      <c r="B207"/>
      <c r="C207"/>
    </row>
    <row r="208" ht="13.5" spans="1:3">
      <c r="A208"/>
      <c r="B208"/>
      <c r="C208"/>
    </row>
    <row r="209" ht="13.5" spans="1:3">
      <c r="A209"/>
      <c r="B209"/>
      <c r="C209"/>
    </row>
    <row r="210" ht="13.5" spans="1:3">
      <c r="A210"/>
      <c r="B210"/>
      <c r="C210"/>
    </row>
    <row r="211" ht="13.5" spans="1:3">
      <c r="A211"/>
      <c r="B211"/>
      <c r="C211"/>
    </row>
    <row r="212" ht="13.5" spans="1:3">
      <c r="A212"/>
      <c r="B212"/>
      <c r="C212"/>
    </row>
    <row r="213" ht="13.5" spans="1:3">
      <c r="A213"/>
      <c r="B213"/>
      <c r="C213"/>
    </row>
    <row r="214" ht="13.5" spans="1:3">
      <c r="A214"/>
      <c r="B214"/>
      <c r="C214"/>
    </row>
    <row r="215" ht="13.5" spans="1:3">
      <c r="A215"/>
      <c r="B215"/>
      <c r="C215"/>
    </row>
    <row r="216" ht="13.5" spans="1:3">
      <c r="A216"/>
      <c r="B216"/>
      <c r="C216"/>
    </row>
    <row r="217" ht="13.5" spans="1:3">
      <c r="A217"/>
      <c r="B217"/>
      <c r="C217"/>
    </row>
    <row r="218" ht="13.5" spans="1:3">
      <c r="A218"/>
      <c r="B218"/>
      <c r="C218"/>
    </row>
    <row r="219" ht="13.5" spans="1:3">
      <c r="A219"/>
      <c r="B219"/>
      <c r="C219"/>
    </row>
    <row r="220" ht="13.5" spans="1:3">
      <c r="A220"/>
      <c r="B220"/>
      <c r="C220"/>
    </row>
    <row r="221" ht="13.5" spans="1:3">
      <c r="A221"/>
      <c r="B221"/>
      <c r="C221"/>
    </row>
    <row r="222" ht="13.5" spans="1:3">
      <c r="A222"/>
      <c r="B222"/>
      <c r="C222"/>
    </row>
    <row r="223" ht="13.5" spans="1:3">
      <c r="A223"/>
      <c r="B223"/>
      <c r="C223"/>
    </row>
    <row r="224" ht="13.5" spans="1:3">
      <c r="A224"/>
      <c r="B224"/>
      <c r="C224"/>
    </row>
    <row r="225" ht="13.5" spans="1:3">
      <c r="A225"/>
      <c r="B225"/>
      <c r="C225"/>
    </row>
    <row r="226" ht="13.5" spans="1:3">
      <c r="A226"/>
      <c r="B226"/>
      <c r="C226"/>
    </row>
    <row r="227" ht="13.5" spans="1:3">
      <c r="A227"/>
      <c r="B227"/>
      <c r="C227"/>
    </row>
    <row r="228" ht="13.5" spans="1:3">
      <c r="A228"/>
      <c r="B228"/>
      <c r="C228"/>
    </row>
    <row r="229" ht="13.5" spans="1:3">
      <c r="A229"/>
      <c r="B229"/>
      <c r="C229"/>
    </row>
    <row r="230" ht="13.5" spans="1:3">
      <c r="A230"/>
      <c r="B230"/>
      <c r="C230"/>
    </row>
    <row r="231" ht="13.5" spans="1:3">
      <c r="A231"/>
      <c r="B231"/>
      <c r="C231"/>
    </row>
    <row r="232" ht="13.5" spans="1:3">
      <c r="A232"/>
      <c r="B232"/>
      <c r="C232"/>
    </row>
    <row r="233" ht="13.5" spans="1:3">
      <c r="A233"/>
      <c r="B233"/>
      <c r="C233"/>
    </row>
    <row r="234" ht="13.5" spans="1:3">
      <c r="A234"/>
      <c r="B234"/>
      <c r="C234"/>
    </row>
    <row r="235" ht="13.5" spans="1:3">
      <c r="A235"/>
      <c r="B235"/>
      <c r="C235"/>
    </row>
    <row r="236" ht="13.5" spans="1:3">
      <c r="A236"/>
      <c r="B236"/>
      <c r="C236"/>
    </row>
    <row r="237" ht="13.5" spans="1:3">
      <c r="A237"/>
      <c r="B237"/>
      <c r="C237"/>
    </row>
    <row r="238" ht="13.5" spans="1:3">
      <c r="A238"/>
      <c r="B238"/>
      <c r="C238"/>
    </row>
    <row r="239" ht="13.5" spans="1:3">
      <c r="A239"/>
      <c r="B239"/>
      <c r="C239"/>
    </row>
    <row r="240" ht="13.5" spans="1:3">
      <c r="A240"/>
      <c r="B240"/>
      <c r="C240"/>
    </row>
    <row r="241" ht="13.5" spans="1:3">
      <c r="A241"/>
      <c r="B241"/>
      <c r="C241"/>
    </row>
    <row r="242" ht="13.5" spans="1:3">
      <c r="A242"/>
      <c r="B242"/>
      <c r="C242"/>
    </row>
    <row r="243" ht="13.5" spans="1:3">
      <c r="A243"/>
      <c r="B243"/>
      <c r="C243"/>
    </row>
    <row r="244" ht="13.5" spans="1:3">
      <c r="A244"/>
      <c r="B244"/>
      <c r="C244"/>
    </row>
    <row r="245" ht="13.5" spans="1:3">
      <c r="A245"/>
      <c r="B245"/>
      <c r="C245"/>
    </row>
    <row r="246" ht="13.5" spans="1:3">
      <c r="A246"/>
      <c r="B246"/>
      <c r="C246"/>
    </row>
    <row r="247" ht="13.5" spans="1:3">
      <c r="A247"/>
      <c r="B247"/>
      <c r="C247"/>
    </row>
    <row r="248" ht="13.5" spans="1:3">
      <c r="A248"/>
      <c r="B248"/>
      <c r="C248"/>
    </row>
    <row r="249" ht="13.5" spans="1:3">
      <c r="A249"/>
      <c r="B249"/>
      <c r="C249"/>
    </row>
    <row r="250" ht="13.5" spans="1:3">
      <c r="A250"/>
      <c r="B250"/>
      <c r="C250"/>
    </row>
    <row r="251" ht="13.5" spans="1:3">
      <c r="A251"/>
      <c r="B251"/>
      <c r="C251"/>
    </row>
    <row r="252" ht="13.5" spans="1:3">
      <c r="A252"/>
      <c r="B252"/>
      <c r="C252"/>
    </row>
    <row r="253" ht="13.5" spans="1:3">
      <c r="A253"/>
      <c r="B253"/>
      <c r="C253"/>
    </row>
    <row r="254" ht="13.5" spans="1:3">
      <c r="A254"/>
      <c r="B254"/>
      <c r="C254"/>
    </row>
    <row r="255" ht="13.5" spans="1:3">
      <c r="A255"/>
      <c r="B255"/>
      <c r="C255"/>
    </row>
    <row r="256" ht="13.5" spans="1:3">
      <c r="A256"/>
      <c r="B256"/>
      <c r="C256"/>
    </row>
    <row r="257" ht="13.5" spans="1:3">
      <c r="A257"/>
      <c r="B257"/>
      <c r="C257"/>
    </row>
    <row r="258" ht="13.5" spans="1:3">
      <c r="A258"/>
      <c r="B258"/>
      <c r="C258"/>
    </row>
    <row r="259" ht="13.5" spans="1:3">
      <c r="A259"/>
      <c r="B259"/>
      <c r="C259"/>
    </row>
    <row r="260" ht="13.5" spans="1:3">
      <c r="A260"/>
      <c r="B260"/>
      <c r="C260"/>
    </row>
    <row r="261" ht="13.5" spans="1:3">
      <c r="A261"/>
      <c r="B261"/>
      <c r="C261"/>
    </row>
    <row r="262" ht="13.5" spans="1:3">
      <c r="A262"/>
      <c r="B262"/>
      <c r="C262"/>
    </row>
    <row r="263" ht="13.5" spans="1:3">
      <c r="A263"/>
      <c r="B263"/>
      <c r="C263"/>
    </row>
    <row r="264" ht="13.5" spans="1:3">
      <c r="A264"/>
      <c r="B264"/>
      <c r="C264"/>
    </row>
    <row r="265" ht="13.5" spans="1:3">
      <c r="A265"/>
      <c r="B265"/>
      <c r="C265"/>
    </row>
    <row r="266" ht="13.5" spans="1:3">
      <c r="A266"/>
      <c r="B266"/>
      <c r="C266"/>
    </row>
    <row r="267" ht="13.5" spans="1:3">
      <c r="A267"/>
      <c r="B267"/>
      <c r="C267"/>
    </row>
    <row r="268" ht="13.5" spans="1:3">
      <c r="A268"/>
      <c r="B268"/>
      <c r="C268"/>
    </row>
    <row r="269" ht="13.5" spans="1:3">
      <c r="A269"/>
      <c r="B269"/>
      <c r="C269"/>
    </row>
    <row r="270" ht="13.5" spans="1:3">
      <c r="A270"/>
      <c r="B270"/>
      <c r="C270"/>
    </row>
    <row r="271" ht="13.5" spans="1:3">
      <c r="A271"/>
      <c r="B271"/>
      <c r="C271"/>
    </row>
    <row r="272" ht="13.5" spans="1:3">
      <c r="A272"/>
      <c r="B272"/>
      <c r="C272"/>
    </row>
    <row r="273" ht="13.5" spans="1:3">
      <c r="A273"/>
      <c r="B273"/>
      <c r="C273"/>
    </row>
    <row r="274" ht="13.5" spans="1:3">
      <c r="A274"/>
      <c r="B274"/>
      <c r="C274"/>
    </row>
    <row r="275" ht="13.5" spans="1:3">
      <c r="A275"/>
      <c r="B275"/>
      <c r="C275"/>
    </row>
    <row r="276" ht="13.5" spans="1:3">
      <c r="A276"/>
      <c r="B276"/>
      <c r="C276"/>
    </row>
    <row r="277" ht="13.5" spans="1:3">
      <c r="A277"/>
      <c r="B277"/>
      <c r="C277"/>
    </row>
    <row r="278" ht="13.5" spans="1:3">
      <c r="A278"/>
      <c r="B278"/>
      <c r="C278"/>
    </row>
    <row r="279" ht="13.5" spans="1:3">
      <c r="A279"/>
      <c r="B279"/>
      <c r="C279"/>
    </row>
    <row r="280" ht="13.5" spans="1:3">
      <c r="A280"/>
      <c r="B280"/>
      <c r="C280"/>
    </row>
    <row r="281" ht="13.5" spans="1:3">
      <c r="A281"/>
      <c r="B281"/>
      <c r="C281"/>
    </row>
    <row r="282" ht="13.5" spans="1:3">
      <c r="A282"/>
      <c r="B282"/>
      <c r="C282"/>
    </row>
    <row r="283" ht="13.5" spans="1:3">
      <c r="A283"/>
      <c r="B283"/>
      <c r="C283"/>
    </row>
    <row r="284" ht="13.5" spans="1:3">
      <c r="A284"/>
      <c r="B284"/>
      <c r="C284"/>
    </row>
    <row r="285" ht="13.5" spans="1:3">
      <c r="A285"/>
      <c r="B285"/>
      <c r="C285"/>
    </row>
    <row r="286" ht="13.5" spans="1:3">
      <c r="A286"/>
      <c r="B286"/>
      <c r="C286"/>
    </row>
    <row r="287" ht="13.5" spans="1:3">
      <c r="A287"/>
      <c r="B287"/>
      <c r="C287"/>
    </row>
    <row r="288" ht="13.5" spans="1:3">
      <c r="A288"/>
      <c r="B288"/>
      <c r="C288"/>
    </row>
    <row r="289" ht="13.5" spans="1:3">
      <c r="A289"/>
      <c r="B289"/>
      <c r="C289"/>
    </row>
    <row r="290" ht="13.5" spans="1:3">
      <c r="A290"/>
      <c r="B290"/>
      <c r="C290"/>
    </row>
    <row r="291" ht="13.5" spans="1:3">
      <c r="A291"/>
      <c r="B291"/>
      <c r="C291"/>
    </row>
    <row r="292" ht="13.5" spans="1:3">
      <c r="A292"/>
      <c r="B292"/>
      <c r="C292"/>
    </row>
    <row r="293" ht="13.5" spans="1:3">
      <c r="A293"/>
      <c r="B293"/>
      <c r="C293"/>
    </row>
    <row r="294" ht="13.5" spans="1:3">
      <c r="A294"/>
      <c r="B294"/>
      <c r="C294"/>
    </row>
    <row r="295" ht="13.5" spans="1:3">
      <c r="A295"/>
      <c r="B295"/>
      <c r="C295"/>
    </row>
    <row r="296" ht="13.5" spans="1:3">
      <c r="A296"/>
      <c r="B296"/>
      <c r="C296"/>
    </row>
    <row r="297" ht="13.5" spans="1:3">
      <c r="A297"/>
      <c r="B297"/>
      <c r="C297"/>
    </row>
    <row r="298" ht="13.5" spans="1:3">
      <c r="A298"/>
      <c r="B298"/>
      <c r="C298"/>
    </row>
    <row r="299" ht="13.5" spans="1:3">
      <c r="A299"/>
      <c r="B299"/>
      <c r="C299"/>
    </row>
    <row r="300" ht="13.5" spans="1:3">
      <c r="A300"/>
      <c r="B300"/>
      <c r="C300"/>
    </row>
    <row r="301" ht="13.5" spans="1:3">
      <c r="A301"/>
      <c r="B301"/>
      <c r="C301"/>
    </row>
    <row r="302" ht="13.5" spans="1:3">
      <c r="A302"/>
      <c r="B302"/>
      <c r="C302"/>
    </row>
    <row r="303" ht="13.5" spans="1:3">
      <c r="A303"/>
      <c r="B303"/>
      <c r="C303"/>
    </row>
    <row r="304" ht="13.5" spans="1:3">
      <c r="A304"/>
      <c r="B304"/>
      <c r="C304"/>
    </row>
    <row r="305" ht="13.5" spans="1:3">
      <c r="A305"/>
      <c r="B305"/>
      <c r="C305"/>
    </row>
    <row r="306" ht="13.5" spans="1:3">
      <c r="A306"/>
      <c r="B306"/>
      <c r="C306"/>
    </row>
    <row r="307" ht="13.5" spans="1:3">
      <c r="A307"/>
      <c r="B307"/>
      <c r="C307"/>
    </row>
    <row r="308" ht="13.5" spans="1:3">
      <c r="A308"/>
      <c r="B308"/>
      <c r="C308"/>
    </row>
    <row r="309" ht="13.5" spans="1:3">
      <c r="A309"/>
      <c r="B309"/>
      <c r="C309"/>
    </row>
    <row r="310" ht="13.5" spans="1:3">
      <c r="A310"/>
      <c r="B310"/>
      <c r="C310"/>
    </row>
    <row r="311" ht="13.5" spans="1:3">
      <c r="A311"/>
      <c r="B311"/>
      <c r="C311"/>
    </row>
    <row r="312" ht="13.5" spans="1:3">
      <c r="A312"/>
      <c r="B312"/>
      <c r="C312"/>
    </row>
    <row r="313" ht="13.5" spans="1:3">
      <c r="A313"/>
      <c r="B313"/>
      <c r="C313"/>
    </row>
    <row r="314" ht="13.5" spans="1:3">
      <c r="A314"/>
      <c r="B314"/>
      <c r="C314"/>
    </row>
    <row r="315" ht="13.5" spans="1:3">
      <c r="A315"/>
      <c r="B315"/>
      <c r="C315"/>
    </row>
    <row r="316" ht="13.5" spans="1:3">
      <c r="A316"/>
      <c r="B316"/>
      <c r="C316"/>
    </row>
    <row r="317" ht="13.5" spans="1:3">
      <c r="A317"/>
      <c r="B317"/>
      <c r="C317"/>
    </row>
    <row r="318" ht="13.5" spans="1:3">
      <c r="A318"/>
      <c r="B318"/>
      <c r="C318"/>
    </row>
    <row r="319" ht="13.5" spans="1:3">
      <c r="A319"/>
      <c r="B319"/>
      <c r="C319"/>
    </row>
    <row r="320" ht="13.5" spans="1:3">
      <c r="A320"/>
      <c r="B320"/>
      <c r="C320"/>
    </row>
    <row r="321" ht="13.5" spans="1:3">
      <c r="A321"/>
      <c r="B321"/>
      <c r="C321"/>
    </row>
    <row r="322" ht="13.5" spans="1:3">
      <c r="A322"/>
      <c r="B322"/>
      <c r="C322"/>
    </row>
    <row r="323" ht="13.5" spans="1:3">
      <c r="A323"/>
      <c r="B323"/>
      <c r="C323"/>
    </row>
    <row r="324" ht="13.5" spans="1:3">
      <c r="A324"/>
      <c r="B324"/>
      <c r="C324"/>
    </row>
    <row r="325" ht="13.5" spans="1:3">
      <c r="A325"/>
      <c r="B325"/>
      <c r="C325"/>
    </row>
    <row r="326" ht="13.5" spans="1:3">
      <c r="A326"/>
      <c r="B326"/>
      <c r="C326"/>
    </row>
    <row r="327" ht="13.5" spans="1:3">
      <c r="A327"/>
      <c r="B327"/>
      <c r="C327"/>
    </row>
    <row r="328" ht="13.5" spans="1:3">
      <c r="A328"/>
      <c r="B328"/>
      <c r="C328"/>
    </row>
    <row r="329" ht="13.5" spans="1:3">
      <c r="A329"/>
      <c r="B329"/>
      <c r="C329"/>
    </row>
    <row r="330" ht="13.5" spans="1:3">
      <c r="A330"/>
      <c r="B330"/>
      <c r="C330"/>
    </row>
    <row r="331" ht="13.5" spans="1:3">
      <c r="A331"/>
      <c r="B331"/>
      <c r="C331"/>
    </row>
    <row r="332" ht="13.5" spans="1:3">
      <c r="A332"/>
      <c r="B332"/>
      <c r="C332"/>
    </row>
    <row r="333" ht="13.5" spans="1:3">
      <c r="A333"/>
      <c r="B333"/>
      <c r="C333"/>
    </row>
    <row r="334" ht="13.5" spans="1:3">
      <c r="A334"/>
      <c r="B334"/>
      <c r="C334"/>
    </row>
    <row r="335" ht="13.5" spans="1:3">
      <c r="A335"/>
      <c r="B335"/>
      <c r="C335"/>
    </row>
    <row r="336" ht="13.5" spans="1:3">
      <c r="A336"/>
      <c r="B336"/>
      <c r="C336"/>
    </row>
    <row r="337" ht="13.5" spans="1:3">
      <c r="A337"/>
      <c r="B337"/>
      <c r="C337"/>
    </row>
    <row r="338" ht="13.5" spans="1:3">
      <c r="A338"/>
      <c r="B338"/>
      <c r="C338"/>
    </row>
    <row r="339" ht="13.5" spans="1:3">
      <c r="A339"/>
      <c r="B339"/>
      <c r="C339"/>
    </row>
    <row r="340" ht="13.5" spans="1:3">
      <c r="A340"/>
      <c r="B340"/>
      <c r="C340"/>
    </row>
    <row r="341" ht="13.5" spans="1:3">
      <c r="A341"/>
      <c r="B341"/>
      <c r="C341"/>
    </row>
    <row r="342" ht="13.5" spans="1:3">
      <c r="A342"/>
      <c r="B342"/>
      <c r="C342"/>
    </row>
    <row r="343" ht="13.5" spans="1:3">
      <c r="A343"/>
      <c r="B343"/>
      <c r="C343"/>
    </row>
    <row r="344" ht="13.5" spans="1:3">
      <c r="A344"/>
      <c r="B344"/>
      <c r="C344"/>
    </row>
    <row r="345" ht="13.5" spans="1:3">
      <c r="A345"/>
      <c r="B345"/>
      <c r="C345"/>
    </row>
    <row r="346" ht="13.5" spans="1:3">
      <c r="A346"/>
      <c r="B346"/>
      <c r="C346"/>
    </row>
    <row r="347" ht="13.5" spans="1:3">
      <c r="A347"/>
      <c r="B347"/>
      <c r="C347"/>
    </row>
    <row r="348" ht="13.5" spans="1:3">
      <c r="A348"/>
      <c r="B348"/>
      <c r="C348"/>
    </row>
    <row r="349" ht="13.5" spans="1:3">
      <c r="A349"/>
      <c r="B349"/>
      <c r="C349"/>
    </row>
    <row r="350" ht="13.5" spans="1:3">
      <c r="A350"/>
      <c r="B350"/>
      <c r="C350"/>
    </row>
    <row r="351" ht="13.5" spans="1:3">
      <c r="A351"/>
      <c r="B351"/>
      <c r="C351"/>
    </row>
    <row r="352" ht="13.5" spans="1:3">
      <c r="A352"/>
      <c r="B352"/>
      <c r="C352"/>
    </row>
    <row r="353" ht="13.5" spans="1:3">
      <c r="A353"/>
      <c r="B353"/>
      <c r="C353"/>
    </row>
    <row r="354" ht="13.5" spans="1:3">
      <c r="A354"/>
      <c r="B354"/>
      <c r="C354"/>
    </row>
    <row r="355" ht="13.5" spans="1:3">
      <c r="A355"/>
      <c r="B355"/>
      <c r="C355"/>
    </row>
    <row r="356" ht="13.5" spans="1:3">
      <c r="A356"/>
      <c r="B356"/>
      <c r="C356"/>
    </row>
    <row r="357" ht="13.5" spans="1:3">
      <c r="A357"/>
      <c r="B357"/>
      <c r="C357"/>
    </row>
    <row r="358" ht="13.5" spans="1:3">
      <c r="A358"/>
      <c r="B358"/>
      <c r="C358"/>
    </row>
    <row r="359" ht="13.5" spans="1:3">
      <c r="A359"/>
      <c r="B359"/>
      <c r="C359"/>
    </row>
    <row r="360" ht="13.5" spans="1:3">
      <c r="A360"/>
      <c r="B360"/>
      <c r="C360"/>
    </row>
    <row r="361" ht="13.5" spans="1:3">
      <c r="A361"/>
      <c r="B361"/>
      <c r="C361"/>
    </row>
    <row r="362" ht="13.5" spans="1:3">
      <c r="A362"/>
      <c r="B362"/>
      <c r="C362"/>
    </row>
    <row r="363" ht="13.5" spans="1:3">
      <c r="A363"/>
      <c r="B363"/>
      <c r="C363"/>
    </row>
    <row r="364" ht="13.5" spans="1:3">
      <c r="A364"/>
      <c r="B364"/>
      <c r="C364"/>
    </row>
    <row r="365" ht="13.5" spans="1:3">
      <c r="A365"/>
      <c r="B365"/>
      <c r="C365"/>
    </row>
    <row r="366" ht="13.5" spans="1:3">
      <c r="A366"/>
      <c r="B366"/>
      <c r="C366"/>
    </row>
    <row r="367" ht="13.5" spans="1:3">
      <c r="A367"/>
      <c r="B367"/>
      <c r="C367"/>
    </row>
    <row r="368" ht="13.5" spans="1:3">
      <c r="A368"/>
      <c r="B368"/>
      <c r="C368"/>
    </row>
    <row r="369" ht="13.5" spans="1:3">
      <c r="A369"/>
      <c r="B369"/>
      <c r="C369"/>
    </row>
    <row r="370" ht="13.5" spans="1:3">
      <c r="A370"/>
      <c r="B370"/>
      <c r="C370"/>
    </row>
    <row r="371" ht="13.5" spans="1:3">
      <c r="A371"/>
      <c r="B371"/>
      <c r="C371"/>
    </row>
    <row r="372" ht="13.5" spans="1:3">
      <c r="A372"/>
      <c r="B372"/>
      <c r="C372"/>
    </row>
    <row r="373" ht="13.5" spans="1:3">
      <c r="A373"/>
      <c r="B373"/>
      <c r="C373"/>
    </row>
    <row r="374" ht="13.5" spans="1:3">
      <c r="A374"/>
      <c r="B374"/>
      <c r="C374"/>
    </row>
    <row r="375" ht="13.5" spans="1:3">
      <c r="A375"/>
      <c r="B375"/>
      <c r="C375"/>
    </row>
    <row r="376" ht="13.5" spans="1:3">
      <c r="A376"/>
      <c r="B376"/>
      <c r="C376"/>
    </row>
    <row r="377" ht="13.5" spans="1:3">
      <c r="A377"/>
      <c r="B377"/>
      <c r="C377"/>
    </row>
    <row r="378" ht="13.5" spans="1:3">
      <c r="A378"/>
      <c r="B378"/>
      <c r="C378"/>
    </row>
    <row r="379" ht="13.5" spans="1:3">
      <c r="A379"/>
      <c r="B379"/>
      <c r="C379"/>
    </row>
    <row r="380" ht="13.5" spans="1:3">
      <c r="A380"/>
      <c r="B380"/>
      <c r="C380"/>
    </row>
    <row r="381" ht="13.5" spans="1:3">
      <c r="A381"/>
      <c r="B381"/>
      <c r="C381"/>
    </row>
    <row r="382" ht="13.5" spans="1:3">
      <c r="A382"/>
      <c r="B382"/>
      <c r="C382"/>
    </row>
    <row r="383" ht="13.5" spans="1:3">
      <c r="A383"/>
      <c r="B383"/>
      <c r="C383"/>
    </row>
    <row r="384" ht="13.5" spans="1:3">
      <c r="A384"/>
      <c r="B384"/>
      <c r="C384"/>
    </row>
    <row r="385" ht="13.5" spans="1:3">
      <c r="A385"/>
      <c r="B385"/>
      <c r="C385"/>
    </row>
    <row r="386" ht="13.5" spans="1:3">
      <c r="A386"/>
      <c r="B386"/>
      <c r="C386"/>
    </row>
    <row r="387" ht="13.5" spans="1:3">
      <c r="A387"/>
      <c r="B387"/>
      <c r="C387"/>
    </row>
    <row r="388" ht="13.5" spans="1:3">
      <c r="A388"/>
      <c r="B388"/>
      <c r="C388"/>
    </row>
    <row r="389" ht="13.5" spans="1:3">
      <c r="A389"/>
      <c r="B389"/>
      <c r="C389"/>
    </row>
    <row r="390" ht="13.5" spans="1:3">
      <c r="A390"/>
      <c r="B390"/>
      <c r="C390"/>
    </row>
    <row r="391" ht="13.5" spans="1:3">
      <c r="A391"/>
      <c r="B391"/>
      <c r="C391"/>
    </row>
    <row r="392" ht="13.5" spans="1:3">
      <c r="A392"/>
      <c r="B392"/>
      <c r="C392"/>
    </row>
    <row r="393" ht="13.5" spans="1:3">
      <c r="A393"/>
      <c r="B393"/>
      <c r="C393"/>
    </row>
    <row r="394" ht="13.5" spans="1:3">
      <c r="A394"/>
      <c r="B394"/>
      <c r="C394"/>
    </row>
    <row r="395" ht="13.5" spans="1:3">
      <c r="A395"/>
      <c r="B395"/>
      <c r="C395"/>
    </row>
    <row r="396" ht="13.5" spans="1:3">
      <c r="A396"/>
      <c r="B396"/>
      <c r="C396"/>
    </row>
    <row r="397" ht="13.5" spans="1:3">
      <c r="A397"/>
      <c r="B397"/>
      <c r="C397"/>
    </row>
    <row r="398" ht="13.5" spans="1:3">
      <c r="A398"/>
      <c r="B398"/>
      <c r="C398"/>
    </row>
    <row r="399" ht="13.5" spans="1:3">
      <c r="A399"/>
      <c r="B399"/>
      <c r="C399"/>
    </row>
    <row r="400" ht="13.5" spans="1:3">
      <c r="A400"/>
      <c r="B400"/>
      <c r="C400"/>
    </row>
    <row r="401" ht="13.5" spans="1:3">
      <c r="A401"/>
      <c r="B401"/>
      <c r="C401"/>
    </row>
    <row r="402" ht="13.5" spans="1:3">
      <c r="A402"/>
      <c r="B402"/>
      <c r="C402"/>
    </row>
    <row r="403" ht="13.5" spans="1:3">
      <c r="A403"/>
      <c r="B403"/>
      <c r="C403"/>
    </row>
    <row r="404" ht="13.5" spans="1:3">
      <c r="A404"/>
      <c r="B404"/>
      <c r="C404"/>
    </row>
    <row r="405" ht="13.5" spans="1:3">
      <c r="A405"/>
      <c r="B405"/>
      <c r="C405"/>
    </row>
    <row r="406" ht="13.5" spans="1:3">
      <c r="A406"/>
      <c r="B406"/>
      <c r="C406"/>
    </row>
    <row r="407" ht="13.5" spans="1:3">
      <c r="A407"/>
      <c r="B407"/>
      <c r="C407"/>
    </row>
    <row r="408" ht="13.5" spans="1:3">
      <c r="A408"/>
      <c r="B408"/>
      <c r="C408"/>
    </row>
    <row r="409" ht="13.5" spans="1:3">
      <c r="A409"/>
      <c r="B409"/>
      <c r="C409"/>
    </row>
    <row r="410" ht="13.5" spans="1:3">
      <c r="A410"/>
      <c r="B410"/>
      <c r="C410"/>
    </row>
    <row r="411" ht="13.5" spans="1:3">
      <c r="A411"/>
      <c r="B411"/>
      <c r="C411"/>
    </row>
    <row r="412" ht="13.5" spans="1:3">
      <c r="A412"/>
      <c r="B412"/>
      <c r="C412"/>
    </row>
    <row r="413" ht="13.5" spans="1:3">
      <c r="A413"/>
      <c r="B413"/>
      <c r="C413"/>
    </row>
    <row r="414" ht="13.5" spans="1:3">
      <c r="A414"/>
      <c r="B414"/>
      <c r="C414"/>
    </row>
    <row r="415" ht="13.5" spans="1:3">
      <c r="A415"/>
      <c r="B415"/>
      <c r="C415"/>
    </row>
    <row r="416" ht="13.5" spans="1:3">
      <c r="A416"/>
      <c r="B416"/>
      <c r="C416"/>
    </row>
    <row r="417" ht="13.5" spans="1:3">
      <c r="A417"/>
      <c r="B417"/>
      <c r="C417"/>
    </row>
    <row r="418" ht="13.5" spans="1:3">
      <c r="A418"/>
      <c r="B418"/>
      <c r="C418"/>
    </row>
    <row r="419" ht="13.5" spans="1:3">
      <c r="A419"/>
      <c r="B419"/>
      <c r="C419"/>
    </row>
    <row r="420" ht="13.5" spans="1:3">
      <c r="A420"/>
      <c r="B420"/>
      <c r="C420"/>
    </row>
    <row r="421" ht="13.5" spans="1:3">
      <c r="A421"/>
      <c r="B421"/>
      <c r="C421"/>
    </row>
    <row r="422" ht="13.5" spans="1:3">
      <c r="A422"/>
      <c r="B422"/>
      <c r="C422"/>
    </row>
    <row r="423" ht="13.5" spans="1:3">
      <c r="A423"/>
      <c r="B423"/>
      <c r="C423"/>
    </row>
    <row r="424" ht="13.5" spans="1:3">
      <c r="A424"/>
      <c r="B424"/>
      <c r="C424"/>
    </row>
    <row r="425" ht="13.5" spans="1:3">
      <c r="A425"/>
      <c r="B425"/>
      <c r="C425"/>
    </row>
    <row r="426" ht="13.5" spans="1:3">
      <c r="A426"/>
      <c r="B426"/>
      <c r="C426"/>
    </row>
    <row r="427" ht="13.5" spans="1:3">
      <c r="A427"/>
      <c r="B427"/>
      <c r="C427"/>
    </row>
    <row r="428" ht="13.5" spans="1:3">
      <c r="A428"/>
      <c r="B428"/>
      <c r="C428"/>
    </row>
    <row r="429" ht="13.5" spans="1:3">
      <c r="A429"/>
      <c r="B429"/>
      <c r="C429"/>
    </row>
    <row r="430" ht="13.5" spans="1:3">
      <c r="A430"/>
      <c r="B430"/>
      <c r="C430"/>
    </row>
    <row r="431" ht="13.5" spans="1:3">
      <c r="A431"/>
      <c r="B431"/>
      <c r="C431"/>
    </row>
    <row r="432" ht="13.5" spans="1:3">
      <c r="A432"/>
      <c r="B432"/>
      <c r="C432"/>
    </row>
    <row r="433" ht="13.5" spans="1:3">
      <c r="A433"/>
      <c r="B433"/>
      <c r="C433"/>
    </row>
    <row r="434" ht="13.5" spans="1:3">
      <c r="A434"/>
      <c r="B434"/>
      <c r="C434"/>
    </row>
    <row r="435" ht="13.5" spans="1:3">
      <c r="A435"/>
      <c r="B435"/>
      <c r="C435"/>
    </row>
    <row r="436" ht="13.5" spans="1:3">
      <c r="A436"/>
      <c r="B436"/>
      <c r="C436"/>
    </row>
    <row r="437" ht="13.5" spans="1:3">
      <c r="A437"/>
      <c r="B437"/>
      <c r="C437"/>
    </row>
    <row r="438" ht="13.5" spans="1:3">
      <c r="A438"/>
      <c r="B438"/>
      <c r="C438"/>
    </row>
    <row r="439" ht="13.5" spans="1:3">
      <c r="A439"/>
      <c r="B439"/>
      <c r="C439"/>
    </row>
    <row r="440" ht="13.5" spans="1:3">
      <c r="A440"/>
      <c r="B440"/>
      <c r="C440"/>
    </row>
    <row r="441" ht="13.5" spans="1:3">
      <c r="A441"/>
      <c r="B441"/>
      <c r="C441"/>
    </row>
    <row r="442" ht="13.5" spans="1:3">
      <c r="A442"/>
      <c r="B442"/>
      <c r="C442"/>
    </row>
    <row r="443" ht="13.5" spans="1:3">
      <c r="A443"/>
      <c r="B443"/>
      <c r="C443"/>
    </row>
    <row r="444" ht="13.5" spans="1:3">
      <c r="A444"/>
      <c r="B444"/>
      <c r="C444"/>
    </row>
    <row r="445" ht="13.5" spans="1:3">
      <c r="A445"/>
      <c r="B445"/>
      <c r="C445"/>
    </row>
    <row r="446" ht="13.5" spans="1:3">
      <c r="A446"/>
      <c r="B446"/>
      <c r="C446"/>
    </row>
    <row r="447" ht="13.5" spans="1:3">
      <c r="A447"/>
      <c r="B447"/>
      <c r="C447"/>
    </row>
    <row r="448" ht="13.5" spans="1:3">
      <c r="A448"/>
      <c r="B448"/>
      <c r="C448"/>
    </row>
    <row r="449" ht="13.5" spans="1:3">
      <c r="A449"/>
      <c r="B449"/>
      <c r="C449"/>
    </row>
    <row r="450" ht="13.5" spans="1:3">
      <c r="A450"/>
      <c r="B450"/>
      <c r="C450"/>
    </row>
    <row r="451" ht="13.5" spans="1:3">
      <c r="A451"/>
      <c r="B451"/>
      <c r="C451"/>
    </row>
    <row r="452" ht="13.5" spans="1:3">
      <c r="A452"/>
      <c r="B452"/>
      <c r="C452"/>
    </row>
    <row r="453" ht="13.5" spans="1:3">
      <c r="A453"/>
      <c r="B453"/>
      <c r="C453"/>
    </row>
    <row r="454" ht="13.5" spans="1:3">
      <c r="A454"/>
      <c r="B454"/>
      <c r="C454"/>
    </row>
    <row r="455" ht="13.5" spans="1:3">
      <c r="A455"/>
      <c r="B455"/>
      <c r="C455"/>
    </row>
    <row r="456" ht="13.5" spans="1:3">
      <c r="A456"/>
      <c r="B456"/>
      <c r="C456"/>
    </row>
    <row r="457" ht="13.5" spans="1:3">
      <c r="A457"/>
      <c r="B457"/>
      <c r="C457"/>
    </row>
    <row r="458" ht="13.5" spans="1:3">
      <c r="A458"/>
      <c r="B458"/>
      <c r="C458"/>
    </row>
    <row r="459" ht="13.5" spans="1:3">
      <c r="A459"/>
      <c r="B459"/>
      <c r="C459"/>
    </row>
    <row r="460" ht="13.5" spans="1:3">
      <c r="A460"/>
      <c r="B460"/>
      <c r="C460"/>
    </row>
    <row r="461" ht="13.5" spans="1:3">
      <c r="A461"/>
      <c r="B461"/>
      <c r="C461"/>
    </row>
    <row r="462" ht="13.5" spans="1:3">
      <c r="A462"/>
      <c r="B462"/>
      <c r="C462"/>
    </row>
    <row r="463" ht="13.5" spans="1:3">
      <c r="A463"/>
      <c r="B463"/>
      <c r="C463"/>
    </row>
    <row r="464" ht="13.5" spans="1:3">
      <c r="A464"/>
      <c r="B464"/>
      <c r="C464"/>
    </row>
    <row r="465" ht="13.5" spans="1:3">
      <c r="A465"/>
      <c r="B465"/>
      <c r="C465"/>
    </row>
    <row r="466" ht="13.5" spans="1:3">
      <c r="A466"/>
      <c r="B466"/>
      <c r="C466"/>
    </row>
    <row r="467" ht="13.5" spans="1:3">
      <c r="A467"/>
      <c r="B467"/>
      <c r="C467"/>
    </row>
    <row r="468" ht="13.5" spans="1:3">
      <c r="A468"/>
      <c r="B468"/>
      <c r="C468"/>
    </row>
    <row r="469" ht="13.5" spans="1:3">
      <c r="A469"/>
      <c r="B469"/>
      <c r="C469"/>
    </row>
    <row r="470" ht="13.5" spans="1:3">
      <c r="A470"/>
      <c r="B470"/>
      <c r="C470"/>
    </row>
    <row r="471" ht="13.5" spans="1:3">
      <c r="A471"/>
      <c r="B471"/>
      <c r="C471"/>
    </row>
    <row r="472" ht="13.5" spans="1:3">
      <c r="A472"/>
      <c r="B472"/>
      <c r="C472"/>
    </row>
    <row r="473" ht="13.5" spans="1:3">
      <c r="A473"/>
      <c r="B473"/>
      <c r="C473"/>
    </row>
    <row r="474" ht="13.5" spans="1:3">
      <c r="A474"/>
      <c r="B474"/>
      <c r="C474"/>
    </row>
    <row r="475" ht="13.5" spans="1:3">
      <c r="A475"/>
      <c r="B475"/>
      <c r="C475"/>
    </row>
    <row r="476" ht="13.5" spans="1:3">
      <c r="A476"/>
      <c r="B476"/>
      <c r="C476"/>
    </row>
    <row r="477" ht="13.5" spans="1:3">
      <c r="A477"/>
      <c r="B477"/>
      <c r="C477"/>
    </row>
    <row r="478" ht="13.5" spans="1:3">
      <c r="A478"/>
      <c r="B478"/>
      <c r="C478"/>
    </row>
    <row r="479" ht="13.5" spans="1:3">
      <c r="A479"/>
      <c r="B479"/>
      <c r="C479"/>
    </row>
    <row r="480" ht="13.5" spans="1:3">
      <c r="A480"/>
      <c r="B480"/>
      <c r="C480"/>
    </row>
    <row r="481" ht="13.5" spans="1:3">
      <c r="A481"/>
      <c r="B481"/>
      <c r="C481"/>
    </row>
    <row r="482" ht="13.5" spans="1:3">
      <c r="A482"/>
      <c r="B482"/>
      <c r="C482"/>
    </row>
    <row r="483" ht="13.5" spans="1:3">
      <c r="A483"/>
      <c r="B483"/>
      <c r="C483"/>
    </row>
    <row r="484" ht="13.5" spans="1:3">
      <c r="A484"/>
      <c r="B484"/>
      <c r="C484"/>
    </row>
    <row r="485" ht="13.5" spans="1:3">
      <c r="A485"/>
      <c r="B485"/>
      <c r="C485"/>
    </row>
    <row r="486" ht="13.5" spans="1:3">
      <c r="A486"/>
      <c r="B486"/>
      <c r="C486"/>
    </row>
    <row r="487" ht="13.5" spans="1:3">
      <c r="A487"/>
      <c r="B487"/>
      <c r="C487"/>
    </row>
    <row r="488" ht="13.5" spans="1:3">
      <c r="A488"/>
      <c r="B488"/>
      <c r="C488"/>
    </row>
    <row r="489" ht="13.5" spans="1:3">
      <c r="A489"/>
      <c r="B489"/>
      <c r="C489"/>
    </row>
    <row r="490" ht="13.5" spans="1:3">
      <c r="A490"/>
      <c r="B490"/>
      <c r="C490"/>
    </row>
    <row r="491" ht="13.5" spans="1:3">
      <c r="A491"/>
      <c r="B491"/>
      <c r="C491"/>
    </row>
    <row r="492" ht="13.5" spans="1:3">
      <c r="A492"/>
      <c r="B492"/>
      <c r="C492"/>
    </row>
    <row r="493" ht="13.5" spans="1:3">
      <c r="A493"/>
      <c r="B493"/>
      <c r="C493"/>
    </row>
    <row r="494" ht="13.5" spans="1:3">
      <c r="A494"/>
      <c r="B494"/>
      <c r="C494"/>
    </row>
    <row r="495" ht="13.5" spans="1:3">
      <c r="A495"/>
      <c r="B495"/>
      <c r="C495"/>
    </row>
    <row r="496" ht="13.5" spans="1:3">
      <c r="A496"/>
      <c r="B496"/>
      <c r="C496"/>
    </row>
    <row r="497" ht="13.5" spans="1:3">
      <c r="A497"/>
      <c r="B497"/>
      <c r="C497"/>
    </row>
    <row r="498" ht="13.5" spans="1:3">
      <c r="A498"/>
      <c r="B498"/>
      <c r="C498"/>
    </row>
    <row r="499" ht="13.5" spans="1:3">
      <c r="A499"/>
      <c r="B499"/>
      <c r="C499"/>
    </row>
    <row r="500" ht="13.5" spans="1:3">
      <c r="A500"/>
      <c r="B500"/>
      <c r="C500"/>
    </row>
    <row r="501" ht="13.5" spans="1:3">
      <c r="A501"/>
      <c r="B501"/>
      <c r="C501"/>
    </row>
    <row r="502" ht="13.5" spans="1:3">
      <c r="A502"/>
      <c r="B502"/>
      <c r="C502"/>
    </row>
    <row r="503" ht="13.5" spans="1:3">
      <c r="A503"/>
      <c r="B503"/>
      <c r="C503"/>
    </row>
    <row r="504" ht="13.5" spans="1:3">
      <c r="A504"/>
      <c r="B504"/>
      <c r="C504"/>
    </row>
    <row r="505" ht="13.5" spans="1:3">
      <c r="A505"/>
      <c r="B505"/>
      <c r="C505"/>
    </row>
    <row r="506" ht="13.5" spans="1:3">
      <c r="A506"/>
      <c r="B506"/>
      <c r="C506"/>
    </row>
    <row r="507" ht="13.5" spans="1:3">
      <c r="A507"/>
      <c r="B507"/>
      <c r="C507"/>
    </row>
    <row r="508" ht="13.5" spans="1:3">
      <c r="A508"/>
      <c r="B508"/>
      <c r="C508"/>
    </row>
    <row r="509" ht="13.5" spans="1:3">
      <c r="A509"/>
      <c r="B509"/>
      <c r="C509"/>
    </row>
    <row r="510" ht="13.5" spans="1:3">
      <c r="A510"/>
      <c r="B510"/>
      <c r="C510"/>
    </row>
    <row r="511" ht="13.5" spans="1:3">
      <c r="A511"/>
      <c r="B511"/>
      <c r="C511"/>
    </row>
    <row r="512" ht="13.5" spans="1:3">
      <c r="A512"/>
      <c r="B512"/>
      <c r="C512"/>
    </row>
    <row r="513" ht="13.5" spans="1:3">
      <c r="A513"/>
      <c r="B513"/>
      <c r="C513"/>
    </row>
    <row r="514" ht="13.5" spans="1:3">
      <c r="A514"/>
      <c r="B514"/>
      <c r="C514"/>
    </row>
    <row r="515" ht="13.5" spans="1:3">
      <c r="A515"/>
      <c r="B515"/>
      <c r="C515"/>
    </row>
    <row r="516" ht="13.5" spans="1:3">
      <c r="A516"/>
      <c r="B516"/>
      <c r="C516"/>
    </row>
    <row r="517" ht="13.5" spans="1:3">
      <c r="A517"/>
      <c r="B517"/>
      <c r="C517"/>
    </row>
    <row r="518" ht="13.5" spans="1:3">
      <c r="A518"/>
      <c r="B518"/>
      <c r="C518"/>
    </row>
    <row r="519" ht="13.5" spans="1:3">
      <c r="A519"/>
      <c r="B519"/>
      <c r="C519"/>
    </row>
    <row r="520" ht="13.5" spans="1:3">
      <c r="A520"/>
      <c r="B520"/>
      <c r="C520"/>
    </row>
    <row r="521" ht="13.5" spans="1:3">
      <c r="A521"/>
      <c r="B521"/>
      <c r="C521"/>
    </row>
    <row r="522" ht="13.5" spans="1:3">
      <c r="A522"/>
      <c r="B522"/>
      <c r="C522"/>
    </row>
    <row r="523" ht="13.5" spans="1:3">
      <c r="A523"/>
      <c r="B523"/>
      <c r="C523"/>
    </row>
    <row r="524" ht="13.5" spans="1:3">
      <c r="A524"/>
      <c r="B524"/>
      <c r="C524"/>
    </row>
    <row r="525" ht="13.5" spans="1:3">
      <c r="A525"/>
      <c r="B525"/>
      <c r="C525"/>
    </row>
    <row r="526" ht="13.5" spans="1:3">
      <c r="A526"/>
      <c r="B526"/>
      <c r="C526"/>
    </row>
    <row r="527" ht="13.5" spans="1:3">
      <c r="A527"/>
      <c r="B527"/>
      <c r="C527"/>
    </row>
    <row r="528" ht="13.5" spans="1:3">
      <c r="A528"/>
      <c r="B528"/>
      <c r="C528"/>
    </row>
    <row r="529" ht="13.5" spans="1:3">
      <c r="A529"/>
      <c r="B529"/>
      <c r="C529"/>
    </row>
    <row r="530" ht="13.5" spans="1:3">
      <c r="A530"/>
      <c r="B530"/>
      <c r="C530"/>
    </row>
    <row r="531" ht="13.5" spans="1:3">
      <c r="A531"/>
      <c r="B531"/>
      <c r="C531"/>
    </row>
    <row r="532" ht="13.5" spans="1:3">
      <c r="A532"/>
      <c r="B532"/>
      <c r="C532"/>
    </row>
    <row r="533" ht="13.5" spans="1:3">
      <c r="A533"/>
      <c r="B533"/>
      <c r="C533"/>
    </row>
    <row r="534" ht="13.5" spans="1:3">
      <c r="A534"/>
      <c r="B534"/>
      <c r="C534"/>
    </row>
    <row r="535" ht="13.5" spans="1:3">
      <c r="A535"/>
      <c r="B535"/>
      <c r="C535"/>
    </row>
    <row r="536" ht="13.5" spans="1:3">
      <c r="A536"/>
      <c r="B536"/>
      <c r="C536"/>
    </row>
    <row r="537" ht="13.5" spans="1:3">
      <c r="A537"/>
      <c r="B537"/>
      <c r="C537"/>
    </row>
    <row r="538" ht="13.5" spans="1:3">
      <c r="A538"/>
      <c r="B538"/>
      <c r="C538"/>
    </row>
    <row r="539" ht="13.5" spans="1:3">
      <c r="A539"/>
      <c r="B539"/>
      <c r="C539"/>
    </row>
    <row r="540" ht="13.5" spans="1:3">
      <c r="A540"/>
      <c r="B540"/>
      <c r="C540"/>
    </row>
    <row r="541" ht="13.5" spans="1:3">
      <c r="A541"/>
      <c r="B541"/>
      <c r="C541"/>
    </row>
    <row r="542" ht="13.5" spans="1:3">
      <c r="A542"/>
      <c r="B542"/>
      <c r="C542"/>
    </row>
    <row r="543" ht="13.5" spans="1:3">
      <c r="A543"/>
      <c r="B543"/>
      <c r="C543"/>
    </row>
    <row r="544" ht="13.5" spans="1:3">
      <c r="A544"/>
      <c r="B544"/>
      <c r="C544"/>
    </row>
    <row r="545" ht="13.5" spans="1:3">
      <c r="A545"/>
      <c r="B545"/>
      <c r="C545"/>
    </row>
    <row r="546" ht="13.5" spans="1:3">
      <c r="A546"/>
      <c r="B546"/>
      <c r="C546"/>
    </row>
    <row r="547" ht="13.5" spans="1:3">
      <c r="A547"/>
      <c r="B547"/>
      <c r="C547"/>
    </row>
    <row r="548" ht="13.5" spans="1:3">
      <c r="A548"/>
      <c r="B548"/>
      <c r="C548"/>
    </row>
    <row r="549" ht="13.5" spans="1:3">
      <c r="A549"/>
      <c r="B549"/>
      <c r="C549"/>
    </row>
    <row r="550" ht="13.5" spans="1:3">
      <c r="A550"/>
      <c r="B550"/>
      <c r="C550"/>
    </row>
    <row r="551" ht="13.5" spans="1:3">
      <c r="A551"/>
      <c r="B551"/>
      <c r="C551"/>
    </row>
    <row r="552" ht="13.5" spans="1:3">
      <c r="A552"/>
      <c r="B552"/>
      <c r="C552"/>
    </row>
    <row r="553" ht="13.5" spans="1:3">
      <c r="A553"/>
      <c r="B553"/>
      <c r="C553"/>
    </row>
    <row r="554" ht="13.5" spans="1:3">
      <c r="A554"/>
      <c r="B554"/>
      <c r="C554"/>
    </row>
    <row r="555" ht="13.5" spans="1:3">
      <c r="A555"/>
      <c r="B555"/>
      <c r="C555"/>
    </row>
    <row r="556" ht="13.5" spans="1:3">
      <c r="A556"/>
      <c r="B556"/>
      <c r="C556"/>
    </row>
    <row r="557" ht="13.5" spans="1:3">
      <c r="A557"/>
      <c r="B557"/>
      <c r="C557"/>
    </row>
    <row r="558" ht="13.5" spans="1:3">
      <c r="A558"/>
      <c r="B558"/>
      <c r="C558"/>
    </row>
    <row r="559" ht="13.5" spans="1:3">
      <c r="A559"/>
      <c r="B559"/>
      <c r="C559"/>
    </row>
    <row r="560" ht="13.5" spans="1:3">
      <c r="A560"/>
      <c r="B560"/>
      <c r="C560"/>
    </row>
    <row r="561" ht="13.5" spans="1:3">
      <c r="A561"/>
      <c r="B561"/>
      <c r="C561"/>
    </row>
    <row r="562" ht="13.5" spans="1:3">
      <c r="A562"/>
      <c r="B562"/>
      <c r="C562"/>
    </row>
    <row r="563" ht="13.5" spans="1:3">
      <c r="A563"/>
      <c r="B563"/>
      <c r="C563"/>
    </row>
    <row r="564" ht="13.5" spans="1:3">
      <c r="A564"/>
      <c r="B564"/>
      <c r="C564"/>
    </row>
    <row r="565" ht="13.5" spans="1:3">
      <c r="A565"/>
      <c r="B565"/>
      <c r="C565"/>
    </row>
    <row r="566" ht="13.5" spans="1:3">
      <c r="A566"/>
      <c r="B566"/>
      <c r="C566"/>
    </row>
    <row r="567" ht="13.5" spans="1:3">
      <c r="A567"/>
      <c r="B567"/>
      <c r="C567"/>
    </row>
    <row r="568" ht="13.5" spans="1:3">
      <c r="A568"/>
      <c r="B568"/>
      <c r="C568"/>
    </row>
    <row r="569" ht="13.5" spans="1:3">
      <c r="A569"/>
      <c r="B569"/>
      <c r="C569"/>
    </row>
    <row r="570" ht="13.5" spans="1:3">
      <c r="A570"/>
      <c r="B570"/>
      <c r="C570"/>
    </row>
    <row r="571" ht="13.5" spans="1:3">
      <c r="A571"/>
      <c r="B571"/>
      <c r="C571"/>
    </row>
    <row r="572" ht="13.5" spans="1:3">
      <c r="A572"/>
      <c r="B572"/>
      <c r="C572"/>
    </row>
    <row r="573" ht="13.5" spans="1:3">
      <c r="A573"/>
      <c r="B573"/>
      <c r="C573"/>
    </row>
    <row r="574" ht="13.5" spans="1:3">
      <c r="A574"/>
      <c r="B574"/>
      <c r="C574"/>
    </row>
    <row r="575" ht="13.5" spans="1:3">
      <c r="A575"/>
      <c r="B575"/>
      <c r="C575"/>
    </row>
    <row r="576" ht="13.5" spans="1:3">
      <c r="A576"/>
      <c r="B576"/>
      <c r="C576"/>
    </row>
    <row r="577" ht="13.5" spans="1:3">
      <c r="A577"/>
      <c r="B577"/>
      <c r="C577"/>
    </row>
    <row r="578" ht="13.5" spans="1:3">
      <c r="A578"/>
      <c r="B578"/>
      <c r="C578"/>
    </row>
    <row r="579" ht="13.5" spans="1:3">
      <c r="A579"/>
      <c r="B579"/>
      <c r="C579"/>
    </row>
    <row r="580" ht="13.5" spans="1:3">
      <c r="A580"/>
      <c r="B580"/>
      <c r="C580"/>
    </row>
    <row r="581" ht="13.5" spans="1:3">
      <c r="A581"/>
      <c r="B581"/>
      <c r="C581"/>
    </row>
    <row r="582" ht="13.5" spans="1:3">
      <c r="A582"/>
      <c r="B582"/>
      <c r="C582"/>
    </row>
    <row r="583" ht="13.5" spans="1:3">
      <c r="A583"/>
      <c r="B583"/>
      <c r="C583"/>
    </row>
    <row r="584" ht="13.5" spans="1:3">
      <c r="A584"/>
      <c r="B584"/>
      <c r="C584"/>
    </row>
    <row r="585" ht="13.5" spans="1:3">
      <c r="A585"/>
      <c r="B585"/>
      <c r="C585"/>
    </row>
    <row r="586" ht="13.5" spans="1:3">
      <c r="A586"/>
      <c r="B586"/>
      <c r="C586"/>
    </row>
    <row r="587" ht="13.5" spans="1:3">
      <c r="A587"/>
      <c r="B587"/>
      <c r="C587"/>
    </row>
    <row r="588" ht="13.5" spans="1:3">
      <c r="A588"/>
      <c r="B588"/>
      <c r="C588"/>
    </row>
    <row r="589" ht="13.5" spans="1:3">
      <c r="A589"/>
      <c r="B589"/>
      <c r="C589"/>
    </row>
    <row r="590" ht="13.5" spans="1:3">
      <c r="A590"/>
      <c r="B590"/>
      <c r="C590"/>
    </row>
    <row r="591" ht="13.5" spans="1:3">
      <c r="A591"/>
      <c r="B591"/>
      <c r="C591"/>
    </row>
    <row r="592" ht="13.5" spans="1:3">
      <c r="A592"/>
      <c r="B592"/>
      <c r="C592"/>
    </row>
    <row r="593" ht="13.5" spans="1:3">
      <c r="A593"/>
      <c r="B593"/>
      <c r="C593"/>
    </row>
    <row r="594" ht="13.5" spans="1:3">
      <c r="A594"/>
      <c r="B594"/>
      <c r="C594"/>
    </row>
    <row r="595" ht="13.5" spans="1:3">
      <c r="A595"/>
      <c r="B595"/>
      <c r="C595"/>
    </row>
    <row r="596" ht="13.5" spans="1:3">
      <c r="A596"/>
      <c r="B596"/>
      <c r="C596"/>
    </row>
    <row r="597" ht="13.5" spans="1:3">
      <c r="A597"/>
      <c r="B597"/>
      <c r="C597"/>
    </row>
    <row r="598" ht="13.5" spans="1:3">
      <c r="A598"/>
      <c r="B598"/>
      <c r="C598"/>
    </row>
    <row r="599" ht="13.5" spans="1:3">
      <c r="A599"/>
      <c r="B599"/>
      <c r="C599"/>
    </row>
    <row r="600" ht="13.5" spans="1:3">
      <c r="A600"/>
      <c r="B600"/>
      <c r="C600"/>
    </row>
    <row r="601" ht="13.5" spans="1:3">
      <c r="A601"/>
      <c r="B601"/>
      <c r="C601"/>
    </row>
    <row r="602" ht="13.5" spans="1:3">
      <c r="A602"/>
      <c r="B602"/>
      <c r="C602"/>
    </row>
    <row r="603" ht="13.5" spans="1:3">
      <c r="A603"/>
      <c r="B603"/>
      <c r="C603"/>
    </row>
    <row r="604" ht="13.5" spans="1:3">
      <c r="A604"/>
      <c r="B604"/>
      <c r="C604"/>
    </row>
    <row r="605" ht="13.5" spans="1:3">
      <c r="A605"/>
      <c r="B605"/>
      <c r="C605"/>
    </row>
    <row r="606" ht="13.5" spans="1:3">
      <c r="A606"/>
      <c r="B606"/>
      <c r="C606"/>
    </row>
    <row r="607" ht="13.5" spans="1:3">
      <c r="A607"/>
      <c r="B607"/>
      <c r="C607"/>
    </row>
    <row r="608" ht="13.5" spans="1:3">
      <c r="A608"/>
      <c r="B608"/>
      <c r="C608"/>
    </row>
    <row r="609" ht="13.5" spans="1:3">
      <c r="A609"/>
      <c r="B609"/>
      <c r="C609"/>
    </row>
    <row r="610" ht="13.5" spans="1:3">
      <c r="A610"/>
      <c r="B610"/>
      <c r="C610"/>
    </row>
    <row r="611" ht="13.5" spans="1:3">
      <c r="A611"/>
      <c r="B611"/>
      <c r="C611"/>
    </row>
    <row r="612" ht="13.5" spans="1:3">
      <c r="A612"/>
      <c r="B612"/>
      <c r="C612"/>
    </row>
    <row r="613" ht="13.5" spans="1:3">
      <c r="A613"/>
      <c r="B613"/>
      <c r="C613"/>
    </row>
    <row r="614" ht="13.5" spans="1:3">
      <c r="A614"/>
      <c r="B614"/>
      <c r="C614"/>
    </row>
    <row r="615" ht="13.5" spans="1:3">
      <c r="A615"/>
      <c r="B615"/>
      <c r="C615"/>
    </row>
    <row r="616" ht="13.5" spans="1:3">
      <c r="A616"/>
      <c r="B616"/>
      <c r="C616"/>
    </row>
    <row r="617" ht="13.5" spans="1:3">
      <c r="A617"/>
      <c r="B617"/>
      <c r="C617"/>
    </row>
    <row r="618" ht="13.5" spans="1:3">
      <c r="A618"/>
      <c r="B618"/>
      <c r="C618"/>
    </row>
    <row r="619" ht="13.5" spans="1:3">
      <c r="A619"/>
      <c r="B619"/>
      <c r="C619"/>
    </row>
    <row r="620" ht="13.5" spans="1:3">
      <c r="A620"/>
      <c r="B620"/>
      <c r="C620"/>
    </row>
    <row r="621" ht="13.5" spans="1:3">
      <c r="A621"/>
      <c r="B621"/>
      <c r="C621"/>
    </row>
    <row r="622" ht="13.5" spans="1:3">
      <c r="A622"/>
      <c r="B622"/>
      <c r="C622"/>
    </row>
    <row r="623" ht="13.5" spans="1:3">
      <c r="A623"/>
      <c r="B623"/>
      <c r="C623"/>
    </row>
    <row r="624" ht="13.5" spans="1:3">
      <c r="A624"/>
      <c r="B624"/>
      <c r="C624"/>
    </row>
    <row r="625" ht="13.5" spans="1:3">
      <c r="A625"/>
      <c r="B625"/>
      <c r="C625"/>
    </row>
    <row r="626" ht="13.5" spans="1:3">
      <c r="A626"/>
      <c r="B626"/>
      <c r="C626"/>
    </row>
    <row r="627" ht="13.5" spans="1:3">
      <c r="A627"/>
      <c r="B627"/>
      <c r="C627"/>
    </row>
    <row r="628" ht="13.5" spans="1:3">
      <c r="A628"/>
      <c r="B628"/>
      <c r="C628"/>
    </row>
    <row r="629" ht="13.5" spans="1:3">
      <c r="A629"/>
      <c r="B629"/>
      <c r="C629"/>
    </row>
    <row r="630" ht="13.5" spans="1:3">
      <c r="A630"/>
      <c r="B630"/>
      <c r="C630"/>
    </row>
    <row r="631" ht="13.5" spans="1:3">
      <c r="A631"/>
      <c r="B631"/>
      <c r="C631"/>
    </row>
    <row r="632" ht="13.5" spans="1:3">
      <c r="A632"/>
      <c r="B632"/>
      <c r="C632"/>
    </row>
    <row r="633" ht="13.5" spans="1:3">
      <c r="A633"/>
      <c r="B633"/>
      <c r="C633"/>
    </row>
    <row r="634" ht="13.5" spans="1:3">
      <c r="A634"/>
      <c r="B634"/>
      <c r="C634"/>
    </row>
    <row r="635" ht="13.5" spans="1:3">
      <c r="A635"/>
      <c r="B635"/>
      <c r="C635"/>
    </row>
    <row r="636" ht="13.5" spans="1:3">
      <c r="A636"/>
      <c r="B636"/>
      <c r="C636"/>
    </row>
    <row r="637" ht="13.5" spans="1:3">
      <c r="A637"/>
      <c r="B637"/>
      <c r="C637"/>
    </row>
    <row r="638" ht="13.5" spans="1:3">
      <c r="A638"/>
      <c r="B638"/>
      <c r="C638"/>
    </row>
    <row r="639" ht="13.5" spans="1:3">
      <c r="A639"/>
      <c r="B639"/>
      <c r="C639"/>
    </row>
    <row r="640" ht="13.5" spans="1:3">
      <c r="A640"/>
      <c r="B640"/>
      <c r="C640"/>
    </row>
    <row r="641" ht="13.5" spans="1:3">
      <c r="A641"/>
      <c r="B641"/>
      <c r="C641"/>
    </row>
    <row r="642" ht="13.5" spans="1:3">
      <c r="A642"/>
      <c r="B642"/>
      <c r="C642"/>
    </row>
    <row r="643" ht="13.5" spans="1:3">
      <c r="A643"/>
      <c r="B643"/>
      <c r="C643"/>
    </row>
    <row r="644" ht="13.5" spans="1:3">
      <c r="A644"/>
      <c r="B644"/>
      <c r="C644"/>
    </row>
    <row r="645" ht="13.5" spans="1:3">
      <c r="A645"/>
      <c r="B645"/>
      <c r="C645"/>
    </row>
    <row r="646" ht="13.5" spans="1:3">
      <c r="A646"/>
      <c r="B646"/>
      <c r="C646"/>
    </row>
    <row r="647" ht="13.5" spans="1:3">
      <c r="A647"/>
      <c r="B647"/>
      <c r="C647"/>
    </row>
    <row r="648" ht="13.5" spans="1:3">
      <c r="A648"/>
      <c r="B648"/>
      <c r="C648"/>
    </row>
    <row r="649" ht="13.5" spans="1:3">
      <c r="A649"/>
      <c r="B649"/>
      <c r="C649"/>
    </row>
    <row r="650" ht="13.5" spans="1:3">
      <c r="A650"/>
      <c r="B650"/>
      <c r="C650"/>
    </row>
    <row r="651" ht="13.5" spans="1:3">
      <c r="A651"/>
      <c r="B651"/>
      <c r="C651"/>
    </row>
    <row r="652" ht="13.5" spans="1:3">
      <c r="A652"/>
      <c r="B652"/>
      <c r="C652"/>
    </row>
    <row r="653" ht="13.5" spans="1:3">
      <c r="A653"/>
      <c r="B653"/>
      <c r="C653"/>
    </row>
    <row r="654" ht="13.5" spans="1:3">
      <c r="A654"/>
      <c r="B654"/>
      <c r="C654"/>
    </row>
    <row r="655" ht="13.5" spans="1:3">
      <c r="A655"/>
      <c r="B655"/>
      <c r="C655"/>
    </row>
    <row r="656" ht="13.5" spans="1:3">
      <c r="A656"/>
      <c r="B656"/>
      <c r="C656"/>
    </row>
    <row r="657" ht="13.5" spans="1:3">
      <c r="A657"/>
      <c r="B657"/>
      <c r="C657"/>
    </row>
    <row r="658" ht="13.5" spans="1:3">
      <c r="A658"/>
      <c r="B658"/>
      <c r="C658"/>
    </row>
    <row r="659" ht="13.5" spans="1:3">
      <c r="A659"/>
      <c r="B659"/>
      <c r="C659"/>
    </row>
    <row r="660" ht="13.5" spans="1:3">
      <c r="A660"/>
      <c r="B660"/>
      <c r="C660"/>
    </row>
    <row r="661" ht="13.5" spans="1:3">
      <c r="A661"/>
      <c r="B661"/>
      <c r="C661"/>
    </row>
    <row r="662" ht="13.5" spans="1:3">
      <c r="A662"/>
      <c r="B662"/>
      <c r="C662"/>
    </row>
    <row r="663" ht="13.5" spans="1:3">
      <c r="A663"/>
      <c r="B663"/>
      <c r="C663"/>
    </row>
    <row r="664" ht="13.5" spans="1:3">
      <c r="A664"/>
      <c r="B664"/>
      <c r="C664"/>
    </row>
    <row r="665" ht="13.5" spans="1:3">
      <c r="A665"/>
      <c r="B665"/>
      <c r="C665"/>
    </row>
    <row r="666" ht="13.5" spans="1:3">
      <c r="A666"/>
      <c r="B666"/>
      <c r="C666"/>
    </row>
    <row r="667" ht="13.5" spans="1:3">
      <c r="A667"/>
      <c r="B667"/>
      <c r="C667"/>
    </row>
    <row r="668" ht="13.5" spans="1:3">
      <c r="A668"/>
      <c r="B668"/>
      <c r="C668"/>
    </row>
    <row r="669" ht="13.5" spans="1:3">
      <c r="A669"/>
      <c r="B669"/>
      <c r="C669"/>
    </row>
    <row r="670" ht="13.5" spans="1:3">
      <c r="A670"/>
      <c r="B670"/>
      <c r="C670"/>
    </row>
    <row r="671" ht="13.5" spans="1:3">
      <c r="A671"/>
      <c r="B671"/>
      <c r="C671"/>
    </row>
    <row r="672" ht="13.5" spans="1:3">
      <c r="A672"/>
      <c r="B672"/>
      <c r="C672"/>
    </row>
    <row r="673" ht="13.5" spans="1:3">
      <c r="A673"/>
      <c r="B673"/>
      <c r="C673"/>
    </row>
    <row r="674" ht="13.5" spans="1:3">
      <c r="A674"/>
      <c r="B674"/>
      <c r="C674"/>
    </row>
    <row r="675" ht="13.5" spans="1:3">
      <c r="A675"/>
      <c r="B675"/>
      <c r="C675"/>
    </row>
    <row r="676" ht="13.5" spans="1:3">
      <c r="A676"/>
      <c r="B676"/>
      <c r="C676"/>
    </row>
    <row r="677" ht="13.5" spans="1:3">
      <c r="A677"/>
      <c r="B677"/>
      <c r="C677"/>
    </row>
    <row r="678" ht="13.5" spans="1:3">
      <c r="A678"/>
      <c r="B678"/>
      <c r="C678"/>
    </row>
    <row r="679" ht="13.5" spans="1:3">
      <c r="A679"/>
      <c r="B679"/>
      <c r="C679"/>
    </row>
    <row r="680" ht="13.5" spans="1:3">
      <c r="A680"/>
      <c r="B680"/>
      <c r="C680"/>
    </row>
    <row r="681" ht="13.5" spans="1:3">
      <c r="A681"/>
      <c r="B681"/>
      <c r="C681"/>
    </row>
    <row r="682" ht="13.5" spans="1:3">
      <c r="A682"/>
      <c r="B682"/>
      <c r="C682"/>
    </row>
    <row r="683" ht="13.5" spans="1:3">
      <c r="A683"/>
      <c r="B683"/>
      <c r="C683"/>
    </row>
    <row r="684" ht="13.5" spans="1:3">
      <c r="A684"/>
      <c r="B684"/>
      <c r="C684"/>
    </row>
    <row r="685" ht="13.5" spans="1:3">
      <c r="A685"/>
      <c r="B685"/>
      <c r="C685"/>
    </row>
    <row r="686" ht="13.5" spans="1:3">
      <c r="A686"/>
      <c r="B686"/>
      <c r="C686"/>
    </row>
    <row r="687" ht="13.5" spans="1:3">
      <c r="A687"/>
      <c r="B687"/>
      <c r="C687"/>
    </row>
    <row r="688" ht="13.5" spans="1:3">
      <c r="A688"/>
      <c r="B688"/>
      <c r="C688"/>
    </row>
    <row r="689" ht="13.5" spans="1:3">
      <c r="A689"/>
      <c r="B689"/>
      <c r="C689"/>
    </row>
    <row r="690" ht="13.5" spans="1:3">
      <c r="A690"/>
      <c r="B690"/>
      <c r="C690"/>
    </row>
    <row r="691" ht="13.5" spans="1:3">
      <c r="A691"/>
      <c r="B691"/>
      <c r="C691"/>
    </row>
    <row r="692" ht="13.5" spans="1:3">
      <c r="A692"/>
      <c r="B692"/>
      <c r="C692"/>
    </row>
    <row r="693" ht="13.5" spans="1:3">
      <c r="A693"/>
      <c r="B693"/>
      <c r="C693"/>
    </row>
    <row r="694" ht="13.5" spans="1:3">
      <c r="A694"/>
      <c r="B694"/>
      <c r="C694"/>
    </row>
    <row r="695" ht="13.5" spans="1:3">
      <c r="A695"/>
      <c r="B695"/>
      <c r="C695"/>
    </row>
    <row r="696" ht="13.5" spans="1:3">
      <c r="A696"/>
      <c r="B696"/>
      <c r="C696"/>
    </row>
    <row r="697" ht="13.5" spans="1:3">
      <c r="A697"/>
      <c r="B697"/>
      <c r="C697"/>
    </row>
    <row r="698" ht="13.5" spans="1:3">
      <c r="A698"/>
      <c r="B698"/>
      <c r="C698"/>
    </row>
    <row r="699" ht="13.5" spans="1:3">
      <c r="A699"/>
      <c r="B699"/>
      <c r="C699"/>
    </row>
    <row r="700" ht="13.5" spans="1:3">
      <c r="A700"/>
      <c r="B700"/>
      <c r="C700"/>
    </row>
    <row r="701" ht="13.5" spans="1:3">
      <c r="A701"/>
      <c r="B701"/>
      <c r="C701"/>
    </row>
    <row r="702" ht="13.5" spans="1:3">
      <c r="A702"/>
      <c r="B702"/>
      <c r="C702"/>
    </row>
    <row r="703" ht="13.5" spans="1:3">
      <c r="A703"/>
      <c r="B703"/>
      <c r="C703"/>
    </row>
    <row r="704" ht="13.5" spans="1:3">
      <c r="A704"/>
      <c r="B704"/>
      <c r="C704"/>
    </row>
    <row r="705" ht="13.5" spans="1:3">
      <c r="A705"/>
      <c r="B705"/>
      <c r="C705"/>
    </row>
    <row r="706" ht="13.5" spans="1:3">
      <c r="A706"/>
      <c r="B706"/>
      <c r="C706"/>
    </row>
    <row r="707" ht="13.5" spans="1:3">
      <c r="A707"/>
      <c r="B707"/>
      <c r="C707"/>
    </row>
    <row r="708" ht="13.5" spans="1:3">
      <c r="A708"/>
      <c r="B708"/>
      <c r="C708"/>
    </row>
    <row r="709" ht="13.5" spans="1:3">
      <c r="A709"/>
      <c r="B709"/>
      <c r="C709"/>
    </row>
    <row r="710" ht="13.5" spans="1:3">
      <c r="A710"/>
      <c r="B710"/>
      <c r="C710"/>
    </row>
    <row r="711" ht="13.5" spans="1:3">
      <c r="A711"/>
      <c r="B711"/>
      <c r="C711"/>
    </row>
    <row r="712" ht="13.5" spans="1:3">
      <c r="A712"/>
      <c r="B712"/>
      <c r="C712"/>
    </row>
    <row r="713" ht="13.5" spans="1:3">
      <c r="A713"/>
      <c r="B713"/>
      <c r="C713"/>
    </row>
    <row r="714" ht="13.5" spans="1:3">
      <c r="A714"/>
      <c r="B714"/>
      <c r="C714"/>
    </row>
    <row r="715" ht="13.5" spans="1:3">
      <c r="A715"/>
      <c r="B715"/>
      <c r="C715"/>
    </row>
    <row r="716" ht="13.5" spans="1:3">
      <c r="A716"/>
      <c r="B716"/>
      <c r="C716"/>
    </row>
    <row r="717" ht="13.5" spans="1:3">
      <c r="A717"/>
      <c r="B717"/>
      <c r="C717"/>
    </row>
    <row r="718" ht="13.5" spans="1:3">
      <c r="A718"/>
      <c r="B718"/>
      <c r="C718"/>
    </row>
    <row r="719" ht="13.5" spans="1:3">
      <c r="A719"/>
      <c r="B719"/>
      <c r="C719"/>
    </row>
    <row r="720" ht="13.5" spans="1:3">
      <c r="A720"/>
      <c r="B720"/>
      <c r="C720"/>
    </row>
    <row r="721" ht="13.5" spans="1:3">
      <c r="A721"/>
      <c r="B721"/>
      <c r="C721"/>
    </row>
    <row r="722" ht="13.5" spans="1:3">
      <c r="A722"/>
      <c r="B722"/>
      <c r="C722"/>
    </row>
    <row r="723" ht="13.5" spans="1:3">
      <c r="A723"/>
      <c r="B723"/>
      <c r="C723"/>
    </row>
    <row r="724" ht="13.5" spans="1:3">
      <c r="A724"/>
      <c r="B724"/>
      <c r="C724"/>
    </row>
    <row r="725" ht="13.5" spans="1:3">
      <c r="A725"/>
      <c r="B725"/>
      <c r="C725"/>
    </row>
    <row r="726" ht="13.5" spans="1:3">
      <c r="A726"/>
      <c r="B726"/>
      <c r="C726"/>
    </row>
    <row r="727" ht="13.5" spans="1:3">
      <c r="A727"/>
      <c r="B727"/>
      <c r="C727"/>
    </row>
    <row r="728" ht="13.5" spans="1:3">
      <c r="A728"/>
      <c r="B728"/>
      <c r="C728"/>
    </row>
    <row r="729" ht="13.5" spans="1:3">
      <c r="A729"/>
      <c r="B729"/>
      <c r="C729"/>
    </row>
    <row r="730" ht="13.5" spans="1:3">
      <c r="A730"/>
      <c r="B730"/>
      <c r="C730"/>
    </row>
    <row r="731" ht="13.5" spans="1:3">
      <c r="A731"/>
      <c r="B731"/>
      <c r="C731"/>
    </row>
    <row r="732" ht="13.5" spans="1:3">
      <c r="A732"/>
      <c r="B732"/>
      <c r="C732"/>
    </row>
    <row r="733" ht="13.5" spans="1:3">
      <c r="A733"/>
      <c r="B733"/>
      <c r="C733"/>
    </row>
    <row r="734" ht="13.5" spans="1:3">
      <c r="A734"/>
      <c r="B734"/>
      <c r="C734"/>
    </row>
    <row r="735" ht="13.5" spans="1:3">
      <c r="A735"/>
      <c r="B735"/>
      <c r="C735"/>
    </row>
    <row r="736" ht="13.5" spans="1:3">
      <c r="A736"/>
      <c r="B736"/>
      <c r="C736"/>
    </row>
    <row r="737" ht="13.5" spans="1:3">
      <c r="A737"/>
      <c r="B737"/>
      <c r="C737"/>
    </row>
    <row r="738" ht="13.5" spans="1:3">
      <c r="A738"/>
      <c r="B738"/>
      <c r="C738"/>
    </row>
    <row r="739" ht="13.5" spans="1:3">
      <c r="A739"/>
      <c r="B739"/>
      <c r="C739"/>
    </row>
    <row r="740" ht="13.5" spans="1:3">
      <c r="A740"/>
      <c r="B740"/>
      <c r="C740"/>
    </row>
    <row r="741" ht="13.5" spans="1:3">
      <c r="A741"/>
      <c r="B741"/>
      <c r="C741"/>
    </row>
    <row r="742" ht="13.5" spans="1:3">
      <c r="A742"/>
      <c r="B742"/>
      <c r="C742"/>
    </row>
    <row r="743" ht="13.5" spans="1:3">
      <c r="A743"/>
      <c r="B743"/>
      <c r="C743"/>
    </row>
    <row r="744" ht="13.5" spans="1:3">
      <c r="A744"/>
      <c r="B744"/>
      <c r="C744"/>
    </row>
    <row r="745" ht="13.5" spans="1:3">
      <c r="A745"/>
      <c r="B745"/>
      <c r="C745"/>
    </row>
    <row r="746" ht="13.5" spans="1:3">
      <c r="A746"/>
      <c r="B746"/>
      <c r="C746"/>
    </row>
    <row r="747" ht="13.5" spans="1:3">
      <c r="A747"/>
      <c r="B747"/>
      <c r="C747"/>
    </row>
    <row r="748" ht="13.5" spans="1:3">
      <c r="A748"/>
      <c r="B748"/>
      <c r="C748"/>
    </row>
    <row r="749" ht="13.5" spans="1:3">
      <c r="A749"/>
      <c r="B749"/>
      <c r="C749"/>
    </row>
    <row r="750" ht="13.5" spans="1:3">
      <c r="A750"/>
      <c r="B750"/>
      <c r="C750"/>
    </row>
    <row r="751" ht="13.5" spans="1:3">
      <c r="A751"/>
      <c r="B751"/>
      <c r="C751"/>
    </row>
    <row r="752" ht="13.5" spans="1:3">
      <c r="A752"/>
      <c r="B752"/>
      <c r="C752"/>
    </row>
    <row r="753" ht="13.5" spans="1:3">
      <c r="A753"/>
      <c r="B753"/>
      <c r="C753"/>
    </row>
    <row r="754" ht="13.5" spans="1:3">
      <c r="A754"/>
      <c r="B754"/>
      <c r="C754"/>
    </row>
    <row r="755" ht="13.5" spans="1:3">
      <c r="A755"/>
      <c r="B755"/>
      <c r="C755"/>
    </row>
    <row r="756" ht="13.5" spans="1:3">
      <c r="A756"/>
      <c r="B756"/>
      <c r="C756"/>
    </row>
    <row r="757" ht="13.5" spans="1:3">
      <c r="A757"/>
      <c r="B757"/>
      <c r="C757"/>
    </row>
    <row r="758" ht="13.5" spans="1:3">
      <c r="A758"/>
      <c r="B758"/>
      <c r="C758"/>
    </row>
    <row r="759" ht="13.5" spans="1:3">
      <c r="A759"/>
      <c r="B759"/>
      <c r="C759"/>
    </row>
    <row r="760" ht="13.5" spans="1:3">
      <c r="A760"/>
      <c r="B760"/>
      <c r="C760"/>
    </row>
    <row r="761" ht="13.5" spans="1:3">
      <c r="A761"/>
      <c r="B761"/>
      <c r="C761"/>
    </row>
    <row r="762" ht="13.5" spans="1:3">
      <c r="A762"/>
      <c r="B762"/>
      <c r="C762"/>
    </row>
    <row r="763" ht="13.5" spans="1:3">
      <c r="A763"/>
      <c r="B763"/>
      <c r="C763"/>
    </row>
    <row r="764" ht="13.5" spans="1:3">
      <c r="A764"/>
      <c r="B764"/>
      <c r="C764"/>
    </row>
    <row r="765" ht="13.5" spans="1:3">
      <c r="A765"/>
      <c r="B765"/>
      <c r="C765"/>
    </row>
    <row r="766" ht="13.5" spans="1:3">
      <c r="A766"/>
      <c r="B766"/>
      <c r="C766"/>
    </row>
    <row r="767" ht="13.5" spans="1:3">
      <c r="A767"/>
      <c r="B767"/>
      <c r="C767"/>
    </row>
    <row r="768" ht="13.5" spans="1:3">
      <c r="A768"/>
      <c r="B768"/>
      <c r="C768"/>
    </row>
    <row r="769" ht="13.5" spans="1:3">
      <c r="A769"/>
      <c r="B769"/>
      <c r="C769"/>
    </row>
    <row r="770" ht="13.5" spans="1:3">
      <c r="A770"/>
      <c r="B770"/>
      <c r="C770"/>
    </row>
    <row r="771" ht="13.5" spans="1:3">
      <c r="A771"/>
      <c r="B771"/>
      <c r="C771"/>
    </row>
    <row r="772" ht="13.5" spans="1:3">
      <c r="A772"/>
      <c r="B772"/>
      <c r="C772"/>
    </row>
    <row r="773" ht="13.5" spans="1:3">
      <c r="A773"/>
      <c r="B773"/>
      <c r="C773"/>
    </row>
    <row r="774" ht="13.5" spans="1:3">
      <c r="A774"/>
      <c r="B774"/>
      <c r="C774"/>
    </row>
    <row r="775" ht="13.5" spans="1:3">
      <c r="A775"/>
      <c r="B775"/>
      <c r="C775"/>
    </row>
    <row r="776" ht="13.5" spans="1:3">
      <c r="A776"/>
      <c r="B776"/>
      <c r="C776"/>
    </row>
    <row r="777" ht="13.5" spans="1:3">
      <c r="A777"/>
      <c r="B777"/>
      <c r="C777"/>
    </row>
    <row r="778" ht="13.5" spans="1:3">
      <c r="A778"/>
      <c r="B778"/>
      <c r="C778"/>
    </row>
    <row r="779" ht="13.5" spans="1:3">
      <c r="A779"/>
      <c r="B779"/>
      <c r="C779"/>
    </row>
    <row r="780" ht="13.5" spans="1:3">
      <c r="A780"/>
      <c r="B780"/>
      <c r="C780"/>
    </row>
    <row r="781" ht="13.5" spans="1:3">
      <c r="A781"/>
      <c r="B781"/>
      <c r="C781"/>
    </row>
    <row r="782" ht="13.5" spans="1:3">
      <c r="A782"/>
      <c r="B782"/>
      <c r="C782"/>
    </row>
    <row r="783" ht="13.5" spans="1:3">
      <c r="A783"/>
      <c r="B783"/>
      <c r="C783"/>
    </row>
    <row r="784" ht="13.5" spans="1:3">
      <c r="A784"/>
      <c r="B784"/>
      <c r="C784"/>
    </row>
    <row r="785" ht="13.5" spans="1:3">
      <c r="A785"/>
      <c r="B785"/>
      <c r="C785"/>
    </row>
    <row r="786" ht="13.5" spans="1:3">
      <c r="A786"/>
      <c r="B786"/>
      <c r="C786"/>
    </row>
    <row r="787" ht="13.5" spans="1:3">
      <c r="A787"/>
      <c r="B787"/>
      <c r="C787"/>
    </row>
    <row r="788" ht="13.5" spans="1:3">
      <c r="A788"/>
      <c r="B788"/>
      <c r="C788"/>
    </row>
    <row r="789" ht="13.5" spans="1:3">
      <c r="A789"/>
      <c r="B789"/>
      <c r="C789"/>
    </row>
    <row r="790" ht="13.5" spans="1:3">
      <c r="A790"/>
      <c r="B790"/>
      <c r="C790"/>
    </row>
    <row r="791" ht="13.5" spans="1:3">
      <c r="A791"/>
      <c r="B791"/>
      <c r="C791"/>
    </row>
    <row r="792" ht="13.5" spans="1:3">
      <c r="A792"/>
      <c r="B792"/>
      <c r="C792"/>
    </row>
    <row r="793" ht="13.5" spans="1:3">
      <c r="A793"/>
      <c r="B793"/>
      <c r="C793"/>
    </row>
    <row r="794" ht="13.5" spans="1:3">
      <c r="A794"/>
      <c r="B794"/>
      <c r="C794"/>
    </row>
    <row r="795" ht="13.5" spans="1:3">
      <c r="A795"/>
      <c r="B795"/>
      <c r="C795"/>
    </row>
    <row r="796" ht="13.5" spans="1:3">
      <c r="A796"/>
      <c r="B796"/>
      <c r="C796"/>
    </row>
    <row r="797" ht="13.5" spans="1:3">
      <c r="A797"/>
      <c r="B797"/>
      <c r="C797"/>
    </row>
    <row r="798" ht="13.5" spans="1:3">
      <c r="A798"/>
      <c r="B798"/>
      <c r="C798"/>
    </row>
    <row r="799" ht="13.5" spans="1:3">
      <c r="A799"/>
      <c r="B799"/>
      <c r="C799"/>
    </row>
    <row r="800" ht="13.5" spans="1:3">
      <c r="A800"/>
      <c r="B800"/>
      <c r="C800"/>
    </row>
    <row r="801" ht="13.5" spans="1:3">
      <c r="A801"/>
      <c r="B801"/>
      <c r="C801"/>
    </row>
    <row r="802" ht="13.5" spans="1:3">
      <c r="A802"/>
      <c r="B802"/>
      <c r="C802"/>
    </row>
    <row r="803" ht="13.5" spans="1:3">
      <c r="A803"/>
      <c r="B803"/>
      <c r="C803"/>
    </row>
    <row r="804" ht="13.5" spans="1:3">
      <c r="A804"/>
      <c r="B804"/>
      <c r="C804"/>
    </row>
    <row r="805" ht="13.5" spans="1:3">
      <c r="A805"/>
      <c r="B805"/>
      <c r="C805"/>
    </row>
    <row r="806" ht="13.5" spans="1:3">
      <c r="A806"/>
      <c r="B806"/>
      <c r="C806"/>
    </row>
    <row r="807" ht="13.5" spans="1:3">
      <c r="A807"/>
      <c r="B807"/>
      <c r="C807"/>
    </row>
    <row r="808" ht="13.5" spans="1:3">
      <c r="A808"/>
      <c r="B808"/>
      <c r="C808"/>
    </row>
    <row r="809" ht="13.5" spans="1:3">
      <c r="A809"/>
      <c r="B809"/>
      <c r="C809"/>
    </row>
    <row r="810" ht="13.5" spans="1:3">
      <c r="A810"/>
      <c r="B810"/>
      <c r="C810"/>
    </row>
    <row r="811" ht="13.5" spans="1:3">
      <c r="A811"/>
      <c r="B811"/>
      <c r="C811"/>
    </row>
    <row r="812" ht="13.5" spans="1:3">
      <c r="A812"/>
      <c r="B812"/>
      <c r="C812"/>
    </row>
    <row r="813" ht="13.5" spans="1:3">
      <c r="A813"/>
      <c r="B813"/>
      <c r="C813"/>
    </row>
    <row r="814" ht="13.5" spans="1:3">
      <c r="A814"/>
      <c r="B814"/>
      <c r="C814"/>
    </row>
    <row r="815" ht="13.5" spans="1:3">
      <c r="A815"/>
      <c r="B815"/>
      <c r="C815"/>
    </row>
    <row r="816" ht="13.5" spans="1:3">
      <c r="A816"/>
      <c r="B816"/>
      <c r="C816"/>
    </row>
    <row r="817" ht="13.5" spans="1:3">
      <c r="A817"/>
      <c r="B817"/>
      <c r="C817"/>
    </row>
    <row r="818" ht="13.5" spans="1:3">
      <c r="A818"/>
      <c r="B818"/>
      <c r="C818"/>
    </row>
    <row r="819" ht="13.5" spans="1:3">
      <c r="A819"/>
      <c r="B819"/>
      <c r="C819"/>
    </row>
    <row r="820" ht="13.5" spans="1:3">
      <c r="A820"/>
      <c r="B820"/>
      <c r="C820"/>
    </row>
    <row r="821" ht="13.5" spans="1:3">
      <c r="A821"/>
      <c r="B821"/>
      <c r="C821"/>
    </row>
    <row r="822" ht="13.5" spans="1:3">
      <c r="A822"/>
      <c r="B822"/>
      <c r="C822"/>
    </row>
    <row r="823" ht="13.5" spans="1:3">
      <c r="A823"/>
      <c r="B823"/>
      <c r="C823"/>
    </row>
    <row r="824" ht="13.5" spans="1:3">
      <c r="A824"/>
      <c r="B824"/>
      <c r="C824"/>
    </row>
    <row r="825" ht="13.5" spans="1:3">
      <c r="A825"/>
      <c r="B825"/>
      <c r="C825"/>
    </row>
    <row r="826" ht="13.5" spans="1:3">
      <c r="A826"/>
      <c r="B826"/>
      <c r="C826"/>
    </row>
    <row r="827" ht="13.5" spans="1:3">
      <c r="A827"/>
      <c r="B827"/>
      <c r="C827"/>
    </row>
    <row r="828" ht="13.5" spans="1:3">
      <c r="A828"/>
      <c r="B828"/>
      <c r="C828"/>
    </row>
    <row r="829" ht="13.5" spans="1:3">
      <c r="A829"/>
      <c r="B829"/>
      <c r="C829"/>
    </row>
    <row r="830" ht="13.5" spans="1:3">
      <c r="A830"/>
      <c r="B830"/>
      <c r="C830"/>
    </row>
    <row r="831" ht="13.5" spans="1:3">
      <c r="A831"/>
      <c r="B831"/>
      <c r="C831"/>
    </row>
    <row r="832" ht="13.5" spans="1:3">
      <c r="A832"/>
      <c r="B832"/>
      <c r="C832"/>
    </row>
    <row r="833" ht="13.5" spans="1:3">
      <c r="A833"/>
      <c r="B833"/>
      <c r="C833"/>
    </row>
    <row r="834" ht="13.5" spans="1:3">
      <c r="A834"/>
      <c r="B834"/>
      <c r="C834"/>
    </row>
    <row r="835" ht="13.5" spans="1:3">
      <c r="A835"/>
      <c r="B835"/>
      <c r="C835"/>
    </row>
    <row r="836" ht="13.5" spans="1:3">
      <c r="A836"/>
      <c r="B836"/>
      <c r="C836"/>
    </row>
    <row r="837" ht="13.5" spans="1:3">
      <c r="A837"/>
      <c r="B837"/>
      <c r="C837"/>
    </row>
    <row r="838" ht="13.5" spans="1:3">
      <c r="A838"/>
      <c r="B838"/>
      <c r="C838"/>
    </row>
    <row r="839" ht="13.5" spans="1:3">
      <c r="A839"/>
      <c r="B839"/>
      <c r="C839"/>
    </row>
    <row r="840" ht="13.5" spans="1:3">
      <c r="A840"/>
      <c r="B840"/>
      <c r="C840"/>
    </row>
    <row r="841" ht="13.5" spans="1:3">
      <c r="A841"/>
      <c r="B841"/>
      <c r="C841"/>
    </row>
    <row r="842" ht="13.5" spans="1:3">
      <c r="A842"/>
      <c r="B842"/>
      <c r="C842"/>
    </row>
    <row r="843" ht="13.5" spans="1:3">
      <c r="A843"/>
      <c r="B843"/>
      <c r="C843"/>
    </row>
    <row r="844" ht="13.5" spans="1:3">
      <c r="A844"/>
      <c r="B844"/>
      <c r="C844"/>
    </row>
    <row r="845" ht="13.5" spans="1:3">
      <c r="A845"/>
      <c r="B845"/>
      <c r="C845"/>
    </row>
    <row r="846" ht="13.5" spans="1:3">
      <c r="A846"/>
      <c r="B846"/>
      <c r="C846"/>
    </row>
    <row r="847" ht="13.5" spans="1:3">
      <c r="A847"/>
      <c r="B847"/>
      <c r="C847"/>
    </row>
    <row r="848" ht="13.5" spans="1:3">
      <c r="A848"/>
      <c r="B848"/>
      <c r="C848"/>
    </row>
    <row r="849" ht="13.5" spans="1:3">
      <c r="A849"/>
      <c r="B849"/>
      <c r="C849"/>
    </row>
    <row r="850" ht="13.5" spans="1:3">
      <c r="A850"/>
      <c r="B850"/>
      <c r="C850"/>
    </row>
    <row r="851" ht="13.5" spans="1:3">
      <c r="A851"/>
      <c r="B851"/>
      <c r="C851"/>
    </row>
    <row r="852" ht="13.5" spans="1:3">
      <c r="A852"/>
      <c r="B852"/>
      <c r="C852"/>
    </row>
    <row r="853" ht="13.5" spans="1:3">
      <c r="A853"/>
      <c r="B853"/>
      <c r="C853"/>
    </row>
    <row r="854" ht="13.5" spans="1:3">
      <c r="A854"/>
      <c r="B854"/>
      <c r="C854"/>
    </row>
    <row r="855" ht="13.5" spans="1:3">
      <c r="A855"/>
      <c r="B855"/>
      <c r="C855"/>
    </row>
    <row r="856" ht="13.5" spans="1:3">
      <c r="A856"/>
      <c r="B856"/>
      <c r="C856"/>
    </row>
    <row r="857" ht="13.5" spans="1:3">
      <c r="A857"/>
      <c r="B857"/>
      <c r="C857"/>
    </row>
    <row r="858" ht="13.5" spans="1:3">
      <c r="A858"/>
      <c r="B858"/>
      <c r="C858"/>
    </row>
    <row r="859" ht="13.5" spans="1:3">
      <c r="A859"/>
      <c r="B859"/>
      <c r="C859"/>
    </row>
    <row r="860" ht="13.5" spans="1:3">
      <c r="A860"/>
      <c r="B860"/>
      <c r="C860"/>
    </row>
    <row r="861" ht="13.5" spans="1:3">
      <c r="A861"/>
      <c r="B861"/>
      <c r="C861"/>
    </row>
    <row r="862" ht="13.5" spans="1:3">
      <c r="A862"/>
      <c r="B862"/>
      <c r="C862"/>
    </row>
    <row r="863" ht="13.5" spans="1:3">
      <c r="A863"/>
      <c r="B863"/>
      <c r="C863"/>
    </row>
    <row r="864" ht="13.5" spans="1:3">
      <c r="A864"/>
      <c r="B864"/>
      <c r="C864"/>
    </row>
    <row r="865" ht="13.5" spans="1:3">
      <c r="A865"/>
      <c r="B865"/>
      <c r="C865"/>
    </row>
    <row r="866" ht="13.5" spans="1:3">
      <c r="A866"/>
      <c r="B866"/>
      <c r="C866"/>
    </row>
    <row r="867" ht="13.5" spans="1:3">
      <c r="A867"/>
      <c r="B867"/>
      <c r="C867"/>
    </row>
    <row r="868" ht="13.5" spans="1:3">
      <c r="A868"/>
      <c r="B868"/>
      <c r="C868"/>
    </row>
    <row r="869" ht="13.5" spans="1:3">
      <c r="A869"/>
      <c r="B869"/>
      <c r="C869"/>
    </row>
    <row r="870" ht="13.5" spans="1:3">
      <c r="A870"/>
      <c r="B870"/>
      <c r="C870"/>
    </row>
    <row r="871" ht="13.5" spans="1:3">
      <c r="A871"/>
      <c r="B871"/>
      <c r="C871"/>
    </row>
    <row r="872" ht="13.5" spans="1:3">
      <c r="A872"/>
      <c r="B872"/>
      <c r="C872"/>
    </row>
    <row r="873" ht="13.5" spans="1:3">
      <c r="A873"/>
      <c r="B873"/>
      <c r="C873"/>
    </row>
    <row r="874" ht="13.5" spans="1:3">
      <c r="A874"/>
      <c r="B874"/>
      <c r="C874"/>
    </row>
    <row r="875" ht="13.5" spans="1:3">
      <c r="A875"/>
      <c r="B875"/>
      <c r="C875"/>
    </row>
    <row r="876" ht="13.5" spans="1:3">
      <c r="A876"/>
      <c r="B876"/>
      <c r="C876"/>
    </row>
    <row r="877" ht="13.5" spans="1:3">
      <c r="A877"/>
      <c r="B877"/>
      <c r="C877"/>
    </row>
    <row r="878" ht="13.5" spans="1:3">
      <c r="A878"/>
      <c r="B878"/>
      <c r="C878"/>
    </row>
    <row r="879" ht="13.5" spans="1:3">
      <c r="A879"/>
      <c r="B879"/>
      <c r="C879"/>
    </row>
    <row r="880" ht="13.5" spans="1:3">
      <c r="A880"/>
      <c r="B880"/>
      <c r="C880"/>
    </row>
    <row r="881" ht="13.5" spans="1:3">
      <c r="A881"/>
      <c r="B881"/>
      <c r="C881"/>
    </row>
    <row r="882" ht="13.5" spans="1:3">
      <c r="A882"/>
      <c r="B882"/>
      <c r="C882"/>
    </row>
    <row r="883" ht="13.5" spans="1:3">
      <c r="A883"/>
      <c r="B883"/>
      <c r="C883"/>
    </row>
    <row r="884" ht="13.5" spans="1:3">
      <c r="A884"/>
      <c r="B884"/>
      <c r="C884"/>
    </row>
    <row r="885" ht="13.5" spans="1:3">
      <c r="A885"/>
      <c r="B885"/>
      <c r="C885"/>
    </row>
    <row r="886" ht="13.5" spans="1:3">
      <c r="A886"/>
      <c r="B886"/>
      <c r="C886"/>
    </row>
    <row r="887" ht="13.5" spans="1:3">
      <c r="A887"/>
      <c r="B887"/>
      <c r="C887"/>
    </row>
    <row r="888" ht="13.5" spans="1:3">
      <c r="A888"/>
      <c r="B888"/>
      <c r="C888"/>
    </row>
    <row r="889" ht="13.5" spans="1:3">
      <c r="A889"/>
      <c r="B889"/>
      <c r="C889"/>
    </row>
    <row r="890" ht="13.5" spans="1:3">
      <c r="A890"/>
      <c r="B890"/>
      <c r="C890"/>
    </row>
    <row r="891" ht="13.5" spans="1:3">
      <c r="A891"/>
      <c r="B891"/>
      <c r="C891"/>
    </row>
    <row r="892" ht="13.5" spans="1:3">
      <c r="A892"/>
      <c r="B892"/>
      <c r="C892"/>
    </row>
    <row r="893" ht="13.5" spans="1:3">
      <c r="A893"/>
      <c r="B893"/>
      <c r="C893"/>
    </row>
    <row r="894" ht="13.5" spans="1:3">
      <c r="A894"/>
      <c r="B894"/>
      <c r="C894"/>
    </row>
    <row r="895" ht="13.5" spans="1:3">
      <c r="A895"/>
      <c r="B895"/>
      <c r="C895"/>
    </row>
    <row r="896" ht="13.5" spans="1:3">
      <c r="A896"/>
      <c r="B896"/>
      <c r="C896"/>
    </row>
    <row r="897" ht="13.5" spans="1:3">
      <c r="A897"/>
      <c r="B897"/>
      <c r="C897"/>
    </row>
    <row r="898" ht="13.5" spans="1:3">
      <c r="A898"/>
      <c r="B898"/>
      <c r="C898"/>
    </row>
    <row r="899" ht="13.5" spans="1:3">
      <c r="A899"/>
      <c r="B899"/>
      <c r="C899"/>
    </row>
    <row r="900" ht="13.5" spans="1:3">
      <c r="A900"/>
      <c r="B900"/>
      <c r="C900"/>
    </row>
    <row r="901" ht="13.5" spans="1:3">
      <c r="A901"/>
      <c r="B901"/>
      <c r="C901"/>
    </row>
    <row r="902" ht="13.5" spans="1:3">
      <c r="A902"/>
      <c r="B902"/>
      <c r="C902"/>
    </row>
    <row r="903" ht="13.5" spans="1:3">
      <c r="A903"/>
      <c r="B903"/>
      <c r="C903"/>
    </row>
    <row r="904" ht="13.5" spans="1:3">
      <c r="A904"/>
      <c r="B904"/>
      <c r="C904"/>
    </row>
    <row r="905" ht="13.5" spans="1:3">
      <c r="A905"/>
      <c r="B905"/>
      <c r="C905"/>
    </row>
    <row r="906" ht="13.5" spans="1:3">
      <c r="A906"/>
      <c r="B906"/>
      <c r="C906"/>
    </row>
    <row r="907" ht="13.5" spans="1:3">
      <c r="A907"/>
      <c r="B907"/>
      <c r="C907"/>
    </row>
    <row r="908" ht="13.5" spans="1:3">
      <c r="A908"/>
      <c r="B908"/>
      <c r="C908"/>
    </row>
    <row r="909" ht="13.5" spans="1:3">
      <c r="A909"/>
      <c r="B909"/>
      <c r="C909"/>
    </row>
    <row r="910" ht="13.5" spans="1:3">
      <c r="A910"/>
      <c r="B910"/>
      <c r="C910"/>
    </row>
    <row r="911" ht="13.5" spans="1:3">
      <c r="A911"/>
      <c r="B911"/>
      <c r="C911"/>
    </row>
    <row r="912" ht="13.5" spans="1:3">
      <c r="A912"/>
      <c r="B912"/>
      <c r="C912"/>
    </row>
    <row r="913" ht="13.5" spans="1:3">
      <c r="A913"/>
      <c r="B913"/>
      <c r="C913"/>
    </row>
    <row r="914" ht="13.5" spans="1:3">
      <c r="A914"/>
      <c r="B914"/>
      <c r="C914"/>
    </row>
    <row r="915" ht="13.5" spans="1:3">
      <c r="A915"/>
      <c r="B915"/>
      <c r="C915"/>
    </row>
    <row r="916" ht="13.5" spans="1:3">
      <c r="A916"/>
      <c r="B916"/>
      <c r="C916"/>
    </row>
    <row r="917" ht="13.5" spans="1:3">
      <c r="A917"/>
      <c r="B917"/>
      <c r="C917"/>
    </row>
    <row r="918" ht="13.5" spans="1:3">
      <c r="A918"/>
      <c r="B918"/>
      <c r="C918"/>
    </row>
    <row r="919" ht="13.5" spans="1:3">
      <c r="A919"/>
      <c r="B919"/>
      <c r="C919"/>
    </row>
    <row r="920" ht="13.5" spans="1:3">
      <c r="A920"/>
      <c r="B920"/>
      <c r="C920"/>
    </row>
    <row r="921" ht="13.5" spans="1:3">
      <c r="A921"/>
      <c r="B921"/>
      <c r="C921"/>
    </row>
    <row r="922" ht="13.5" spans="1:3">
      <c r="A922"/>
      <c r="B922"/>
      <c r="C922"/>
    </row>
    <row r="923" ht="13.5" spans="1:3">
      <c r="A923"/>
      <c r="B923"/>
      <c r="C923"/>
    </row>
    <row r="924" ht="13.5" spans="1:3">
      <c r="A924"/>
      <c r="B924"/>
      <c r="C924"/>
    </row>
    <row r="925" ht="13.5" spans="1:3">
      <c r="A925"/>
      <c r="B925"/>
      <c r="C925"/>
    </row>
    <row r="926" ht="13.5" spans="1:3">
      <c r="A926"/>
      <c r="B926"/>
      <c r="C926"/>
    </row>
    <row r="927" ht="13.5" spans="1:3">
      <c r="A927"/>
      <c r="B927"/>
      <c r="C927"/>
    </row>
    <row r="928" ht="13.5" spans="1:3">
      <c r="A928"/>
      <c r="B928"/>
      <c r="C928"/>
    </row>
    <row r="929" ht="13.5" spans="1:3">
      <c r="A929"/>
      <c r="B929"/>
      <c r="C929"/>
    </row>
    <row r="930" ht="13.5" spans="1:3">
      <c r="A930"/>
      <c r="B930"/>
      <c r="C930"/>
    </row>
    <row r="931" ht="13.5" spans="1:3">
      <c r="A931"/>
      <c r="B931"/>
      <c r="C931"/>
    </row>
    <row r="932" ht="13.5" spans="1:3">
      <c r="A932"/>
      <c r="B932"/>
      <c r="C932"/>
    </row>
    <row r="933" ht="13.5" spans="1:3">
      <c r="A933"/>
      <c r="B933"/>
      <c r="C933"/>
    </row>
    <row r="934" ht="13.5" spans="1:3">
      <c r="A934"/>
      <c r="B934"/>
      <c r="C934"/>
    </row>
    <row r="935" ht="13.5" spans="1:3">
      <c r="A935"/>
      <c r="B935"/>
      <c r="C935"/>
    </row>
    <row r="936" ht="13.5" spans="1:3">
      <c r="A936"/>
      <c r="B936"/>
      <c r="C936"/>
    </row>
    <row r="937" ht="13.5" spans="1:3">
      <c r="A937"/>
      <c r="B937"/>
      <c r="C937"/>
    </row>
    <row r="938" ht="13.5" spans="1:3">
      <c r="A938"/>
      <c r="B938"/>
      <c r="C938"/>
    </row>
    <row r="939" ht="13.5" spans="1:3">
      <c r="A939"/>
      <c r="B939"/>
      <c r="C939"/>
    </row>
    <row r="940" ht="13.5" spans="1:3">
      <c r="A940"/>
      <c r="B940"/>
      <c r="C940"/>
    </row>
    <row r="941" ht="13.5" spans="1:3">
      <c r="A941"/>
      <c r="B941"/>
      <c r="C941"/>
    </row>
    <row r="942" ht="13.5" spans="1:3">
      <c r="A942"/>
      <c r="B942"/>
      <c r="C942"/>
    </row>
    <row r="943" ht="13.5" spans="1:3">
      <c r="A943"/>
      <c r="B943"/>
      <c r="C943"/>
    </row>
    <row r="944" ht="13.5" spans="1:3">
      <c r="A944"/>
      <c r="B944"/>
      <c r="C944"/>
    </row>
    <row r="945" ht="13.5" spans="1:3">
      <c r="A945"/>
      <c r="B945"/>
      <c r="C945"/>
    </row>
    <row r="946" ht="13.5" spans="1:3">
      <c r="A946"/>
      <c r="B946"/>
      <c r="C946"/>
    </row>
    <row r="947" ht="13.5" spans="1:3">
      <c r="A947"/>
      <c r="B947"/>
      <c r="C947"/>
    </row>
    <row r="948" ht="13.5" spans="1:3">
      <c r="A948"/>
      <c r="B948"/>
      <c r="C948"/>
    </row>
    <row r="949" ht="13.5" spans="1:3">
      <c r="A949"/>
      <c r="B949"/>
      <c r="C949"/>
    </row>
    <row r="950" ht="13.5" spans="1:3">
      <c r="A950"/>
      <c r="B950"/>
      <c r="C950"/>
    </row>
    <row r="951" ht="13.5" spans="1:3">
      <c r="A951"/>
      <c r="B951"/>
      <c r="C951"/>
    </row>
    <row r="952" ht="13.5" spans="1:3">
      <c r="A952"/>
      <c r="B952"/>
      <c r="C952"/>
    </row>
    <row r="953" ht="13.5" spans="1:3">
      <c r="A953"/>
      <c r="B953"/>
      <c r="C953"/>
    </row>
    <row r="954" ht="13.5" spans="1:3">
      <c r="A954"/>
      <c r="B954"/>
      <c r="C954"/>
    </row>
    <row r="955" ht="13.5" spans="1:3">
      <c r="A955"/>
      <c r="B955"/>
      <c r="C955"/>
    </row>
    <row r="956" ht="13.5" spans="1:3">
      <c r="A956"/>
      <c r="B956"/>
      <c r="C956"/>
    </row>
    <row r="957" ht="13.5" spans="1:3">
      <c r="A957"/>
      <c r="B957"/>
      <c r="C957"/>
    </row>
    <row r="958" ht="13.5" spans="1:3">
      <c r="A958"/>
      <c r="B958"/>
      <c r="C958"/>
    </row>
    <row r="959" ht="13.5" spans="1:3">
      <c r="A959"/>
      <c r="B959"/>
      <c r="C959"/>
    </row>
    <row r="960" ht="13.5" spans="1:3">
      <c r="A960"/>
      <c r="B960"/>
      <c r="C960"/>
    </row>
    <row r="961" ht="13.5" spans="1:3">
      <c r="A961"/>
      <c r="B961"/>
      <c r="C961"/>
    </row>
    <row r="962" ht="13.5" spans="1:3">
      <c r="A962"/>
      <c r="B962"/>
      <c r="C962"/>
    </row>
    <row r="963" ht="13.5" spans="1:3">
      <c r="A963"/>
      <c r="B963"/>
      <c r="C963"/>
    </row>
    <row r="964" ht="13.5" spans="1:3">
      <c r="A964"/>
      <c r="B964"/>
      <c r="C964"/>
    </row>
    <row r="965" ht="13.5" spans="1:3">
      <c r="A965"/>
      <c r="B965"/>
      <c r="C965"/>
    </row>
    <row r="966" ht="13.5" spans="1:3">
      <c r="A966"/>
      <c r="B966"/>
      <c r="C966"/>
    </row>
    <row r="967" ht="13.5" spans="1:3">
      <c r="A967"/>
      <c r="B967"/>
      <c r="C967"/>
    </row>
    <row r="968" ht="13.5" spans="1:3">
      <c r="A968"/>
      <c r="B968"/>
      <c r="C968"/>
    </row>
    <row r="969" ht="13.5" spans="1:3">
      <c r="A969"/>
      <c r="B969"/>
      <c r="C969"/>
    </row>
    <row r="970" ht="13.5" spans="1:3">
      <c r="A970"/>
      <c r="B970"/>
      <c r="C970"/>
    </row>
    <row r="971" ht="13.5" spans="1:3">
      <c r="A971"/>
      <c r="B971"/>
      <c r="C971"/>
    </row>
    <row r="972" ht="13.5" spans="1:3">
      <c r="A972"/>
      <c r="B972"/>
      <c r="C972"/>
    </row>
    <row r="973" ht="13.5" spans="1:3">
      <c r="A973"/>
      <c r="B973"/>
      <c r="C973"/>
    </row>
    <row r="974" ht="13.5" spans="1:3">
      <c r="A974"/>
      <c r="B974"/>
      <c r="C974"/>
    </row>
    <row r="975" ht="13.5" spans="1:3">
      <c r="A975"/>
      <c r="B975"/>
      <c r="C975"/>
    </row>
    <row r="976" ht="13.5" spans="1:3">
      <c r="A976"/>
      <c r="B976"/>
      <c r="C976"/>
    </row>
    <row r="977" ht="13.5" spans="1:3">
      <c r="A977"/>
      <c r="B977"/>
      <c r="C977"/>
    </row>
    <row r="978" ht="13.5" spans="1:3">
      <c r="A978"/>
      <c r="B978"/>
      <c r="C978"/>
    </row>
    <row r="979" ht="13.5" spans="1:3">
      <c r="A979"/>
      <c r="B979"/>
      <c r="C979"/>
    </row>
    <row r="980" ht="13.5" spans="1:3">
      <c r="A980"/>
      <c r="B980"/>
      <c r="C980"/>
    </row>
    <row r="981" ht="13.5" spans="1:3">
      <c r="A981"/>
      <c r="B981"/>
      <c r="C981"/>
    </row>
    <row r="982" ht="13.5" spans="1:3">
      <c r="A982"/>
      <c r="B982"/>
      <c r="C982"/>
    </row>
    <row r="983" ht="13.5" spans="1:3">
      <c r="A983"/>
      <c r="B983"/>
      <c r="C983"/>
    </row>
    <row r="984" ht="13.5" spans="1:3">
      <c r="A984"/>
      <c r="B984"/>
      <c r="C984"/>
    </row>
    <row r="985" ht="13.5" spans="1:3">
      <c r="A985"/>
      <c r="B985"/>
      <c r="C985"/>
    </row>
    <row r="986" ht="13.5" spans="1:3">
      <c r="A986"/>
      <c r="B986"/>
      <c r="C986"/>
    </row>
    <row r="987" ht="13.5" spans="1:3">
      <c r="A987"/>
      <c r="B987"/>
      <c r="C987"/>
    </row>
    <row r="988" ht="13.5" spans="1:3">
      <c r="A988"/>
      <c r="B988"/>
      <c r="C988"/>
    </row>
    <row r="989" ht="13.5" spans="1:3">
      <c r="A989"/>
      <c r="B989"/>
      <c r="C989"/>
    </row>
    <row r="990" ht="13.5" spans="1:3">
      <c r="A990"/>
      <c r="B990"/>
      <c r="C990"/>
    </row>
    <row r="991" ht="13.5" spans="1:3">
      <c r="A991"/>
      <c r="B991"/>
      <c r="C991"/>
    </row>
    <row r="992" ht="13.5" spans="1:3">
      <c r="A992"/>
      <c r="B992"/>
      <c r="C992"/>
    </row>
    <row r="993" ht="13.5" spans="1:3">
      <c r="A993"/>
      <c r="B993"/>
      <c r="C993"/>
    </row>
    <row r="994" ht="13.5" spans="1:3">
      <c r="A994"/>
      <c r="B994"/>
      <c r="C994"/>
    </row>
    <row r="995" ht="13.5" spans="1:3">
      <c r="A995"/>
      <c r="B995"/>
      <c r="C995"/>
    </row>
    <row r="996" ht="13.5" spans="1:3">
      <c r="A996"/>
      <c r="B996"/>
      <c r="C996"/>
    </row>
    <row r="997" ht="13.5" spans="1:3">
      <c r="A997"/>
      <c r="B997"/>
      <c r="C997"/>
    </row>
    <row r="998" ht="13.5" spans="1:3">
      <c r="A998"/>
      <c r="B998"/>
      <c r="C998"/>
    </row>
    <row r="999" ht="13.5" spans="1:3">
      <c r="A999"/>
      <c r="B999"/>
      <c r="C999"/>
    </row>
    <row r="1000" ht="13.5" spans="1:3">
      <c r="A1000"/>
      <c r="B1000"/>
      <c r="C1000"/>
    </row>
    <row r="1001" ht="13.5" spans="1:3">
      <c r="A1001"/>
      <c r="B1001"/>
      <c r="C1001"/>
    </row>
    <row r="1002" ht="13.5" spans="1:3">
      <c r="A1002"/>
      <c r="B1002"/>
      <c r="C1002"/>
    </row>
    <row r="1003" ht="13.5" spans="1:3">
      <c r="A1003"/>
      <c r="B1003"/>
      <c r="C1003"/>
    </row>
    <row r="1004" ht="13.5" spans="1:3">
      <c r="A1004"/>
      <c r="B1004"/>
      <c r="C1004"/>
    </row>
    <row r="1005" ht="13.5" spans="1:3">
      <c r="A1005"/>
      <c r="B1005"/>
      <c r="C1005"/>
    </row>
    <row r="1006" ht="13.5" spans="1:3">
      <c r="A1006"/>
      <c r="B1006"/>
      <c r="C1006"/>
    </row>
    <row r="1007" ht="13.5" spans="1:3">
      <c r="A1007"/>
      <c r="B1007"/>
      <c r="C1007"/>
    </row>
    <row r="1008" ht="13.5" spans="1:3">
      <c r="A1008"/>
      <c r="B1008"/>
      <c r="C1008"/>
    </row>
    <row r="1009" ht="13.5" spans="1:3">
      <c r="A1009"/>
      <c r="B1009"/>
      <c r="C1009"/>
    </row>
    <row r="1010" ht="13.5" spans="1:3">
      <c r="A1010"/>
      <c r="B1010"/>
      <c r="C1010"/>
    </row>
    <row r="1011" ht="13.5" spans="1:3">
      <c r="A1011"/>
      <c r="B1011"/>
      <c r="C1011"/>
    </row>
    <row r="1012" ht="13.5" spans="1:3">
      <c r="A1012"/>
      <c r="B1012"/>
      <c r="C1012"/>
    </row>
    <row r="1013" ht="13.5" spans="1:3">
      <c r="A1013"/>
      <c r="B1013"/>
      <c r="C1013"/>
    </row>
    <row r="1014" ht="13.5" spans="1:3">
      <c r="A1014"/>
      <c r="B1014"/>
      <c r="C1014"/>
    </row>
    <row r="1015" ht="13.5" spans="1:3">
      <c r="A1015"/>
      <c r="B1015"/>
      <c r="C1015"/>
    </row>
    <row r="1016" ht="13.5" spans="1:3">
      <c r="A1016"/>
      <c r="B1016"/>
      <c r="C1016"/>
    </row>
    <row r="1017" ht="13.5" spans="1:3">
      <c r="A1017"/>
      <c r="B1017"/>
      <c r="C1017"/>
    </row>
    <row r="1018" ht="13.5" spans="1:3">
      <c r="A1018"/>
      <c r="B1018"/>
      <c r="C1018"/>
    </row>
    <row r="1019" ht="13.5" spans="1:3">
      <c r="A1019"/>
      <c r="B1019"/>
      <c r="C1019"/>
    </row>
    <row r="1020" ht="13.5" spans="1:3">
      <c r="A1020"/>
      <c r="B1020"/>
      <c r="C1020"/>
    </row>
    <row r="1021" ht="13.5" spans="1:3">
      <c r="A1021"/>
      <c r="B1021"/>
      <c r="C1021"/>
    </row>
    <row r="1022" ht="13.5" spans="1:3">
      <c r="A1022"/>
      <c r="B1022"/>
      <c r="C1022"/>
    </row>
    <row r="1023" ht="13.5" spans="1:3">
      <c r="A1023"/>
      <c r="B1023"/>
      <c r="C1023"/>
    </row>
    <row r="1024" ht="13.5" spans="1:3">
      <c r="A1024"/>
      <c r="B1024"/>
      <c r="C1024"/>
    </row>
    <row r="1025" ht="13.5" spans="1:3">
      <c r="A1025"/>
      <c r="B1025"/>
      <c r="C1025"/>
    </row>
    <row r="1026" ht="13.5" spans="1:3">
      <c r="A1026"/>
      <c r="B1026"/>
      <c r="C1026"/>
    </row>
    <row r="1027" ht="13.5" spans="1:3">
      <c r="A1027"/>
      <c r="B1027"/>
      <c r="C1027"/>
    </row>
    <row r="1028" ht="13.5" spans="1:3">
      <c r="A1028"/>
      <c r="B1028"/>
      <c r="C1028"/>
    </row>
    <row r="1029" ht="13.5" spans="1:3">
      <c r="A1029"/>
      <c r="B1029"/>
      <c r="C1029"/>
    </row>
    <row r="1030" ht="13.5" spans="1:3">
      <c r="A1030"/>
      <c r="B1030"/>
      <c r="C1030"/>
    </row>
    <row r="1031" ht="13.5" spans="1:3">
      <c r="A1031"/>
      <c r="B1031"/>
      <c r="C1031"/>
    </row>
    <row r="1032" ht="13.5" spans="1:3">
      <c r="A1032"/>
      <c r="B1032"/>
      <c r="C1032"/>
    </row>
    <row r="1033" ht="13.5" spans="1:3">
      <c r="A1033"/>
      <c r="B1033"/>
      <c r="C1033"/>
    </row>
    <row r="1034" ht="13.5" spans="1:3">
      <c r="A1034"/>
      <c r="B1034"/>
      <c r="C1034"/>
    </row>
    <row r="1035" ht="13.5" spans="1:3">
      <c r="A1035"/>
      <c r="B1035"/>
      <c r="C1035"/>
    </row>
    <row r="1036" ht="13.5" spans="1:3">
      <c r="A1036"/>
      <c r="B1036"/>
      <c r="C1036"/>
    </row>
    <row r="1037" ht="13.5" spans="1:3">
      <c r="A1037"/>
      <c r="B1037"/>
      <c r="C1037"/>
    </row>
    <row r="1038" ht="13.5" spans="1:3">
      <c r="A1038"/>
      <c r="B1038"/>
      <c r="C1038"/>
    </row>
    <row r="1039" ht="13.5" spans="1:3">
      <c r="A1039"/>
      <c r="B1039"/>
      <c r="C1039"/>
    </row>
    <row r="1040" ht="13.5" spans="1:3">
      <c r="A1040"/>
      <c r="B1040"/>
      <c r="C1040"/>
    </row>
    <row r="1041" ht="13.5" spans="1:3">
      <c r="A1041"/>
      <c r="B1041"/>
      <c r="C1041"/>
    </row>
    <row r="1042" ht="13.5" spans="1:3">
      <c r="A1042"/>
      <c r="B1042"/>
      <c r="C1042"/>
    </row>
    <row r="1043" ht="13.5" spans="1:3">
      <c r="A1043"/>
      <c r="B1043"/>
      <c r="C1043"/>
    </row>
    <row r="1044" ht="13.5" spans="1:3">
      <c r="A1044"/>
      <c r="B1044"/>
      <c r="C1044"/>
    </row>
    <row r="1045" ht="13.5" spans="1:3">
      <c r="A1045"/>
      <c r="B1045"/>
      <c r="C1045"/>
    </row>
    <row r="1046" ht="13.5" spans="1:3">
      <c r="A1046"/>
      <c r="B1046"/>
      <c r="C1046"/>
    </row>
    <row r="1047" ht="13.5" spans="1:3">
      <c r="A1047"/>
      <c r="B1047"/>
      <c r="C1047"/>
    </row>
    <row r="1048" ht="13.5" spans="1:3">
      <c r="A1048"/>
      <c r="B1048"/>
      <c r="C1048"/>
    </row>
    <row r="1049" ht="13.5" spans="1:3">
      <c r="A1049"/>
      <c r="B1049"/>
      <c r="C1049"/>
    </row>
    <row r="1050" ht="13.5" spans="1:3">
      <c r="A1050"/>
      <c r="B1050"/>
      <c r="C1050"/>
    </row>
    <row r="1051" ht="13.5" spans="1:3">
      <c r="A1051"/>
      <c r="B1051"/>
      <c r="C1051"/>
    </row>
    <row r="1052" ht="13.5" spans="1:3">
      <c r="A1052"/>
      <c r="B1052"/>
      <c r="C1052"/>
    </row>
    <row r="1053" ht="13.5" spans="1:3">
      <c r="A1053"/>
      <c r="B1053"/>
      <c r="C1053"/>
    </row>
    <row r="1054" ht="13.5" spans="1:3">
      <c r="A1054"/>
      <c r="B1054"/>
      <c r="C1054"/>
    </row>
    <row r="1055" ht="13.5" spans="1:3">
      <c r="A1055"/>
      <c r="B1055"/>
      <c r="C1055"/>
    </row>
    <row r="1056" ht="13.5" spans="1:3">
      <c r="A1056"/>
      <c r="B1056"/>
      <c r="C1056"/>
    </row>
    <row r="1057" ht="13.5" spans="1:3">
      <c r="A1057"/>
      <c r="B1057"/>
      <c r="C1057"/>
    </row>
    <row r="1058" ht="13.5" spans="1:3">
      <c r="A1058"/>
      <c r="B1058"/>
      <c r="C1058"/>
    </row>
    <row r="1059" ht="13.5" spans="1:3">
      <c r="A1059"/>
      <c r="B1059"/>
      <c r="C1059"/>
    </row>
    <row r="1060" ht="13.5" spans="1:3">
      <c r="A1060"/>
      <c r="B1060"/>
      <c r="C1060"/>
    </row>
    <row r="1061" ht="13.5" spans="1:3">
      <c r="A1061"/>
      <c r="B1061"/>
      <c r="C1061"/>
    </row>
    <row r="1062" ht="13.5" spans="1:3">
      <c r="A1062"/>
      <c r="B1062"/>
      <c r="C1062"/>
    </row>
    <row r="1063" ht="13.5" spans="1:3">
      <c r="A1063"/>
      <c r="B1063"/>
      <c r="C1063"/>
    </row>
    <row r="1064" ht="13.5" spans="1:3">
      <c r="A1064"/>
      <c r="B1064"/>
      <c r="C1064"/>
    </row>
    <row r="1065" ht="13.5" spans="1:3">
      <c r="A1065"/>
      <c r="B1065"/>
      <c r="C1065"/>
    </row>
    <row r="1066" ht="13.5" spans="1:3">
      <c r="A1066"/>
      <c r="B1066"/>
      <c r="C1066"/>
    </row>
    <row r="1067" ht="13.5" spans="1:3">
      <c r="A1067"/>
      <c r="B1067"/>
      <c r="C1067"/>
    </row>
    <row r="1068" ht="13.5" spans="1:3">
      <c r="A1068"/>
      <c r="B1068"/>
      <c r="C1068"/>
    </row>
    <row r="1069" ht="13.5" spans="1:3">
      <c r="A1069"/>
      <c r="B1069"/>
      <c r="C1069"/>
    </row>
    <row r="1070" ht="13.5" spans="1:3">
      <c r="A1070"/>
      <c r="B1070"/>
      <c r="C1070"/>
    </row>
    <row r="1071" ht="13.5" spans="1:3">
      <c r="A1071"/>
      <c r="B1071"/>
      <c r="C1071"/>
    </row>
    <row r="1072" ht="13.5" spans="1:3">
      <c r="A1072"/>
      <c r="B1072"/>
      <c r="C1072"/>
    </row>
    <row r="1073" ht="13.5" spans="1:3">
      <c r="A1073"/>
      <c r="B1073"/>
      <c r="C1073"/>
    </row>
    <row r="1074" ht="13.5" spans="1:3">
      <c r="A1074"/>
      <c r="B1074"/>
      <c r="C1074"/>
    </row>
    <row r="1075" ht="13.5" spans="1:3">
      <c r="A1075"/>
      <c r="B1075"/>
      <c r="C1075"/>
    </row>
    <row r="1076" ht="13.5" spans="1:3">
      <c r="A1076"/>
      <c r="B1076"/>
      <c r="C1076"/>
    </row>
    <row r="1077" ht="13.5" spans="1:3">
      <c r="A1077"/>
      <c r="B1077"/>
      <c r="C1077"/>
    </row>
    <row r="1078" ht="13.5" spans="1:3">
      <c r="A1078"/>
      <c r="B1078"/>
      <c r="C1078"/>
    </row>
    <row r="1079" ht="13.5" spans="1:3">
      <c r="A1079"/>
      <c r="B1079"/>
      <c r="C1079"/>
    </row>
    <row r="1080" ht="13.5" spans="1:3">
      <c r="A1080"/>
      <c r="B1080"/>
      <c r="C1080"/>
    </row>
    <row r="1081" ht="13.5" spans="1:3">
      <c r="A1081"/>
      <c r="B1081"/>
      <c r="C1081"/>
    </row>
    <row r="1082" ht="13.5" spans="1:3">
      <c r="A1082"/>
      <c r="B1082"/>
      <c r="C1082"/>
    </row>
    <row r="1083" ht="13.5" spans="1:3">
      <c r="A1083"/>
      <c r="B1083"/>
      <c r="C1083"/>
    </row>
    <row r="1084" ht="13.5" spans="1:3">
      <c r="A1084"/>
      <c r="B1084"/>
      <c r="C1084"/>
    </row>
    <row r="1085" ht="13.5" spans="1:3">
      <c r="A1085"/>
      <c r="B1085"/>
      <c r="C1085"/>
    </row>
    <row r="1086" ht="13.5" spans="1:3">
      <c r="A1086"/>
      <c r="B1086"/>
      <c r="C1086"/>
    </row>
    <row r="1087" ht="13.5" spans="1:3">
      <c r="A1087"/>
      <c r="B1087"/>
      <c r="C1087"/>
    </row>
    <row r="1088" ht="13.5" spans="1:3">
      <c r="A1088"/>
      <c r="B1088"/>
      <c r="C1088"/>
    </row>
    <row r="1089" ht="13.5" spans="1:3">
      <c r="A1089"/>
      <c r="B1089"/>
      <c r="C1089"/>
    </row>
    <row r="1090" ht="13.5" spans="1:3">
      <c r="A1090"/>
      <c r="B1090"/>
      <c r="C1090"/>
    </row>
    <row r="1091" ht="13.5" spans="1:3">
      <c r="A1091"/>
      <c r="B1091"/>
      <c r="C1091"/>
    </row>
    <row r="1092" ht="13.5" spans="1:3">
      <c r="A1092"/>
      <c r="B1092"/>
      <c r="C1092"/>
    </row>
    <row r="1093" ht="13.5" spans="1:3">
      <c r="A1093"/>
      <c r="B1093"/>
      <c r="C1093"/>
    </row>
    <row r="1094" ht="13.5" spans="1:3">
      <c r="A1094"/>
      <c r="B1094"/>
      <c r="C1094"/>
    </row>
    <row r="1095" ht="13.5" spans="1:3">
      <c r="A1095"/>
      <c r="B1095"/>
      <c r="C1095"/>
    </row>
    <row r="1096" ht="13.5" spans="1:3">
      <c r="A1096"/>
      <c r="B1096"/>
      <c r="C1096"/>
    </row>
    <row r="1097" ht="13.5" spans="1:3">
      <c r="A1097"/>
      <c r="B1097"/>
      <c r="C1097"/>
    </row>
    <row r="1098" ht="13.5" spans="1:3">
      <c r="A1098"/>
      <c r="B1098"/>
      <c r="C1098"/>
    </row>
    <row r="1099" ht="13.5" spans="1:3">
      <c r="A1099"/>
      <c r="B1099"/>
      <c r="C1099"/>
    </row>
    <row r="1100" ht="13.5" spans="1:3">
      <c r="A1100"/>
      <c r="B1100"/>
      <c r="C1100"/>
    </row>
    <row r="1101" ht="13.5" spans="1:3">
      <c r="A1101"/>
      <c r="B1101"/>
      <c r="C1101"/>
    </row>
    <row r="1102" ht="13.5" spans="1:3">
      <c r="A1102"/>
      <c r="B1102"/>
      <c r="C1102"/>
    </row>
    <row r="1103" ht="13.5" spans="1:3">
      <c r="A1103"/>
      <c r="B1103"/>
      <c r="C1103"/>
    </row>
    <row r="1104" ht="13.5" spans="1:3">
      <c r="A1104"/>
      <c r="B1104"/>
      <c r="C1104"/>
    </row>
    <row r="1105" ht="13.5" spans="1:3">
      <c r="A1105"/>
      <c r="B1105"/>
      <c r="C1105"/>
    </row>
    <row r="1106" ht="13.5" spans="1:3">
      <c r="A1106"/>
      <c r="B1106"/>
      <c r="C1106"/>
    </row>
    <row r="1107" ht="13.5" spans="1:3">
      <c r="A1107"/>
      <c r="B1107"/>
      <c r="C1107"/>
    </row>
    <row r="1108" ht="13.5" spans="1:3">
      <c r="A1108"/>
      <c r="B1108"/>
      <c r="C1108"/>
    </row>
    <row r="1109" ht="13.5" spans="1:3">
      <c r="A1109"/>
      <c r="B1109"/>
      <c r="C1109"/>
    </row>
    <row r="1110" ht="13.5" spans="1:3">
      <c r="A1110"/>
      <c r="B1110"/>
      <c r="C1110"/>
    </row>
    <row r="1111" ht="13.5" spans="1:3">
      <c r="A1111"/>
      <c r="B1111"/>
      <c r="C1111"/>
    </row>
    <row r="1112" ht="13.5" spans="1:3">
      <c r="A1112"/>
      <c r="B1112"/>
      <c r="C1112"/>
    </row>
    <row r="1113" ht="13.5" spans="1:3">
      <c r="A1113"/>
      <c r="B1113"/>
      <c r="C1113"/>
    </row>
    <row r="1114" ht="13.5" spans="1:3">
      <c r="A1114"/>
      <c r="B1114"/>
      <c r="C1114"/>
    </row>
    <row r="1115" ht="13.5" spans="1:3">
      <c r="A1115"/>
      <c r="B1115"/>
      <c r="C1115"/>
    </row>
    <row r="1116" ht="13.5" spans="1:3">
      <c r="A1116"/>
      <c r="B1116"/>
      <c r="C1116"/>
    </row>
    <row r="1117" ht="13.5" spans="1:3">
      <c r="A1117"/>
      <c r="B1117"/>
      <c r="C1117"/>
    </row>
    <row r="1118" ht="13.5" spans="1:3">
      <c r="A1118"/>
      <c r="B1118"/>
      <c r="C1118"/>
    </row>
    <row r="1119" ht="13.5" spans="1:3">
      <c r="A1119"/>
      <c r="B1119"/>
      <c r="C1119"/>
    </row>
    <row r="1120" ht="13.5" spans="1:3">
      <c r="A1120"/>
      <c r="B1120"/>
      <c r="C1120"/>
    </row>
    <row r="1121" ht="13.5" spans="1:3">
      <c r="A1121"/>
      <c r="B1121"/>
      <c r="C1121"/>
    </row>
    <row r="1122" ht="13.5" spans="1:3">
      <c r="A1122"/>
      <c r="B1122"/>
      <c r="C1122"/>
    </row>
    <row r="1123" ht="13.5" spans="1:3">
      <c r="A1123"/>
      <c r="B1123"/>
      <c r="C1123"/>
    </row>
    <row r="1124" ht="13.5" spans="1:3">
      <c r="A1124"/>
      <c r="B1124"/>
      <c r="C1124"/>
    </row>
    <row r="1125" ht="13.5" spans="1:3">
      <c r="A1125"/>
      <c r="B1125"/>
      <c r="C1125"/>
    </row>
    <row r="1126" ht="13.5" spans="1:3">
      <c r="A1126"/>
      <c r="B1126"/>
      <c r="C1126"/>
    </row>
    <row r="1127" ht="13.5" spans="1:3">
      <c r="A1127"/>
      <c r="B1127"/>
      <c r="C1127"/>
    </row>
    <row r="1128" ht="13.5" spans="1:3">
      <c r="A1128"/>
      <c r="B1128"/>
      <c r="C1128"/>
    </row>
    <row r="1129" ht="13.5" spans="1:3">
      <c r="A1129"/>
      <c r="B1129"/>
      <c r="C1129"/>
    </row>
    <row r="1130" ht="13.5" spans="1:3">
      <c r="A1130"/>
      <c r="B1130"/>
      <c r="C1130"/>
    </row>
    <row r="1131" ht="13.5" spans="1:3">
      <c r="A1131"/>
      <c r="B1131"/>
      <c r="C1131"/>
    </row>
    <row r="1132" ht="13.5" spans="1:3">
      <c r="A1132"/>
      <c r="B1132"/>
      <c r="C1132"/>
    </row>
    <row r="1133" ht="13.5" spans="1:3">
      <c r="A1133"/>
      <c r="B1133"/>
      <c r="C1133"/>
    </row>
    <row r="1134" ht="13.5" spans="1:3">
      <c r="A1134"/>
      <c r="B1134"/>
      <c r="C1134"/>
    </row>
    <row r="1135" ht="13.5" spans="1:3">
      <c r="A1135"/>
      <c r="B1135"/>
      <c r="C1135"/>
    </row>
    <row r="1136" ht="13.5" spans="1:3">
      <c r="A1136"/>
      <c r="B1136"/>
      <c r="C1136"/>
    </row>
    <row r="1137" ht="13.5" spans="1:3">
      <c r="A1137"/>
      <c r="B1137"/>
      <c r="C1137"/>
    </row>
    <row r="1138" ht="13.5" spans="1:3">
      <c r="A1138"/>
      <c r="B1138"/>
      <c r="C1138"/>
    </row>
    <row r="1139" ht="13.5" spans="1:3">
      <c r="A1139"/>
      <c r="B1139"/>
      <c r="C1139"/>
    </row>
    <row r="1140" ht="13.5" spans="1:3">
      <c r="A1140"/>
      <c r="B1140"/>
      <c r="C1140"/>
    </row>
    <row r="1141" ht="13.5" spans="1:3">
      <c r="A1141"/>
      <c r="B1141"/>
      <c r="C1141"/>
    </row>
    <row r="1142" ht="13.5" spans="1:3">
      <c r="A1142"/>
      <c r="B1142"/>
      <c r="C1142"/>
    </row>
    <row r="1143" ht="13.5" spans="1:3">
      <c r="A1143"/>
      <c r="B1143"/>
      <c r="C1143"/>
    </row>
    <row r="1144" ht="13.5" spans="1:3">
      <c r="A1144"/>
      <c r="B1144"/>
      <c r="C1144"/>
    </row>
    <row r="1145" ht="13.5" spans="1:3">
      <c r="A1145"/>
      <c r="B1145"/>
      <c r="C1145"/>
    </row>
    <row r="1146" ht="13.5" spans="1:3">
      <c r="A1146"/>
      <c r="B1146"/>
      <c r="C1146"/>
    </row>
    <row r="1147" ht="13.5" spans="1:3">
      <c r="A1147"/>
      <c r="B1147"/>
      <c r="C1147"/>
    </row>
    <row r="1148" ht="13.5" spans="1:3">
      <c r="A1148"/>
      <c r="B1148"/>
      <c r="C1148"/>
    </row>
    <row r="1149" ht="13.5" spans="1:3">
      <c r="A1149"/>
      <c r="B1149"/>
      <c r="C1149"/>
    </row>
    <row r="1150" ht="13.5" spans="1:3">
      <c r="A1150"/>
      <c r="B1150"/>
      <c r="C1150"/>
    </row>
    <row r="1151" ht="13.5" spans="1:3">
      <c r="A1151"/>
      <c r="B1151"/>
      <c r="C1151"/>
    </row>
    <row r="1152" ht="13.5" spans="1:3">
      <c r="A1152"/>
      <c r="B1152"/>
      <c r="C1152"/>
    </row>
    <row r="1153" ht="13.5" spans="1:3">
      <c r="A1153"/>
      <c r="B1153"/>
      <c r="C1153"/>
    </row>
    <row r="1154" ht="13.5" spans="1:3">
      <c r="A1154"/>
      <c r="B1154"/>
      <c r="C1154"/>
    </row>
    <row r="1155" ht="13.5" spans="1:3">
      <c r="A1155"/>
      <c r="B1155"/>
      <c r="C1155"/>
    </row>
    <row r="1156" ht="13.5" spans="1:3">
      <c r="A1156"/>
      <c r="B1156"/>
      <c r="C1156"/>
    </row>
    <row r="1157" ht="13.5" spans="1:3">
      <c r="A1157"/>
      <c r="B1157"/>
      <c r="C1157"/>
    </row>
    <row r="1158" ht="13.5" spans="1:3">
      <c r="A1158"/>
      <c r="B1158"/>
      <c r="C1158"/>
    </row>
    <row r="1159" ht="13.5" spans="1:3">
      <c r="A1159"/>
      <c r="B1159"/>
      <c r="C1159"/>
    </row>
    <row r="1160" ht="13.5" spans="1:3">
      <c r="A1160"/>
      <c r="B1160"/>
      <c r="C1160"/>
    </row>
    <row r="1161" ht="13.5" spans="1:3">
      <c r="A1161"/>
      <c r="B1161"/>
      <c r="C1161"/>
    </row>
    <row r="1162" ht="13.5" spans="1:3">
      <c r="A1162"/>
      <c r="B1162"/>
      <c r="C1162"/>
    </row>
    <row r="1163" ht="13.5" spans="1:3">
      <c r="A1163"/>
      <c r="B1163"/>
      <c r="C1163"/>
    </row>
    <row r="1164" ht="13.5" spans="1:3">
      <c r="A1164"/>
      <c r="B1164"/>
      <c r="C1164"/>
    </row>
    <row r="1165" ht="13.5" spans="1:3">
      <c r="A1165"/>
      <c r="B1165"/>
      <c r="C1165"/>
    </row>
    <row r="1166" ht="13.5" spans="1:3">
      <c r="A1166"/>
      <c r="B1166"/>
      <c r="C1166"/>
    </row>
    <row r="1167" ht="13.5" spans="1:3">
      <c r="A1167"/>
      <c r="B1167"/>
      <c r="C1167"/>
    </row>
    <row r="1168" ht="13.5" spans="1:3">
      <c r="A1168"/>
      <c r="B1168"/>
      <c r="C1168"/>
    </row>
    <row r="1169" ht="13.5" spans="1:3">
      <c r="A1169"/>
      <c r="B1169"/>
      <c r="C1169"/>
    </row>
    <row r="1170" ht="13.5" spans="1:3">
      <c r="A1170"/>
      <c r="B1170"/>
      <c r="C1170"/>
    </row>
    <row r="1171" ht="13.5" spans="1:3">
      <c r="A1171"/>
      <c r="B1171"/>
      <c r="C1171"/>
    </row>
    <row r="1172" ht="13.5" spans="1:3">
      <c r="A1172"/>
      <c r="B1172"/>
      <c r="C1172"/>
    </row>
    <row r="1173" ht="13.5" spans="1:3">
      <c r="A1173"/>
      <c r="B1173"/>
      <c r="C1173"/>
    </row>
    <row r="1174" ht="13.5" spans="1:3">
      <c r="A1174"/>
      <c r="B1174"/>
      <c r="C1174"/>
    </row>
    <row r="1175" ht="13.5" spans="1:3">
      <c r="A1175"/>
      <c r="B1175"/>
      <c r="C1175"/>
    </row>
    <row r="1176" ht="13.5" spans="1:3">
      <c r="A1176"/>
      <c r="B1176"/>
      <c r="C1176"/>
    </row>
    <row r="1177" ht="13.5" spans="1:3">
      <c r="A1177"/>
      <c r="B1177"/>
      <c r="C1177"/>
    </row>
    <row r="1178" ht="13.5" spans="1:3">
      <c r="A1178"/>
      <c r="B1178"/>
      <c r="C1178"/>
    </row>
    <row r="1179" ht="13.5" spans="1:3">
      <c r="A1179"/>
      <c r="B1179"/>
      <c r="C1179"/>
    </row>
    <row r="1180" ht="13.5" spans="1:3">
      <c r="A1180"/>
      <c r="B1180"/>
      <c r="C1180"/>
    </row>
    <row r="1181" ht="13.5" spans="1:3">
      <c r="A1181"/>
      <c r="B1181"/>
      <c r="C1181"/>
    </row>
    <row r="1182" ht="13.5" spans="1:3">
      <c r="A1182"/>
      <c r="B1182"/>
      <c r="C1182"/>
    </row>
    <row r="1183" ht="13.5" spans="1:3">
      <c r="A1183"/>
      <c r="B1183"/>
      <c r="C1183"/>
    </row>
    <row r="1184" ht="13.5" spans="1:3">
      <c r="A1184"/>
      <c r="B1184"/>
      <c r="C1184"/>
    </row>
    <row r="1185" ht="13.5" spans="1:3">
      <c r="A1185"/>
      <c r="B1185"/>
      <c r="C1185"/>
    </row>
    <row r="1186" ht="13.5" spans="1:3">
      <c r="A1186"/>
      <c r="B1186"/>
      <c r="C1186"/>
    </row>
    <row r="1187" ht="13.5" spans="1:3">
      <c r="A1187"/>
      <c r="B1187"/>
      <c r="C1187"/>
    </row>
    <row r="1188" ht="13.5" spans="1:3">
      <c r="A1188"/>
      <c r="B1188"/>
      <c r="C1188"/>
    </row>
    <row r="1189" ht="13.5" spans="1:3">
      <c r="A1189"/>
      <c r="B1189"/>
      <c r="C1189"/>
    </row>
    <row r="1190" ht="13.5" spans="1:3">
      <c r="A1190"/>
      <c r="B1190"/>
      <c r="C1190"/>
    </row>
    <row r="1191" ht="13.5" spans="1:3">
      <c r="A1191"/>
      <c r="B1191"/>
      <c r="C1191"/>
    </row>
    <row r="1192" ht="13.5" spans="1:3">
      <c r="A1192"/>
      <c r="B1192"/>
      <c r="C1192"/>
    </row>
    <row r="1193" ht="13.5" spans="1:3">
      <c r="A1193"/>
      <c r="B1193"/>
      <c r="C1193"/>
    </row>
    <row r="1194" ht="13.5" spans="1:3">
      <c r="A1194"/>
      <c r="B1194"/>
      <c r="C1194"/>
    </row>
    <row r="1195" ht="13.5" spans="1:3">
      <c r="A1195"/>
      <c r="B1195"/>
      <c r="C1195"/>
    </row>
    <row r="1196" ht="13.5" spans="1:3">
      <c r="A1196"/>
      <c r="B1196"/>
      <c r="C1196"/>
    </row>
    <row r="1197" ht="13.5" spans="1:3">
      <c r="A1197"/>
      <c r="B1197"/>
      <c r="C1197"/>
    </row>
    <row r="1198" ht="13.5" spans="1:3">
      <c r="A1198"/>
      <c r="B1198"/>
      <c r="C1198"/>
    </row>
    <row r="1199" ht="13.5" spans="1:3">
      <c r="A1199"/>
      <c r="B1199"/>
      <c r="C1199"/>
    </row>
    <row r="1200" ht="13.5" spans="1:3">
      <c r="A1200"/>
      <c r="B1200"/>
      <c r="C1200"/>
    </row>
    <row r="1201" ht="13.5" spans="1:3">
      <c r="A1201"/>
      <c r="B1201"/>
      <c r="C1201"/>
    </row>
    <row r="1202" ht="13.5" spans="1:3">
      <c r="A1202"/>
      <c r="B1202"/>
      <c r="C1202"/>
    </row>
    <row r="1203" ht="13.5" spans="1:3">
      <c r="A1203"/>
      <c r="B1203"/>
      <c r="C1203"/>
    </row>
    <row r="1204" ht="13.5" spans="1:3">
      <c r="A1204"/>
      <c r="B1204"/>
      <c r="C1204"/>
    </row>
    <row r="1205" ht="13.5" spans="1:3">
      <c r="A1205"/>
      <c r="B1205"/>
      <c r="C1205"/>
    </row>
    <row r="1206" ht="13.5" spans="1:3">
      <c r="A1206"/>
      <c r="B1206"/>
      <c r="C1206"/>
    </row>
    <row r="1207" ht="13.5" spans="1:3">
      <c r="A1207"/>
      <c r="B1207"/>
      <c r="C1207"/>
    </row>
    <row r="1208" ht="13.5" spans="1:3">
      <c r="A1208"/>
      <c r="B1208"/>
      <c r="C1208"/>
    </row>
    <row r="1209" ht="13.5" spans="1:3">
      <c r="A1209"/>
      <c r="B1209"/>
      <c r="C1209"/>
    </row>
    <row r="1210" ht="13.5" spans="1:3">
      <c r="A1210"/>
      <c r="B1210"/>
      <c r="C1210"/>
    </row>
    <row r="1211" ht="13.5" spans="1:3">
      <c r="A1211"/>
      <c r="B1211"/>
      <c r="C1211"/>
    </row>
    <row r="1212" ht="13.5" spans="1:3">
      <c r="A1212"/>
      <c r="B1212"/>
      <c r="C1212"/>
    </row>
    <row r="1213" ht="13.5" spans="1:3">
      <c r="A1213"/>
      <c r="B1213"/>
      <c r="C1213"/>
    </row>
    <row r="1214" ht="13.5" spans="1:3">
      <c r="A1214"/>
      <c r="B1214"/>
      <c r="C1214"/>
    </row>
    <row r="1215" ht="13.5" spans="1:3">
      <c r="A1215"/>
      <c r="B1215"/>
      <c r="C1215"/>
    </row>
    <row r="1216" ht="13.5" spans="1:3">
      <c r="A1216"/>
      <c r="B1216"/>
      <c r="C1216"/>
    </row>
    <row r="1217" ht="13.5" spans="1:3">
      <c r="A1217"/>
      <c r="B1217"/>
      <c r="C1217"/>
    </row>
    <row r="1218" ht="13.5" spans="1:3">
      <c r="A1218"/>
      <c r="B1218"/>
      <c r="C1218"/>
    </row>
    <row r="1219" ht="13.5" spans="1:3">
      <c r="A1219"/>
      <c r="B1219"/>
      <c r="C1219"/>
    </row>
    <row r="1220" ht="13.5" spans="1:3">
      <c r="A1220"/>
      <c r="B1220"/>
      <c r="C1220"/>
    </row>
    <row r="1221" ht="13.5" spans="1:3">
      <c r="A1221"/>
      <c r="B1221"/>
      <c r="C1221"/>
    </row>
    <row r="1222" ht="13.5" spans="1:3">
      <c r="A1222"/>
      <c r="B1222"/>
      <c r="C1222"/>
    </row>
    <row r="1223" ht="13.5" spans="1:3">
      <c r="A1223"/>
      <c r="B1223"/>
      <c r="C1223"/>
    </row>
    <row r="1224" ht="13.5" spans="1:3">
      <c r="A1224"/>
      <c r="B1224"/>
      <c r="C1224"/>
    </row>
    <row r="1225" ht="13.5" spans="1:3">
      <c r="A1225"/>
      <c r="B1225"/>
      <c r="C1225"/>
    </row>
    <row r="1226" ht="13.5" spans="1:3">
      <c r="A1226"/>
      <c r="B1226"/>
      <c r="C1226"/>
    </row>
    <row r="1227" ht="13.5" spans="1:3">
      <c r="A1227"/>
      <c r="B1227"/>
      <c r="C1227"/>
    </row>
    <row r="1228" ht="13.5" spans="1:3">
      <c r="A1228"/>
      <c r="B1228"/>
      <c r="C1228"/>
    </row>
    <row r="1229" ht="13.5" spans="1:3">
      <c r="A1229"/>
      <c r="B1229"/>
      <c r="C1229"/>
    </row>
    <row r="1230" ht="13.5" spans="1:3">
      <c r="A1230"/>
      <c r="B1230"/>
      <c r="C1230"/>
    </row>
    <row r="1231" ht="13.5" spans="1:3">
      <c r="A1231"/>
      <c r="B1231"/>
      <c r="C1231"/>
    </row>
    <row r="1232" ht="13.5" spans="1:3">
      <c r="A1232"/>
      <c r="B1232"/>
      <c r="C1232"/>
    </row>
    <row r="1233" ht="13.5" spans="1:3">
      <c r="A1233"/>
      <c r="B1233"/>
      <c r="C1233"/>
    </row>
    <row r="1234" ht="13.5" spans="1:3">
      <c r="A1234"/>
      <c r="B1234"/>
      <c r="C1234"/>
    </row>
    <row r="1235" ht="13.5" spans="1:3">
      <c r="A1235"/>
      <c r="B1235"/>
      <c r="C1235"/>
    </row>
    <row r="1236" ht="13.5" spans="1:3">
      <c r="A1236"/>
      <c r="B1236"/>
      <c r="C1236"/>
    </row>
    <row r="1237" ht="13.5" spans="1:3">
      <c r="A1237"/>
      <c r="B1237"/>
      <c r="C1237"/>
    </row>
    <row r="1238" ht="13.5" spans="1:3">
      <c r="A1238"/>
      <c r="B1238"/>
      <c r="C1238"/>
    </row>
    <row r="1239" ht="13.5" spans="1:3">
      <c r="A1239"/>
      <c r="B1239"/>
      <c r="C1239"/>
    </row>
    <row r="1240" ht="13.5" spans="1:3">
      <c r="A1240"/>
      <c r="B1240"/>
      <c r="C1240"/>
    </row>
    <row r="1241" ht="13.5" spans="1:3">
      <c r="A1241"/>
      <c r="B1241"/>
      <c r="C1241"/>
    </row>
    <row r="1242" ht="13.5" spans="1:3">
      <c r="A1242"/>
      <c r="B1242"/>
      <c r="C1242"/>
    </row>
    <row r="1243" ht="13.5" spans="1:3">
      <c r="A1243"/>
      <c r="B1243"/>
      <c r="C1243"/>
    </row>
    <row r="1244" ht="13.5" spans="1:3">
      <c r="A1244"/>
      <c r="B1244"/>
      <c r="C1244"/>
    </row>
    <row r="1245" ht="13.5" spans="1:3">
      <c r="A1245"/>
      <c r="B1245"/>
      <c r="C1245"/>
    </row>
    <row r="1246" ht="13.5" spans="1:3">
      <c r="A1246"/>
      <c r="B1246"/>
      <c r="C1246"/>
    </row>
    <row r="1247" ht="13.5" spans="1:3">
      <c r="A1247"/>
      <c r="B1247"/>
      <c r="C1247"/>
    </row>
    <row r="1248" ht="13.5" spans="1:3">
      <c r="A1248"/>
      <c r="B1248"/>
      <c r="C1248"/>
    </row>
    <row r="1249" ht="13.5" spans="1:3">
      <c r="A1249"/>
      <c r="B1249"/>
      <c r="C1249"/>
    </row>
    <row r="1250" ht="13.5" spans="1:3">
      <c r="A1250"/>
      <c r="B1250"/>
      <c r="C1250"/>
    </row>
    <row r="1251" ht="13.5" spans="1:3">
      <c r="A1251"/>
      <c r="B1251"/>
      <c r="C1251"/>
    </row>
    <row r="1252" ht="13.5" spans="1:3">
      <c r="A1252"/>
      <c r="B1252"/>
      <c r="C1252"/>
    </row>
    <row r="1253" ht="13.5" spans="1:3">
      <c r="A1253"/>
      <c r="B1253"/>
      <c r="C1253"/>
    </row>
    <row r="1254" ht="13.5" spans="1:3">
      <c r="A1254"/>
      <c r="B1254"/>
      <c r="C1254"/>
    </row>
    <row r="1255" ht="13.5" spans="1:3">
      <c r="A1255"/>
      <c r="B1255"/>
      <c r="C1255"/>
    </row>
    <row r="1256" ht="13.5" spans="1:3">
      <c r="A1256"/>
      <c r="B1256"/>
      <c r="C1256"/>
    </row>
    <row r="1257" ht="13.5" spans="1:3">
      <c r="A1257"/>
      <c r="B1257"/>
      <c r="C1257"/>
    </row>
    <row r="1258" ht="13.5" spans="1:3">
      <c r="A1258"/>
      <c r="B1258"/>
      <c r="C1258"/>
    </row>
    <row r="1259" ht="13.5" spans="1:3">
      <c r="A1259"/>
      <c r="B1259"/>
      <c r="C1259"/>
    </row>
    <row r="1260" ht="13.5" spans="1:3">
      <c r="A1260"/>
      <c r="B1260"/>
      <c r="C1260"/>
    </row>
    <row r="1261" ht="13.5" spans="1:3">
      <c r="A1261"/>
      <c r="B1261"/>
      <c r="C1261"/>
    </row>
    <row r="1262" ht="13.5" spans="1:3">
      <c r="A1262"/>
      <c r="B1262"/>
      <c r="C1262"/>
    </row>
    <row r="1263" ht="13.5" spans="1:3">
      <c r="A1263"/>
      <c r="B1263"/>
      <c r="C1263"/>
    </row>
    <row r="1264" ht="13.5" spans="1:3">
      <c r="A1264"/>
      <c r="B1264"/>
      <c r="C1264"/>
    </row>
    <row r="1265" ht="13.5" spans="1:3">
      <c r="A1265"/>
      <c r="B1265"/>
      <c r="C1265"/>
    </row>
    <row r="1266" ht="13.5" spans="1:3">
      <c r="A1266"/>
      <c r="B1266"/>
      <c r="C1266"/>
    </row>
    <row r="1267" ht="13.5" spans="1:3">
      <c r="A1267"/>
      <c r="B1267"/>
      <c r="C1267"/>
    </row>
    <row r="1268" ht="13.5" spans="1:3">
      <c r="A1268"/>
      <c r="B1268"/>
      <c r="C1268"/>
    </row>
    <row r="1269" ht="13.5" spans="1:3">
      <c r="A1269"/>
      <c r="B1269"/>
      <c r="C1269"/>
    </row>
    <row r="1270" ht="13.5" spans="1:3">
      <c r="A1270"/>
      <c r="B1270"/>
      <c r="C1270"/>
    </row>
    <row r="1271" ht="13.5" spans="1:3">
      <c r="A1271"/>
      <c r="B1271"/>
      <c r="C1271"/>
    </row>
    <row r="1272" ht="13.5" spans="1:3">
      <c r="A1272"/>
      <c r="B1272"/>
      <c r="C1272"/>
    </row>
    <row r="1273" ht="13.5" spans="1:3">
      <c r="A1273"/>
      <c r="B1273"/>
      <c r="C1273"/>
    </row>
    <row r="1274" ht="13.5" spans="1:3">
      <c r="A1274"/>
      <c r="B1274"/>
      <c r="C1274"/>
    </row>
    <row r="1275" ht="13.5" spans="1:3">
      <c r="A1275"/>
      <c r="B1275"/>
      <c r="C1275"/>
    </row>
    <row r="1276" ht="13.5" spans="1:3">
      <c r="A1276"/>
      <c r="B1276"/>
      <c r="C1276"/>
    </row>
    <row r="1277" ht="13.5" spans="1:3">
      <c r="A1277"/>
      <c r="B1277"/>
      <c r="C1277"/>
    </row>
    <row r="1278" ht="13.5" spans="1:3">
      <c r="A1278"/>
      <c r="B1278"/>
      <c r="C1278"/>
    </row>
    <row r="1279" ht="13.5" spans="1:3">
      <c r="A1279"/>
      <c r="B1279"/>
      <c r="C1279"/>
    </row>
    <row r="1280" ht="13.5" spans="1:3">
      <c r="A1280"/>
      <c r="B1280"/>
      <c r="C1280"/>
    </row>
    <row r="1281" ht="13.5" spans="1:3">
      <c r="A1281"/>
      <c r="B1281"/>
      <c r="C1281"/>
    </row>
    <row r="1282" ht="13.5" spans="1:3">
      <c r="A1282"/>
      <c r="B1282"/>
      <c r="C1282"/>
    </row>
    <row r="1283" ht="13.5" spans="1:3">
      <c r="A1283"/>
      <c r="B1283"/>
      <c r="C1283"/>
    </row>
    <row r="1284" ht="13.5" spans="1:3">
      <c r="A1284"/>
      <c r="B1284"/>
      <c r="C1284"/>
    </row>
    <row r="1285" ht="13.5" spans="1:3">
      <c r="A1285"/>
      <c r="B1285"/>
      <c r="C1285"/>
    </row>
    <row r="1286" ht="13.5" spans="1:3">
      <c r="A1286"/>
      <c r="B1286"/>
      <c r="C1286"/>
    </row>
    <row r="1287" ht="13.5" spans="1:3">
      <c r="A1287"/>
      <c r="B1287"/>
      <c r="C1287"/>
    </row>
    <row r="1288" ht="13.5" spans="1:3">
      <c r="A1288"/>
      <c r="B1288"/>
      <c r="C1288"/>
    </row>
    <row r="1289" ht="13.5" spans="1:3">
      <c r="A1289"/>
      <c r="B1289"/>
      <c r="C1289"/>
    </row>
    <row r="1290" ht="13.5" spans="1:3">
      <c r="A1290"/>
      <c r="B1290"/>
      <c r="C1290"/>
    </row>
    <row r="1291" ht="13.5" spans="1:3">
      <c r="A1291"/>
      <c r="B1291"/>
      <c r="C1291"/>
    </row>
    <row r="1292" ht="13.5" spans="1:3">
      <c r="A1292"/>
      <c r="B1292"/>
      <c r="C1292"/>
    </row>
    <row r="1293" ht="13.5" spans="1:3">
      <c r="A1293"/>
      <c r="B1293"/>
      <c r="C1293"/>
    </row>
    <row r="1294" ht="13.5" spans="1:3">
      <c r="A1294"/>
      <c r="B1294"/>
      <c r="C1294"/>
    </row>
    <row r="1295" ht="13.5" spans="1:3">
      <c r="A1295"/>
      <c r="B1295"/>
      <c r="C1295"/>
    </row>
    <row r="1296" ht="13.5" spans="1:3">
      <c r="A1296"/>
      <c r="B1296"/>
      <c r="C1296"/>
    </row>
    <row r="1297" ht="13.5" spans="1:3">
      <c r="A1297"/>
      <c r="B1297"/>
      <c r="C1297"/>
    </row>
    <row r="1298" ht="13.5" spans="1:3">
      <c r="A1298"/>
      <c r="B1298"/>
      <c r="C1298"/>
    </row>
    <row r="1299" ht="13.5" spans="1:3">
      <c r="A1299"/>
      <c r="B1299"/>
      <c r="C1299"/>
    </row>
    <row r="1300" ht="13.5" spans="1:3">
      <c r="A1300"/>
      <c r="B1300"/>
      <c r="C1300"/>
    </row>
    <row r="1301" ht="13.5" spans="1:3">
      <c r="A1301"/>
      <c r="B1301"/>
      <c r="C1301"/>
    </row>
    <row r="1302" ht="13.5" spans="1:3">
      <c r="A1302"/>
      <c r="B1302"/>
      <c r="C1302"/>
    </row>
    <row r="1303" ht="13.5" spans="1:3">
      <c r="A1303"/>
      <c r="B1303"/>
      <c r="C1303"/>
    </row>
    <row r="1304" ht="13.5" spans="1:3">
      <c r="A1304"/>
      <c r="B1304"/>
      <c r="C1304"/>
    </row>
    <row r="1305" ht="13.5" spans="1:3">
      <c r="A1305"/>
      <c r="B1305"/>
      <c r="C1305"/>
    </row>
    <row r="1306" ht="13.5" spans="1:3">
      <c r="A1306"/>
      <c r="B1306"/>
      <c r="C1306"/>
    </row>
    <row r="1307" ht="13.5" spans="1:3">
      <c r="A1307"/>
      <c r="B1307"/>
      <c r="C1307"/>
    </row>
    <row r="1308" ht="13.5" spans="1:3">
      <c r="A1308"/>
      <c r="B1308"/>
      <c r="C1308"/>
    </row>
    <row r="1309" ht="13.5" spans="1:3">
      <c r="A1309"/>
      <c r="B1309"/>
      <c r="C1309"/>
    </row>
    <row r="1310" ht="13.5" spans="1:3">
      <c r="A1310"/>
      <c r="B1310"/>
      <c r="C1310"/>
    </row>
    <row r="1311" ht="13.5" spans="1:3">
      <c r="A1311"/>
      <c r="B1311"/>
      <c r="C1311"/>
    </row>
    <row r="1312" ht="13.5" spans="1:3">
      <c r="A1312"/>
      <c r="B1312"/>
      <c r="C1312"/>
    </row>
    <row r="1313" ht="13.5" spans="1:3">
      <c r="A1313"/>
      <c r="B1313"/>
      <c r="C1313"/>
    </row>
    <row r="1314" ht="13.5" spans="1:3">
      <c r="A1314"/>
      <c r="B1314"/>
      <c r="C1314"/>
    </row>
    <row r="1315" ht="13.5" spans="1:3">
      <c r="A1315"/>
      <c r="B1315"/>
      <c r="C1315"/>
    </row>
    <row r="1316" ht="13.5" spans="1:3">
      <c r="A1316"/>
      <c r="B1316"/>
      <c r="C1316"/>
    </row>
    <row r="1317" ht="13.5" spans="1:3">
      <c r="A1317"/>
      <c r="B1317"/>
      <c r="C1317"/>
    </row>
    <row r="1318" ht="13.5" spans="1:3">
      <c r="A1318"/>
      <c r="B1318"/>
      <c r="C1318"/>
    </row>
    <row r="1319" ht="13.5" spans="1:3">
      <c r="A1319"/>
      <c r="B1319"/>
      <c r="C1319"/>
    </row>
    <row r="1320" ht="13.5" spans="1:3">
      <c r="A1320"/>
      <c r="B1320"/>
      <c r="C1320"/>
    </row>
    <row r="1321" ht="13.5" spans="1:3">
      <c r="A1321"/>
      <c r="B1321"/>
      <c r="C1321"/>
    </row>
    <row r="1322" ht="13.5" spans="1:3">
      <c r="A1322"/>
      <c r="B1322"/>
      <c r="C1322"/>
    </row>
    <row r="1323" ht="13.5" spans="1:3">
      <c r="A1323"/>
      <c r="B1323"/>
      <c r="C1323"/>
    </row>
    <row r="1324" ht="13.5" spans="1:3">
      <c r="A1324"/>
      <c r="B1324"/>
      <c r="C1324"/>
    </row>
    <row r="1325" ht="13.5" spans="1:3">
      <c r="A1325"/>
      <c r="B1325"/>
      <c r="C1325"/>
    </row>
    <row r="1326" ht="13.5" spans="1:3">
      <c r="A1326"/>
      <c r="B1326"/>
      <c r="C1326"/>
    </row>
    <row r="1327" ht="13.5" spans="1:3">
      <c r="A1327"/>
      <c r="B1327"/>
      <c r="C1327"/>
    </row>
    <row r="1328" ht="13.5" spans="1:3">
      <c r="A1328"/>
      <c r="B1328"/>
      <c r="C1328"/>
    </row>
    <row r="1329" ht="13.5" spans="1:3">
      <c r="A1329"/>
      <c r="B1329"/>
      <c r="C1329"/>
    </row>
    <row r="1330" ht="13.5" spans="1:3">
      <c r="A1330"/>
      <c r="B1330"/>
      <c r="C1330"/>
    </row>
    <row r="1331" ht="13.5" spans="1:3">
      <c r="A1331"/>
      <c r="B1331"/>
      <c r="C1331"/>
    </row>
    <row r="1332" ht="13.5" spans="1:3">
      <c r="A1332"/>
      <c r="B1332"/>
      <c r="C1332"/>
    </row>
    <row r="1333" ht="13.5" spans="1:3">
      <c r="A1333"/>
      <c r="B1333"/>
      <c r="C1333"/>
    </row>
    <row r="1334" ht="13.5" spans="1:3">
      <c r="A1334"/>
      <c r="B1334"/>
      <c r="C1334"/>
    </row>
    <row r="1335" ht="13.5" spans="1:3">
      <c r="A1335"/>
      <c r="B1335"/>
      <c r="C1335"/>
    </row>
    <row r="1336" ht="13.5" spans="1:3">
      <c r="A1336"/>
      <c r="B1336"/>
      <c r="C1336"/>
    </row>
    <row r="1337" ht="13.5" spans="1:3">
      <c r="A1337"/>
      <c r="B1337"/>
      <c r="C1337"/>
    </row>
    <row r="1338" ht="13.5" spans="1:3">
      <c r="A1338"/>
      <c r="B1338"/>
      <c r="C1338"/>
    </row>
    <row r="1339" ht="13.5" spans="1:3">
      <c r="A1339"/>
      <c r="B1339"/>
      <c r="C1339"/>
    </row>
    <row r="1340" ht="13.5" spans="1:3">
      <c r="A1340"/>
      <c r="B1340"/>
      <c r="C1340"/>
    </row>
    <row r="1341" ht="13.5" spans="1:3">
      <c r="A1341"/>
      <c r="B1341"/>
      <c r="C1341"/>
    </row>
    <row r="1342" ht="13.5" spans="1:3">
      <c r="A1342"/>
      <c r="B1342"/>
      <c r="C1342"/>
    </row>
    <row r="1343" ht="13.5" spans="1:3">
      <c r="A1343"/>
      <c r="B1343"/>
      <c r="C1343"/>
    </row>
    <row r="1344" ht="13.5" spans="1:3">
      <c r="A1344"/>
      <c r="B1344"/>
      <c r="C1344"/>
    </row>
    <row r="1345" ht="13.5" spans="1:3">
      <c r="A1345"/>
      <c r="B1345"/>
      <c r="C1345"/>
    </row>
    <row r="1346" ht="13.5" spans="1:3">
      <c r="A1346"/>
      <c r="B1346"/>
      <c r="C1346"/>
    </row>
    <row r="1347" ht="13.5" spans="1:3">
      <c r="A1347"/>
      <c r="B1347"/>
      <c r="C1347"/>
    </row>
    <row r="1348" ht="13.5" spans="1:3">
      <c r="A1348"/>
      <c r="B1348"/>
      <c r="C1348"/>
    </row>
    <row r="1349" ht="13.5" spans="1:3">
      <c r="A1349"/>
      <c r="B1349"/>
      <c r="C1349"/>
    </row>
    <row r="1350" ht="13.5" spans="1:3">
      <c r="A1350"/>
      <c r="B1350"/>
      <c r="C1350"/>
    </row>
    <row r="1351" ht="13.5" spans="1:3">
      <c r="A1351"/>
      <c r="B1351"/>
      <c r="C1351"/>
    </row>
    <row r="1352" ht="13.5" spans="1:3">
      <c r="A1352"/>
      <c r="B1352"/>
      <c r="C1352"/>
    </row>
    <row r="1353" ht="13.5" spans="1:3">
      <c r="A1353"/>
      <c r="B1353"/>
      <c r="C1353"/>
    </row>
    <row r="1354" ht="13.5" spans="1:3">
      <c r="A1354"/>
      <c r="B1354"/>
      <c r="C1354"/>
    </row>
    <row r="1355" ht="13.5" spans="1:3">
      <c r="A1355"/>
      <c r="B1355"/>
      <c r="C1355"/>
    </row>
    <row r="1356" ht="13.5" spans="1:3">
      <c r="A1356"/>
      <c r="B1356"/>
      <c r="C1356"/>
    </row>
    <row r="1357" ht="13.5" spans="1:3">
      <c r="A1357"/>
      <c r="B1357"/>
      <c r="C1357"/>
    </row>
    <row r="1358" ht="13.5" spans="1:3">
      <c r="A1358"/>
      <c r="B1358"/>
      <c r="C1358"/>
    </row>
    <row r="1359" ht="13.5" spans="1:3">
      <c r="A1359"/>
      <c r="B1359"/>
      <c r="C1359"/>
    </row>
    <row r="1360" ht="13.5" spans="1:3">
      <c r="A1360"/>
      <c r="B1360"/>
      <c r="C1360"/>
    </row>
    <row r="1361" ht="13.5" spans="1:3">
      <c r="A1361"/>
      <c r="B1361"/>
      <c r="C1361"/>
    </row>
    <row r="1362" ht="13.5" spans="1:3">
      <c r="A1362"/>
      <c r="B1362"/>
      <c r="C1362"/>
    </row>
    <row r="1363" ht="13.5" spans="1:3">
      <c r="A1363"/>
      <c r="B1363"/>
      <c r="C1363"/>
    </row>
    <row r="1364" ht="13.5" spans="1:3">
      <c r="A1364"/>
      <c r="B1364"/>
      <c r="C1364"/>
    </row>
    <row r="1365" ht="13.5" spans="1:3">
      <c r="A1365"/>
      <c r="B1365"/>
      <c r="C1365"/>
    </row>
    <row r="1366" ht="13.5" spans="1:3">
      <c r="A1366"/>
      <c r="B1366"/>
      <c r="C1366"/>
    </row>
    <row r="1367" ht="13.5" spans="1:3">
      <c r="A1367"/>
      <c r="B1367"/>
      <c r="C1367"/>
    </row>
    <row r="1368" ht="13.5" spans="1:3">
      <c r="A1368"/>
      <c r="B1368"/>
      <c r="C1368"/>
    </row>
    <row r="1369" ht="13.5" spans="1:3">
      <c r="A1369"/>
      <c r="B1369"/>
      <c r="C1369"/>
    </row>
    <row r="1370" ht="13.5" spans="1:3">
      <c r="A1370"/>
      <c r="B1370"/>
      <c r="C1370"/>
    </row>
    <row r="1371" ht="13.5" spans="1:3">
      <c r="A1371"/>
      <c r="B1371"/>
      <c r="C1371"/>
    </row>
    <row r="1372" ht="13.5" spans="1:3">
      <c r="A1372"/>
      <c r="B1372"/>
      <c r="C1372"/>
    </row>
    <row r="1373" ht="13.5" spans="1:3">
      <c r="A1373"/>
      <c r="B1373"/>
      <c r="C1373"/>
    </row>
    <row r="1374" ht="13.5" spans="1:3">
      <c r="A1374"/>
      <c r="B1374"/>
      <c r="C1374"/>
    </row>
    <row r="1375" ht="13.5" spans="1:3">
      <c r="A1375"/>
      <c r="B1375"/>
      <c r="C1375"/>
    </row>
    <row r="1376" ht="13.5" spans="1:3">
      <c r="A1376"/>
      <c r="B1376"/>
      <c r="C1376"/>
    </row>
    <row r="1377" ht="13.5" spans="1:3">
      <c r="A1377"/>
      <c r="B1377"/>
      <c r="C1377"/>
    </row>
    <row r="1378" ht="13.5" spans="1:3">
      <c r="A1378"/>
      <c r="B1378"/>
      <c r="C1378"/>
    </row>
    <row r="1379" ht="13.5" spans="1:3">
      <c r="A1379"/>
      <c r="B1379"/>
      <c r="C1379"/>
    </row>
    <row r="1380" ht="13.5" spans="1:3">
      <c r="A1380"/>
      <c r="B1380"/>
      <c r="C1380"/>
    </row>
    <row r="1381" ht="13.5" spans="1:3">
      <c r="A1381"/>
      <c r="B1381"/>
      <c r="C1381"/>
    </row>
    <row r="1382" ht="13.5" spans="1:3">
      <c r="A1382"/>
      <c r="B1382"/>
      <c r="C1382"/>
    </row>
    <row r="1383" ht="13.5" spans="1:3">
      <c r="A1383"/>
      <c r="B1383"/>
      <c r="C1383"/>
    </row>
    <row r="1384" ht="13.5" spans="1:3">
      <c r="A1384"/>
      <c r="B1384"/>
      <c r="C1384"/>
    </row>
    <row r="1385" ht="13.5" spans="1:3">
      <c r="A1385"/>
      <c r="B1385"/>
      <c r="C1385"/>
    </row>
    <row r="1386" ht="13.5" spans="1:3">
      <c r="A1386"/>
      <c r="B1386"/>
      <c r="C1386"/>
    </row>
    <row r="1387" ht="13.5" spans="1:3">
      <c r="A1387"/>
      <c r="B1387"/>
      <c r="C1387"/>
    </row>
    <row r="1388" ht="13.5" spans="1:3">
      <c r="A1388"/>
      <c r="B1388"/>
      <c r="C1388"/>
    </row>
    <row r="1389" ht="13.5" spans="1:3">
      <c r="A1389"/>
      <c r="B1389"/>
      <c r="C1389"/>
    </row>
    <row r="1390" ht="13.5" spans="1:3">
      <c r="A1390"/>
      <c r="B1390"/>
      <c r="C1390"/>
    </row>
    <row r="1391" ht="13.5" spans="1:3">
      <c r="A1391"/>
      <c r="B1391"/>
      <c r="C1391"/>
    </row>
    <row r="1392" ht="13.5" spans="1:3">
      <c r="A1392"/>
      <c r="B1392"/>
      <c r="C1392"/>
    </row>
    <row r="1393" ht="13.5" spans="1:3">
      <c r="A1393"/>
      <c r="B1393"/>
      <c r="C1393"/>
    </row>
    <row r="1394" ht="13.5" spans="1:3">
      <c r="A1394"/>
      <c r="B1394"/>
      <c r="C1394"/>
    </row>
    <row r="1395" ht="13.5" spans="1:3">
      <c r="A1395"/>
      <c r="B1395"/>
      <c r="C1395"/>
    </row>
    <row r="1396" ht="13.5" spans="1:3">
      <c r="A1396"/>
      <c r="B1396"/>
      <c r="C1396"/>
    </row>
    <row r="1397" ht="13.5" spans="1:3">
      <c r="A1397"/>
      <c r="B1397"/>
      <c r="C1397"/>
    </row>
    <row r="1398" ht="13.5" spans="1:3">
      <c r="A1398"/>
      <c r="B1398"/>
      <c r="C1398"/>
    </row>
    <row r="1399" ht="13.5" spans="1:3">
      <c r="A1399"/>
      <c r="B1399"/>
      <c r="C1399"/>
    </row>
    <row r="1400" ht="13.5" spans="1:3">
      <c r="A1400"/>
      <c r="B1400"/>
      <c r="C1400"/>
    </row>
    <row r="1401" ht="13.5" spans="1:3">
      <c r="A1401"/>
      <c r="B1401"/>
      <c r="C1401"/>
    </row>
    <row r="1402" ht="13.5" spans="1:3">
      <c r="A1402"/>
      <c r="B1402"/>
      <c r="C1402"/>
    </row>
    <row r="1403" ht="13.5" spans="1:3">
      <c r="A1403"/>
      <c r="B1403"/>
      <c r="C1403"/>
    </row>
    <row r="1404" ht="13.5" spans="1:3">
      <c r="A1404"/>
      <c r="B1404"/>
      <c r="C1404"/>
    </row>
    <row r="1405" ht="13.5" spans="1:3">
      <c r="A1405"/>
      <c r="B1405"/>
      <c r="C1405"/>
    </row>
    <row r="1406" ht="13.5" spans="1:3">
      <c r="A1406"/>
      <c r="B1406"/>
      <c r="C1406"/>
    </row>
    <row r="1407" ht="13.5" spans="1:3">
      <c r="A1407"/>
      <c r="B1407"/>
      <c r="C1407"/>
    </row>
    <row r="1408" ht="13.5" spans="1:3">
      <c r="A1408"/>
      <c r="B1408"/>
      <c r="C1408"/>
    </row>
    <row r="1409" ht="13.5" spans="1:3">
      <c r="A1409"/>
      <c r="B1409"/>
      <c r="C1409"/>
    </row>
    <row r="1410" ht="13.5" spans="1:3">
      <c r="A1410"/>
      <c r="B1410"/>
      <c r="C1410"/>
    </row>
    <row r="1411" ht="13.5" spans="1:3">
      <c r="A1411"/>
      <c r="B1411"/>
      <c r="C1411"/>
    </row>
    <row r="1412" ht="13.5" spans="1:3">
      <c r="A1412"/>
      <c r="B1412"/>
      <c r="C1412"/>
    </row>
    <row r="1413" ht="13.5" spans="1:3">
      <c r="A1413"/>
      <c r="B1413"/>
      <c r="C1413"/>
    </row>
    <row r="1414" ht="13.5" spans="1:3">
      <c r="A1414"/>
      <c r="B1414"/>
      <c r="C1414"/>
    </row>
    <row r="1415" ht="13.5" spans="1:3">
      <c r="A1415"/>
      <c r="B1415"/>
      <c r="C1415"/>
    </row>
    <row r="1416" ht="13.5" spans="1:3">
      <c r="A1416"/>
      <c r="B1416"/>
      <c r="C1416"/>
    </row>
    <row r="1417" ht="13.5" spans="1:3">
      <c r="A1417"/>
      <c r="B1417"/>
      <c r="C1417"/>
    </row>
    <row r="1418" ht="13.5" spans="1:3">
      <c r="A1418"/>
      <c r="B1418"/>
      <c r="C1418"/>
    </row>
    <row r="1419" ht="13.5" spans="1:3">
      <c r="A1419"/>
      <c r="B1419"/>
      <c r="C1419"/>
    </row>
    <row r="1420" ht="13.5" spans="1:3">
      <c r="A1420"/>
      <c r="B1420"/>
      <c r="C1420"/>
    </row>
    <row r="1421" ht="13.5" spans="1:3">
      <c r="A1421"/>
      <c r="B1421"/>
      <c r="C1421"/>
    </row>
    <row r="1422" ht="13.5" spans="1:3">
      <c r="A1422"/>
      <c r="B1422"/>
      <c r="C1422"/>
    </row>
    <row r="1423" ht="13.5" spans="1:3">
      <c r="A1423"/>
      <c r="B1423"/>
      <c r="C1423"/>
    </row>
    <row r="1424" ht="13.5" spans="1:3">
      <c r="A1424"/>
      <c r="B1424"/>
      <c r="C1424"/>
    </row>
    <row r="1425" ht="13.5" spans="1:3">
      <c r="A1425"/>
      <c r="B1425"/>
      <c r="C1425"/>
    </row>
    <row r="1426" ht="13.5" spans="1:3">
      <c r="A1426"/>
      <c r="B1426"/>
      <c r="C1426"/>
    </row>
    <row r="1427" ht="13.5" spans="1:3">
      <c r="A1427"/>
      <c r="B1427"/>
      <c r="C1427"/>
    </row>
    <row r="1428" ht="13.5" spans="1:3">
      <c r="A1428"/>
      <c r="B1428"/>
      <c r="C1428"/>
    </row>
    <row r="1429" ht="13.5" spans="1:3">
      <c r="A1429"/>
      <c r="B1429"/>
      <c r="C1429"/>
    </row>
    <row r="1430" ht="13.5" spans="1:3">
      <c r="A1430"/>
      <c r="B1430"/>
      <c r="C1430"/>
    </row>
    <row r="1431" ht="13.5" spans="1:3">
      <c r="A1431"/>
      <c r="B1431"/>
      <c r="C1431"/>
    </row>
    <row r="1432" ht="13.5" spans="1:3">
      <c r="A1432"/>
      <c r="B1432"/>
      <c r="C1432"/>
    </row>
    <row r="1433" ht="13.5" spans="1:3">
      <c r="A1433"/>
      <c r="B1433"/>
      <c r="C1433"/>
    </row>
    <row r="1434" ht="13.5" spans="1:3">
      <c r="A1434"/>
      <c r="B1434"/>
      <c r="C1434"/>
    </row>
    <row r="1435" ht="13.5" spans="1:3">
      <c r="A1435"/>
      <c r="B1435"/>
      <c r="C1435"/>
    </row>
    <row r="1436" ht="13.5" spans="1:3">
      <c r="A1436"/>
      <c r="B1436"/>
      <c r="C1436"/>
    </row>
    <row r="1437" ht="13.5" spans="1:3">
      <c r="A1437"/>
      <c r="B1437"/>
      <c r="C1437"/>
    </row>
    <row r="1438" ht="13.5" spans="1:3">
      <c r="A1438"/>
      <c r="B1438"/>
      <c r="C1438"/>
    </row>
    <row r="1439" ht="13.5" spans="1:3">
      <c r="A1439"/>
      <c r="B1439"/>
      <c r="C1439"/>
    </row>
    <row r="1440" ht="13.5" spans="1:3">
      <c r="A1440"/>
      <c r="B1440"/>
      <c r="C1440"/>
    </row>
    <row r="1441" ht="13.5" spans="1:3">
      <c r="A1441"/>
      <c r="B1441"/>
      <c r="C1441"/>
    </row>
    <row r="1442" ht="13.5" spans="1:3">
      <c r="A1442"/>
      <c r="B1442"/>
      <c r="C1442"/>
    </row>
    <row r="1443" ht="13.5" spans="1:3">
      <c r="A1443"/>
      <c r="B1443"/>
      <c r="C1443"/>
    </row>
    <row r="1444" ht="13.5" spans="1:3">
      <c r="A1444"/>
      <c r="B1444"/>
      <c r="C1444"/>
    </row>
    <row r="1445" ht="13.5" spans="1:3">
      <c r="A1445"/>
      <c r="B1445"/>
      <c r="C1445"/>
    </row>
    <row r="1446" ht="13.5" spans="1:3">
      <c r="A1446"/>
      <c r="B1446"/>
      <c r="C1446"/>
    </row>
    <row r="1447" ht="13.5" spans="1:3">
      <c r="A1447"/>
      <c r="B1447"/>
      <c r="C1447"/>
    </row>
    <row r="1448" ht="13.5" spans="1:3">
      <c r="A1448"/>
      <c r="B1448"/>
      <c r="C1448"/>
    </row>
    <row r="1449" ht="13.5" spans="1:3">
      <c r="A1449"/>
      <c r="B1449"/>
      <c r="C1449"/>
    </row>
    <row r="1450" ht="13.5" spans="1:3">
      <c r="A1450"/>
      <c r="B1450"/>
      <c r="C1450"/>
    </row>
    <row r="1451" ht="13.5" spans="1:3">
      <c r="A1451"/>
      <c r="B1451"/>
      <c r="C1451"/>
    </row>
    <row r="1452" ht="13.5" spans="1:3">
      <c r="A1452"/>
      <c r="B1452"/>
      <c r="C1452"/>
    </row>
    <row r="1453" ht="13.5" spans="1:3">
      <c r="A1453"/>
      <c r="B1453"/>
      <c r="C1453"/>
    </row>
    <row r="1454" ht="13.5" spans="1:3">
      <c r="A1454"/>
      <c r="B1454"/>
      <c r="C1454"/>
    </row>
    <row r="1455" ht="13.5" spans="1:3">
      <c r="A1455"/>
      <c r="B1455"/>
      <c r="C1455"/>
    </row>
    <row r="1456" ht="13.5" spans="1:3">
      <c r="A1456"/>
      <c r="B1456"/>
      <c r="C1456"/>
    </row>
    <row r="1457" ht="13.5" spans="1:3">
      <c r="A1457"/>
      <c r="B1457"/>
      <c r="C1457"/>
    </row>
    <row r="1458" ht="13.5" spans="1:3">
      <c r="A1458"/>
      <c r="B1458"/>
      <c r="C1458"/>
    </row>
    <row r="1459" ht="13.5" spans="1:3">
      <c r="A1459"/>
      <c r="B1459"/>
      <c r="C1459"/>
    </row>
    <row r="1460" ht="13.5" spans="1:3">
      <c r="A1460"/>
      <c r="B1460"/>
      <c r="C1460"/>
    </row>
    <row r="1461" ht="13.5" spans="1:3">
      <c r="A1461"/>
      <c r="B1461"/>
      <c r="C1461"/>
    </row>
    <row r="1462" ht="13.5" spans="1:3">
      <c r="A1462"/>
      <c r="B1462"/>
      <c r="C1462"/>
    </row>
    <row r="1463" ht="13.5" spans="1:3">
      <c r="A1463"/>
      <c r="B1463"/>
      <c r="C1463"/>
    </row>
    <row r="1464" ht="13.5" spans="1:3">
      <c r="A1464"/>
      <c r="B1464"/>
      <c r="C1464"/>
    </row>
    <row r="1465" ht="13.5" spans="1:3">
      <c r="A1465"/>
      <c r="B1465"/>
      <c r="C1465"/>
    </row>
    <row r="1466" ht="13.5" spans="1:3">
      <c r="A1466"/>
      <c r="B1466"/>
      <c r="C1466"/>
    </row>
    <row r="1467" ht="13.5" spans="1:3">
      <c r="A1467"/>
      <c r="B1467"/>
      <c r="C1467"/>
    </row>
    <row r="1468" ht="13.5" spans="1:3">
      <c r="A1468"/>
      <c r="B1468"/>
      <c r="C1468"/>
    </row>
    <row r="1469" ht="13.5" spans="1:3">
      <c r="A1469"/>
      <c r="B1469"/>
      <c r="C1469"/>
    </row>
    <row r="1470" ht="13.5" spans="1:3">
      <c r="A1470"/>
      <c r="B1470"/>
      <c r="C1470"/>
    </row>
    <row r="1471" ht="13.5" spans="1:3">
      <c r="A1471"/>
      <c r="B1471"/>
      <c r="C1471"/>
    </row>
    <row r="1472" ht="13.5" spans="1:3">
      <c r="A1472"/>
      <c r="B1472"/>
      <c r="C1472"/>
    </row>
    <row r="1473" ht="13.5" spans="1:3">
      <c r="A1473"/>
      <c r="B1473"/>
      <c r="C1473"/>
    </row>
    <row r="1474" ht="13.5" spans="1:3">
      <c r="A1474"/>
      <c r="B1474"/>
      <c r="C1474"/>
    </row>
    <row r="1475" ht="13.5" spans="1:3">
      <c r="A1475"/>
      <c r="B1475"/>
      <c r="C1475"/>
    </row>
    <row r="1476" ht="13.5" spans="1:3">
      <c r="A1476"/>
      <c r="B1476"/>
      <c r="C1476"/>
    </row>
    <row r="1477" ht="13.5" spans="1:3">
      <c r="A1477"/>
      <c r="B1477"/>
      <c r="C1477"/>
    </row>
    <row r="1478" ht="13.5" spans="1:3">
      <c r="A1478"/>
      <c r="B1478"/>
      <c r="C1478"/>
    </row>
    <row r="1479" ht="13.5" spans="1:3">
      <c r="A1479"/>
      <c r="B1479"/>
      <c r="C1479"/>
    </row>
    <row r="1480" ht="13.5" spans="1:3">
      <c r="A1480"/>
      <c r="B1480"/>
      <c r="C1480"/>
    </row>
    <row r="1481" ht="13.5" spans="1:3">
      <c r="A1481"/>
      <c r="B1481"/>
      <c r="C1481"/>
    </row>
    <row r="1482" ht="13.5" spans="1:3">
      <c r="A1482"/>
      <c r="B1482"/>
      <c r="C1482"/>
    </row>
    <row r="1483" ht="13.5" spans="1:3">
      <c r="A1483"/>
      <c r="B1483"/>
      <c r="C1483"/>
    </row>
    <row r="1484" ht="13.5" spans="1:3">
      <c r="A1484"/>
      <c r="B1484"/>
      <c r="C1484"/>
    </row>
    <row r="1485" ht="13.5" spans="1:3">
      <c r="A1485"/>
      <c r="B1485"/>
      <c r="C1485"/>
    </row>
    <row r="1486" ht="13.5" spans="1:3">
      <c r="A1486"/>
      <c r="B1486"/>
      <c r="C1486"/>
    </row>
    <row r="1487" ht="13.5" spans="1:3">
      <c r="A1487"/>
      <c r="B1487"/>
      <c r="C1487"/>
    </row>
    <row r="1488" ht="13.5" spans="1:3">
      <c r="A1488"/>
      <c r="B1488"/>
      <c r="C1488"/>
    </row>
    <row r="1489" ht="13.5" spans="1:3">
      <c r="A1489"/>
      <c r="B1489"/>
      <c r="C1489"/>
    </row>
    <row r="1490" ht="13.5" spans="1:3">
      <c r="A1490"/>
      <c r="B1490"/>
      <c r="C1490"/>
    </row>
    <row r="1491" ht="13.5" spans="1:3">
      <c r="A1491"/>
      <c r="B1491"/>
      <c r="C1491"/>
    </row>
    <row r="1492" ht="13.5" spans="1:3">
      <c r="A1492"/>
      <c r="B1492"/>
      <c r="C1492"/>
    </row>
    <row r="1493" ht="13.5" spans="1:3">
      <c r="A1493"/>
      <c r="B1493"/>
      <c r="C1493"/>
    </row>
    <row r="1494" ht="13.5" spans="1:3">
      <c r="A1494"/>
      <c r="B1494"/>
      <c r="C1494"/>
    </row>
    <row r="1495" ht="13.5" spans="1:3">
      <c r="A1495"/>
      <c r="B1495"/>
      <c r="C1495"/>
    </row>
    <row r="1496" ht="13.5" spans="1:3">
      <c r="A1496"/>
      <c r="B1496"/>
      <c r="C1496"/>
    </row>
    <row r="1497" ht="13.5" spans="1:3">
      <c r="A1497"/>
      <c r="B1497"/>
      <c r="C1497"/>
    </row>
    <row r="1498" ht="13.5" spans="1:3">
      <c r="A1498"/>
      <c r="B1498"/>
      <c r="C1498"/>
    </row>
    <row r="1499" ht="13.5" spans="1:3">
      <c r="A1499"/>
      <c r="B1499"/>
      <c r="C1499"/>
    </row>
    <row r="1500" ht="13.5" spans="1:3">
      <c r="A1500"/>
      <c r="B1500"/>
      <c r="C1500"/>
    </row>
    <row r="1501" ht="13.5" spans="1:3">
      <c r="A1501"/>
      <c r="B1501"/>
      <c r="C1501"/>
    </row>
    <row r="1502" ht="13.5" spans="1:3">
      <c r="A1502"/>
      <c r="B1502"/>
      <c r="C1502"/>
    </row>
    <row r="1503" ht="13.5" spans="1:3">
      <c r="A1503"/>
      <c r="B1503"/>
      <c r="C1503"/>
    </row>
    <row r="1504" ht="13.5" spans="1:3">
      <c r="A1504"/>
      <c r="B1504"/>
      <c r="C1504"/>
    </row>
    <row r="1505" ht="13.5" spans="1:3">
      <c r="A1505"/>
      <c r="B1505"/>
      <c r="C1505"/>
    </row>
    <row r="1506" ht="13.5" spans="1:3">
      <c r="A1506"/>
      <c r="B1506"/>
      <c r="C1506"/>
    </row>
    <row r="1507" ht="13.5" spans="1:3">
      <c r="A1507"/>
      <c r="B1507"/>
      <c r="C1507"/>
    </row>
    <row r="1508" ht="13.5" spans="1:3">
      <c r="A1508"/>
      <c r="B1508"/>
      <c r="C1508"/>
    </row>
    <row r="1509" ht="13.5" spans="1:3">
      <c r="A1509"/>
      <c r="B1509"/>
      <c r="C1509"/>
    </row>
    <row r="1510" ht="13.5" spans="1:3">
      <c r="A1510"/>
      <c r="B1510"/>
      <c r="C1510"/>
    </row>
    <row r="1511" ht="13.5" spans="1:3">
      <c r="A1511"/>
      <c r="B1511"/>
      <c r="C1511"/>
    </row>
    <row r="1512" ht="13.5" spans="1:3">
      <c r="A1512"/>
      <c r="B1512"/>
      <c r="C1512"/>
    </row>
    <row r="1513" ht="13.5" spans="1:3">
      <c r="A1513"/>
      <c r="B1513"/>
      <c r="C1513"/>
    </row>
    <row r="1514" ht="13.5" spans="1:3">
      <c r="A1514"/>
      <c r="B1514"/>
      <c r="C1514"/>
    </row>
    <row r="1515" ht="13.5" spans="1:3">
      <c r="A1515"/>
      <c r="B1515"/>
      <c r="C1515"/>
    </row>
    <row r="1516" ht="13.5" spans="1:3">
      <c r="A1516"/>
      <c r="B1516"/>
      <c r="C1516"/>
    </row>
    <row r="1517" ht="13.5" spans="1:3">
      <c r="A1517"/>
      <c r="B1517"/>
      <c r="C1517"/>
    </row>
    <row r="1518" ht="13.5" spans="1:3">
      <c r="A1518"/>
      <c r="B1518"/>
      <c r="C1518"/>
    </row>
    <row r="1519" ht="13.5" spans="1:3">
      <c r="A1519"/>
      <c r="B1519"/>
      <c r="C1519"/>
    </row>
    <row r="1520" ht="13.5" spans="1:3">
      <c r="A1520"/>
      <c r="B1520"/>
      <c r="C1520"/>
    </row>
    <row r="1521" ht="13.5" spans="1:3">
      <c r="A1521"/>
      <c r="B1521"/>
      <c r="C1521"/>
    </row>
    <row r="1522" ht="13.5" spans="1:3">
      <c r="A1522"/>
      <c r="B1522"/>
      <c r="C1522"/>
    </row>
    <row r="1523" ht="13.5" spans="1:3">
      <c r="A1523"/>
      <c r="B1523"/>
      <c r="C1523"/>
    </row>
    <row r="1524" ht="13.5" spans="1:3">
      <c r="A1524"/>
      <c r="B1524"/>
      <c r="C1524"/>
    </row>
    <row r="1525" ht="13.5" spans="1:3">
      <c r="A1525"/>
      <c r="B1525"/>
      <c r="C1525"/>
    </row>
    <row r="1526" ht="13.5" spans="1:3">
      <c r="A1526"/>
      <c r="B1526"/>
      <c r="C1526"/>
    </row>
    <row r="1527" ht="13.5" spans="1:3">
      <c r="A1527"/>
      <c r="B1527"/>
      <c r="C1527"/>
    </row>
    <row r="1528" ht="13.5" spans="1:3">
      <c r="A1528"/>
      <c r="B1528"/>
      <c r="C1528"/>
    </row>
    <row r="1529" ht="13.5" spans="1:3">
      <c r="A1529"/>
      <c r="B1529"/>
      <c r="C1529"/>
    </row>
    <row r="1530" ht="13.5" spans="1:3">
      <c r="A1530"/>
      <c r="B1530"/>
      <c r="C1530"/>
    </row>
    <row r="1531" ht="13.5" spans="1:3">
      <c r="A1531"/>
      <c r="B1531"/>
      <c r="C1531"/>
    </row>
    <row r="1532" ht="13.5" spans="1:3">
      <c r="A1532"/>
      <c r="B1532"/>
      <c r="C1532"/>
    </row>
    <row r="1533" ht="13.5" spans="1:3">
      <c r="A1533"/>
      <c r="B1533"/>
      <c r="C1533"/>
    </row>
    <row r="1534" ht="13.5" spans="1:3">
      <c r="A1534"/>
      <c r="B1534"/>
      <c r="C1534"/>
    </row>
    <row r="1535" ht="13.5" spans="1:3">
      <c r="A1535"/>
      <c r="B1535"/>
      <c r="C1535"/>
    </row>
    <row r="1536" ht="13.5" spans="1:3">
      <c r="A1536"/>
      <c r="B1536"/>
      <c r="C1536"/>
    </row>
    <row r="1537" ht="13.5" spans="1:3">
      <c r="A1537"/>
      <c r="B1537"/>
      <c r="C1537"/>
    </row>
    <row r="1538" ht="13.5" spans="1:3">
      <c r="A1538"/>
      <c r="B1538"/>
      <c r="C1538"/>
    </row>
    <row r="1539" ht="13.5" spans="1:3">
      <c r="A1539"/>
      <c r="B1539"/>
      <c r="C1539"/>
    </row>
    <row r="1540" ht="13.5" spans="1:3">
      <c r="A1540"/>
      <c r="B1540"/>
      <c r="C1540"/>
    </row>
    <row r="1541" ht="13.5" spans="1:3">
      <c r="A1541"/>
      <c r="B1541"/>
      <c r="C1541"/>
    </row>
    <row r="1542" ht="13.5" spans="1:3">
      <c r="A1542"/>
      <c r="B1542"/>
      <c r="C1542"/>
    </row>
    <row r="1543" ht="13.5" spans="1:3">
      <c r="A1543"/>
      <c r="B1543"/>
      <c r="C1543"/>
    </row>
    <row r="1544" ht="13.5" spans="1:3">
      <c r="A1544"/>
      <c r="B1544"/>
      <c r="C1544"/>
    </row>
    <row r="1545" ht="13.5" spans="1:3">
      <c r="A1545"/>
      <c r="B1545"/>
      <c r="C1545"/>
    </row>
    <row r="1546" ht="13.5" spans="1:3">
      <c r="A1546"/>
      <c r="B1546"/>
      <c r="C1546"/>
    </row>
    <row r="1547" ht="13.5" spans="1:3">
      <c r="A1547"/>
      <c r="B1547"/>
      <c r="C1547"/>
    </row>
    <row r="1548" ht="13.5" spans="1:3">
      <c r="A1548"/>
      <c r="B1548"/>
      <c r="C1548"/>
    </row>
    <row r="1549" ht="13.5" spans="1:3">
      <c r="A1549"/>
      <c r="B1549"/>
      <c r="C1549"/>
    </row>
    <row r="1550" ht="13.5" spans="1:3">
      <c r="A1550"/>
      <c r="B1550"/>
      <c r="C1550"/>
    </row>
    <row r="1551" ht="13.5" spans="1:3">
      <c r="A1551"/>
      <c r="B1551"/>
      <c r="C1551"/>
    </row>
    <row r="1552" ht="13.5" spans="1:3">
      <c r="A1552"/>
      <c r="B1552"/>
      <c r="C1552"/>
    </row>
    <row r="1553" ht="13.5" spans="1:3">
      <c r="A1553"/>
      <c r="B1553"/>
      <c r="C1553"/>
    </row>
    <row r="1554" ht="13.5" spans="1:3">
      <c r="A1554"/>
      <c r="B1554"/>
      <c r="C1554"/>
    </row>
    <row r="1555" ht="13.5" spans="1:3">
      <c r="A1555"/>
      <c r="B1555"/>
      <c r="C1555"/>
    </row>
    <row r="1556" ht="13.5" spans="1:3">
      <c r="A1556"/>
      <c r="B1556"/>
      <c r="C1556"/>
    </row>
    <row r="1557" ht="13.5" spans="1:3">
      <c r="A1557"/>
      <c r="B1557"/>
      <c r="C1557"/>
    </row>
    <row r="1558" ht="13.5" spans="1:3">
      <c r="A1558"/>
      <c r="B1558"/>
      <c r="C1558"/>
    </row>
    <row r="1559" ht="13.5" spans="1:3">
      <c r="A1559"/>
      <c r="B1559"/>
      <c r="C1559"/>
    </row>
    <row r="1560" ht="13.5" spans="1:3">
      <c r="A1560"/>
      <c r="B1560"/>
      <c r="C1560"/>
    </row>
    <row r="1561" ht="13.5" spans="1:3">
      <c r="A1561"/>
      <c r="B1561"/>
      <c r="C1561"/>
    </row>
    <row r="1562" ht="13.5" spans="1:3">
      <c r="A1562"/>
      <c r="B1562"/>
      <c r="C1562"/>
    </row>
    <row r="1563" ht="13.5" spans="1:3">
      <c r="A1563"/>
      <c r="B1563"/>
      <c r="C1563"/>
    </row>
    <row r="1564" ht="13.5" spans="1:3">
      <c r="A1564"/>
      <c r="B1564"/>
      <c r="C1564"/>
    </row>
    <row r="1565" ht="13.5" spans="1:3">
      <c r="A1565"/>
      <c r="B1565"/>
      <c r="C1565"/>
    </row>
    <row r="1566" ht="13.5" spans="1:3">
      <c r="A1566"/>
      <c r="B1566"/>
      <c r="C1566"/>
    </row>
    <row r="1567" ht="13.5" spans="1:3">
      <c r="A1567"/>
      <c r="B1567"/>
      <c r="C1567"/>
    </row>
    <row r="1568" ht="13.5" spans="1:3">
      <c r="A1568"/>
      <c r="B1568"/>
      <c r="C1568"/>
    </row>
    <row r="1569" ht="13.5" spans="1:3">
      <c r="A1569"/>
      <c r="B1569"/>
      <c r="C1569"/>
    </row>
    <row r="1570" ht="13.5" spans="1:3">
      <c r="A1570"/>
      <c r="B1570"/>
      <c r="C1570"/>
    </row>
    <row r="1571" ht="13.5" spans="1:3">
      <c r="A1571"/>
      <c r="B1571"/>
      <c r="C1571"/>
    </row>
    <row r="1572" ht="13.5" spans="1:3">
      <c r="A1572"/>
      <c r="B1572"/>
      <c r="C1572"/>
    </row>
    <row r="1573" ht="13.5" spans="1:3">
      <c r="A1573"/>
      <c r="B1573"/>
      <c r="C1573"/>
    </row>
    <row r="1574" ht="13.5" spans="1:3">
      <c r="A1574"/>
      <c r="B1574"/>
      <c r="C1574"/>
    </row>
    <row r="1575" ht="13.5" spans="1:3">
      <c r="A1575"/>
      <c r="B1575"/>
      <c r="C1575"/>
    </row>
    <row r="1576" ht="13.5" spans="1:3">
      <c r="A1576"/>
      <c r="B1576"/>
      <c r="C1576"/>
    </row>
    <row r="1577" ht="13.5" spans="1:3">
      <c r="A1577"/>
      <c r="B1577"/>
      <c r="C1577"/>
    </row>
    <row r="1578" ht="13.5" spans="1:3">
      <c r="A1578"/>
      <c r="B1578"/>
      <c r="C1578"/>
    </row>
    <row r="1579" ht="13.5" spans="1:3">
      <c r="A1579"/>
      <c r="B1579"/>
      <c r="C1579"/>
    </row>
    <row r="1580" ht="13.5" spans="1:3">
      <c r="A1580"/>
      <c r="B1580"/>
      <c r="C1580"/>
    </row>
    <row r="1581" ht="13.5" spans="1:3">
      <c r="A1581"/>
      <c r="B1581"/>
      <c r="C1581"/>
    </row>
    <row r="1582" ht="13.5" spans="1:3">
      <c r="A1582"/>
      <c r="B1582"/>
      <c r="C1582"/>
    </row>
    <row r="1583" ht="13.5" spans="1:3">
      <c r="A1583"/>
      <c r="B1583"/>
      <c r="C1583"/>
    </row>
    <row r="1584" ht="13.5" spans="1:3">
      <c r="A1584"/>
      <c r="B1584"/>
      <c r="C1584"/>
    </row>
    <row r="1585" ht="13.5" spans="1:3">
      <c r="A1585"/>
      <c r="B1585"/>
      <c r="C1585"/>
    </row>
    <row r="1586" ht="13.5" spans="1:3">
      <c r="A1586"/>
      <c r="B1586"/>
      <c r="C1586"/>
    </row>
    <row r="1587" ht="13.5" spans="1:3">
      <c r="A1587"/>
      <c r="B1587"/>
      <c r="C1587"/>
    </row>
    <row r="1588" ht="13.5" spans="1:3">
      <c r="A1588"/>
      <c r="B1588"/>
      <c r="C1588"/>
    </row>
    <row r="1589" ht="13.5" spans="1:3">
      <c r="A1589"/>
      <c r="B1589"/>
      <c r="C1589"/>
    </row>
    <row r="1590" ht="13.5" spans="1:3">
      <c r="A1590"/>
      <c r="B1590"/>
      <c r="C1590"/>
    </row>
    <row r="1591" ht="13.5" spans="1:3">
      <c r="A1591"/>
      <c r="B1591"/>
      <c r="C1591"/>
    </row>
    <row r="1592" ht="13.5" spans="1:3">
      <c r="A1592"/>
      <c r="B1592"/>
      <c r="C1592"/>
    </row>
    <row r="1593" ht="13.5" spans="1:3">
      <c r="A1593"/>
      <c r="B1593"/>
      <c r="C1593"/>
    </row>
    <row r="1594" ht="13.5" spans="1:3">
      <c r="A1594"/>
      <c r="B1594"/>
      <c r="C1594"/>
    </row>
    <row r="1595" ht="13.5" spans="1:3">
      <c r="A1595"/>
      <c r="B1595"/>
      <c r="C1595"/>
    </row>
    <row r="1596" ht="13.5" spans="1:3">
      <c r="A1596"/>
      <c r="B1596"/>
      <c r="C1596"/>
    </row>
    <row r="1597" ht="13.5" spans="1:3">
      <c r="A1597"/>
      <c r="B1597"/>
      <c r="C1597"/>
    </row>
    <row r="1598" ht="13.5" spans="1:3">
      <c r="A1598"/>
      <c r="B1598"/>
      <c r="C1598"/>
    </row>
    <row r="1599" ht="13.5" spans="1:3">
      <c r="A1599"/>
      <c r="B1599"/>
      <c r="C1599"/>
    </row>
    <row r="1600" ht="13.5" spans="1:3">
      <c r="A1600"/>
      <c r="B1600"/>
      <c r="C1600"/>
    </row>
    <row r="1601" ht="13.5" spans="1:3">
      <c r="A1601"/>
      <c r="B1601"/>
      <c r="C1601"/>
    </row>
    <row r="1602" ht="13.5" spans="1:3">
      <c r="A1602"/>
      <c r="B1602"/>
      <c r="C1602"/>
    </row>
    <row r="1603" ht="13.5" spans="1:3">
      <c r="A1603"/>
      <c r="B1603"/>
      <c r="C1603"/>
    </row>
    <row r="1604" ht="13.5" spans="1:3">
      <c r="A1604"/>
      <c r="B1604"/>
      <c r="C1604"/>
    </row>
    <row r="1605" ht="13.5" spans="1:3">
      <c r="A1605"/>
      <c r="B1605"/>
      <c r="C1605"/>
    </row>
    <row r="1606" ht="13.5" spans="1:3">
      <c r="A1606"/>
      <c r="B1606"/>
      <c r="C1606"/>
    </row>
    <row r="1607" ht="13.5" spans="1:3">
      <c r="A1607"/>
      <c r="B1607"/>
      <c r="C1607"/>
    </row>
    <row r="1608" ht="13.5" spans="1:3">
      <c r="A1608"/>
      <c r="B1608"/>
      <c r="C1608"/>
    </row>
    <row r="1609" ht="13.5" spans="1:3">
      <c r="A1609"/>
      <c r="B1609"/>
      <c r="C1609"/>
    </row>
    <row r="1610" ht="13.5" spans="1:3">
      <c r="A1610"/>
      <c r="B1610"/>
      <c r="C1610"/>
    </row>
    <row r="1611" ht="13.5" spans="1:3">
      <c r="A1611"/>
      <c r="B1611"/>
      <c r="C1611"/>
    </row>
    <row r="1612" ht="13.5" spans="1:3">
      <c r="A1612"/>
      <c r="B1612"/>
      <c r="C1612"/>
    </row>
    <row r="1613" ht="13.5" spans="1:3">
      <c r="A1613"/>
      <c r="B1613"/>
      <c r="C1613"/>
    </row>
    <row r="1614" ht="13.5" spans="1:3">
      <c r="A1614"/>
      <c r="B1614"/>
      <c r="C1614"/>
    </row>
    <row r="1615" ht="13.5" spans="1:3">
      <c r="A1615"/>
      <c r="B1615"/>
      <c r="C1615"/>
    </row>
    <row r="1616" ht="13.5" spans="1:3">
      <c r="A1616"/>
      <c r="B1616"/>
      <c r="C1616"/>
    </row>
    <row r="1617" ht="13.5" spans="1:3">
      <c r="A1617"/>
      <c r="B1617"/>
      <c r="C1617"/>
    </row>
    <row r="1618" ht="13.5" spans="1:3">
      <c r="A1618"/>
      <c r="B1618"/>
      <c r="C1618"/>
    </row>
    <row r="1619" ht="13.5" spans="1:3">
      <c r="A1619"/>
      <c r="B1619"/>
      <c r="C1619"/>
    </row>
    <row r="1620" ht="13.5" spans="1:3">
      <c r="A1620"/>
      <c r="B1620"/>
      <c r="C1620"/>
    </row>
    <row r="1621" ht="13.5" spans="1:3">
      <c r="A1621"/>
      <c r="B1621"/>
      <c r="C1621"/>
    </row>
    <row r="1622" ht="13.5" spans="1:3">
      <c r="A1622"/>
      <c r="B1622"/>
      <c r="C1622"/>
    </row>
    <row r="1623" ht="13.5" spans="1:3">
      <c r="A1623"/>
      <c r="B1623"/>
      <c r="C1623"/>
    </row>
    <row r="1624" ht="13.5" spans="1:3">
      <c r="A1624"/>
      <c r="B1624"/>
      <c r="C1624"/>
    </row>
    <row r="1625" ht="13.5" spans="1:3">
      <c r="A1625"/>
      <c r="B1625"/>
      <c r="C1625"/>
    </row>
    <row r="1626" ht="13.5" spans="1:3">
      <c r="A1626"/>
      <c r="B1626"/>
      <c r="C1626"/>
    </row>
    <row r="1627" ht="13.5" spans="1:3">
      <c r="A1627"/>
      <c r="B1627"/>
      <c r="C1627"/>
    </row>
    <row r="1628" ht="13.5" spans="1:3">
      <c r="A1628"/>
      <c r="B1628"/>
      <c r="C1628"/>
    </row>
    <row r="1629" ht="13.5" spans="1:3">
      <c r="A1629"/>
      <c r="B1629"/>
      <c r="C1629"/>
    </row>
    <row r="1630" ht="13.5" spans="1:3">
      <c r="A1630"/>
      <c r="B1630"/>
      <c r="C1630"/>
    </row>
    <row r="1631" ht="13.5" spans="1:3">
      <c r="A1631"/>
      <c r="B1631"/>
      <c r="C1631"/>
    </row>
    <row r="1632" ht="13.5" spans="1:3">
      <c r="A1632"/>
      <c r="B1632"/>
      <c r="C1632"/>
    </row>
    <row r="1633" ht="13.5" spans="1:3">
      <c r="A1633"/>
      <c r="B1633"/>
      <c r="C1633"/>
    </row>
    <row r="1634" ht="13.5" spans="1:3">
      <c r="A1634"/>
      <c r="B1634"/>
      <c r="C1634"/>
    </row>
    <row r="1635" ht="13.5" spans="1:3">
      <c r="A1635"/>
      <c r="B1635"/>
      <c r="C1635"/>
    </row>
    <row r="1636" ht="13.5" spans="1:3">
      <c r="A1636"/>
      <c r="B1636"/>
      <c r="C1636"/>
    </row>
    <row r="1637" ht="13.5" spans="1:3">
      <c r="A1637"/>
      <c r="B1637"/>
      <c r="C1637"/>
    </row>
    <row r="1638" ht="13.5" spans="1:3">
      <c r="A1638"/>
      <c r="B1638"/>
      <c r="C1638"/>
    </row>
    <row r="1639" ht="13.5" spans="1:3">
      <c r="A1639"/>
      <c r="B1639"/>
      <c r="C1639"/>
    </row>
    <row r="1640" ht="13.5" spans="1:3">
      <c r="A1640"/>
      <c r="B1640"/>
      <c r="C1640"/>
    </row>
    <row r="1641" ht="13.5" spans="1:3">
      <c r="A1641"/>
      <c r="B1641"/>
      <c r="C1641"/>
    </row>
    <row r="1642" ht="13.5" spans="1:3">
      <c r="A1642"/>
      <c r="B1642"/>
      <c r="C1642"/>
    </row>
    <row r="1643" ht="13.5" spans="1:3">
      <c r="A1643"/>
      <c r="B1643"/>
      <c r="C1643"/>
    </row>
    <row r="1644" ht="13.5" spans="1:3">
      <c r="A1644"/>
      <c r="B1644"/>
      <c r="C1644"/>
    </row>
    <row r="1645" ht="13.5" spans="1:3">
      <c r="A1645"/>
      <c r="B1645"/>
      <c r="C1645"/>
    </row>
    <row r="1646" ht="13.5" spans="1:3">
      <c r="A1646"/>
      <c r="B1646"/>
      <c r="C1646"/>
    </row>
    <row r="1647" ht="13.5" spans="1:3">
      <c r="A1647"/>
      <c r="B1647"/>
      <c r="C1647"/>
    </row>
    <row r="1648" ht="13.5" spans="1:3">
      <c r="A1648"/>
      <c r="B1648"/>
      <c r="C1648"/>
    </row>
    <row r="1649" ht="13.5" spans="1:3">
      <c r="A1649"/>
      <c r="B1649"/>
      <c r="C1649"/>
    </row>
    <row r="1650" ht="13.5" spans="1:3">
      <c r="A1650"/>
      <c r="B1650"/>
      <c r="C1650"/>
    </row>
    <row r="1651" ht="13.5" spans="1:3">
      <c r="A1651"/>
      <c r="B1651"/>
      <c r="C1651"/>
    </row>
    <row r="1652" ht="13.5" spans="1:3">
      <c r="A1652"/>
      <c r="B1652"/>
      <c r="C1652"/>
    </row>
    <row r="1653" ht="13.5" spans="1:3">
      <c r="A1653"/>
      <c r="B1653"/>
      <c r="C1653"/>
    </row>
    <row r="1654" ht="13.5" spans="1:3">
      <c r="A1654"/>
      <c r="B1654"/>
      <c r="C1654"/>
    </row>
    <row r="1655" ht="13.5" spans="1:3">
      <c r="A1655"/>
      <c r="B1655"/>
      <c r="C1655"/>
    </row>
    <row r="1656" ht="13.5" spans="1:3">
      <c r="A1656"/>
      <c r="B1656"/>
      <c r="C1656"/>
    </row>
    <row r="1657" ht="13.5" spans="1:3">
      <c r="A1657"/>
      <c r="B1657"/>
      <c r="C1657"/>
    </row>
    <row r="1658" ht="13.5" spans="1:3">
      <c r="A1658"/>
      <c r="B1658"/>
      <c r="C1658"/>
    </row>
    <row r="1659" ht="13.5" spans="1:3">
      <c r="A1659"/>
      <c r="B1659"/>
      <c r="C1659"/>
    </row>
    <row r="1660" ht="13.5" spans="1:3">
      <c r="A1660"/>
      <c r="B1660"/>
      <c r="C1660"/>
    </row>
    <row r="1661" ht="13.5" spans="1:3">
      <c r="A1661"/>
      <c r="B1661"/>
      <c r="C1661"/>
    </row>
    <row r="1662" ht="13.5" spans="1:3">
      <c r="A1662"/>
      <c r="B1662"/>
      <c r="C1662"/>
    </row>
    <row r="1663" ht="13.5" spans="1:3">
      <c r="A1663"/>
      <c r="B1663"/>
      <c r="C1663"/>
    </row>
    <row r="1664" ht="13.5" spans="1:3">
      <c r="A1664"/>
      <c r="B1664"/>
      <c r="C1664"/>
    </row>
    <row r="1665" ht="13.5" spans="1:3">
      <c r="A1665"/>
      <c r="B1665"/>
      <c r="C1665"/>
    </row>
    <row r="1666" ht="13.5" spans="1:3">
      <c r="A1666"/>
      <c r="B1666"/>
      <c r="C1666"/>
    </row>
    <row r="1667" ht="13.5" spans="1:3">
      <c r="A1667"/>
      <c r="B1667"/>
      <c r="C1667"/>
    </row>
    <row r="1668" ht="13.5" spans="1:3">
      <c r="A1668"/>
      <c r="B1668"/>
      <c r="C1668"/>
    </row>
    <row r="1669" ht="13.5" spans="1:3">
      <c r="A1669"/>
      <c r="B1669"/>
      <c r="C1669"/>
    </row>
    <row r="1670" ht="13.5" spans="1:3">
      <c r="A1670"/>
      <c r="B1670"/>
      <c r="C1670"/>
    </row>
    <row r="1671" ht="13.5" spans="1:3">
      <c r="A1671"/>
      <c r="B1671"/>
      <c r="C1671"/>
    </row>
    <row r="1672" ht="13.5" spans="1:3">
      <c r="A1672"/>
      <c r="B1672"/>
      <c r="C1672"/>
    </row>
    <row r="1673" ht="13.5" spans="1:3">
      <c r="A1673"/>
      <c r="B1673"/>
      <c r="C1673"/>
    </row>
    <row r="1674" ht="13.5" spans="1:3">
      <c r="A1674"/>
      <c r="B1674"/>
      <c r="C1674"/>
    </row>
    <row r="1675" ht="13.5" spans="1:3">
      <c r="A1675"/>
      <c r="B1675"/>
      <c r="C1675"/>
    </row>
    <row r="1676" ht="13.5" spans="1:3">
      <c r="A1676"/>
      <c r="B1676"/>
      <c r="C1676"/>
    </row>
    <row r="1677" ht="13.5" spans="1:3">
      <c r="A1677"/>
      <c r="B1677"/>
      <c r="C1677"/>
    </row>
    <row r="1678" ht="13.5" spans="1:3">
      <c r="A1678"/>
      <c r="B1678"/>
      <c r="C1678"/>
    </row>
    <row r="1679" ht="13.5" spans="1:3">
      <c r="A1679"/>
      <c r="B1679"/>
      <c r="C1679"/>
    </row>
    <row r="1680" ht="13.5" spans="1:3">
      <c r="A1680"/>
      <c r="B1680"/>
      <c r="C1680"/>
    </row>
    <row r="1681" ht="13.5" spans="1:3">
      <c r="A1681"/>
      <c r="B1681"/>
      <c r="C1681"/>
    </row>
    <row r="1682" ht="13.5" spans="1:3">
      <c r="A1682"/>
      <c r="B1682"/>
      <c r="C1682"/>
    </row>
    <row r="1683" ht="13.5" spans="1:3">
      <c r="A1683"/>
      <c r="B1683"/>
      <c r="C1683"/>
    </row>
    <row r="1684" ht="13.5" spans="1:3">
      <c r="A1684"/>
      <c r="B1684"/>
      <c r="C1684"/>
    </row>
    <row r="1685" ht="13.5" spans="1:3">
      <c r="A1685"/>
      <c r="B1685"/>
      <c r="C1685"/>
    </row>
    <row r="1686" ht="13.5" spans="1:3">
      <c r="A1686"/>
      <c r="B1686"/>
      <c r="C1686"/>
    </row>
    <row r="1687" ht="13.5" spans="1:3">
      <c r="A1687"/>
      <c r="B1687"/>
      <c r="C1687"/>
    </row>
    <row r="1688" ht="13.5" spans="1:3">
      <c r="A1688"/>
      <c r="B1688"/>
      <c r="C1688"/>
    </row>
    <row r="1689" ht="13.5" spans="1:3">
      <c r="A1689"/>
      <c r="B1689"/>
      <c r="C1689"/>
    </row>
    <row r="1690" ht="13.5" spans="1:3">
      <c r="A1690"/>
      <c r="B1690"/>
      <c r="C1690"/>
    </row>
    <row r="1691" ht="13.5" spans="1:3">
      <c r="A1691"/>
      <c r="B1691"/>
      <c r="C1691"/>
    </row>
    <row r="1692" ht="13.5" spans="1:3">
      <c r="A1692"/>
      <c r="B1692"/>
      <c r="C1692"/>
    </row>
    <row r="1693" ht="13.5" spans="1:3">
      <c r="A1693"/>
      <c r="B1693"/>
      <c r="C1693"/>
    </row>
    <row r="1694" ht="13.5" spans="1:3">
      <c r="A1694"/>
      <c r="B1694"/>
      <c r="C1694"/>
    </row>
    <row r="1695" ht="13.5" spans="1:3">
      <c r="A1695"/>
      <c r="B1695"/>
      <c r="C1695"/>
    </row>
    <row r="1696" ht="13.5" spans="1:3">
      <c r="A1696"/>
      <c r="B1696"/>
      <c r="C1696"/>
    </row>
    <row r="1697" ht="13.5" spans="1:3">
      <c r="A1697"/>
      <c r="B1697"/>
      <c r="C1697"/>
    </row>
    <row r="1698" ht="13.5" spans="1:3">
      <c r="A1698"/>
      <c r="B1698"/>
      <c r="C1698"/>
    </row>
    <row r="1699" ht="13.5" spans="1:3">
      <c r="A1699"/>
      <c r="B1699"/>
      <c r="C1699"/>
    </row>
    <row r="1700" ht="13.5" spans="1:3">
      <c r="A1700"/>
      <c r="B1700"/>
      <c r="C1700"/>
    </row>
    <row r="1701" ht="13.5" spans="1:3">
      <c r="A1701"/>
      <c r="B1701"/>
      <c r="C1701"/>
    </row>
    <row r="1702" ht="13.5" spans="1:3">
      <c r="A1702"/>
      <c r="B1702"/>
      <c r="C1702"/>
    </row>
    <row r="1703" ht="13.5" spans="1:3">
      <c r="A1703"/>
      <c r="B1703"/>
      <c r="C1703"/>
    </row>
    <row r="1704" ht="13.5" spans="1:3">
      <c r="A1704"/>
      <c r="B1704"/>
      <c r="C1704"/>
    </row>
    <row r="1705" ht="13.5" spans="1:3">
      <c r="A1705"/>
      <c r="B1705"/>
      <c r="C1705"/>
    </row>
    <row r="1706" ht="13.5" spans="1:3">
      <c r="A1706"/>
      <c r="B1706"/>
      <c r="C1706"/>
    </row>
    <row r="1707" ht="13.5" spans="1:3">
      <c r="A1707"/>
      <c r="B1707"/>
      <c r="C1707"/>
    </row>
    <row r="1708" ht="13.5" spans="1:3">
      <c r="A1708"/>
      <c r="B1708"/>
      <c r="C1708"/>
    </row>
    <row r="1709" ht="13.5" spans="1:3">
      <c r="A1709"/>
      <c r="B1709"/>
      <c r="C1709"/>
    </row>
    <row r="1710" ht="13.5" spans="1:3">
      <c r="A1710"/>
      <c r="B1710"/>
      <c r="C1710"/>
    </row>
    <row r="1711" ht="13.5" spans="1:3">
      <c r="A1711"/>
      <c r="B1711"/>
      <c r="C1711"/>
    </row>
    <row r="1712" ht="13.5" spans="1:3">
      <c r="A1712"/>
      <c r="B1712"/>
      <c r="C1712"/>
    </row>
    <row r="1713" ht="13.5" spans="1:3">
      <c r="A1713"/>
      <c r="B1713"/>
      <c r="C1713"/>
    </row>
    <row r="1714" ht="13.5" spans="1:3">
      <c r="A1714"/>
      <c r="B1714"/>
      <c r="C1714"/>
    </row>
    <row r="1715" ht="13.5" spans="1:3">
      <c r="A1715"/>
      <c r="B1715"/>
      <c r="C1715"/>
    </row>
    <row r="1716" ht="13.5" spans="1:3">
      <c r="A1716"/>
      <c r="B1716"/>
      <c r="C1716"/>
    </row>
    <row r="1717" ht="13.5" spans="1:3">
      <c r="A1717"/>
      <c r="B1717"/>
      <c r="C1717"/>
    </row>
    <row r="1718" ht="13.5" spans="1:3">
      <c r="A1718"/>
      <c r="B1718"/>
      <c r="C1718"/>
    </row>
    <row r="1719" ht="13.5" spans="1:3">
      <c r="A1719"/>
      <c r="B1719"/>
      <c r="C1719"/>
    </row>
    <row r="1720" ht="13.5" spans="1:3">
      <c r="A1720"/>
      <c r="B1720"/>
      <c r="C1720"/>
    </row>
    <row r="1721" ht="13.5" spans="1:3">
      <c r="A1721"/>
      <c r="B1721"/>
      <c r="C1721"/>
    </row>
    <row r="1722" ht="13.5" spans="1:3">
      <c r="A1722"/>
      <c r="B1722"/>
      <c r="C1722"/>
    </row>
    <row r="1723" ht="13.5" spans="1:3">
      <c r="A1723"/>
      <c r="B1723"/>
      <c r="C1723"/>
    </row>
    <row r="1724" ht="13.5" spans="1:3">
      <c r="A1724"/>
      <c r="B1724"/>
      <c r="C1724"/>
    </row>
    <row r="1725" ht="13.5" spans="1:3">
      <c r="A1725"/>
      <c r="B1725"/>
      <c r="C1725"/>
    </row>
    <row r="1726" ht="13.5" spans="1:3">
      <c r="A1726"/>
      <c r="B1726"/>
      <c r="C1726"/>
    </row>
    <row r="1727" ht="13.5" spans="1:3">
      <c r="A1727"/>
      <c r="B1727"/>
      <c r="C1727"/>
    </row>
    <row r="1728" ht="13.5" spans="1:3">
      <c r="A1728"/>
      <c r="B1728"/>
      <c r="C1728"/>
    </row>
    <row r="1729" ht="13.5" spans="1:3">
      <c r="A1729"/>
      <c r="B1729"/>
      <c r="C1729"/>
    </row>
    <row r="1730" ht="13.5" spans="1:3">
      <c r="A1730"/>
      <c r="B1730"/>
      <c r="C1730"/>
    </row>
    <row r="1731" ht="13.5" spans="1:3">
      <c r="A1731"/>
      <c r="B1731"/>
      <c r="C1731"/>
    </row>
    <row r="1732" ht="13.5" spans="1:3">
      <c r="A1732"/>
      <c r="B1732"/>
      <c r="C1732"/>
    </row>
    <row r="1733" ht="13.5" spans="1:3">
      <c r="A1733"/>
      <c r="B1733"/>
      <c r="C1733"/>
    </row>
    <row r="1734" ht="13.5" spans="1:3">
      <c r="A1734"/>
      <c r="B1734"/>
      <c r="C1734"/>
    </row>
    <row r="1735" ht="13.5" spans="1:3">
      <c r="A1735"/>
      <c r="B1735"/>
      <c r="C1735"/>
    </row>
    <row r="1736" ht="13.5" spans="1:3">
      <c r="A1736"/>
      <c r="B1736"/>
      <c r="C1736"/>
    </row>
    <row r="1737" ht="13.5" spans="1:3">
      <c r="A1737"/>
      <c r="B1737"/>
      <c r="C1737"/>
    </row>
    <row r="1738" ht="13.5" spans="1:3">
      <c r="A1738"/>
      <c r="B1738"/>
      <c r="C1738"/>
    </row>
    <row r="1739" ht="13.5" spans="1:3">
      <c r="A1739"/>
      <c r="B1739"/>
      <c r="C1739"/>
    </row>
    <row r="1740" ht="13.5" spans="1:3">
      <c r="A1740"/>
      <c r="B1740"/>
      <c r="C1740"/>
    </row>
    <row r="1741" ht="13.5" spans="1:3">
      <c r="A1741"/>
      <c r="B1741"/>
      <c r="C1741"/>
    </row>
    <row r="1742" ht="13.5" spans="1:3">
      <c r="A1742"/>
      <c r="B1742"/>
      <c r="C1742"/>
    </row>
    <row r="1743" ht="13.5" spans="1:3">
      <c r="A1743"/>
      <c r="B1743"/>
      <c r="C1743"/>
    </row>
    <row r="1744" ht="13.5" spans="1:3">
      <c r="A1744"/>
      <c r="B1744"/>
      <c r="C1744"/>
    </row>
    <row r="1745" ht="13.5" spans="1:3">
      <c r="A1745"/>
      <c r="B1745"/>
      <c r="C1745"/>
    </row>
    <row r="1746" ht="13.5" spans="1:3">
      <c r="A1746"/>
      <c r="B1746"/>
      <c r="C1746"/>
    </row>
    <row r="1747" ht="13.5" spans="1:3">
      <c r="A1747"/>
      <c r="B1747"/>
      <c r="C1747"/>
    </row>
    <row r="1748" ht="13.5" spans="1:3">
      <c r="A1748"/>
      <c r="B1748"/>
      <c r="C1748"/>
    </row>
    <row r="1749" ht="13.5" spans="1:3">
      <c r="A1749"/>
      <c r="B1749"/>
      <c r="C1749"/>
    </row>
    <row r="1750" ht="13.5" spans="1:3">
      <c r="A1750"/>
      <c r="B1750"/>
      <c r="C1750"/>
    </row>
    <row r="1751" ht="13.5" spans="1:3">
      <c r="A1751"/>
      <c r="B1751"/>
      <c r="C1751"/>
    </row>
    <row r="1752" ht="13.5" spans="1:3">
      <c r="A1752"/>
      <c r="B1752"/>
      <c r="C1752"/>
    </row>
    <row r="1753" ht="13.5" spans="1:3">
      <c r="A1753"/>
      <c r="B1753"/>
      <c r="C1753"/>
    </row>
    <row r="1754" ht="13.5" spans="1:3">
      <c r="A1754"/>
      <c r="B1754"/>
      <c r="C1754"/>
    </row>
    <row r="1755" ht="13.5" spans="1:3">
      <c r="A1755"/>
      <c r="B1755"/>
      <c r="C1755"/>
    </row>
    <row r="1756" ht="13.5" spans="1:3">
      <c r="A1756"/>
      <c r="B1756"/>
      <c r="C1756"/>
    </row>
    <row r="1757" ht="13.5" spans="1:3">
      <c r="A1757"/>
      <c r="B1757"/>
      <c r="C1757"/>
    </row>
    <row r="1758" ht="13.5" spans="1:3">
      <c r="A1758"/>
      <c r="B1758"/>
      <c r="C1758"/>
    </row>
    <row r="1759" ht="13.5" spans="1:3">
      <c r="A1759"/>
      <c r="B1759"/>
      <c r="C1759"/>
    </row>
    <row r="1760" ht="13.5" spans="1:3">
      <c r="A1760"/>
      <c r="B1760"/>
      <c r="C1760"/>
    </row>
    <row r="1761" ht="13.5" spans="1:3">
      <c r="A1761"/>
      <c r="B1761"/>
      <c r="C1761"/>
    </row>
    <row r="1762" ht="13.5" spans="1:3">
      <c r="A1762"/>
      <c r="B1762"/>
      <c r="C1762"/>
    </row>
    <row r="1763" ht="13.5" spans="1:3">
      <c r="A1763"/>
      <c r="B1763"/>
      <c r="C1763"/>
    </row>
    <row r="1764" ht="13.5" spans="1:3">
      <c r="A1764"/>
      <c r="B1764"/>
      <c r="C1764"/>
    </row>
    <row r="1765" ht="13.5" spans="1:3">
      <c r="A1765"/>
      <c r="B1765"/>
      <c r="C1765"/>
    </row>
    <row r="1766" ht="13.5" spans="1:3">
      <c r="A1766"/>
      <c r="B1766"/>
      <c r="C1766"/>
    </row>
    <row r="1767" ht="13.5" spans="1:3">
      <c r="A1767"/>
      <c r="B1767"/>
      <c r="C1767"/>
    </row>
    <row r="1768" ht="13.5" spans="1:3">
      <c r="A1768"/>
      <c r="B1768"/>
      <c r="C1768"/>
    </row>
    <row r="1769" ht="13.5" spans="1:3">
      <c r="A1769"/>
      <c r="B1769"/>
      <c r="C1769"/>
    </row>
    <row r="1770" ht="13.5" spans="1:3">
      <c r="A1770"/>
      <c r="B1770"/>
      <c r="C1770"/>
    </row>
    <row r="1771" ht="13.5" spans="1:3">
      <c r="A1771"/>
      <c r="B1771"/>
      <c r="C1771"/>
    </row>
    <row r="1772" ht="13.5" spans="1:3">
      <c r="A1772"/>
      <c r="B1772"/>
      <c r="C1772"/>
    </row>
    <row r="1773" ht="13.5" spans="1:3">
      <c r="A1773"/>
      <c r="B1773"/>
      <c r="C1773"/>
    </row>
    <row r="1774" ht="13.5" spans="1:3">
      <c r="A1774"/>
      <c r="B1774"/>
      <c r="C1774"/>
    </row>
    <row r="1775" ht="13.5" spans="1:3">
      <c r="A1775"/>
      <c r="B1775"/>
      <c r="C1775"/>
    </row>
    <row r="1776" ht="13.5" spans="1:3">
      <c r="A1776"/>
      <c r="B1776"/>
      <c r="C1776"/>
    </row>
    <row r="1777" ht="13.5" spans="1:3">
      <c r="A1777"/>
      <c r="B1777"/>
      <c r="C1777"/>
    </row>
    <row r="1778" ht="13.5" spans="1:3">
      <c r="A1778"/>
      <c r="B1778"/>
      <c r="C1778"/>
    </row>
    <row r="1779" ht="13.5" spans="1:3">
      <c r="A1779"/>
      <c r="B1779"/>
      <c r="C1779"/>
    </row>
    <row r="1780" ht="13.5" spans="1:3">
      <c r="A1780"/>
      <c r="B1780"/>
      <c r="C1780"/>
    </row>
    <row r="1781" ht="13.5" spans="1:3">
      <c r="A1781"/>
      <c r="B1781"/>
      <c r="C1781"/>
    </row>
    <row r="1782" ht="13.5" spans="1:3">
      <c r="A1782"/>
      <c r="B1782"/>
      <c r="C1782"/>
    </row>
    <row r="1783" ht="13.5" spans="1:3">
      <c r="A1783"/>
      <c r="B1783"/>
      <c r="C1783"/>
    </row>
    <row r="1784" ht="13.5" spans="1:3">
      <c r="A1784"/>
      <c r="B1784"/>
      <c r="C1784"/>
    </row>
    <row r="1785" ht="13.5" spans="1:3">
      <c r="A1785"/>
      <c r="B1785"/>
      <c r="C1785"/>
    </row>
    <row r="1786" ht="13.5" spans="1:3">
      <c r="A1786"/>
      <c r="B1786"/>
      <c r="C1786"/>
    </row>
    <row r="1787" ht="13.5" spans="1:3">
      <c r="A1787"/>
      <c r="B1787"/>
      <c r="C1787"/>
    </row>
    <row r="1788" ht="13.5" spans="1:3">
      <c r="A1788"/>
      <c r="B1788"/>
      <c r="C1788"/>
    </row>
    <row r="1789" ht="13.5" spans="1:3">
      <c r="A1789"/>
      <c r="B1789"/>
      <c r="C1789"/>
    </row>
    <row r="1790" ht="13.5" spans="1:3">
      <c r="A1790"/>
      <c r="B1790"/>
      <c r="C1790"/>
    </row>
    <row r="1791" ht="13.5" spans="1:3">
      <c r="A1791"/>
      <c r="B1791"/>
      <c r="C1791"/>
    </row>
    <row r="1792" ht="13.5" spans="1:3">
      <c r="A1792"/>
      <c r="B1792"/>
      <c r="C1792"/>
    </row>
    <row r="1793" ht="13.5" spans="1:3">
      <c r="A1793"/>
      <c r="B1793"/>
      <c r="C1793"/>
    </row>
    <row r="1794" ht="13.5" spans="1:3">
      <c r="A1794"/>
      <c r="B1794"/>
      <c r="C1794"/>
    </row>
    <row r="1795" ht="13.5" spans="1:3">
      <c r="A1795"/>
      <c r="B1795"/>
      <c r="C1795"/>
    </row>
    <row r="1796" ht="13.5" spans="1:3">
      <c r="A1796"/>
      <c r="B1796"/>
      <c r="C1796"/>
    </row>
    <row r="1797" ht="13.5" spans="1:3">
      <c r="A1797"/>
      <c r="B1797"/>
      <c r="C1797"/>
    </row>
    <row r="1798" ht="13.5" spans="1:3">
      <c r="A1798"/>
      <c r="B1798"/>
      <c r="C1798"/>
    </row>
    <row r="1799" ht="13.5" spans="1:3">
      <c r="A1799"/>
      <c r="B1799"/>
      <c r="C1799"/>
    </row>
    <row r="1800" ht="13.5" spans="1:3">
      <c r="A1800"/>
      <c r="B1800"/>
      <c r="C1800"/>
    </row>
    <row r="1801" ht="13.5" spans="1:3">
      <c r="A1801"/>
      <c r="B1801"/>
      <c r="C1801"/>
    </row>
    <row r="1802" ht="13.5" spans="1:3">
      <c r="A1802"/>
      <c r="B1802"/>
      <c r="C1802"/>
    </row>
    <row r="1803" ht="13.5" spans="1:3">
      <c r="A1803"/>
      <c r="B1803"/>
      <c r="C1803"/>
    </row>
    <row r="1804" ht="13.5" spans="1:3">
      <c r="A1804"/>
      <c r="B1804"/>
      <c r="C1804"/>
    </row>
    <row r="1805" ht="13.5" spans="1:3">
      <c r="A1805"/>
      <c r="B1805"/>
      <c r="C1805"/>
    </row>
    <row r="1806" ht="13.5" spans="1:3">
      <c r="A1806"/>
      <c r="B1806"/>
      <c r="C1806"/>
    </row>
    <row r="1807" ht="13.5" spans="1:3">
      <c r="A1807"/>
      <c r="B1807"/>
      <c r="C1807"/>
    </row>
    <row r="1808" ht="13.5" spans="1:3">
      <c r="A1808"/>
      <c r="B1808"/>
      <c r="C1808"/>
    </row>
    <row r="1809" ht="13.5" spans="1:3">
      <c r="A1809"/>
      <c r="B1809"/>
      <c r="C1809"/>
    </row>
    <row r="1810" ht="13.5" spans="1:3">
      <c r="A1810"/>
      <c r="B1810"/>
      <c r="C1810"/>
    </row>
    <row r="1811" ht="13.5" spans="1:3">
      <c r="A1811"/>
      <c r="B1811"/>
      <c r="C1811"/>
    </row>
    <row r="1812" ht="13.5" spans="1:3">
      <c r="A1812"/>
      <c r="B1812"/>
      <c r="C1812"/>
    </row>
    <row r="1813" ht="13.5" spans="1:3">
      <c r="A1813"/>
      <c r="B1813"/>
      <c r="C1813"/>
    </row>
    <row r="1814" ht="13.5" spans="1:3">
      <c r="A1814"/>
      <c r="B1814"/>
      <c r="C1814"/>
    </row>
    <row r="1815" ht="13.5" spans="1:3">
      <c r="A1815"/>
      <c r="B1815"/>
      <c r="C1815"/>
    </row>
    <row r="1816" ht="13.5" spans="1:3">
      <c r="A1816"/>
      <c r="B1816"/>
      <c r="C1816"/>
    </row>
    <row r="1817" ht="13.5" spans="1:3">
      <c r="A1817"/>
      <c r="B1817"/>
      <c r="C1817"/>
    </row>
    <row r="1818" ht="13.5" spans="1:3">
      <c r="A1818"/>
      <c r="B1818"/>
      <c r="C1818"/>
    </row>
    <row r="1819" ht="13.5" spans="1:3">
      <c r="A1819"/>
      <c r="B1819"/>
      <c r="C1819"/>
    </row>
    <row r="1820" ht="13.5" spans="1:3">
      <c r="A1820"/>
      <c r="B1820"/>
      <c r="C1820"/>
    </row>
    <row r="1821" ht="13.5" spans="1:3">
      <c r="A1821"/>
      <c r="B1821"/>
      <c r="C1821"/>
    </row>
    <row r="1822" ht="13.5" spans="1:3">
      <c r="A1822"/>
      <c r="B1822"/>
      <c r="C1822"/>
    </row>
    <row r="1823" ht="13.5" spans="1:3">
      <c r="A1823"/>
      <c r="B1823"/>
      <c r="C1823"/>
    </row>
    <row r="1824" ht="13.5" spans="1:3">
      <c r="A1824"/>
      <c r="B1824"/>
      <c r="C1824"/>
    </row>
    <row r="1825" ht="13.5" spans="1:3">
      <c r="A1825"/>
      <c r="B1825"/>
      <c r="C1825"/>
    </row>
    <row r="1826" ht="13.5" spans="1:3">
      <c r="A1826"/>
      <c r="B1826"/>
      <c r="C1826"/>
    </row>
    <row r="1827" ht="13.5" spans="1:3">
      <c r="A1827"/>
      <c r="B1827"/>
      <c r="C1827"/>
    </row>
    <row r="1828" ht="13.5" spans="1:3">
      <c r="A1828"/>
      <c r="B1828"/>
      <c r="C1828"/>
    </row>
    <row r="1829" ht="13.5" spans="1:3">
      <c r="A1829"/>
      <c r="B1829"/>
      <c r="C1829"/>
    </row>
    <row r="1830" ht="13.5" spans="1:3">
      <c r="A1830"/>
      <c r="B1830"/>
      <c r="C1830"/>
    </row>
    <row r="1831" ht="13.5" spans="1:3">
      <c r="A1831"/>
      <c r="B1831"/>
      <c r="C1831"/>
    </row>
    <row r="1832" ht="13.5" spans="1:3">
      <c r="A1832"/>
      <c r="B1832"/>
      <c r="C1832"/>
    </row>
    <row r="1833" ht="13.5" spans="1:3">
      <c r="A1833"/>
      <c r="B1833"/>
      <c r="C1833"/>
    </row>
    <row r="1834" ht="13.5" spans="1:3">
      <c r="A1834"/>
      <c r="B1834"/>
      <c r="C1834"/>
    </row>
    <row r="1835" ht="13.5" spans="1:3">
      <c r="A1835"/>
      <c r="B1835"/>
      <c r="C1835"/>
    </row>
    <row r="1836" ht="13.5" spans="1:3">
      <c r="A1836"/>
      <c r="B1836"/>
      <c r="C1836"/>
    </row>
    <row r="1837" ht="13.5" spans="1:3">
      <c r="A1837"/>
      <c r="B1837"/>
      <c r="C1837"/>
    </row>
    <row r="1838" ht="13.5" spans="1:3">
      <c r="A1838"/>
      <c r="B1838"/>
      <c r="C1838"/>
    </row>
    <row r="1839" ht="13.5" spans="1:3">
      <c r="A1839"/>
      <c r="B1839"/>
      <c r="C1839"/>
    </row>
    <row r="1840" ht="13.5" spans="1:3">
      <c r="A1840"/>
      <c r="B1840"/>
      <c r="C1840"/>
    </row>
    <row r="1841" ht="13.5" spans="1:3">
      <c r="A1841"/>
      <c r="B1841"/>
      <c r="C1841"/>
    </row>
    <row r="1842" ht="13.5" spans="1:3">
      <c r="A1842"/>
      <c r="B1842"/>
      <c r="C1842"/>
    </row>
    <row r="1843" ht="13.5" spans="1:3">
      <c r="A1843"/>
      <c r="B1843"/>
      <c r="C1843"/>
    </row>
    <row r="1844" ht="13.5" spans="1:3">
      <c r="A1844"/>
      <c r="B1844"/>
      <c r="C1844"/>
    </row>
    <row r="1845" ht="13.5" spans="1:3">
      <c r="A1845"/>
      <c r="B1845"/>
      <c r="C1845"/>
    </row>
    <row r="1846" ht="13.5" spans="1:3">
      <c r="A1846"/>
      <c r="B1846"/>
      <c r="C1846"/>
    </row>
    <row r="1847" ht="13.5" spans="1:3">
      <c r="A1847"/>
      <c r="B1847"/>
      <c r="C1847"/>
    </row>
    <row r="1848" ht="13.5" spans="1:3">
      <c r="A1848"/>
      <c r="B1848"/>
      <c r="C1848"/>
    </row>
    <row r="1849" ht="13.5" spans="1:3">
      <c r="A1849"/>
      <c r="B1849"/>
      <c r="C1849"/>
    </row>
    <row r="1850" ht="13.5" spans="1:3">
      <c r="A1850"/>
      <c r="B1850"/>
      <c r="C1850"/>
    </row>
    <row r="1851" ht="13.5" spans="1:3">
      <c r="A1851"/>
      <c r="B1851"/>
      <c r="C1851"/>
    </row>
    <row r="1852" ht="13.5" spans="1:3">
      <c r="A1852"/>
      <c r="B1852"/>
      <c r="C1852"/>
    </row>
    <row r="1853" ht="13.5" spans="1:3">
      <c r="A1853"/>
      <c r="B1853"/>
      <c r="C1853"/>
    </row>
    <row r="1854" ht="13.5" spans="1:3">
      <c r="A1854"/>
      <c r="B1854"/>
      <c r="C1854"/>
    </row>
    <row r="1855" ht="13.5" spans="1:3">
      <c r="A1855"/>
      <c r="B1855"/>
      <c r="C1855"/>
    </row>
    <row r="1856" ht="13.5" spans="1:3">
      <c r="A1856"/>
      <c r="B1856"/>
      <c r="C1856"/>
    </row>
    <row r="1857" ht="13.5" spans="1:3">
      <c r="A1857"/>
      <c r="B1857"/>
      <c r="C1857"/>
    </row>
    <row r="1858" ht="13.5" spans="1:3">
      <c r="A1858"/>
      <c r="B1858"/>
      <c r="C1858"/>
    </row>
    <row r="1859" ht="13.5" spans="1:3">
      <c r="A1859"/>
      <c r="B1859"/>
      <c r="C1859"/>
    </row>
    <row r="1860" ht="13.5" spans="1:3">
      <c r="A1860"/>
      <c r="B1860"/>
      <c r="C1860"/>
    </row>
    <row r="1861" ht="13.5" spans="1:3">
      <c r="A1861"/>
      <c r="B1861"/>
      <c r="C1861"/>
    </row>
    <row r="1862" ht="13.5" spans="1:3">
      <c r="A1862"/>
      <c r="B1862"/>
      <c r="C1862"/>
    </row>
    <row r="1863" ht="13.5" spans="1:3">
      <c r="A1863"/>
      <c r="B1863"/>
      <c r="C1863"/>
    </row>
    <row r="1864" ht="13.5" spans="1:3">
      <c r="A1864"/>
      <c r="B1864"/>
      <c r="C1864"/>
    </row>
    <row r="1865" ht="13.5" spans="1:3">
      <c r="A1865"/>
      <c r="B1865"/>
      <c r="C1865"/>
    </row>
    <row r="1866" ht="13.5" spans="1:3">
      <c r="A1866"/>
      <c r="B1866"/>
      <c r="C1866"/>
    </row>
    <row r="1867" ht="13.5" spans="1:3">
      <c r="A1867"/>
      <c r="B1867"/>
      <c r="C1867"/>
    </row>
    <row r="1868" ht="13.5" spans="1:3">
      <c r="A1868"/>
      <c r="B1868"/>
      <c r="C1868"/>
    </row>
    <row r="1869" ht="13.5" spans="1:3">
      <c r="A1869"/>
      <c r="B1869"/>
      <c r="C1869"/>
    </row>
    <row r="1870" ht="13.5" spans="1:3">
      <c r="A1870"/>
      <c r="B1870"/>
      <c r="C1870"/>
    </row>
    <row r="1871" ht="13.5" spans="1:3">
      <c r="A1871"/>
      <c r="B1871"/>
      <c r="C1871"/>
    </row>
    <row r="1872" ht="13.5" spans="1:3">
      <c r="A1872"/>
      <c r="B1872"/>
      <c r="C1872"/>
    </row>
    <row r="1873" ht="13.5" spans="1:3">
      <c r="A1873"/>
      <c r="B1873"/>
      <c r="C1873"/>
    </row>
    <row r="1874" ht="13.5" spans="1:3">
      <c r="A1874"/>
      <c r="B1874"/>
      <c r="C1874"/>
    </row>
    <row r="1875" ht="13.5" spans="1:3">
      <c r="A1875"/>
      <c r="B1875"/>
      <c r="C1875"/>
    </row>
    <row r="1876" ht="13.5" spans="1:3">
      <c r="A1876"/>
      <c r="B1876"/>
      <c r="C1876"/>
    </row>
    <row r="1877" ht="13.5" spans="1:3">
      <c r="A1877"/>
      <c r="B1877"/>
      <c r="C1877"/>
    </row>
    <row r="1878" ht="13.5" spans="1:3">
      <c r="A1878"/>
      <c r="B1878"/>
      <c r="C1878"/>
    </row>
    <row r="1879" ht="13.5" spans="1:3">
      <c r="A1879"/>
      <c r="B1879"/>
      <c r="C1879"/>
    </row>
    <row r="1880" ht="13.5" spans="1:3">
      <c r="A1880"/>
      <c r="B1880"/>
      <c r="C1880"/>
    </row>
    <row r="1881" ht="13.5" spans="1:3">
      <c r="A1881"/>
      <c r="B1881"/>
      <c r="C1881"/>
    </row>
    <row r="1882" ht="13.5" spans="1:3">
      <c r="A1882"/>
      <c r="B1882"/>
      <c r="C1882"/>
    </row>
    <row r="1883" ht="13.5" spans="1:3">
      <c r="A1883"/>
      <c r="B1883"/>
      <c r="C1883"/>
    </row>
    <row r="1884" ht="13.5" spans="1:3">
      <c r="A1884"/>
      <c r="B1884"/>
      <c r="C1884"/>
    </row>
    <row r="1885" ht="13.5" spans="1:3">
      <c r="A1885"/>
      <c r="B1885"/>
      <c r="C1885"/>
    </row>
    <row r="1886" ht="13.5" spans="1:3">
      <c r="A1886"/>
      <c r="B1886"/>
      <c r="C1886"/>
    </row>
    <row r="1887" ht="13.5" spans="1:3">
      <c r="A1887"/>
      <c r="B1887"/>
      <c r="C1887"/>
    </row>
    <row r="1888" ht="13.5" spans="1:3">
      <c r="A1888"/>
      <c r="B1888"/>
      <c r="C1888"/>
    </row>
    <row r="1889" ht="13.5" spans="1:3">
      <c r="A1889"/>
      <c r="B1889"/>
      <c r="C1889"/>
    </row>
    <row r="1890" ht="13.5" spans="1:3">
      <c r="A1890"/>
      <c r="B1890"/>
      <c r="C1890"/>
    </row>
    <row r="1891" ht="13.5" spans="1:3">
      <c r="A1891"/>
      <c r="B1891"/>
      <c r="C1891"/>
    </row>
    <row r="1892" ht="13.5" spans="1:3">
      <c r="A1892"/>
      <c r="B1892"/>
      <c r="C1892"/>
    </row>
    <row r="1893" ht="13.5" spans="1:3">
      <c r="A1893"/>
      <c r="B1893"/>
      <c r="C1893"/>
    </row>
    <row r="1894" ht="13.5" spans="1:3">
      <c r="A1894"/>
      <c r="B1894"/>
      <c r="C1894"/>
    </row>
    <row r="1895" ht="13.5" spans="1:3">
      <c r="A1895"/>
      <c r="B1895"/>
      <c r="C1895"/>
    </row>
    <row r="1896" ht="13.5" spans="1:3">
      <c r="A1896"/>
      <c r="B1896"/>
      <c r="C1896"/>
    </row>
    <row r="1897" ht="13.5" spans="1:3">
      <c r="A1897"/>
      <c r="B1897"/>
      <c r="C1897"/>
    </row>
    <row r="1898" ht="13.5" spans="1:3">
      <c r="A1898"/>
      <c r="B1898"/>
      <c r="C1898"/>
    </row>
    <row r="1899" ht="13.5" spans="1:3">
      <c r="A1899"/>
      <c r="B1899"/>
      <c r="C1899"/>
    </row>
    <row r="1900" ht="13.5" spans="1:3">
      <c r="A1900"/>
      <c r="B1900"/>
      <c r="C1900"/>
    </row>
    <row r="1901" ht="13.5" spans="1:3">
      <c r="A1901"/>
      <c r="B1901"/>
      <c r="C1901"/>
    </row>
    <row r="1902" ht="13.5" spans="1:3">
      <c r="A1902"/>
      <c r="B1902"/>
      <c r="C1902"/>
    </row>
    <row r="1903" ht="13.5" spans="1:3">
      <c r="A1903"/>
      <c r="B1903"/>
      <c r="C1903"/>
    </row>
    <row r="1904" ht="13.5" spans="1:3">
      <c r="A1904"/>
      <c r="B1904"/>
      <c r="C1904"/>
    </row>
    <row r="1905" ht="13.5" spans="1:3">
      <c r="A1905"/>
      <c r="B1905"/>
      <c r="C1905"/>
    </row>
    <row r="1906" ht="13.5" spans="1:3">
      <c r="A1906"/>
      <c r="B1906"/>
      <c r="C1906"/>
    </row>
    <row r="1907" ht="13.5" spans="1:3">
      <c r="A1907"/>
      <c r="B1907"/>
      <c r="C1907"/>
    </row>
    <row r="1908" ht="13.5" spans="1:3">
      <c r="A1908"/>
      <c r="B1908"/>
      <c r="C1908"/>
    </row>
    <row r="1909" ht="13.5" spans="1:3">
      <c r="A1909"/>
      <c r="B1909"/>
      <c r="C1909"/>
    </row>
    <row r="1910" ht="13.5" spans="1:3">
      <c r="A1910"/>
      <c r="B1910"/>
      <c r="C1910"/>
    </row>
    <row r="1911" ht="13.5" spans="1:3">
      <c r="A1911"/>
      <c r="B1911"/>
      <c r="C1911"/>
    </row>
    <row r="1912" ht="13.5" spans="1:3">
      <c r="A1912"/>
      <c r="B1912"/>
      <c r="C1912"/>
    </row>
    <row r="1913" ht="13.5" spans="1:3">
      <c r="A1913"/>
      <c r="B1913"/>
      <c r="C1913"/>
    </row>
    <row r="1914" ht="13.5" spans="1:3">
      <c r="A1914"/>
      <c r="B1914"/>
      <c r="C1914"/>
    </row>
    <row r="1915" ht="13.5" spans="1:3">
      <c r="A1915"/>
      <c r="B1915"/>
      <c r="C1915"/>
    </row>
    <row r="1916" ht="13.5" spans="1:3">
      <c r="A1916"/>
      <c r="B1916"/>
      <c r="C1916"/>
    </row>
    <row r="1917" ht="13.5" spans="1:3">
      <c r="A1917"/>
      <c r="B1917"/>
      <c r="C1917"/>
    </row>
    <row r="1918" ht="13.5" spans="1:3">
      <c r="A1918"/>
      <c r="B1918"/>
      <c r="C1918"/>
    </row>
    <row r="1919" ht="13.5" spans="1:3">
      <c r="A1919"/>
      <c r="B1919"/>
      <c r="C1919"/>
    </row>
    <row r="1920" ht="13.5" spans="1:3">
      <c r="A1920"/>
      <c r="B1920"/>
      <c r="C1920"/>
    </row>
    <row r="1921" ht="13.5" spans="1:3">
      <c r="A1921"/>
      <c r="B1921"/>
      <c r="C1921"/>
    </row>
    <row r="1922" ht="13.5" spans="1:3">
      <c r="A1922"/>
      <c r="B1922"/>
      <c r="C1922"/>
    </row>
    <row r="1923" ht="13.5" spans="1:3">
      <c r="A1923"/>
      <c r="B1923"/>
      <c r="C1923"/>
    </row>
    <row r="1924" ht="13.5" spans="1:3">
      <c r="A1924"/>
      <c r="B1924"/>
      <c r="C1924"/>
    </row>
    <row r="1925" ht="13.5" spans="1:3">
      <c r="A1925"/>
      <c r="B1925"/>
      <c r="C1925"/>
    </row>
    <row r="1926" ht="13.5" spans="1:3">
      <c r="A1926"/>
      <c r="B1926"/>
      <c r="C1926"/>
    </row>
    <row r="1927" ht="13.5" spans="1:3">
      <c r="A1927"/>
      <c r="B1927"/>
      <c r="C1927"/>
    </row>
    <row r="1928" ht="13.5" spans="1:3">
      <c r="A1928"/>
      <c r="B1928"/>
      <c r="C1928"/>
    </row>
    <row r="1929" ht="13.5" spans="1:3">
      <c r="A1929"/>
      <c r="B1929"/>
      <c r="C1929"/>
    </row>
    <row r="1930" ht="13.5" spans="1:3">
      <c r="A1930"/>
      <c r="B1930"/>
      <c r="C1930"/>
    </row>
    <row r="1931" ht="13.5" spans="1:3">
      <c r="A1931"/>
      <c r="B1931"/>
      <c r="C1931"/>
    </row>
    <row r="1932" ht="13.5" spans="1:3">
      <c r="A1932"/>
      <c r="B1932"/>
      <c r="C1932"/>
    </row>
    <row r="1933" ht="13.5" spans="1:3">
      <c r="A1933"/>
      <c r="B1933"/>
      <c r="C1933"/>
    </row>
    <row r="1934" ht="13.5" spans="1:3">
      <c r="A1934"/>
      <c r="B1934"/>
      <c r="C1934"/>
    </row>
    <row r="1935" ht="13.5" spans="1:3">
      <c r="A1935"/>
      <c r="B1935"/>
      <c r="C1935"/>
    </row>
    <row r="1936" ht="13.5" spans="1:3">
      <c r="A1936"/>
      <c r="B1936"/>
      <c r="C1936"/>
    </row>
    <row r="1937" ht="13.5" spans="1:3">
      <c r="A1937"/>
      <c r="B1937"/>
      <c r="C1937"/>
    </row>
    <row r="1938" ht="13.5" spans="1:3">
      <c r="A1938"/>
      <c r="B1938"/>
      <c r="C1938"/>
    </row>
    <row r="1939" ht="13.5" spans="1:3">
      <c r="A1939"/>
      <c r="B1939"/>
      <c r="C1939"/>
    </row>
    <row r="1940" ht="13.5" spans="1:3">
      <c r="A1940"/>
      <c r="B1940"/>
      <c r="C1940"/>
    </row>
  </sheetData>
  <mergeCells count="2">
    <mergeCell ref="A1:G1"/>
    <mergeCell ref="H1:I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38"/>
  <sheetViews>
    <sheetView workbookViewId="0">
      <selection activeCell="F26" sqref="F26"/>
    </sheetView>
  </sheetViews>
  <sheetFormatPr defaultColWidth="9" defaultRowHeight="16.5"/>
  <cols>
    <col min="1" max="2" width="12.875" style="1" customWidth="1"/>
    <col min="3" max="3" width="16.375" style="1" customWidth="1"/>
    <col min="5" max="5" width="10.375"/>
    <col min="6" max="6" width="12.625"/>
    <col min="7" max="7" width="9.375"/>
    <col min="8" max="8" width="10.375"/>
    <col min="9" max="9" width="12.625"/>
  </cols>
  <sheetData>
    <row r="1" ht="37" customHeight="1" spans="1:9">
      <c r="A1" s="194" t="s">
        <v>8437</v>
      </c>
      <c r="B1" s="194"/>
      <c r="C1" s="194"/>
      <c r="D1" s="194"/>
      <c r="E1" s="194"/>
      <c r="F1" s="194"/>
      <c r="G1" s="194"/>
      <c r="H1" s="195">
        <f ca="1">NOW()-1</f>
        <v>44223.6076157407</v>
      </c>
      <c r="I1" s="195"/>
    </row>
    <row r="2" ht="30" spans="1:9">
      <c r="A2" s="108" t="s">
        <v>3</v>
      </c>
      <c r="B2" s="108" t="s">
        <v>8416</v>
      </c>
      <c r="C2" s="108" t="s">
        <v>10</v>
      </c>
      <c r="D2" s="108" t="s">
        <v>8438</v>
      </c>
      <c r="E2" s="108" t="s">
        <v>8439</v>
      </c>
      <c r="F2" s="117" t="s">
        <v>9</v>
      </c>
      <c r="G2" s="117" t="s">
        <v>8420</v>
      </c>
      <c r="H2" s="117" t="s">
        <v>8421</v>
      </c>
      <c r="I2" s="117" t="s">
        <v>8422</v>
      </c>
    </row>
    <row r="3" spans="1:9">
      <c r="A3" s="110" t="s">
        <v>372</v>
      </c>
      <c r="B3" s="110" t="s">
        <v>3183</v>
      </c>
      <c r="C3" s="110" t="s">
        <v>8440</v>
      </c>
      <c r="D3" s="128">
        <f>COUNTIF(汇总!D:D,A3)</f>
        <v>37</v>
      </c>
      <c r="E3" s="191">
        <f>F3*12/10000+15</f>
        <v>136.3644</v>
      </c>
      <c r="F3" s="191">
        <f>SUMIF(汇总!D:D,A3,汇总!J:J)</f>
        <v>101137</v>
      </c>
      <c r="G3" s="191">
        <f>SUMIF(汇总!D:D,A3,汇总!P:P)</f>
        <v>2924.67</v>
      </c>
      <c r="H3" s="191">
        <f>SUMIF(汇总!D:D,A3,汇总!Q:Q)</f>
        <v>58108.9161</v>
      </c>
      <c r="I3" s="192">
        <f>H3/F3</f>
        <v>0.574556454116693</v>
      </c>
    </row>
    <row r="4" spans="1:9">
      <c r="A4" s="110" t="s">
        <v>153</v>
      </c>
      <c r="B4" s="110" t="s">
        <v>3253</v>
      </c>
      <c r="C4" s="110" t="s">
        <v>8441</v>
      </c>
      <c r="D4" s="128">
        <f>COUNTIF(汇总!D:D,A4)</f>
        <v>10</v>
      </c>
      <c r="E4" s="191">
        <f t="shared" ref="E4:E12" si="0">F4*12/10000</f>
        <v>28.026</v>
      </c>
      <c r="F4" s="191">
        <f>SUMIF(汇总!D:D,A4,汇总!J:J)</f>
        <v>23355</v>
      </c>
      <c r="G4" s="191">
        <f>SUMIF(汇总!D:D,A4,汇总!P:P)</f>
        <v>1196.41</v>
      </c>
      <c r="H4" s="191">
        <f>SUMIF(汇总!D:D,A4,汇总!Q:Q)</f>
        <v>27351.4012833333</v>
      </c>
      <c r="I4" s="192">
        <f t="shared" ref="I4:I12" si="1">H4/F4</f>
        <v>1.17111544779847</v>
      </c>
    </row>
    <row r="5" spans="1:9">
      <c r="A5" s="110" t="s">
        <v>157</v>
      </c>
      <c r="B5" s="110" t="s">
        <v>8442</v>
      </c>
      <c r="C5" s="110" t="s">
        <v>8443</v>
      </c>
      <c r="D5" s="128">
        <f>COUNTIF(汇总!D:D,A5)</f>
        <v>21</v>
      </c>
      <c r="E5" s="191">
        <f t="shared" si="0"/>
        <v>60.5904</v>
      </c>
      <c r="F5" s="191">
        <f>SUMIF(汇总!D:D,A5,汇总!J:J)</f>
        <v>50492</v>
      </c>
      <c r="G5" s="191">
        <f>SUMIF(汇总!D:D,A5,汇总!P:P)</f>
        <v>1227.88333333333</v>
      </c>
      <c r="H5" s="191">
        <f>SUMIF(汇总!D:D,A5,汇总!Q:Q)</f>
        <v>48703.0533666667</v>
      </c>
      <c r="I5" s="192">
        <f t="shared" si="1"/>
        <v>0.96456970147086</v>
      </c>
    </row>
    <row r="6" spans="1:9">
      <c r="A6" s="112" t="s">
        <v>99</v>
      </c>
      <c r="B6" s="112" t="s">
        <v>3212</v>
      </c>
      <c r="C6" s="112">
        <v>18993821691</v>
      </c>
      <c r="D6" s="128">
        <f>COUNTIF(汇总!L:L,A6)</f>
        <v>126</v>
      </c>
      <c r="E6" s="191">
        <f>F6*12/10000+22.36</f>
        <v>238.9324</v>
      </c>
      <c r="F6" s="191">
        <f>SUMIF(汇总!L:L,A6,汇总!J:J)</f>
        <v>180477</v>
      </c>
      <c r="G6" s="191">
        <f>SUMIF(汇总!L:L,A6,汇总!P:P)</f>
        <v>9506.6669</v>
      </c>
      <c r="H6" s="191">
        <f>SUMIF(汇总!L:L,A6,汇总!Q:Q)</f>
        <v>179404.201116667</v>
      </c>
      <c r="I6" s="192">
        <f t="shared" si="1"/>
        <v>0.994055758443828</v>
      </c>
    </row>
    <row r="7" spans="1:9">
      <c r="A7" s="110" t="s">
        <v>109</v>
      </c>
      <c r="B7" s="110" t="s">
        <v>3250</v>
      </c>
      <c r="C7" s="110" t="s">
        <v>3249</v>
      </c>
      <c r="D7" s="128">
        <f>COUNTIF(汇总!D:D,A7)</f>
        <v>11</v>
      </c>
      <c r="E7" s="191">
        <f t="shared" si="0"/>
        <v>30.7464</v>
      </c>
      <c r="F7" s="191">
        <f>SUMIF(汇总!D:D,A7,汇总!J:J)</f>
        <v>25622</v>
      </c>
      <c r="G7" s="191">
        <f>SUMIF(汇总!D:D,A7,汇总!P:P)</f>
        <v>365.406666666667</v>
      </c>
      <c r="H7" s="191">
        <f>SUMIF(汇总!D:D,A7,汇总!Q:Q)</f>
        <v>28506.8467666667</v>
      </c>
      <c r="I7" s="192">
        <f t="shared" si="1"/>
        <v>1.11259256758515</v>
      </c>
    </row>
    <row r="8" spans="1:9">
      <c r="A8" s="110" t="s">
        <v>30</v>
      </c>
      <c r="B8" s="110" t="s">
        <v>4974</v>
      </c>
      <c r="C8" s="110" t="s">
        <v>8444</v>
      </c>
      <c r="D8" s="128">
        <f>COUNTIF(汇总!D:D,A8)</f>
        <v>947</v>
      </c>
      <c r="E8" s="191">
        <f t="shared" si="0"/>
        <v>1210.3188</v>
      </c>
      <c r="F8" s="191">
        <f>SUMIF(汇总!D:D,A8,汇总!J:J)</f>
        <v>1008599</v>
      </c>
      <c r="G8" s="191">
        <f>SUMIF(汇总!D:D,A8,汇总!P:P)</f>
        <v>42112.77325</v>
      </c>
      <c r="H8" s="191">
        <f>SUMIF(汇总!D:D,A8,汇总!Q:Q)</f>
        <v>832783.91445</v>
      </c>
      <c r="I8" s="192">
        <f t="shared" si="1"/>
        <v>0.825683858946915</v>
      </c>
    </row>
    <row r="9" spans="1:9">
      <c r="A9" s="110" t="s">
        <v>335</v>
      </c>
      <c r="B9" s="110" t="s">
        <v>8445</v>
      </c>
      <c r="C9" s="110" t="s">
        <v>8446</v>
      </c>
      <c r="D9" s="128">
        <f>COUNTIF(汇总!D:D,A9)</f>
        <v>216</v>
      </c>
      <c r="E9" s="191">
        <f t="shared" si="0"/>
        <v>347.9148</v>
      </c>
      <c r="F9" s="191">
        <f>SUMIF(汇总!D:D,A9,汇总!J:J)</f>
        <v>289929</v>
      </c>
      <c r="G9" s="191">
        <f>SUMIF(汇总!D:D,A9,汇总!P:P)</f>
        <v>10562.4039666667</v>
      </c>
      <c r="H9" s="191">
        <f>SUMIF(汇总!D:D,A9,汇总!Q:Q)</f>
        <v>260871.986</v>
      </c>
      <c r="I9" s="192">
        <f t="shared" si="1"/>
        <v>0.899778863100966</v>
      </c>
    </row>
    <row r="10" spans="1:9">
      <c r="A10" s="110" t="s">
        <v>53</v>
      </c>
      <c r="B10" s="110" t="s">
        <v>4981</v>
      </c>
      <c r="C10" s="110" t="s">
        <v>8447</v>
      </c>
      <c r="D10" s="128">
        <f>COUNTIF(汇总!D:D,A10)</f>
        <v>150</v>
      </c>
      <c r="E10" s="191">
        <f t="shared" si="0"/>
        <v>150.1952</v>
      </c>
      <c r="F10" s="191">
        <f>SUMIF(汇总!D:D,A10,汇总!J:J)</f>
        <v>125162.666666667</v>
      </c>
      <c r="G10" s="191">
        <f>SUMIF(汇总!D:D,A10,汇总!P:P)</f>
        <v>4340.33616666666</v>
      </c>
      <c r="H10" s="191">
        <f>SUMIF(汇总!D:D,A10,汇总!Q:Q)</f>
        <v>32528.5207166667</v>
      </c>
      <c r="I10" s="192">
        <f t="shared" si="1"/>
        <v>0.259889962262442</v>
      </c>
    </row>
    <row r="11" hidden="1" spans="1:9">
      <c r="A11" s="110" t="s">
        <v>3834</v>
      </c>
      <c r="B11" s="110" t="s">
        <v>4993</v>
      </c>
      <c r="C11" s="110" t="s">
        <v>8448</v>
      </c>
      <c r="D11" s="128">
        <f>COUNTIF(汇总!D:D,A11)</f>
        <v>9</v>
      </c>
      <c r="E11" s="191">
        <f t="shared" si="0"/>
        <v>0</v>
      </c>
      <c r="F11" s="191">
        <f>SUMIF(汇总!D:D,A11,汇总!J:J)</f>
        <v>0</v>
      </c>
      <c r="G11" s="191">
        <f>SUMIF(汇总!D:D,A11,汇总!P:P)</f>
        <v>16</v>
      </c>
      <c r="H11" s="191">
        <f>SUMIF(汇总!D:D,A11,汇总!Q:Q)</f>
        <v>639</v>
      </c>
      <c r="I11" s="192" t="e">
        <f t="shared" si="1"/>
        <v>#DIV/0!</v>
      </c>
    </row>
    <row r="12" spans="1:9">
      <c r="A12" s="109" t="s">
        <v>986</v>
      </c>
      <c r="B12" s="109" t="s">
        <v>4960</v>
      </c>
      <c r="C12" s="109">
        <v>18993820605</v>
      </c>
      <c r="D12" s="128">
        <f>COUNTIF(汇总!D:D,A12)</f>
        <v>10</v>
      </c>
      <c r="E12" s="191">
        <f t="shared" si="0"/>
        <v>61.92</v>
      </c>
      <c r="F12" s="191">
        <f>SUMIF(汇总!D:D,A12,汇总!J:J)</f>
        <v>51600</v>
      </c>
      <c r="G12" s="191">
        <f>SUMIF(汇总!D:D,A12,汇总!P:P)</f>
        <v>2667.5749</v>
      </c>
      <c r="H12" s="191">
        <f>SUMIF(汇总!D:D,A12,汇总!Q:Q)</f>
        <v>56044.249</v>
      </c>
      <c r="I12" s="192">
        <f t="shared" si="1"/>
        <v>1.08612885658915</v>
      </c>
    </row>
    <row r="13" ht="13.5" spans="1:3">
      <c r="A13"/>
      <c r="B13"/>
      <c r="C13"/>
    </row>
    <row r="14" ht="13.5" spans="1:3">
      <c r="A14"/>
      <c r="B14"/>
      <c r="C14"/>
    </row>
    <row r="15" ht="13.5" spans="1:3">
      <c r="A15"/>
      <c r="B15"/>
      <c r="C15"/>
    </row>
    <row r="16" ht="13.5" spans="1:3">
      <c r="A16"/>
      <c r="B16"/>
      <c r="C16"/>
    </row>
    <row r="17" ht="13.5" spans="1:3">
      <c r="A17"/>
      <c r="B17"/>
      <c r="C17"/>
    </row>
    <row r="18" ht="13.5" spans="1:3">
      <c r="A18"/>
      <c r="B18"/>
      <c r="C18"/>
    </row>
    <row r="19" ht="13.5" spans="1:3">
      <c r="A19"/>
      <c r="B19"/>
      <c r="C19"/>
    </row>
    <row r="20" ht="13.5" spans="1:3">
      <c r="A20"/>
      <c r="B20"/>
      <c r="C20"/>
    </row>
    <row r="21" ht="13.5" spans="1:3">
      <c r="A21"/>
      <c r="B21"/>
      <c r="C21"/>
    </row>
    <row r="22" ht="13.5" spans="1:3">
      <c r="A22"/>
      <c r="B22"/>
      <c r="C22"/>
    </row>
    <row r="23" ht="13.5" spans="1:3">
      <c r="A23"/>
      <c r="B23"/>
      <c r="C23"/>
    </row>
    <row r="24" ht="13.5" spans="1:3">
      <c r="A24"/>
      <c r="B24"/>
      <c r="C24"/>
    </row>
    <row r="25" ht="13.5" spans="1:3">
      <c r="A25"/>
      <c r="B25"/>
      <c r="C25"/>
    </row>
    <row r="26" ht="13.5" spans="1:3">
      <c r="A26"/>
      <c r="B26"/>
      <c r="C26"/>
    </row>
    <row r="27" ht="13.5" spans="1:3">
      <c r="A27"/>
      <c r="B27"/>
      <c r="C27"/>
    </row>
    <row r="28" ht="13.5" spans="1:3">
      <c r="A28"/>
      <c r="B28"/>
      <c r="C28"/>
    </row>
    <row r="29" ht="13.5" spans="1:3">
      <c r="A29"/>
      <c r="B29"/>
      <c r="C29"/>
    </row>
    <row r="30" ht="13.5" spans="1:3">
      <c r="A30"/>
      <c r="B30"/>
      <c r="C30"/>
    </row>
    <row r="31" ht="13.5" spans="1:3">
      <c r="A31"/>
      <c r="B31"/>
      <c r="C31"/>
    </row>
    <row r="32" ht="13.5" spans="1:3">
      <c r="A32"/>
      <c r="B32"/>
      <c r="C32"/>
    </row>
    <row r="33" ht="13.5" spans="1:3">
      <c r="A33"/>
      <c r="B33"/>
      <c r="C33"/>
    </row>
    <row r="34" ht="13.5" spans="1:3">
      <c r="A34"/>
      <c r="B34"/>
      <c r="C34"/>
    </row>
    <row r="35" ht="13.5" spans="1:3">
      <c r="A35"/>
      <c r="B35"/>
      <c r="C35"/>
    </row>
    <row r="36" ht="13.5" spans="1:3">
      <c r="A36"/>
      <c r="B36"/>
      <c r="C36"/>
    </row>
    <row r="37" ht="13.5" spans="1:3">
      <c r="A37"/>
      <c r="B37"/>
      <c r="C37"/>
    </row>
    <row r="38" ht="13.5" spans="1:3">
      <c r="A38"/>
      <c r="B38"/>
      <c r="C38"/>
    </row>
    <row r="39" ht="13.5" spans="1:3">
      <c r="A39"/>
      <c r="B39"/>
      <c r="C39"/>
    </row>
    <row r="40" ht="13.5" spans="1:3">
      <c r="A40"/>
      <c r="B40"/>
      <c r="C40"/>
    </row>
    <row r="41" ht="13.5" spans="1:3">
      <c r="A41"/>
      <c r="B41"/>
      <c r="C41"/>
    </row>
    <row r="42" ht="13.5" spans="1:3">
      <c r="A42"/>
      <c r="B42"/>
      <c r="C42"/>
    </row>
    <row r="43" ht="13.5" spans="1:3">
      <c r="A43"/>
      <c r="B43"/>
      <c r="C43"/>
    </row>
    <row r="44" ht="13.5" spans="1:3">
      <c r="A44"/>
      <c r="B44"/>
      <c r="C44"/>
    </row>
    <row r="45" ht="13.5" spans="1:3">
      <c r="A45"/>
      <c r="B45"/>
      <c r="C45"/>
    </row>
    <row r="46" ht="13.5" spans="1:3">
      <c r="A46"/>
      <c r="B46"/>
      <c r="C46"/>
    </row>
    <row r="47" ht="13.5" spans="1:3">
      <c r="A47"/>
      <c r="B47"/>
      <c r="C47"/>
    </row>
    <row r="48" ht="13.5" spans="1:3">
      <c r="A48"/>
      <c r="B48"/>
      <c r="C48"/>
    </row>
    <row r="49" ht="13.5" spans="1:3">
      <c r="A49"/>
      <c r="B49"/>
      <c r="C49"/>
    </row>
    <row r="50" ht="13.5" spans="1:3">
      <c r="A50"/>
      <c r="B50"/>
      <c r="C50"/>
    </row>
    <row r="51" ht="13.5" spans="1:3">
      <c r="A51"/>
      <c r="B51"/>
      <c r="C51"/>
    </row>
    <row r="52" ht="13.5" spans="1:3">
      <c r="A52"/>
      <c r="B52"/>
      <c r="C52"/>
    </row>
    <row r="53" ht="13.5" spans="1:3">
      <c r="A53"/>
      <c r="B53"/>
      <c r="C53"/>
    </row>
    <row r="54" ht="13.5" spans="1:3">
      <c r="A54"/>
      <c r="B54"/>
      <c r="C54"/>
    </row>
    <row r="55" ht="13.5" spans="1:3">
      <c r="A55"/>
      <c r="B55"/>
      <c r="C55"/>
    </row>
    <row r="56" ht="13.5" spans="1:3">
      <c r="A56"/>
      <c r="B56"/>
      <c r="C56"/>
    </row>
    <row r="57" ht="13.5" spans="1:3">
      <c r="A57"/>
      <c r="B57"/>
      <c r="C57"/>
    </row>
    <row r="58" ht="13.5" spans="1:3">
      <c r="A58"/>
      <c r="B58"/>
      <c r="C58"/>
    </row>
    <row r="59" ht="13.5" spans="1:3">
      <c r="A59"/>
      <c r="B59"/>
      <c r="C59"/>
    </row>
    <row r="60" ht="13.5" spans="1:3">
      <c r="A60"/>
      <c r="B60"/>
      <c r="C60"/>
    </row>
    <row r="61" ht="13.5" spans="1:3">
      <c r="A61"/>
      <c r="B61"/>
      <c r="C61"/>
    </row>
    <row r="62" ht="13.5" spans="1:3">
      <c r="A62"/>
      <c r="B62"/>
      <c r="C62"/>
    </row>
    <row r="63" ht="13.5" spans="1:3">
      <c r="A63"/>
      <c r="B63"/>
      <c r="C63"/>
    </row>
    <row r="64" ht="13.5" spans="1:3">
      <c r="A64"/>
      <c r="B64"/>
      <c r="C64"/>
    </row>
    <row r="65" ht="13.5" spans="1:3">
      <c r="A65"/>
      <c r="B65"/>
      <c r="C65"/>
    </row>
    <row r="66" ht="13.5" spans="1:3">
      <c r="A66"/>
      <c r="B66"/>
      <c r="C66"/>
    </row>
    <row r="67" ht="13.5" spans="1:3">
      <c r="A67"/>
      <c r="B67"/>
      <c r="C67"/>
    </row>
    <row r="68" ht="13.5" spans="1:3">
      <c r="A68"/>
      <c r="B68"/>
      <c r="C68"/>
    </row>
    <row r="69" ht="13.5" spans="1:3">
      <c r="A69"/>
      <c r="B69"/>
      <c r="C69"/>
    </row>
    <row r="70" ht="13.5" spans="1:3">
      <c r="A70"/>
      <c r="B70"/>
      <c r="C70"/>
    </row>
    <row r="71" ht="13.5" spans="1:3">
      <c r="A71"/>
      <c r="B71"/>
      <c r="C71"/>
    </row>
    <row r="72" ht="13.5" spans="1:3">
      <c r="A72"/>
      <c r="B72"/>
      <c r="C72"/>
    </row>
    <row r="73" ht="13.5" spans="1:3">
      <c r="A73"/>
      <c r="B73"/>
      <c r="C73"/>
    </row>
    <row r="74" ht="13.5" spans="1:3">
      <c r="A74"/>
      <c r="B74"/>
      <c r="C74"/>
    </row>
    <row r="75" ht="13.5" spans="1:3">
      <c r="A75"/>
      <c r="B75"/>
      <c r="C75"/>
    </row>
    <row r="76" ht="13.5" spans="1:3">
      <c r="A76"/>
      <c r="B76"/>
      <c r="C76"/>
    </row>
    <row r="77" ht="13.5" spans="1:3">
      <c r="A77"/>
      <c r="B77"/>
      <c r="C77"/>
    </row>
    <row r="78" ht="13.5" spans="1:3">
      <c r="A78"/>
      <c r="B78"/>
      <c r="C78"/>
    </row>
    <row r="79" ht="13.5" spans="1:3">
      <c r="A79"/>
      <c r="B79"/>
      <c r="C79"/>
    </row>
    <row r="80" ht="13.5" spans="1:3">
      <c r="A80"/>
      <c r="B80"/>
      <c r="C80"/>
    </row>
    <row r="81" ht="13.5" spans="1:3">
      <c r="A81"/>
      <c r="B81"/>
      <c r="C81"/>
    </row>
    <row r="82" ht="13.5" spans="1:3">
      <c r="A82"/>
      <c r="B82"/>
      <c r="C82"/>
    </row>
    <row r="83" ht="13.5" spans="1:3">
      <c r="A83"/>
      <c r="B83"/>
      <c r="C83"/>
    </row>
    <row r="84" ht="13.5" spans="1:3">
      <c r="A84"/>
      <c r="B84"/>
      <c r="C84"/>
    </row>
    <row r="85" ht="13.5" spans="1:3">
      <c r="A85"/>
      <c r="B85"/>
      <c r="C85"/>
    </row>
    <row r="86" ht="13.5" spans="1:3">
      <c r="A86"/>
      <c r="B86"/>
      <c r="C86"/>
    </row>
    <row r="87" ht="13.5" spans="1:3">
      <c r="A87"/>
      <c r="B87"/>
      <c r="C87"/>
    </row>
    <row r="88" ht="13.5" spans="1:3">
      <c r="A88"/>
      <c r="B88"/>
      <c r="C88"/>
    </row>
    <row r="89" ht="13.5" spans="1:3">
      <c r="A89"/>
      <c r="B89"/>
      <c r="C89"/>
    </row>
    <row r="90" ht="13.5" spans="1:3">
      <c r="A90"/>
      <c r="B90"/>
      <c r="C90"/>
    </row>
    <row r="91" ht="13.5" spans="1:3">
      <c r="A91"/>
      <c r="B91"/>
      <c r="C91"/>
    </row>
    <row r="92" ht="13.5" spans="1:3">
      <c r="A92"/>
      <c r="B92"/>
      <c r="C92"/>
    </row>
    <row r="93" ht="13.5" spans="1:3">
      <c r="A93"/>
      <c r="B93"/>
      <c r="C93"/>
    </row>
    <row r="94" ht="13.5" spans="1:3">
      <c r="A94"/>
      <c r="B94"/>
      <c r="C94"/>
    </row>
    <row r="95" ht="13.5" spans="1:3">
      <c r="A95"/>
      <c r="B95"/>
      <c r="C95"/>
    </row>
    <row r="96" ht="13.5" spans="1:3">
      <c r="A96"/>
      <c r="B96"/>
      <c r="C96"/>
    </row>
    <row r="97" ht="13.5" spans="1:3">
      <c r="A97"/>
      <c r="B97"/>
      <c r="C97"/>
    </row>
    <row r="98" ht="13.5" spans="1:3">
      <c r="A98"/>
      <c r="B98"/>
      <c r="C98"/>
    </row>
    <row r="99" ht="13.5" spans="1:3">
      <c r="A99"/>
      <c r="B99"/>
      <c r="C99"/>
    </row>
    <row r="100" ht="13.5" spans="1:3">
      <c r="A100"/>
      <c r="B100"/>
      <c r="C100"/>
    </row>
    <row r="101" ht="13.5" spans="1:3">
      <c r="A101"/>
      <c r="B101"/>
      <c r="C101"/>
    </row>
    <row r="102" ht="13.5" spans="1:3">
      <c r="A102"/>
      <c r="B102"/>
      <c r="C102"/>
    </row>
    <row r="103" ht="13.5" spans="1:3">
      <c r="A103"/>
      <c r="B103"/>
      <c r="C103"/>
    </row>
    <row r="104" ht="13.5" spans="1:3">
      <c r="A104"/>
      <c r="B104"/>
      <c r="C104"/>
    </row>
    <row r="105" ht="13.5" spans="1:3">
      <c r="A105"/>
      <c r="B105"/>
      <c r="C105"/>
    </row>
    <row r="106" ht="13.5" spans="1:3">
      <c r="A106"/>
      <c r="B106"/>
      <c r="C106"/>
    </row>
    <row r="107" ht="13.5" spans="1:3">
      <c r="A107"/>
      <c r="B107"/>
      <c r="C107"/>
    </row>
    <row r="108" ht="13.5" spans="1:3">
      <c r="A108"/>
      <c r="B108"/>
      <c r="C108"/>
    </row>
    <row r="109" ht="13.5" spans="1:3">
      <c r="A109"/>
      <c r="B109"/>
      <c r="C109"/>
    </row>
    <row r="110" ht="13.5" spans="1:3">
      <c r="A110"/>
      <c r="B110"/>
      <c r="C110"/>
    </row>
    <row r="111" ht="13.5" spans="1:3">
      <c r="A111"/>
      <c r="B111"/>
      <c r="C111"/>
    </row>
    <row r="112" ht="13.5" spans="1:3">
      <c r="A112"/>
      <c r="B112"/>
      <c r="C112"/>
    </row>
    <row r="113" ht="13.5" spans="1:3">
      <c r="A113"/>
      <c r="B113"/>
      <c r="C113"/>
    </row>
    <row r="114" ht="13.5" spans="1:3">
      <c r="A114"/>
      <c r="B114"/>
      <c r="C114"/>
    </row>
    <row r="115" ht="13.5" spans="1:3">
      <c r="A115"/>
      <c r="B115"/>
      <c r="C115"/>
    </row>
    <row r="116" ht="13.5" spans="1:3">
      <c r="A116"/>
      <c r="B116"/>
      <c r="C116"/>
    </row>
    <row r="117" ht="13.5" spans="1:3">
      <c r="A117"/>
      <c r="B117"/>
      <c r="C117"/>
    </row>
    <row r="118" ht="13.5" spans="1:3">
      <c r="A118"/>
      <c r="B118"/>
      <c r="C118"/>
    </row>
    <row r="119" ht="13.5" spans="1:3">
      <c r="A119"/>
      <c r="B119"/>
      <c r="C119"/>
    </row>
    <row r="120" ht="13.5" spans="1:3">
      <c r="A120"/>
      <c r="B120"/>
      <c r="C120"/>
    </row>
    <row r="121" ht="13.5" spans="1:3">
      <c r="A121"/>
      <c r="B121"/>
      <c r="C121"/>
    </row>
    <row r="122" ht="13.5" spans="1:3">
      <c r="A122"/>
      <c r="B122"/>
      <c r="C122"/>
    </row>
    <row r="123" ht="13.5" spans="1:3">
      <c r="A123"/>
      <c r="B123"/>
      <c r="C123"/>
    </row>
    <row r="124" ht="13.5" spans="1:3">
      <c r="A124"/>
      <c r="B124"/>
      <c r="C124"/>
    </row>
    <row r="125" ht="13.5" spans="1:3">
      <c r="A125"/>
      <c r="B125"/>
      <c r="C125"/>
    </row>
    <row r="126" ht="13.5" spans="1:3">
      <c r="A126"/>
      <c r="B126"/>
      <c r="C126"/>
    </row>
    <row r="127" ht="13.5" spans="1:3">
      <c r="A127"/>
      <c r="B127"/>
      <c r="C127"/>
    </row>
    <row r="128" ht="13.5" spans="1:3">
      <c r="A128"/>
      <c r="B128"/>
      <c r="C128"/>
    </row>
    <row r="129" ht="13.5" spans="1:3">
      <c r="A129"/>
      <c r="B129"/>
      <c r="C129"/>
    </row>
    <row r="130" ht="13.5" spans="1:3">
      <c r="A130"/>
      <c r="B130"/>
      <c r="C130"/>
    </row>
    <row r="131" ht="13.5" spans="1:3">
      <c r="A131"/>
      <c r="B131"/>
      <c r="C131"/>
    </row>
    <row r="132" ht="13.5" spans="1:3">
      <c r="A132"/>
      <c r="B132"/>
      <c r="C132"/>
    </row>
    <row r="133" ht="13.5" spans="1:3">
      <c r="A133"/>
      <c r="B133"/>
      <c r="C133"/>
    </row>
    <row r="134" ht="13.5" spans="1:3">
      <c r="A134"/>
      <c r="B134"/>
      <c r="C134"/>
    </row>
    <row r="135" ht="13.5" spans="1:3">
      <c r="A135"/>
      <c r="B135"/>
      <c r="C135"/>
    </row>
    <row r="136" ht="13.5" spans="1:3">
      <c r="A136"/>
      <c r="B136"/>
      <c r="C136"/>
    </row>
    <row r="137" ht="13.5" spans="1:3">
      <c r="A137"/>
      <c r="B137"/>
      <c r="C137"/>
    </row>
    <row r="138" ht="13.5" spans="1:3">
      <c r="A138"/>
      <c r="B138"/>
      <c r="C138"/>
    </row>
    <row r="139" ht="13.5" spans="1:3">
      <c r="A139"/>
      <c r="B139"/>
      <c r="C139"/>
    </row>
    <row r="140" ht="13.5" spans="1:3">
      <c r="A140"/>
      <c r="B140"/>
      <c r="C140"/>
    </row>
    <row r="141" ht="13.5" spans="1:3">
      <c r="A141"/>
      <c r="B141"/>
      <c r="C141"/>
    </row>
    <row r="142" ht="13.5" spans="1:3">
      <c r="A142"/>
      <c r="B142"/>
      <c r="C142"/>
    </row>
    <row r="143" ht="13.5" spans="1:3">
      <c r="A143"/>
      <c r="B143"/>
      <c r="C143"/>
    </row>
    <row r="144" ht="13.5" spans="1:3">
      <c r="A144"/>
      <c r="B144"/>
      <c r="C144"/>
    </row>
    <row r="145" ht="13.5" spans="1:3">
      <c r="A145"/>
      <c r="B145"/>
      <c r="C145"/>
    </row>
    <row r="146" ht="13.5" spans="1:3">
      <c r="A146"/>
      <c r="B146"/>
      <c r="C146"/>
    </row>
    <row r="147" ht="13.5" spans="1:3">
      <c r="A147"/>
      <c r="B147"/>
      <c r="C147"/>
    </row>
    <row r="148" ht="13.5" spans="1:3">
      <c r="A148"/>
      <c r="B148"/>
      <c r="C148"/>
    </row>
    <row r="149" ht="13.5" spans="1:3">
      <c r="A149"/>
      <c r="B149"/>
      <c r="C149"/>
    </row>
    <row r="150" ht="13.5" spans="1:3">
      <c r="A150"/>
      <c r="B150"/>
      <c r="C150"/>
    </row>
    <row r="151" ht="13.5" spans="1:3">
      <c r="A151"/>
      <c r="B151"/>
      <c r="C151"/>
    </row>
    <row r="152" ht="13.5" spans="1:3">
      <c r="A152"/>
      <c r="B152"/>
      <c r="C152"/>
    </row>
    <row r="153" ht="13.5" spans="1:3">
      <c r="A153"/>
      <c r="B153"/>
      <c r="C153"/>
    </row>
    <row r="154" ht="13.5" spans="1:3">
      <c r="A154"/>
      <c r="B154"/>
      <c r="C154"/>
    </row>
    <row r="155" ht="13.5" spans="1:3">
      <c r="A155"/>
      <c r="B155"/>
      <c r="C155"/>
    </row>
    <row r="156" ht="13.5" spans="1:3">
      <c r="A156"/>
      <c r="B156"/>
      <c r="C156"/>
    </row>
    <row r="157" ht="13.5" spans="1:3">
      <c r="A157"/>
      <c r="B157"/>
      <c r="C157"/>
    </row>
    <row r="158" ht="13.5" spans="1:3">
      <c r="A158"/>
      <c r="B158"/>
      <c r="C158"/>
    </row>
    <row r="159" ht="13.5" spans="1:3">
      <c r="A159"/>
      <c r="B159"/>
      <c r="C159"/>
    </row>
    <row r="160" ht="13.5" spans="1:3">
      <c r="A160"/>
      <c r="B160"/>
      <c r="C160"/>
    </row>
    <row r="161" ht="13.5" spans="1:3">
      <c r="A161"/>
      <c r="B161"/>
      <c r="C161"/>
    </row>
    <row r="162" ht="13.5" spans="1:3">
      <c r="A162"/>
      <c r="B162"/>
      <c r="C162"/>
    </row>
    <row r="163" ht="13.5" spans="1:3">
      <c r="A163"/>
      <c r="B163"/>
      <c r="C163"/>
    </row>
    <row r="164" ht="13.5" spans="1:3">
      <c r="A164"/>
      <c r="B164"/>
      <c r="C164"/>
    </row>
    <row r="165" ht="13.5" spans="1:3">
      <c r="A165"/>
      <c r="B165"/>
      <c r="C165"/>
    </row>
    <row r="166" ht="13.5" spans="1:3">
      <c r="A166"/>
      <c r="B166"/>
      <c r="C166"/>
    </row>
    <row r="167" ht="13.5" spans="1:3">
      <c r="A167"/>
      <c r="B167"/>
      <c r="C167"/>
    </row>
    <row r="168" ht="13.5" spans="1:3">
      <c r="A168"/>
      <c r="B168"/>
      <c r="C168"/>
    </row>
    <row r="169" ht="13.5" spans="1:3">
      <c r="A169"/>
      <c r="B169"/>
      <c r="C169"/>
    </row>
    <row r="170" ht="13.5" spans="1:3">
      <c r="A170"/>
      <c r="B170"/>
      <c r="C170"/>
    </row>
    <row r="171" ht="13.5" spans="1:3">
      <c r="A171"/>
      <c r="B171"/>
      <c r="C171"/>
    </row>
    <row r="172" ht="13.5" spans="1:3">
      <c r="A172"/>
      <c r="B172"/>
      <c r="C172"/>
    </row>
    <row r="173" ht="13.5" spans="1:3">
      <c r="A173"/>
      <c r="B173"/>
      <c r="C173"/>
    </row>
    <row r="174" ht="13.5" spans="1:3">
      <c r="A174"/>
      <c r="B174"/>
      <c r="C174"/>
    </row>
    <row r="175" ht="13.5" spans="1:3">
      <c r="A175"/>
      <c r="B175"/>
      <c r="C175"/>
    </row>
    <row r="176" ht="13.5" spans="1:3">
      <c r="A176"/>
      <c r="B176"/>
      <c r="C176"/>
    </row>
    <row r="177" ht="13.5" spans="1:3">
      <c r="A177"/>
      <c r="B177"/>
      <c r="C177"/>
    </row>
    <row r="178" ht="13.5" spans="1:3">
      <c r="A178"/>
      <c r="B178"/>
      <c r="C178"/>
    </row>
    <row r="179" ht="13.5" spans="1:3">
      <c r="A179"/>
      <c r="B179"/>
      <c r="C179"/>
    </row>
    <row r="180" ht="13.5" spans="1:3">
      <c r="A180"/>
      <c r="B180"/>
      <c r="C180"/>
    </row>
    <row r="181" ht="13.5" spans="1:3">
      <c r="A181"/>
      <c r="B181"/>
      <c r="C181"/>
    </row>
    <row r="182" ht="13.5" spans="1:3">
      <c r="A182"/>
      <c r="B182"/>
      <c r="C182"/>
    </row>
    <row r="183" ht="13.5" spans="1:3">
      <c r="A183"/>
      <c r="B183"/>
      <c r="C183"/>
    </row>
    <row r="184" ht="13.5" spans="1:3">
      <c r="A184"/>
      <c r="B184"/>
      <c r="C184"/>
    </row>
    <row r="185" ht="13.5" spans="1:3">
      <c r="A185"/>
      <c r="B185"/>
      <c r="C185"/>
    </row>
    <row r="186" ht="13.5" spans="1:3">
      <c r="A186"/>
      <c r="B186"/>
      <c r="C186"/>
    </row>
    <row r="187" ht="13.5" spans="1:3">
      <c r="A187"/>
      <c r="B187"/>
      <c r="C187"/>
    </row>
    <row r="188" ht="13.5" spans="1:3">
      <c r="A188"/>
      <c r="B188"/>
      <c r="C188"/>
    </row>
    <row r="189" ht="13.5" spans="1:3">
      <c r="A189"/>
      <c r="B189"/>
      <c r="C189"/>
    </row>
    <row r="190" ht="13.5" spans="1:3">
      <c r="A190"/>
      <c r="B190"/>
      <c r="C190"/>
    </row>
    <row r="191" ht="13.5" spans="1:3">
      <c r="A191"/>
      <c r="B191"/>
      <c r="C191"/>
    </row>
    <row r="192" ht="13.5" spans="1:3">
      <c r="A192"/>
      <c r="B192"/>
      <c r="C192"/>
    </row>
    <row r="193" ht="13.5" spans="1:3">
      <c r="A193"/>
      <c r="B193"/>
      <c r="C193"/>
    </row>
    <row r="194" ht="13.5" spans="1:3">
      <c r="A194"/>
      <c r="B194"/>
      <c r="C194"/>
    </row>
    <row r="195" ht="13.5" spans="1:3">
      <c r="A195"/>
      <c r="B195"/>
      <c r="C195"/>
    </row>
    <row r="196" ht="13.5" spans="1:3">
      <c r="A196"/>
      <c r="B196"/>
      <c r="C196"/>
    </row>
    <row r="197" ht="13.5" spans="1:3">
      <c r="A197"/>
      <c r="B197"/>
      <c r="C197"/>
    </row>
    <row r="198" ht="13.5" spans="1:3">
      <c r="A198"/>
      <c r="B198"/>
      <c r="C198"/>
    </row>
    <row r="199" ht="13.5" spans="1:3">
      <c r="A199"/>
      <c r="B199"/>
      <c r="C199"/>
    </row>
    <row r="200" ht="13.5" spans="1:3">
      <c r="A200"/>
      <c r="B200"/>
      <c r="C200"/>
    </row>
    <row r="201" ht="13.5" spans="1:3">
      <c r="A201"/>
      <c r="B201"/>
      <c r="C201"/>
    </row>
    <row r="202" ht="13.5" spans="1:3">
      <c r="A202"/>
      <c r="B202"/>
      <c r="C202"/>
    </row>
    <row r="203" ht="13.5" spans="1:3">
      <c r="A203"/>
      <c r="B203"/>
      <c r="C203"/>
    </row>
    <row r="204" ht="13.5" spans="1:3">
      <c r="A204"/>
      <c r="B204"/>
      <c r="C204"/>
    </row>
    <row r="205" ht="13.5" spans="1:3">
      <c r="A205"/>
      <c r="B205"/>
      <c r="C205"/>
    </row>
    <row r="206" ht="13.5" spans="1:3">
      <c r="A206"/>
      <c r="B206"/>
      <c r="C206"/>
    </row>
    <row r="207" ht="13.5" spans="1:3">
      <c r="A207"/>
      <c r="B207"/>
      <c r="C207"/>
    </row>
    <row r="208" ht="13.5" spans="1:3">
      <c r="A208"/>
      <c r="B208"/>
      <c r="C208"/>
    </row>
    <row r="209" ht="13.5" spans="1:3">
      <c r="A209"/>
      <c r="B209"/>
      <c r="C209"/>
    </row>
    <row r="210" ht="13.5" spans="1:3">
      <c r="A210"/>
      <c r="B210"/>
      <c r="C210"/>
    </row>
    <row r="211" ht="13.5" spans="1:3">
      <c r="A211"/>
      <c r="B211"/>
      <c r="C211"/>
    </row>
    <row r="212" ht="13.5" spans="1:3">
      <c r="A212"/>
      <c r="B212"/>
      <c r="C212"/>
    </row>
    <row r="213" ht="13.5" spans="1:3">
      <c r="A213"/>
      <c r="B213"/>
      <c r="C213"/>
    </row>
    <row r="214" ht="13.5" spans="1:3">
      <c r="A214"/>
      <c r="B214"/>
      <c r="C214"/>
    </row>
    <row r="215" ht="13.5" spans="1:3">
      <c r="A215"/>
      <c r="B215"/>
      <c r="C215"/>
    </row>
    <row r="216" ht="13.5" spans="1:3">
      <c r="A216"/>
      <c r="B216"/>
      <c r="C216"/>
    </row>
    <row r="217" ht="13.5" spans="1:3">
      <c r="A217"/>
      <c r="B217"/>
      <c r="C217"/>
    </row>
    <row r="218" ht="13.5" spans="1:3">
      <c r="A218"/>
      <c r="B218"/>
      <c r="C218"/>
    </row>
    <row r="219" ht="13.5" spans="1:3">
      <c r="A219"/>
      <c r="B219"/>
      <c r="C219"/>
    </row>
    <row r="220" ht="13.5" spans="1:3">
      <c r="A220"/>
      <c r="B220"/>
      <c r="C220"/>
    </row>
    <row r="221" ht="13.5" spans="1:3">
      <c r="A221"/>
      <c r="B221"/>
      <c r="C221"/>
    </row>
    <row r="222" ht="13.5" spans="1:3">
      <c r="A222"/>
      <c r="B222"/>
      <c r="C222"/>
    </row>
    <row r="223" ht="13.5" spans="1:3">
      <c r="A223"/>
      <c r="B223"/>
      <c r="C223"/>
    </row>
    <row r="224" ht="13.5" spans="1:3">
      <c r="A224"/>
      <c r="B224"/>
      <c r="C224"/>
    </row>
    <row r="225" ht="13.5" spans="1:3">
      <c r="A225"/>
      <c r="B225"/>
      <c r="C225"/>
    </row>
    <row r="226" ht="13.5" spans="1:3">
      <c r="A226"/>
      <c r="B226"/>
      <c r="C226"/>
    </row>
    <row r="227" ht="13.5" spans="1:3">
      <c r="A227"/>
      <c r="B227"/>
      <c r="C227"/>
    </row>
    <row r="228" ht="13.5" spans="1:3">
      <c r="A228"/>
      <c r="B228"/>
      <c r="C228"/>
    </row>
    <row r="229" ht="13.5" spans="1:3">
      <c r="A229"/>
      <c r="B229"/>
      <c r="C229"/>
    </row>
    <row r="230" ht="13.5" spans="1:3">
      <c r="A230"/>
      <c r="B230"/>
      <c r="C230"/>
    </row>
    <row r="231" ht="13.5" spans="1:3">
      <c r="A231"/>
      <c r="B231"/>
      <c r="C231"/>
    </row>
    <row r="232" ht="13.5" spans="1:3">
      <c r="A232"/>
      <c r="B232"/>
      <c r="C232"/>
    </row>
    <row r="233" ht="13.5" spans="1:3">
      <c r="A233"/>
      <c r="B233"/>
      <c r="C233"/>
    </row>
    <row r="234" ht="13.5" spans="1:3">
      <c r="A234"/>
      <c r="B234"/>
      <c r="C234"/>
    </row>
    <row r="235" ht="13.5" spans="1:3">
      <c r="A235"/>
      <c r="B235"/>
      <c r="C235"/>
    </row>
    <row r="236" ht="13.5" spans="1:3">
      <c r="A236"/>
      <c r="B236"/>
      <c r="C236"/>
    </row>
    <row r="237" ht="13.5" spans="1:3">
      <c r="A237"/>
      <c r="B237"/>
      <c r="C237"/>
    </row>
    <row r="238" ht="13.5" spans="1:3">
      <c r="A238"/>
      <c r="B238"/>
      <c r="C238"/>
    </row>
    <row r="239" ht="13.5" spans="1:3">
      <c r="A239"/>
      <c r="B239"/>
      <c r="C239"/>
    </row>
    <row r="240" ht="13.5" spans="1:3">
      <c r="A240"/>
      <c r="B240"/>
      <c r="C240"/>
    </row>
    <row r="241" ht="13.5" spans="1:3">
      <c r="A241"/>
      <c r="B241"/>
      <c r="C241"/>
    </row>
    <row r="242" ht="13.5" spans="1:3">
      <c r="A242"/>
      <c r="B242"/>
      <c r="C242"/>
    </row>
    <row r="243" ht="13.5" spans="1:3">
      <c r="A243"/>
      <c r="B243"/>
      <c r="C243"/>
    </row>
    <row r="244" ht="13.5" spans="1:3">
      <c r="A244"/>
      <c r="B244"/>
      <c r="C244"/>
    </row>
    <row r="245" ht="13.5" spans="1:3">
      <c r="A245"/>
      <c r="B245"/>
      <c r="C245"/>
    </row>
    <row r="246" ht="13.5" spans="1:3">
      <c r="A246"/>
      <c r="B246"/>
      <c r="C246"/>
    </row>
    <row r="247" ht="13.5" spans="1:3">
      <c r="A247"/>
      <c r="B247"/>
      <c r="C247"/>
    </row>
    <row r="248" ht="13.5" spans="1:3">
      <c r="A248"/>
      <c r="B248"/>
      <c r="C248"/>
    </row>
    <row r="249" ht="13.5" spans="1:3">
      <c r="A249"/>
      <c r="B249"/>
      <c r="C249"/>
    </row>
    <row r="250" ht="13.5" spans="1:3">
      <c r="A250"/>
      <c r="B250"/>
      <c r="C250"/>
    </row>
    <row r="251" ht="13.5" spans="1:3">
      <c r="A251"/>
      <c r="B251"/>
      <c r="C251"/>
    </row>
    <row r="252" ht="13.5" spans="1:3">
      <c r="A252"/>
      <c r="B252"/>
      <c r="C252"/>
    </row>
    <row r="253" ht="13.5" spans="1:3">
      <c r="A253"/>
      <c r="B253"/>
      <c r="C253"/>
    </row>
    <row r="254" ht="13.5" spans="1:3">
      <c r="A254"/>
      <c r="B254"/>
      <c r="C254"/>
    </row>
    <row r="255" ht="13.5" spans="1:3">
      <c r="A255"/>
      <c r="B255"/>
      <c r="C255"/>
    </row>
    <row r="256" ht="13.5" spans="1:3">
      <c r="A256"/>
      <c r="B256"/>
      <c r="C256"/>
    </row>
    <row r="257" ht="13.5" spans="1:3">
      <c r="A257"/>
      <c r="B257"/>
      <c r="C257"/>
    </row>
    <row r="258" ht="13.5" spans="1:3">
      <c r="A258"/>
      <c r="B258"/>
      <c r="C258"/>
    </row>
    <row r="259" ht="13.5" spans="1:3">
      <c r="A259"/>
      <c r="B259"/>
      <c r="C259"/>
    </row>
    <row r="260" ht="13.5" spans="1:3">
      <c r="A260"/>
      <c r="B260"/>
      <c r="C260"/>
    </row>
    <row r="261" ht="13.5" spans="1:3">
      <c r="A261"/>
      <c r="B261"/>
      <c r="C261"/>
    </row>
    <row r="262" ht="13.5" spans="1:3">
      <c r="A262"/>
      <c r="B262"/>
      <c r="C262"/>
    </row>
    <row r="263" ht="13.5" spans="1:3">
      <c r="A263"/>
      <c r="B263"/>
      <c r="C263"/>
    </row>
    <row r="264" ht="13.5" spans="1:3">
      <c r="A264"/>
      <c r="B264"/>
      <c r="C264"/>
    </row>
    <row r="265" ht="13.5" spans="1:3">
      <c r="A265"/>
      <c r="B265"/>
      <c r="C265"/>
    </row>
    <row r="266" ht="13.5" spans="1:3">
      <c r="A266"/>
      <c r="B266"/>
      <c r="C266"/>
    </row>
    <row r="267" ht="13.5" spans="1:3">
      <c r="A267"/>
      <c r="B267"/>
      <c r="C267"/>
    </row>
    <row r="268" ht="13.5" spans="1:3">
      <c r="A268"/>
      <c r="B268"/>
      <c r="C268"/>
    </row>
    <row r="269" ht="13.5" spans="1:3">
      <c r="A269"/>
      <c r="B269"/>
      <c r="C269"/>
    </row>
    <row r="270" ht="13.5" spans="1:3">
      <c r="A270"/>
      <c r="B270"/>
      <c r="C270"/>
    </row>
    <row r="271" ht="13.5" spans="1:3">
      <c r="A271"/>
      <c r="B271"/>
      <c r="C271"/>
    </row>
    <row r="272" ht="13.5" spans="1:3">
      <c r="A272"/>
      <c r="B272"/>
      <c r="C272"/>
    </row>
    <row r="273" ht="13.5" spans="1:3">
      <c r="A273"/>
      <c r="B273"/>
      <c r="C273"/>
    </row>
    <row r="274" ht="13.5" spans="1:3">
      <c r="A274"/>
      <c r="B274"/>
      <c r="C274"/>
    </row>
    <row r="275" ht="13.5" spans="1:3">
      <c r="A275"/>
      <c r="B275"/>
      <c r="C275"/>
    </row>
    <row r="276" ht="13.5" spans="1:3">
      <c r="A276"/>
      <c r="B276"/>
      <c r="C276"/>
    </row>
    <row r="277" ht="13.5" spans="1:3">
      <c r="A277"/>
      <c r="B277"/>
      <c r="C277"/>
    </row>
    <row r="278" ht="13.5" spans="1:3">
      <c r="A278"/>
      <c r="B278"/>
      <c r="C278"/>
    </row>
    <row r="279" ht="13.5" spans="1:3">
      <c r="A279"/>
      <c r="B279"/>
      <c r="C279"/>
    </row>
    <row r="280" ht="13.5" spans="1:3">
      <c r="A280"/>
      <c r="B280"/>
      <c r="C280"/>
    </row>
    <row r="281" ht="13.5" spans="1:3">
      <c r="A281"/>
      <c r="B281"/>
      <c r="C281"/>
    </row>
    <row r="282" ht="13.5" spans="1:3">
      <c r="A282"/>
      <c r="B282"/>
      <c r="C282"/>
    </row>
    <row r="283" ht="13.5" spans="1:3">
      <c r="A283"/>
      <c r="B283"/>
      <c r="C283"/>
    </row>
    <row r="284" ht="13.5" spans="1:3">
      <c r="A284"/>
      <c r="B284"/>
      <c r="C284"/>
    </row>
    <row r="285" ht="13.5" spans="1:3">
      <c r="A285"/>
      <c r="B285"/>
      <c r="C285"/>
    </row>
    <row r="286" ht="13.5" spans="1:3">
      <c r="A286"/>
      <c r="B286"/>
      <c r="C286"/>
    </row>
    <row r="287" ht="13.5" spans="1:3">
      <c r="A287"/>
      <c r="B287"/>
      <c r="C287"/>
    </row>
    <row r="288" ht="13.5" spans="1:3">
      <c r="A288"/>
      <c r="B288"/>
      <c r="C288"/>
    </row>
    <row r="289" ht="13.5" spans="1:3">
      <c r="A289"/>
      <c r="B289"/>
      <c r="C289"/>
    </row>
    <row r="290" ht="13.5" spans="1:3">
      <c r="A290"/>
      <c r="B290"/>
      <c r="C290"/>
    </row>
    <row r="291" ht="13.5" spans="1:3">
      <c r="A291"/>
      <c r="B291"/>
      <c r="C291"/>
    </row>
    <row r="292" ht="13.5" spans="1:3">
      <c r="A292"/>
      <c r="B292"/>
      <c r="C292"/>
    </row>
    <row r="293" ht="13.5" spans="1:3">
      <c r="A293"/>
      <c r="B293"/>
      <c r="C293"/>
    </row>
    <row r="294" ht="13.5" spans="1:3">
      <c r="A294"/>
      <c r="B294"/>
      <c r="C294"/>
    </row>
    <row r="295" ht="13.5" spans="1:3">
      <c r="A295"/>
      <c r="B295"/>
      <c r="C295"/>
    </row>
    <row r="296" ht="13.5" spans="1:3">
      <c r="A296"/>
      <c r="B296"/>
      <c r="C296"/>
    </row>
    <row r="297" ht="13.5" spans="1:3">
      <c r="A297"/>
      <c r="B297"/>
      <c r="C297"/>
    </row>
    <row r="298" ht="13.5" spans="1:3">
      <c r="A298"/>
      <c r="B298"/>
      <c r="C298"/>
    </row>
    <row r="299" ht="13.5" spans="1:3">
      <c r="A299"/>
      <c r="B299"/>
      <c r="C299"/>
    </row>
    <row r="300" ht="13.5" spans="1:3">
      <c r="A300"/>
      <c r="B300"/>
      <c r="C300"/>
    </row>
    <row r="301" ht="13.5" spans="1:3">
      <c r="A301"/>
      <c r="B301"/>
      <c r="C301"/>
    </row>
    <row r="302" ht="13.5" spans="1:3">
      <c r="A302"/>
      <c r="B302"/>
      <c r="C302"/>
    </row>
    <row r="303" ht="13.5" spans="1:3">
      <c r="A303"/>
      <c r="B303"/>
      <c r="C303"/>
    </row>
    <row r="304" ht="13.5" spans="1:3">
      <c r="A304"/>
      <c r="B304"/>
      <c r="C304"/>
    </row>
    <row r="305" ht="13.5" spans="1:3">
      <c r="A305"/>
      <c r="B305"/>
      <c r="C305"/>
    </row>
    <row r="306" ht="13.5" spans="1:3">
      <c r="A306"/>
      <c r="B306"/>
      <c r="C306"/>
    </row>
    <row r="307" ht="13.5" spans="1:3">
      <c r="A307"/>
      <c r="B307"/>
      <c r="C307"/>
    </row>
    <row r="308" ht="13.5" spans="1:3">
      <c r="A308"/>
      <c r="B308"/>
      <c r="C308"/>
    </row>
    <row r="309" ht="13.5" spans="1:3">
      <c r="A309"/>
      <c r="B309"/>
      <c r="C309"/>
    </row>
    <row r="310" ht="13.5" spans="1:3">
      <c r="A310"/>
      <c r="B310"/>
      <c r="C310"/>
    </row>
    <row r="311" ht="13.5" spans="1:3">
      <c r="A311"/>
      <c r="B311"/>
      <c r="C311"/>
    </row>
    <row r="312" ht="13.5" spans="1:3">
      <c r="A312"/>
      <c r="B312"/>
      <c r="C312"/>
    </row>
    <row r="313" ht="13.5" spans="1:3">
      <c r="A313"/>
      <c r="B313"/>
      <c r="C313"/>
    </row>
    <row r="314" ht="13.5" spans="1:3">
      <c r="A314"/>
      <c r="B314"/>
      <c r="C314"/>
    </row>
    <row r="315" ht="13.5" spans="1:3">
      <c r="A315"/>
      <c r="B315"/>
      <c r="C315"/>
    </row>
    <row r="316" ht="13.5" spans="1:3">
      <c r="A316"/>
      <c r="B316"/>
      <c r="C316"/>
    </row>
    <row r="317" ht="13.5" spans="1:3">
      <c r="A317"/>
      <c r="B317"/>
      <c r="C317"/>
    </row>
    <row r="318" ht="13.5" spans="1:3">
      <c r="A318"/>
      <c r="B318"/>
      <c r="C318"/>
    </row>
    <row r="319" ht="13.5" spans="1:3">
      <c r="A319"/>
      <c r="B319"/>
      <c r="C319"/>
    </row>
    <row r="320" ht="13.5" spans="1:3">
      <c r="A320"/>
      <c r="B320"/>
      <c r="C320"/>
    </row>
    <row r="321" ht="13.5" spans="1:3">
      <c r="A321"/>
      <c r="B321"/>
      <c r="C321"/>
    </row>
    <row r="322" ht="13.5" spans="1:3">
      <c r="A322"/>
      <c r="B322"/>
      <c r="C322"/>
    </row>
    <row r="323" ht="13.5" spans="1:3">
      <c r="A323"/>
      <c r="B323"/>
      <c r="C323"/>
    </row>
    <row r="324" ht="13.5" spans="1:3">
      <c r="A324"/>
      <c r="B324"/>
      <c r="C324"/>
    </row>
    <row r="325" ht="13.5" spans="1:3">
      <c r="A325"/>
      <c r="B325"/>
      <c r="C325"/>
    </row>
    <row r="326" ht="13.5" spans="1:3">
      <c r="A326"/>
      <c r="B326"/>
      <c r="C326"/>
    </row>
    <row r="327" ht="13.5" spans="1:3">
      <c r="A327"/>
      <c r="B327"/>
      <c r="C327"/>
    </row>
    <row r="328" ht="13.5" spans="1:3">
      <c r="A328"/>
      <c r="B328"/>
      <c r="C328"/>
    </row>
    <row r="329" ht="13.5" spans="1:3">
      <c r="A329"/>
      <c r="B329"/>
      <c r="C329"/>
    </row>
    <row r="330" ht="13.5" spans="1:3">
      <c r="A330"/>
      <c r="B330"/>
      <c r="C330"/>
    </row>
    <row r="331" ht="13.5" spans="1:3">
      <c r="A331"/>
      <c r="B331"/>
      <c r="C331"/>
    </row>
    <row r="332" ht="13.5" spans="1:3">
      <c r="A332"/>
      <c r="B332"/>
      <c r="C332"/>
    </row>
    <row r="333" ht="13.5" spans="1:3">
      <c r="A333"/>
      <c r="B333"/>
      <c r="C333"/>
    </row>
    <row r="334" ht="13.5" spans="1:3">
      <c r="A334"/>
      <c r="B334"/>
      <c r="C334"/>
    </row>
    <row r="335" ht="13.5" spans="1:3">
      <c r="A335"/>
      <c r="B335"/>
      <c r="C335"/>
    </row>
    <row r="336" ht="13.5" spans="1:3">
      <c r="A336"/>
      <c r="B336"/>
      <c r="C336"/>
    </row>
    <row r="337" ht="13.5" spans="1:3">
      <c r="A337"/>
      <c r="B337"/>
      <c r="C337"/>
    </row>
    <row r="338" ht="13.5" spans="1:3">
      <c r="A338"/>
      <c r="B338"/>
      <c r="C338"/>
    </row>
    <row r="339" ht="13.5" spans="1:3">
      <c r="A339"/>
      <c r="B339"/>
      <c r="C339"/>
    </row>
    <row r="340" ht="13.5" spans="1:3">
      <c r="A340"/>
      <c r="B340"/>
      <c r="C340"/>
    </row>
    <row r="341" ht="13.5" spans="1:3">
      <c r="A341"/>
      <c r="B341"/>
      <c r="C341"/>
    </row>
    <row r="342" ht="13.5" spans="1:3">
      <c r="A342"/>
      <c r="B342"/>
      <c r="C342"/>
    </row>
    <row r="343" ht="13.5" spans="1:3">
      <c r="A343"/>
      <c r="B343"/>
      <c r="C343"/>
    </row>
    <row r="344" ht="13.5" spans="1:3">
      <c r="A344"/>
      <c r="B344"/>
      <c r="C344"/>
    </row>
    <row r="345" ht="13.5" spans="1:3">
      <c r="A345"/>
      <c r="B345"/>
      <c r="C345"/>
    </row>
    <row r="346" ht="13.5" spans="1:3">
      <c r="A346"/>
      <c r="B346"/>
      <c r="C346"/>
    </row>
    <row r="347" ht="13.5" spans="1:3">
      <c r="A347"/>
      <c r="B347"/>
      <c r="C347"/>
    </row>
    <row r="348" ht="13.5" spans="1:3">
      <c r="A348"/>
      <c r="B348"/>
      <c r="C348"/>
    </row>
    <row r="349" ht="13.5" spans="1:3">
      <c r="A349"/>
      <c r="B349"/>
      <c r="C349"/>
    </row>
    <row r="350" ht="13.5" spans="1:3">
      <c r="A350"/>
      <c r="B350"/>
      <c r="C350"/>
    </row>
    <row r="351" ht="13.5" spans="1:3">
      <c r="A351"/>
      <c r="B351"/>
      <c r="C351"/>
    </row>
    <row r="352" ht="13.5" spans="1:3">
      <c r="A352"/>
      <c r="B352"/>
      <c r="C352"/>
    </row>
    <row r="353" ht="13.5" spans="1:3">
      <c r="A353"/>
      <c r="B353"/>
      <c r="C353"/>
    </row>
    <row r="354" ht="13.5" spans="1:3">
      <c r="A354"/>
      <c r="B354"/>
      <c r="C354"/>
    </row>
    <row r="355" ht="13.5" spans="1:3">
      <c r="A355"/>
      <c r="B355"/>
      <c r="C355"/>
    </row>
    <row r="356" ht="13.5" spans="1:3">
      <c r="A356"/>
      <c r="B356"/>
      <c r="C356"/>
    </row>
    <row r="357" ht="13.5" spans="1:3">
      <c r="A357"/>
      <c r="B357"/>
      <c r="C357"/>
    </row>
    <row r="358" ht="13.5" spans="1:3">
      <c r="A358"/>
      <c r="B358"/>
      <c r="C358"/>
    </row>
    <row r="359" ht="13.5" spans="1:3">
      <c r="A359"/>
      <c r="B359"/>
      <c r="C359"/>
    </row>
    <row r="360" ht="13.5" spans="1:3">
      <c r="A360"/>
      <c r="B360"/>
      <c r="C360"/>
    </row>
    <row r="361" ht="13.5" spans="1:3">
      <c r="A361"/>
      <c r="B361"/>
      <c r="C361"/>
    </row>
    <row r="362" ht="13.5" spans="1:3">
      <c r="A362"/>
      <c r="B362"/>
      <c r="C362"/>
    </row>
    <row r="363" ht="13.5" spans="1:3">
      <c r="A363"/>
      <c r="B363"/>
      <c r="C363"/>
    </row>
    <row r="364" ht="13.5" spans="1:3">
      <c r="A364"/>
      <c r="B364"/>
      <c r="C364"/>
    </row>
    <row r="365" ht="13.5" spans="1:3">
      <c r="A365"/>
      <c r="B365"/>
      <c r="C365"/>
    </row>
    <row r="366" ht="13.5" spans="1:3">
      <c r="A366"/>
      <c r="B366"/>
      <c r="C366"/>
    </row>
    <row r="367" ht="13.5" spans="1:3">
      <c r="A367"/>
      <c r="B367"/>
      <c r="C367"/>
    </row>
    <row r="368" ht="13.5" spans="1:3">
      <c r="A368"/>
      <c r="B368"/>
      <c r="C368"/>
    </row>
    <row r="369" ht="13.5" spans="1:3">
      <c r="A369"/>
      <c r="B369"/>
      <c r="C369"/>
    </row>
    <row r="370" ht="13.5" spans="1:3">
      <c r="A370"/>
      <c r="B370"/>
      <c r="C370"/>
    </row>
    <row r="371" ht="13.5" spans="1:3">
      <c r="A371"/>
      <c r="B371"/>
      <c r="C371"/>
    </row>
    <row r="372" ht="13.5" spans="1:3">
      <c r="A372"/>
      <c r="B372"/>
      <c r="C372"/>
    </row>
    <row r="373" ht="13.5" spans="1:3">
      <c r="A373"/>
      <c r="B373"/>
      <c r="C373"/>
    </row>
    <row r="374" ht="13.5" spans="1:3">
      <c r="A374"/>
      <c r="B374"/>
      <c r="C374"/>
    </row>
    <row r="375" ht="13.5" spans="1:3">
      <c r="A375"/>
      <c r="B375"/>
      <c r="C375"/>
    </row>
    <row r="376" ht="13.5" spans="1:3">
      <c r="A376"/>
      <c r="B376"/>
      <c r="C376"/>
    </row>
    <row r="377" ht="13.5" spans="1:3">
      <c r="A377"/>
      <c r="B377"/>
      <c r="C377"/>
    </row>
    <row r="378" ht="13.5" spans="1:3">
      <c r="A378"/>
      <c r="B378"/>
      <c r="C378"/>
    </row>
    <row r="379" ht="13.5" spans="1:3">
      <c r="A379"/>
      <c r="B379"/>
      <c r="C379"/>
    </row>
    <row r="380" ht="13.5" spans="1:3">
      <c r="A380"/>
      <c r="B380"/>
      <c r="C380"/>
    </row>
    <row r="381" ht="13.5" spans="1:3">
      <c r="A381"/>
      <c r="B381"/>
      <c r="C381"/>
    </row>
    <row r="382" ht="13.5" spans="1:3">
      <c r="A382"/>
      <c r="B382"/>
      <c r="C382"/>
    </row>
    <row r="383" ht="13.5" spans="1:3">
      <c r="A383"/>
      <c r="B383"/>
      <c r="C383"/>
    </row>
    <row r="384" ht="13.5" spans="1:3">
      <c r="A384"/>
      <c r="B384"/>
      <c r="C384"/>
    </row>
    <row r="385" ht="13.5" spans="1:3">
      <c r="A385"/>
      <c r="B385"/>
      <c r="C385"/>
    </row>
    <row r="386" ht="13.5" spans="1:3">
      <c r="A386"/>
      <c r="B386"/>
      <c r="C386"/>
    </row>
    <row r="387" ht="13.5" spans="1:3">
      <c r="A387"/>
      <c r="B387"/>
      <c r="C387"/>
    </row>
    <row r="388" ht="13.5" spans="1:3">
      <c r="A388"/>
      <c r="B388"/>
      <c r="C388"/>
    </row>
    <row r="389" ht="13.5" spans="1:3">
      <c r="A389"/>
      <c r="B389"/>
      <c r="C389"/>
    </row>
    <row r="390" ht="13.5" spans="1:3">
      <c r="A390"/>
      <c r="B390"/>
      <c r="C390"/>
    </row>
    <row r="391" ht="13.5" spans="1:3">
      <c r="A391"/>
      <c r="B391"/>
      <c r="C391"/>
    </row>
    <row r="392" ht="13.5" spans="1:3">
      <c r="A392"/>
      <c r="B392"/>
      <c r="C392"/>
    </row>
    <row r="393" ht="13.5" spans="1:3">
      <c r="A393"/>
      <c r="B393"/>
      <c r="C393"/>
    </row>
    <row r="394" ht="13.5" spans="1:3">
      <c r="A394"/>
      <c r="B394"/>
      <c r="C394"/>
    </row>
    <row r="395" ht="13.5" spans="1:3">
      <c r="A395"/>
      <c r="B395"/>
      <c r="C395"/>
    </row>
    <row r="396" ht="13.5" spans="1:3">
      <c r="A396"/>
      <c r="B396"/>
      <c r="C396"/>
    </row>
    <row r="397" ht="13.5" spans="1:3">
      <c r="A397"/>
      <c r="B397"/>
      <c r="C397"/>
    </row>
    <row r="398" ht="13.5" spans="1:3">
      <c r="A398"/>
      <c r="B398"/>
      <c r="C398"/>
    </row>
    <row r="399" ht="13.5" spans="1:3">
      <c r="A399"/>
      <c r="B399"/>
      <c r="C399"/>
    </row>
    <row r="400" ht="13.5" spans="1:3">
      <c r="A400"/>
      <c r="B400"/>
      <c r="C400"/>
    </row>
    <row r="401" ht="13.5" spans="1:3">
      <c r="A401"/>
      <c r="B401"/>
      <c r="C401"/>
    </row>
    <row r="402" ht="13.5" spans="1:3">
      <c r="A402"/>
      <c r="B402"/>
      <c r="C402"/>
    </row>
    <row r="403" ht="13.5" spans="1:3">
      <c r="A403"/>
      <c r="B403"/>
      <c r="C403"/>
    </row>
    <row r="404" ht="13.5" spans="1:3">
      <c r="A404"/>
      <c r="B404"/>
      <c r="C404"/>
    </row>
    <row r="405" ht="13.5" spans="1:3">
      <c r="A405"/>
      <c r="B405"/>
      <c r="C405"/>
    </row>
    <row r="406" ht="13.5" spans="1:3">
      <c r="A406"/>
      <c r="B406"/>
      <c r="C406"/>
    </row>
    <row r="407" ht="13.5" spans="1:3">
      <c r="A407"/>
      <c r="B407"/>
      <c r="C407"/>
    </row>
    <row r="408" ht="13.5" spans="1:3">
      <c r="A408"/>
      <c r="B408"/>
      <c r="C408"/>
    </row>
    <row r="409" ht="13.5" spans="1:3">
      <c r="A409"/>
      <c r="B409"/>
      <c r="C409"/>
    </row>
    <row r="410" ht="13.5" spans="1:3">
      <c r="A410"/>
      <c r="B410"/>
      <c r="C410"/>
    </row>
    <row r="411" ht="13.5" spans="1:3">
      <c r="A411"/>
      <c r="B411"/>
      <c r="C411"/>
    </row>
    <row r="412" ht="13.5" spans="1:3">
      <c r="A412"/>
      <c r="B412"/>
      <c r="C412"/>
    </row>
    <row r="413" ht="13.5" spans="1:3">
      <c r="A413"/>
      <c r="B413"/>
      <c r="C413"/>
    </row>
    <row r="414" ht="13.5" spans="1:3">
      <c r="A414"/>
      <c r="B414"/>
      <c r="C414"/>
    </row>
    <row r="415" ht="13.5" spans="1:3">
      <c r="A415"/>
      <c r="B415"/>
      <c r="C415"/>
    </row>
    <row r="416" ht="13.5" spans="1:3">
      <c r="A416"/>
      <c r="B416"/>
      <c r="C416"/>
    </row>
    <row r="417" ht="13.5" spans="1:3">
      <c r="A417"/>
      <c r="B417"/>
      <c r="C417"/>
    </row>
    <row r="418" ht="13.5" spans="1:3">
      <c r="A418"/>
      <c r="B418"/>
      <c r="C418"/>
    </row>
    <row r="419" ht="13.5" spans="1:3">
      <c r="A419"/>
      <c r="B419"/>
      <c r="C419"/>
    </row>
    <row r="420" ht="13.5" spans="1:3">
      <c r="A420"/>
      <c r="B420"/>
      <c r="C420"/>
    </row>
    <row r="421" ht="13.5" spans="1:3">
      <c r="A421"/>
      <c r="B421"/>
      <c r="C421"/>
    </row>
    <row r="422" ht="13.5" spans="1:3">
      <c r="A422"/>
      <c r="B422"/>
      <c r="C422"/>
    </row>
    <row r="423" ht="13.5" spans="1:3">
      <c r="A423"/>
      <c r="B423"/>
      <c r="C423"/>
    </row>
    <row r="424" ht="13.5" spans="1:3">
      <c r="A424"/>
      <c r="B424"/>
      <c r="C424"/>
    </row>
    <row r="425" ht="13.5" spans="1:3">
      <c r="A425"/>
      <c r="B425"/>
      <c r="C425"/>
    </row>
    <row r="426" ht="13.5" spans="1:3">
      <c r="A426"/>
      <c r="B426"/>
      <c r="C426"/>
    </row>
    <row r="427" ht="13.5" spans="1:3">
      <c r="A427"/>
      <c r="B427"/>
      <c r="C427"/>
    </row>
    <row r="428" ht="13.5" spans="1:3">
      <c r="A428"/>
      <c r="B428"/>
      <c r="C428"/>
    </row>
    <row r="429" ht="13.5" spans="1:3">
      <c r="A429"/>
      <c r="B429"/>
      <c r="C429"/>
    </row>
    <row r="430" ht="13.5" spans="1:3">
      <c r="A430"/>
      <c r="B430"/>
      <c r="C430"/>
    </row>
    <row r="431" ht="13.5" spans="1:3">
      <c r="A431"/>
      <c r="B431"/>
      <c r="C431"/>
    </row>
    <row r="432" ht="13.5" spans="1:3">
      <c r="A432"/>
      <c r="B432"/>
      <c r="C432"/>
    </row>
    <row r="433" ht="13.5" spans="1:3">
      <c r="A433"/>
      <c r="B433"/>
      <c r="C433"/>
    </row>
    <row r="434" ht="13.5" spans="1:3">
      <c r="A434"/>
      <c r="B434"/>
      <c r="C434"/>
    </row>
    <row r="435" ht="13.5" spans="1:3">
      <c r="A435"/>
      <c r="B435"/>
      <c r="C435"/>
    </row>
    <row r="436" ht="13.5" spans="1:3">
      <c r="A436"/>
      <c r="B436"/>
      <c r="C436"/>
    </row>
    <row r="437" ht="13.5" spans="1:3">
      <c r="A437"/>
      <c r="B437"/>
      <c r="C437"/>
    </row>
    <row r="438" ht="13.5" spans="1:3">
      <c r="A438"/>
      <c r="B438"/>
      <c r="C438"/>
    </row>
    <row r="439" ht="13.5" spans="1:3">
      <c r="A439"/>
      <c r="B439"/>
      <c r="C439"/>
    </row>
    <row r="440" ht="13.5" spans="1:3">
      <c r="A440"/>
      <c r="B440"/>
      <c r="C440"/>
    </row>
    <row r="441" ht="13.5" spans="1:3">
      <c r="A441"/>
      <c r="B441"/>
      <c r="C441"/>
    </row>
    <row r="442" ht="13.5" spans="1:3">
      <c r="A442"/>
      <c r="B442"/>
      <c r="C442"/>
    </row>
    <row r="443" ht="13.5" spans="1:3">
      <c r="A443"/>
      <c r="B443"/>
      <c r="C443"/>
    </row>
    <row r="444" ht="13.5" spans="1:3">
      <c r="A444"/>
      <c r="B444"/>
      <c r="C444"/>
    </row>
    <row r="445" ht="13.5" spans="1:3">
      <c r="A445"/>
      <c r="B445"/>
      <c r="C445"/>
    </row>
    <row r="446" ht="13.5" spans="1:3">
      <c r="A446"/>
      <c r="B446"/>
      <c r="C446"/>
    </row>
    <row r="447" ht="13.5" spans="1:3">
      <c r="A447"/>
      <c r="B447"/>
      <c r="C447"/>
    </row>
    <row r="448" ht="13.5" spans="1:3">
      <c r="A448"/>
      <c r="B448"/>
      <c r="C448"/>
    </row>
    <row r="449" ht="13.5" spans="1:3">
      <c r="A449"/>
      <c r="B449"/>
      <c r="C449"/>
    </row>
    <row r="450" ht="13.5" spans="1:3">
      <c r="A450"/>
      <c r="B450"/>
      <c r="C450"/>
    </row>
    <row r="451" ht="13.5" spans="1:3">
      <c r="A451"/>
      <c r="B451"/>
      <c r="C451"/>
    </row>
    <row r="452" ht="13.5" spans="1:3">
      <c r="A452"/>
      <c r="B452"/>
      <c r="C452"/>
    </row>
    <row r="453" ht="13.5" spans="1:3">
      <c r="A453"/>
      <c r="B453"/>
      <c r="C453"/>
    </row>
    <row r="454" ht="13.5" spans="1:3">
      <c r="A454"/>
      <c r="B454"/>
      <c r="C454"/>
    </row>
    <row r="455" ht="13.5" spans="1:3">
      <c r="A455"/>
      <c r="B455"/>
      <c r="C455"/>
    </row>
    <row r="456" ht="13.5" spans="1:3">
      <c r="A456"/>
      <c r="B456"/>
      <c r="C456"/>
    </row>
    <row r="457" ht="13.5" spans="1:3">
      <c r="A457"/>
      <c r="B457"/>
      <c r="C457"/>
    </row>
    <row r="458" ht="13.5" spans="1:3">
      <c r="A458"/>
      <c r="B458"/>
      <c r="C458"/>
    </row>
    <row r="459" ht="13.5" spans="1:3">
      <c r="A459"/>
      <c r="B459"/>
      <c r="C459"/>
    </row>
    <row r="460" ht="13.5" spans="1:3">
      <c r="A460"/>
      <c r="B460"/>
      <c r="C460"/>
    </row>
    <row r="461" ht="13.5" spans="1:3">
      <c r="A461"/>
      <c r="B461"/>
      <c r="C461"/>
    </row>
    <row r="462" ht="13.5" spans="1:3">
      <c r="A462"/>
      <c r="B462"/>
      <c r="C462"/>
    </row>
    <row r="463" ht="13.5" spans="1:3">
      <c r="A463"/>
      <c r="B463"/>
      <c r="C463"/>
    </row>
    <row r="464" ht="13.5" spans="1:3">
      <c r="A464"/>
      <c r="B464"/>
      <c r="C464"/>
    </row>
    <row r="465" ht="13.5" spans="1:3">
      <c r="A465"/>
      <c r="B465"/>
      <c r="C465"/>
    </row>
    <row r="466" ht="13.5" spans="1:3">
      <c r="A466"/>
      <c r="B466"/>
      <c r="C466"/>
    </row>
    <row r="467" ht="13.5" spans="1:3">
      <c r="A467"/>
      <c r="B467"/>
      <c r="C467"/>
    </row>
    <row r="468" ht="13.5" spans="1:3">
      <c r="A468"/>
      <c r="B468"/>
      <c r="C468"/>
    </row>
    <row r="469" ht="13.5" spans="1:3">
      <c r="A469"/>
      <c r="B469"/>
      <c r="C469"/>
    </row>
    <row r="470" ht="13.5" spans="1:3">
      <c r="A470"/>
      <c r="B470"/>
      <c r="C470"/>
    </row>
    <row r="471" ht="13.5" spans="1:3">
      <c r="A471"/>
      <c r="B471"/>
      <c r="C471"/>
    </row>
    <row r="472" ht="13.5" spans="1:3">
      <c r="A472"/>
      <c r="B472"/>
      <c r="C472"/>
    </row>
    <row r="473" ht="13.5" spans="1:3">
      <c r="A473"/>
      <c r="B473"/>
      <c r="C473"/>
    </row>
    <row r="474" ht="13.5" spans="1:3">
      <c r="A474"/>
      <c r="B474"/>
      <c r="C474"/>
    </row>
    <row r="475" ht="13.5" spans="1:3">
      <c r="A475"/>
      <c r="B475"/>
      <c r="C475"/>
    </row>
    <row r="476" ht="13.5" spans="1:3">
      <c r="A476"/>
      <c r="B476"/>
      <c r="C476"/>
    </row>
    <row r="477" ht="13.5" spans="1:3">
      <c r="A477"/>
      <c r="B477"/>
      <c r="C477"/>
    </row>
    <row r="478" ht="13.5" spans="1:3">
      <c r="A478"/>
      <c r="B478"/>
      <c r="C478"/>
    </row>
    <row r="479" ht="13.5" spans="1:3">
      <c r="A479"/>
      <c r="B479"/>
      <c r="C479"/>
    </row>
    <row r="480" ht="13.5" spans="1:3">
      <c r="A480"/>
      <c r="B480"/>
      <c r="C480"/>
    </row>
    <row r="481" ht="13.5" spans="1:3">
      <c r="A481"/>
      <c r="B481"/>
      <c r="C481"/>
    </row>
    <row r="482" ht="13.5" spans="1:3">
      <c r="A482"/>
      <c r="B482"/>
      <c r="C482"/>
    </row>
    <row r="483" ht="13.5" spans="1:3">
      <c r="A483"/>
      <c r="B483"/>
      <c r="C483"/>
    </row>
    <row r="484" ht="13.5" spans="1:3">
      <c r="A484"/>
      <c r="B484"/>
      <c r="C484"/>
    </row>
    <row r="485" ht="13.5" spans="1:3">
      <c r="A485"/>
      <c r="B485"/>
      <c r="C485"/>
    </row>
    <row r="486" ht="13.5" spans="1:3">
      <c r="A486"/>
      <c r="B486"/>
      <c r="C486"/>
    </row>
    <row r="487" ht="13.5" spans="1:3">
      <c r="A487"/>
      <c r="B487"/>
      <c r="C487"/>
    </row>
    <row r="488" ht="13.5" spans="1:3">
      <c r="A488"/>
      <c r="B488"/>
      <c r="C488"/>
    </row>
    <row r="489" ht="13.5" spans="1:3">
      <c r="A489"/>
      <c r="B489"/>
      <c r="C489"/>
    </row>
    <row r="490" ht="13.5" spans="1:3">
      <c r="A490"/>
      <c r="B490"/>
      <c r="C490"/>
    </row>
    <row r="491" ht="13.5" spans="1:3">
      <c r="A491"/>
      <c r="B491"/>
      <c r="C491"/>
    </row>
    <row r="492" ht="13.5" spans="1:3">
      <c r="A492"/>
      <c r="B492"/>
      <c r="C492"/>
    </row>
    <row r="493" ht="13.5" spans="1:3">
      <c r="A493"/>
      <c r="B493"/>
      <c r="C493"/>
    </row>
    <row r="494" ht="13.5" spans="1:3">
      <c r="A494"/>
      <c r="B494"/>
      <c r="C494"/>
    </row>
    <row r="495" ht="13.5" spans="1:3">
      <c r="A495"/>
      <c r="B495"/>
      <c r="C495"/>
    </row>
    <row r="496" ht="13.5" spans="1:3">
      <c r="A496"/>
      <c r="B496"/>
      <c r="C496"/>
    </row>
    <row r="497" ht="13.5" spans="1:3">
      <c r="A497"/>
      <c r="B497"/>
      <c r="C497"/>
    </row>
    <row r="498" ht="13.5" spans="1:3">
      <c r="A498"/>
      <c r="B498"/>
      <c r="C498"/>
    </row>
    <row r="499" ht="13.5" spans="1:3">
      <c r="A499"/>
      <c r="B499"/>
      <c r="C499"/>
    </row>
    <row r="500" ht="13.5" spans="1:3">
      <c r="A500"/>
      <c r="B500"/>
      <c r="C500"/>
    </row>
    <row r="501" ht="13.5" spans="1:3">
      <c r="A501"/>
      <c r="B501"/>
      <c r="C501"/>
    </row>
    <row r="502" ht="13.5" spans="1:3">
      <c r="A502"/>
      <c r="B502"/>
      <c r="C502"/>
    </row>
    <row r="503" ht="13.5" spans="1:3">
      <c r="A503"/>
      <c r="B503"/>
      <c r="C503"/>
    </row>
    <row r="504" ht="13.5" spans="1:3">
      <c r="A504"/>
      <c r="B504"/>
      <c r="C504"/>
    </row>
    <row r="505" ht="13.5" spans="1:3">
      <c r="A505"/>
      <c r="B505"/>
      <c r="C505"/>
    </row>
    <row r="506" ht="13.5" spans="1:3">
      <c r="A506"/>
      <c r="B506"/>
      <c r="C506"/>
    </row>
    <row r="507" ht="13.5" spans="1:3">
      <c r="A507"/>
      <c r="B507"/>
      <c r="C507"/>
    </row>
    <row r="508" ht="13.5" spans="1:3">
      <c r="A508"/>
      <c r="B508"/>
      <c r="C508"/>
    </row>
    <row r="509" ht="13.5" spans="1:3">
      <c r="A509"/>
      <c r="B509"/>
      <c r="C509"/>
    </row>
    <row r="510" ht="13.5" spans="1:3">
      <c r="A510"/>
      <c r="B510"/>
      <c r="C510"/>
    </row>
    <row r="511" ht="13.5" spans="1:3">
      <c r="A511"/>
      <c r="B511"/>
      <c r="C511"/>
    </row>
    <row r="512" ht="13.5" spans="1:3">
      <c r="A512"/>
      <c r="B512"/>
      <c r="C512"/>
    </row>
    <row r="513" ht="13.5" spans="1:3">
      <c r="A513"/>
      <c r="B513"/>
      <c r="C513"/>
    </row>
    <row r="514" ht="13.5" spans="1:3">
      <c r="A514"/>
      <c r="B514"/>
      <c r="C514"/>
    </row>
    <row r="515" ht="13.5" spans="1:3">
      <c r="A515"/>
      <c r="B515"/>
      <c r="C515"/>
    </row>
    <row r="516" ht="13.5" spans="1:3">
      <c r="A516"/>
      <c r="B516"/>
      <c r="C516"/>
    </row>
    <row r="517" ht="13.5" spans="1:3">
      <c r="A517"/>
      <c r="B517"/>
      <c r="C517"/>
    </row>
    <row r="518" ht="13.5" spans="1:3">
      <c r="A518"/>
      <c r="B518"/>
      <c r="C518"/>
    </row>
    <row r="519" ht="13.5" spans="1:3">
      <c r="A519"/>
      <c r="B519"/>
      <c r="C519"/>
    </row>
    <row r="520" ht="13.5" spans="1:3">
      <c r="A520"/>
      <c r="B520"/>
      <c r="C520"/>
    </row>
    <row r="521" ht="13.5" spans="1:3">
      <c r="A521"/>
      <c r="B521"/>
      <c r="C521"/>
    </row>
    <row r="522" ht="13.5" spans="1:3">
      <c r="A522"/>
      <c r="B522"/>
      <c r="C522"/>
    </row>
    <row r="523" ht="13.5" spans="1:3">
      <c r="A523"/>
      <c r="B523"/>
      <c r="C523"/>
    </row>
    <row r="524" ht="13.5" spans="1:3">
      <c r="A524"/>
      <c r="B524"/>
      <c r="C524"/>
    </row>
    <row r="525" ht="13.5" spans="1:3">
      <c r="A525"/>
      <c r="B525"/>
      <c r="C525"/>
    </row>
    <row r="526" ht="13.5" spans="1:3">
      <c r="A526"/>
      <c r="B526"/>
      <c r="C526"/>
    </row>
    <row r="527" ht="13.5" spans="1:3">
      <c r="A527"/>
      <c r="B527"/>
      <c r="C527"/>
    </row>
    <row r="528" ht="13.5" spans="1:3">
      <c r="A528"/>
      <c r="B528"/>
      <c r="C528"/>
    </row>
    <row r="529" ht="13.5" spans="1:3">
      <c r="A529"/>
      <c r="B529"/>
      <c r="C529"/>
    </row>
    <row r="530" ht="13.5" spans="1:3">
      <c r="A530"/>
      <c r="B530"/>
      <c r="C530"/>
    </row>
    <row r="531" ht="13.5" spans="1:3">
      <c r="A531"/>
      <c r="B531"/>
      <c r="C531"/>
    </row>
    <row r="532" ht="13.5" spans="1:3">
      <c r="A532"/>
      <c r="B532"/>
      <c r="C532"/>
    </row>
    <row r="533" ht="13.5" spans="1:3">
      <c r="A533"/>
      <c r="B533"/>
      <c r="C533"/>
    </row>
    <row r="534" ht="13.5" spans="1:3">
      <c r="A534"/>
      <c r="B534"/>
      <c r="C534"/>
    </row>
    <row r="535" ht="13.5" spans="1:3">
      <c r="A535"/>
      <c r="B535"/>
      <c r="C535"/>
    </row>
    <row r="536" ht="13.5" spans="1:3">
      <c r="A536"/>
      <c r="B536"/>
      <c r="C536"/>
    </row>
    <row r="537" ht="13.5" spans="1:3">
      <c r="A537"/>
      <c r="B537"/>
      <c r="C537"/>
    </row>
    <row r="538" ht="13.5" spans="1:3">
      <c r="A538"/>
      <c r="B538"/>
      <c r="C538"/>
    </row>
    <row r="539" ht="13.5" spans="1:3">
      <c r="A539"/>
      <c r="B539"/>
      <c r="C539"/>
    </row>
    <row r="540" ht="13.5" spans="1:3">
      <c r="A540"/>
      <c r="B540"/>
      <c r="C540"/>
    </row>
    <row r="541" ht="13.5" spans="1:3">
      <c r="A541"/>
      <c r="B541"/>
      <c r="C541"/>
    </row>
    <row r="542" ht="13.5" spans="1:3">
      <c r="A542"/>
      <c r="B542"/>
      <c r="C542"/>
    </row>
    <row r="543" ht="13.5" spans="1:3">
      <c r="A543"/>
      <c r="B543"/>
      <c r="C543"/>
    </row>
    <row r="544" ht="13.5" spans="1:3">
      <c r="A544"/>
      <c r="B544"/>
      <c r="C544"/>
    </row>
    <row r="545" ht="13.5" spans="1:3">
      <c r="A545"/>
      <c r="B545"/>
      <c r="C545"/>
    </row>
    <row r="546" ht="13.5" spans="1:3">
      <c r="A546"/>
      <c r="B546"/>
      <c r="C546"/>
    </row>
    <row r="547" ht="13.5" spans="1:3">
      <c r="A547"/>
      <c r="B547"/>
      <c r="C547"/>
    </row>
    <row r="548" ht="13.5" spans="1:3">
      <c r="A548"/>
      <c r="B548"/>
      <c r="C548"/>
    </row>
    <row r="549" ht="13.5" spans="1:3">
      <c r="A549"/>
      <c r="B549"/>
      <c r="C549"/>
    </row>
    <row r="550" ht="13.5" spans="1:3">
      <c r="A550"/>
      <c r="B550"/>
      <c r="C550"/>
    </row>
    <row r="551" ht="13.5" spans="1:3">
      <c r="A551"/>
      <c r="B551"/>
      <c r="C551"/>
    </row>
    <row r="552" ht="13.5" spans="1:3">
      <c r="A552"/>
      <c r="B552"/>
      <c r="C552"/>
    </row>
    <row r="553" ht="13.5" spans="1:3">
      <c r="A553"/>
      <c r="B553"/>
      <c r="C553"/>
    </row>
    <row r="554" ht="13.5" spans="1:3">
      <c r="A554"/>
      <c r="B554"/>
      <c r="C554"/>
    </row>
    <row r="555" ht="13.5" spans="1:3">
      <c r="A555"/>
      <c r="B555"/>
      <c r="C555"/>
    </row>
    <row r="556" ht="13.5" spans="1:3">
      <c r="A556"/>
      <c r="B556"/>
      <c r="C556"/>
    </row>
    <row r="557" ht="13.5" spans="1:3">
      <c r="A557"/>
      <c r="B557"/>
      <c r="C557"/>
    </row>
    <row r="558" ht="13.5" spans="1:3">
      <c r="A558"/>
      <c r="B558"/>
      <c r="C558"/>
    </row>
    <row r="559" ht="13.5" spans="1:3">
      <c r="A559"/>
      <c r="B559"/>
      <c r="C559"/>
    </row>
    <row r="560" ht="13.5" spans="1:3">
      <c r="A560"/>
      <c r="B560"/>
      <c r="C560"/>
    </row>
    <row r="561" ht="13.5" spans="1:3">
      <c r="A561"/>
      <c r="B561"/>
      <c r="C561"/>
    </row>
    <row r="562" ht="13.5" spans="1:3">
      <c r="A562"/>
      <c r="B562"/>
      <c r="C562"/>
    </row>
    <row r="563" ht="13.5" spans="1:3">
      <c r="A563"/>
      <c r="B563"/>
      <c r="C563"/>
    </row>
    <row r="564" ht="13.5" spans="1:3">
      <c r="A564"/>
      <c r="B564"/>
      <c r="C564"/>
    </row>
    <row r="565" ht="13.5" spans="1:3">
      <c r="A565"/>
      <c r="B565"/>
      <c r="C565"/>
    </row>
    <row r="566" ht="13.5" spans="1:3">
      <c r="A566"/>
      <c r="B566"/>
      <c r="C566"/>
    </row>
    <row r="567" ht="13.5" spans="1:3">
      <c r="A567"/>
      <c r="B567"/>
      <c r="C567"/>
    </row>
    <row r="568" ht="13.5" spans="1:3">
      <c r="A568"/>
      <c r="B568"/>
      <c r="C568"/>
    </row>
    <row r="569" ht="13.5" spans="1:3">
      <c r="A569"/>
      <c r="B569"/>
      <c r="C569"/>
    </row>
    <row r="570" ht="13.5" spans="1:3">
      <c r="A570"/>
      <c r="B570"/>
      <c r="C570"/>
    </row>
    <row r="571" ht="13.5" spans="1:3">
      <c r="A571"/>
      <c r="B571"/>
      <c r="C571"/>
    </row>
    <row r="572" ht="13.5" spans="1:3">
      <c r="A572"/>
      <c r="B572"/>
      <c r="C572"/>
    </row>
    <row r="573" ht="13.5" spans="1:3">
      <c r="A573"/>
      <c r="B573"/>
      <c r="C573"/>
    </row>
    <row r="574" ht="13.5" spans="1:3">
      <c r="A574"/>
      <c r="B574"/>
      <c r="C574"/>
    </row>
    <row r="575" ht="13.5" spans="1:3">
      <c r="A575"/>
      <c r="B575"/>
      <c r="C575"/>
    </row>
    <row r="576" ht="13.5" spans="1:3">
      <c r="A576"/>
      <c r="B576"/>
      <c r="C576"/>
    </row>
    <row r="577" ht="13.5" spans="1:3">
      <c r="A577"/>
      <c r="B577"/>
      <c r="C577"/>
    </row>
    <row r="578" ht="13.5" spans="1:3">
      <c r="A578"/>
      <c r="B578"/>
      <c r="C578"/>
    </row>
    <row r="579" ht="13.5" spans="1:3">
      <c r="A579"/>
      <c r="B579"/>
      <c r="C579"/>
    </row>
    <row r="580" ht="13.5" spans="1:3">
      <c r="A580"/>
      <c r="B580"/>
      <c r="C580"/>
    </row>
    <row r="581" ht="13.5" spans="1:3">
      <c r="A581"/>
      <c r="B581"/>
      <c r="C581"/>
    </row>
    <row r="582" ht="13.5" spans="1:3">
      <c r="A582"/>
      <c r="B582"/>
      <c r="C582"/>
    </row>
    <row r="583" ht="13.5" spans="1:3">
      <c r="A583"/>
      <c r="B583"/>
      <c r="C583"/>
    </row>
    <row r="584" ht="13.5" spans="1:3">
      <c r="A584"/>
      <c r="B584"/>
      <c r="C584"/>
    </row>
    <row r="585" ht="13.5" spans="1:3">
      <c r="A585"/>
      <c r="B585"/>
      <c r="C585"/>
    </row>
    <row r="586" ht="13.5" spans="1:3">
      <c r="A586"/>
      <c r="B586"/>
      <c r="C586"/>
    </row>
    <row r="587" ht="13.5" spans="1:3">
      <c r="A587"/>
      <c r="B587"/>
      <c r="C587"/>
    </row>
    <row r="588" ht="13.5" spans="1:3">
      <c r="A588"/>
      <c r="B588"/>
      <c r="C588"/>
    </row>
    <row r="589" ht="13.5" spans="1:3">
      <c r="A589"/>
      <c r="B589"/>
      <c r="C589"/>
    </row>
    <row r="590" ht="13.5" spans="1:3">
      <c r="A590"/>
      <c r="B590"/>
      <c r="C590"/>
    </row>
    <row r="591" ht="13.5" spans="1:3">
      <c r="A591"/>
      <c r="B591"/>
      <c r="C591"/>
    </row>
    <row r="592" ht="13.5" spans="1:3">
      <c r="A592"/>
      <c r="B592"/>
      <c r="C592"/>
    </row>
    <row r="593" ht="13.5" spans="1:3">
      <c r="A593"/>
      <c r="B593"/>
      <c r="C593"/>
    </row>
    <row r="594" ht="13.5" spans="1:3">
      <c r="A594"/>
      <c r="B594"/>
      <c r="C594"/>
    </row>
    <row r="595" ht="13.5" spans="1:3">
      <c r="A595"/>
      <c r="B595"/>
      <c r="C595"/>
    </row>
    <row r="596" ht="13.5" spans="1:3">
      <c r="A596"/>
      <c r="B596"/>
      <c r="C596"/>
    </row>
    <row r="597" ht="13.5" spans="1:3">
      <c r="A597"/>
      <c r="B597"/>
      <c r="C597"/>
    </row>
    <row r="598" ht="13.5" spans="1:3">
      <c r="A598"/>
      <c r="B598"/>
      <c r="C598"/>
    </row>
    <row r="599" ht="13.5" spans="1:3">
      <c r="A599"/>
      <c r="B599"/>
      <c r="C599"/>
    </row>
    <row r="600" ht="13.5" spans="1:3">
      <c r="A600"/>
      <c r="B600"/>
      <c r="C600"/>
    </row>
    <row r="601" ht="13.5" spans="1:3">
      <c r="A601"/>
      <c r="B601"/>
      <c r="C601"/>
    </row>
    <row r="602" ht="13.5" spans="1:3">
      <c r="A602"/>
      <c r="B602"/>
      <c r="C602"/>
    </row>
    <row r="603" ht="13.5" spans="1:3">
      <c r="A603"/>
      <c r="B603"/>
      <c r="C603"/>
    </row>
    <row r="604" ht="13.5" spans="1:3">
      <c r="A604"/>
      <c r="B604"/>
      <c r="C604"/>
    </row>
    <row r="605" ht="13.5" spans="1:3">
      <c r="A605"/>
      <c r="B605"/>
      <c r="C605"/>
    </row>
    <row r="606" ht="13.5" spans="1:3">
      <c r="A606"/>
      <c r="B606"/>
      <c r="C606"/>
    </row>
    <row r="607" ht="13.5" spans="1:3">
      <c r="A607"/>
      <c r="B607"/>
      <c r="C607"/>
    </row>
    <row r="608" ht="13.5" spans="1:3">
      <c r="A608"/>
      <c r="B608"/>
      <c r="C608"/>
    </row>
    <row r="609" ht="13.5" spans="1:3">
      <c r="A609"/>
      <c r="B609"/>
      <c r="C609"/>
    </row>
    <row r="610" ht="13.5" spans="1:3">
      <c r="A610"/>
      <c r="B610"/>
      <c r="C610"/>
    </row>
    <row r="611" ht="13.5" spans="1:3">
      <c r="A611"/>
      <c r="B611"/>
      <c r="C611"/>
    </row>
    <row r="612" ht="13.5" spans="1:3">
      <c r="A612"/>
      <c r="B612"/>
      <c r="C612"/>
    </row>
    <row r="613" ht="13.5" spans="1:3">
      <c r="A613"/>
      <c r="B613"/>
      <c r="C613"/>
    </row>
    <row r="614" ht="13.5" spans="1:3">
      <c r="A614"/>
      <c r="B614"/>
      <c r="C614"/>
    </row>
    <row r="615" ht="13.5" spans="1:3">
      <c r="A615"/>
      <c r="B615"/>
      <c r="C615"/>
    </row>
    <row r="616" ht="13.5" spans="1:3">
      <c r="A616"/>
      <c r="B616"/>
      <c r="C616"/>
    </row>
    <row r="617" ht="13.5" spans="1:3">
      <c r="A617"/>
      <c r="B617"/>
      <c r="C617"/>
    </row>
    <row r="618" ht="13.5" spans="1:3">
      <c r="A618"/>
      <c r="B618"/>
      <c r="C618"/>
    </row>
    <row r="619" ht="13.5" spans="1:3">
      <c r="A619"/>
      <c r="B619"/>
      <c r="C619"/>
    </row>
    <row r="620" ht="13.5" spans="1:3">
      <c r="A620"/>
      <c r="B620"/>
      <c r="C620"/>
    </row>
    <row r="621" ht="13.5" spans="1:3">
      <c r="A621"/>
      <c r="B621"/>
      <c r="C621"/>
    </row>
    <row r="622" ht="13.5" spans="1:3">
      <c r="A622"/>
      <c r="B622"/>
      <c r="C622"/>
    </row>
    <row r="623" ht="13.5" spans="1:3">
      <c r="A623"/>
      <c r="B623"/>
      <c r="C623"/>
    </row>
    <row r="624" ht="13.5" spans="1:3">
      <c r="A624"/>
      <c r="B624"/>
      <c r="C624"/>
    </row>
    <row r="625" ht="13.5" spans="1:3">
      <c r="A625"/>
      <c r="B625"/>
      <c r="C625"/>
    </row>
    <row r="626" ht="13.5" spans="1:3">
      <c r="A626"/>
      <c r="B626"/>
      <c r="C626"/>
    </row>
    <row r="627" ht="13.5" spans="1:3">
      <c r="A627"/>
      <c r="B627"/>
      <c r="C627"/>
    </row>
    <row r="628" ht="13.5" spans="1:3">
      <c r="A628"/>
      <c r="B628"/>
      <c r="C628"/>
    </row>
    <row r="629" ht="13.5" spans="1:3">
      <c r="A629"/>
      <c r="B629"/>
      <c r="C629"/>
    </row>
    <row r="630" ht="13.5" spans="1:3">
      <c r="A630"/>
      <c r="B630"/>
      <c r="C630"/>
    </row>
    <row r="631" ht="13.5" spans="1:3">
      <c r="A631"/>
      <c r="B631"/>
      <c r="C631"/>
    </row>
    <row r="632" ht="13.5" spans="1:3">
      <c r="A632"/>
      <c r="B632"/>
      <c r="C632"/>
    </row>
    <row r="633" ht="13.5" spans="1:3">
      <c r="A633"/>
      <c r="B633"/>
      <c r="C633"/>
    </row>
    <row r="634" ht="13.5" spans="1:3">
      <c r="A634"/>
      <c r="B634"/>
      <c r="C634"/>
    </row>
    <row r="635" ht="13.5" spans="1:3">
      <c r="A635"/>
      <c r="B635"/>
      <c r="C635"/>
    </row>
    <row r="636" ht="13.5" spans="1:3">
      <c r="A636"/>
      <c r="B636"/>
      <c r="C636"/>
    </row>
    <row r="637" ht="13.5" spans="1:3">
      <c r="A637"/>
      <c r="B637"/>
      <c r="C637"/>
    </row>
    <row r="638" ht="13.5" spans="1:3">
      <c r="A638"/>
      <c r="B638"/>
      <c r="C638"/>
    </row>
    <row r="639" ht="13.5" spans="1:3">
      <c r="A639"/>
      <c r="B639"/>
      <c r="C639"/>
    </row>
    <row r="640" ht="13.5" spans="1:3">
      <c r="A640"/>
      <c r="B640"/>
      <c r="C640"/>
    </row>
    <row r="641" ht="13.5" spans="1:3">
      <c r="A641"/>
      <c r="B641"/>
      <c r="C641"/>
    </row>
    <row r="642" ht="13.5" spans="1:3">
      <c r="A642"/>
      <c r="B642"/>
      <c r="C642"/>
    </row>
    <row r="643" ht="13.5" spans="1:3">
      <c r="A643"/>
      <c r="B643"/>
      <c r="C643"/>
    </row>
    <row r="644" ht="13.5" spans="1:3">
      <c r="A644"/>
      <c r="B644"/>
      <c r="C644"/>
    </row>
    <row r="645" ht="13.5" spans="1:3">
      <c r="A645"/>
      <c r="B645"/>
      <c r="C645"/>
    </row>
    <row r="646" ht="13.5" spans="1:3">
      <c r="A646"/>
      <c r="B646"/>
      <c r="C646"/>
    </row>
    <row r="647" ht="13.5" spans="1:3">
      <c r="A647"/>
      <c r="B647"/>
      <c r="C647"/>
    </row>
    <row r="648" ht="13.5" spans="1:3">
      <c r="A648"/>
      <c r="B648"/>
      <c r="C648"/>
    </row>
    <row r="649" ht="13.5" spans="1:3">
      <c r="A649"/>
      <c r="B649"/>
      <c r="C649"/>
    </row>
    <row r="650" ht="13.5" spans="1:3">
      <c r="A650"/>
      <c r="B650"/>
      <c r="C650"/>
    </row>
    <row r="651" ht="13.5" spans="1:3">
      <c r="A651"/>
      <c r="B651"/>
      <c r="C651"/>
    </row>
    <row r="652" ht="13.5" spans="1:3">
      <c r="A652"/>
      <c r="B652"/>
      <c r="C652"/>
    </row>
    <row r="653" ht="13.5" spans="1:3">
      <c r="A653"/>
      <c r="B653"/>
      <c r="C653"/>
    </row>
    <row r="654" ht="13.5" spans="1:3">
      <c r="A654"/>
      <c r="B654"/>
      <c r="C654"/>
    </row>
    <row r="655" ht="13.5" spans="1:3">
      <c r="A655"/>
      <c r="B655"/>
      <c r="C655"/>
    </row>
    <row r="656" ht="13.5" spans="1:3">
      <c r="A656"/>
      <c r="B656"/>
      <c r="C656"/>
    </row>
    <row r="657" ht="13.5" spans="1:3">
      <c r="A657"/>
      <c r="B657"/>
      <c r="C657"/>
    </row>
    <row r="658" ht="13.5" spans="1:3">
      <c r="A658"/>
      <c r="B658"/>
      <c r="C658"/>
    </row>
    <row r="659" ht="13.5" spans="1:3">
      <c r="A659"/>
      <c r="B659"/>
      <c r="C659"/>
    </row>
    <row r="660" ht="13.5" spans="1:3">
      <c r="A660"/>
      <c r="B660"/>
      <c r="C660"/>
    </row>
    <row r="661" ht="13.5" spans="1:3">
      <c r="A661"/>
      <c r="B661"/>
      <c r="C661"/>
    </row>
    <row r="662" ht="13.5" spans="1:3">
      <c r="A662"/>
      <c r="B662"/>
      <c r="C662"/>
    </row>
    <row r="663" ht="13.5" spans="1:3">
      <c r="A663"/>
      <c r="B663"/>
      <c r="C663"/>
    </row>
    <row r="664" ht="13.5" spans="1:3">
      <c r="A664"/>
      <c r="B664"/>
      <c r="C664"/>
    </row>
    <row r="665" ht="13.5" spans="1:3">
      <c r="A665"/>
      <c r="B665"/>
      <c r="C665"/>
    </row>
    <row r="666" ht="13.5" spans="1:3">
      <c r="A666"/>
      <c r="B666"/>
      <c r="C666"/>
    </row>
    <row r="667" ht="13.5" spans="1:3">
      <c r="A667"/>
      <c r="B667"/>
      <c r="C667"/>
    </row>
    <row r="668" ht="13.5" spans="1:3">
      <c r="A668"/>
      <c r="B668"/>
      <c r="C668"/>
    </row>
    <row r="669" ht="13.5" spans="1:3">
      <c r="A669"/>
      <c r="B669"/>
      <c r="C669"/>
    </row>
    <row r="670" ht="13.5" spans="1:3">
      <c r="A670"/>
      <c r="B670"/>
      <c r="C670"/>
    </row>
    <row r="671" ht="13.5" spans="1:3">
      <c r="A671"/>
      <c r="B671"/>
      <c r="C671"/>
    </row>
    <row r="672" ht="13.5" spans="1:3">
      <c r="A672"/>
      <c r="B672"/>
      <c r="C672"/>
    </row>
    <row r="673" ht="13.5" spans="1:3">
      <c r="A673"/>
      <c r="B673"/>
      <c r="C673"/>
    </row>
    <row r="674" ht="13.5" spans="1:3">
      <c r="A674"/>
      <c r="B674"/>
      <c r="C674"/>
    </row>
    <row r="675" ht="13.5" spans="1:3">
      <c r="A675"/>
      <c r="B675"/>
      <c r="C675"/>
    </row>
    <row r="676" ht="13.5" spans="1:3">
      <c r="A676"/>
      <c r="B676"/>
      <c r="C676"/>
    </row>
    <row r="677" ht="13.5" spans="1:3">
      <c r="A677"/>
      <c r="B677"/>
      <c r="C677"/>
    </row>
    <row r="678" ht="13.5" spans="1:3">
      <c r="A678"/>
      <c r="B678"/>
      <c r="C678"/>
    </row>
    <row r="679" ht="13.5" spans="1:3">
      <c r="A679"/>
      <c r="B679"/>
      <c r="C679"/>
    </row>
    <row r="680" ht="13.5" spans="1:3">
      <c r="A680"/>
      <c r="B680"/>
      <c r="C680"/>
    </row>
    <row r="681" ht="13.5" spans="1:3">
      <c r="A681"/>
      <c r="B681"/>
      <c r="C681"/>
    </row>
    <row r="682" ht="13.5" spans="1:3">
      <c r="A682"/>
      <c r="B682"/>
      <c r="C682"/>
    </row>
    <row r="683" ht="13.5" spans="1:3">
      <c r="A683"/>
      <c r="B683"/>
      <c r="C683"/>
    </row>
    <row r="684" ht="13.5" spans="1:3">
      <c r="A684"/>
      <c r="B684"/>
      <c r="C684"/>
    </row>
    <row r="685" ht="13.5" spans="1:3">
      <c r="A685"/>
      <c r="B685"/>
      <c r="C685"/>
    </row>
    <row r="686" ht="13.5" spans="1:3">
      <c r="A686"/>
      <c r="B686"/>
      <c r="C686"/>
    </row>
    <row r="687" ht="13.5" spans="1:3">
      <c r="A687"/>
      <c r="B687"/>
      <c r="C687"/>
    </row>
    <row r="688" ht="13.5" spans="1:3">
      <c r="A688"/>
      <c r="B688"/>
      <c r="C688"/>
    </row>
    <row r="689" ht="13.5" spans="1:3">
      <c r="A689"/>
      <c r="B689"/>
      <c r="C689"/>
    </row>
    <row r="690" ht="13.5" spans="1:3">
      <c r="A690"/>
      <c r="B690"/>
      <c r="C690"/>
    </row>
    <row r="691" ht="13.5" spans="1:3">
      <c r="A691"/>
      <c r="B691"/>
      <c r="C691"/>
    </row>
    <row r="692" ht="13.5" spans="1:3">
      <c r="A692"/>
      <c r="B692"/>
      <c r="C692"/>
    </row>
    <row r="693" ht="13.5" spans="1:3">
      <c r="A693"/>
      <c r="B693"/>
      <c r="C693"/>
    </row>
    <row r="694" ht="13.5" spans="1:3">
      <c r="A694"/>
      <c r="B694"/>
      <c r="C694"/>
    </row>
    <row r="695" ht="13.5" spans="1:3">
      <c r="A695"/>
      <c r="B695"/>
      <c r="C695"/>
    </row>
    <row r="696" ht="13.5" spans="1:3">
      <c r="A696"/>
      <c r="B696"/>
      <c r="C696"/>
    </row>
    <row r="697" ht="13.5" spans="1:3">
      <c r="A697"/>
      <c r="B697"/>
      <c r="C697"/>
    </row>
    <row r="698" ht="13.5" spans="1:3">
      <c r="A698"/>
      <c r="B698"/>
      <c r="C698"/>
    </row>
    <row r="699" ht="13.5" spans="1:3">
      <c r="A699"/>
      <c r="B699"/>
      <c r="C699"/>
    </row>
    <row r="700" ht="13.5" spans="1:3">
      <c r="A700"/>
      <c r="B700"/>
      <c r="C700"/>
    </row>
    <row r="701" ht="13.5" spans="1:3">
      <c r="A701"/>
      <c r="B701"/>
      <c r="C701"/>
    </row>
    <row r="702" ht="13.5" spans="1:3">
      <c r="A702"/>
      <c r="B702"/>
      <c r="C702"/>
    </row>
    <row r="703" ht="13.5" spans="1:3">
      <c r="A703"/>
      <c r="B703"/>
      <c r="C703"/>
    </row>
    <row r="704" ht="13.5" spans="1:3">
      <c r="A704"/>
      <c r="B704"/>
      <c r="C704"/>
    </row>
    <row r="705" ht="13.5" spans="1:3">
      <c r="A705"/>
      <c r="B705"/>
      <c r="C705"/>
    </row>
    <row r="706" ht="13.5" spans="1:3">
      <c r="A706"/>
      <c r="B706"/>
      <c r="C706"/>
    </row>
    <row r="707" ht="13.5" spans="1:3">
      <c r="A707"/>
      <c r="B707"/>
      <c r="C707"/>
    </row>
    <row r="708" ht="13.5" spans="1:3">
      <c r="A708"/>
      <c r="B708"/>
      <c r="C708"/>
    </row>
    <row r="709" ht="13.5" spans="1:3">
      <c r="A709"/>
      <c r="B709"/>
      <c r="C709"/>
    </row>
    <row r="710" ht="13.5" spans="1:3">
      <c r="A710"/>
      <c r="B710"/>
      <c r="C710"/>
    </row>
    <row r="711" ht="13.5" spans="1:3">
      <c r="A711"/>
      <c r="B711"/>
      <c r="C711"/>
    </row>
    <row r="712" ht="13.5" spans="1:3">
      <c r="A712"/>
      <c r="B712"/>
      <c r="C712"/>
    </row>
    <row r="713" ht="13.5" spans="1:3">
      <c r="A713"/>
      <c r="B713"/>
      <c r="C713"/>
    </row>
    <row r="714" ht="13.5" spans="1:3">
      <c r="A714"/>
      <c r="B714"/>
      <c r="C714"/>
    </row>
    <row r="715" ht="13.5" spans="1:3">
      <c r="A715"/>
      <c r="B715"/>
      <c r="C715"/>
    </row>
    <row r="716" ht="13.5" spans="1:3">
      <c r="A716"/>
      <c r="B716"/>
      <c r="C716"/>
    </row>
    <row r="717" ht="13.5" spans="1:3">
      <c r="A717"/>
      <c r="B717"/>
      <c r="C717"/>
    </row>
    <row r="718" ht="13.5" spans="1:3">
      <c r="A718"/>
      <c r="B718"/>
      <c r="C718"/>
    </row>
    <row r="719" ht="13.5" spans="1:3">
      <c r="A719"/>
      <c r="B719"/>
      <c r="C719"/>
    </row>
    <row r="720" ht="13.5" spans="1:3">
      <c r="A720"/>
      <c r="B720"/>
      <c r="C720"/>
    </row>
    <row r="721" ht="13.5" spans="1:3">
      <c r="A721"/>
      <c r="B721"/>
      <c r="C721"/>
    </row>
    <row r="722" ht="13.5" spans="1:3">
      <c r="A722"/>
      <c r="B722"/>
      <c r="C722"/>
    </row>
    <row r="723" ht="13.5" spans="1:3">
      <c r="A723"/>
      <c r="B723"/>
      <c r="C723"/>
    </row>
    <row r="724" ht="13.5" spans="1:3">
      <c r="A724"/>
      <c r="B724"/>
      <c r="C724"/>
    </row>
    <row r="725" ht="13.5" spans="1:3">
      <c r="A725"/>
      <c r="B725"/>
      <c r="C725"/>
    </row>
    <row r="726" ht="13.5" spans="1:3">
      <c r="A726"/>
      <c r="B726"/>
      <c r="C726"/>
    </row>
    <row r="727" ht="13.5" spans="1:3">
      <c r="A727"/>
      <c r="B727"/>
      <c r="C727"/>
    </row>
    <row r="728" ht="13.5" spans="1:3">
      <c r="A728"/>
      <c r="B728"/>
      <c r="C728"/>
    </row>
    <row r="729" ht="13.5" spans="1:3">
      <c r="A729"/>
      <c r="B729"/>
      <c r="C729"/>
    </row>
    <row r="730" ht="13.5" spans="1:3">
      <c r="A730"/>
      <c r="B730"/>
      <c r="C730"/>
    </row>
    <row r="731" ht="13.5" spans="1:3">
      <c r="A731"/>
      <c r="B731"/>
      <c r="C731"/>
    </row>
    <row r="732" ht="13.5" spans="1:3">
      <c r="A732"/>
      <c r="B732"/>
      <c r="C732"/>
    </row>
    <row r="733" ht="13.5" spans="1:3">
      <c r="A733"/>
      <c r="B733"/>
      <c r="C733"/>
    </row>
    <row r="734" ht="13.5" spans="1:3">
      <c r="A734"/>
      <c r="B734"/>
      <c r="C734"/>
    </row>
    <row r="735" ht="13.5" spans="1:3">
      <c r="A735"/>
      <c r="B735"/>
      <c r="C735"/>
    </row>
    <row r="736" ht="13.5" spans="1:3">
      <c r="A736"/>
      <c r="B736"/>
      <c r="C736"/>
    </row>
    <row r="737" ht="13.5" spans="1:3">
      <c r="A737"/>
      <c r="B737"/>
      <c r="C737"/>
    </row>
    <row r="738" ht="13.5" spans="1:3">
      <c r="A738"/>
      <c r="B738"/>
      <c r="C738"/>
    </row>
    <row r="739" ht="13.5" spans="1:3">
      <c r="A739"/>
      <c r="B739"/>
      <c r="C739"/>
    </row>
    <row r="740" ht="13.5" spans="1:3">
      <c r="A740"/>
      <c r="B740"/>
      <c r="C740"/>
    </row>
    <row r="741" ht="13.5" spans="1:3">
      <c r="A741"/>
      <c r="B741"/>
      <c r="C741"/>
    </row>
    <row r="742" ht="13.5" spans="1:3">
      <c r="A742"/>
      <c r="B742"/>
      <c r="C742"/>
    </row>
    <row r="743" ht="13.5" spans="1:3">
      <c r="A743"/>
      <c r="B743"/>
      <c r="C743"/>
    </row>
    <row r="744" ht="13.5" spans="1:3">
      <c r="A744"/>
      <c r="B744"/>
      <c r="C744"/>
    </row>
    <row r="745" ht="13.5" spans="1:3">
      <c r="A745"/>
      <c r="B745"/>
      <c r="C745"/>
    </row>
    <row r="746" ht="13.5" spans="1:3">
      <c r="A746"/>
      <c r="B746"/>
      <c r="C746"/>
    </row>
    <row r="747" ht="13.5" spans="1:3">
      <c r="A747"/>
      <c r="B747"/>
      <c r="C747"/>
    </row>
    <row r="748" ht="13.5" spans="1:3">
      <c r="A748"/>
      <c r="B748"/>
      <c r="C748"/>
    </row>
    <row r="749" ht="13.5" spans="1:3">
      <c r="A749"/>
      <c r="B749"/>
      <c r="C749"/>
    </row>
    <row r="750" ht="13.5" spans="1:3">
      <c r="A750"/>
      <c r="B750"/>
      <c r="C750"/>
    </row>
    <row r="751" ht="13.5" spans="1:3">
      <c r="A751"/>
      <c r="B751"/>
      <c r="C751"/>
    </row>
    <row r="752" ht="13.5" spans="1:3">
      <c r="A752"/>
      <c r="B752"/>
      <c r="C752"/>
    </row>
    <row r="753" ht="13.5" spans="1:3">
      <c r="A753"/>
      <c r="B753"/>
      <c r="C753"/>
    </row>
    <row r="754" ht="13.5" spans="1:3">
      <c r="A754"/>
      <c r="B754"/>
      <c r="C754"/>
    </row>
    <row r="755" ht="13.5" spans="1:3">
      <c r="A755"/>
      <c r="B755"/>
      <c r="C755"/>
    </row>
    <row r="756" ht="13.5" spans="1:3">
      <c r="A756"/>
      <c r="B756"/>
      <c r="C756"/>
    </row>
    <row r="757" ht="13.5" spans="1:3">
      <c r="A757"/>
      <c r="B757"/>
      <c r="C757"/>
    </row>
    <row r="758" ht="13.5" spans="1:3">
      <c r="A758"/>
      <c r="B758"/>
      <c r="C758"/>
    </row>
    <row r="759" ht="13.5" spans="1:3">
      <c r="A759"/>
      <c r="B759"/>
      <c r="C759"/>
    </row>
    <row r="760" ht="13.5" spans="1:3">
      <c r="A760"/>
      <c r="B760"/>
      <c r="C760"/>
    </row>
    <row r="761" ht="13.5" spans="1:3">
      <c r="A761"/>
      <c r="B761"/>
      <c r="C761"/>
    </row>
    <row r="762" ht="13.5" spans="1:3">
      <c r="A762"/>
      <c r="B762"/>
      <c r="C762"/>
    </row>
    <row r="763" ht="13.5" spans="1:3">
      <c r="A763"/>
      <c r="B763"/>
      <c r="C763"/>
    </row>
    <row r="764" ht="13.5" spans="1:3">
      <c r="A764"/>
      <c r="B764"/>
      <c r="C764"/>
    </row>
    <row r="765" ht="13.5" spans="1:3">
      <c r="A765"/>
      <c r="B765"/>
      <c r="C765"/>
    </row>
    <row r="766" ht="13.5" spans="1:3">
      <c r="A766"/>
      <c r="B766"/>
      <c r="C766"/>
    </row>
    <row r="767" ht="13.5" spans="1:3">
      <c r="A767"/>
      <c r="B767"/>
      <c r="C767"/>
    </row>
    <row r="768" ht="13.5" spans="1:3">
      <c r="A768"/>
      <c r="B768"/>
      <c r="C768"/>
    </row>
    <row r="769" ht="13.5" spans="1:3">
      <c r="A769"/>
      <c r="B769"/>
      <c r="C769"/>
    </row>
    <row r="770" ht="13.5" spans="1:3">
      <c r="A770"/>
      <c r="B770"/>
      <c r="C770"/>
    </row>
    <row r="771" ht="13.5" spans="1:3">
      <c r="A771"/>
      <c r="B771"/>
      <c r="C771"/>
    </row>
    <row r="772" ht="13.5" spans="1:3">
      <c r="A772"/>
      <c r="B772"/>
      <c r="C772"/>
    </row>
    <row r="773" ht="13.5" spans="1:3">
      <c r="A773"/>
      <c r="B773"/>
      <c r="C773"/>
    </row>
    <row r="774" ht="13.5" spans="1:3">
      <c r="A774"/>
      <c r="B774"/>
      <c r="C774"/>
    </row>
    <row r="775" ht="13.5" spans="1:3">
      <c r="A775"/>
      <c r="B775"/>
      <c r="C775"/>
    </row>
    <row r="776" ht="13.5" spans="1:3">
      <c r="A776"/>
      <c r="B776"/>
      <c r="C776"/>
    </row>
    <row r="777" ht="13.5" spans="1:3">
      <c r="A777"/>
      <c r="B777"/>
      <c r="C777"/>
    </row>
    <row r="778" ht="13.5" spans="1:3">
      <c r="A778"/>
      <c r="B778"/>
      <c r="C778"/>
    </row>
    <row r="779" ht="13.5" spans="1:3">
      <c r="A779"/>
      <c r="B779"/>
      <c r="C779"/>
    </row>
    <row r="780" ht="13.5" spans="1:3">
      <c r="A780"/>
      <c r="B780"/>
      <c r="C780"/>
    </row>
    <row r="781" ht="13.5" spans="1:3">
      <c r="A781"/>
      <c r="B781"/>
      <c r="C781"/>
    </row>
    <row r="782" ht="13.5" spans="1:3">
      <c r="A782"/>
      <c r="B782"/>
      <c r="C782"/>
    </row>
    <row r="783" ht="13.5" spans="1:3">
      <c r="A783"/>
      <c r="B783"/>
      <c r="C783"/>
    </row>
    <row r="784" ht="13.5" spans="1:3">
      <c r="A784"/>
      <c r="B784"/>
      <c r="C784"/>
    </row>
    <row r="785" ht="13.5" spans="1:3">
      <c r="A785"/>
      <c r="B785"/>
      <c r="C785"/>
    </row>
    <row r="786" ht="13.5" spans="1:3">
      <c r="A786"/>
      <c r="B786"/>
      <c r="C786"/>
    </row>
    <row r="787" ht="13.5" spans="1:3">
      <c r="A787"/>
      <c r="B787"/>
      <c r="C787"/>
    </row>
    <row r="788" ht="13.5" spans="1:3">
      <c r="A788"/>
      <c r="B788"/>
      <c r="C788"/>
    </row>
    <row r="789" ht="13.5" spans="1:3">
      <c r="A789"/>
      <c r="B789"/>
      <c r="C789"/>
    </row>
    <row r="790" ht="13.5" spans="1:3">
      <c r="A790"/>
      <c r="B790"/>
      <c r="C790"/>
    </row>
    <row r="791" ht="13.5" spans="1:3">
      <c r="A791"/>
      <c r="B791"/>
      <c r="C791"/>
    </row>
    <row r="792" ht="13.5" spans="1:3">
      <c r="A792"/>
      <c r="B792"/>
      <c r="C792"/>
    </row>
    <row r="793" ht="13.5" spans="1:3">
      <c r="A793"/>
      <c r="B793"/>
      <c r="C793"/>
    </row>
    <row r="794" ht="13.5" spans="1:3">
      <c r="A794"/>
      <c r="B794"/>
      <c r="C794"/>
    </row>
    <row r="795" ht="13.5" spans="1:3">
      <c r="A795"/>
      <c r="B795"/>
      <c r="C795"/>
    </row>
    <row r="796" ht="13.5" spans="1:3">
      <c r="A796"/>
      <c r="B796"/>
      <c r="C796"/>
    </row>
    <row r="797" ht="13.5" spans="1:3">
      <c r="A797"/>
      <c r="B797"/>
      <c r="C797"/>
    </row>
    <row r="798" ht="13.5" spans="1:3">
      <c r="A798"/>
      <c r="B798"/>
      <c r="C798"/>
    </row>
    <row r="799" ht="13.5" spans="1:3">
      <c r="A799"/>
      <c r="B799"/>
      <c r="C799"/>
    </row>
    <row r="800" ht="13.5" spans="1:3">
      <c r="A800"/>
      <c r="B800"/>
      <c r="C800"/>
    </row>
    <row r="801" ht="13.5" spans="1:3">
      <c r="A801"/>
      <c r="B801"/>
      <c r="C801"/>
    </row>
    <row r="802" ht="13.5" spans="1:3">
      <c r="A802"/>
      <c r="B802"/>
      <c r="C802"/>
    </row>
    <row r="803" ht="13.5" spans="1:3">
      <c r="A803"/>
      <c r="B803"/>
      <c r="C803"/>
    </row>
    <row r="804" ht="13.5" spans="1:3">
      <c r="A804"/>
      <c r="B804"/>
      <c r="C804"/>
    </row>
    <row r="805" ht="13.5" spans="1:3">
      <c r="A805"/>
      <c r="B805"/>
      <c r="C805"/>
    </row>
    <row r="806" ht="13.5" spans="1:3">
      <c r="A806"/>
      <c r="B806"/>
      <c r="C806"/>
    </row>
    <row r="807" ht="13.5" spans="1:3">
      <c r="A807"/>
      <c r="B807"/>
      <c r="C807"/>
    </row>
    <row r="808" ht="13.5" spans="1:3">
      <c r="A808"/>
      <c r="B808"/>
      <c r="C808"/>
    </row>
    <row r="809" ht="13.5" spans="1:3">
      <c r="A809"/>
      <c r="B809"/>
      <c r="C809"/>
    </row>
    <row r="810" ht="13.5" spans="1:3">
      <c r="A810"/>
      <c r="B810"/>
      <c r="C810"/>
    </row>
    <row r="811" ht="13.5" spans="1:3">
      <c r="A811"/>
      <c r="B811"/>
      <c r="C811"/>
    </row>
    <row r="812" ht="13.5" spans="1:3">
      <c r="A812"/>
      <c r="B812"/>
      <c r="C812"/>
    </row>
    <row r="813" ht="13.5" spans="1:3">
      <c r="A813"/>
      <c r="B813"/>
      <c r="C813"/>
    </row>
    <row r="814" ht="13.5" spans="1:3">
      <c r="A814"/>
      <c r="B814"/>
      <c r="C814"/>
    </row>
    <row r="815" ht="13.5" spans="1:3">
      <c r="A815"/>
      <c r="B815"/>
      <c r="C815"/>
    </row>
    <row r="816" ht="13.5" spans="1:3">
      <c r="A816"/>
      <c r="B816"/>
      <c r="C816"/>
    </row>
    <row r="817" ht="13.5" spans="1:3">
      <c r="A817"/>
      <c r="B817"/>
      <c r="C817"/>
    </row>
    <row r="818" ht="13.5" spans="1:3">
      <c r="A818"/>
      <c r="B818"/>
      <c r="C818"/>
    </row>
    <row r="819" ht="13.5" spans="1:3">
      <c r="A819"/>
      <c r="B819"/>
      <c r="C819"/>
    </row>
    <row r="820" ht="13.5" spans="1:3">
      <c r="A820"/>
      <c r="B820"/>
      <c r="C820"/>
    </row>
    <row r="821" ht="13.5" spans="1:3">
      <c r="A821"/>
      <c r="B821"/>
      <c r="C821"/>
    </row>
    <row r="822" ht="13.5" spans="1:3">
      <c r="A822"/>
      <c r="B822"/>
      <c r="C822"/>
    </row>
    <row r="823" ht="13.5" spans="1:3">
      <c r="A823"/>
      <c r="B823"/>
      <c r="C823"/>
    </row>
    <row r="824" ht="13.5" spans="1:3">
      <c r="A824"/>
      <c r="B824"/>
      <c r="C824"/>
    </row>
    <row r="825" ht="13.5" spans="1:3">
      <c r="A825"/>
      <c r="B825"/>
      <c r="C825"/>
    </row>
    <row r="826" ht="13.5" spans="1:3">
      <c r="A826"/>
      <c r="B826"/>
      <c r="C826"/>
    </row>
    <row r="827" ht="13.5" spans="1:3">
      <c r="A827"/>
      <c r="B827"/>
      <c r="C827"/>
    </row>
    <row r="828" ht="13.5" spans="1:3">
      <c r="A828"/>
      <c r="B828"/>
      <c r="C828"/>
    </row>
    <row r="829" ht="13.5" spans="1:3">
      <c r="A829"/>
      <c r="B829"/>
      <c r="C829"/>
    </row>
    <row r="830" ht="13.5" spans="1:3">
      <c r="A830"/>
      <c r="B830"/>
      <c r="C830"/>
    </row>
    <row r="831" ht="13.5" spans="1:3">
      <c r="A831"/>
      <c r="B831"/>
      <c r="C831"/>
    </row>
    <row r="832" ht="13.5" spans="1:3">
      <c r="A832"/>
      <c r="B832"/>
      <c r="C832"/>
    </row>
    <row r="833" ht="13.5" spans="1:3">
      <c r="A833"/>
      <c r="B833"/>
      <c r="C833"/>
    </row>
    <row r="834" ht="13.5" spans="1:3">
      <c r="A834"/>
      <c r="B834"/>
      <c r="C834"/>
    </row>
    <row r="835" ht="13.5" spans="1:3">
      <c r="A835"/>
      <c r="B835"/>
      <c r="C835"/>
    </row>
    <row r="836" ht="13.5" spans="1:3">
      <c r="A836"/>
      <c r="B836"/>
      <c r="C836"/>
    </row>
    <row r="837" ht="13.5" spans="1:3">
      <c r="A837"/>
      <c r="B837"/>
      <c r="C837"/>
    </row>
    <row r="838" ht="13.5" spans="1:3">
      <c r="A838"/>
      <c r="B838"/>
      <c r="C838"/>
    </row>
    <row r="839" ht="13.5" spans="1:3">
      <c r="A839"/>
      <c r="B839"/>
      <c r="C839"/>
    </row>
    <row r="840" ht="13.5" spans="1:3">
      <c r="A840"/>
      <c r="B840"/>
      <c r="C840"/>
    </row>
    <row r="841" ht="13.5" spans="1:3">
      <c r="A841"/>
      <c r="B841"/>
      <c r="C841"/>
    </row>
    <row r="842" ht="13.5" spans="1:3">
      <c r="A842"/>
      <c r="B842"/>
      <c r="C842"/>
    </row>
    <row r="843" ht="13.5" spans="1:3">
      <c r="A843"/>
      <c r="B843"/>
      <c r="C843"/>
    </row>
    <row r="844" ht="13.5" spans="1:3">
      <c r="A844"/>
      <c r="B844"/>
      <c r="C844"/>
    </row>
    <row r="845" ht="13.5" spans="1:3">
      <c r="A845"/>
      <c r="B845"/>
      <c r="C845"/>
    </row>
    <row r="846" ht="13.5" spans="1:3">
      <c r="A846"/>
      <c r="B846"/>
      <c r="C846"/>
    </row>
    <row r="847" ht="13.5" spans="1:3">
      <c r="A847"/>
      <c r="B847"/>
      <c r="C847"/>
    </row>
    <row r="848" ht="13.5" spans="1:3">
      <c r="A848"/>
      <c r="B848"/>
      <c r="C848"/>
    </row>
    <row r="849" ht="13.5" spans="1:3">
      <c r="A849"/>
      <c r="B849"/>
      <c r="C849"/>
    </row>
    <row r="850" ht="13.5" spans="1:3">
      <c r="A850"/>
      <c r="B850"/>
      <c r="C850"/>
    </row>
    <row r="851" ht="13.5" spans="1:3">
      <c r="A851"/>
      <c r="B851"/>
      <c r="C851"/>
    </row>
    <row r="852" ht="13.5" spans="1:3">
      <c r="A852"/>
      <c r="B852"/>
      <c r="C852"/>
    </row>
    <row r="853" ht="13.5" spans="1:3">
      <c r="A853"/>
      <c r="B853"/>
      <c r="C853"/>
    </row>
    <row r="854" ht="13.5" spans="1:3">
      <c r="A854"/>
      <c r="B854"/>
      <c r="C854"/>
    </row>
    <row r="855" ht="13.5" spans="1:3">
      <c r="A855"/>
      <c r="B855"/>
      <c r="C855"/>
    </row>
    <row r="856" ht="13.5" spans="1:3">
      <c r="A856"/>
      <c r="B856"/>
      <c r="C856"/>
    </row>
    <row r="857" ht="13.5" spans="1:3">
      <c r="A857"/>
      <c r="B857"/>
      <c r="C857"/>
    </row>
    <row r="858" ht="13.5" spans="1:3">
      <c r="A858"/>
      <c r="B858"/>
      <c r="C858"/>
    </row>
    <row r="859" ht="13.5" spans="1:3">
      <c r="A859"/>
      <c r="B859"/>
      <c r="C859"/>
    </row>
    <row r="860" ht="13.5" spans="1:3">
      <c r="A860"/>
      <c r="B860"/>
      <c r="C860"/>
    </row>
    <row r="861" ht="13.5" spans="1:3">
      <c r="A861"/>
      <c r="B861"/>
      <c r="C861"/>
    </row>
    <row r="862" ht="13.5" spans="1:3">
      <c r="A862"/>
      <c r="B862"/>
      <c r="C862"/>
    </row>
    <row r="863" ht="13.5" spans="1:3">
      <c r="A863"/>
      <c r="B863"/>
      <c r="C863"/>
    </row>
    <row r="864" ht="13.5" spans="1:3">
      <c r="A864"/>
      <c r="B864"/>
      <c r="C864"/>
    </row>
    <row r="865" ht="13.5" spans="1:3">
      <c r="A865"/>
      <c r="B865"/>
      <c r="C865"/>
    </row>
    <row r="866" ht="13.5" spans="1:3">
      <c r="A866"/>
      <c r="B866"/>
      <c r="C866"/>
    </row>
    <row r="867" ht="13.5" spans="1:3">
      <c r="A867"/>
      <c r="B867"/>
      <c r="C867"/>
    </row>
    <row r="868" ht="13.5" spans="1:3">
      <c r="A868"/>
      <c r="B868"/>
      <c r="C868"/>
    </row>
    <row r="869" ht="13.5" spans="1:3">
      <c r="A869"/>
      <c r="B869"/>
      <c r="C869"/>
    </row>
    <row r="870" ht="13.5" spans="1:3">
      <c r="A870"/>
      <c r="B870"/>
      <c r="C870"/>
    </row>
    <row r="871" ht="13.5" spans="1:3">
      <c r="A871"/>
      <c r="B871"/>
      <c r="C871"/>
    </row>
    <row r="872" ht="13.5" spans="1:3">
      <c r="A872"/>
      <c r="B872"/>
      <c r="C872"/>
    </row>
    <row r="873" ht="13.5" spans="1:3">
      <c r="A873"/>
      <c r="B873"/>
      <c r="C873"/>
    </row>
    <row r="874" ht="13.5" spans="1:3">
      <c r="A874"/>
      <c r="B874"/>
      <c r="C874"/>
    </row>
    <row r="875" ht="13.5" spans="1:3">
      <c r="A875"/>
      <c r="B875"/>
      <c r="C875"/>
    </row>
    <row r="876" ht="13.5" spans="1:3">
      <c r="A876"/>
      <c r="B876"/>
      <c r="C876"/>
    </row>
    <row r="877" ht="13.5" spans="1:3">
      <c r="A877"/>
      <c r="B877"/>
      <c r="C877"/>
    </row>
    <row r="878" ht="13.5" spans="1:3">
      <c r="A878"/>
      <c r="B878"/>
      <c r="C878"/>
    </row>
    <row r="879" ht="13.5" spans="1:3">
      <c r="A879"/>
      <c r="B879"/>
      <c r="C879"/>
    </row>
    <row r="880" ht="13.5" spans="1:3">
      <c r="A880"/>
      <c r="B880"/>
      <c r="C880"/>
    </row>
    <row r="881" ht="13.5" spans="1:3">
      <c r="A881"/>
      <c r="B881"/>
      <c r="C881"/>
    </row>
    <row r="882" ht="13.5" spans="1:3">
      <c r="A882"/>
      <c r="B882"/>
      <c r="C882"/>
    </row>
    <row r="883" ht="13.5" spans="1:3">
      <c r="A883"/>
      <c r="B883"/>
      <c r="C883"/>
    </row>
    <row r="884" ht="13.5" spans="1:3">
      <c r="A884"/>
      <c r="B884"/>
      <c r="C884"/>
    </row>
    <row r="885" ht="13.5" spans="1:3">
      <c r="A885"/>
      <c r="B885"/>
      <c r="C885"/>
    </row>
    <row r="886" ht="13.5" spans="1:3">
      <c r="A886"/>
      <c r="B886"/>
      <c r="C886"/>
    </row>
    <row r="887" ht="13.5" spans="1:3">
      <c r="A887"/>
      <c r="B887"/>
      <c r="C887"/>
    </row>
    <row r="888" ht="13.5" spans="1:3">
      <c r="A888"/>
      <c r="B888"/>
      <c r="C888"/>
    </row>
    <row r="889" ht="13.5" spans="1:3">
      <c r="A889"/>
      <c r="B889"/>
      <c r="C889"/>
    </row>
    <row r="890" ht="13.5" spans="1:3">
      <c r="A890"/>
      <c r="B890"/>
      <c r="C890"/>
    </row>
    <row r="891" ht="13.5" spans="1:3">
      <c r="A891"/>
      <c r="B891"/>
      <c r="C891"/>
    </row>
    <row r="892" ht="13.5" spans="1:3">
      <c r="A892"/>
      <c r="B892"/>
      <c r="C892"/>
    </row>
    <row r="893" ht="13.5" spans="1:3">
      <c r="A893"/>
      <c r="B893"/>
      <c r="C893"/>
    </row>
    <row r="894" ht="13.5" spans="1:3">
      <c r="A894"/>
      <c r="B894"/>
      <c r="C894"/>
    </row>
    <row r="895" ht="13.5" spans="1:3">
      <c r="A895"/>
      <c r="B895"/>
      <c r="C895"/>
    </row>
    <row r="896" ht="13.5" spans="1:3">
      <c r="A896"/>
      <c r="B896"/>
      <c r="C896"/>
    </row>
    <row r="897" ht="13.5" spans="1:3">
      <c r="A897"/>
      <c r="B897"/>
      <c r="C897"/>
    </row>
    <row r="898" ht="13.5" spans="1:3">
      <c r="A898"/>
      <c r="B898"/>
      <c r="C898"/>
    </row>
    <row r="899" ht="13.5" spans="1:3">
      <c r="A899"/>
      <c r="B899"/>
      <c r="C899"/>
    </row>
    <row r="900" ht="13.5" spans="1:3">
      <c r="A900"/>
      <c r="B900"/>
      <c r="C900"/>
    </row>
    <row r="901" ht="13.5" spans="1:3">
      <c r="A901"/>
      <c r="B901"/>
      <c r="C901"/>
    </row>
    <row r="902" ht="13.5" spans="1:3">
      <c r="A902"/>
      <c r="B902"/>
      <c r="C902"/>
    </row>
    <row r="903" ht="13.5" spans="1:3">
      <c r="A903"/>
      <c r="B903"/>
      <c r="C903"/>
    </row>
    <row r="904" ht="13.5" spans="1:3">
      <c r="A904"/>
      <c r="B904"/>
      <c r="C904"/>
    </row>
    <row r="905" ht="13.5" spans="1:3">
      <c r="A905"/>
      <c r="B905"/>
      <c r="C905"/>
    </row>
    <row r="906" ht="13.5" spans="1:3">
      <c r="A906"/>
      <c r="B906"/>
      <c r="C906"/>
    </row>
    <row r="907" ht="13.5" spans="1:3">
      <c r="A907"/>
      <c r="B907"/>
      <c r="C907"/>
    </row>
    <row r="908" ht="13.5" spans="1:3">
      <c r="A908"/>
      <c r="B908"/>
      <c r="C908"/>
    </row>
    <row r="909" ht="13.5" spans="1:3">
      <c r="A909"/>
      <c r="B909"/>
      <c r="C909"/>
    </row>
    <row r="910" ht="13.5" spans="1:3">
      <c r="A910"/>
      <c r="B910"/>
      <c r="C910"/>
    </row>
    <row r="911" ht="13.5" spans="1:3">
      <c r="A911"/>
      <c r="B911"/>
      <c r="C911"/>
    </row>
    <row r="912" ht="13.5" spans="1:3">
      <c r="A912"/>
      <c r="B912"/>
      <c r="C912"/>
    </row>
    <row r="913" ht="13.5" spans="1:3">
      <c r="A913"/>
      <c r="B913"/>
      <c r="C913"/>
    </row>
    <row r="914" ht="13.5" spans="1:3">
      <c r="A914"/>
      <c r="B914"/>
      <c r="C914"/>
    </row>
    <row r="915" ht="13.5" spans="1:3">
      <c r="A915"/>
      <c r="B915"/>
      <c r="C915"/>
    </row>
    <row r="916" ht="13.5" spans="1:3">
      <c r="A916"/>
      <c r="B916"/>
      <c r="C916"/>
    </row>
    <row r="917" ht="13.5" spans="1:3">
      <c r="A917"/>
      <c r="B917"/>
      <c r="C917"/>
    </row>
    <row r="918" ht="13.5" spans="1:3">
      <c r="A918"/>
      <c r="B918"/>
      <c r="C918"/>
    </row>
    <row r="919" ht="13.5" spans="1:3">
      <c r="A919"/>
      <c r="B919"/>
      <c r="C919"/>
    </row>
    <row r="920" ht="13.5" spans="1:3">
      <c r="A920"/>
      <c r="B920"/>
      <c r="C920"/>
    </row>
    <row r="921" ht="13.5" spans="1:3">
      <c r="A921"/>
      <c r="B921"/>
      <c r="C921"/>
    </row>
    <row r="922" ht="13.5" spans="1:3">
      <c r="A922"/>
      <c r="B922"/>
      <c r="C922"/>
    </row>
    <row r="923" ht="13.5" spans="1:3">
      <c r="A923"/>
      <c r="B923"/>
      <c r="C923"/>
    </row>
    <row r="924" ht="13.5" spans="1:3">
      <c r="A924"/>
      <c r="B924"/>
      <c r="C924"/>
    </row>
    <row r="925" ht="13.5" spans="1:3">
      <c r="A925"/>
      <c r="B925"/>
      <c r="C925"/>
    </row>
    <row r="926" ht="13.5" spans="1:3">
      <c r="A926"/>
      <c r="B926"/>
      <c r="C926"/>
    </row>
    <row r="927" ht="13.5" spans="1:3">
      <c r="A927"/>
      <c r="B927"/>
      <c r="C927"/>
    </row>
    <row r="928" ht="13.5" spans="1:3">
      <c r="A928"/>
      <c r="B928"/>
      <c r="C928"/>
    </row>
    <row r="929" ht="13.5" spans="1:3">
      <c r="A929"/>
      <c r="B929"/>
      <c r="C929"/>
    </row>
    <row r="930" ht="13.5" spans="1:3">
      <c r="A930"/>
      <c r="B930"/>
      <c r="C930"/>
    </row>
    <row r="931" ht="13.5" spans="1:3">
      <c r="A931"/>
      <c r="B931"/>
      <c r="C931"/>
    </row>
    <row r="932" ht="13.5" spans="1:3">
      <c r="A932"/>
      <c r="B932"/>
      <c r="C932"/>
    </row>
    <row r="933" ht="13.5" spans="1:3">
      <c r="A933"/>
      <c r="B933"/>
      <c r="C933"/>
    </row>
    <row r="934" ht="13.5" spans="1:3">
      <c r="A934"/>
      <c r="B934"/>
      <c r="C934"/>
    </row>
    <row r="935" ht="13.5" spans="1:3">
      <c r="A935"/>
      <c r="B935"/>
      <c r="C935"/>
    </row>
    <row r="936" ht="13.5" spans="1:3">
      <c r="A936"/>
      <c r="B936"/>
      <c r="C936"/>
    </row>
    <row r="937" ht="13.5" spans="1:3">
      <c r="A937"/>
      <c r="B937"/>
      <c r="C937"/>
    </row>
    <row r="938" ht="13.5" spans="1:3">
      <c r="A938"/>
      <c r="B938"/>
      <c r="C938"/>
    </row>
    <row r="939" ht="13.5" spans="1:3">
      <c r="A939"/>
      <c r="B939"/>
      <c r="C939"/>
    </row>
    <row r="940" ht="13.5" spans="1:3">
      <c r="A940"/>
      <c r="B940"/>
      <c r="C940"/>
    </row>
    <row r="941" ht="13.5" spans="1:3">
      <c r="A941"/>
      <c r="B941"/>
      <c r="C941"/>
    </row>
    <row r="942" ht="13.5" spans="1:3">
      <c r="A942"/>
      <c r="B942"/>
      <c r="C942"/>
    </row>
    <row r="943" ht="13.5" spans="1:3">
      <c r="A943"/>
      <c r="B943"/>
      <c r="C943"/>
    </row>
    <row r="944" ht="13.5" spans="1:3">
      <c r="A944"/>
      <c r="B944"/>
      <c r="C944"/>
    </row>
    <row r="945" ht="13.5" spans="1:3">
      <c r="A945"/>
      <c r="B945"/>
      <c r="C945"/>
    </row>
    <row r="946" ht="13.5" spans="1:3">
      <c r="A946"/>
      <c r="B946"/>
      <c r="C946"/>
    </row>
    <row r="947" ht="13.5" spans="1:3">
      <c r="A947"/>
      <c r="B947"/>
      <c r="C947"/>
    </row>
    <row r="948" ht="13.5" spans="1:3">
      <c r="A948"/>
      <c r="B948"/>
      <c r="C948"/>
    </row>
    <row r="949" ht="13.5" spans="1:3">
      <c r="A949"/>
      <c r="B949"/>
      <c r="C949"/>
    </row>
    <row r="950" ht="13.5" spans="1:3">
      <c r="A950"/>
      <c r="B950"/>
      <c r="C950"/>
    </row>
    <row r="951" ht="13.5" spans="1:3">
      <c r="A951"/>
      <c r="B951"/>
      <c r="C951"/>
    </row>
    <row r="952" ht="13.5" spans="1:3">
      <c r="A952"/>
      <c r="B952"/>
      <c r="C952"/>
    </row>
    <row r="953" ht="13.5" spans="1:3">
      <c r="A953"/>
      <c r="B953"/>
      <c r="C953"/>
    </row>
    <row r="954" ht="13.5" spans="1:3">
      <c r="A954"/>
      <c r="B954"/>
      <c r="C954"/>
    </row>
    <row r="955" ht="13.5" spans="1:3">
      <c r="A955"/>
      <c r="B955"/>
      <c r="C955"/>
    </row>
    <row r="956" ht="13.5" spans="1:3">
      <c r="A956"/>
      <c r="B956"/>
      <c r="C956"/>
    </row>
    <row r="957" ht="13.5" spans="1:3">
      <c r="A957"/>
      <c r="B957"/>
      <c r="C957"/>
    </row>
    <row r="958" ht="13.5" spans="1:3">
      <c r="A958"/>
      <c r="B958"/>
      <c r="C958"/>
    </row>
    <row r="959" ht="13.5" spans="1:3">
      <c r="A959"/>
      <c r="B959"/>
      <c r="C959"/>
    </row>
    <row r="960" ht="13.5" spans="1:3">
      <c r="A960"/>
      <c r="B960"/>
      <c r="C960"/>
    </row>
    <row r="961" ht="13.5" spans="1:3">
      <c r="A961"/>
      <c r="B961"/>
      <c r="C961"/>
    </row>
    <row r="962" ht="13.5" spans="1:3">
      <c r="A962"/>
      <c r="B962"/>
      <c r="C962"/>
    </row>
    <row r="963" ht="13.5" spans="1:3">
      <c r="A963"/>
      <c r="B963"/>
      <c r="C963"/>
    </row>
    <row r="964" ht="13.5" spans="1:3">
      <c r="A964"/>
      <c r="B964"/>
      <c r="C964"/>
    </row>
    <row r="965" ht="13.5" spans="1:3">
      <c r="A965"/>
      <c r="B965"/>
      <c r="C965"/>
    </row>
    <row r="966" ht="13.5" spans="1:3">
      <c r="A966"/>
      <c r="B966"/>
      <c r="C966"/>
    </row>
    <row r="967" ht="13.5" spans="1:3">
      <c r="A967"/>
      <c r="B967"/>
      <c r="C967"/>
    </row>
    <row r="968" ht="13.5" spans="1:3">
      <c r="A968"/>
      <c r="B968"/>
      <c r="C968"/>
    </row>
    <row r="969" ht="13.5" spans="1:3">
      <c r="A969"/>
      <c r="B969"/>
      <c r="C969"/>
    </row>
    <row r="970" ht="13.5" spans="1:3">
      <c r="A970"/>
      <c r="B970"/>
      <c r="C970"/>
    </row>
    <row r="971" ht="13.5" spans="1:3">
      <c r="A971"/>
      <c r="B971"/>
      <c r="C971"/>
    </row>
    <row r="972" ht="13.5" spans="1:3">
      <c r="A972"/>
      <c r="B972"/>
      <c r="C972"/>
    </row>
    <row r="973" ht="13.5" spans="1:3">
      <c r="A973"/>
      <c r="B973"/>
      <c r="C973"/>
    </row>
    <row r="974" ht="13.5" spans="1:3">
      <c r="A974"/>
      <c r="B974"/>
      <c r="C974"/>
    </row>
    <row r="975" ht="13.5" spans="1:3">
      <c r="A975"/>
      <c r="B975"/>
      <c r="C975"/>
    </row>
    <row r="976" ht="13.5" spans="1:3">
      <c r="A976"/>
      <c r="B976"/>
      <c r="C976"/>
    </row>
    <row r="977" ht="13.5" spans="1:3">
      <c r="A977"/>
      <c r="B977"/>
      <c r="C977"/>
    </row>
    <row r="978" ht="13.5" spans="1:3">
      <c r="A978"/>
      <c r="B978"/>
      <c r="C978"/>
    </row>
    <row r="979" ht="13.5" spans="1:3">
      <c r="A979"/>
      <c r="B979"/>
      <c r="C979"/>
    </row>
    <row r="980" ht="13.5" spans="1:3">
      <c r="A980"/>
      <c r="B980"/>
      <c r="C980"/>
    </row>
    <row r="981" ht="13.5" spans="1:3">
      <c r="A981"/>
      <c r="B981"/>
      <c r="C981"/>
    </row>
    <row r="982" ht="13.5" spans="1:3">
      <c r="A982"/>
      <c r="B982"/>
      <c r="C982"/>
    </row>
    <row r="983" ht="13.5" spans="1:3">
      <c r="A983"/>
      <c r="B983"/>
      <c r="C983"/>
    </row>
    <row r="984" ht="13.5" spans="1:3">
      <c r="A984"/>
      <c r="B984"/>
      <c r="C984"/>
    </row>
    <row r="985" ht="13.5" spans="1:3">
      <c r="A985"/>
      <c r="B985"/>
      <c r="C985"/>
    </row>
    <row r="986" ht="13.5" spans="1:3">
      <c r="A986"/>
      <c r="B986"/>
      <c r="C986"/>
    </row>
    <row r="987" ht="13.5" spans="1:3">
      <c r="A987"/>
      <c r="B987"/>
      <c r="C987"/>
    </row>
    <row r="988" ht="13.5" spans="1:3">
      <c r="A988"/>
      <c r="B988"/>
      <c r="C988"/>
    </row>
    <row r="989" ht="13.5" spans="1:3">
      <c r="A989"/>
      <c r="B989"/>
      <c r="C989"/>
    </row>
    <row r="990" ht="13.5" spans="1:3">
      <c r="A990"/>
      <c r="B990"/>
      <c r="C990"/>
    </row>
    <row r="991" ht="13.5" spans="1:3">
      <c r="A991"/>
      <c r="B991"/>
      <c r="C991"/>
    </row>
    <row r="992" ht="13.5" spans="1:3">
      <c r="A992"/>
      <c r="B992"/>
      <c r="C992"/>
    </row>
    <row r="993" ht="13.5" spans="1:3">
      <c r="A993"/>
      <c r="B993"/>
      <c r="C993"/>
    </row>
    <row r="994" ht="13.5" spans="1:3">
      <c r="A994"/>
      <c r="B994"/>
      <c r="C994"/>
    </row>
    <row r="995" ht="13.5" spans="1:3">
      <c r="A995"/>
      <c r="B995"/>
      <c r="C995"/>
    </row>
    <row r="996" ht="13.5" spans="1:3">
      <c r="A996"/>
      <c r="B996"/>
      <c r="C996"/>
    </row>
    <row r="997" ht="13.5" spans="1:3">
      <c r="A997"/>
      <c r="B997"/>
      <c r="C997"/>
    </row>
    <row r="998" ht="13.5" spans="1:3">
      <c r="A998"/>
      <c r="B998"/>
      <c r="C998"/>
    </row>
    <row r="999" ht="13.5" spans="1:3">
      <c r="A999"/>
      <c r="B999"/>
      <c r="C999"/>
    </row>
    <row r="1000" ht="13.5" spans="1:3">
      <c r="A1000"/>
      <c r="B1000"/>
      <c r="C1000"/>
    </row>
    <row r="1001" ht="13.5" spans="1:3">
      <c r="A1001"/>
      <c r="B1001"/>
      <c r="C1001"/>
    </row>
    <row r="1002" ht="13.5" spans="1:3">
      <c r="A1002"/>
      <c r="B1002"/>
      <c r="C1002"/>
    </row>
    <row r="1003" ht="13.5" spans="1:3">
      <c r="A1003"/>
      <c r="B1003"/>
      <c r="C1003"/>
    </row>
    <row r="1004" ht="13.5" spans="1:3">
      <c r="A1004"/>
      <c r="B1004"/>
      <c r="C1004"/>
    </row>
    <row r="1005" ht="13.5" spans="1:3">
      <c r="A1005"/>
      <c r="B1005"/>
      <c r="C1005"/>
    </row>
    <row r="1006" ht="13.5" spans="1:3">
      <c r="A1006"/>
      <c r="B1006"/>
      <c r="C1006"/>
    </row>
    <row r="1007" ht="13.5" spans="1:3">
      <c r="A1007"/>
      <c r="B1007"/>
      <c r="C1007"/>
    </row>
    <row r="1008" ht="13.5" spans="1:3">
      <c r="A1008"/>
      <c r="B1008"/>
      <c r="C1008"/>
    </row>
    <row r="1009" ht="13.5" spans="1:3">
      <c r="A1009"/>
      <c r="B1009"/>
      <c r="C1009"/>
    </row>
    <row r="1010" ht="13.5" spans="1:3">
      <c r="A1010"/>
      <c r="B1010"/>
      <c r="C1010"/>
    </row>
    <row r="1011" ht="13.5" spans="1:3">
      <c r="A1011"/>
      <c r="B1011"/>
      <c r="C1011"/>
    </row>
    <row r="1012" ht="13.5" spans="1:3">
      <c r="A1012"/>
      <c r="B1012"/>
      <c r="C1012"/>
    </row>
    <row r="1013" ht="13.5" spans="1:3">
      <c r="A1013"/>
      <c r="B1013"/>
      <c r="C1013"/>
    </row>
    <row r="1014" ht="13.5" spans="1:3">
      <c r="A1014"/>
      <c r="B1014"/>
      <c r="C1014"/>
    </row>
    <row r="1015" ht="13.5" spans="1:3">
      <c r="A1015"/>
      <c r="B1015"/>
      <c r="C1015"/>
    </row>
    <row r="1016" ht="13.5" spans="1:3">
      <c r="A1016"/>
      <c r="B1016"/>
      <c r="C1016"/>
    </row>
    <row r="1017" ht="13.5" spans="1:3">
      <c r="A1017"/>
      <c r="B1017"/>
      <c r="C1017"/>
    </row>
    <row r="1018" ht="13.5" spans="1:3">
      <c r="A1018"/>
      <c r="B1018"/>
      <c r="C1018"/>
    </row>
    <row r="1019" ht="13.5" spans="1:3">
      <c r="A1019"/>
      <c r="B1019"/>
      <c r="C1019"/>
    </row>
    <row r="1020" ht="13.5" spans="1:3">
      <c r="A1020"/>
      <c r="B1020"/>
      <c r="C1020"/>
    </row>
    <row r="1021" ht="13.5" spans="1:3">
      <c r="A1021"/>
      <c r="B1021"/>
      <c r="C1021"/>
    </row>
    <row r="1022" ht="13.5" spans="1:3">
      <c r="A1022"/>
      <c r="B1022"/>
      <c r="C1022"/>
    </row>
    <row r="1023" ht="13.5" spans="1:3">
      <c r="A1023"/>
      <c r="B1023"/>
      <c r="C1023"/>
    </row>
    <row r="1024" ht="13.5" spans="1:3">
      <c r="A1024"/>
      <c r="B1024"/>
      <c r="C1024"/>
    </row>
    <row r="1025" ht="13.5" spans="1:3">
      <c r="A1025"/>
      <c r="B1025"/>
      <c r="C1025"/>
    </row>
    <row r="1026" ht="13.5" spans="1:3">
      <c r="A1026"/>
      <c r="B1026"/>
      <c r="C1026"/>
    </row>
    <row r="1027" ht="13.5" spans="1:3">
      <c r="A1027"/>
      <c r="B1027"/>
      <c r="C1027"/>
    </row>
    <row r="1028" ht="13.5" spans="1:3">
      <c r="A1028"/>
      <c r="B1028"/>
      <c r="C1028"/>
    </row>
    <row r="1029" ht="13.5" spans="1:3">
      <c r="A1029"/>
      <c r="B1029"/>
      <c r="C1029"/>
    </row>
    <row r="1030" ht="13.5" spans="1:3">
      <c r="A1030"/>
      <c r="B1030"/>
      <c r="C1030"/>
    </row>
    <row r="1031" ht="13.5" spans="1:3">
      <c r="A1031"/>
      <c r="B1031"/>
      <c r="C1031"/>
    </row>
    <row r="1032" ht="13.5" spans="1:3">
      <c r="A1032"/>
      <c r="B1032"/>
      <c r="C1032"/>
    </row>
    <row r="1033" ht="13.5" spans="1:3">
      <c r="A1033"/>
      <c r="B1033"/>
      <c r="C1033"/>
    </row>
    <row r="1034" ht="13.5" spans="1:3">
      <c r="A1034"/>
      <c r="B1034"/>
      <c r="C1034"/>
    </row>
    <row r="1035" ht="13.5" spans="1:3">
      <c r="A1035"/>
      <c r="B1035"/>
      <c r="C1035"/>
    </row>
    <row r="1036" ht="13.5" spans="1:3">
      <c r="A1036"/>
      <c r="B1036"/>
      <c r="C1036"/>
    </row>
    <row r="1037" ht="13.5" spans="1:3">
      <c r="A1037"/>
      <c r="B1037"/>
      <c r="C1037"/>
    </row>
    <row r="1038" ht="13.5" spans="1:3">
      <c r="A1038"/>
      <c r="B1038"/>
      <c r="C1038"/>
    </row>
    <row r="1039" ht="13.5" spans="1:3">
      <c r="A1039"/>
      <c r="B1039"/>
      <c r="C1039"/>
    </row>
    <row r="1040" ht="13.5" spans="1:3">
      <c r="A1040"/>
      <c r="B1040"/>
      <c r="C1040"/>
    </row>
    <row r="1041" ht="13.5" spans="1:3">
      <c r="A1041"/>
      <c r="B1041"/>
      <c r="C1041"/>
    </row>
    <row r="1042" ht="13.5" spans="1:3">
      <c r="A1042"/>
      <c r="B1042"/>
      <c r="C1042"/>
    </row>
    <row r="1043" ht="13.5" spans="1:3">
      <c r="A1043"/>
      <c r="B1043"/>
      <c r="C1043"/>
    </row>
    <row r="1044" ht="13.5" spans="1:3">
      <c r="A1044"/>
      <c r="B1044"/>
      <c r="C1044"/>
    </row>
    <row r="1045" ht="13.5" spans="1:3">
      <c r="A1045"/>
      <c r="B1045"/>
      <c r="C1045"/>
    </row>
    <row r="1046" ht="13.5" spans="1:3">
      <c r="A1046"/>
      <c r="B1046"/>
      <c r="C1046"/>
    </row>
    <row r="1047" ht="13.5" spans="1:3">
      <c r="A1047"/>
      <c r="B1047"/>
      <c r="C1047"/>
    </row>
    <row r="1048" ht="13.5" spans="1:3">
      <c r="A1048"/>
      <c r="B1048"/>
      <c r="C1048"/>
    </row>
    <row r="1049" ht="13.5" spans="1:3">
      <c r="A1049"/>
      <c r="B1049"/>
      <c r="C1049"/>
    </row>
    <row r="1050" ht="13.5" spans="1:3">
      <c r="A1050"/>
      <c r="B1050"/>
      <c r="C1050"/>
    </row>
    <row r="1051" ht="13.5" spans="1:3">
      <c r="A1051"/>
      <c r="B1051"/>
      <c r="C1051"/>
    </row>
    <row r="1052" ht="13.5" spans="1:3">
      <c r="A1052"/>
      <c r="B1052"/>
      <c r="C1052"/>
    </row>
    <row r="1053" ht="13.5" spans="1:3">
      <c r="A1053"/>
      <c r="B1053"/>
      <c r="C1053"/>
    </row>
    <row r="1054" ht="13.5" spans="1:3">
      <c r="A1054"/>
      <c r="B1054"/>
      <c r="C1054"/>
    </row>
    <row r="1055" ht="13.5" spans="1:3">
      <c r="A1055"/>
      <c r="B1055"/>
      <c r="C1055"/>
    </row>
    <row r="1056" ht="13.5" spans="1:3">
      <c r="A1056"/>
      <c r="B1056"/>
      <c r="C1056"/>
    </row>
    <row r="1057" ht="13.5" spans="1:3">
      <c r="A1057"/>
      <c r="B1057"/>
      <c r="C1057"/>
    </row>
    <row r="1058" ht="13.5" spans="1:3">
      <c r="A1058"/>
      <c r="B1058"/>
      <c r="C1058"/>
    </row>
    <row r="1059" ht="13.5" spans="1:3">
      <c r="A1059"/>
      <c r="B1059"/>
      <c r="C1059"/>
    </row>
    <row r="1060" ht="13.5" spans="1:3">
      <c r="A1060"/>
      <c r="B1060"/>
      <c r="C1060"/>
    </row>
    <row r="1061" ht="13.5" spans="1:3">
      <c r="A1061"/>
      <c r="B1061"/>
      <c r="C1061"/>
    </row>
    <row r="1062" ht="13.5" spans="1:3">
      <c r="A1062"/>
      <c r="B1062"/>
      <c r="C1062"/>
    </row>
    <row r="1063" ht="13.5" spans="1:3">
      <c r="A1063"/>
      <c r="B1063"/>
      <c r="C1063"/>
    </row>
    <row r="1064" ht="13.5" spans="1:3">
      <c r="A1064"/>
      <c r="B1064"/>
      <c r="C1064"/>
    </row>
    <row r="1065" ht="13.5" spans="1:3">
      <c r="A1065"/>
      <c r="B1065"/>
      <c r="C1065"/>
    </row>
    <row r="1066" ht="13.5" spans="1:3">
      <c r="A1066"/>
      <c r="B1066"/>
      <c r="C1066"/>
    </row>
    <row r="1067" ht="13.5" spans="1:3">
      <c r="A1067"/>
      <c r="B1067"/>
      <c r="C1067"/>
    </row>
    <row r="1068" ht="13.5" spans="1:3">
      <c r="A1068"/>
      <c r="B1068"/>
      <c r="C1068"/>
    </row>
    <row r="1069" ht="13.5" spans="1:3">
      <c r="A1069"/>
      <c r="B1069"/>
      <c r="C1069"/>
    </row>
    <row r="1070" ht="13.5" spans="1:3">
      <c r="A1070"/>
      <c r="B1070"/>
      <c r="C1070"/>
    </row>
    <row r="1071" ht="13.5" spans="1:3">
      <c r="A1071"/>
      <c r="B1071"/>
      <c r="C1071"/>
    </row>
    <row r="1072" ht="13.5" spans="1:3">
      <c r="A1072"/>
      <c r="B1072"/>
      <c r="C1072"/>
    </row>
    <row r="1073" ht="13.5" spans="1:3">
      <c r="A1073"/>
      <c r="B1073"/>
      <c r="C1073"/>
    </row>
    <row r="1074" ht="13.5" spans="1:3">
      <c r="A1074"/>
      <c r="B1074"/>
      <c r="C1074"/>
    </row>
    <row r="1075" ht="13.5" spans="1:3">
      <c r="A1075"/>
      <c r="B1075"/>
      <c r="C1075"/>
    </row>
    <row r="1076" ht="13.5" spans="1:3">
      <c r="A1076"/>
      <c r="B1076"/>
      <c r="C1076"/>
    </row>
    <row r="1077" ht="13.5" spans="1:3">
      <c r="A1077"/>
      <c r="B1077"/>
      <c r="C1077"/>
    </row>
    <row r="1078" ht="13.5" spans="1:3">
      <c r="A1078"/>
      <c r="B1078"/>
      <c r="C1078"/>
    </row>
    <row r="1079" ht="13.5" spans="1:3">
      <c r="A1079"/>
      <c r="B1079"/>
      <c r="C1079"/>
    </row>
    <row r="1080" ht="13.5" spans="1:3">
      <c r="A1080"/>
      <c r="B1080"/>
      <c r="C1080"/>
    </row>
    <row r="1081" ht="13.5" spans="1:3">
      <c r="A1081"/>
      <c r="B1081"/>
      <c r="C1081"/>
    </row>
    <row r="1082" ht="13.5" spans="1:3">
      <c r="A1082"/>
      <c r="B1082"/>
      <c r="C1082"/>
    </row>
    <row r="1083" ht="13.5" spans="1:3">
      <c r="A1083"/>
      <c r="B1083"/>
      <c r="C1083"/>
    </row>
    <row r="1084" ht="13.5" spans="1:3">
      <c r="A1084"/>
      <c r="B1084"/>
      <c r="C1084"/>
    </row>
    <row r="1085" ht="13.5" spans="1:3">
      <c r="A1085"/>
      <c r="B1085"/>
      <c r="C1085"/>
    </row>
    <row r="1086" ht="13.5" spans="1:3">
      <c r="A1086"/>
      <c r="B1086"/>
      <c r="C1086"/>
    </row>
    <row r="1087" ht="13.5" spans="1:3">
      <c r="A1087"/>
      <c r="B1087"/>
      <c r="C1087"/>
    </row>
    <row r="1088" ht="13.5" spans="1:3">
      <c r="A1088"/>
      <c r="B1088"/>
      <c r="C1088"/>
    </row>
    <row r="1089" ht="13.5" spans="1:3">
      <c r="A1089"/>
      <c r="B1089"/>
      <c r="C1089"/>
    </row>
    <row r="1090" ht="13.5" spans="1:3">
      <c r="A1090"/>
      <c r="B1090"/>
      <c r="C1090"/>
    </row>
    <row r="1091" ht="13.5" spans="1:3">
      <c r="A1091"/>
      <c r="B1091"/>
      <c r="C1091"/>
    </row>
    <row r="1092" ht="13.5" spans="1:3">
      <c r="A1092"/>
      <c r="B1092"/>
      <c r="C1092"/>
    </row>
    <row r="1093" ht="13.5" spans="1:3">
      <c r="A1093"/>
      <c r="B1093"/>
      <c r="C1093"/>
    </row>
    <row r="1094" ht="13.5" spans="1:3">
      <c r="A1094"/>
      <c r="B1094"/>
      <c r="C1094"/>
    </row>
    <row r="1095" ht="13.5" spans="1:3">
      <c r="A1095"/>
      <c r="B1095"/>
      <c r="C1095"/>
    </row>
    <row r="1096" ht="13.5" spans="1:3">
      <c r="A1096"/>
      <c r="B1096"/>
      <c r="C1096"/>
    </row>
    <row r="1097" ht="13.5" spans="1:3">
      <c r="A1097"/>
      <c r="B1097"/>
      <c r="C1097"/>
    </row>
    <row r="1098" ht="13.5" spans="1:3">
      <c r="A1098"/>
      <c r="B1098"/>
      <c r="C1098"/>
    </row>
    <row r="1099" ht="13.5" spans="1:3">
      <c r="A1099"/>
      <c r="B1099"/>
      <c r="C1099"/>
    </row>
    <row r="1100" ht="13.5" spans="1:3">
      <c r="A1100"/>
      <c r="B1100"/>
      <c r="C1100"/>
    </row>
    <row r="1101" ht="13.5" spans="1:3">
      <c r="A1101"/>
      <c r="B1101"/>
      <c r="C1101"/>
    </row>
    <row r="1102" ht="13.5" spans="1:3">
      <c r="A1102"/>
      <c r="B1102"/>
      <c r="C1102"/>
    </row>
    <row r="1103" ht="13.5" spans="1:3">
      <c r="A1103"/>
      <c r="B1103"/>
      <c r="C1103"/>
    </row>
    <row r="1104" ht="13.5" spans="1:3">
      <c r="A1104"/>
      <c r="B1104"/>
      <c r="C1104"/>
    </row>
    <row r="1105" ht="13.5" spans="1:3">
      <c r="A1105"/>
      <c r="B1105"/>
      <c r="C1105"/>
    </row>
    <row r="1106" ht="13.5" spans="1:3">
      <c r="A1106"/>
      <c r="B1106"/>
      <c r="C1106"/>
    </row>
    <row r="1107" ht="13.5" spans="1:3">
      <c r="A1107"/>
      <c r="B1107"/>
      <c r="C1107"/>
    </row>
    <row r="1108" ht="13.5" spans="1:3">
      <c r="A1108"/>
      <c r="B1108"/>
      <c r="C1108"/>
    </row>
    <row r="1109" ht="13.5" spans="1:3">
      <c r="A1109"/>
      <c r="B1109"/>
      <c r="C1109"/>
    </row>
    <row r="1110" ht="13.5" spans="1:3">
      <c r="A1110"/>
      <c r="B1110"/>
      <c r="C1110"/>
    </row>
    <row r="1111" ht="13.5" spans="1:3">
      <c r="A1111"/>
      <c r="B1111"/>
      <c r="C1111"/>
    </row>
    <row r="1112" ht="13.5" spans="1:3">
      <c r="A1112"/>
      <c r="B1112"/>
      <c r="C1112"/>
    </row>
    <row r="1113" ht="13.5" spans="1:3">
      <c r="A1113"/>
      <c r="B1113"/>
      <c r="C1113"/>
    </row>
    <row r="1114" ht="13.5" spans="1:3">
      <c r="A1114"/>
      <c r="B1114"/>
      <c r="C1114"/>
    </row>
    <row r="1115" ht="13.5" spans="1:3">
      <c r="A1115"/>
      <c r="B1115"/>
      <c r="C1115"/>
    </row>
    <row r="1116" ht="13.5" spans="1:3">
      <c r="A1116"/>
      <c r="B1116"/>
      <c r="C1116"/>
    </row>
    <row r="1117" ht="13.5" spans="1:3">
      <c r="A1117"/>
      <c r="B1117"/>
      <c r="C1117"/>
    </row>
    <row r="1118" ht="13.5" spans="1:3">
      <c r="A1118"/>
      <c r="B1118"/>
      <c r="C1118"/>
    </row>
    <row r="1119" ht="13.5" spans="1:3">
      <c r="A1119"/>
      <c r="B1119"/>
      <c r="C1119"/>
    </row>
    <row r="1120" ht="13.5" spans="1:3">
      <c r="A1120"/>
      <c r="B1120"/>
      <c r="C1120"/>
    </row>
    <row r="1121" ht="13.5" spans="1:3">
      <c r="A1121"/>
      <c r="B1121"/>
      <c r="C1121"/>
    </row>
    <row r="1122" ht="13.5" spans="1:3">
      <c r="A1122"/>
      <c r="B1122"/>
      <c r="C1122"/>
    </row>
    <row r="1123" ht="13.5" spans="1:3">
      <c r="A1123"/>
      <c r="B1123"/>
      <c r="C1123"/>
    </row>
    <row r="1124" ht="13.5" spans="1:3">
      <c r="A1124"/>
      <c r="B1124"/>
      <c r="C1124"/>
    </row>
    <row r="1125" ht="13.5" spans="1:3">
      <c r="A1125"/>
      <c r="B1125"/>
      <c r="C1125"/>
    </row>
    <row r="1126" ht="13.5" spans="1:3">
      <c r="A1126"/>
      <c r="B1126"/>
      <c r="C1126"/>
    </row>
    <row r="1127" ht="13.5" spans="1:3">
      <c r="A1127"/>
      <c r="B1127"/>
      <c r="C1127"/>
    </row>
    <row r="1128" ht="13.5" spans="1:3">
      <c r="A1128"/>
      <c r="B1128"/>
      <c r="C1128"/>
    </row>
    <row r="1129" ht="13.5" spans="1:3">
      <c r="A1129"/>
      <c r="B1129"/>
      <c r="C1129"/>
    </row>
    <row r="1130" ht="13.5" spans="1:3">
      <c r="A1130"/>
      <c r="B1130"/>
      <c r="C1130"/>
    </row>
    <row r="1131" ht="13.5" spans="1:3">
      <c r="A1131"/>
      <c r="B1131"/>
      <c r="C1131"/>
    </row>
    <row r="1132" ht="13.5" spans="1:3">
      <c r="A1132"/>
      <c r="B1132"/>
      <c r="C1132"/>
    </row>
    <row r="1133" ht="13.5" spans="1:3">
      <c r="A1133"/>
      <c r="B1133"/>
      <c r="C1133"/>
    </row>
    <row r="1134" ht="13.5" spans="1:3">
      <c r="A1134"/>
      <c r="B1134"/>
      <c r="C1134"/>
    </row>
    <row r="1135" ht="13.5" spans="1:3">
      <c r="A1135"/>
      <c r="B1135"/>
      <c r="C1135"/>
    </row>
    <row r="1136" ht="13.5" spans="1:3">
      <c r="A1136"/>
      <c r="B1136"/>
      <c r="C1136"/>
    </row>
    <row r="1137" ht="13.5" spans="1:3">
      <c r="A1137"/>
      <c r="B1137"/>
      <c r="C1137"/>
    </row>
    <row r="1138" ht="13.5" spans="1:3">
      <c r="A1138"/>
      <c r="B1138"/>
      <c r="C1138"/>
    </row>
    <row r="1139" ht="13.5" spans="1:3">
      <c r="A1139"/>
      <c r="B1139"/>
      <c r="C1139"/>
    </row>
    <row r="1140" ht="13.5" spans="1:3">
      <c r="A1140"/>
      <c r="B1140"/>
      <c r="C1140"/>
    </row>
    <row r="1141" ht="13.5" spans="1:3">
      <c r="A1141"/>
      <c r="B1141"/>
      <c r="C1141"/>
    </row>
    <row r="1142" ht="13.5" spans="1:3">
      <c r="A1142"/>
      <c r="B1142"/>
      <c r="C1142"/>
    </row>
    <row r="1143" ht="13.5" spans="1:3">
      <c r="A1143"/>
      <c r="B1143"/>
      <c r="C1143"/>
    </row>
    <row r="1144" ht="13.5" spans="1:3">
      <c r="A1144"/>
      <c r="B1144"/>
      <c r="C1144"/>
    </row>
    <row r="1145" ht="13.5" spans="1:3">
      <c r="A1145"/>
      <c r="B1145"/>
      <c r="C1145"/>
    </row>
    <row r="1146" ht="13.5" spans="1:3">
      <c r="A1146"/>
      <c r="B1146"/>
      <c r="C1146"/>
    </row>
    <row r="1147" ht="13.5" spans="1:3">
      <c r="A1147"/>
      <c r="B1147"/>
      <c r="C1147"/>
    </row>
    <row r="1148" ht="13.5" spans="1:3">
      <c r="A1148"/>
      <c r="B1148"/>
      <c r="C1148"/>
    </row>
    <row r="1149" ht="13.5" spans="1:3">
      <c r="A1149"/>
      <c r="B1149"/>
      <c r="C1149"/>
    </row>
    <row r="1150" ht="13.5" spans="1:3">
      <c r="A1150"/>
      <c r="B1150"/>
      <c r="C1150"/>
    </row>
    <row r="1151" ht="13.5" spans="1:3">
      <c r="A1151"/>
      <c r="B1151"/>
      <c r="C1151"/>
    </row>
    <row r="1152" ht="13.5" spans="1:3">
      <c r="A1152"/>
      <c r="B1152"/>
      <c r="C1152"/>
    </row>
    <row r="1153" ht="13.5" spans="1:3">
      <c r="A1153"/>
      <c r="B1153"/>
      <c r="C1153"/>
    </row>
    <row r="1154" ht="13.5" spans="1:3">
      <c r="A1154"/>
      <c r="B1154"/>
      <c r="C1154"/>
    </row>
    <row r="1155" ht="13.5" spans="1:3">
      <c r="A1155"/>
      <c r="B1155"/>
      <c r="C1155"/>
    </row>
    <row r="1156" ht="13.5" spans="1:3">
      <c r="A1156"/>
      <c r="B1156"/>
      <c r="C1156"/>
    </row>
    <row r="1157" ht="13.5" spans="1:3">
      <c r="A1157"/>
      <c r="B1157"/>
      <c r="C1157"/>
    </row>
    <row r="1158" ht="13.5" spans="1:3">
      <c r="A1158"/>
      <c r="B1158"/>
      <c r="C1158"/>
    </row>
    <row r="1159" ht="13.5" spans="1:3">
      <c r="A1159"/>
      <c r="B1159"/>
      <c r="C1159"/>
    </row>
    <row r="1160" ht="13.5" spans="1:3">
      <c r="A1160"/>
      <c r="B1160"/>
      <c r="C1160"/>
    </row>
    <row r="1161" ht="13.5" spans="1:3">
      <c r="A1161"/>
      <c r="B1161"/>
      <c r="C1161"/>
    </row>
    <row r="1162" ht="13.5" spans="1:3">
      <c r="A1162"/>
      <c r="B1162"/>
      <c r="C1162"/>
    </row>
    <row r="1163" ht="13.5" spans="1:3">
      <c r="A1163"/>
      <c r="B1163"/>
      <c r="C1163"/>
    </row>
    <row r="1164" ht="13.5" spans="1:3">
      <c r="A1164"/>
      <c r="B1164"/>
      <c r="C1164"/>
    </row>
    <row r="1165" ht="13.5" spans="1:3">
      <c r="A1165"/>
      <c r="B1165"/>
      <c r="C1165"/>
    </row>
    <row r="1166" ht="13.5" spans="1:3">
      <c r="A1166"/>
      <c r="B1166"/>
      <c r="C1166"/>
    </row>
    <row r="1167" ht="13.5" spans="1:3">
      <c r="A1167"/>
      <c r="B1167"/>
      <c r="C1167"/>
    </row>
    <row r="1168" ht="13.5" spans="1:3">
      <c r="A1168"/>
      <c r="B1168"/>
      <c r="C1168"/>
    </row>
    <row r="1169" ht="13.5" spans="1:3">
      <c r="A1169"/>
      <c r="B1169"/>
      <c r="C1169"/>
    </row>
    <row r="1170" ht="13.5" spans="1:3">
      <c r="A1170"/>
      <c r="B1170"/>
      <c r="C1170"/>
    </row>
    <row r="1171" ht="13.5" spans="1:3">
      <c r="A1171"/>
      <c r="B1171"/>
      <c r="C1171"/>
    </row>
    <row r="1172" ht="13.5" spans="1:3">
      <c r="A1172"/>
      <c r="B1172"/>
      <c r="C1172"/>
    </row>
    <row r="1173" ht="13.5" spans="1:3">
      <c r="A1173"/>
      <c r="B1173"/>
      <c r="C1173"/>
    </row>
    <row r="1174" ht="13.5" spans="1:3">
      <c r="A1174"/>
      <c r="B1174"/>
      <c r="C1174"/>
    </row>
    <row r="1175" ht="13.5" spans="1:3">
      <c r="A1175"/>
      <c r="B1175"/>
      <c r="C1175"/>
    </row>
    <row r="1176" ht="13.5" spans="1:3">
      <c r="A1176"/>
      <c r="B1176"/>
      <c r="C1176"/>
    </row>
    <row r="1177" ht="13.5" spans="1:3">
      <c r="A1177"/>
      <c r="B1177"/>
      <c r="C1177"/>
    </row>
    <row r="1178" ht="13.5" spans="1:3">
      <c r="A1178"/>
      <c r="B1178"/>
      <c r="C1178"/>
    </row>
    <row r="1179" ht="13.5" spans="1:3">
      <c r="A1179"/>
      <c r="B1179"/>
      <c r="C1179"/>
    </row>
    <row r="1180" ht="13.5" spans="1:3">
      <c r="A1180"/>
      <c r="B1180"/>
      <c r="C1180"/>
    </row>
    <row r="1181" ht="13.5" spans="1:3">
      <c r="A1181"/>
      <c r="B1181"/>
      <c r="C1181"/>
    </row>
    <row r="1182" ht="13.5" spans="1:3">
      <c r="A1182"/>
      <c r="B1182"/>
      <c r="C1182"/>
    </row>
    <row r="1183" ht="13.5" spans="1:3">
      <c r="A1183"/>
      <c r="B1183"/>
      <c r="C1183"/>
    </row>
    <row r="1184" ht="13.5" spans="1:3">
      <c r="A1184"/>
      <c r="B1184"/>
      <c r="C1184"/>
    </row>
    <row r="1185" ht="13.5" spans="1:3">
      <c r="A1185"/>
      <c r="B1185"/>
      <c r="C1185"/>
    </row>
    <row r="1186" ht="13.5" spans="1:3">
      <c r="A1186"/>
      <c r="B1186"/>
      <c r="C1186"/>
    </row>
    <row r="1187" ht="13.5" spans="1:3">
      <c r="A1187"/>
      <c r="B1187"/>
      <c r="C1187"/>
    </row>
    <row r="1188" ht="13.5" spans="1:3">
      <c r="A1188"/>
      <c r="B1188"/>
      <c r="C1188"/>
    </row>
    <row r="1189" ht="13.5" spans="1:3">
      <c r="A1189"/>
      <c r="B1189"/>
      <c r="C1189"/>
    </row>
    <row r="1190" ht="13.5" spans="1:3">
      <c r="A1190"/>
      <c r="B1190"/>
      <c r="C1190"/>
    </row>
    <row r="1191" ht="13.5" spans="1:3">
      <c r="A1191"/>
      <c r="B1191"/>
      <c r="C1191"/>
    </row>
    <row r="1192" ht="13.5" spans="1:3">
      <c r="A1192"/>
      <c r="B1192"/>
      <c r="C1192"/>
    </row>
    <row r="1193" ht="13.5" spans="1:3">
      <c r="A1193"/>
      <c r="B1193"/>
      <c r="C1193"/>
    </row>
    <row r="1194" ht="13.5" spans="1:3">
      <c r="A1194"/>
      <c r="B1194"/>
      <c r="C1194"/>
    </row>
    <row r="1195" ht="13.5" spans="1:3">
      <c r="A1195"/>
      <c r="B1195"/>
      <c r="C1195"/>
    </row>
    <row r="1196" ht="13.5" spans="1:3">
      <c r="A1196"/>
      <c r="B1196"/>
      <c r="C1196"/>
    </row>
    <row r="1197" ht="13.5" spans="1:3">
      <c r="A1197"/>
      <c r="B1197"/>
      <c r="C1197"/>
    </row>
    <row r="1198" ht="13.5" spans="1:3">
      <c r="A1198"/>
      <c r="B1198"/>
      <c r="C1198"/>
    </row>
    <row r="1199" ht="13.5" spans="1:3">
      <c r="A1199"/>
      <c r="B1199"/>
      <c r="C1199"/>
    </row>
    <row r="1200" ht="13.5" spans="1:3">
      <c r="A1200"/>
      <c r="B1200"/>
      <c r="C1200"/>
    </row>
    <row r="1201" ht="13.5" spans="1:3">
      <c r="A1201"/>
      <c r="B1201"/>
      <c r="C1201"/>
    </row>
    <row r="1202" ht="13.5" spans="1:3">
      <c r="A1202"/>
      <c r="B1202"/>
      <c r="C1202"/>
    </row>
    <row r="1203" ht="13.5" spans="1:3">
      <c r="A1203"/>
      <c r="B1203"/>
      <c r="C1203"/>
    </row>
    <row r="1204" ht="13.5" spans="1:3">
      <c r="A1204"/>
      <c r="B1204"/>
      <c r="C1204"/>
    </row>
    <row r="1205" ht="13.5" spans="1:3">
      <c r="A1205"/>
      <c r="B1205"/>
      <c r="C1205"/>
    </row>
    <row r="1206" ht="13.5" spans="1:3">
      <c r="A1206"/>
      <c r="B1206"/>
      <c r="C1206"/>
    </row>
    <row r="1207" ht="13.5" spans="1:3">
      <c r="A1207"/>
      <c r="B1207"/>
      <c r="C1207"/>
    </row>
    <row r="1208" ht="13.5" spans="1:3">
      <c r="A1208"/>
      <c r="B1208"/>
      <c r="C1208"/>
    </row>
    <row r="1209" ht="13.5" spans="1:3">
      <c r="A1209"/>
      <c r="B1209"/>
      <c r="C1209"/>
    </row>
    <row r="1210" ht="13.5" spans="1:3">
      <c r="A1210"/>
      <c r="B1210"/>
      <c r="C1210"/>
    </row>
    <row r="1211" ht="13.5" spans="1:3">
      <c r="A1211"/>
      <c r="B1211"/>
      <c r="C1211"/>
    </row>
    <row r="1212" ht="13.5" spans="1:3">
      <c r="A1212"/>
      <c r="B1212"/>
      <c r="C1212"/>
    </row>
    <row r="1213" ht="13.5" spans="1:3">
      <c r="A1213"/>
      <c r="B1213"/>
      <c r="C1213"/>
    </row>
    <row r="1214" ht="13.5" spans="1:3">
      <c r="A1214"/>
      <c r="B1214"/>
      <c r="C1214"/>
    </row>
    <row r="1215" ht="13.5" spans="1:3">
      <c r="A1215"/>
      <c r="B1215"/>
      <c r="C1215"/>
    </row>
    <row r="1216" ht="13.5" spans="1:3">
      <c r="A1216"/>
      <c r="B1216"/>
      <c r="C1216"/>
    </row>
    <row r="1217" ht="13.5" spans="1:3">
      <c r="A1217"/>
      <c r="B1217"/>
      <c r="C1217"/>
    </row>
    <row r="1218" ht="13.5" spans="1:3">
      <c r="A1218"/>
      <c r="B1218"/>
      <c r="C1218"/>
    </row>
    <row r="1219" ht="13.5" spans="1:3">
      <c r="A1219"/>
      <c r="B1219"/>
      <c r="C1219"/>
    </row>
    <row r="1220" ht="13.5" spans="1:3">
      <c r="A1220"/>
      <c r="B1220"/>
      <c r="C1220"/>
    </row>
    <row r="1221" ht="13.5" spans="1:3">
      <c r="A1221"/>
      <c r="B1221"/>
      <c r="C1221"/>
    </row>
    <row r="1222" ht="13.5" spans="1:3">
      <c r="A1222"/>
      <c r="B1222"/>
      <c r="C1222"/>
    </row>
    <row r="1223" ht="13.5" spans="1:3">
      <c r="A1223"/>
      <c r="B1223"/>
      <c r="C1223"/>
    </row>
    <row r="1224" ht="13.5" spans="1:3">
      <c r="A1224"/>
      <c r="B1224"/>
      <c r="C1224"/>
    </row>
    <row r="1225" ht="13.5" spans="1:3">
      <c r="A1225"/>
      <c r="B1225"/>
      <c r="C1225"/>
    </row>
    <row r="1226" ht="13.5" spans="1:3">
      <c r="A1226"/>
      <c r="B1226"/>
      <c r="C1226"/>
    </row>
    <row r="1227" ht="13.5" spans="1:3">
      <c r="A1227"/>
      <c r="B1227"/>
      <c r="C1227"/>
    </row>
    <row r="1228" ht="13.5" spans="1:3">
      <c r="A1228"/>
      <c r="B1228"/>
      <c r="C1228"/>
    </row>
    <row r="1229" ht="13.5" spans="1:3">
      <c r="A1229"/>
      <c r="B1229"/>
      <c r="C1229"/>
    </row>
    <row r="1230" ht="13.5" spans="1:3">
      <c r="A1230"/>
      <c r="B1230"/>
      <c r="C1230"/>
    </row>
    <row r="1231" ht="13.5" spans="1:3">
      <c r="A1231"/>
      <c r="B1231"/>
      <c r="C1231"/>
    </row>
    <row r="1232" ht="13.5" spans="1:3">
      <c r="A1232"/>
      <c r="B1232"/>
      <c r="C1232"/>
    </row>
    <row r="1233" ht="13.5" spans="1:3">
      <c r="A1233"/>
      <c r="B1233"/>
      <c r="C1233"/>
    </row>
    <row r="1234" ht="13.5" spans="1:3">
      <c r="A1234"/>
      <c r="B1234"/>
      <c r="C1234"/>
    </row>
    <row r="1235" ht="13.5" spans="1:3">
      <c r="A1235"/>
      <c r="B1235"/>
      <c r="C1235"/>
    </row>
    <row r="1236" ht="13.5" spans="1:3">
      <c r="A1236"/>
      <c r="B1236"/>
      <c r="C1236"/>
    </row>
    <row r="1237" ht="13.5" spans="1:3">
      <c r="A1237"/>
      <c r="B1237"/>
      <c r="C1237"/>
    </row>
    <row r="1238" ht="13.5" spans="1:3">
      <c r="A1238"/>
      <c r="B1238"/>
      <c r="C1238"/>
    </row>
    <row r="1239" ht="13.5" spans="1:3">
      <c r="A1239"/>
      <c r="B1239"/>
      <c r="C1239"/>
    </row>
    <row r="1240" ht="13.5" spans="1:3">
      <c r="A1240"/>
      <c r="B1240"/>
      <c r="C1240"/>
    </row>
    <row r="1241" ht="13.5" spans="1:3">
      <c r="A1241"/>
      <c r="B1241"/>
      <c r="C1241"/>
    </row>
    <row r="1242" ht="13.5" spans="1:3">
      <c r="A1242"/>
      <c r="B1242"/>
      <c r="C1242"/>
    </row>
    <row r="1243" ht="13.5" spans="1:3">
      <c r="A1243"/>
      <c r="B1243"/>
      <c r="C1243"/>
    </row>
    <row r="1244" ht="13.5" spans="1:3">
      <c r="A1244"/>
      <c r="B1244"/>
      <c r="C1244"/>
    </row>
    <row r="1245" ht="13.5" spans="1:3">
      <c r="A1245"/>
      <c r="B1245"/>
      <c r="C1245"/>
    </row>
    <row r="1246" ht="13.5" spans="1:3">
      <c r="A1246"/>
      <c r="B1246"/>
      <c r="C1246"/>
    </row>
    <row r="1247" ht="13.5" spans="1:3">
      <c r="A1247"/>
      <c r="B1247"/>
      <c r="C1247"/>
    </row>
    <row r="1248" ht="13.5" spans="1:3">
      <c r="A1248"/>
      <c r="B1248"/>
      <c r="C1248"/>
    </row>
    <row r="1249" ht="13.5" spans="1:3">
      <c r="A1249"/>
      <c r="B1249"/>
      <c r="C1249"/>
    </row>
    <row r="1250" ht="13.5" spans="1:3">
      <c r="A1250"/>
      <c r="B1250"/>
      <c r="C1250"/>
    </row>
    <row r="1251" ht="13.5" spans="1:3">
      <c r="A1251"/>
      <c r="B1251"/>
      <c r="C1251"/>
    </row>
    <row r="1252" ht="13.5" spans="1:3">
      <c r="A1252"/>
      <c r="B1252"/>
      <c r="C1252"/>
    </row>
    <row r="1253" ht="13.5" spans="1:3">
      <c r="A1253"/>
      <c r="B1253"/>
      <c r="C1253"/>
    </row>
    <row r="1254" ht="13.5" spans="1:3">
      <c r="A1254"/>
      <c r="B1254"/>
      <c r="C1254"/>
    </row>
    <row r="1255" ht="13.5" spans="1:3">
      <c r="A1255"/>
      <c r="B1255"/>
      <c r="C1255"/>
    </row>
    <row r="1256" ht="13.5" spans="1:3">
      <c r="A1256"/>
      <c r="B1256"/>
      <c r="C1256"/>
    </row>
    <row r="1257" ht="13.5" spans="1:3">
      <c r="A1257"/>
      <c r="B1257"/>
      <c r="C1257"/>
    </row>
    <row r="1258" ht="13.5" spans="1:3">
      <c r="A1258"/>
      <c r="B1258"/>
      <c r="C1258"/>
    </row>
    <row r="1259" ht="13.5" spans="1:3">
      <c r="A1259"/>
      <c r="B1259"/>
      <c r="C1259"/>
    </row>
    <row r="1260" ht="13.5" spans="1:3">
      <c r="A1260"/>
      <c r="B1260"/>
      <c r="C1260"/>
    </row>
    <row r="1261" ht="13.5" spans="1:3">
      <c r="A1261"/>
      <c r="B1261"/>
      <c r="C1261"/>
    </row>
    <row r="1262" ht="13.5" spans="1:3">
      <c r="A1262"/>
      <c r="B1262"/>
      <c r="C1262"/>
    </row>
    <row r="1263" ht="13.5" spans="1:3">
      <c r="A1263"/>
      <c r="B1263"/>
      <c r="C1263"/>
    </row>
    <row r="1264" ht="13.5" spans="1:3">
      <c r="A1264"/>
      <c r="B1264"/>
      <c r="C1264"/>
    </row>
    <row r="1265" ht="13.5" spans="1:3">
      <c r="A1265"/>
      <c r="B1265"/>
      <c r="C1265"/>
    </row>
    <row r="1266" ht="13.5" spans="1:3">
      <c r="A1266"/>
      <c r="B1266"/>
      <c r="C1266"/>
    </row>
    <row r="1267" ht="13.5" spans="1:3">
      <c r="A1267"/>
      <c r="B1267"/>
      <c r="C1267"/>
    </row>
    <row r="1268" ht="13.5" spans="1:3">
      <c r="A1268"/>
      <c r="B1268"/>
      <c r="C1268"/>
    </row>
    <row r="1269" ht="13.5" spans="1:3">
      <c r="A1269"/>
      <c r="B1269"/>
      <c r="C1269"/>
    </row>
    <row r="1270" ht="13.5" spans="1:3">
      <c r="A1270"/>
      <c r="B1270"/>
      <c r="C1270"/>
    </row>
    <row r="1271" ht="13.5" spans="1:3">
      <c r="A1271"/>
      <c r="B1271"/>
      <c r="C1271"/>
    </row>
    <row r="1272" ht="13.5" spans="1:3">
      <c r="A1272"/>
      <c r="B1272"/>
      <c r="C1272"/>
    </row>
    <row r="1273" ht="13.5" spans="1:3">
      <c r="A1273"/>
      <c r="B1273"/>
      <c r="C1273"/>
    </row>
    <row r="1274" ht="13.5" spans="1:3">
      <c r="A1274"/>
      <c r="B1274"/>
      <c r="C1274"/>
    </row>
    <row r="1275" ht="13.5" spans="1:3">
      <c r="A1275"/>
      <c r="B1275"/>
      <c r="C1275"/>
    </row>
    <row r="1276" ht="13.5" spans="1:3">
      <c r="A1276"/>
      <c r="B1276"/>
      <c r="C1276"/>
    </row>
    <row r="1277" ht="13.5" spans="1:3">
      <c r="A1277"/>
      <c r="B1277"/>
      <c r="C1277"/>
    </row>
    <row r="1278" ht="13.5" spans="1:3">
      <c r="A1278"/>
      <c r="B1278"/>
      <c r="C1278"/>
    </row>
    <row r="1279" ht="13.5" spans="1:3">
      <c r="A1279"/>
      <c r="B1279"/>
      <c r="C1279"/>
    </row>
    <row r="1280" ht="13.5" spans="1:3">
      <c r="A1280"/>
      <c r="B1280"/>
      <c r="C1280"/>
    </row>
    <row r="1281" ht="13.5" spans="1:3">
      <c r="A1281"/>
      <c r="B1281"/>
      <c r="C1281"/>
    </row>
    <row r="1282" ht="13.5" spans="1:3">
      <c r="A1282"/>
      <c r="B1282"/>
      <c r="C1282"/>
    </row>
    <row r="1283" ht="13.5" spans="1:3">
      <c r="A1283"/>
      <c r="B1283"/>
      <c r="C1283"/>
    </row>
    <row r="1284" ht="13.5" spans="1:3">
      <c r="A1284"/>
      <c r="B1284"/>
      <c r="C1284"/>
    </row>
    <row r="1285" ht="13.5" spans="1:3">
      <c r="A1285"/>
      <c r="B1285"/>
      <c r="C1285"/>
    </row>
    <row r="1286" ht="13.5" spans="1:3">
      <c r="A1286"/>
      <c r="B1286"/>
      <c r="C1286"/>
    </row>
    <row r="1287" ht="13.5" spans="1:3">
      <c r="A1287"/>
      <c r="B1287"/>
      <c r="C1287"/>
    </row>
    <row r="1288" ht="13.5" spans="1:3">
      <c r="A1288"/>
      <c r="B1288"/>
      <c r="C1288"/>
    </row>
    <row r="1289" ht="13.5" spans="1:3">
      <c r="A1289"/>
      <c r="B1289"/>
      <c r="C1289"/>
    </row>
    <row r="1290" ht="13.5" spans="1:3">
      <c r="A1290"/>
      <c r="B1290"/>
      <c r="C1290"/>
    </row>
    <row r="1291" ht="13.5" spans="1:3">
      <c r="A1291"/>
      <c r="B1291"/>
      <c r="C1291"/>
    </row>
    <row r="1292" ht="13.5" spans="1:3">
      <c r="A1292"/>
      <c r="B1292"/>
      <c r="C1292"/>
    </row>
    <row r="1293" ht="13.5" spans="1:3">
      <c r="A1293"/>
      <c r="B1293"/>
      <c r="C1293"/>
    </row>
    <row r="1294" ht="13.5" spans="1:3">
      <c r="A1294"/>
      <c r="B1294"/>
      <c r="C1294"/>
    </row>
    <row r="1295" ht="13.5" spans="1:3">
      <c r="A1295"/>
      <c r="B1295"/>
      <c r="C1295"/>
    </row>
    <row r="1296" ht="13.5" spans="1:3">
      <c r="A1296"/>
      <c r="B1296"/>
      <c r="C1296"/>
    </row>
    <row r="1297" ht="13.5" spans="1:3">
      <c r="A1297"/>
      <c r="B1297"/>
      <c r="C1297"/>
    </row>
    <row r="1298" ht="13.5" spans="1:3">
      <c r="A1298"/>
      <c r="B1298"/>
      <c r="C1298"/>
    </row>
    <row r="1299" ht="13.5" spans="1:3">
      <c r="A1299"/>
      <c r="B1299"/>
      <c r="C1299"/>
    </row>
    <row r="1300" ht="13.5" spans="1:3">
      <c r="A1300"/>
      <c r="B1300"/>
      <c r="C1300"/>
    </row>
    <row r="1301" ht="13.5" spans="1:3">
      <c r="A1301"/>
      <c r="B1301"/>
      <c r="C1301"/>
    </row>
    <row r="1302" ht="13.5" spans="1:3">
      <c r="A1302"/>
      <c r="B1302"/>
      <c r="C1302"/>
    </row>
    <row r="1303" ht="13.5" spans="1:3">
      <c r="A1303"/>
      <c r="B1303"/>
      <c r="C1303"/>
    </row>
    <row r="1304" ht="13.5" spans="1:3">
      <c r="A1304"/>
      <c r="B1304"/>
      <c r="C1304"/>
    </row>
    <row r="1305" ht="13.5" spans="1:3">
      <c r="A1305"/>
      <c r="B1305"/>
      <c r="C1305"/>
    </row>
    <row r="1306" ht="13.5" spans="1:3">
      <c r="A1306"/>
      <c r="B1306"/>
      <c r="C1306"/>
    </row>
    <row r="1307" ht="13.5" spans="1:3">
      <c r="A1307"/>
      <c r="B1307"/>
      <c r="C1307"/>
    </row>
    <row r="1308" ht="13.5" spans="1:3">
      <c r="A1308"/>
      <c r="B1308"/>
      <c r="C1308"/>
    </row>
    <row r="1309" ht="13.5" spans="1:3">
      <c r="A1309"/>
      <c r="B1309"/>
      <c r="C1309"/>
    </row>
    <row r="1310" ht="13.5" spans="1:3">
      <c r="A1310"/>
      <c r="B1310"/>
      <c r="C1310"/>
    </row>
    <row r="1311" ht="13.5" spans="1:3">
      <c r="A1311"/>
      <c r="B1311"/>
      <c r="C1311"/>
    </row>
    <row r="1312" ht="13.5" spans="1:3">
      <c r="A1312"/>
      <c r="B1312"/>
      <c r="C1312"/>
    </row>
    <row r="1313" ht="13.5" spans="1:3">
      <c r="A1313"/>
      <c r="B1313"/>
      <c r="C1313"/>
    </row>
    <row r="1314" ht="13.5" spans="1:3">
      <c r="A1314"/>
      <c r="B1314"/>
      <c r="C1314"/>
    </row>
    <row r="1315" ht="13.5" spans="1:3">
      <c r="A1315"/>
      <c r="B1315"/>
      <c r="C1315"/>
    </row>
    <row r="1316" ht="13.5" spans="1:3">
      <c r="A1316"/>
      <c r="B1316"/>
      <c r="C1316"/>
    </row>
    <row r="1317" ht="13.5" spans="1:3">
      <c r="A1317"/>
      <c r="B1317"/>
      <c r="C1317"/>
    </row>
    <row r="1318" ht="13.5" spans="1:3">
      <c r="A1318"/>
      <c r="B1318"/>
      <c r="C1318"/>
    </row>
    <row r="1319" ht="13.5" spans="1:3">
      <c r="A1319"/>
      <c r="B1319"/>
      <c r="C1319"/>
    </row>
    <row r="1320" ht="13.5" spans="1:3">
      <c r="A1320"/>
      <c r="B1320"/>
      <c r="C1320"/>
    </row>
    <row r="1321" ht="13.5" spans="1:3">
      <c r="A1321"/>
      <c r="B1321"/>
      <c r="C1321"/>
    </row>
    <row r="1322" ht="13.5" spans="1:3">
      <c r="A1322"/>
      <c r="B1322"/>
      <c r="C1322"/>
    </row>
    <row r="1323" ht="13.5" spans="1:3">
      <c r="A1323"/>
      <c r="B1323"/>
      <c r="C1323"/>
    </row>
    <row r="1324" ht="13.5" spans="1:3">
      <c r="A1324"/>
      <c r="B1324"/>
      <c r="C1324"/>
    </row>
    <row r="1325" ht="13.5" spans="1:3">
      <c r="A1325"/>
      <c r="B1325"/>
      <c r="C1325"/>
    </row>
    <row r="1326" ht="13.5" spans="1:3">
      <c r="A1326"/>
      <c r="B1326"/>
      <c r="C1326"/>
    </row>
    <row r="1327" ht="13.5" spans="1:3">
      <c r="A1327"/>
      <c r="B1327"/>
      <c r="C1327"/>
    </row>
    <row r="1328" ht="13.5" spans="1:3">
      <c r="A1328"/>
      <c r="B1328"/>
      <c r="C1328"/>
    </row>
    <row r="1329" ht="13.5" spans="1:3">
      <c r="A1329"/>
      <c r="B1329"/>
      <c r="C1329"/>
    </row>
    <row r="1330" ht="13.5" spans="1:3">
      <c r="A1330"/>
      <c r="B1330"/>
      <c r="C1330"/>
    </row>
    <row r="1331" ht="13.5" spans="1:3">
      <c r="A1331"/>
      <c r="B1331"/>
      <c r="C1331"/>
    </row>
    <row r="1332" ht="13.5" spans="1:3">
      <c r="A1332"/>
      <c r="B1332"/>
      <c r="C1332"/>
    </row>
    <row r="1333" ht="13.5" spans="1:3">
      <c r="A1333"/>
      <c r="B1333"/>
      <c r="C1333"/>
    </row>
    <row r="1334" ht="13.5" spans="1:3">
      <c r="A1334"/>
      <c r="B1334"/>
      <c r="C1334"/>
    </row>
    <row r="1335" ht="13.5" spans="1:3">
      <c r="A1335"/>
      <c r="B1335"/>
      <c r="C1335"/>
    </row>
    <row r="1336" ht="13.5" spans="1:3">
      <c r="A1336"/>
      <c r="B1336"/>
      <c r="C1336"/>
    </row>
    <row r="1337" ht="13.5" spans="1:3">
      <c r="A1337"/>
      <c r="B1337"/>
      <c r="C1337"/>
    </row>
    <row r="1338" ht="13.5" spans="1:3">
      <c r="A1338"/>
      <c r="B1338"/>
      <c r="C1338"/>
    </row>
    <row r="1339" ht="13.5" spans="1:3">
      <c r="A1339"/>
      <c r="B1339"/>
      <c r="C1339"/>
    </row>
    <row r="1340" ht="13.5" spans="1:3">
      <c r="A1340"/>
      <c r="B1340"/>
      <c r="C1340"/>
    </row>
    <row r="1341" ht="13.5" spans="1:3">
      <c r="A1341"/>
      <c r="B1341"/>
      <c r="C1341"/>
    </row>
    <row r="1342" ht="13.5" spans="1:3">
      <c r="A1342"/>
      <c r="B1342"/>
      <c r="C1342"/>
    </row>
    <row r="1343" ht="13.5" spans="1:3">
      <c r="A1343"/>
      <c r="B1343"/>
      <c r="C1343"/>
    </row>
    <row r="1344" ht="13.5" spans="1:3">
      <c r="A1344"/>
      <c r="B1344"/>
      <c r="C1344"/>
    </row>
    <row r="1345" ht="13.5" spans="1:3">
      <c r="A1345"/>
      <c r="B1345"/>
      <c r="C1345"/>
    </row>
    <row r="1346" ht="13.5" spans="1:3">
      <c r="A1346"/>
      <c r="B1346"/>
      <c r="C1346"/>
    </row>
    <row r="1347" ht="13.5" spans="1:3">
      <c r="A1347"/>
      <c r="B1347"/>
      <c r="C1347"/>
    </row>
    <row r="1348" ht="13.5" spans="1:3">
      <c r="A1348"/>
      <c r="B1348"/>
      <c r="C1348"/>
    </row>
    <row r="1349" ht="13.5" spans="1:3">
      <c r="A1349"/>
      <c r="B1349"/>
      <c r="C1349"/>
    </row>
    <row r="1350" ht="13.5" spans="1:3">
      <c r="A1350"/>
      <c r="B1350"/>
      <c r="C1350"/>
    </row>
    <row r="1351" ht="13.5" spans="1:3">
      <c r="A1351"/>
      <c r="B1351"/>
      <c r="C1351"/>
    </row>
    <row r="1352" ht="13.5" spans="1:3">
      <c r="A1352"/>
      <c r="B1352"/>
      <c r="C1352"/>
    </row>
    <row r="1353" ht="13.5" spans="1:3">
      <c r="A1353"/>
      <c r="B1353"/>
      <c r="C1353"/>
    </row>
    <row r="1354" ht="13.5" spans="1:3">
      <c r="A1354"/>
      <c r="B1354"/>
      <c r="C1354"/>
    </row>
    <row r="1355" ht="13.5" spans="1:3">
      <c r="A1355"/>
      <c r="B1355"/>
      <c r="C1355"/>
    </row>
    <row r="1356" ht="13.5" spans="1:3">
      <c r="A1356"/>
      <c r="B1356"/>
      <c r="C1356"/>
    </row>
    <row r="1357" ht="13.5" spans="1:3">
      <c r="A1357"/>
      <c r="B1357"/>
      <c r="C1357"/>
    </row>
    <row r="1358" ht="13.5" spans="1:3">
      <c r="A1358"/>
      <c r="B1358"/>
      <c r="C1358"/>
    </row>
    <row r="1359" ht="13.5" spans="1:3">
      <c r="A1359"/>
      <c r="B1359"/>
      <c r="C1359"/>
    </row>
    <row r="1360" ht="13.5" spans="1:3">
      <c r="A1360"/>
      <c r="B1360"/>
      <c r="C1360"/>
    </row>
    <row r="1361" ht="13.5" spans="1:3">
      <c r="A1361"/>
      <c r="B1361"/>
      <c r="C1361"/>
    </row>
    <row r="1362" ht="13.5" spans="1:3">
      <c r="A1362"/>
      <c r="B1362"/>
      <c r="C1362"/>
    </row>
    <row r="1363" ht="13.5" spans="1:3">
      <c r="A1363"/>
      <c r="B1363"/>
      <c r="C1363"/>
    </row>
    <row r="1364" ht="13.5" spans="1:3">
      <c r="A1364"/>
      <c r="B1364"/>
      <c r="C1364"/>
    </row>
    <row r="1365" ht="13.5" spans="1:3">
      <c r="A1365"/>
      <c r="B1365"/>
      <c r="C1365"/>
    </row>
    <row r="1366" ht="13.5" spans="1:3">
      <c r="A1366"/>
      <c r="B1366"/>
      <c r="C1366"/>
    </row>
    <row r="1367" ht="13.5" spans="1:3">
      <c r="A1367"/>
      <c r="B1367"/>
      <c r="C1367"/>
    </row>
    <row r="1368" ht="13.5" spans="1:3">
      <c r="A1368"/>
      <c r="B1368"/>
      <c r="C1368"/>
    </row>
    <row r="1369" ht="13.5" spans="1:3">
      <c r="A1369"/>
      <c r="B1369"/>
      <c r="C1369"/>
    </row>
    <row r="1370" ht="13.5" spans="1:3">
      <c r="A1370"/>
      <c r="B1370"/>
      <c r="C1370"/>
    </row>
    <row r="1371" ht="13.5" spans="1:3">
      <c r="A1371"/>
      <c r="B1371"/>
      <c r="C1371"/>
    </row>
    <row r="1372" ht="13.5" spans="1:3">
      <c r="A1372"/>
      <c r="B1372"/>
      <c r="C1372"/>
    </row>
    <row r="1373" ht="13.5" spans="1:3">
      <c r="A1373"/>
      <c r="B1373"/>
      <c r="C1373"/>
    </row>
    <row r="1374" ht="13.5" spans="1:3">
      <c r="A1374"/>
      <c r="B1374"/>
      <c r="C1374"/>
    </row>
    <row r="1375" ht="13.5" spans="1:3">
      <c r="A1375"/>
      <c r="B1375"/>
      <c r="C1375"/>
    </row>
    <row r="1376" ht="13.5" spans="1:3">
      <c r="A1376"/>
      <c r="B1376"/>
      <c r="C1376"/>
    </row>
    <row r="1377" ht="13.5" spans="1:3">
      <c r="A1377"/>
      <c r="B1377"/>
      <c r="C1377"/>
    </row>
    <row r="1378" ht="13.5" spans="1:3">
      <c r="A1378"/>
      <c r="B1378"/>
      <c r="C1378"/>
    </row>
    <row r="1379" ht="13.5" spans="1:3">
      <c r="A1379"/>
      <c r="B1379"/>
      <c r="C1379"/>
    </row>
    <row r="1380" ht="13.5" spans="1:3">
      <c r="A1380"/>
      <c r="B1380"/>
      <c r="C1380"/>
    </row>
    <row r="1381" ht="13.5" spans="1:3">
      <c r="A1381"/>
      <c r="B1381"/>
      <c r="C1381"/>
    </row>
    <row r="1382" ht="13.5" spans="1:3">
      <c r="A1382"/>
      <c r="B1382"/>
      <c r="C1382"/>
    </row>
    <row r="1383" ht="13.5" spans="1:3">
      <c r="A1383"/>
      <c r="B1383"/>
      <c r="C1383"/>
    </row>
    <row r="1384" ht="13.5" spans="1:3">
      <c r="A1384"/>
      <c r="B1384"/>
      <c r="C1384"/>
    </row>
    <row r="1385" ht="13.5" spans="1:3">
      <c r="A1385"/>
      <c r="B1385"/>
      <c r="C1385"/>
    </row>
    <row r="1386" ht="13.5" spans="1:3">
      <c r="A1386"/>
      <c r="B1386"/>
      <c r="C1386"/>
    </row>
    <row r="1387" ht="13.5" spans="1:3">
      <c r="A1387"/>
      <c r="B1387"/>
      <c r="C1387"/>
    </row>
    <row r="1388" ht="13.5" spans="1:3">
      <c r="A1388"/>
      <c r="B1388"/>
      <c r="C1388"/>
    </row>
    <row r="1389" ht="13.5" spans="1:3">
      <c r="A1389"/>
      <c r="B1389"/>
      <c r="C1389"/>
    </row>
    <row r="1390" ht="13.5" spans="1:3">
      <c r="A1390"/>
      <c r="B1390"/>
      <c r="C1390"/>
    </row>
    <row r="1391" ht="13.5" spans="1:3">
      <c r="A1391"/>
      <c r="B1391"/>
      <c r="C1391"/>
    </row>
    <row r="1392" ht="13.5" spans="1:3">
      <c r="A1392"/>
      <c r="B1392"/>
      <c r="C1392"/>
    </row>
    <row r="1393" ht="13.5" spans="1:3">
      <c r="A1393"/>
      <c r="B1393"/>
      <c r="C1393"/>
    </row>
    <row r="1394" ht="13.5" spans="1:3">
      <c r="A1394"/>
      <c r="B1394"/>
      <c r="C1394"/>
    </row>
    <row r="1395" ht="13.5" spans="1:3">
      <c r="A1395"/>
      <c r="B1395"/>
      <c r="C1395"/>
    </row>
    <row r="1396" ht="13.5" spans="1:3">
      <c r="A1396"/>
      <c r="B1396"/>
      <c r="C1396"/>
    </row>
    <row r="1397" ht="13.5" spans="1:3">
      <c r="A1397"/>
      <c r="B1397"/>
      <c r="C1397"/>
    </row>
    <row r="1398" ht="13.5" spans="1:3">
      <c r="A1398"/>
      <c r="B1398"/>
      <c r="C1398"/>
    </row>
    <row r="1399" ht="13.5" spans="1:3">
      <c r="A1399"/>
      <c r="B1399"/>
      <c r="C1399"/>
    </row>
    <row r="1400" ht="13.5" spans="1:3">
      <c r="A1400"/>
      <c r="B1400"/>
      <c r="C1400"/>
    </row>
    <row r="1401" ht="13.5" spans="1:3">
      <c r="A1401"/>
      <c r="B1401"/>
      <c r="C1401"/>
    </row>
    <row r="1402" ht="13.5" spans="1:3">
      <c r="A1402"/>
      <c r="B1402"/>
      <c r="C1402"/>
    </row>
    <row r="1403" ht="13.5" spans="1:3">
      <c r="A1403"/>
      <c r="B1403"/>
      <c r="C1403"/>
    </row>
    <row r="1404" ht="13.5" spans="1:3">
      <c r="A1404"/>
      <c r="B1404"/>
      <c r="C1404"/>
    </row>
    <row r="1405" ht="13.5" spans="1:3">
      <c r="A1405"/>
      <c r="B1405"/>
      <c r="C1405"/>
    </row>
    <row r="1406" ht="13.5" spans="1:3">
      <c r="A1406"/>
      <c r="B1406"/>
      <c r="C1406"/>
    </row>
    <row r="1407" ht="13.5" spans="1:3">
      <c r="A1407"/>
      <c r="B1407"/>
      <c r="C1407"/>
    </row>
    <row r="1408" ht="13.5" spans="1:3">
      <c r="A1408"/>
      <c r="B1408"/>
      <c r="C1408"/>
    </row>
    <row r="1409" ht="13.5" spans="1:3">
      <c r="A1409"/>
      <c r="B1409"/>
      <c r="C1409"/>
    </row>
    <row r="1410" ht="13.5" spans="1:3">
      <c r="A1410"/>
      <c r="B1410"/>
      <c r="C1410"/>
    </row>
    <row r="1411" ht="13.5" spans="1:3">
      <c r="A1411"/>
      <c r="B1411"/>
      <c r="C1411"/>
    </row>
    <row r="1412" ht="13.5" spans="1:3">
      <c r="A1412"/>
      <c r="B1412"/>
      <c r="C1412"/>
    </row>
    <row r="1413" ht="13.5" spans="1:3">
      <c r="A1413"/>
      <c r="B1413"/>
      <c r="C1413"/>
    </row>
    <row r="1414" ht="13.5" spans="1:3">
      <c r="A1414"/>
      <c r="B1414"/>
      <c r="C1414"/>
    </row>
    <row r="1415" ht="13.5" spans="1:3">
      <c r="A1415"/>
      <c r="B1415"/>
      <c r="C1415"/>
    </row>
    <row r="1416" ht="13.5" spans="1:3">
      <c r="A1416"/>
      <c r="B1416"/>
      <c r="C1416"/>
    </row>
    <row r="1417" ht="13.5" spans="1:3">
      <c r="A1417"/>
      <c r="B1417"/>
      <c r="C1417"/>
    </row>
    <row r="1418" ht="13.5" spans="1:3">
      <c r="A1418"/>
      <c r="B1418"/>
      <c r="C1418"/>
    </row>
    <row r="1419" ht="13.5" spans="1:3">
      <c r="A1419"/>
      <c r="B1419"/>
      <c r="C1419"/>
    </row>
    <row r="1420" ht="13.5" spans="1:3">
      <c r="A1420"/>
      <c r="B1420"/>
      <c r="C1420"/>
    </row>
    <row r="1421" ht="13.5" spans="1:3">
      <c r="A1421"/>
      <c r="B1421"/>
      <c r="C1421"/>
    </row>
    <row r="1422" ht="13.5" spans="1:3">
      <c r="A1422"/>
      <c r="B1422"/>
      <c r="C1422"/>
    </row>
    <row r="1423" ht="13.5" spans="1:3">
      <c r="A1423"/>
      <c r="B1423"/>
      <c r="C1423"/>
    </row>
    <row r="1424" ht="13.5" spans="1:3">
      <c r="A1424"/>
      <c r="B1424"/>
      <c r="C1424"/>
    </row>
    <row r="1425" ht="13.5" spans="1:3">
      <c r="A1425"/>
      <c r="B1425"/>
      <c r="C1425"/>
    </row>
    <row r="1426" ht="13.5" spans="1:3">
      <c r="A1426"/>
      <c r="B1426"/>
      <c r="C1426"/>
    </row>
    <row r="1427" ht="13.5" spans="1:3">
      <c r="A1427"/>
      <c r="B1427"/>
      <c r="C1427"/>
    </row>
    <row r="1428" ht="13.5" spans="1:3">
      <c r="A1428"/>
      <c r="B1428"/>
      <c r="C1428"/>
    </row>
    <row r="1429" ht="13.5" spans="1:3">
      <c r="A1429"/>
      <c r="B1429"/>
      <c r="C1429"/>
    </row>
    <row r="1430" ht="13.5" spans="1:3">
      <c r="A1430"/>
      <c r="B1430"/>
      <c r="C1430"/>
    </row>
    <row r="1431" ht="13.5" spans="1:3">
      <c r="A1431"/>
      <c r="B1431"/>
      <c r="C1431"/>
    </row>
    <row r="1432" ht="13.5" spans="1:3">
      <c r="A1432"/>
      <c r="B1432"/>
      <c r="C1432"/>
    </row>
    <row r="1433" ht="13.5" spans="1:3">
      <c r="A1433"/>
      <c r="B1433"/>
      <c r="C1433"/>
    </row>
    <row r="1434" ht="13.5" spans="1:3">
      <c r="A1434"/>
      <c r="B1434"/>
      <c r="C1434"/>
    </row>
    <row r="1435" ht="13.5" spans="1:3">
      <c r="A1435"/>
      <c r="B1435"/>
      <c r="C1435"/>
    </row>
    <row r="1436" ht="13.5" spans="1:3">
      <c r="A1436"/>
      <c r="B1436"/>
      <c r="C1436"/>
    </row>
    <row r="1437" ht="13.5" spans="1:3">
      <c r="A1437"/>
      <c r="B1437"/>
      <c r="C1437"/>
    </row>
    <row r="1438" ht="13.5" spans="1:3">
      <c r="A1438"/>
      <c r="B1438"/>
      <c r="C1438"/>
    </row>
    <row r="1439" ht="13.5" spans="1:3">
      <c r="A1439"/>
      <c r="B1439"/>
      <c r="C1439"/>
    </row>
    <row r="1440" ht="13.5" spans="1:3">
      <c r="A1440"/>
      <c r="B1440"/>
      <c r="C1440"/>
    </row>
    <row r="1441" ht="13.5" spans="1:3">
      <c r="A1441"/>
      <c r="B1441"/>
      <c r="C1441"/>
    </row>
    <row r="1442" ht="13.5" spans="1:3">
      <c r="A1442"/>
      <c r="B1442"/>
      <c r="C1442"/>
    </row>
    <row r="1443" ht="13.5" spans="1:3">
      <c r="A1443"/>
      <c r="B1443"/>
      <c r="C1443"/>
    </row>
    <row r="1444" ht="13.5" spans="1:3">
      <c r="A1444"/>
      <c r="B1444"/>
      <c r="C1444"/>
    </row>
    <row r="1445" ht="13.5" spans="1:3">
      <c r="A1445"/>
      <c r="B1445"/>
      <c r="C1445"/>
    </row>
    <row r="1446" ht="13.5" spans="1:3">
      <c r="A1446"/>
      <c r="B1446"/>
      <c r="C1446"/>
    </row>
    <row r="1447" ht="13.5" spans="1:3">
      <c r="A1447"/>
      <c r="B1447"/>
      <c r="C1447"/>
    </row>
    <row r="1448" ht="13.5" spans="1:3">
      <c r="A1448"/>
      <c r="B1448"/>
      <c r="C1448"/>
    </row>
    <row r="1449" ht="13.5" spans="1:3">
      <c r="A1449"/>
      <c r="B1449"/>
      <c r="C1449"/>
    </row>
    <row r="1450" ht="13.5" spans="1:3">
      <c r="A1450"/>
      <c r="B1450"/>
      <c r="C1450"/>
    </row>
    <row r="1451" ht="13.5" spans="1:3">
      <c r="A1451"/>
      <c r="B1451"/>
      <c r="C1451"/>
    </row>
    <row r="1452" ht="13.5" spans="1:3">
      <c r="A1452"/>
      <c r="B1452"/>
      <c r="C1452"/>
    </row>
    <row r="1453" ht="13.5" spans="1:3">
      <c r="A1453"/>
      <c r="B1453"/>
      <c r="C1453"/>
    </row>
    <row r="1454" ht="13.5" spans="1:3">
      <c r="A1454"/>
      <c r="B1454"/>
      <c r="C1454"/>
    </row>
    <row r="1455" ht="13.5" spans="1:3">
      <c r="A1455"/>
      <c r="B1455"/>
      <c r="C1455"/>
    </row>
    <row r="1456" ht="13.5" spans="1:3">
      <c r="A1456"/>
      <c r="B1456"/>
      <c r="C1456"/>
    </row>
    <row r="1457" ht="13.5" spans="1:3">
      <c r="A1457"/>
      <c r="B1457"/>
      <c r="C1457"/>
    </row>
    <row r="1458" ht="13.5" spans="1:3">
      <c r="A1458"/>
      <c r="B1458"/>
      <c r="C1458"/>
    </row>
    <row r="1459" ht="13.5" spans="1:3">
      <c r="A1459"/>
      <c r="B1459"/>
      <c r="C1459"/>
    </row>
    <row r="1460" ht="13.5" spans="1:3">
      <c r="A1460"/>
      <c r="B1460"/>
      <c r="C1460"/>
    </row>
    <row r="1461" ht="13.5" spans="1:3">
      <c r="A1461"/>
      <c r="B1461"/>
      <c r="C1461"/>
    </row>
    <row r="1462" ht="13.5" spans="1:3">
      <c r="A1462"/>
      <c r="B1462"/>
      <c r="C1462"/>
    </row>
    <row r="1463" ht="13.5" spans="1:3">
      <c r="A1463"/>
      <c r="B1463"/>
      <c r="C1463"/>
    </row>
    <row r="1464" ht="13.5" spans="1:3">
      <c r="A1464"/>
      <c r="B1464"/>
      <c r="C1464"/>
    </row>
    <row r="1465" ht="13.5" spans="1:3">
      <c r="A1465"/>
      <c r="B1465"/>
      <c r="C1465"/>
    </row>
    <row r="1466" ht="13.5" spans="1:3">
      <c r="A1466"/>
      <c r="B1466"/>
      <c r="C1466"/>
    </row>
    <row r="1467" ht="13.5" spans="1:3">
      <c r="A1467"/>
      <c r="B1467"/>
      <c r="C1467"/>
    </row>
    <row r="1468" ht="13.5" spans="1:3">
      <c r="A1468"/>
      <c r="B1468"/>
      <c r="C1468"/>
    </row>
    <row r="1469" ht="13.5" spans="1:3">
      <c r="A1469"/>
      <c r="B1469"/>
      <c r="C1469"/>
    </row>
    <row r="1470" ht="13.5" spans="1:3">
      <c r="A1470"/>
      <c r="B1470"/>
      <c r="C1470"/>
    </row>
    <row r="1471" ht="13.5" spans="1:3">
      <c r="A1471"/>
      <c r="B1471"/>
      <c r="C1471"/>
    </row>
    <row r="1472" ht="13.5" spans="1:3">
      <c r="A1472"/>
      <c r="B1472"/>
      <c r="C1472"/>
    </row>
    <row r="1473" ht="13.5" spans="1:3">
      <c r="A1473"/>
      <c r="B1473"/>
      <c r="C1473"/>
    </row>
    <row r="1474" ht="13.5" spans="1:3">
      <c r="A1474"/>
      <c r="B1474"/>
      <c r="C1474"/>
    </row>
    <row r="1475" ht="13.5" spans="1:3">
      <c r="A1475"/>
      <c r="B1475"/>
      <c r="C1475"/>
    </row>
    <row r="1476" ht="13.5" spans="1:3">
      <c r="A1476"/>
      <c r="B1476"/>
      <c r="C1476"/>
    </row>
    <row r="1477" ht="13.5" spans="1:3">
      <c r="A1477"/>
      <c r="B1477"/>
      <c r="C1477"/>
    </row>
    <row r="1478" ht="13.5" spans="1:3">
      <c r="A1478"/>
      <c r="B1478"/>
      <c r="C1478"/>
    </row>
    <row r="1479" ht="13.5" spans="1:3">
      <c r="A1479"/>
      <c r="B1479"/>
      <c r="C1479"/>
    </row>
    <row r="1480" ht="13.5" spans="1:3">
      <c r="A1480"/>
      <c r="B1480"/>
      <c r="C1480"/>
    </row>
    <row r="1481" ht="13.5" spans="1:3">
      <c r="A1481"/>
      <c r="B1481"/>
      <c r="C1481"/>
    </row>
    <row r="1482" ht="13.5" spans="1:3">
      <c r="A1482"/>
      <c r="B1482"/>
      <c r="C1482"/>
    </row>
    <row r="1483" ht="13.5" spans="1:3">
      <c r="A1483"/>
      <c r="B1483"/>
      <c r="C1483"/>
    </row>
    <row r="1484" ht="13.5" spans="1:3">
      <c r="A1484"/>
      <c r="B1484"/>
      <c r="C1484"/>
    </row>
    <row r="1485" ht="13.5" spans="1:3">
      <c r="A1485"/>
      <c r="B1485"/>
      <c r="C1485"/>
    </row>
    <row r="1486" ht="13.5" spans="1:3">
      <c r="A1486"/>
      <c r="B1486"/>
      <c r="C1486"/>
    </row>
    <row r="1487" ht="13.5" spans="1:3">
      <c r="A1487"/>
      <c r="B1487"/>
      <c r="C1487"/>
    </row>
    <row r="1488" ht="13.5" spans="1:3">
      <c r="A1488"/>
      <c r="B1488"/>
      <c r="C1488"/>
    </row>
    <row r="1489" ht="13.5" spans="1:3">
      <c r="A1489"/>
      <c r="B1489"/>
      <c r="C1489"/>
    </row>
    <row r="1490" ht="13.5" spans="1:3">
      <c r="A1490"/>
      <c r="B1490"/>
      <c r="C1490"/>
    </row>
    <row r="1491" ht="13.5" spans="1:3">
      <c r="A1491"/>
      <c r="B1491"/>
      <c r="C1491"/>
    </row>
    <row r="1492" ht="13.5" spans="1:3">
      <c r="A1492"/>
      <c r="B1492"/>
      <c r="C1492"/>
    </row>
    <row r="1493" ht="13.5" spans="1:3">
      <c r="A1493"/>
      <c r="B1493"/>
      <c r="C1493"/>
    </row>
    <row r="1494" ht="13.5" spans="1:3">
      <c r="A1494"/>
      <c r="B1494"/>
      <c r="C1494"/>
    </row>
    <row r="1495" ht="13.5" spans="1:3">
      <c r="A1495"/>
      <c r="B1495"/>
      <c r="C1495"/>
    </row>
    <row r="1496" ht="13.5" spans="1:3">
      <c r="A1496"/>
      <c r="B1496"/>
      <c r="C1496"/>
    </row>
    <row r="1497" ht="13.5" spans="1:3">
      <c r="A1497"/>
      <c r="B1497"/>
      <c r="C1497"/>
    </row>
    <row r="1498" ht="13.5" spans="1:3">
      <c r="A1498"/>
      <c r="B1498"/>
      <c r="C1498"/>
    </row>
    <row r="1499" ht="13.5" spans="1:3">
      <c r="A1499"/>
      <c r="B1499"/>
      <c r="C1499"/>
    </row>
    <row r="1500" ht="13.5" spans="1:3">
      <c r="A1500"/>
      <c r="B1500"/>
      <c r="C1500"/>
    </row>
    <row r="1501" ht="13.5" spans="1:3">
      <c r="A1501"/>
      <c r="B1501"/>
      <c r="C1501"/>
    </row>
    <row r="1502" ht="13.5" spans="1:3">
      <c r="A1502"/>
      <c r="B1502"/>
      <c r="C1502"/>
    </row>
    <row r="1503" ht="13.5" spans="1:3">
      <c r="A1503"/>
      <c r="B1503"/>
      <c r="C1503"/>
    </row>
    <row r="1504" ht="13.5" spans="1:3">
      <c r="A1504"/>
      <c r="B1504"/>
      <c r="C1504"/>
    </row>
    <row r="1505" ht="13.5" spans="1:3">
      <c r="A1505"/>
      <c r="B1505"/>
      <c r="C1505"/>
    </row>
    <row r="1506" ht="13.5" spans="1:3">
      <c r="A1506"/>
      <c r="B1506"/>
      <c r="C1506"/>
    </row>
    <row r="1507" ht="13.5" spans="1:3">
      <c r="A1507"/>
      <c r="B1507"/>
      <c r="C1507"/>
    </row>
    <row r="1508" ht="13.5" spans="1:3">
      <c r="A1508"/>
      <c r="B1508"/>
      <c r="C1508"/>
    </row>
    <row r="1509" ht="13.5" spans="1:3">
      <c r="A1509"/>
      <c r="B1509"/>
      <c r="C1509"/>
    </row>
    <row r="1510" ht="13.5" spans="1:3">
      <c r="A1510"/>
      <c r="B1510"/>
      <c r="C1510"/>
    </row>
    <row r="1511" ht="13.5" spans="1:3">
      <c r="A1511"/>
      <c r="B1511"/>
      <c r="C1511"/>
    </row>
    <row r="1512" ht="13.5" spans="1:3">
      <c r="A1512"/>
      <c r="B1512"/>
      <c r="C1512"/>
    </row>
    <row r="1513" ht="13.5" spans="1:3">
      <c r="A1513"/>
      <c r="B1513"/>
      <c r="C1513"/>
    </row>
    <row r="1514" ht="13.5" spans="1:3">
      <c r="A1514"/>
      <c r="B1514"/>
      <c r="C1514"/>
    </row>
    <row r="1515" ht="13.5" spans="1:3">
      <c r="A1515"/>
      <c r="B1515"/>
      <c r="C1515"/>
    </row>
    <row r="1516" ht="13.5" spans="1:3">
      <c r="A1516"/>
      <c r="B1516"/>
      <c r="C1516"/>
    </row>
    <row r="1517" ht="13.5" spans="1:3">
      <c r="A1517"/>
      <c r="B1517"/>
      <c r="C1517"/>
    </row>
    <row r="1518" ht="13.5" spans="1:3">
      <c r="A1518"/>
      <c r="B1518"/>
      <c r="C1518"/>
    </row>
    <row r="1519" ht="13.5" spans="1:3">
      <c r="A1519"/>
      <c r="B1519"/>
      <c r="C1519"/>
    </row>
    <row r="1520" ht="13.5" spans="1:3">
      <c r="A1520"/>
      <c r="B1520"/>
      <c r="C1520"/>
    </row>
    <row r="1521" ht="13.5" spans="1:3">
      <c r="A1521"/>
      <c r="B1521"/>
      <c r="C1521"/>
    </row>
    <row r="1522" ht="13.5" spans="1:3">
      <c r="A1522"/>
      <c r="B1522"/>
      <c r="C1522"/>
    </row>
    <row r="1523" ht="13.5" spans="1:3">
      <c r="A1523"/>
      <c r="B1523"/>
      <c r="C1523"/>
    </row>
    <row r="1524" ht="13.5" spans="1:3">
      <c r="A1524"/>
      <c r="B1524"/>
      <c r="C1524"/>
    </row>
    <row r="1525" ht="13.5" spans="1:3">
      <c r="A1525"/>
      <c r="B1525"/>
      <c r="C1525"/>
    </row>
    <row r="1526" ht="13.5" spans="1:3">
      <c r="A1526"/>
      <c r="B1526"/>
      <c r="C1526"/>
    </row>
    <row r="1527" ht="13.5" spans="1:3">
      <c r="A1527"/>
      <c r="B1527"/>
      <c r="C1527"/>
    </row>
    <row r="1528" ht="13.5" spans="1:3">
      <c r="A1528"/>
      <c r="B1528"/>
      <c r="C1528"/>
    </row>
    <row r="1529" ht="13.5" spans="1:3">
      <c r="A1529"/>
      <c r="B1529"/>
      <c r="C1529"/>
    </row>
    <row r="1530" ht="13.5" spans="1:3">
      <c r="A1530"/>
      <c r="B1530"/>
      <c r="C1530"/>
    </row>
    <row r="1531" ht="13.5" spans="1:3">
      <c r="A1531"/>
      <c r="B1531"/>
      <c r="C1531"/>
    </row>
    <row r="1532" ht="13.5" spans="1:3">
      <c r="A1532"/>
      <c r="B1532"/>
      <c r="C1532"/>
    </row>
    <row r="1533" ht="13.5" spans="1:3">
      <c r="A1533"/>
      <c r="B1533"/>
      <c r="C1533"/>
    </row>
    <row r="1534" ht="13.5" spans="1:3">
      <c r="A1534"/>
      <c r="B1534"/>
      <c r="C1534"/>
    </row>
    <row r="1535" ht="13.5" spans="1:3">
      <c r="A1535"/>
      <c r="B1535"/>
      <c r="C1535"/>
    </row>
    <row r="1536" ht="13.5" spans="1:3">
      <c r="A1536"/>
      <c r="B1536"/>
      <c r="C1536"/>
    </row>
    <row r="1537" ht="13.5" spans="1:3">
      <c r="A1537"/>
      <c r="B1537"/>
      <c r="C1537"/>
    </row>
    <row r="1538" ht="13.5" spans="1:3">
      <c r="A1538"/>
      <c r="B1538"/>
      <c r="C1538"/>
    </row>
    <row r="1539" ht="13.5" spans="1:3">
      <c r="A1539"/>
      <c r="B1539"/>
      <c r="C1539"/>
    </row>
    <row r="1540" ht="13.5" spans="1:3">
      <c r="A1540"/>
      <c r="B1540"/>
      <c r="C1540"/>
    </row>
    <row r="1541" ht="13.5" spans="1:3">
      <c r="A1541"/>
      <c r="B1541"/>
      <c r="C1541"/>
    </row>
    <row r="1542" ht="13.5" spans="1:3">
      <c r="A1542"/>
      <c r="B1542"/>
      <c r="C1542"/>
    </row>
    <row r="1543" ht="13.5" spans="1:3">
      <c r="A1543"/>
      <c r="B1543"/>
      <c r="C1543"/>
    </row>
    <row r="1544" ht="13.5" spans="1:3">
      <c r="A1544"/>
      <c r="B1544"/>
      <c r="C1544"/>
    </row>
    <row r="1545" ht="13.5" spans="1:3">
      <c r="A1545"/>
      <c r="B1545"/>
      <c r="C1545"/>
    </row>
    <row r="1546" ht="13.5" spans="1:3">
      <c r="A1546"/>
      <c r="B1546"/>
      <c r="C1546"/>
    </row>
    <row r="1547" ht="13.5" spans="1:3">
      <c r="A1547"/>
      <c r="B1547"/>
      <c r="C1547"/>
    </row>
    <row r="1548" ht="13.5" spans="1:3">
      <c r="A1548"/>
      <c r="B1548"/>
      <c r="C1548"/>
    </row>
    <row r="1549" ht="13.5" spans="1:3">
      <c r="A1549"/>
      <c r="B1549"/>
      <c r="C1549"/>
    </row>
    <row r="1550" ht="13.5" spans="1:3">
      <c r="A1550"/>
      <c r="B1550"/>
      <c r="C1550"/>
    </row>
    <row r="1551" ht="13.5" spans="1:3">
      <c r="A1551"/>
      <c r="B1551"/>
      <c r="C1551"/>
    </row>
    <row r="1552" ht="13.5" spans="1:3">
      <c r="A1552"/>
      <c r="B1552"/>
      <c r="C1552"/>
    </row>
    <row r="1553" ht="13.5" spans="1:3">
      <c r="A1553"/>
      <c r="B1553"/>
      <c r="C1553"/>
    </row>
    <row r="1554" ht="13.5" spans="1:3">
      <c r="A1554"/>
      <c r="B1554"/>
      <c r="C1554"/>
    </row>
    <row r="1555" ht="13.5" spans="1:3">
      <c r="A1555"/>
      <c r="B1555"/>
      <c r="C1555"/>
    </row>
    <row r="1556" ht="13.5" spans="1:3">
      <c r="A1556"/>
      <c r="B1556"/>
      <c r="C1556"/>
    </row>
    <row r="1557" ht="13.5" spans="1:3">
      <c r="A1557"/>
      <c r="B1557"/>
      <c r="C1557"/>
    </row>
    <row r="1558" ht="13.5" spans="1:3">
      <c r="A1558"/>
      <c r="B1558"/>
      <c r="C1558"/>
    </row>
    <row r="1559" ht="13.5" spans="1:3">
      <c r="A1559"/>
      <c r="B1559"/>
      <c r="C1559"/>
    </row>
    <row r="1560" ht="13.5" spans="1:3">
      <c r="A1560"/>
      <c r="B1560"/>
      <c r="C1560"/>
    </row>
    <row r="1561" ht="13.5" spans="1:3">
      <c r="A1561"/>
      <c r="B1561"/>
      <c r="C1561"/>
    </row>
    <row r="1562" ht="13.5" spans="1:3">
      <c r="A1562"/>
      <c r="B1562"/>
      <c r="C1562"/>
    </row>
    <row r="1563" ht="13.5" spans="1:3">
      <c r="A1563"/>
      <c r="B1563"/>
      <c r="C1563"/>
    </row>
    <row r="1564" ht="13.5" spans="1:3">
      <c r="A1564"/>
      <c r="B1564"/>
      <c r="C1564"/>
    </row>
    <row r="1565" ht="13.5" spans="1:3">
      <c r="A1565"/>
      <c r="B1565"/>
      <c r="C1565"/>
    </row>
    <row r="1566" ht="13.5" spans="1:3">
      <c r="A1566"/>
      <c r="B1566"/>
      <c r="C1566"/>
    </row>
    <row r="1567" ht="13.5" spans="1:3">
      <c r="A1567"/>
      <c r="B1567"/>
      <c r="C1567"/>
    </row>
    <row r="1568" ht="13.5" spans="1:3">
      <c r="A1568"/>
      <c r="B1568"/>
      <c r="C1568"/>
    </row>
    <row r="1569" ht="13.5" spans="1:3">
      <c r="A1569"/>
      <c r="B1569"/>
      <c r="C1569"/>
    </row>
    <row r="1570" ht="13.5" spans="1:3">
      <c r="A1570"/>
      <c r="B1570"/>
      <c r="C1570"/>
    </row>
    <row r="1571" ht="13.5" spans="1:3">
      <c r="A1571"/>
      <c r="B1571"/>
      <c r="C1571"/>
    </row>
    <row r="1572" ht="13.5" spans="1:3">
      <c r="A1572"/>
      <c r="B1572"/>
      <c r="C1572"/>
    </row>
    <row r="1573" ht="13.5" spans="1:3">
      <c r="A1573"/>
      <c r="B1573"/>
      <c r="C1573"/>
    </row>
    <row r="1574" ht="13.5" spans="1:3">
      <c r="A1574"/>
      <c r="B1574"/>
      <c r="C1574"/>
    </row>
    <row r="1575" ht="13.5" spans="1:3">
      <c r="A1575"/>
      <c r="B1575"/>
      <c r="C1575"/>
    </row>
    <row r="1576" ht="13.5" spans="1:3">
      <c r="A1576"/>
      <c r="B1576"/>
      <c r="C1576"/>
    </row>
    <row r="1577" ht="13.5" spans="1:3">
      <c r="A1577"/>
      <c r="B1577"/>
      <c r="C1577"/>
    </row>
    <row r="1578" ht="13.5" spans="1:3">
      <c r="A1578"/>
      <c r="B1578"/>
      <c r="C1578"/>
    </row>
    <row r="1579" ht="13.5" spans="1:3">
      <c r="A1579"/>
      <c r="B1579"/>
      <c r="C1579"/>
    </row>
    <row r="1580" ht="13.5" spans="1:3">
      <c r="A1580"/>
      <c r="B1580"/>
      <c r="C1580"/>
    </row>
    <row r="1581" ht="13.5" spans="1:3">
      <c r="A1581"/>
      <c r="B1581"/>
      <c r="C1581"/>
    </row>
    <row r="1582" ht="13.5" spans="1:3">
      <c r="A1582"/>
      <c r="B1582"/>
      <c r="C1582"/>
    </row>
    <row r="1583" ht="13.5" spans="1:3">
      <c r="A1583"/>
      <c r="B1583"/>
      <c r="C1583"/>
    </row>
    <row r="1584" ht="13.5" spans="1:3">
      <c r="A1584"/>
      <c r="B1584"/>
      <c r="C1584"/>
    </row>
    <row r="1585" ht="13.5" spans="1:3">
      <c r="A1585"/>
      <c r="B1585"/>
      <c r="C1585"/>
    </row>
    <row r="1586" ht="13.5" spans="1:3">
      <c r="A1586"/>
      <c r="B1586"/>
      <c r="C1586"/>
    </row>
    <row r="1587" ht="13.5" spans="1:3">
      <c r="A1587"/>
      <c r="B1587"/>
      <c r="C1587"/>
    </row>
    <row r="1588" ht="13.5" spans="1:3">
      <c r="A1588"/>
      <c r="B1588"/>
      <c r="C1588"/>
    </row>
    <row r="1589" ht="13.5" spans="1:3">
      <c r="A1589"/>
      <c r="B1589"/>
      <c r="C1589"/>
    </row>
    <row r="1590" ht="13.5" spans="1:3">
      <c r="A1590"/>
      <c r="B1590"/>
      <c r="C1590"/>
    </row>
    <row r="1591" ht="13.5" spans="1:3">
      <c r="A1591"/>
      <c r="B1591"/>
      <c r="C1591"/>
    </row>
    <row r="1592" ht="13.5" spans="1:3">
      <c r="A1592"/>
      <c r="B1592"/>
      <c r="C1592"/>
    </row>
    <row r="1593" ht="13.5" spans="1:3">
      <c r="A1593"/>
      <c r="B1593"/>
      <c r="C1593"/>
    </row>
    <row r="1594" ht="13.5" spans="1:3">
      <c r="A1594"/>
      <c r="B1594"/>
      <c r="C1594"/>
    </row>
    <row r="1595" ht="13.5" spans="1:3">
      <c r="A1595"/>
      <c r="B1595"/>
      <c r="C1595"/>
    </row>
    <row r="1596" ht="13.5" spans="1:3">
      <c r="A1596"/>
      <c r="B1596"/>
      <c r="C1596"/>
    </row>
    <row r="1597" ht="13.5" spans="1:3">
      <c r="A1597"/>
      <c r="B1597"/>
      <c r="C1597"/>
    </row>
    <row r="1598" ht="13.5" spans="1:3">
      <c r="A1598"/>
      <c r="B1598"/>
      <c r="C1598"/>
    </row>
    <row r="1599" ht="13.5" spans="1:3">
      <c r="A1599"/>
      <c r="B1599"/>
      <c r="C1599"/>
    </row>
    <row r="1600" ht="13.5" spans="1:3">
      <c r="A1600"/>
      <c r="B1600"/>
      <c r="C1600"/>
    </row>
    <row r="1601" ht="13.5" spans="1:3">
      <c r="A1601"/>
      <c r="B1601"/>
      <c r="C1601"/>
    </row>
    <row r="1602" ht="13.5" spans="1:3">
      <c r="A1602"/>
      <c r="B1602"/>
      <c r="C1602"/>
    </row>
    <row r="1603" ht="13.5" spans="1:3">
      <c r="A1603"/>
      <c r="B1603"/>
      <c r="C1603"/>
    </row>
    <row r="1604" ht="13.5" spans="1:3">
      <c r="A1604"/>
      <c r="B1604"/>
      <c r="C1604"/>
    </row>
    <row r="1605" ht="13.5" spans="1:3">
      <c r="A1605"/>
      <c r="B1605"/>
      <c r="C1605"/>
    </row>
    <row r="1606" ht="13.5" spans="1:3">
      <c r="A1606"/>
      <c r="B1606"/>
      <c r="C1606"/>
    </row>
    <row r="1607" ht="13.5" spans="1:3">
      <c r="A1607"/>
      <c r="B1607"/>
      <c r="C1607"/>
    </row>
    <row r="1608" ht="13.5" spans="1:3">
      <c r="A1608"/>
      <c r="B1608"/>
      <c r="C1608"/>
    </row>
    <row r="1609" ht="13.5" spans="1:3">
      <c r="A1609"/>
      <c r="B1609"/>
      <c r="C1609"/>
    </row>
    <row r="1610" ht="13.5" spans="1:3">
      <c r="A1610"/>
      <c r="B1610"/>
      <c r="C1610"/>
    </row>
    <row r="1611" ht="13.5" spans="1:3">
      <c r="A1611"/>
      <c r="B1611"/>
      <c r="C1611"/>
    </row>
    <row r="1612" ht="13.5" spans="1:3">
      <c r="A1612"/>
      <c r="B1612"/>
      <c r="C1612"/>
    </row>
    <row r="1613" ht="13.5" spans="1:3">
      <c r="A1613"/>
      <c r="B1613"/>
      <c r="C1613"/>
    </row>
    <row r="1614" ht="13.5" spans="1:3">
      <c r="A1614"/>
      <c r="B1614"/>
      <c r="C1614"/>
    </row>
    <row r="1615" ht="13.5" spans="1:3">
      <c r="A1615"/>
      <c r="B1615"/>
      <c r="C1615"/>
    </row>
    <row r="1616" ht="13.5" spans="1:3">
      <c r="A1616"/>
      <c r="B1616"/>
      <c r="C1616"/>
    </row>
    <row r="1617" ht="13.5" spans="1:3">
      <c r="A1617"/>
      <c r="B1617"/>
      <c r="C1617"/>
    </row>
    <row r="1618" ht="13.5" spans="1:3">
      <c r="A1618"/>
      <c r="B1618"/>
      <c r="C1618"/>
    </row>
    <row r="1619" ht="13.5" spans="1:3">
      <c r="A1619"/>
      <c r="B1619"/>
      <c r="C1619"/>
    </row>
    <row r="1620" ht="13.5" spans="1:3">
      <c r="A1620"/>
      <c r="B1620"/>
      <c r="C1620"/>
    </row>
    <row r="1621" ht="13.5" spans="1:3">
      <c r="A1621"/>
      <c r="B1621"/>
      <c r="C1621"/>
    </row>
    <row r="1622" ht="13.5" spans="1:3">
      <c r="A1622"/>
      <c r="B1622"/>
      <c r="C1622"/>
    </row>
    <row r="1623" ht="13.5" spans="1:3">
      <c r="A1623"/>
      <c r="B1623"/>
      <c r="C1623"/>
    </row>
    <row r="1624" ht="13.5" spans="1:3">
      <c r="A1624"/>
      <c r="B1624"/>
      <c r="C1624"/>
    </row>
    <row r="1625" ht="13.5" spans="1:3">
      <c r="A1625"/>
      <c r="B1625"/>
      <c r="C1625"/>
    </row>
    <row r="1626" ht="13.5" spans="1:3">
      <c r="A1626"/>
      <c r="B1626"/>
      <c r="C1626"/>
    </row>
    <row r="1627" ht="13.5" spans="1:3">
      <c r="A1627"/>
      <c r="B1627"/>
      <c r="C1627"/>
    </row>
    <row r="1628" ht="13.5" spans="1:3">
      <c r="A1628"/>
      <c r="B1628"/>
      <c r="C1628"/>
    </row>
    <row r="1629" ht="13.5" spans="1:3">
      <c r="A1629"/>
      <c r="B1629"/>
      <c r="C1629"/>
    </row>
    <row r="1630" ht="13.5" spans="1:3">
      <c r="A1630"/>
      <c r="B1630"/>
      <c r="C1630"/>
    </row>
    <row r="1631" ht="13.5" spans="1:3">
      <c r="A1631"/>
      <c r="B1631"/>
      <c r="C1631"/>
    </row>
    <row r="1632" ht="13.5" spans="1:3">
      <c r="A1632"/>
      <c r="B1632"/>
      <c r="C1632"/>
    </row>
    <row r="1633" ht="13.5" spans="1:3">
      <c r="A1633"/>
      <c r="B1633"/>
      <c r="C1633"/>
    </row>
    <row r="1634" ht="13.5" spans="1:3">
      <c r="A1634"/>
      <c r="B1634"/>
      <c r="C1634"/>
    </row>
    <row r="1635" ht="13.5" spans="1:3">
      <c r="A1635"/>
      <c r="B1635"/>
      <c r="C1635"/>
    </row>
    <row r="1636" ht="13.5" spans="1:3">
      <c r="A1636"/>
      <c r="B1636"/>
      <c r="C1636"/>
    </row>
    <row r="1637" ht="13.5" spans="1:3">
      <c r="A1637"/>
      <c r="B1637"/>
      <c r="C1637"/>
    </row>
    <row r="1638" ht="13.5" spans="1:3">
      <c r="A1638"/>
      <c r="B1638"/>
      <c r="C1638"/>
    </row>
    <row r="1639" ht="13.5" spans="1:3">
      <c r="A1639"/>
      <c r="B1639"/>
      <c r="C1639"/>
    </row>
    <row r="1640" ht="13.5" spans="1:3">
      <c r="A1640"/>
      <c r="B1640"/>
      <c r="C1640"/>
    </row>
    <row r="1641" ht="13.5" spans="1:3">
      <c r="A1641"/>
      <c r="B1641"/>
      <c r="C1641"/>
    </row>
    <row r="1642" ht="13.5" spans="1:3">
      <c r="A1642"/>
      <c r="B1642"/>
      <c r="C1642"/>
    </row>
    <row r="1643" ht="13.5" spans="1:3">
      <c r="A1643"/>
      <c r="B1643"/>
      <c r="C1643"/>
    </row>
    <row r="1644" ht="13.5" spans="1:3">
      <c r="A1644"/>
      <c r="B1644"/>
      <c r="C1644"/>
    </row>
    <row r="1645" ht="13.5" spans="1:3">
      <c r="A1645"/>
      <c r="B1645"/>
      <c r="C1645"/>
    </row>
    <row r="1646" ht="13.5" spans="1:3">
      <c r="A1646"/>
      <c r="B1646"/>
      <c r="C1646"/>
    </row>
    <row r="1647" ht="13.5" spans="1:3">
      <c r="A1647"/>
      <c r="B1647"/>
      <c r="C1647"/>
    </row>
    <row r="1648" ht="13.5" spans="1:3">
      <c r="A1648"/>
      <c r="B1648"/>
      <c r="C1648"/>
    </row>
    <row r="1649" ht="13.5" spans="1:3">
      <c r="A1649"/>
      <c r="B1649"/>
      <c r="C1649"/>
    </row>
    <row r="1650" ht="13.5" spans="1:3">
      <c r="A1650"/>
      <c r="B1650"/>
      <c r="C1650"/>
    </row>
    <row r="1651" ht="13.5" spans="1:3">
      <c r="A1651"/>
      <c r="B1651"/>
      <c r="C1651"/>
    </row>
    <row r="1652" ht="13.5" spans="1:3">
      <c r="A1652"/>
      <c r="B1652"/>
      <c r="C1652"/>
    </row>
    <row r="1653" ht="13.5" spans="1:3">
      <c r="A1653"/>
      <c r="B1653"/>
      <c r="C1653"/>
    </row>
    <row r="1654" ht="13.5" spans="1:3">
      <c r="A1654"/>
      <c r="B1654"/>
      <c r="C1654"/>
    </row>
    <row r="1655" ht="13.5" spans="1:3">
      <c r="A1655"/>
      <c r="B1655"/>
      <c r="C1655"/>
    </row>
    <row r="1656" ht="13.5" spans="1:3">
      <c r="A1656"/>
      <c r="B1656"/>
      <c r="C1656"/>
    </row>
    <row r="1657" ht="13.5" spans="1:3">
      <c r="A1657"/>
      <c r="B1657"/>
      <c r="C1657"/>
    </row>
    <row r="1658" ht="13.5" spans="1:3">
      <c r="A1658"/>
      <c r="B1658"/>
      <c r="C1658"/>
    </row>
    <row r="1659" ht="13.5" spans="1:3">
      <c r="A1659"/>
      <c r="B1659"/>
      <c r="C1659"/>
    </row>
    <row r="1660" ht="13.5" spans="1:3">
      <c r="A1660"/>
      <c r="B1660"/>
      <c r="C1660"/>
    </row>
    <row r="1661" ht="13.5" spans="1:3">
      <c r="A1661"/>
      <c r="B1661"/>
      <c r="C1661"/>
    </row>
    <row r="1662" ht="13.5" spans="1:3">
      <c r="A1662"/>
      <c r="B1662"/>
      <c r="C1662"/>
    </row>
    <row r="1663" ht="13.5" spans="1:3">
      <c r="A1663"/>
      <c r="B1663"/>
      <c r="C1663"/>
    </row>
    <row r="1664" ht="13.5" spans="1:3">
      <c r="A1664"/>
      <c r="B1664"/>
      <c r="C1664"/>
    </row>
    <row r="1665" ht="13.5" spans="1:3">
      <c r="A1665"/>
      <c r="B1665"/>
      <c r="C1665"/>
    </row>
    <row r="1666" ht="13.5" spans="1:3">
      <c r="A1666"/>
      <c r="B1666"/>
      <c r="C1666"/>
    </row>
    <row r="1667" ht="13.5" spans="1:3">
      <c r="A1667"/>
      <c r="B1667"/>
      <c r="C1667"/>
    </row>
    <row r="1668" ht="13.5" spans="1:3">
      <c r="A1668"/>
      <c r="B1668"/>
      <c r="C1668"/>
    </row>
    <row r="1669" ht="13.5" spans="1:3">
      <c r="A1669"/>
      <c r="B1669"/>
      <c r="C1669"/>
    </row>
    <row r="1670" ht="13.5" spans="1:3">
      <c r="A1670"/>
      <c r="B1670"/>
      <c r="C1670"/>
    </row>
    <row r="1671" ht="13.5" spans="1:3">
      <c r="A1671"/>
      <c r="B1671"/>
      <c r="C1671"/>
    </row>
    <row r="1672" ht="13.5" spans="1:3">
      <c r="A1672"/>
      <c r="B1672"/>
      <c r="C1672"/>
    </row>
    <row r="1673" ht="13.5" spans="1:3">
      <c r="A1673"/>
      <c r="B1673"/>
      <c r="C1673"/>
    </row>
    <row r="1674" ht="13.5" spans="1:3">
      <c r="A1674"/>
      <c r="B1674"/>
      <c r="C1674"/>
    </row>
    <row r="1675" ht="13.5" spans="1:3">
      <c r="A1675"/>
      <c r="B1675"/>
      <c r="C1675"/>
    </row>
    <row r="1676" ht="13.5" spans="1:3">
      <c r="A1676"/>
      <c r="B1676"/>
      <c r="C1676"/>
    </row>
    <row r="1677" ht="13.5" spans="1:3">
      <c r="A1677"/>
      <c r="B1677"/>
      <c r="C1677"/>
    </row>
    <row r="1678" ht="13.5" spans="1:3">
      <c r="A1678"/>
      <c r="B1678"/>
      <c r="C1678"/>
    </row>
    <row r="1679" ht="13.5" spans="1:3">
      <c r="A1679"/>
      <c r="B1679"/>
      <c r="C1679"/>
    </row>
    <row r="1680" ht="13.5" spans="1:3">
      <c r="A1680"/>
      <c r="B1680"/>
      <c r="C1680"/>
    </row>
    <row r="1681" ht="13.5" spans="1:3">
      <c r="A1681"/>
      <c r="B1681"/>
      <c r="C1681"/>
    </row>
    <row r="1682" ht="13.5" spans="1:3">
      <c r="A1682"/>
      <c r="B1682"/>
      <c r="C1682"/>
    </row>
    <row r="1683" ht="13.5" spans="1:3">
      <c r="A1683"/>
      <c r="B1683"/>
      <c r="C1683"/>
    </row>
    <row r="1684" ht="13.5" spans="1:3">
      <c r="A1684"/>
      <c r="B1684"/>
      <c r="C1684"/>
    </row>
    <row r="1685" ht="13.5" spans="1:3">
      <c r="A1685"/>
      <c r="B1685"/>
      <c r="C1685"/>
    </row>
    <row r="1686" ht="13.5" spans="1:3">
      <c r="A1686"/>
      <c r="B1686"/>
      <c r="C1686"/>
    </row>
    <row r="1687" ht="13.5" spans="1:3">
      <c r="A1687"/>
      <c r="B1687"/>
      <c r="C1687"/>
    </row>
    <row r="1688" ht="13.5" spans="1:3">
      <c r="A1688"/>
      <c r="B1688"/>
      <c r="C1688"/>
    </row>
    <row r="1689" ht="13.5" spans="1:3">
      <c r="A1689"/>
      <c r="B1689"/>
      <c r="C1689"/>
    </row>
    <row r="1690" ht="13.5" spans="1:3">
      <c r="A1690"/>
      <c r="B1690"/>
      <c r="C1690"/>
    </row>
    <row r="1691" ht="13.5" spans="1:3">
      <c r="A1691"/>
      <c r="B1691"/>
      <c r="C1691"/>
    </row>
    <row r="1692" ht="13.5" spans="1:3">
      <c r="A1692"/>
      <c r="B1692"/>
      <c r="C1692"/>
    </row>
    <row r="1693" ht="13.5" spans="1:3">
      <c r="A1693"/>
      <c r="B1693"/>
      <c r="C1693"/>
    </row>
    <row r="1694" ht="13.5" spans="1:3">
      <c r="A1694"/>
      <c r="B1694"/>
      <c r="C1694"/>
    </row>
    <row r="1695" ht="13.5" spans="1:3">
      <c r="A1695"/>
      <c r="B1695"/>
      <c r="C1695"/>
    </row>
    <row r="1696" ht="13.5" spans="1:3">
      <c r="A1696"/>
      <c r="B1696"/>
      <c r="C1696"/>
    </row>
    <row r="1697" ht="13.5" spans="1:3">
      <c r="A1697"/>
      <c r="B1697"/>
      <c r="C1697"/>
    </row>
    <row r="1698" ht="13.5" spans="1:3">
      <c r="A1698"/>
      <c r="B1698"/>
      <c r="C1698"/>
    </row>
    <row r="1699" ht="13.5" spans="1:3">
      <c r="A1699"/>
      <c r="B1699"/>
      <c r="C1699"/>
    </row>
    <row r="1700" ht="13.5" spans="1:3">
      <c r="A1700"/>
      <c r="B1700"/>
      <c r="C1700"/>
    </row>
    <row r="1701" ht="13.5" spans="1:3">
      <c r="A1701"/>
      <c r="B1701"/>
      <c r="C1701"/>
    </row>
    <row r="1702" ht="13.5" spans="1:3">
      <c r="A1702"/>
      <c r="B1702"/>
      <c r="C1702"/>
    </row>
    <row r="1703" ht="13.5" spans="1:3">
      <c r="A1703"/>
      <c r="B1703"/>
      <c r="C1703"/>
    </row>
    <row r="1704" ht="13.5" spans="1:3">
      <c r="A1704"/>
      <c r="B1704"/>
      <c r="C1704"/>
    </row>
    <row r="1705" ht="13.5" spans="1:3">
      <c r="A1705"/>
      <c r="B1705"/>
      <c r="C1705"/>
    </row>
    <row r="1706" ht="13.5" spans="1:3">
      <c r="A1706"/>
      <c r="B1706"/>
      <c r="C1706"/>
    </row>
    <row r="1707" ht="13.5" spans="1:3">
      <c r="A1707"/>
      <c r="B1707"/>
      <c r="C1707"/>
    </row>
    <row r="1708" ht="13.5" spans="1:3">
      <c r="A1708"/>
      <c r="B1708"/>
      <c r="C1708"/>
    </row>
    <row r="1709" ht="13.5" spans="1:3">
      <c r="A1709"/>
      <c r="B1709"/>
      <c r="C1709"/>
    </row>
    <row r="1710" ht="13.5" spans="1:3">
      <c r="A1710"/>
      <c r="B1710"/>
      <c r="C1710"/>
    </row>
    <row r="1711" ht="13.5" spans="1:3">
      <c r="A1711"/>
      <c r="B1711"/>
      <c r="C1711"/>
    </row>
    <row r="1712" ht="13.5" spans="1:3">
      <c r="A1712"/>
      <c r="B1712"/>
      <c r="C1712"/>
    </row>
    <row r="1713" ht="13.5" spans="1:3">
      <c r="A1713"/>
      <c r="B1713"/>
      <c r="C1713"/>
    </row>
    <row r="1714" ht="13.5" spans="1:3">
      <c r="A1714"/>
      <c r="B1714"/>
      <c r="C1714"/>
    </row>
    <row r="1715" ht="13.5" spans="1:3">
      <c r="A1715"/>
      <c r="B1715"/>
      <c r="C1715"/>
    </row>
    <row r="1716" ht="13.5" spans="1:3">
      <c r="A1716"/>
      <c r="B1716"/>
      <c r="C1716"/>
    </row>
    <row r="1717" ht="13.5" spans="1:3">
      <c r="A1717"/>
      <c r="B1717"/>
      <c r="C1717"/>
    </row>
    <row r="1718" ht="13.5" spans="1:3">
      <c r="A1718"/>
      <c r="B1718"/>
      <c r="C1718"/>
    </row>
    <row r="1719" ht="13.5" spans="1:3">
      <c r="A1719"/>
      <c r="B1719"/>
      <c r="C1719"/>
    </row>
    <row r="1720" ht="13.5" spans="1:3">
      <c r="A1720"/>
      <c r="B1720"/>
      <c r="C1720"/>
    </row>
    <row r="1721" ht="13.5" spans="1:3">
      <c r="A1721"/>
      <c r="B1721"/>
      <c r="C1721"/>
    </row>
    <row r="1722" ht="13.5" spans="1:3">
      <c r="A1722"/>
      <c r="B1722"/>
      <c r="C1722"/>
    </row>
    <row r="1723" ht="13.5" spans="1:3">
      <c r="A1723"/>
      <c r="B1723"/>
      <c r="C1723"/>
    </row>
    <row r="1724" ht="13.5" spans="1:3">
      <c r="A1724"/>
      <c r="B1724"/>
      <c r="C1724"/>
    </row>
    <row r="1725" ht="13.5" spans="1:3">
      <c r="A1725"/>
      <c r="B1725"/>
      <c r="C1725"/>
    </row>
    <row r="1726" ht="13.5" spans="1:3">
      <c r="A1726"/>
      <c r="B1726"/>
      <c r="C1726"/>
    </row>
    <row r="1727" ht="13.5" spans="1:3">
      <c r="A1727"/>
      <c r="B1727"/>
      <c r="C1727"/>
    </row>
    <row r="1728" ht="13.5" spans="1:3">
      <c r="A1728"/>
      <c r="B1728"/>
      <c r="C1728"/>
    </row>
    <row r="1729" ht="13.5" spans="1:3">
      <c r="A1729"/>
      <c r="B1729"/>
      <c r="C1729"/>
    </row>
    <row r="1730" ht="13.5" spans="1:3">
      <c r="A1730"/>
      <c r="B1730"/>
      <c r="C1730"/>
    </row>
    <row r="1731" ht="13.5" spans="1:3">
      <c r="A1731"/>
      <c r="B1731"/>
      <c r="C1731"/>
    </row>
    <row r="1732" ht="13.5" spans="1:3">
      <c r="A1732"/>
      <c r="B1732"/>
      <c r="C1732"/>
    </row>
    <row r="1733" ht="13.5" spans="1:3">
      <c r="A1733"/>
      <c r="B1733"/>
      <c r="C1733"/>
    </row>
    <row r="1734" ht="13.5" spans="1:3">
      <c r="A1734"/>
      <c r="B1734"/>
      <c r="C1734"/>
    </row>
    <row r="1735" ht="13.5" spans="1:3">
      <c r="A1735"/>
      <c r="B1735"/>
      <c r="C1735"/>
    </row>
    <row r="1736" ht="13.5" spans="1:3">
      <c r="A1736"/>
      <c r="B1736"/>
      <c r="C1736"/>
    </row>
    <row r="1737" ht="13.5" spans="1:3">
      <c r="A1737"/>
      <c r="B1737"/>
      <c r="C1737"/>
    </row>
    <row r="1738" ht="13.5" spans="1:3">
      <c r="A1738"/>
      <c r="B1738"/>
      <c r="C1738"/>
    </row>
    <row r="1739" ht="13.5" spans="1:3">
      <c r="A1739"/>
      <c r="B1739"/>
      <c r="C1739"/>
    </row>
    <row r="1740" ht="13.5" spans="1:3">
      <c r="A1740"/>
      <c r="B1740"/>
      <c r="C1740"/>
    </row>
    <row r="1741" ht="13.5" spans="1:3">
      <c r="A1741"/>
      <c r="B1741"/>
      <c r="C1741"/>
    </row>
    <row r="1742" ht="13.5" spans="1:3">
      <c r="A1742"/>
      <c r="B1742"/>
      <c r="C1742"/>
    </row>
    <row r="1743" ht="13.5" spans="1:3">
      <c r="A1743"/>
      <c r="B1743"/>
      <c r="C1743"/>
    </row>
    <row r="1744" ht="13.5" spans="1:3">
      <c r="A1744"/>
      <c r="B1744"/>
      <c r="C1744"/>
    </row>
    <row r="1745" ht="13.5" spans="1:3">
      <c r="A1745"/>
      <c r="B1745"/>
      <c r="C1745"/>
    </row>
    <row r="1746" ht="13.5" spans="1:3">
      <c r="A1746"/>
      <c r="B1746"/>
      <c r="C1746"/>
    </row>
    <row r="1747" ht="13.5" spans="1:3">
      <c r="A1747"/>
      <c r="B1747"/>
      <c r="C1747"/>
    </row>
    <row r="1748" ht="13.5" spans="1:3">
      <c r="A1748"/>
      <c r="B1748"/>
      <c r="C1748"/>
    </row>
    <row r="1749" ht="13.5" spans="1:3">
      <c r="A1749"/>
      <c r="B1749"/>
      <c r="C1749"/>
    </row>
    <row r="1750" ht="13.5" spans="1:3">
      <c r="A1750"/>
      <c r="B1750"/>
      <c r="C1750"/>
    </row>
    <row r="1751" ht="13.5" spans="1:3">
      <c r="A1751"/>
      <c r="B1751"/>
      <c r="C1751"/>
    </row>
    <row r="1752" ht="13.5" spans="1:3">
      <c r="A1752"/>
      <c r="B1752"/>
      <c r="C1752"/>
    </row>
    <row r="1753" ht="13.5" spans="1:3">
      <c r="A1753"/>
      <c r="B1753"/>
      <c r="C1753"/>
    </row>
    <row r="1754" ht="13.5" spans="1:3">
      <c r="A1754"/>
      <c r="B1754"/>
      <c r="C1754"/>
    </row>
    <row r="1755" ht="13.5" spans="1:3">
      <c r="A1755"/>
      <c r="B1755"/>
      <c r="C1755"/>
    </row>
    <row r="1756" ht="13.5" spans="1:3">
      <c r="A1756"/>
      <c r="B1756"/>
      <c r="C1756"/>
    </row>
    <row r="1757" ht="13.5" spans="1:3">
      <c r="A1757"/>
      <c r="B1757"/>
      <c r="C1757"/>
    </row>
    <row r="1758" ht="13.5" spans="1:3">
      <c r="A1758"/>
      <c r="B1758"/>
      <c r="C1758"/>
    </row>
    <row r="1759" ht="13.5" spans="1:3">
      <c r="A1759"/>
      <c r="B1759"/>
      <c r="C1759"/>
    </row>
    <row r="1760" ht="13.5" spans="1:3">
      <c r="A1760"/>
      <c r="B1760"/>
      <c r="C1760"/>
    </row>
    <row r="1761" ht="13.5" spans="1:3">
      <c r="A1761"/>
      <c r="B1761"/>
      <c r="C1761"/>
    </row>
    <row r="1762" ht="13.5" spans="1:3">
      <c r="A1762"/>
      <c r="B1762"/>
      <c r="C1762"/>
    </row>
    <row r="1763" ht="13.5" spans="1:3">
      <c r="A1763"/>
      <c r="B1763"/>
      <c r="C1763"/>
    </row>
    <row r="1764" ht="13.5" spans="1:3">
      <c r="A1764"/>
      <c r="B1764"/>
      <c r="C1764"/>
    </row>
    <row r="1765" ht="13.5" spans="1:3">
      <c r="A1765"/>
      <c r="B1765"/>
      <c r="C1765"/>
    </row>
    <row r="1766" ht="13.5" spans="1:3">
      <c r="A1766"/>
      <c r="B1766"/>
      <c r="C1766"/>
    </row>
    <row r="1767" ht="13.5" spans="1:3">
      <c r="A1767"/>
      <c r="B1767"/>
      <c r="C1767"/>
    </row>
    <row r="1768" ht="13.5" spans="1:3">
      <c r="A1768"/>
      <c r="B1768"/>
      <c r="C1768"/>
    </row>
    <row r="1769" ht="13.5" spans="1:3">
      <c r="A1769"/>
      <c r="B1769"/>
      <c r="C1769"/>
    </row>
    <row r="1770" ht="13.5" spans="1:3">
      <c r="A1770"/>
      <c r="B1770"/>
      <c r="C1770"/>
    </row>
    <row r="1771" ht="13.5" spans="1:3">
      <c r="A1771"/>
      <c r="B1771"/>
      <c r="C1771"/>
    </row>
    <row r="1772" ht="13.5" spans="1:3">
      <c r="A1772"/>
      <c r="B1772"/>
      <c r="C1772"/>
    </row>
    <row r="1773" ht="13.5" spans="1:3">
      <c r="A1773"/>
      <c r="B1773"/>
      <c r="C1773"/>
    </row>
    <row r="1774" ht="13.5" spans="1:3">
      <c r="A1774"/>
      <c r="B1774"/>
      <c r="C1774"/>
    </row>
    <row r="1775" ht="13.5" spans="1:3">
      <c r="A1775"/>
      <c r="B1775"/>
      <c r="C1775"/>
    </row>
    <row r="1776" ht="13.5" spans="1:3">
      <c r="A1776"/>
      <c r="B1776"/>
      <c r="C1776"/>
    </row>
    <row r="1777" ht="13.5" spans="1:3">
      <c r="A1777"/>
      <c r="B1777"/>
      <c r="C1777"/>
    </row>
    <row r="1778" ht="13.5" spans="1:3">
      <c r="A1778"/>
      <c r="B1778"/>
      <c r="C1778"/>
    </row>
    <row r="1779" ht="13.5" spans="1:3">
      <c r="A1779"/>
      <c r="B1779"/>
      <c r="C1779"/>
    </row>
    <row r="1780" ht="13.5" spans="1:3">
      <c r="A1780"/>
      <c r="B1780"/>
      <c r="C1780"/>
    </row>
    <row r="1781" ht="13.5" spans="1:3">
      <c r="A1781"/>
      <c r="B1781"/>
      <c r="C1781"/>
    </row>
    <row r="1782" ht="13.5" spans="1:3">
      <c r="A1782"/>
      <c r="B1782"/>
      <c r="C1782"/>
    </row>
    <row r="1783" ht="13.5" spans="1:3">
      <c r="A1783"/>
      <c r="B1783"/>
      <c r="C1783"/>
    </row>
    <row r="1784" ht="13.5" spans="1:3">
      <c r="A1784"/>
      <c r="B1784"/>
      <c r="C1784"/>
    </row>
    <row r="1785" ht="13.5" spans="1:3">
      <c r="A1785"/>
      <c r="B1785"/>
      <c r="C1785"/>
    </row>
    <row r="1786" ht="13.5" spans="1:3">
      <c r="A1786"/>
      <c r="B1786"/>
      <c r="C1786"/>
    </row>
    <row r="1787" ht="13.5" spans="1:3">
      <c r="A1787"/>
      <c r="B1787"/>
      <c r="C1787"/>
    </row>
    <row r="1788" ht="13.5" spans="1:3">
      <c r="A1788"/>
      <c r="B1788"/>
      <c r="C1788"/>
    </row>
    <row r="1789" ht="13.5" spans="1:3">
      <c r="A1789"/>
      <c r="B1789"/>
      <c r="C1789"/>
    </row>
    <row r="1790" ht="13.5" spans="1:3">
      <c r="A1790"/>
      <c r="B1790"/>
      <c r="C1790"/>
    </row>
    <row r="1791" ht="13.5" spans="1:3">
      <c r="A1791"/>
      <c r="B1791"/>
      <c r="C1791"/>
    </row>
    <row r="1792" ht="13.5" spans="1:3">
      <c r="A1792"/>
      <c r="B1792"/>
      <c r="C1792"/>
    </row>
    <row r="1793" ht="13.5" spans="1:3">
      <c r="A1793"/>
      <c r="B1793"/>
      <c r="C1793"/>
    </row>
    <row r="1794" ht="13.5" spans="1:3">
      <c r="A1794"/>
      <c r="B1794"/>
      <c r="C1794"/>
    </row>
    <row r="1795" ht="13.5" spans="1:3">
      <c r="A1795"/>
      <c r="B1795"/>
      <c r="C1795"/>
    </row>
    <row r="1796" ht="13.5" spans="1:3">
      <c r="A1796"/>
      <c r="B1796"/>
      <c r="C1796"/>
    </row>
    <row r="1797" ht="13.5" spans="1:3">
      <c r="A1797"/>
      <c r="B1797"/>
      <c r="C1797"/>
    </row>
    <row r="1798" ht="13.5" spans="1:3">
      <c r="A1798"/>
      <c r="B1798"/>
      <c r="C1798"/>
    </row>
    <row r="1799" ht="13.5" spans="1:3">
      <c r="A1799"/>
      <c r="B1799"/>
      <c r="C1799"/>
    </row>
    <row r="1800" ht="13.5" spans="1:3">
      <c r="A1800"/>
      <c r="B1800"/>
      <c r="C1800"/>
    </row>
    <row r="1801" ht="13.5" spans="1:3">
      <c r="A1801"/>
      <c r="B1801"/>
      <c r="C1801"/>
    </row>
    <row r="1802" ht="13.5" spans="1:3">
      <c r="A1802"/>
      <c r="B1802"/>
      <c r="C1802"/>
    </row>
    <row r="1803" ht="13.5" spans="1:3">
      <c r="A1803"/>
      <c r="B1803"/>
      <c r="C1803"/>
    </row>
    <row r="1804" ht="13.5" spans="1:3">
      <c r="A1804"/>
      <c r="B1804"/>
      <c r="C1804"/>
    </row>
    <row r="1805" ht="13.5" spans="1:3">
      <c r="A1805"/>
      <c r="B1805"/>
      <c r="C1805"/>
    </row>
    <row r="1806" ht="13.5" spans="1:3">
      <c r="A1806"/>
      <c r="B1806"/>
      <c r="C1806"/>
    </row>
    <row r="1807" ht="13.5" spans="1:3">
      <c r="A1807"/>
      <c r="B1807"/>
      <c r="C1807"/>
    </row>
    <row r="1808" ht="13.5" spans="1:3">
      <c r="A1808"/>
      <c r="B1808"/>
      <c r="C1808"/>
    </row>
    <row r="1809" ht="13.5" spans="1:3">
      <c r="A1809"/>
      <c r="B1809"/>
      <c r="C1809"/>
    </row>
    <row r="1810" ht="13.5" spans="1:3">
      <c r="A1810"/>
      <c r="B1810"/>
      <c r="C1810"/>
    </row>
    <row r="1811" ht="13.5" spans="1:3">
      <c r="A1811"/>
      <c r="B1811"/>
      <c r="C1811"/>
    </row>
    <row r="1812" ht="13.5" spans="1:3">
      <c r="A1812"/>
      <c r="B1812"/>
      <c r="C1812"/>
    </row>
    <row r="1813" ht="13.5" spans="1:3">
      <c r="A1813"/>
      <c r="B1813"/>
      <c r="C1813"/>
    </row>
    <row r="1814" ht="13.5" spans="1:3">
      <c r="A1814"/>
      <c r="B1814"/>
      <c r="C1814"/>
    </row>
    <row r="1815" ht="13.5" spans="1:3">
      <c r="A1815"/>
      <c r="B1815"/>
      <c r="C1815"/>
    </row>
    <row r="1816" ht="13.5" spans="1:3">
      <c r="A1816"/>
      <c r="B1816"/>
      <c r="C1816"/>
    </row>
    <row r="1817" ht="13.5" spans="1:3">
      <c r="A1817"/>
      <c r="B1817"/>
      <c r="C1817"/>
    </row>
    <row r="1818" ht="13.5" spans="1:3">
      <c r="A1818"/>
      <c r="B1818"/>
      <c r="C1818"/>
    </row>
    <row r="1819" ht="13.5" spans="1:3">
      <c r="A1819"/>
      <c r="B1819"/>
      <c r="C1819"/>
    </row>
    <row r="1820" ht="13.5" spans="1:3">
      <c r="A1820"/>
      <c r="B1820"/>
      <c r="C1820"/>
    </row>
    <row r="1821" ht="13.5" spans="1:3">
      <c r="A1821"/>
      <c r="B1821"/>
      <c r="C1821"/>
    </row>
    <row r="1822" ht="13.5" spans="1:3">
      <c r="A1822"/>
      <c r="B1822"/>
      <c r="C1822"/>
    </row>
    <row r="1823" ht="13.5" spans="1:3">
      <c r="A1823"/>
      <c r="B1823"/>
      <c r="C1823"/>
    </row>
    <row r="1824" ht="13.5" spans="1:3">
      <c r="A1824"/>
      <c r="B1824"/>
      <c r="C1824"/>
    </row>
    <row r="1825" ht="13.5" spans="1:3">
      <c r="A1825"/>
      <c r="B1825"/>
      <c r="C1825"/>
    </row>
    <row r="1826" ht="13.5" spans="1:3">
      <c r="A1826"/>
      <c r="B1826"/>
      <c r="C1826"/>
    </row>
    <row r="1827" ht="13.5" spans="1:3">
      <c r="A1827"/>
      <c r="B1827"/>
      <c r="C1827"/>
    </row>
    <row r="1828" ht="13.5" spans="1:3">
      <c r="A1828"/>
      <c r="B1828"/>
      <c r="C1828"/>
    </row>
    <row r="1829" ht="13.5" spans="1:3">
      <c r="A1829"/>
      <c r="B1829"/>
      <c r="C1829"/>
    </row>
    <row r="1830" ht="13.5" spans="1:3">
      <c r="A1830"/>
      <c r="B1830"/>
      <c r="C1830"/>
    </row>
    <row r="1831" ht="13.5" spans="1:3">
      <c r="A1831"/>
      <c r="B1831"/>
      <c r="C1831"/>
    </row>
    <row r="1832" ht="13.5" spans="1:3">
      <c r="A1832"/>
      <c r="B1832"/>
      <c r="C1832"/>
    </row>
    <row r="1833" ht="13.5" spans="1:3">
      <c r="A1833"/>
      <c r="B1833"/>
      <c r="C1833"/>
    </row>
    <row r="1834" ht="13.5" spans="1:3">
      <c r="A1834"/>
      <c r="B1834"/>
      <c r="C1834"/>
    </row>
    <row r="1835" ht="13.5" spans="1:3">
      <c r="A1835"/>
      <c r="B1835"/>
      <c r="C1835"/>
    </row>
    <row r="1836" ht="13.5" spans="1:3">
      <c r="A1836"/>
      <c r="B1836"/>
      <c r="C1836"/>
    </row>
    <row r="1837" ht="13.5" spans="1:3">
      <c r="A1837"/>
      <c r="B1837"/>
      <c r="C1837"/>
    </row>
    <row r="1838" ht="13.5" spans="1:3">
      <c r="A1838"/>
      <c r="B1838"/>
      <c r="C1838"/>
    </row>
    <row r="1839" ht="13.5" spans="1:3">
      <c r="A1839"/>
      <c r="B1839"/>
      <c r="C1839"/>
    </row>
    <row r="1840" ht="13.5" spans="1:3">
      <c r="A1840"/>
      <c r="B1840"/>
      <c r="C1840"/>
    </row>
    <row r="1841" ht="13.5" spans="1:3">
      <c r="A1841"/>
      <c r="B1841"/>
      <c r="C1841"/>
    </row>
    <row r="1842" ht="13.5" spans="1:3">
      <c r="A1842"/>
      <c r="B1842"/>
      <c r="C1842"/>
    </row>
    <row r="1843" ht="13.5" spans="1:3">
      <c r="A1843"/>
      <c r="B1843"/>
      <c r="C1843"/>
    </row>
    <row r="1844" ht="13.5" spans="1:3">
      <c r="A1844"/>
      <c r="B1844"/>
      <c r="C1844"/>
    </row>
    <row r="1845" ht="13.5" spans="1:3">
      <c r="A1845"/>
      <c r="B1845"/>
      <c r="C1845"/>
    </row>
    <row r="1846" ht="13.5" spans="1:3">
      <c r="A1846"/>
      <c r="B1846"/>
      <c r="C1846"/>
    </row>
    <row r="1847" ht="13.5" spans="1:3">
      <c r="A1847"/>
      <c r="B1847"/>
      <c r="C1847"/>
    </row>
    <row r="1848" ht="13.5" spans="1:3">
      <c r="A1848"/>
      <c r="B1848"/>
      <c r="C1848"/>
    </row>
    <row r="1849" ht="13.5" spans="1:3">
      <c r="A1849"/>
      <c r="B1849"/>
      <c r="C1849"/>
    </row>
    <row r="1850" ht="13.5" spans="1:3">
      <c r="A1850"/>
      <c r="B1850"/>
      <c r="C1850"/>
    </row>
    <row r="1851" ht="13.5" spans="1:3">
      <c r="A1851"/>
      <c r="B1851"/>
      <c r="C1851"/>
    </row>
    <row r="1852" ht="13.5" spans="1:3">
      <c r="A1852"/>
      <c r="B1852"/>
      <c r="C1852"/>
    </row>
    <row r="1853" ht="13.5" spans="1:3">
      <c r="A1853"/>
      <c r="B1853"/>
      <c r="C1853"/>
    </row>
    <row r="1854" ht="13.5" spans="1:3">
      <c r="A1854"/>
      <c r="B1854"/>
      <c r="C1854"/>
    </row>
    <row r="1855" ht="13.5" spans="1:3">
      <c r="A1855"/>
      <c r="B1855"/>
      <c r="C1855"/>
    </row>
    <row r="1856" ht="13.5" spans="1:3">
      <c r="A1856"/>
      <c r="B1856"/>
      <c r="C1856"/>
    </row>
    <row r="1857" ht="13.5" spans="1:3">
      <c r="A1857"/>
      <c r="B1857"/>
      <c r="C1857"/>
    </row>
    <row r="1858" ht="13.5" spans="1:3">
      <c r="A1858"/>
      <c r="B1858"/>
      <c r="C1858"/>
    </row>
    <row r="1859" ht="13.5" spans="1:3">
      <c r="A1859"/>
      <c r="B1859"/>
      <c r="C1859"/>
    </row>
    <row r="1860" ht="13.5" spans="1:3">
      <c r="A1860"/>
      <c r="B1860"/>
      <c r="C1860"/>
    </row>
    <row r="1861" ht="13.5" spans="1:3">
      <c r="A1861"/>
      <c r="B1861"/>
      <c r="C1861"/>
    </row>
    <row r="1862" ht="13.5" spans="1:3">
      <c r="A1862"/>
      <c r="B1862"/>
      <c r="C1862"/>
    </row>
    <row r="1863" ht="13.5" spans="1:3">
      <c r="A1863"/>
      <c r="B1863"/>
      <c r="C1863"/>
    </row>
    <row r="1864" ht="13.5" spans="1:3">
      <c r="A1864"/>
      <c r="B1864"/>
      <c r="C1864"/>
    </row>
    <row r="1865" ht="13.5" spans="1:3">
      <c r="A1865"/>
      <c r="B1865"/>
      <c r="C1865"/>
    </row>
    <row r="1866" ht="13.5" spans="1:3">
      <c r="A1866"/>
      <c r="B1866"/>
      <c r="C1866"/>
    </row>
    <row r="1867" ht="13.5" spans="1:3">
      <c r="A1867"/>
      <c r="B1867"/>
      <c r="C1867"/>
    </row>
    <row r="1868" ht="13.5" spans="1:3">
      <c r="A1868"/>
      <c r="B1868"/>
      <c r="C1868"/>
    </row>
    <row r="1869" ht="13.5" spans="1:3">
      <c r="A1869"/>
      <c r="B1869"/>
      <c r="C1869"/>
    </row>
    <row r="1870" ht="13.5" spans="1:3">
      <c r="A1870"/>
      <c r="B1870"/>
      <c r="C1870"/>
    </row>
    <row r="1871" ht="13.5" spans="1:3">
      <c r="A1871"/>
      <c r="B1871"/>
      <c r="C1871"/>
    </row>
    <row r="1872" ht="13.5" spans="1:3">
      <c r="A1872"/>
      <c r="B1872"/>
      <c r="C1872"/>
    </row>
    <row r="1873" ht="13.5" spans="1:3">
      <c r="A1873"/>
      <c r="B1873"/>
      <c r="C1873"/>
    </row>
    <row r="1874" ht="13.5" spans="1:3">
      <c r="A1874"/>
      <c r="B1874"/>
      <c r="C1874"/>
    </row>
    <row r="1875" ht="13.5" spans="1:3">
      <c r="A1875"/>
      <c r="B1875"/>
      <c r="C1875"/>
    </row>
    <row r="1876" ht="13.5" spans="1:3">
      <c r="A1876"/>
      <c r="B1876"/>
      <c r="C1876"/>
    </row>
    <row r="1877" ht="13.5" spans="1:3">
      <c r="A1877"/>
      <c r="B1877"/>
      <c r="C1877"/>
    </row>
    <row r="1878" ht="13.5" spans="1:3">
      <c r="A1878"/>
      <c r="B1878"/>
      <c r="C1878"/>
    </row>
    <row r="1879" ht="13.5" spans="1:3">
      <c r="A1879"/>
      <c r="B1879"/>
      <c r="C1879"/>
    </row>
    <row r="1880" ht="13.5" spans="1:3">
      <c r="A1880"/>
      <c r="B1880"/>
      <c r="C1880"/>
    </row>
    <row r="1881" ht="13.5" spans="1:3">
      <c r="A1881"/>
      <c r="B1881"/>
      <c r="C1881"/>
    </row>
    <row r="1882" ht="13.5" spans="1:3">
      <c r="A1882"/>
      <c r="B1882"/>
      <c r="C1882"/>
    </row>
    <row r="1883" ht="13.5" spans="1:3">
      <c r="A1883"/>
      <c r="B1883"/>
      <c r="C1883"/>
    </row>
    <row r="1884" ht="13.5" spans="1:3">
      <c r="A1884"/>
      <c r="B1884"/>
      <c r="C1884"/>
    </row>
    <row r="1885" ht="13.5" spans="1:3">
      <c r="A1885"/>
      <c r="B1885"/>
      <c r="C1885"/>
    </row>
    <row r="1886" ht="13.5" spans="1:3">
      <c r="A1886"/>
      <c r="B1886"/>
      <c r="C1886"/>
    </row>
    <row r="1887" ht="13.5" spans="1:3">
      <c r="A1887"/>
      <c r="B1887"/>
      <c r="C1887"/>
    </row>
    <row r="1888" ht="13.5" spans="1:3">
      <c r="A1888"/>
      <c r="B1888"/>
      <c r="C1888"/>
    </row>
    <row r="1889" ht="13.5" spans="1:3">
      <c r="A1889"/>
      <c r="B1889"/>
      <c r="C1889"/>
    </row>
    <row r="1890" ht="13.5" spans="1:3">
      <c r="A1890"/>
      <c r="B1890"/>
      <c r="C1890"/>
    </row>
    <row r="1891" ht="13.5" spans="1:3">
      <c r="A1891"/>
      <c r="B1891"/>
      <c r="C1891"/>
    </row>
    <row r="1892" ht="13.5" spans="1:3">
      <c r="A1892"/>
      <c r="B1892"/>
      <c r="C1892"/>
    </row>
    <row r="1893" ht="13.5" spans="1:3">
      <c r="A1893"/>
      <c r="B1893"/>
      <c r="C1893"/>
    </row>
    <row r="1894" ht="13.5" spans="1:3">
      <c r="A1894"/>
      <c r="B1894"/>
      <c r="C1894"/>
    </row>
    <row r="1895" ht="13.5" spans="1:3">
      <c r="A1895"/>
      <c r="B1895"/>
      <c r="C1895"/>
    </row>
    <row r="1896" ht="13.5" spans="1:3">
      <c r="A1896"/>
      <c r="B1896"/>
      <c r="C1896"/>
    </row>
    <row r="1897" ht="13.5" spans="1:3">
      <c r="A1897"/>
      <c r="B1897"/>
      <c r="C1897"/>
    </row>
    <row r="1898" ht="13.5" spans="1:3">
      <c r="A1898"/>
      <c r="B1898"/>
      <c r="C1898"/>
    </row>
    <row r="1899" ht="13.5" spans="1:3">
      <c r="A1899"/>
      <c r="B1899"/>
      <c r="C1899"/>
    </row>
    <row r="1900" ht="13.5" spans="1:3">
      <c r="A1900"/>
      <c r="B1900"/>
      <c r="C1900"/>
    </row>
    <row r="1901" ht="13.5" spans="1:3">
      <c r="A1901"/>
      <c r="B1901"/>
      <c r="C1901"/>
    </row>
    <row r="1902" ht="13.5" spans="1:3">
      <c r="A1902"/>
      <c r="B1902"/>
      <c r="C1902"/>
    </row>
    <row r="1903" ht="13.5" spans="1:3">
      <c r="A1903"/>
      <c r="B1903"/>
      <c r="C1903"/>
    </row>
    <row r="1904" ht="13.5" spans="1:3">
      <c r="A1904"/>
      <c r="B1904"/>
      <c r="C1904"/>
    </row>
    <row r="1905" ht="13.5" spans="1:3">
      <c r="A1905"/>
      <c r="B1905"/>
      <c r="C1905"/>
    </row>
    <row r="1906" ht="13.5" spans="1:3">
      <c r="A1906"/>
      <c r="B1906"/>
      <c r="C1906"/>
    </row>
    <row r="1907" ht="13.5" spans="1:3">
      <c r="A1907"/>
      <c r="B1907"/>
      <c r="C1907"/>
    </row>
    <row r="1908" ht="13.5" spans="1:3">
      <c r="A1908"/>
      <c r="B1908"/>
      <c r="C1908"/>
    </row>
    <row r="1909" ht="13.5" spans="1:3">
      <c r="A1909"/>
      <c r="B1909"/>
      <c r="C1909"/>
    </row>
    <row r="1910" ht="13.5" spans="1:3">
      <c r="A1910"/>
      <c r="B1910"/>
      <c r="C1910"/>
    </row>
    <row r="1911" ht="13.5" spans="1:3">
      <c r="A1911"/>
      <c r="B1911"/>
      <c r="C1911"/>
    </row>
    <row r="1912" ht="13.5" spans="1:3">
      <c r="A1912"/>
      <c r="B1912"/>
      <c r="C1912"/>
    </row>
    <row r="1913" ht="13.5" spans="1:3">
      <c r="A1913"/>
      <c r="B1913"/>
      <c r="C1913"/>
    </row>
    <row r="1914" ht="13.5" spans="1:3">
      <c r="A1914"/>
      <c r="B1914"/>
      <c r="C1914"/>
    </row>
    <row r="1915" ht="13.5" spans="1:3">
      <c r="A1915"/>
      <c r="B1915"/>
      <c r="C1915"/>
    </row>
    <row r="1916" ht="13.5" spans="1:3">
      <c r="A1916"/>
      <c r="B1916"/>
      <c r="C1916"/>
    </row>
    <row r="1917" ht="13.5" spans="1:3">
      <c r="A1917"/>
      <c r="B1917"/>
      <c r="C1917"/>
    </row>
    <row r="1918" ht="13.5" spans="1:3">
      <c r="A1918"/>
      <c r="B1918"/>
      <c r="C1918"/>
    </row>
    <row r="1919" ht="13.5" spans="1:3">
      <c r="A1919"/>
      <c r="B1919"/>
      <c r="C1919"/>
    </row>
    <row r="1920" ht="13.5" spans="1:3">
      <c r="A1920"/>
      <c r="B1920"/>
      <c r="C1920"/>
    </row>
    <row r="1921" ht="13.5" spans="1:3">
      <c r="A1921"/>
      <c r="B1921"/>
      <c r="C1921"/>
    </row>
    <row r="1922" ht="13.5" spans="1:3">
      <c r="A1922"/>
      <c r="B1922"/>
      <c r="C1922"/>
    </row>
    <row r="1923" ht="13.5" spans="1:3">
      <c r="A1923"/>
      <c r="B1923"/>
      <c r="C1923"/>
    </row>
    <row r="1924" ht="13.5" spans="1:3">
      <c r="A1924"/>
      <c r="B1924"/>
      <c r="C1924"/>
    </row>
    <row r="1925" ht="13.5" spans="1:3">
      <c r="A1925"/>
      <c r="B1925"/>
      <c r="C1925"/>
    </row>
    <row r="1926" ht="13.5" spans="1:3">
      <c r="A1926"/>
      <c r="B1926"/>
      <c r="C1926"/>
    </row>
    <row r="1927" ht="13.5" spans="1:3">
      <c r="A1927"/>
      <c r="B1927"/>
      <c r="C1927"/>
    </row>
    <row r="1928" ht="13.5" spans="1:3">
      <c r="A1928"/>
      <c r="B1928"/>
      <c r="C1928"/>
    </row>
    <row r="1929" ht="13.5" spans="1:3">
      <c r="A1929"/>
      <c r="B1929"/>
      <c r="C1929"/>
    </row>
    <row r="1930" ht="13.5" spans="1:3">
      <c r="A1930"/>
      <c r="B1930"/>
      <c r="C1930"/>
    </row>
    <row r="1931" ht="13.5" spans="1:3">
      <c r="A1931"/>
      <c r="B1931"/>
      <c r="C1931"/>
    </row>
    <row r="1932" ht="13.5" spans="1:3">
      <c r="A1932"/>
      <c r="B1932"/>
      <c r="C1932"/>
    </row>
    <row r="1933" ht="13.5" spans="1:3">
      <c r="A1933"/>
      <c r="B1933"/>
      <c r="C1933"/>
    </row>
    <row r="1934" ht="13.5" spans="1:3">
      <c r="A1934"/>
      <c r="B1934"/>
      <c r="C1934"/>
    </row>
    <row r="1935" ht="13.5" spans="1:3">
      <c r="A1935"/>
      <c r="B1935"/>
      <c r="C1935"/>
    </row>
    <row r="1936" ht="13.5" spans="1:3">
      <c r="A1936"/>
      <c r="B1936"/>
      <c r="C1936"/>
    </row>
    <row r="1937" ht="13.5" spans="1:3">
      <c r="A1937"/>
      <c r="B1937"/>
      <c r="C1937"/>
    </row>
    <row r="1938" ht="13.5" spans="1:3">
      <c r="A1938"/>
      <c r="B1938"/>
      <c r="C1938"/>
    </row>
  </sheetData>
  <mergeCells count="2">
    <mergeCell ref="A1:G1"/>
    <mergeCell ref="H1:I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39"/>
  <sheetViews>
    <sheetView workbookViewId="0">
      <selection activeCell="F24" sqref="F24"/>
    </sheetView>
  </sheetViews>
  <sheetFormatPr defaultColWidth="9" defaultRowHeight="16.5"/>
  <cols>
    <col min="1" max="1" width="21.25" style="1" customWidth="1"/>
    <col min="2" max="2" width="11.875" style="1" customWidth="1"/>
    <col min="3" max="3" width="13.75" style="1" customWidth="1"/>
    <col min="5" max="5" width="11" customWidth="1"/>
    <col min="6" max="6" width="12.125" customWidth="1"/>
    <col min="7" max="7" width="10.375"/>
    <col min="8" max="8" width="11.625"/>
    <col min="9" max="19" width="14.125"/>
    <col min="20" max="20" width="9.375"/>
    <col min="22" max="22" width="10.375"/>
    <col min="23" max="23" width="53.75" customWidth="1"/>
    <col min="24" max="24" width="12.625"/>
  </cols>
  <sheetData>
    <row r="1" customFormat="1" ht="51" customHeight="1" spans="1:19">
      <c r="A1" s="194" t="s">
        <v>8415</v>
      </c>
      <c r="B1" s="194"/>
      <c r="C1" s="194"/>
      <c r="D1" s="194"/>
      <c r="E1" s="194"/>
      <c r="F1" s="194"/>
      <c r="G1" s="194"/>
      <c r="H1" s="195">
        <f ca="1">NOW()-1</f>
        <v>44223.6076157407</v>
      </c>
      <c r="I1" s="195"/>
      <c r="J1" s="194"/>
      <c r="K1" s="194"/>
      <c r="L1" s="194"/>
      <c r="M1" s="194"/>
      <c r="N1" s="194"/>
      <c r="O1" s="194"/>
      <c r="P1" s="194"/>
      <c r="Q1" s="194"/>
      <c r="R1" s="194"/>
      <c r="S1" s="194"/>
    </row>
    <row r="2" s="122" customFormat="1" ht="30" spans="1:23">
      <c r="A2" s="108" t="s">
        <v>1</v>
      </c>
      <c r="B2" s="108" t="s">
        <v>8416</v>
      </c>
      <c r="C2" s="108" t="s">
        <v>10</v>
      </c>
      <c r="D2" s="117" t="s">
        <v>8417</v>
      </c>
      <c r="E2" s="117" t="s">
        <v>8418</v>
      </c>
      <c r="F2" s="117" t="s">
        <v>8419</v>
      </c>
      <c r="G2" s="117" t="s">
        <v>8420</v>
      </c>
      <c r="H2" s="117" t="s">
        <v>8421</v>
      </c>
      <c r="I2" s="117" t="s">
        <v>8422</v>
      </c>
      <c r="J2" s="198"/>
      <c r="K2" s="198"/>
      <c r="L2" s="198"/>
      <c r="M2" s="198"/>
      <c r="N2" s="198"/>
      <c r="O2" s="198"/>
      <c r="P2" s="198"/>
      <c r="Q2" s="198"/>
      <c r="R2" s="198"/>
      <c r="S2" s="198"/>
      <c r="U2" s="122" t="s">
        <v>8423</v>
      </c>
      <c r="W2" s="122" t="s">
        <v>8424</v>
      </c>
    </row>
    <row r="3" spans="1:24">
      <c r="A3" s="110" t="s">
        <v>4889</v>
      </c>
      <c r="B3" s="110" t="s">
        <v>4891</v>
      </c>
      <c r="C3" s="110" t="s">
        <v>8449</v>
      </c>
      <c r="D3" s="196">
        <f>COUNTIF(汇总!B:B,A3)</f>
        <v>4</v>
      </c>
      <c r="E3" s="197">
        <f t="shared" ref="E3:E15" si="0">F3*12/10000</f>
        <v>1.44</v>
      </c>
      <c r="F3" s="197">
        <f>SUMIF(汇总!B:B,A3,汇总!J:J)</f>
        <v>1200</v>
      </c>
      <c r="G3" s="197">
        <f>SUMIF(汇总!B:B,A3,汇总!P:P)</f>
        <v>-131</v>
      </c>
      <c r="H3" s="197">
        <f>SUMIF(汇总!B:B,A3,汇总!Q:Q)</f>
        <v>1970.75</v>
      </c>
      <c r="I3" s="199">
        <f t="shared" ref="I3:I15" si="1">H3/F3</f>
        <v>1.64229166666667</v>
      </c>
      <c r="J3" s="200"/>
      <c r="K3" s="200"/>
      <c r="L3" s="200"/>
      <c r="M3" s="200"/>
      <c r="N3" s="200"/>
      <c r="O3" s="200"/>
      <c r="P3" s="200"/>
      <c r="Q3" s="200"/>
      <c r="R3" s="200"/>
      <c r="S3" s="200"/>
      <c r="T3">
        <f t="shared" ref="T3:T11" si="2">F3*12</f>
        <v>14400</v>
      </c>
      <c r="U3">
        <v>80.82</v>
      </c>
      <c r="V3">
        <f t="shared" ref="V3:V11" si="3">T3/10000-U3</f>
        <v>-79.38</v>
      </c>
      <c r="X3" s="201">
        <f t="shared" ref="X3:X15" si="4">G3/(F3/30)</f>
        <v>-3.275</v>
      </c>
    </row>
    <row r="4" spans="1:24">
      <c r="A4" s="110" t="s">
        <v>4898</v>
      </c>
      <c r="B4" s="110" t="s">
        <v>4962</v>
      </c>
      <c r="C4" s="110" t="s">
        <v>8450</v>
      </c>
      <c r="D4" s="196">
        <f>COUNTIF(汇总!B:B,A4)</f>
        <v>35</v>
      </c>
      <c r="E4" s="197">
        <f t="shared" si="0"/>
        <v>12.6</v>
      </c>
      <c r="F4" s="197">
        <f>SUMIF(汇总!B:B,A4,汇总!J:J)</f>
        <v>10500</v>
      </c>
      <c r="G4" s="197">
        <f>SUMIF(汇总!B:B,A4,汇总!P:P)</f>
        <v>208.5</v>
      </c>
      <c r="H4" s="197">
        <f>SUMIF(汇总!B:B,A4,汇总!Q:Q)</f>
        <v>2884.44666666667</v>
      </c>
      <c r="I4" s="199">
        <f t="shared" si="1"/>
        <v>0.274709206349206</v>
      </c>
      <c r="J4" s="200"/>
      <c r="K4" s="200"/>
      <c r="L4" s="200"/>
      <c r="M4" s="200"/>
      <c r="N4" s="200"/>
      <c r="O4" s="200"/>
      <c r="P4" s="200"/>
      <c r="Q4" s="200"/>
      <c r="R4" s="200"/>
      <c r="S4" s="200"/>
      <c r="T4">
        <f t="shared" si="2"/>
        <v>126000</v>
      </c>
      <c r="U4">
        <v>467</v>
      </c>
      <c r="V4">
        <f t="shared" si="3"/>
        <v>-454.4</v>
      </c>
      <c r="X4" s="201">
        <f t="shared" si="4"/>
        <v>0.595714285714286</v>
      </c>
    </row>
    <row r="5" spans="1:24">
      <c r="A5" s="110" t="s">
        <v>4971</v>
      </c>
      <c r="B5" s="110" t="s">
        <v>4995</v>
      </c>
      <c r="C5" s="110" t="s">
        <v>8451</v>
      </c>
      <c r="D5" s="196">
        <f>COUNTIF(汇总!B:B,A5)</f>
        <v>12</v>
      </c>
      <c r="E5" s="197">
        <f t="shared" si="0"/>
        <v>4.32</v>
      </c>
      <c r="F5" s="197">
        <f>SUMIF(汇总!B:B,A5,汇总!J:J)</f>
        <v>3600</v>
      </c>
      <c r="G5" s="197">
        <f>SUMIF(汇总!B:B,A5,汇总!P:P)</f>
        <v>236.7</v>
      </c>
      <c r="H5" s="197">
        <f>SUMIF(汇总!B:B,A5,汇总!Q:Q)</f>
        <v>1136.73</v>
      </c>
      <c r="I5" s="199">
        <f t="shared" si="1"/>
        <v>0.315758333333333</v>
      </c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82">
        <f t="shared" si="2"/>
        <v>43200</v>
      </c>
      <c r="U5" s="82">
        <v>400</v>
      </c>
      <c r="V5">
        <f t="shared" si="3"/>
        <v>-395.68</v>
      </c>
      <c r="W5" t="s">
        <v>8427</v>
      </c>
      <c r="X5" s="201">
        <f t="shared" si="4"/>
        <v>1.9725</v>
      </c>
    </row>
    <row r="6" spans="1:24">
      <c r="A6" s="110" t="s">
        <v>4998</v>
      </c>
      <c r="B6" s="110" t="s">
        <v>5002</v>
      </c>
      <c r="C6" s="110" t="s">
        <v>8452</v>
      </c>
      <c r="D6" s="196">
        <f>COUNTIF(汇总!B:B,A6)</f>
        <v>4</v>
      </c>
      <c r="E6" s="197">
        <f t="shared" si="0"/>
        <v>0.96</v>
      </c>
      <c r="F6" s="197">
        <f>SUMIF(汇总!B:B,A6,汇总!J:J)</f>
        <v>800</v>
      </c>
      <c r="G6" s="197">
        <f>SUMIF(汇总!B:B,A6,汇总!P:P)</f>
        <v>0</v>
      </c>
      <c r="H6" s="197">
        <f>SUMIF(汇总!B:B,A6,汇总!Q:Q)</f>
        <v>0</v>
      </c>
      <c r="I6" s="199">
        <f t="shared" si="1"/>
        <v>0</v>
      </c>
      <c r="J6" s="200"/>
      <c r="K6" s="200"/>
      <c r="L6" s="200"/>
      <c r="M6" s="200"/>
      <c r="N6" s="200"/>
      <c r="O6" s="200"/>
      <c r="P6" s="200"/>
      <c r="Q6" s="200"/>
      <c r="R6" s="200"/>
      <c r="S6" s="200"/>
      <c r="T6">
        <f t="shared" si="2"/>
        <v>9600</v>
      </c>
      <c r="U6">
        <v>298</v>
      </c>
      <c r="V6">
        <f t="shared" si="3"/>
        <v>-297.04</v>
      </c>
      <c r="X6" s="201">
        <f t="shared" si="4"/>
        <v>0</v>
      </c>
    </row>
    <row r="7" spans="1:24">
      <c r="A7" s="110" t="s">
        <v>5003</v>
      </c>
      <c r="B7" s="110" t="s">
        <v>4891</v>
      </c>
      <c r="C7" s="110" t="s">
        <v>8449</v>
      </c>
      <c r="D7" s="196">
        <f>COUNTIF(汇总!B:B,A7)</f>
        <v>7</v>
      </c>
      <c r="E7" s="197">
        <f t="shared" si="0"/>
        <v>1.68</v>
      </c>
      <c r="F7" s="197">
        <f>SUMIF(汇总!B:B,A7,汇总!J:J)</f>
        <v>1400</v>
      </c>
      <c r="G7" s="197">
        <f>SUMIF(汇总!B:B,A7,汇总!P:P)</f>
        <v>10</v>
      </c>
      <c r="H7" s="197">
        <f>SUMIF(汇总!B:B,A7,汇总!Q:Q)</f>
        <v>785.15</v>
      </c>
      <c r="I7" s="199">
        <f t="shared" si="1"/>
        <v>0.560821428571429</v>
      </c>
      <c r="J7" s="200"/>
      <c r="K7" s="200"/>
      <c r="L7" s="200"/>
      <c r="M7" s="200"/>
      <c r="N7" s="200"/>
      <c r="O7" s="200"/>
      <c r="P7" s="200"/>
      <c r="Q7" s="200"/>
      <c r="R7" s="200"/>
      <c r="S7" s="200"/>
      <c r="T7">
        <f t="shared" si="2"/>
        <v>16800</v>
      </c>
      <c r="U7">
        <v>328</v>
      </c>
      <c r="V7">
        <f t="shared" si="3"/>
        <v>-326.32</v>
      </c>
      <c r="X7" s="201">
        <f t="shared" si="4"/>
        <v>0.214285714285714</v>
      </c>
    </row>
    <row r="8" spans="1:24">
      <c r="A8" s="110" t="s">
        <v>5019</v>
      </c>
      <c r="B8" s="110" t="s">
        <v>5023</v>
      </c>
      <c r="C8" s="110" t="s">
        <v>8453</v>
      </c>
      <c r="D8" s="196">
        <f>COUNTIF(汇总!B:B,A8)</f>
        <v>4</v>
      </c>
      <c r="E8" s="197">
        <f t="shared" si="0"/>
        <v>1.44</v>
      </c>
      <c r="F8" s="197">
        <f>SUMIF(汇总!B:B,A8,汇总!J:J)</f>
        <v>1200</v>
      </c>
      <c r="G8" s="197">
        <f>SUMIF(汇总!B:B,A8,汇总!P:P)</f>
        <v>10</v>
      </c>
      <c r="H8" s="197">
        <f>SUMIF(汇总!B:B,A8,汇总!Q:Q)</f>
        <v>1575</v>
      </c>
      <c r="I8" s="199">
        <f t="shared" si="1"/>
        <v>1.3125</v>
      </c>
      <c r="J8" s="200"/>
      <c r="K8" s="200"/>
      <c r="L8" s="200"/>
      <c r="M8" s="200"/>
      <c r="N8" s="200"/>
      <c r="O8" s="200"/>
      <c r="P8" s="200"/>
      <c r="Q8" s="200"/>
      <c r="R8" s="200"/>
      <c r="S8" s="200"/>
      <c r="T8">
        <f t="shared" si="2"/>
        <v>14400</v>
      </c>
      <c r="U8">
        <v>259</v>
      </c>
      <c r="V8">
        <f t="shared" si="3"/>
        <v>-257.56</v>
      </c>
      <c r="X8" s="201">
        <f t="shared" si="4"/>
        <v>0.25</v>
      </c>
    </row>
    <row r="9" spans="1:24">
      <c r="A9" s="110" t="s">
        <v>457</v>
      </c>
      <c r="B9" s="110" t="s">
        <v>8454</v>
      </c>
      <c r="C9" s="110" t="s">
        <v>8455</v>
      </c>
      <c r="D9" s="196">
        <f>COUNTIF(汇总!B:B,A9)</f>
        <v>103</v>
      </c>
      <c r="E9" s="197">
        <f t="shared" si="0"/>
        <v>24.72</v>
      </c>
      <c r="F9" s="197">
        <f>SUMIF(汇总!B:B,A9,汇总!J:J)</f>
        <v>20600</v>
      </c>
      <c r="G9" s="197">
        <f>SUMIF(汇总!B:B,A9,汇总!P:P)</f>
        <v>327.1</v>
      </c>
      <c r="H9" s="197">
        <f>SUMIF(汇总!B:B,A9,汇总!Q:Q)</f>
        <v>4388.65565</v>
      </c>
      <c r="I9" s="199">
        <f t="shared" si="1"/>
        <v>0.213041536407767</v>
      </c>
      <c r="J9" s="200"/>
      <c r="K9" s="200"/>
      <c r="L9" s="200"/>
      <c r="M9" s="200"/>
      <c r="N9" s="200"/>
      <c r="O9" s="200"/>
      <c r="P9" s="200"/>
      <c r="Q9" s="200"/>
      <c r="R9" s="200"/>
      <c r="S9" s="200"/>
      <c r="T9">
        <f t="shared" si="2"/>
        <v>247200</v>
      </c>
      <c r="U9">
        <v>174</v>
      </c>
      <c r="V9">
        <f t="shared" si="3"/>
        <v>-149.28</v>
      </c>
      <c r="X9" s="201">
        <f t="shared" si="4"/>
        <v>0.476359223300971</v>
      </c>
    </row>
    <row r="10" spans="1:24">
      <c r="A10" s="110" t="s">
        <v>357</v>
      </c>
      <c r="B10" s="110" t="s">
        <v>8456</v>
      </c>
      <c r="C10" s="110" t="s">
        <v>8457</v>
      </c>
      <c r="D10" s="196">
        <f>COUNTIF(汇总!B:B,A10)</f>
        <v>7</v>
      </c>
      <c r="E10" s="197">
        <f t="shared" si="0"/>
        <v>1.68</v>
      </c>
      <c r="F10" s="197">
        <f>SUMIF(汇总!B:B,A10,汇总!J:J)</f>
        <v>1400</v>
      </c>
      <c r="G10" s="197">
        <f>SUMIF(汇总!B:B,A10,汇总!P:P)</f>
        <v>0</v>
      </c>
      <c r="H10" s="197">
        <f>SUMIF(汇总!B:B,A10,汇总!Q:Q)</f>
        <v>214</v>
      </c>
      <c r="I10" s="199">
        <f t="shared" si="1"/>
        <v>0.152857142857143</v>
      </c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>
        <f t="shared" si="2"/>
        <v>16800</v>
      </c>
      <c r="U10">
        <v>167</v>
      </c>
      <c r="V10">
        <f t="shared" si="3"/>
        <v>-165.32</v>
      </c>
      <c r="X10" s="201">
        <f t="shared" si="4"/>
        <v>0</v>
      </c>
    </row>
    <row r="11" spans="1:24">
      <c r="A11" s="109" t="s">
        <v>5243</v>
      </c>
      <c r="B11" s="110" t="s">
        <v>5245</v>
      </c>
      <c r="C11" s="110" t="s">
        <v>8458</v>
      </c>
      <c r="D11" s="196">
        <f>COUNTIF(汇总!B:B,A11)</f>
        <v>13</v>
      </c>
      <c r="E11" s="197">
        <f t="shared" si="0"/>
        <v>3.12</v>
      </c>
      <c r="F11" s="197">
        <f>SUMIF(汇总!B:B,A11,汇总!J:J)</f>
        <v>2600</v>
      </c>
      <c r="G11" s="197">
        <f>SUMIF(汇总!B:B,A11,汇总!P:P)</f>
        <v>21</v>
      </c>
      <c r="H11" s="197">
        <f>SUMIF(汇总!B:B,A11,汇总!Q:Q)</f>
        <v>3965.635</v>
      </c>
      <c r="I11" s="199">
        <f t="shared" si="1"/>
        <v>1.52524423076923</v>
      </c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>
        <f t="shared" si="2"/>
        <v>31200</v>
      </c>
      <c r="U11">
        <v>2173</v>
      </c>
      <c r="V11">
        <f t="shared" si="3"/>
        <v>-2169.88</v>
      </c>
      <c r="X11" s="201">
        <f t="shared" si="4"/>
        <v>0.242307692307692</v>
      </c>
    </row>
    <row r="12" spans="1:24">
      <c r="A12" s="109" t="s">
        <v>5268</v>
      </c>
      <c r="B12" s="110" t="s">
        <v>5270</v>
      </c>
      <c r="C12" s="110" t="s">
        <v>8459</v>
      </c>
      <c r="D12" s="196">
        <f>COUNTIF(汇总!B:B,A12)</f>
        <v>7</v>
      </c>
      <c r="E12" s="197">
        <f t="shared" si="0"/>
        <v>1.68</v>
      </c>
      <c r="F12" s="197">
        <f>SUMIF(汇总!B:B,A12,汇总!J:J)</f>
        <v>1400</v>
      </c>
      <c r="G12" s="197">
        <f>SUMIF(汇总!B:B,A12,汇总!P:P)</f>
        <v>317.96</v>
      </c>
      <c r="H12" s="197">
        <f>SUMIF(汇总!B:B,A12,汇总!Q:Q)</f>
        <v>575.96</v>
      </c>
      <c r="I12" s="199">
        <f t="shared" si="1"/>
        <v>0.4114</v>
      </c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X12" s="201">
        <f t="shared" si="4"/>
        <v>6.81342857142857</v>
      </c>
    </row>
    <row r="13" spans="1:24">
      <c r="A13" s="109" t="s">
        <v>5280</v>
      </c>
      <c r="B13" s="109" t="s">
        <v>8460</v>
      </c>
      <c r="C13" s="109">
        <v>18993822025</v>
      </c>
      <c r="D13" s="196">
        <f>COUNTIF(汇总!B:B,A13)</f>
        <v>12</v>
      </c>
      <c r="E13" s="197">
        <f t="shared" si="0"/>
        <v>4.32</v>
      </c>
      <c r="F13" s="197">
        <f>SUMIF(汇总!B:B,A13,汇总!J:J)</f>
        <v>3600</v>
      </c>
      <c r="G13" s="197">
        <f>SUMIF(汇总!B:B,A13,汇总!P:P)</f>
        <v>0</v>
      </c>
      <c r="H13" s="197">
        <f>SUMIF(汇总!B:B,A13,汇总!Q:Q)</f>
        <v>868.25</v>
      </c>
      <c r="I13" s="199">
        <f t="shared" si="1"/>
        <v>0.241180555555556</v>
      </c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>
        <f>F13*12</f>
        <v>43200</v>
      </c>
      <c r="V13">
        <f>T13/10000-U13</f>
        <v>4.32</v>
      </c>
      <c r="X13" s="201">
        <f t="shared" si="4"/>
        <v>0</v>
      </c>
    </row>
    <row r="14" spans="1:24">
      <c r="A14" s="109" t="s">
        <v>5302</v>
      </c>
      <c r="B14" s="109" t="s">
        <v>5304</v>
      </c>
      <c r="C14" s="109">
        <v>18993820188</v>
      </c>
      <c r="D14" s="196">
        <f>COUNTIF(汇总!B:B,A14)</f>
        <v>4</v>
      </c>
      <c r="E14" s="197">
        <f t="shared" si="0"/>
        <v>0.96</v>
      </c>
      <c r="F14" s="197">
        <f>SUMIF(汇总!B:B,A14,汇总!J:J)</f>
        <v>800</v>
      </c>
      <c r="G14" s="197">
        <f>SUMIF(汇总!B:B,A14,汇总!P:P)</f>
        <v>0</v>
      </c>
      <c r="H14" s="197">
        <f>SUMIF(汇总!B:B,A14,汇总!Q:Q)</f>
        <v>0</v>
      </c>
      <c r="I14" s="199">
        <f t="shared" si="1"/>
        <v>0</v>
      </c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>
        <f>F14*12</f>
        <v>9600</v>
      </c>
      <c r="V14">
        <f>T14/10000-U14</f>
        <v>0.96</v>
      </c>
      <c r="X14" s="201">
        <f t="shared" si="4"/>
        <v>0</v>
      </c>
    </row>
    <row r="15" customFormat="1" ht="13.5"/>
    <row r="16" customFormat="1" ht="13.5"/>
    <row r="17" customFormat="1" ht="13.5"/>
    <row r="18" customFormat="1" ht="13.5"/>
    <row r="19" customFormat="1" ht="13.5"/>
    <row r="20" customFormat="1" ht="13.5"/>
    <row r="21" customFormat="1" ht="13.5"/>
    <row r="22" customFormat="1" ht="13.5"/>
    <row r="23" customFormat="1" ht="13.5"/>
    <row r="24" customFormat="1" ht="13.5"/>
    <row r="25" customFormat="1" ht="13.5"/>
    <row r="26" customFormat="1" ht="13.5"/>
    <row r="27" customFormat="1" ht="13.5"/>
    <row r="28" customFormat="1" ht="13.5"/>
    <row r="29" customFormat="1" ht="13.5"/>
    <row r="30" customFormat="1" ht="13.5"/>
    <row r="31" customFormat="1" ht="13.5"/>
    <row r="32" customFormat="1" ht="13.5"/>
    <row r="33" customFormat="1" ht="13.5"/>
    <row r="34" customFormat="1" ht="13.5"/>
    <row r="35" customFormat="1" ht="13.5"/>
    <row r="36" customFormat="1" ht="13.5"/>
    <row r="37" customFormat="1" ht="13.5"/>
    <row r="38" customFormat="1" ht="13.5"/>
    <row r="39" customFormat="1" ht="13.5"/>
    <row r="40" customFormat="1" ht="13.5"/>
    <row r="41" customFormat="1" ht="13.5"/>
    <row r="42" customFormat="1" ht="13.5"/>
    <row r="43" customFormat="1" ht="13.5"/>
    <row r="44" customFormat="1" ht="13.5"/>
    <row r="45" customFormat="1" ht="13.5"/>
    <row r="46" customFormat="1" ht="13.5"/>
    <row r="47" customFormat="1" ht="13.5"/>
    <row r="48" customFormat="1" ht="13.5"/>
    <row r="49" customFormat="1" ht="13.5"/>
    <row r="50" customFormat="1" ht="13.5"/>
    <row r="51" customFormat="1" ht="13.5"/>
    <row r="52" customFormat="1" ht="13.5"/>
    <row r="53" customFormat="1" ht="13.5"/>
    <row r="54" customFormat="1" ht="13.5"/>
    <row r="55" customFormat="1" ht="13.5"/>
    <row r="56" customFormat="1" ht="13.5"/>
    <row r="57" customFormat="1" ht="13.5"/>
    <row r="58" customFormat="1" ht="13.5"/>
    <row r="59" customFormat="1" ht="13.5"/>
    <row r="60" customFormat="1" ht="13.5"/>
    <row r="61" customFormat="1" ht="13.5"/>
    <row r="62" customFormat="1" ht="13.5"/>
    <row r="63" customFormat="1" ht="13.5"/>
    <row r="64" customFormat="1" ht="13.5"/>
    <row r="65" customFormat="1" ht="13.5"/>
    <row r="66" customFormat="1" ht="13.5"/>
    <row r="67" customFormat="1" ht="13.5"/>
    <row r="68" customFormat="1" ht="13.5"/>
    <row r="69" customFormat="1" ht="13.5"/>
    <row r="70" customFormat="1" ht="13.5"/>
    <row r="71" customFormat="1" ht="13.5"/>
    <row r="72" customFormat="1" ht="13.5"/>
    <row r="73" customFormat="1" ht="13.5"/>
    <row r="74" customFormat="1" ht="13.5"/>
    <row r="75" customFormat="1" ht="13.5"/>
    <row r="76" customFormat="1" ht="13.5"/>
    <row r="77" customFormat="1" ht="13.5"/>
    <row r="78" customFormat="1" ht="13.5"/>
    <row r="79" customFormat="1" ht="13.5"/>
    <row r="80" customFormat="1" ht="13.5"/>
    <row r="81" customFormat="1" ht="13.5"/>
    <row r="82" customFormat="1" ht="13.5"/>
    <row r="83" customFormat="1" ht="13.5"/>
    <row r="84" customFormat="1" ht="13.5"/>
    <row r="85" customFormat="1" ht="13.5"/>
    <row r="86" customFormat="1" ht="13.5"/>
    <row r="87" customFormat="1" ht="13.5"/>
    <row r="88" customFormat="1" ht="13.5"/>
    <row r="89" customFormat="1" ht="13.5"/>
    <row r="90" customFormat="1" ht="13.5"/>
    <row r="91" customFormat="1" ht="13.5"/>
    <row r="92" customFormat="1" ht="13.5"/>
    <row r="93" customFormat="1" ht="13.5"/>
    <row r="94" customFormat="1" ht="13.5"/>
    <row r="95" customFormat="1" ht="13.5"/>
    <row r="96" customFormat="1" ht="13.5"/>
    <row r="97" customFormat="1" ht="13.5"/>
    <row r="98" customFormat="1" ht="13.5"/>
    <row r="99" customFormat="1" ht="13.5"/>
    <row r="100" customFormat="1" ht="13.5"/>
    <row r="101" customFormat="1" ht="13.5"/>
    <row r="102" customFormat="1" ht="13.5"/>
    <row r="103" customFormat="1" ht="13.5"/>
    <row r="104" customFormat="1" ht="13.5"/>
    <row r="105" customFormat="1" ht="13.5"/>
    <row r="106" customFormat="1" ht="13.5"/>
    <row r="107" customFormat="1" ht="13.5"/>
    <row r="108" customFormat="1" ht="13.5"/>
    <row r="109" customFormat="1" ht="13.5"/>
    <row r="110" customFormat="1" ht="13.5"/>
    <row r="111" customFormat="1" ht="13.5"/>
    <row r="112" customFormat="1" ht="13.5"/>
    <row r="113" customFormat="1" ht="13.5"/>
    <row r="114" customFormat="1" ht="13.5"/>
    <row r="115" customFormat="1" ht="13.5"/>
    <row r="116" customFormat="1" ht="13.5"/>
    <row r="117" customFormat="1" ht="13.5"/>
    <row r="118" customFormat="1" ht="13.5"/>
    <row r="119" customFormat="1" ht="13.5"/>
    <row r="120" customFormat="1" ht="13.5"/>
    <row r="121" customFormat="1" ht="13.5"/>
    <row r="122" customFormat="1" ht="13.5"/>
    <row r="123" customFormat="1" ht="13.5"/>
    <row r="124" customFormat="1" ht="13.5"/>
    <row r="125" customFormat="1" ht="13.5"/>
    <row r="126" customFormat="1" ht="13.5"/>
    <row r="127" customFormat="1" ht="13.5"/>
    <row r="128" customFormat="1" ht="13.5"/>
    <row r="129" customFormat="1" ht="13.5"/>
    <row r="130" customFormat="1" ht="13.5"/>
    <row r="131" customFormat="1" ht="13.5"/>
    <row r="132" customFormat="1" ht="13.5"/>
    <row r="133" customFormat="1" ht="13.5"/>
    <row r="134" customFormat="1" ht="13.5"/>
    <row r="135" customFormat="1" ht="13.5"/>
    <row r="136" customFormat="1" ht="13.5"/>
    <row r="137" customFormat="1" ht="13.5"/>
    <row r="138" customFormat="1" ht="13.5"/>
    <row r="139" customFormat="1" ht="13.5"/>
    <row r="140" customFormat="1" ht="13.5"/>
    <row r="141" customFormat="1" ht="13.5"/>
    <row r="142" customFormat="1" ht="13.5"/>
    <row r="143" customFormat="1" ht="13.5"/>
    <row r="144" customFormat="1" ht="13.5"/>
    <row r="145" customFormat="1" ht="13.5"/>
    <row r="146" customFormat="1" ht="13.5"/>
    <row r="147" customFormat="1" ht="13.5"/>
    <row r="148" customFormat="1" ht="13.5"/>
    <row r="149" customFormat="1" ht="13.5"/>
    <row r="150" customFormat="1" ht="13.5"/>
    <row r="151" customFormat="1" ht="13.5"/>
    <row r="152" customFormat="1" ht="13.5"/>
    <row r="153" customFormat="1" ht="13.5"/>
    <row r="154" customFormat="1" ht="13.5"/>
    <row r="155" customFormat="1" ht="13.5"/>
    <row r="156" customFormat="1" ht="13.5"/>
    <row r="157" customFormat="1" ht="13.5"/>
    <row r="158" customFormat="1" ht="13.5"/>
    <row r="159" customFormat="1" ht="13.5"/>
    <row r="160" customFormat="1" ht="13.5"/>
    <row r="161" customFormat="1" ht="13.5"/>
    <row r="162" customFormat="1" ht="13.5"/>
    <row r="163" customFormat="1" ht="13.5"/>
    <row r="164" customFormat="1" ht="13.5"/>
    <row r="165" customFormat="1" ht="13.5"/>
    <row r="166" customFormat="1" ht="13.5"/>
    <row r="167" customFormat="1" ht="13.5"/>
    <row r="168" customFormat="1" ht="13.5"/>
    <row r="169" customFormat="1" ht="13.5"/>
    <row r="170" customFormat="1" ht="13.5"/>
    <row r="171" customFormat="1" ht="13.5"/>
    <row r="172" customFormat="1" ht="13.5"/>
    <row r="173" customFormat="1" ht="13.5"/>
    <row r="174" customFormat="1" ht="13.5"/>
    <row r="175" customFormat="1" ht="13.5"/>
    <row r="176" customFormat="1" ht="13.5"/>
    <row r="177" customFormat="1" ht="13.5"/>
    <row r="178" customFormat="1" ht="13.5"/>
    <row r="179" customFormat="1" ht="13.5"/>
    <row r="180" customFormat="1" ht="13.5"/>
    <row r="181" customFormat="1" ht="13.5"/>
    <row r="182" customFormat="1" ht="13.5"/>
    <row r="183" customFormat="1" ht="13.5"/>
    <row r="184" customFormat="1" ht="13.5"/>
    <row r="185" customFormat="1" ht="13.5"/>
    <row r="186" customFormat="1" ht="13.5"/>
    <row r="187" customFormat="1" ht="13.5"/>
    <row r="188" customFormat="1" ht="13.5"/>
    <row r="189" customFormat="1" ht="13.5"/>
    <row r="190" customFormat="1" ht="13.5"/>
    <row r="191" customFormat="1" ht="13.5"/>
    <row r="192" customFormat="1" ht="13.5"/>
    <row r="193" customFormat="1" ht="13.5"/>
    <row r="194" customFormat="1" ht="13.5"/>
    <row r="195" customFormat="1" ht="13.5"/>
    <row r="196" customFormat="1" ht="13.5"/>
    <row r="197" customFormat="1" ht="13.5"/>
    <row r="198" customFormat="1" ht="13.5"/>
    <row r="199" customFormat="1" ht="13.5"/>
    <row r="200" customFormat="1" ht="13.5"/>
    <row r="201" customFormat="1" ht="13.5"/>
    <row r="202" customFormat="1" ht="13.5"/>
    <row r="203" customFormat="1" ht="13.5"/>
    <row r="204" customFormat="1" ht="13.5"/>
    <row r="205" customFormat="1" ht="13.5"/>
    <row r="206" customFormat="1" ht="13.5"/>
    <row r="207" customFormat="1" ht="13.5"/>
    <row r="208" customFormat="1" ht="13.5"/>
    <row r="209" customFormat="1" ht="13.5"/>
    <row r="210" customFormat="1" ht="13.5"/>
    <row r="211" customFormat="1" ht="13.5"/>
    <row r="212" customFormat="1" ht="13.5"/>
    <row r="213" customFormat="1" ht="13.5"/>
    <row r="214" customFormat="1" ht="13.5"/>
    <row r="215" customFormat="1" ht="13.5"/>
    <row r="216" customFormat="1" ht="13.5"/>
    <row r="217" customFormat="1" ht="13.5"/>
    <row r="218" customFormat="1" ht="13.5"/>
    <row r="219" customFormat="1" ht="13.5"/>
    <row r="220" customFormat="1" ht="13.5"/>
    <row r="221" customFormat="1" ht="13.5"/>
    <row r="222" customFormat="1" ht="13.5"/>
    <row r="223" customFormat="1" ht="13.5"/>
    <row r="224" customFormat="1" ht="13.5"/>
    <row r="225" customFormat="1" ht="13.5"/>
    <row r="226" customFormat="1" ht="13.5"/>
    <row r="227" customFormat="1" ht="13.5"/>
    <row r="228" customFormat="1" ht="13.5"/>
    <row r="229" customFormat="1" ht="13.5"/>
    <row r="230" customFormat="1" ht="13.5"/>
    <row r="231" customFormat="1" ht="13.5"/>
    <row r="232" customFormat="1" ht="13.5"/>
    <row r="233" customFormat="1" ht="13.5"/>
    <row r="234" customFormat="1" ht="13.5"/>
    <row r="235" customFormat="1" ht="13.5"/>
    <row r="236" customFormat="1" ht="13.5"/>
    <row r="237" customFormat="1" ht="13.5"/>
    <row r="238" customFormat="1" ht="13.5"/>
    <row r="239" customFormat="1" ht="13.5"/>
    <row r="240" customFormat="1" ht="13.5"/>
    <row r="241" customFormat="1" ht="13.5"/>
    <row r="242" customFormat="1" ht="13.5"/>
    <row r="243" customFormat="1" ht="13.5"/>
    <row r="244" customFormat="1" ht="13.5"/>
    <row r="245" customFormat="1" ht="13.5"/>
    <row r="246" customFormat="1" ht="13.5"/>
    <row r="247" customFormat="1" ht="13.5"/>
    <row r="248" customFormat="1" ht="13.5"/>
    <row r="249" customFormat="1" ht="13.5"/>
    <row r="250" customFormat="1" ht="13.5"/>
    <row r="251" customFormat="1" ht="13.5"/>
    <row r="252" customFormat="1" ht="13.5"/>
    <row r="253" customFormat="1" ht="13.5"/>
    <row r="254" customFormat="1" ht="13.5"/>
    <row r="255" customFormat="1" ht="13.5"/>
    <row r="256" customFormat="1" ht="13.5"/>
    <row r="257" customFormat="1" ht="13.5"/>
    <row r="258" customFormat="1" ht="13.5"/>
    <row r="259" customFormat="1" ht="13.5"/>
    <row r="260" customFormat="1" ht="13.5"/>
    <row r="261" customFormat="1" ht="13.5"/>
    <row r="262" customFormat="1" ht="13.5"/>
    <row r="263" customFormat="1" ht="13.5"/>
    <row r="264" customFormat="1" ht="13.5"/>
    <row r="265" customFormat="1" ht="13.5"/>
    <row r="266" customFormat="1" ht="13.5"/>
    <row r="267" customFormat="1" ht="13.5"/>
    <row r="268" customFormat="1" ht="13.5"/>
    <row r="269" customFormat="1" ht="13.5"/>
    <row r="270" customFormat="1" ht="13.5"/>
    <row r="271" customFormat="1" ht="13.5"/>
    <row r="272" customFormat="1" ht="13.5"/>
    <row r="273" customFormat="1" ht="13.5"/>
    <row r="274" customFormat="1" ht="13.5"/>
    <row r="275" customFormat="1" ht="13.5"/>
    <row r="276" customFormat="1" ht="13.5"/>
    <row r="277" customFormat="1" ht="13.5"/>
    <row r="278" customFormat="1" ht="13.5"/>
    <row r="279" customFormat="1" ht="13.5"/>
    <row r="280" customFormat="1" ht="13.5"/>
    <row r="281" customFormat="1" ht="13.5"/>
    <row r="282" customFormat="1" ht="13.5"/>
    <row r="283" customFormat="1" ht="13.5"/>
    <row r="284" customFormat="1" ht="13.5"/>
    <row r="285" customFormat="1" ht="13.5"/>
    <row r="286" customFormat="1" ht="13.5"/>
    <row r="287" customFormat="1" ht="13.5"/>
    <row r="288" customFormat="1" ht="13.5"/>
    <row r="289" customFormat="1" ht="13.5"/>
    <row r="290" customFormat="1" ht="13.5"/>
    <row r="291" customFormat="1" ht="13.5"/>
    <row r="292" customFormat="1" ht="13.5"/>
    <row r="293" customFormat="1" ht="13.5"/>
    <row r="294" customFormat="1" ht="13.5"/>
    <row r="295" customFormat="1" ht="13.5"/>
    <row r="296" customFormat="1" ht="13.5"/>
    <row r="297" customFormat="1" ht="13.5"/>
    <row r="298" customFormat="1" ht="13.5"/>
    <row r="299" customFormat="1" ht="13.5"/>
    <row r="300" customFormat="1" ht="13.5"/>
    <row r="301" customFormat="1" ht="13.5"/>
    <row r="302" customFormat="1" ht="13.5"/>
    <row r="303" customFormat="1" ht="13.5"/>
    <row r="304" customFormat="1" ht="13.5"/>
    <row r="305" customFormat="1" ht="13.5"/>
    <row r="306" customFormat="1" ht="13.5"/>
    <row r="307" customFormat="1" ht="13.5"/>
    <row r="308" customFormat="1" ht="13.5"/>
    <row r="309" customFormat="1" ht="13.5"/>
    <row r="310" customFormat="1" ht="13.5"/>
    <row r="311" customFormat="1" ht="13.5"/>
    <row r="312" customFormat="1" ht="13.5"/>
    <row r="313" customFormat="1" ht="13.5"/>
    <row r="314" customFormat="1" ht="13.5"/>
    <row r="315" customFormat="1" ht="13.5"/>
    <row r="316" customFormat="1" ht="13.5"/>
    <row r="317" customFormat="1" ht="13.5"/>
    <row r="318" customFormat="1" ht="13.5"/>
    <row r="319" customFormat="1" ht="13.5"/>
    <row r="320" customFormat="1" ht="13.5"/>
    <row r="321" customFormat="1" ht="13.5"/>
    <row r="322" customFormat="1" ht="13.5"/>
    <row r="323" customFormat="1" ht="13.5"/>
    <row r="324" customFormat="1" ht="13.5"/>
    <row r="325" customFormat="1" ht="13.5"/>
    <row r="326" customFormat="1" ht="13.5"/>
    <row r="327" customFormat="1" ht="13.5"/>
    <row r="328" customFormat="1" ht="13.5"/>
    <row r="329" customFormat="1" ht="13.5"/>
    <row r="330" customFormat="1" ht="13.5"/>
    <row r="331" customFormat="1" ht="13.5"/>
    <row r="332" customFormat="1" ht="13.5"/>
    <row r="333" customFormat="1" ht="13.5"/>
    <row r="334" customFormat="1" ht="13.5"/>
    <row r="335" customFormat="1" ht="13.5"/>
    <row r="336" customFormat="1" ht="13.5"/>
    <row r="337" customFormat="1" ht="13.5"/>
    <row r="338" customFormat="1" ht="13.5"/>
    <row r="339" customFormat="1" ht="13.5"/>
    <row r="340" customFormat="1" ht="13.5"/>
    <row r="341" customFormat="1" ht="13.5"/>
    <row r="342" customFormat="1" ht="13.5"/>
    <row r="343" customFormat="1" ht="13.5"/>
    <row r="344" customFormat="1" ht="13.5"/>
    <row r="345" customFormat="1" ht="13.5"/>
    <row r="346" customFormat="1" ht="13.5"/>
    <row r="347" customFormat="1" ht="13.5"/>
    <row r="348" customFormat="1" ht="13.5"/>
    <row r="349" customFormat="1" ht="13.5"/>
    <row r="350" customFormat="1" ht="13.5"/>
    <row r="351" customFormat="1" ht="13.5"/>
    <row r="352" customFormat="1" ht="13.5"/>
    <row r="353" customFormat="1" ht="13.5"/>
    <row r="354" customFormat="1" ht="13.5"/>
    <row r="355" customFormat="1" ht="13.5"/>
    <row r="356" customFormat="1" ht="13.5"/>
    <row r="357" customFormat="1" ht="13.5"/>
    <row r="358" customFormat="1" ht="13.5"/>
    <row r="359" customFormat="1" ht="13.5"/>
    <row r="360" customFormat="1" ht="13.5"/>
    <row r="361" customFormat="1" ht="13.5"/>
    <row r="362" customFormat="1" ht="13.5"/>
    <row r="363" customFormat="1" ht="13.5"/>
    <row r="364" customFormat="1" ht="13.5"/>
    <row r="365" customFormat="1" ht="13.5"/>
    <row r="366" customFormat="1" ht="13.5"/>
    <row r="367" customFormat="1" ht="13.5"/>
    <row r="368" customFormat="1" ht="13.5"/>
    <row r="369" customFormat="1" ht="13.5"/>
    <row r="370" customFormat="1" ht="13.5"/>
    <row r="371" customFormat="1" ht="13.5"/>
    <row r="372" customFormat="1" ht="13.5"/>
    <row r="373" customFormat="1" ht="13.5"/>
    <row r="374" customFormat="1" ht="13.5"/>
    <row r="375" customFormat="1" ht="13.5"/>
    <row r="376" customFormat="1" ht="13.5"/>
    <row r="377" customFormat="1" ht="13.5"/>
    <row r="378" customFormat="1" ht="13.5"/>
    <row r="379" customFormat="1" ht="13.5"/>
    <row r="380" customFormat="1" ht="13.5"/>
    <row r="381" customFormat="1" ht="13.5"/>
    <row r="382" customFormat="1" ht="13.5"/>
    <row r="383" customFormat="1" ht="13.5"/>
    <row r="384" customFormat="1" ht="13.5"/>
    <row r="385" customFormat="1" ht="13.5"/>
    <row r="386" customFormat="1" ht="13.5"/>
    <row r="387" customFormat="1" ht="13.5"/>
    <row r="388" customFormat="1" ht="13.5"/>
    <row r="389" customFormat="1" ht="13.5"/>
    <row r="390" customFormat="1" ht="13.5"/>
    <row r="391" customFormat="1" ht="13.5"/>
    <row r="392" customFormat="1" ht="13.5"/>
    <row r="393" customFormat="1" ht="13.5"/>
    <row r="394" customFormat="1" ht="13.5"/>
    <row r="395" customFormat="1" ht="13.5"/>
    <row r="396" customFormat="1" ht="13.5"/>
    <row r="397" customFormat="1" ht="13.5"/>
    <row r="398" customFormat="1" ht="13.5"/>
    <row r="399" customFormat="1" ht="13.5"/>
    <row r="400" customFormat="1" ht="13.5"/>
    <row r="401" customFormat="1" ht="13.5"/>
    <row r="402" customFormat="1" ht="13.5"/>
    <row r="403" customFormat="1" ht="13.5"/>
    <row r="404" customFormat="1" ht="13.5"/>
    <row r="405" customFormat="1" ht="13.5"/>
    <row r="406" customFormat="1" ht="13.5"/>
    <row r="407" customFormat="1" ht="13.5"/>
    <row r="408" customFormat="1" ht="13.5"/>
    <row r="409" customFormat="1" ht="13.5"/>
    <row r="410" customFormat="1" ht="13.5"/>
    <row r="411" customFormat="1" ht="13.5"/>
    <row r="412" customFormat="1" ht="13.5"/>
    <row r="413" customFormat="1" ht="13.5"/>
    <row r="414" customFormat="1" ht="13.5"/>
    <row r="415" customFormat="1" ht="13.5"/>
    <row r="416" customFormat="1" ht="13.5"/>
    <row r="417" customFormat="1" ht="13.5"/>
    <row r="418" customFormat="1" ht="13.5"/>
    <row r="419" customFormat="1" ht="13.5"/>
    <row r="420" customFormat="1" ht="13.5"/>
    <row r="421" customFormat="1" ht="13.5"/>
    <row r="422" customFormat="1" ht="13.5"/>
    <row r="423" customFormat="1" ht="13.5"/>
    <row r="424" customFormat="1" ht="13.5"/>
    <row r="425" customFormat="1" ht="13.5"/>
    <row r="426" customFormat="1" ht="13.5"/>
    <row r="427" customFormat="1" ht="13.5"/>
    <row r="428" customFormat="1" ht="13.5"/>
    <row r="429" customFormat="1" ht="13.5"/>
    <row r="430" customFormat="1" ht="13.5"/>
    <row r="431" customFormat="1" ht="13.5"/>
    <row r="432" customFormat="1" ht="13.5"/>
    <row r="433" customFormat="1" ht="13.5"/>
    <row r="434" customFormat="1" ht="13.5"/>
    <row r="435" customFormat="1" ht="13.5"/>
    <row r="436" customFormat="1" ht="13.5"/>
    <row r="437" customFormat="1" ht="13.5"/>
    <row r="438" customFormat="1" ht="13.5"/>
    <row r="439" customFormat="1" ht="13.5"/>
    <row r="440" customFormat="1" ht="13.5"/>
    <row r="441" customFormat="1" ht="13.5"/>
    <row r="442" customFormat="1" ht="13.5"/>
    <row r="443" customFormat="1" ht="13.5"/>
    <row r="444" customFormat="1" ht="13.5"/>
    <row r="445" customFormat="1" ht="13.5"/>
    <row r="446" customFormat="1" ht="13.5"/>
    <row r="447" customFormat="1" ht="13.5"/>
    <row r="448" customFormat="1" ht="13.5"/>
    <row r="449" customFormat="1" ht="13.5"/>
    <row r="450" customFormat="1" ht="13.5"/>
    <row r="451" customFormat="1" ht="13.5"/>
    <row r="452" customFormat="1" ht="13.5"/>
    <row r="453" customFormat="1" ht="13.5"/>
    <row r="454" customFormat="1" ht="13.5"/>
    <row r="455" customFormat="1" ht="13.5"/>
    <row r="456" customFormat="1" ht="13.5"/>
    <row r="457" customFormat="1" ht="13.5"/>
    <row r="458" customFormat="1" ht="13.5"/>
    <row r="459" customFormat="1" ht="13.5"/>
    <row r="460" customFormat="1" ht="13.5"/>
    <row r="461" customFormat="1" ht="13.5"/>
    <row r="462" customFormat="1" ht="13.5"/>
    <row r="463" customFormat="1" ht="13.5"/>
    <row r="464" customFormat="1" ht="13.5"/>
    <row r="465" customFormat="1" ht="13.5"/>
    <row r="466" customFormat="1" ht="13.5"/>
    <row r="467" customFormat="1" ht="13.5"/>
    <row r="468" customFormat="1" ht="13.5"/>
    <row r="469" customFormat="1" ht="13.5"/>
    <row r="470" customFormat="1" ht="13.5"/>
    <row r="471" customFormat="1" ht="13.5"/>
    <row r="472" customFormat="1" ht="13.5"/>
    <row r="473" customFormat="1" ht="13.5"/>
    <row r="474" customFormat="1" ht="13.5"/>
    <row r="475" customFormat="1" ht="13.5"/>
    <row r="476" customFormat="1" ht="13.5"/>
    <row r="477" customFormat="1" ht="13.5"/>
    <row r="478" customFormat="1" ht="13.5"/>
    <row r="479" customFormat="1" ht="13.5"/>
    <row r="480" customFormat="1" ht="13.5"/>
    <row r="481" customFormat="1" ht="13.5"/>
    <row r="482" customFormat="1" ht="13.5"/>
    <row r="483" customFormat="1" ht="13.5"/>
    <row r="484" customFormat="1" ht="13.5"/>
    <row r="485" customFormat="1" ht="13.5"/>
    <row r="486" customFormat="1" ht="13.5"/>
    <row r="487" customFormat="1" ht="13.5"/>
    <row r="488" customFormat="1" ht="13.5"/>
    <row r="489" customFormat="1" ht="13.5"/>
    <row r="490" customFormat="1" ht="13.5"/>
    <row r="491" customFormat="1" ht="13.5"/>
    <row r="492" customFormat="1" ht="13.5"/>
    <row r="493" customFormat="1" ht="13.5"/>
    <row r="494" customFormat="1" ht="13.5"/>
    <row r="495" customFormat="1" ht="13.5"/>
    <row r="496" customFormat="1" ht="13.5"/>
    <row r="497" customFormat="1" ht="13.5"/>
    <row r="498" customFormat="1" ht="13.5"/>
    <row r="499" customFormat="1" ht="13.5"/>
    <row r="500" customFormat="1" ht="13.5"/>
    <row r="501" customFormat="1" ht="13.5"/>
    <row r="502" customFormat="1" ht="13.5"/>
    <row r="503" customFormat="1" ht="13.5"/>
    <row r="504" customFormat="1" ht="13.5"/>
    <row r="505" customFormat="1" ht="13.5"/>
    <row r="506" customFormat="1" ht="13.5"/>
    <row r="507" customFormat="1" ht="13.5"/>
    <row r="508" customFormat="1" ht="13.5"/>
    <row r="509" customFormat="1" ht="13.5"/>
    <row r="510" customFormat="1" ht="13.5"/>
    <row r="511" customFormat="1" ht="13.5"/>
    <row r="512" customFormat="1" ht="13.5"/>
    <row r="513" customFormat="1" ht="13.5"/>
    <row r="514" customFormat="1" ht="13.5"/>
    <row r="515" customFormat="1" ht="13.5"/>
    <row r="516" customFormat="1" ht="13.5"/>
    <row r="517" customFormat="1" ht="13.5"/>
    <row r="518" customFormat="1" ht="13.5"/>
    <row r="519" customFormat="1" ht="13.5"/>
    <row r="520" customFormat="1" ht="13.5"/>
    <row r="521" customFormat="1" ht="13.5"/>
    <row r="522" customFormat="1" ht="13.5"/>
    <row r="523" customFormat="1" ht="13.5"/>
    <row r="524" customFormat="1" ht="13.5"/>
    <row r="525" customFormat="1" ht="13.5"/>
    <row r="526" customFormat="1" ht="13.5"/>
    <row r="527" customFormat="1" ht="13.5"/>
    <row r="528" customFormat="1" ht="13.5"/>
    <row r="529" customFormat="1" ht="13.5"/>
    <row r="530" customFormat="1" ht="13.5"/>
    <row r="531" customFormat="1" ht="13.5"/>
    <row r="532" customFormat="1" ht="13.5"/>
    <row r="533" customFormat="1" ht="13.5"/>
    <row r="534" customFormat="1" ht="13.5"/>
    <row r="535" customFormat="1" ht="13.5"/>
    <row r="536" customFormat="1" ht="13.5"/>
    <row r="537" customFormat="1" ht="13.5"/>
    <row r="538" customFormat="1" ht="13.5"/>
    <row r="539" customFormat="1" ht="13.5"/>
    <row r="540" customFormat="1" ht="13.5"/>
    <row r="541" customFormat="1" ht="13.5"/>
    <row r="542" customFormat="1" ht="13.5"/>
    <row r="543" customFormat="1" ht="13.5"/>
    <row r="544" customFormat="1" ht="13.5"/>
    <row r="545" customFormat="1" ht="13.5"/>
    <row r="546" customFormat="1" ht="13.5"/>
    <row r="547" customFormat="1" ht="13.5"/>
    <row r="548" customFormat="1" ht="13.5"/>
    <row r="549" customFormat="1" ht="13.5"/>
    <row r="550" customFormat="1" ht="13.5"/>
    <row r="551" customFormat="1" ht="13.5"/>
    <row r="552" customFormat="1" ht="13.5"/>
    <row r="553" customFormat="1" ht="13.5"/>
    <row r="554" customFormat="1" ht="13.5"/>
    <row r="555" customFormat="1" ht="13.5"/>
    <row r="556" customFormat="1" ht="13.5"/>
    <row r="557" customFormat="1" ht="13.5"/>
    <row r="558" customFormat="1" ht="13.5"/>
    <row r="559" customFormat="1" ht="13.5"/>
    <row r="560" customFormat="1" ht="13.5"/>
    <row r="561" customFormat="1" ht="13.5"/>
    <row r="562" customFormat="1" ht="13.5"/>
    <row r="563" customFormat="1" ht="13.5"/>
    <row r="564" customFormat="1" ht="13.5"/>
    <row r="565" customFormat="1" ht="13.5"/>
    <row r="566" customFormat="1" ht="13.5"/>
    <row r="567" customFormat="1" ht="13.5"/>
    <row r="568" customFormat="1" ht="13.5"/>
    <row r="569" customFormat="1" ht="13.5"/>
    <row r="570" customFormat="1" ht="13.5"/>
    <row r="571" customFormat="1" ht="13.5"/>
    <row r="572" customFormat="1" ht="13.5"/>
    <row r="573" customFormat="1" ht="13.5"/>
    <row r="574" customFormat="1" ht="13.5"/>
    <row r="575" customFormat="1" ht="13.5"/>
    <row r="576" customFormat="1" ht="13.5"/>
    <row r="577" customFormat="1" ht="13.5"/>
    <row r="578" customFormat="1" ht="13.5"/>
    <row r="579" customFormat="1" ht="13.5"/>
    <row r="580" customFormat="1" ht="13.5"/>
    <row r="581" customFormat="1" ht="13.5"/>
    <row r="582" customFormat="1" ht="13.5"/>
    <row r="583" customFormat="1" ht="13.5"/>
    <row r="584" customFormat="1" ht="13.5"/>
    <row r="585" customFormat="1" ht="13.5"/>
    <row r="586" customFormat="1" ht="13.5"/>
    <row r="587" customFormat="1" ht="13.5"/>
    <row r="588" customFormat="1" ht="13.5"/>
    <row r="589" customFormat="1" ht="13.5"/>
    <row r="590" customFormat="1" ht="13.5"/>
    <row r="591" customFormat="1" ht="13.5"/>
    <row r="592" customFormat="1" ht="13.5"/>
    <row r="593" customFormat="1" ht="13.5"/>
    <row r="594" customFormat="1" ht="13.5"/>
    <row r="595" customFormat="1" ht="13.5"/>
    <row r="596" customFormat="1" ht="13.5"/>
    <row r="597" customFormat="1" ht="13.5"/>
    <row r="598" customFormat="1" ht="13.5"/>
    <row r="599" customFormat="1" ht="13.5"/>
    <row r="600" customFormat="1" ht="13.5"/>
    <row r="601" customFormat="1" ht="13.5"/>
    <row r="602" customFormat="1" ht="13.5"/>
    <row r="603" customFormat="1" ht="13.5"/>
    <row r="604" customFormat="1" ht="13.5"/>
    <row r="605" customFormat="1" ht="13.5"/>
    <row r="606" customFormat="1" ht="13.5"/>
    <row r="607" customFormat="1" ht="13.5"/>
    <row r="608" customFormat="1" ht="13.5"/>
    <row r="609" customFormat="1" ht="13.5"/>
    <row r="610" customFormat="1" ht="13.5"/>
    <row r="611" customFormat="1" ht="13.5"/>
    <row r="612" customFormat="1" ht="13.5"/>
    <row r="613" customFormat="1" ht="13.5"/>
    <row r="614" customFormat="1" ht="13.5"/>
    <row r="615" customFormat="1" ht="13.5"/>
    <row r="616" customFormat="1" ht="13.5"/>
    <row r="617" customFormat="1" ht="13.5"/>
    <row r="618" customFormat="1" ht="13.5"/>
    <row r="619" customFormat="1" ht="13.5"/>
    <row r="620" customFormat="1" ht="13.5"/>
    <row r="621" customFormat="1" ht="13.5"/>
    <row r="622" customFormat="1" ht="13.5"/>
    <row r="623" customFormat="1" ht="13.5"/>
    <row r="624" customFormat="1" ht="13.5"/>
    <row r="625" customFormat="1" ht="13.5"/>
    <row r="626" customFormat="1" ht="13.5"/>
    <row r="627" customFormat="1" ht="13.5"/>
    <row r="628" customFormat="1" ht="13.5"/>
    <row r="629" customFormat="1" ht="13.5"/>
    <row r="630" customFormat="1" ht="13.5"/>
    <row r="631" customFormat="1" ht="13.5"/>
    <row r="632" customFormat="1" ht="13.5"/>
    <row r="633" customFormat="1" ht="13.5"/>
    <row r="634" customFormat="1" ht="13.5"/>
    <row r="635" customFormat="1" ht="13.5"/>
    <row r="636" customFormat="1" ht="13.5"/>
    <row r="637" customFormat="1" ht="13.5"/>
    <row r="638" customFormat="1" ht="13.5"/>
    <row r="639" customFormat="1" ht="13.5"/>
    <row r="640" customFormat="1" ht="13.5"/>
    <row r="641" customFormat="1" ht="13.5"/>
    <row r="642" customFormat="1" ht="13.5"/>
    <row r="643" customFormat="1" ht="13.5"/>
    <row r="644" customFormat="1" ht="13.5"/>
    <row r="645" customFormat="1" ht="13.5"/>
    <row r="646" customFormat="1" ht="13.5"/>
    <row r="647" customFormat="1" ht="13.5"/>
    <row r="648" customFormat="1" ht="13.5"/>
    <row r="649" customFormat="1" ht="13.5"/>
    <row r="650" customFormat="1" ht="13.5"/>
    <row r="651" customFormat="1" ht="13.5"/>
    <row r="652" customFormat="1" ht="13.5"/>
    <row r="653" customFormat="1" ht="13.5"/>
    <row r="654" customFormat="1" ht="13.5"/>
    <row r="655" customFormat="1" ht="13.5"/>
    <row r="656" customFormat="1" ht="13.5"/>
    <row r="657" customFormat="1" ht="13.5"/>
    <row r="658" customFormat="1" ht="13.5"/>
    <row r="659" customFormat="1" ht="13.5"/>
    <row r="660" customFormat="1" ht="13.5"/>
    <row r="661" customFormat="1" ht="13.5"/>
    <row r="662" customFormat="1" ht="13.5"/>
    <row r="663" customFormat="1" ht="13.5"/>
    <row r="664" customFormat="1" ht="13.5"/>
    <row r="665" customFormat="1" ht="13.5"/>
    <row r="666" customFormat="1" ht="13.5"/>
    <row r="667" customFormat="1" ht="13.5"/>
    <row r="668" customFormat="1" ht="13.5"/>
    <row r="669" customFormat="1" ht="13.5"/>
    <row r="670" customFormat="1" ht="13.5"/>
    <row r="671" customFormat="1" ht="13.5"/>
    <row r="672" customFormat="1" ht="13.5"/>
    <row r="673" customFormat="1" ht="13.5"/>
    <row r="674" customFormat="1" ht="13.5"/>
    <row r="675" customFormat="1" ht="13.5"/>
    <row r="676" customFormat="1" ht="13.5"/>
    <row r="677" customFormat="1" ht="13.5"/>
    <row r="678" customFormat="1" ht="13.5"/>
    <row r="679" customFormat="1" ht="13.5"/>
    <row r="680" customFormat="1" ht="13.5"/>
    <row r="681" customFormat="1" ht="13.5"/>
    <row r="682" customFormat="1" ht="13.5"/>
    <row r="683" customFormat="1" ht="13.5"/>
    <row r="684" customFormat="1" ht="13.5"/>
    <row r="685" customFormat="1" ht="13.5"/>
    <row r="686" customFormat="1" ht="13.5"/>
    <row r="687" customFormat="1" ht="13.5"/>
    <row r="688" customFormat="1" ht="13.5"/>
    <row r="689" customFormat="1" ht="13.5"/>
    <row r="690" customFormat="1" ht="13.5"/>
    <row r="691" customFormat="1" ht="13.5"/>
    <row r="692" customFormat="1" ht="13.5"/>
    <row r="693" customFormat="1" ht="13.5"/>
    <row r="694" customFormat="1" ht="13.5"/>
    <row r="695" customFormat="1" ht="13.5"/>
    <row r="696" customFormat="1" ht="13.5"/>
    <row r="697" customFormat="1" ht="13.5"/>
    <row r="698" customFormat="1" ht="13.5"/>
    <row r="699" customFormat="1" ht="13.5"/>
    <row r="700" customFormat="1" ht="13.5"/>
    <row r="701" customFormat="1" ht="13.5"/>
    <row r="702" customFormat="1" ht="13.5"/>
    <row r="703" customFormat="1" ht="13.5"/>
    <row r="704" customFormat="1" ht="13.5"/>
    <row r="705" customFormat="1" ht="13.5"/>
    <row r="706" customFormat="1" ht="13.5"/>
    <row r="707" customFormat="1" ht="13.5"/>
    <row r="708" customFormat="1" ht="13.5"/>
    <row r="709" customFormat="1" ht="13.5"/>
    <row r="710" customFormat="1" ht="13.5"/>
    <row r="711" customFormat="1" ht="13.5"/>
    <row r="712" customFormat="1" ht="13.5"/>
    <row r="713" customFormat="1" ht="13.5"/>
    <row r="714" customFormat="1" ht="13.5"/>
    <row r="715" customFormat="1" ht="13.5"/>
    <row r="716" customFormat="1" ht="13.5"/>
    <row r="717" customFormat="1" ht="13.5"/>
    <row r="718" customFormat="1" ht="13.5"/>
    <row r="719" customFormat="1" ht="13.5"/>
    <row r="720" customFormat="1" ht="13.5"/>
    <row r="721" customFormat="1" ht="13.5"/>
    <row r="722" customFormat="1" ht="13.5"/>
    <row r="723" customFormat="1" ht="13.5"/>
    <row r="724" customFormat="1" ht="13.5"/>
    <row r="725" customFormat="1" ht="13.5"/>
    <row r="726" customFormat="1" ht="13.5"/>
    <row r="727" customFormat="1" ht="13.5"/>
    <row r="728" customFormat="1" ht="13.5"/>
    <row r="729" customFormat="1" ht="13.5"/>
    <row r="730" customFormat="1" ht="13.5"/>
    <row r="731" customFormat="1" ht="13.5"/>
    <row r="732" customFormat="1" ht="13.5"/>
    <row r="733" customFormat="1" ht="13.5"/>
    <row r="734" customFormat="1" ht="13.5"/>
    <row r="735" customFormat="1" ht="13.5"/>
    <row r="736" customFormat="1" ht="13.5"/>
    <row r="737" customFormat="1" ht="13.5"/>
    <row r="738" customFormat="1" ht="13.5"/>
    <row r="739" customFormat="1" ht="13.5"/>
    <row r="740" customFormat="1" ht="13.5"/>
    <row r="741" customFormat="1" ht="13.5"/>
    <row r="742" customFormat="1" ht="13.5"/>
    <row r="743" customFormat="1" ht="13.5"/>
    <row r="744" customFormat="1" ht="13.5"/>
    <row r="745" customFormat="1" ht="13.5"/>
    <row r="746" customFormat="1" ht="13.5"/>
    <row r="747" customFormat="1" ht="13.5"/>
    <row r="748" customFormat="1" ht="13.5"/>
    <row r="749" customFormat="1" ht="13.5"/>
    <row r="750" customFormat="1" ht="13.5"/>
    <row r="751" customFormat="1" ht="13.5"/>
    <row r="752" customFormat="1" ht="13.5"/>
    <row r="753" customFormat="1" ht="13.5"/>
    <row r="754" customFormat="1" ht="13.5"/>
    <row r="755" customFormat="1" ht="13.5"/>
    <row r="756" customFormat="1" ht="13.5"/>
    <row r="757" customFormat="1" ht="13.5"/>
    <row r="758" customFormat="1" ht="13.5"/>
    <row r="759" customFormat="1" ht="13.5"/>
    <row r="760" customFormat="1" ht="13.5"/>
    <row r="761" customFormat="1" ht="13.5"/>
    <row r="762" customFormat="1" ht="13.5"/>
    <row r="763" customFormat="1" ht="13.5"/>
    <row r="764" customFormat="1" ht="13.5"/>
    <row r="765" customFormat="1" ht="13.5"/>
    <row r="766" customFormat="1" ht="13.5"/>
    <row r="767" customFormat="1" ht="13.5"/>
    <row r="768" customFormat="1" ht="13.5"/>
    <row r="769" customFormat="1" ht="13.5"/>
    <row r="770" customFormat="1" ht="13.5"/>
    <row r="771" customFormat="1" ht="13.5"/>
    <row r="772" customFormat="1" ht="13.5"/>
    <row r="773" customFormat="1" ht="13.5"/>
    <row r="774" customFormat="1" ht="13.5"/>
    <row r="775" customFormat="1" ht="13.5"/>
    <row r="776" customFormat="1" ht="13.5"/>
    <row r="777" customFormat="1" ht="13.5"/>
    <row r="778" customFormat="1" ht="13.5"/>
    <row r="779" customFormat="1" ht="13.5"/>
    <row r="780" customFormat="1" ht="13.5"/>
    <row r="781" customFormat="1" ht="13.5"/>
    <row r="782" customFormat="1" ht="13.5"/>
    <row r="783" customFormat="1" ht="13.5"/>
    <row r="784" customFormat="1" ht="13.5"/>
    <row r="785" customFormat="1" ht="13.5"/>
    <row r="786" customFormat="1" ht="13.5"/>
    <row r="787" customFormat="1" ht="13.5"/>
    <row r="788" customFormat="1" ht="13.5"/>
    <row r="789" customFormat="1" ht="13.5"/>
    <row r="790" customFormat="1" ht="13.5"/>
    <row r="791" customFormat="1" ht="13.5"/>
    <row r="792" customFormat="1" ht="13.5"/>
    <row r="793" customFormat="1" ht="13.5"/>
    <row r="794" customFormat="1" ht="13.5"/>
    <row r="795" customFormat="1" ht="13.5"/>
    <row r="796" customFormat="1" ht="13.5"/>
    <row r="797" customFormat="1" ht="13.5"/>
    <row r="798" customFormat="1" ht="13.5"/>
    <row r="799" customFormat="1" ht="13.5"/>
    <row r="800" customFormat="1" ht="13.5"/>
    <row r="801" customFormat="1" ht="13.5"/>
    <row r="802" customFormat="1" ht="13.5"/>
    <row r="803" customFormat="1" ht="13.5"/>
    <row r="804" customFormat="1" ht="13.5"/>
    <row r="805" customFormat="1" ht="13.5"/>
    <row r="806" customFormat="1" ht="13.5"/>
    <row r="807" customFormat="1" ht="13.5"/>
    <row r="808" customFormat="1" ht="13.5"/>
    <row r="809" customFormat="1" ht="13.5"/>
    <row r="810" customFormat="1" ht="13.5"/>
    <row r="811" customFormat="1" ht="13.5"/>
    <row r="812" customFormat="1" ht="13.5"/>
    <row r="813" customFormat="1" ht="13.5"/>
    <row r="814" customFormat="1" ht="13.5"/>
    <row r="815" customFormat="1" ht="13.5"/>
    <row r="816" customFormat="1" ht="13.5"/>
    <row r="817" customFormat="1" ht="13.5"/>
    <row r="818" customFormat="1" ht="13.5"/>
    <row r="819" customFormat="1" ht="13.5"/>
    <row r="820" customFormat="1" ht="13.5"/>
    <row r="821" customFormat="1" ht="13.5"/>
    <row r="822" customFormat="1" ht="13.5"/>
    <row r="823" customFormat="1" ht="13.5"/>
    <row r="824" customFormat="1" ht="13.5"/>
    <row r="825" customFormat="1" ht="13.5"/>
    <row r="826" customFormat="1" ht="13.5"/>
    <row r="827" customFormat="1" ht="13.5"/>
    <row r="828" customFormat="1" ht="13.5"/>
    <row r="829" customFormat="1" ht="13.5"/>
    <row r="830" customFormat="1" ht="13.5"/>
    <row r="831" customFormat="1" ht="13.5"/>
    <row r="832" customFormat="1" ht="13.5"/>
    <row r="833" customFormat="1" ht="13.5"/>
    <row r="834" customFormat="1" ht="13.5"/>
    <row r="835" customFormat="1" ht="13.5"/>
    <row r="836" customFormat="1" ht="13.5"/>
    <row r="837" customFormat="1" ht="13.5"/>
    <row r="838" customFormat="1" ht="13.5"/>
    <row r="839" customFormat="1" ht="13.5"/>
    <row r="840" customFormat="1" ht="13.5"/>
    <row r="841" customFormat="1" ht="13.5"/>
    <row r="842" customFormat="1" ht="13.5"/>
    <row r="843" customFormat="1" ht="13.5"/>
    <row r="844" customFormat="1" ht="13.5"/>
    <row r="845" customFormat="1" ht="13.5"/>
    <row r="846" customFormat="1" ht="13.5"/>
    <row r="847" customFormat="1" ht="13.5"/>
    <row r="848" customFormat="1" ht="13.5"/>
    <row r="849" customFormat="1" ht="13.5"/>
    <row r="850" customFormat="1" ht="13.5"/>
    <row r="851" customFormat="1" ht="13.5"/>
    <row r="852" customFormat="1" ht="13.5"/>
    <row r="853" customFormat="1" ht="13.5"/>
    <row r="854" customFormat="1" ht="13.5"/>
    <row r="855" customFormat="1" ht="13.5"/>
    <row r="856" customFormat="1" ht="13.5"/>
    <row r="857" customFormat="1" ht="13.5"/>
    <row r="858" customFormat="1" ht="13.5"/>
    <row r="859" customFormat="1" ht="13.5"/>
    <row r="860" customFormat="1" ht="13.5"/>
    <row r="861" customFormat="1" ht="13.5"/>
    <row r="862" customFormat="1" ht="13.5"/>
    <row r="863" customFormat="1" ht="13.5"/>
    <row r="864" customFormat="1" ht="13.5"/>
    <row r="865" customFormat="1" ht="13.5"/>
    <row r="866" customFormat="1" ht="13.5"/>
    <row r="867" customFormat="1" ht="13.5"/>
    <row r="868" customFormat="1" ht="13.5"/>
    <row r="869" customFormat="1" ht="13.5"/>
    <row r="870" customFormat="1" ht="13.5"/>
    <row r="871" customFormat="1" ht="13.5"/>
    <row r="872" customFormat="1" ht="13.5"/>
    <row r="873" customFormat="1" ht="13.5"/>
    <row r="874" customFormat="1" ht="13.5"/>
    <row r="875" customFormat="1" ht="13.5"/>
    <row r="876" customFormat="1" ht="13.5"/>
    <row r="877" customFormat="1" ht="13.5"/>
    <row r="878" customFormat="1" ht="13.5"/>
    <row r="879" customFormat="1" ht="13.5"/>
    <row r="880" customFormat="1" ht="13.5"/>
    <row r="881" customFormat="1" ht="13.5"/>
    <row r="882" customFormat="1" ht="13.5"/>
    <row r="883" customFormat="1" ht="13.5"/>
    <row r="884" customFormat="1" ht="13.5"/>
    <row r="885" customFormat="1" ht="13.5"/>
    <row r="886" customFormat="1" ht="13.5"/>
    <row r="887" customFormat="1" ht="13.5"/>
    <row r="888" customFormat="1" ht="13.5"/>
    <row r="889" customFormat="1" ht="13.5"/>
    <row r="890" customFormat="1" ht="13.5"/>
    <row r="891" customFormat="1" ht="13.5"/>
    <row r="892" customFormat="1" ht="13.5"/>
    <row r="893" customFormat="1" ht="13.5"/>
    <row r="894" customFormat="1" ht="13.5"/>
    <row r="895" customFormat="1" ht="13.5"/>
    <row r="896" customFormat="1" ht="13.5"/>
    <row r="897" customFormat="1" ht="13.5"/>
    <row r="898" customFormat="1" ht="13.5"/>
    <row r="899" customFormat="1" ht="13.5"/>
    <row r="900" customFormat="1" ht="13.5"/>
    <row r="901" customFormat="1" ht="13.5"/>
    <row r="902" customFormat="1" ht="13.5"/>
    <row r="903" customFormat="1" ht="13.5"/>
    <row r="904" customFormat="1" ht="13.5"/>
    <row r="905" customFormat="1" ht="13.5"/>
    <row r="906" customFormat="1" ht="13.5"/>
    <row r="907" customFormat="1" ht="13.5"/>
    <row r="908" customFormat="1" ht="13.5"/>
    <row r="909" customFormat="1" ht="13.5"/>
    <row r="910" customFormat="1" ht="13.5"/>
    <row r="911" customFormat="1" ht="13.5"/>
    <row r="912" customFormat="1" ht="13.5"/>
    <row r="913" customFormat="1" ht="13.5"/>
    <row r="914" customFormat="1" ht="13.5"/>
    <row r="915" customFormat="1" ht="13.5"/>
    <row r="916" customFormat="1" ht="13.5"/>
    <row r="917" customFormat="1" ht="13.5"/>
    <row r="918" customFormat="1" ht="13.5"/>
    <row r="919" customFormat="1" ht="13.5"/>
    <row r="920" customFormat="1" ht="13.5"/>
    <row r="921" customFormat="1" ht="13.5"/>
    <row r="922" customFormat="1" ht="13.5"/>
    <row r="923" customFormat="1" ht="13.5"/>
    <row r="924" customFormat="1" ht="13.5"/>
    <row r="925" customFormat="1" ht="13.5"/>
    <row r="926" customFormat="1" ht="13.5"/>
    <row r="927" customFormat="1" ht="13.5"/>
    <row r="928" customFormat="1" ht="13.5"/>
    <row r="929" customFormat="1" ht="13.5"/>
    <row r="930" customFormat="1" ht="13.5"/>
    <row r="931" customFormat="1" ht="13.5"/>
    <row r="932" customFormat="1" ht="13.5"/>
    <row r="933" customFormat="1" ht="13.5"/>
    <row r="934" customFormat="1" ht="13.5"/>
    <row r="935" customFormat="1" ht="13.5"/>
    <row r="936" customFormat="1" ht="13.5"/>
    <row r="937" customFormat="1" ht="13.5"/>
    <row r="938" customFormat="1" ht="13.5"/>
    <row r="939" customFormat="1" ht="13.5"/>
    <row r="940" customFormat="1" ht="13.5"/>
    <row r="941" customFormat="1" ht="13.5"/>
    <row r="942" customFormat="1" ht="13.5"/>
    <row r="943" customFormat="1" ht="13.5"/>
    <row r="944" customFormat="1" ht="13.5"/>
    <row r="945" customFormat="1" ht="13.5"/>
    <row r="946" customFormat="1" ht="13.5"/>
    <row r="947" customFormat="1" ht="13.5"/>
    <row r="948" customFormat="1" ht="13.5"/>
    <row r="949" customFormat="1" ht="13.5"/>
    <row r="950" customFormat="1" ht="13.5"/>
    <row r="951" customFormat="1" ht="13.5"/>
    <row r="952" customFormat="1" ht="13.5"/>
    <row r="953" customFormat="1" ht="13.5"/>
    <row r="954" customFormat="1" ht="13.5"/>
    <row r="955" customFormat="1" ht="13.5"/>
    <row r="956" customFormat="1" ht="13.5"/>
    <row r="957" customFormat="1" ht="13.5"/>
    <row r="958" customFormat="1" ht="13.5"/>
    <row r="959" customFormat="1" ht="13.5"/>
    <row r="960" customFormat="1" ht="13.5"/>
    <row r="961" customFormat="1" ht="13.5"/>
    <row r="962" customFormat="1" ht="13.5"/>
    <row r="963" customFormat="1" ht="13.5"/>
    <row r="964" customFormat="1" ht="13.5"/>
    <row r="965" customFormat="1" ht="13.5"/>
    <row r="966" customFormat="1" ht="13.5"/>
    <row r="967" customFormat="1" ht="13.5"/>
    <row r="968" customFormat="1" ht="13.5"/>
    <row r="969" customFormat="1" ht="13.5"/>
    <row r="970" customFormat="1" ht="13.5"/>
    <row r="971" customFormat="1" ht="13.5"/>
    <row r="972" customFormat="1" ht="13.5"/>
    <row r="973" customFormat="1" ht="13.5"/>
    <row r="974" customFormat="1" ht="13.5"/>
    <row r="975" customFormat="1" ht="13.5"/>
    <row r="976" customFormat="1" ht="13.5"/>
    <row r="977" customFormat="1" ht="13.5"/>
    <row r="978" customFormat="1" ht="13.5"/>
    <row r="979" customFormat="1" ht="13.5"/>
    <row r="980" customFormat="1" ht="13.5"/>
    <row r="981" customFormat="1" ht="13.5"/>
    <row r="982" customFormat="1" ht="13.5"/>
    <row r="983" customFormat="1" ht="13.5"/>
    <row r="984" customFormat="1" ht="13.5"/>
    <row r="985" customFormat="1" ht="13.5"/>
    <row r="986" customFormat="1" ht="13.5"/>
    <row r="987" customFormat="1" ht="13.5"/>
    <row r="988" customFormat="1" ht="13.5"/>
    <row r="989" customFormat="1" ht="13.5"/>
    <row r="990" customFormat="1" ht="13.5"/>
    <row r="991" customFormat="1" ht="13.5"/>
    <row r="992" customFormat="1" ht="13.5"/>
    <row r="993" customFormat="1" ht="13.5"/>
    <row r="994" customFormat="1" ht="13.5"/>
    <row r="995" customFormat="1" ht="13.5"/>
    <row r="996" customFormat="1" ht="13.5"/>
    <row r="997" customFormat="1" ht="13.5"/>
    <row r="998" customFormat="1" ht="13.5"/>
    <row r="999" customFormat="1" ht="13.5"/>
    <row r="1000" customFormat="1" ht="13.5"/>
    <row r="1001" customFormat="1" ht="13.5"/>
    <row r="1002" customFormat="1" ht="13.5"/>
    <row r="1003" customFormat="1" ht="13.5"/>
    <row r="1004" customFormat="1" ht="13.5"/>
    <row r="1005" customFormat="1" ht="13.5"/>
    <row r="1006" customFormat="1" ht="13.5"/>
    <row r="1007" customFormat="1" ht="13.5"/>
    <row r="1008" customFormat="1" ht="13.5"/>
    <row r="1009" customFormat="1" ht="13.5"/>
    <row r="1010" customFormat="1" ht="13.5"/>
    <row r="1011" customFormat="1" ht="13.5"/>
    <row r="1012" customFormat="1" ht="13.5"/>
    <row r="1013" customFormat="1" ht="13.5"/>
    <row r="1014" customFormat="1" ht="13.5"/>
    <row r="1015" customFormat="1" ht="13.5"/>
    <row r="1016" customFormat="1" ht="13.5"/>
    <row r="1017" customFormat="1" ht="13.5"/>
    <row r="1018" customFormat="1" ht="13.5"/>
    <row r="1019" customFormat="1" ht="13.5"/>
    <row r="1020" customFormat="1" ht="13.5"/>
    <row r="1021" customFormat="1" ht="13.5"/>
    <row r="1022" customFormat="1" ht="13.5"/>
    <row r="1023" customFormat="1" ht="13.5"/>
    <row r="1024" customFormat="1" ht="13.5"/>
    <row r="1025" customFormat="1" ht="13.5"/>
    <row r="1026" customFormat="1" ht="13.5"/>
    <row r="1027" customFormat="1" ht="13.5"/>
    <row r="1028" customFormat="1" ht="13.5"/>
    <row r="1029" customFormat="1" ht="13.5"/>
    <row r="1030" customFormat="1" ht="13.5"/>
    <row r="1031" customFormat="1" ht="13.5"/>
    <row r="1032" customFormat="1" ht="13.5"/>
    <row r="1033" customFormat="1" ht="13.5"/>
    <row r="1034" customFormat="1" ht="13.5"/>
    <row r="1035" customFormat="1" ht="13.5"/>
    <row r="1036" customFormat="1" ht="13.5"/>
    <row r="1037" customFormat="1" ht="13.5"/>
    <row r="1038" customFormat="1" ht="13.5"/>
    <row r="1039" customFormat="1" ht="13.5"/>
    <row r="1040" customFormat="1" ht="13.5"/>
    <row r="1041" customFormat="1" ht="13.5"/>
    <row r="1042" customFormat="1" ht="13.5"/>
    <row r="1043" customFormat="1" ht="13.5"/>
    <row r="1044" customFormat="1" ht="13.5"/>
    <row r="1045" customFormat="1" ht="13.5"/>
    <row r="1046" customFormat="1" ht="13.5"/>
    <row r="1047" customFormat="1" ht="13.5"/>
    <row r="1048" customFormat="1" ht="13.5"/>
    <row r="1049" customFormat="1" ht="13.5"/>
    <row r="1050" customFormat="1" ht="13.5"/>
    <row r="1051" customFormat="1" ht="13.5"/>
    <row r="1052" customFormat="1" ht="13.5"/>
    <row r="1053" customFormat="1" ht="13.5"/>
    <row r="1054" customFormat="1" ht="13.5"/>
    <row r="1055" customFormat="1" ht="13.5"/>
    <row r="1056" customFormat="1" ht="13.5"/>
    <row r="1057" customFormat="1" ht="13.5"/>
    <row r="1058" customFormat="1" ht="13.5"/>
    <row r="1059" customFormat="1" ht="13.5"/>
    <row r="1060" customFormat="1" ht="13.5"/>
    <row r="1061" customFormat="1" ht="13.5"/>
    <row r="1062" customFormat="1" ht="13.5"/>
    <row r="1063" customFormat="1" ht="13.5"/>
    <row r="1064" customFormat="1" ht="13.5"/>
    <row r="1065" customFormat="1" ht="13.5"/>
    <row r="1066" customFormat="1" ht="13.5"/>
    <row r="1067" customFormat="1" ht="13.5"/>
    <row r="1068" customFormat="1" ht="13.5"/>
    <row r="1069" customFormat="1" ht="13.5"/>
    <row r="1070" customFormat="1" ht="13.5"/>
    <row r="1071" customFormat="1" ht="13.5"/>
    <row r="1072" customFormat="1" ht="13.5"/>
    <row r="1073" customFormat="1" ht="13.5"/>
    <row r="1074" customFormat="1" ht="13.5"/>
    <row r="1075" customFormat="1" ht="13.5"/>
    <row r="1076" customFormat="1" ht="13.5"/>
    <row r="1077" customFormat="1" ht="13.5"/>
    <row r="1078" customFormat="1" ht="13.5"/>
    <row r="1079" customFormat="1" ht="13.5"/>
    <row r="1080" customFormat="1" ht="13.5"/>
    <row r="1081" customFormat="1" ht="13.5"/>
    <row r="1082" customFormat="1" ht="13.5"/>
    <row r="1083" customFormat="1" ht="13.5"/>
    <row r="1084" customFormat="1" ht="13.5"/>
    <row r="1085" customFormat="1" ht="13.5"/>
    <row r="1086" customFormat="1" ht="13.5"/>
    <row r="1087" customFormat="1" ht="13.5"/>
    <row r="1088" customFormat="1" ht="13.5"/>
    <row r="1089" customFormat="1" ht="13.5"/>
    <row r="1090" customFormat="1" ht="13.5"/>
    <row r="1091" customFormat="1" ht="13.5"/>
    <row r="1092" customFormat="1" ht="13.5"/>
    <row r="1093" customFormat="1" ht="13.5"/>
    <row r="1094" customFormat="1" ht="13.5"/>
    <row r="1095" customFormat="1" ht="13.5"/>
    <row r="1096" customFormat="1" ht="13.5"/>
    <row r="1097" customFormat="1" ht="13.5"/>
    <row r="1098" customFormat="1" ht="13.5"/>
    <row r="1099" customFormat="1" ht="13.5"/>
    <row r="1100" customFormat="1" ht="13.5"/>
    <row r="1101" customFormat="1" ht="13.5"/>
    <row r="1102" customFormat="1" ht="13.5"/>
    <row r="1103" customFormat="1" ht="13.5"/>
    <row r="1104" customFormat="1" ht="13.5"/>
    <row r="1105" customFormat="1" ht="13.5"/>
    <row r="1106" customFormat="1" ht="13.5"/>
    <row r="1107" customFormat="1" ht="13.5"/>
    <row r="1108" customFormat="1" ht="13.5"/>
    <row r="1109" customFormat="1" ht="13.5"/>
    <row r="1110" customFormat="1" ht="13.5"/>
    <row r="1111" customFormat="1" ht="13.5"/>
    <row r="1112" customFormat="1" ht="13.5"/>
    <row r="1113" customFormat="1" ht="13.5"/>
    <row r="1114" customFormat="1" ht="13.5"/>
    <row r="1115" customFormat="1" ht="13.5"/>
    <row r="1116" customFormat="1" ht="13.5"/>
    <row r="1117" customFormat="1" ht="13.5"/>
    <row r="1118" customFormat="1" ht="13.5"/>
    <row r="1119" customFormat="1" ht="13.5"/>
    <row r="1120" customFormat="1" ht="13.5"/>
    <row r="1121" customFormat="1" ht="13.5"/>
    <row r="1122" customFormat="1" ht="13.5"/>
    <row r="1123" customFormat="1" ht="13.5"/>
    <row r="1124" customFormat="1" ht="13.5"/>
    <row r="1125" customFormat="1" ht="13.5"/>
    <row r="1126" customFormat="1" ht="13.5"/>
    <row r="1127" customFormat="1" ht="13.5"/>
    <row r="1128" customFormat="1" ht="13.5"/>
    <row r="1129" customFormat="1" ht="13.5"/>
    <row r="1130" customFormat="1" ht="13.5"/>
    <row r="1131" customFormat="1" ht="13.5"/>
    <row r="1132" customFormat="1" ht="13.5"/>
    <row r="1133" customFormat="1" ht="13.5"/>
    <row r="1134" customFormat="1" ht="13.5"/>
    <row r="1135" customFormat="1" ht="13.5"/>
    <row r="1136" customFormat="1" ht="13.5"/>
    <row r="1137" customFormat="1" ht="13.5"/>
    <row r="1138" customFormat="1" ht="13.5"/>
    <row r="1139" customFormat="1" ht="13.5"/>
    <row r="1140" customFormat="1" ht="13.5"/>
    <row r="1141" customFormat="1" ht="13.5"/>
    <row r="1142" customFormat="1" ht="13.5"/>
    <row r="1143" customFormat="1" ht="13.5"/>
    <row r="1144" customFormat="1" ht="13.5"/>
    <row r="1145" customFormat="1" ht="13.5"/>
    <row r="1146" customFormat="1" ht="13.5"/>
    <row r="1147" customFormat="1" ht="13.5"/>
    <row r="1148" customFormat="1" ht="13.5"/>
    <row r="1149" customFormat="1" ht="13.5"/>
    <row r="1150" customFormat="1" ht="13.5"/>
    <row r="1151" customFormat="1" ht="13.5"/>
    <row r="1152" customFormat="1" ht="13.5"/>
    <row r="1153" customFormat="1" ht="13.5"/>
    <row r="1154" customFormat="1" ht="13.5"/>
    <row r="1155" customFormat="1" ht="13.5"/>
    <row r="1156" customFormat="1" ht="13.5"/>
    <row r="1157" customFormat="1" ht="13.5"/>
    <row r="1158" customFormat="1" ht="13.5"/>
    <row r="1159" customFormat="1" ht="13.5"/>
    <row r="1160" customFormat="1" ht="13.5"/>
    <row r="1161" customFormat="1" ht="13.5"/>
    <row r="1162" customFormat="1" ht="13.5"/>
    <row r="1163" customFormat="1" ht="13.5"/>
    <row r="1164" customFormat="1" ht="13.5"/>
    <row r="1165" customFormat="1" ht="13.5"/>
    <row r="1166" customFormat="1" ht="13.5"/>
    <row r="1167" customFormat="1" ht="13.5"/>
    <row r="1168" customFormat="1" ht="13.5"/>
    <row r="1169" customFormat="1" ht="13.5"/>
    <row r="1170" customFormat="1" ht="13.5"/>
    <row r="1171" customFormat="1" ht="13.5"/>
    <row r="1172" customFormat="1" ht="13.5"/>
    <row r="1173" customFormat="1" ht="13.5"/>
    <row r="1174" customFormat="1" ht="13.5"/>
    <row r="1175" customFormat="1" ht="13.5"/>
    <row r="1176" customFormat="1" ht="13.5"/>
    <row r="1177" customFormat="1" ht="13.5"/>
    <row r="1178" customFormat="1" ht="13.5"/>
    <row r="1179" customFormat="1" ht="13.5"/>
    <row r="1180" customFormat="1" ht="13.5"/>
    <row r="1181" customFormat="1" ht="13.5"/>
    <row r="1182" customFormat="1" ht="13.5"/>
    <row r="1183" customFormat="1" ht="13.5"/>
    <row r="1184" customFormat="1" ht="13.5"/>
    <row r="1185" customFormat="1" ht="13.5"/>
    <row r="1186" customFormat="1" ht="13.5"/>
    <row r="1187" customFormat="1" ht="13.5"/>
    <row r="1188" customFormat="1" ht="13.5"/>
    <row r="1189" customFormat="1" ht="13.5"/>
    <row r="1190" customFormat="1" ht="13.5"/>
    <row r="1191" customFormat="1" ht="13.5"/>
    <row r="1192" customFormat="1" ht="13.5"/>
    <row r="1193" customFormat="1" ht="13.5"/>
    <row r="1194" customFormat="1" ht="13.5"/>
    <row r="1195" customFormat="1" ht="13.5"/>
    <row r="1196" customFormat="1" ht="13.5"/>
    <row r="1197" customFormat="1" ht="13.5"/>
    <row r="1198" customFormat="1" ht="13.5"/>
    <row r="1199" customFormat="1" ht="13.5"/>
    <row r="1200" customFormat="1" ht="13.5"/>
    <row r="1201" customFormat="1" ht="13.5"/>
    <row r="1202" customFormat="1" ht="13.5"/>
    <row r="1203" customFormat="1" ht="13.5"/>
    <row r="1204" customFormat="1" ht="13.5"/>
    <row r="1205" customFormat="1" ht="13.5"/>
    <row r="1206" customFormat="1" ht="13.5"/>
    <row r="1207" customFormat="1" ht="13.5"/>
    <row r="1208" customFormat="1" ht="13.5"/>
    <row r="1209" customFormat="1" ht="13.5"/>
    <row r="1210" customFormat="1" ht="13.5"/>
    <row r="1211" customFormat="1" ht="13.5"/>
    <row r="1212" customFormat="1" ht="13.5"/>
    <row r="1213" customFormat="1" ht="13.5"/>
    <row r="1214" customFormat="1" ht="13.5"/>
    <row r="1215" customFormat="1" ht="13.5"/>
    <row r="1216" customFormat="1" ht="13.5"/>
    <row r="1217" customFormat="1" ht="13.5"/>
    <row r="1218" customFormat="1" ht="13.5"/>
    <row r="1219" customFormat="1" ht="13.5"/>
    <row r="1220" customFormat="1" ht="13.5"/>
    <row r="1221" customFormat="1" ht="13.5"/>
    <row r="1222" customFormat="1" ht="13.5"/>
    <row r="1223" customFormat="1" ht="13.5"/>
    <row r="1224" customFormat="1" ht="13.5"/>
    <row r="1225" customFormat="1" ht="13.5"/>
    <row r="1226" customFormat="1" ht="13.5"/>
    <row r="1227" customFormat="1" ht="13.5"/>
    <row r="1228" customFormat="1" ht="13.5"/>
    <row r="1229" customFormat="1" ht="13.5"/>
    <row r="1230" customFormat="1" ht="13.5"/>
    <row r="1231" customFormat="1" ht="13.5"/>
    <row r="1232" customFormat="1" ht="13.5"/>
    <row r="1233" customFormat="1" ht="13.5"/>
    <row r="1234" customFormat="1" ht="13.5"/>
    <row r="1235" customFormat="1" ht="13.5"/>
    <row r="1236" customFormat="1" ht="13.5"/>
    <row r="1237" customFormat="1" ht="13.5"/>
    <row r="1238" customFormat="1" ht="13.5"/>
    <row r="1239" customFormat="1" ht="13.5"/>
    <row r="1240" customFormat="1" ht="13.5"/>
    <row r="1241" customFormat="1" ht="13.5"/>
    <row r="1242" customFormat="1" ht="13.5"/>
    <row r="1243" customFormat="1" ht="13.5"/>
    <row r="1244" customFormat="1" ht="13.5"/>
    <row r="1245" customFormat="1" ht="13.5"/>
    <row r="1246" customFormat="1" ht="13.5"/>
    <row r="1247" customFormat="1" ht="13.5"/>
    <row r="1248" customFormat="1" ht="13.5"/>
    <row r="1249" customFormat="1" ht="13.5"/>
    <row r="1250" customFormat="1" ht="13.5"/>
    <row r="1251" customFormat="1" ht="13.5"/>
    <row r="1252" customFormat="1" ht="13.5"/>
    <row r="1253" customFormat="1" ht="13.5"/>
    <row r="1254" customFormat="1" ht="13.5"/>
    <row r="1255" customFormat="1" ht="13.5"/>
    <row r="1256" customFormat="1" ht="13.5"/>
    <row r="1257" customFormat="1" ht="13.5"/>
    <row r="1258" customFormat="1" ht="13.5"/>
    <row r="1259" customFormat="1" ht="13.5"/>
    <row r="1260" customFormat="1" ht="13.5"/>
    <row r="1261" customFormat="1" ht="13.5"/>
    <row r="1262" customFormat="1" ht="13.5"/>
    <row r="1263" customFormat="1" ht="13.5"/>
    <row r="1264" customFormat="1" ht="13.5"/>
    <row r="1265" customFormat="1" ht="13.5"/>
    <row r="1266" customFormat="1" ht="13.5"/>
    <row r="1267" customFormat="1" ht="13.5"/>
    <row r="1268" customFormat="1" ht="13.5"/>
    <row r="1269" customFormat="1" ht="13.5"/>
    <row r="1270" customFormat="1" ht="13.5"/>
    <row r="1271" customFormat="1" ht="13.5"/>
    <row r="1272" customFormat="1" ht="13.5"/>
    <row r="1273" customFormat="1" ht="13.5"/>
    <row r="1274" customFormat="1" ht="13.5"/>
    <row r="1275" customFormat="1" ht="13.5"/>
    <row r="1276" customFormat="1" ht="13.5"/>
    <row r="1277" customFormat="1" ht="13.5"/>
    <row r="1278" customFormat="1" ht="13.5"/>
    <row r="1279" customFormat="1" ht="13.5"/>
    <row r="1280" customFormat="1" ht="13.5"/>
    <row r="1281" customFormat="1" ht="13.5"/>
    <row r="1282" customFormat="1" ht="13.5"/>
    <row r="1283" customFormat="1" ht="13.5"/>
    <row r="1284" customFormat="1" ht="13.5"/>
    <row r="1285" customFormat="1" ht="13.5"/>
    <row r="1286" customFormat="1" ht="13.5"/>
    <row r="1287" customFormat="1" ht="13.5"/>
    <row r="1288" customFormat="1" ht="13.5"/>
    <row r="1289" customFormat="1" ht="13.5"/>
    <row r="1290" customFormat="1" ht="13.5"/>
    <row r="1291" customFormat="1" ht="13.5"/>
    <row r="1292" customFormat="1" ht="13.5"/>
    <row r="1293" customFormat="1" ht="13.5"/>
    <row r="1294" customFormat="1" ht="13.5"/>
    <row r="1295" customFormat="1" ht="13.5"/>
    <row r="1296" customFormat="1" ht="13.5"/>
    <row r="1297" customFormat="1" ht="13.5"/>
    <row r="1298" customFormat="1" ht="13.5"/>
    <row r="1299" customFormat="1" ht="13.5"/>
    <row r="1300" customFormat="1" ht="13.5"/>
    <row r="1301" customFormat="1" ht="13.5"/>
    <row r="1302" customFormat="1" ht="13.5"/>
    <row r="1303" customFormat="1" ht="13.5"/>
    <row r="1304" customFormat="1" ht="13.5"/>
    <row r="1305" customFormat="1" ht="13.5"/>
    <row r="1306" customFormat="1" ht="13.5"/>
    <row r="1307" customFormat="1" ht="13.5"/>
    <row r="1308" customFormat="1" ht="13.5"/>
    <row r="1309" customFormat="1" ht="13.5"/>
    <row r="1310" customFormat="1" ht="13.5"/>
    <row r="1311" customFormat="1" ht="13.5"/>
    <row r="1312" customFormat="1" ht="13.5"/>
    <row r="1313" customFormat="1" ht="13.5"/>
    <row r="1314" customFormat="1" ht="13.5"/>
    <row r="1315" customFormat="1" ht="13.5"/>
    <row r="1316" customFormat="1" ht="13.5"/>
    <row r="1317" customFormat="1" ht="13.5"/>
    <row r="1318" customFormat="1" ht="13.5"/>
    <row r="1319" customFormat="1" ht="13.5"/>
    <row r="1320" customFormat="1" ht="13.5"/>
    <row r="1321" customFormat="1" ht="13.5"/>
    <row r="1322" customFormat="1" ht="13.5"/>
    <row r="1323" customFormat="1" ht="13.5"/>
    <row r="1324" customFormat="1" ht="13.5"/>
    <row r="1325" customFormat="1" ht="13.5"/>
    <row r="1326" customFormat="1" ht="13.5"/>
    <row r="1327" customFormat="1" ht="13.5"/>
    <row r="1328" customFormat="1" ht="13.5"/>
    <row r="1329" customFormat="1" ht="13.5"/>
    <row r="1330" customFormat="1" ht="13.5"/>
    <row r="1331" customFormat="1" ht="13.5"/>
    <row r="1332" customFormat="1" ht="13.5"/>
    <row r="1333" customFormat="1" ht="13.5"/>
    <row r="1334" customFormat="1" ht="13.5"/>
    <row r="1335" customFormat="1" ht="13.5"/>
    <row r="1336" customFormat="1" ht="13.5"/>
    <row r="1337" customFormat="1" ht="13.5"/>
    <row r="1338" customFormat="1" ht="13.5"/>
    <row r="1339" customFormat="1" ht="13.5"/>
    <row r="1340" customFormat="1" ht="13.5"/>
    <row r="1341" customFormat="1" ht="13.5"/>
    <row r="1342" customFormat="1" ht="13.5"/>
    <row r="1343" customFormat="1" ht="13.5"/>
    <row r="1344" customFormat="1" ht="13.5"/>
    <row r="1345" customFormat="1" ht="13.5"/>
    <row r="1346" customFormat="1" ht="13.5"/>
    <row r="1347" customFormat="1" ht="13.5"/>
    <row r="1348" customFormat="1" ht="13.5"/>
    <row r="1349" customFormat="1" ht="13.5"/>
    <row r="1350" customFormat="1" ht="13.5"/>
    <row r="1351" customFormat="1" ht="13.5"/>
    <row r="1352" customFormat="1" ht="13.5"/>
    <row r="1353" customFormat="1" ht="13.5"/>
    <row r="1354" customFormat="1" ht="13.5"/>
    <row r="1355" customFormat="1" ht="13.5"/>
    <row r="1356" customFormat="1" ht="13.5"/>
    <row r="1357" customFormat="1" ht="13.5"/>
    <row r="1358" customFormat="1" ht="13.5"/>
    <row r="1359" customFormat="1" ht="13.5"/>
    <row r="1360" customFormat="1" ht="13.5"/>
    <row r="1361" customFormat="1" ht="13.5"/>
    <row r="1362" customFormat="1" ht="13.5"/>
    <row r="1363" customFormat="1" ht="13.5"/>
    <row r="1364" customFormat="1" ht="13.5"/>
    <row r="1365" customFormat="1" ht="13.5"/>
    <row r="1366" customFormat="1" ht="13.5"/>
    <row r="1367" customFormat="1" ht="13.5"/>
    <row r="1368" customFormat="1" ht="13.5"/>
    <row r="1369" customFormat="1" ht="13.5"/>
    <row r="1370" customFormat="1" ht="13.5"/>
    <row r="1371" customFormat="1" ht="13.5"/>
    <row r="1372" customFormat="1" ht="13.5"/>
    <row r="1373" customFormat="1" ht="13.5"/>
    <row r="1374" customFormat="1" ht="13.5"/>
    <row r="1375" customFormat="1" ht="13.5"/>
    <row r="1376" customFormat="1" ht="13.5"/>
    <row r="1377" customFormat="1" ht="13.5"/>
    <row r="1378" customFormat="1" ht="13.5"/>
    <row r="1379" customFormat="1" ht="13.5"/>
    <row r="1380" customFormat="1" ht="13.5"/>
    <row r="1381" customFormat="1" ht="13.5"/>
    <row r="1382" customFormat="1" ht="13.5"/>
    <row r="1383" customFormat="1" ht="13.5"/>
    <row r="1384" customFormat="1" ht="13.5"/>
    <row r="1385" customFormat="1" ht="13.5"/>
    <row r="1386" customFormat="1" ht="13.5"/>
    <row r="1387" customFormat="1" ht="13.5"/>
    <row r="1388" customFormat="1" ht="13.5"/>
    <row r="1389" customFormat="1" ht="13.5"/>
    <row r="1390" customFormat="1" ht="13.5"/>
    <row r="1391" customFormat="1" ht="13.5"/>
    <row r="1392" customFormat="1" ht="13.5"/>
    <row r="1393" customFormat="1" ht="13.5"/>
    <row r="1394" customFormat="1" ht="13.5"/>
    <row r="1395" customFormat="1" ht="13.5"/>
    <row r="1396" customFormat="1" ht="13.5"/>
    <row r="1397" customFormat="1" ht="13.5"/>
    <row r="1398" customFormat="1" ht="13.5"/>
    <row r="1399" customFormat="1" ht="13.5"/>
    <row r="1400" customFormat="1" ht="13.5"/>
    <row r="1401" customFormat="1" ht="13.5"/>
    <row r="1402" customFormat="1" ht="13.5"/>
    <row r="1403" customFormat="1" ht="13.5"/>
    <row r="1404" customFormat="1" ht="13.5"/>
    <row r="1405" customFormat="1" ht="13.5"/>
    <row r="1406" customFormat="1" ht="13.5"/>
    <row r="1407" customFormat="1" ht="13.5"/>
    <row r="1408" customFormat="1" ht="13.5"/>
    <row r="1409" customFormat="1" ht="13.5"/>
    <row r="1410" customFormat="1" ht="13.5"/>
    <row r="1411" customFormat="1" ht="13.5"/>
    <row r="1412" customFormat="1" ht="13.5"/>
    <row r="1413" customFormat="1" ht="13.5"/>
    <row r="1414" customFormat="1" ht="13.5"/>
    <row r="1415" customFormat="1" ht="13.5"/>
    <row r="1416" customFormat="1" ht="13.5"/>
    <row r="1417" customFormat="1" ht="13.5"/>
    <row r="1418" customFormat="1" ht="13.5"/>
    <row r="1419" customFormat="1" ht="13.5"/>
    <row r="1420" customFormat="1" ht="13.5"/>
    <row r="1421" customFormat="1" ht="13.5"/>
    <row r="1422" customFormat="1" ht="13.5"/>
    <row r="1423" customFormat="1" ht="13.5"/>
    <row r="1424" customFormat="1" ht="13.5"/>
    <row r="1425" customFormat="1" ht="13.5"/>
    <row r="1426" customFormat="1" ht="13.5"/>
    <row r="1427" customFormat="1" ht="13.5"/>
    <row r="1428" customFormat="1" ht="13.5"/>
    <row r="1429" customFormat="1" ht="13.5"/>
    <row r="1430" customFormat="1" ht="13.5"/>
    <row r="1431" customFormat="1" ht="13.5"/>
    <row r="1432" customFormat="1" ht="13.5"/>
    <row r="1433" customFormat="1" ht="13.5"/>
    <row r="1434" customFormat="1" ht="13.5"/>
    <row r="1435" customFormat="1" ht="13.5"/>
    <row r="1436" customFormat="1" ht="13.5"/>
    <row r="1437" customFormat="1" ht="13.5"/>
    <row r="1438" customFormat="1" ht="13.5"/>
    <row r="1439" customFormat="1" ht="13.5"/>
    <row r="1440" customFormat="1" ht="13.5"/>
    <row r="1441" customFormat="1" ht="13.5"/>
    <row r="1442" customFormat="1" ht="13.5"/>
    <row r="1443" customFormat="1" ht="13.5"/>
    <row r="1444" customFormat="1" ht="13.5"/>
    <row r="1445" customFormat="1" ht="13.5"/>
    <row r="1446" customFormat="1" ht="13.5"/>
    <row r="1447" customFormat="1" ht="13.5"/>
    <row r="1448" customFormat="1" ht="13.5"/>
    <row r="1449" customFormat="1" ht="13.5"/>
    <row r="1450" customFormat="1" ht="13.5"/>
    <row r="1451" customFormat="1" ht="13.5"/>
    <row r="1452" customFormat="1" ht="13.5"/>
    <row r="1453" customFormat="1" ht="13.5"/>
    <row r="1454" customFormat="1" ht="13.5"/>
    <row r="1455" customFormat="1" ht="13.5"/>
    <row r="1456" customFormat="1" ht="13.5"/>
    <row r="1457" customFormat="1" ht="13.5"/>
    <row r="1458" customFormat="1" ht="13.5"/>
    <row r="1459" customFormat="1" ht="13.5"/>
    <row r="1460" customFormat="1" ht="13.5"/>
    <row r="1461" customFormat="1" ht="13.5"/>
    <row r="1462" customFormat="1" ht="13.5"/>
    <row r="1463" customFormat="1" ht="13.5"/>
    <row r="1464" customFormat="1" ht="13.5"/>
    <row r="1465" customFormat="1" ht="13.5"/>
    <row r="1466" customFormat="1" ht="13.5"/>
    <row r="1467" customFormat="1" ht="13.5"/>
    <row r="1468" customFormat="1" ht="13.5"/>
    <row r="1469" customFormat="1" ht="13.5"/>
    <row r="1470" customFormat="1" ht="13.5"/>
    <row r="1471" customFormat="1" ht="13.5"/>
    <row r="1472" customFormat="1" ht="13.5"/>
    <row r="1473" customFormat="1" ht="13.5"/>
    <row r="1474" customFormat="1" ht="13.5"/>
    <row r="1475" customFormat="1" ht="13.5"/>
    <row r="1476" customFormat="1" ht="13.5"/>
    <row r="1477" customFormat="1" ht="13.5"/>
    <row r="1478" customFormat="1" ht="13.5"/>
    <row r="1479" customFormat="1" ht="13.5"/>
    <row r="1480" customFormat="1" ht="13.5"/>
    <row r="1481" customFormat="1" ht="13.5"/>
    <row r="1482" customFormat="1" ht="13.5"/>
    <row r="1483" customFormat="1" ht="13.5"/>
    <row r="1484" customFormat="1" ht="13.5"/>
    <row r="1485" customFormat="1" ht="13.5"/>
    <row r="1486" customFormat="1" ht="13.5"/>
    <row r="1487" customFormat="1" ht="13.5"/>
    <row r="1488" customFormat="1" ht="13.5"/>
    <row r="1489" customFormat="1" ht="13.5"/>
    <row r="1490" customFormat="1" ht="13.5"/>
    <row r="1491" customFormat="1" ht="13.5"/>
    <row r="1492" customFormat="1" ht="13.5"/>
    <row r="1493" customFormat="1" ht="13.5"/>
    <row r="1494" customFormat="1" ht="13.5"/>
    <row r="1495" customFormat="1" ht="13.5"/>
    <row r="1496" customFormat="1" ht="13.5"/>
    <row r="1497" customFormat="1" ht="13.5"/>
    <row r="1498" customFormat="1" ht="13.5"/>
    <row r="1499" customFormat="1" ht="13.5"/>
    <row r="1500" customFormat="1" ht="13.5"/>
    <row r="1501" customFormat="1" ht="13.5"/>
    <row r="1502" customFormat="1" ht="13.5"/>
    <row r="1503" customFormat="1" ht="13.5"/>
    <row r="1504" customFormat="1" ht="13.5"/>
    <row r="1505" customFormat="1" ht="13.5"/>
    <row r="1506" customFormat="1" ht="13.5"/>
    <row r="1507" customFormat="1" ht="13.5"/>
    <row r="1508" customFormat="1" ht="13.5"/>
    <row r="1509" customFormat="1" ht="13.5"/>
    <row r="1510" customFormat="1" ht="13.5"/>
    <row r="1511" customFormat="1" ht="13.5"/>
    <row r="1512" customFormat="1" ht="13.5"/>
    <row r="1513" customFormat="1" ht="13.5"/>
    <row r="1514" customFormat="1" ht="13.5"/>
    <row r="1515" customFormat="1" ht="13.5"/>
    <row r="1516" customFormat="1" ht="13.5"/>
    <row r="1517" customFormat="1" ht="13.5"/>
    <row r="1518" customFormat="1" ht="13.5"/>
    <row r="1519" customFormat="1" ht="13.5"/>
    <row r="1520" customFormat="1" ht="13.5"/>
    <row r="1521" customFormat="1" ht="13.5"/>
    <row r="1522" customFormat="1" ht="13.5"/>
    <row r="1523" customFormat="1" ht="13.5"/>
    <row r="1524" customFormat="1" ht="13.5"/>
    <row r="1525" customFormat="1" ht="13.5"/>
    <row r="1526" customFormat="1" ht="13.5"/>
    <row r="1527" customFormat="1" ht="13.5"/>
    <row r="1528" customFormat="1" ht="13.5"/>
    <row r="1529" customFormat="1" ht="13.5"/>
    <row r="1530" customFormat="1" ht="13.5"/>
    <row r="1531" customFormat="1" ht="13.5"/>
    <row r="1532" customFormat="1" ht="13.5"/>
    <row r="1533" customFormat="1" ht="13.5"/>
    <row r="1534" customFormat="1" ht="13.5"/>
    <row r="1535" customFormat="1" ht="13.5"/>
    <row r="1536" customFormat="1" ht="13.5"/>
    <row r="1537" customFormat="1" ht="13.5"/>
    <row r="1538" customFormat="1" ht="13.5"/>
    <row r="1539" customFormat="1" ht="13.5"/>
    <row r="1540" customFormat="1" ht="13.5"/>
    <row r="1541" customFormat="1" ht="13.5"/>
    <row r="1542" customFormat="1" ht="13.5"/>
    <row r="1543" customFormat="1" ht="13.5"/>
    <row r="1544" customFormat="1" ht="13.5"/>
    <row r="1545" customFormat="1" ht="13.5"/>
    <row r="1546" customFormat="1" ht="13.5"/>
    <row r="1547" customFormat="1" ht="13.5"/>
    <row r="1548" customFormat="1" ht="13.5"/>
    <row r="1549" customFormat="1" ht="13.5"/>
    <row r="1550" customFormat="1" ht="13.5"/>
    <row r="1551" customFormat="1" ht="13.5"/>
    <row r="1552" customFormat="1" ht="13.5"/>
    <row r="1553" customFormat="1" ht="13.5"/>
    <row r="1554" customFormat="1" ht="13.5"/>
    <row r="1555" customFormat="1" ht="13.5"/>
    <row r="1556" customFormat="1" ht="13.5"/>
    <row r="1557" customFormat="1" ht="13.5"/>
    <row r="1558" customFormat="1" ht="13.5"/>
    <row r="1559" customFormat="1" ht="13.5"/>
    <row r="1560" customFormat="1" ht="13.5"/>
    <row r="1561" customFormat="1" ht="13.5"/>
    <row r="1562" customFormat="1" ht="13.5"/>
    <row r="1563" customFormat="1" ht="13.5"/>
    <row r="1564" customFormat="1" ht="13.5"/>
    <row r="1565" customFormat="1" ht="13.5"/>
    <row r="1566" customFormat="1" ht="13.5"/>
    <row r="1567" customFormat="1" ht="13.5"/>
    <row r="1568" customFormat="1" ht="13.5"/>
    <row r="1569" customFormat="1" ht="13.5"/>
    <row r="1570" customFormat="1" ht="13.5"/>
    <row r="1571" customFormat="1" ht="13.5"/>
    <row r="1572" customFormat="1" ht="13.5"/>
    <row r="1573" customFormat="1" ht="13.5"/>
    <row r="1574" customFormat="1" ht="13.5"/>
    <row r="1575" customFormat="1" ht="13.5"/>
    <row r="1576" customFormat="1" ht="13.5"/>
    <row r="1577" customFormat="1" ht="13.5"/>
    <row r="1578" customFormat="1" ht="13.5"/>
    <row r="1579" customFormat="1" ht="13.5"/>
    <row r="1580" customFormat="1" ht="13.5"/>
    <row r="1581" customFormat="1" ht="13.5"/>
    <row r="1582" customFormat="1" ht="13.5"/>
    <row r="1583" customFormat="1" ht="13.5"/>
    <row r="1584" customFormat="1" ht="13.5"/>
    <row r="1585" customFormat="1" ht="13.5"/>
    <row r="1586" customFormat="1" ht="13.5"/>
    <row r="1587" customFormat="1" ht="13.5"/>
    <row r="1588" customFormat="1" ht="13.5"/>
    <row r="1589" customFormat="1" ht="13.5"/>
    <row r="1590" customFormat="1" ht="13.5"/>
    <row r="1591" customFormat="1" ht="13.5"/>
    <row r="1592" customFormat="1" ht="13.5"/>
    <row r="1593" customFormat="1" ht="13.5"/>
    <row r="1594" customFormat="1" ht="13.5"/>
    <row r="1595" customFormat="1" ht="13.5"/>
    <row r="1596" customFormat="1" ht="13.5"/>
    <row r="1597" customFormat="1" ht="13.5"/>
    <row r="1598" customFormat="1" ht="13.5"/>
    <row r="1599" customFormat="1" ht="13.5"/>
    <row r="1600" customFormat="1" ht="13.5"/>
    <row r="1601" customFormat="1" ht="13.5"/>
    <row r="1602" customFormat="1" ht="13.5"/>
    <row r="1603" customFormat="1" ht="13.5"/>
    <row r="1604" customFormat="1" ht="13.5"/>
    <row r="1605" customFormat="1" ht="13.5"/>
    <row r="1606" customFormat="1" ht="13.5"/>
    <row r="1607" customFormat="1" ht="13.5"/>
    <row r="1608" customFormat="1" ht="13.5"/>
    <row r="1609" customFormat="1" ht="13.5"/>
    <row r="1610" customFormat="1" ht="13.5"/>
    <row r="1611" customFormat="1" ht="13.5"/>
    <row r="1612" customFormat="1" ht="13.5"/>
    <row r="1613" customFormat="1" ht="13.5"/>
    <row r="1614" customFormat="1" ht="13.5"/>
    <row r="1615" customFormat="1" ht="13.5"/>
    <row r="1616" customFormat="1" ht="13.5"/>
    <row r="1617" customFormat="1" ht="13.5"/>
    <row r="1618" customFormat="1" ht="13.5"/>
    <row r="1619" customFormat="1" ht="13.5"/>
    <row r="1620" customFormat="1" ht="13.5"/>
    <row r="1621" customFormat="1" ht="13.5"/>
    <row r="1622" customFormat="1" ht="13.5"/>
    <row r="1623" customFormat="1" ht="13.5"/>
    <row r="1624" customFormat="1" ht="13.5"/>
    <row r="1625" customFormat="1" ht="13.5"/>
    <row r="1626" customFormat="1" ht="13.5"/>
    <row r="1627" customFormat="1" ht="13.5"/>
    <row r="1628" customFormat="1" ht="13.5"/>
    <row r="1629" customFormat="1" ht="13.5"/>
    <row r="1630" customFormat="1" ht="13.5"/>
    <row r="1631" customFormat="1" ht="13.5"/>
    <row r="1632" customFormat="1" ht="13.5"/>
    <row r="1633" customFormat="1" ht="13.5"/>
    <row r="1634" customFormat="1" ht="13.5"/>
    <row r="1635" customFormat="1" ht="13.5"/>
    <row r="1636" customFormat="1" ht="13.5"/>
    <row r="1637" customFormat="1" ht="13.5"/>
    <row r="1638" customFormat="1" ht="13.5"/>
    <row r="1639" customFormat="1" ht="13.5"/>
    <row r="1640" customFormat="1" ht="13.5"/>
    <row r="1641" customFormat="1" ht="13.5"/>
    <row r="1642" customFormat="1" ht="13.5"/>
    <row r="1643" customFormat="1" ht="13.5"/>
    <row r="1644" customFormat="1" ht="13.5"/>
    <row r="1645" customFormat="1" ht="13.5"/>
    <row r="1646" customFormat="1" ht="13.5"/>
    <row r="1647" customFormat="1" ht="13.5"/>
    <row r="1648" customFormat="1" ht="13.5"/>
    <row r="1649" customFormat="1" ht="13.5"/>
    <row r="1650" customFormat="1" ht="13.5"/>
    <row r="1651" customFormat="1" ht="13.5"/>
    <row r="1652" customFormat="1" ht="13.5"/>
    <row r="1653" customFormat="1" ht="13.5"/>
    <row r="1654" customFormat="1" ht="13.5"/>
    <row r="1655" customFormat="1" ht="13.5"/>
    <row r="1656" customFormat="1" ht="13.5"/>
    <row r="1657" customFormat="1" ht="13.5"/>
    <row r="1658" customFormat="1" ht="13.5"/>
    <row r="1659" customFormat="1" ht="13.5"/>
    <row r="1660" customFormat="1" ht="13.5"/>
    <row r="1661" customFormat="1" ht="13.5"/>
    <row r="1662" customFormat="1" ht="13.5"/>
    <row r="1663" customFormat="1" ht="13.5"/>
    <row r="1664" customFormat="1" ht="13.5"/>
    <row r="1665" customFormat="1" ht="13.5"/>
    <row r="1666" customFormat="1" ht="13.5"/>
    <row r="1667" customFormat="1" ht="13.5"/>
    <row r="1668" customFormat="1" ht="13.5"/>
    <row r="1669" customFormat="1" ht="13.5"/>
    <row r="1670" customFormat="1" ht="13.5"/>
    <row r="1671" customFormat="1" ht="13.5"/>
    <row r="1672" customFormat="1" ht="13.5"/>
    <row r="1673" customFormat="1" ht="13.5"/>
    <row r="1674" customFormat="1" ht="13.5"/>
    <row r="1675" customFormat="1" ht="13.5"/>
    <row r="1676" customFormat="1" ht="13.5"/>
    <row r="1677" customFormat="1" ht="13.5"/>
    <row r="1678" customFormat="1" ht="13.5"/>
    <row r="1679" customFormat="1" ht="13.5"/>
    <row r="1680" customFormat="1" ht="13.5"/>
    <row r="1681" customFormat="1" ht="13.5"/>
    <row r="1682" customFormat="1" ht="13.5"/>
    <row r="1683" customFormat="1" ht="13.5"/>
    <row r="1684" customFormat="1" ht="13.5"/>
    <row r="1685" customFormat="1" ht="13.5"/>
    <row r="1686" customFormat="1" ht="13.5"/>
    <row r="1687" customFormat="1" ht="13.5"/>
    <row r="1688" customFormat="1" ht="13.5"/>
    <row r="1689" customFormat="1" ht="13.5"/>
    <row r="1690" customFormat="1" ht="13.5"/>
    <row r="1691" customFormat="1" ht="13.5"/>
    <row r="1692" customFormat="1" ht="13.5"/>
    <row r="1693" customFormat="1" ht="13.5"/>
    <row r="1694" customFormat="1" ht="13.5"/>
    <row r="1695" customFormat="1" ht="13.5"/>
    <row r="1696" customFormat="1" ht="13.5"/>
    <row r="1697" customFormat="1" ht="13.5"/>
    <row r="1698" customFormat="1" ht="13.5"/>
    <row r="1699" customFormat="1" ht="13.5"/>
    <row r="1700" customFormat="1" ht="13.5"/>
    <row r="1701" customFormat="1" ht="13.5"/>
    <row r="1702" customFormat="1" ht="13.5"/>
    <row r="1703" customFormat="1" ht="13.5"/>
    <row r="1704" customFormat="1" ht="13.5"/>
    <row r="1705" customFormat="1" ht="13.5"/>
    <row r="1706" customFormat="1" ht="13.5"/>
    <row r="1707" customFormat="1" ht="13.5"/>
    <row r="1708" customFormat="1" ht="13.5"/>
    <row r="1709" customFormat="1" ht="13.5"/>
    <row r="1710" customFormat="1" ht="13.5"/>
    <row r="1711" customFormat="1" ht="13.5"/>
    <row r="1712" customFormat="1" ht="13.5"/>
    <row r="1713" customFormat="1" ht="13.5"/>
    <row r="1714" customFormat="1" ht="13.5"/>
    <row r="1715" customFormat="1" ht="13.5"/>
    <row r="1716" customFormat="1" ht="13.5"/>
    <row r="1717" customFormat="1" ht="13.5"/>
    <row r="1718" customFormat="1" ht="13.5"/>
    <row r="1719" customFormat="1" ht="13.5"/>
    <row r="1720" customFormat="1" ht="13.5"/>
    <row r="1721" customFormat="1" ht="13.5"/>
    <row r="1722" customFormat="1" ht="13.5"/>
    <row r="1723" customFormat="1" ht="13.5"/>
    <row r="1724" customFormat="1" ht="13.5"/>
    <row r="1725" customFormat="1" ht="13.5"/>
    <row r="1726" customFormat="1" ht="13.5"/>
    <row r="1727" customFormat="1" ht="13.5"/>
    <row r="1728" customFormat="1" ht="13.5"/>
    <row r="1729" customFormat="1" ht="13.5"/>
    <row r="1730" customFormat="1" ht="13.5"/>
    <row r="1731" customFormat="1" ht="13.5"/>
    <row r="1732" customFormat="1" ht="13.5"/>
    <row r="1733" customFormat="1" ht="13.5"/>
    <row r="1734" customFormat="1" ht="13.5"/>
    <row r="1735" customFormat="1" ht="13.5"/>
    <row r="1736" customFormat="1" ht="13.5"/>
    <row r="1737" customFormat="1" ht="13.5"/>
    <row r="1738" customFormat="1" ht="13.5"/>
    <row r="1739" customFormat="1" ht="13.5"/>
    <row r="1740" customFormat="1" ht="13.5"/>
    <row r="1741" customFormat="1" ht="13.5"/>
    <row r="1742" customFormat="1" ht="13.5"/>
    <row r="1743" customFormat="1" ht="13.5"/>
    <row r="1744" customFormat="1" ht="13.5"/>
    <row r="1745" customFormat="1" ht="13.5"/>
    <row r="1746" customFormat="1" ht="13.5"/>
    <row r="1747" customFormat="1" ht="13.5"/>
    <row r="1748" customFormat="1" ht="13.5"/>
    <row r="1749" customFormat="1" ht="13.5"/>
    <row r="1750" customFormat="1" ht="13.5"/>
    <row r="1751" customFormat="1" ht="13.5"/>
    <row r="1752" customFormat="1" ht="13.5"/>
    <row r="1753" customFormat="1" ht="13.5"/>
    <row r="1754" customFormat="1" ht="13.5"/>
    <row r="1755" customFormat="1" ht="13.5"/>
    <row r="1756" customFormat="1" ht="13.5"/>
    <row r="1757" customFormat="1" ht="13.5"/>
    <row r="1758" customFormat="1" ht="13.5"/>
    <row r="1759" customFormat="1" ht="13.5"/>
    <row r="1760" customFormat="1" ht="13.5"/>
    <row r="1761" customFormat="1" ht="13.5"/>
    <row r="1762" customFormat="1" ht="13.5"/>
    <row r="1763" customFormat="1" ht="13.5"/>
    <row r="1764" customFormat="1" ht="13.5"/>
    <row r="1765" customFormat="1" ht="13.5"/>
    <row r="1766" customFormat="1" ht="13.5"/>
    <row r="1767" customFormat="1" ht="13.5"/>
    <row r="1768" customFormat="1" ht="13.5"/>
    <row r="1769" customFormat="1" ht="13.5"/>
    <row r="1770" customFormat="1" ht="13.5"/>
    <row r="1771" customFormat="1" ht="13.5"/>
    <row r="1772" customFormat="1" ht="13.5"/>
    <row r="1773" customFormat="1" ht="13.5"/>
    <row r="1774" customFormat="1" ht="13.5"/>
    <row r="1775" customFormat="1" ht="13.5"/>
    <row r="1776" customFormat="1" ht="13.5"/>
    <row r="1777" customFormat="1" ht="13.5"/>
    <row r="1778" customFormat="1" ht="13.5"/>
    <row r="1779" customFormat="1" ht="13.5"/>
    <row r="1780" customFormat="1" ht="13.5"/>
    <row r="1781" customFormat="1" ht="13.5"/>
    <row r="1782" customFormat="1" ht="13.5"/>
    <row r="1783" customFormat="1" ht="13.5"/>
    <row r="1784" customFormat="1" ht="13.5"/>
    <row r="1785" customFormat="1" ht="13.5"/>
    <row r="1786" customFormat="1" ht="13.5"/>
    <row r="1787" customFormat="1" ht="13.5"/>
    <row r="1788" customFormat="1" ht="13.5"/>
    <row r="1789" customFormat="1" ht="13.5"/>
    <row r="1790" customFormat="1" ht="13.5"/>
    <row r="1791" customFormat="1" ht="13.5"/>
    <row r="1792" customFormat="1" ht="13.5"/>
    <row r="1793" customFormat="1" ht="13.5"/>
    <row r="1794" customFormat="1" ht="13.5"/>
    <row r="1795" customFormat="1" ht="13.5"/>
    <row r="1796" customFormat="1" ht="13.5"/>
    <row r="1797" customFormat="1" ht="13.5"/>
    <row r="1798" customFormat="1" ht="13.5"/>
    <row r="1799" customFormat="1" ht="13.5"/>
    <row r="1800" customFormat="1" ht="13.5"/>
    <row r="1801" customFormat="1" ht="13.5"/>
    <row r="1802" customFormat="1" ht="13.5"/>
    <row r="1803" customFormat="1" ht="13.5"/>
    <row r="1804" customFormat="1" ht="13.5"/>
    <row r="1805" customFormat="1" ht="13.5"/>
    <row r="1806" customFormat="1" ht="13.5"/>
    <row r="1807" customFormat="1" ht="13.5"/>
    <row r="1808" customFormat="1" ht="13.5"/>
    <row r="1809" customFormat="1" ht="13.5"/>
    <row r="1810" customFormat="1" ht="13.5"/>
    <row r="1811" customFormat="1" ht="13.5"/>
    <row r="1812" customFormat="1" ht="13.5"/>
    <row r="1813" customFormat="1" ht="13.5"/>
    <row r="1814" customFormat="1" ht="13.5"/>
    <row r="1815" customFormat="1" ht="13.5"/>
    <row r="1816" customFormat="1" ht="13.5"/>
    <row r="1817" customFormat="1" ht="13.5"/>
    <row r="1818" customFormat="1" ht="13.5"/>
    <row r="1819" customFormat="1" ht="13.5"/>
    <row r="1820" customFormat="1" ht="13.5"/>
    <row r="1821" customFormat="1" ht="13.5"/>
    <row r="1822" customFormat="1" ht="13.5"/>
    <row r="1823" customFormat="1" ht="13.5"/>
    <row r="1824" customFormat="1" ht="13.5"/>
    <row r="1825" customFormat="1" ht="13.5"/>
    <row r="1826" customFormat="1" ht="13.5"/>
    <row r="1827" customFormat="1" ht="13.5"/>
    <row r="1828" customFormat="1" ht="13.5"/>
    <row r="1829" customFormat="1" ht="13.5"/>
    <row r="1830" customFormat="1" ht="13.5"/>
    <row r="1831" customFormat="1" ht="13.5"/>
    <row r="1832" customFormat="1" ht="13.5"/>
    <row r="1833" customFormat="1" ht="13.5"/>
    <row r="1834" customFormat="1" ht="13.5"/>
    <row r="1835" customFormat="1" ht="13.5"/>
    <row r="1836" customFormat="1" ht="13.5"/>
    <row r="1837" customFormat="1" ht="13.5"/>
    <row r="1838" customFormat="1" ht="13.5"/>
    <row r="1839" customFormat="1" ht="13.5"/>
    <row r="1840" customFormat="1" ht="13.5"/>
    <row r="1841" customFormat="1" ht="13.5"/>
    <row r="1842" customFormat="1" ht="13.5"/>
    <row r="1843" customFormat="1" ht="13.5"/>
    <row r="1844" customFormat="1" ht="13.5"/>
    <row r="1845" customFormat="1" ht="13.5"/>
    <row r="1846" customFormat="1" ht="13.5"/>
    <row r="1847" customFormat="1" ht="13.5"/>
    <row r="1848" customFormat="1" ht="13.5"/>
    <row r="1849" customFormat="1" ht="13.5"/>
    <row r="1850" customFormat="1" ht="13.5"/>
    <row r="1851" customFormat="1" ht="13.5"/>
    <row r="1852" customFormat="1" ht="13.5"/>
    <row r="1853" customFormat="1" ht="13.5"/>
    <row r="1854" customFormat="1" ht="13.5"/>
    <row r="1855" customFormat="1" ht="13.5"/>
    <row r="1856" customFormat="1" ht="13.5"/>
    <row r="1857" customFormat="1" ht="13.5"/>
    <row r="1858" customFormat="1" ht="13.5"/>
    <row r="1859" customFormat="1" ht="13.5"/>
    <row r="1860" customFormat="1" ht="13.5"/>
    <row r="1861" customFormat="1" ht="13.5"/>
    <row r="1862" customFormat="1" ht="13.5"/>
    <row r="1863" customFormat="1" ht="13.5"/>
    <row r="1864" customFormat="1" ht="13.5"/>
    <row r="1865" customFormat="1" ht="13.5"/>
    <row r="1866" customFormat="1" ht="13.5"/>
    <row r="1867" customFormat="1" ht="13.5"/>
    <row r="1868" customFormat="1" ht="13.5"/>
    <row r="1869" customFormat="1" ht="13.5"/>
    <row r="1870" customFormat="1" ht="13.5"/>
    <row r="1871" customFormat="1" ht="13.5"/>
    <row r="1872" customFormat="1" ht="13.5"/>
    <row r="1873" customFormat="1" ht="13.5"/>
    <row r="1874" customFormat="1" ht="13.5"/>
    <row r="1875" customFormat="1" ht="13.5"/>
    <row r="1876" customFormat="1" ht="13.5"/>
    <row r="1877" customFormat="1" ht="13.5"/>
    <row r="1878" customFormat="1" ht="13.5"/>
    <row r="1879" customFormat="1" ht="13.5"/>
    <row r="1880" customFormat="1" ht="13.5"/>
    <row r="1881" customFormat="1" ht="13.5"/>
    <row r="1882" customFormat="1" ht="13.5"/>
    <row r="1883" customFormat="1" ht="13.5"/>
    <row r="1884" customFormat="1" ht="13.5"/>
    <row r="1885" customFormat="1" ht="13.5"/>
    <row r="1886" customFormat="1" ht="13.5"/>
    <row r="1887" customFormat="1" ht="13.5"/>
    <row r="1888" customFormat="1" ht="13.5"/>
    <row r="1889" customFormat="1" ht="13.5"/>
    <row r="1890" customFormat="1" ht="13.5"/>
    <row r="1891" customFormat="1" ht="13.5"/>
    <row r="1892" customFormat="1" ht="13.5"/>
    <row r="1893" customFormat="1" ht="13.5"/>
    <row r="1894" customFormat="1" ht="13.5"/>
    <row r="1895" customFormat="1" ht="13.5"/>
    <row r="1896" customFormat="1" ht="13.5"/>
    <row r="1897" customFormat="1" ht="13.5"/>
    <row r="1898" customFormat="1" ht="13.5"/>
    <row r="1899" customFormat="1" ht="13.5"/>
    <row r="1900" customFormat="1" ht="13.5"/>
    <row r="1901" customFormat="1" ht="13.5"/>
    <row r="1902" customFormat="1" ht="13.5"/>
    <row r="1903" customFormat="1" ht="13.5"/>
    <row r="1904" customFormat="1" ht="13.5"/>
    <row r="1905" customFormat="1" ht="13.5"/>
    <row r="1906" customFormat="1" ht="13.5"/>
    <row r="1907" customFormat="1" ht="13.5"/>
    <row r="1908" customFormat="1" ht="13.5"/>
    <row r="1909" customFormat="1" ht="13.5"/>
    <row r="1910" customFormat="1" ht="13.5"/>
    <row r="1911" customFormat="1" ht="13.5"/>
    <row r="1912" customFormat="1" ht="13.5"/>
    <row r="1913" customFormat="1" ht="13.5"/>
    <row r="1914" customFormat="1" ht="13.5"/>
    <row r="1915" customFormat="1" ht="13.5"/>
    <row r="1916" customFormat="1" ht="13.5"/>
    <row r="1917" customFormat="1" ht="13.5"/>
    <row r="1918" customFormat="1" ht="13.5"/>
    <row r="1919" customFormat="1" ht="13.5"/>
    <row r="1920" customFormat="1" ht="13.5"/>
    <row r="1921" customFormat="1" ht="13.5"/>
    <row r="1922" customFormat="1" ht="13.5"/>
    <row r="1923" customFormat="1" ht="13.5"/>
    <row r="1924" customFormat="1" ht="13.5"/>
    <row r="1925" customFormat="1" ht="13.5"/>
    <row r="1926" customFormat="1" ht="13.5"/>
    <row r="1927" customFormat="1" ht="13.5"/>
    <row r="1928" customFormat="1" ht="13.5"/>
    <row r="1929" customFormat="1" ht="13.5"/>
    <row r="1930" customFormat="1" ht="13.5"/>
    <row r="1931" customFormat="1" ht="13.5"/>
    <row r="1932" customFormat="1" ht="13.5"/>
    <row r="1933" customFormat="1" ht="13.5"/>
    <row r="1934" customFormat="1" ht="13.5"/>
    <row r="1935" customFormat="1" ht="13.5"/>
    <row r="1936" customFormat="1" ht="13.5"/>
    <row r="1937" customFormat="1" ht="13.5"/>
    <row r="1938" customFormat="1" ht="13.5"/>
    <row r="1939" customFormat="1" ht="13.5"/>
  </sheetData>
  <mergeCells count="2">
    <mergeCell ref="A1:G1"/>
    <mergeCell ref="H1:I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34"/>
  <sheetViews>
    <sheetView workbookViewId="0">
      <selection activeCell="E28" sqref="E28"/>
    </sheetView>
  </sheetViews>
  <sheetFormatPr defaultColWidth="9" defaultRowHeight="16.5" outlineLevelCol="7"/>
  <cols>
    <col min="1" max="1" width="15" style="1" customWidth="1"/>
    <col min="2" max="2" width="12.875" style="1" customWidth="1"/>
    <col min="3" max="3" width="16.375" style="1" customWidth="1"/>
    <col min="5" max="5" width="12.625"/>
    <col min="6" max="6" width="9.375"/>
    <col min="7" max="7" width="10.375"/>
    <col min="8" max="8" width="12.625"/>
  </cols>
  <sheetData>
    <row r="1" ht="37" customHeight="1" spans="1:8">
      <c r="A1" s="194" t="s">
        <v>8461</v>
      </c>
      <c r="B1" s="194"/>
      <c r="C1" s="194"/>
      <c r="D1" s="194"/>
      <c r="E1" s="194"/>
      <c r="F1" s="194"/>
      <c r="G1" s="195">
        <f ca="1">NOW()-1</f>
        <v>44223.6076157407</v>
      </c>
      <c r="H1" s="195"/>
    </row>
    <row r="2" ht="30" spans="1:8">
      <c r="A2" s="108" t="s">
        <v>3</v>
      </c>
      <c r="B2" s="108" t="s">
        <v>8416</v>
      </c>
      <c r="C2" s="108" t="s">
        <v>10</v>
      </c>
      <c r="D2" s="108" t="s">
        <v>8462</v>
      </c>
      <c r="E2" s="117" t="s">
        <v>9</v>
      </c>
      <c r="F2" s="117" t="s">
        <v>8420</v>
      </c>
      <c r="G2" s="117" t="s">
        <v>8421</v>
      </c>
      <c r="H2" s="117" t="s">
        <v>8422</v>
      </c>
    </row>
    <row r="3" spans="1:8">
      <c r="A3" s="110" t="s">
        <v>4216</v>
      </c>
      <c r="B3" s="110" t="s">
        <v>4218</v>
      </c>
      <c r="C3" s="110" t="s">
        <v>8463</v>
      </c>
      <c r="D3" s="128">
        <f>COUNTIF(汇总!C:C,A3)</f>
        <v>29</v>
      </c>
      <c r="E3" s="191">
        <f>SUMIF(汇总!C:C,A3,汇总!J:J)</f>
        <v>30900</v>
      </c>
      <c r="F3" s="191">
        <f>SUMIF(汇总!C:C,A3,汇总!P:P)</f>
        <v>1969.165</v>
      </c>
      <c r="G3" s="191">
        <f>SUMIF(汇总!C:C,A3,汇总!Q:Q)</f>
        <v>29834.61385</v>
      </c>
      <c r="H3" s="192">
        <f t="shared" ref="H3:H12" si="0">G3/E3</f>
        <v>0.965521483818771</v>
      </c>
    </row>
    <row r="4" spans="1:8">
      <c r="A4" s="110" t="s">
        <v>4516</v>
      </c>
      <c r="B4" s="110" t="s">
        <v>6979</v>
      </c>
      <c r="C4" s="110" t="s">
        <v>8464</v>
      </c>
      <c r="D4" s="128">
        <f>COUNTIF(汇总!C:C,A4)</f>
        <v>42</v>
      </c>
      <c r="E4" s="191">
        <f>SUMIF(汇总!C:C,A4,汇总!J:J)</f>
        <v>42100</v>
      </c>
      <c r="F4" s="191">
        <f>SUMIF(汇总!C:C,A4,汇总!P:P)</f>
        <v>1641.20345</v>
      </c>
      <c r="G4" s="191">
        <f>SUMIF(汇总!C:C,A4,汇总!Q:Q)</f>
        <v>29860.89965</v>
      </c>
      <c r="H4" s="192">
        <f t="shared" si="0"/>
        <v>0.709285027315915</v>
      </c>
    </row>
    <row r="5" spans="1:8">
      <c r="A5" s="110" t="s">
        <v>1422</v>
      </c>
      <c r="B5" s="110" t="s">
        <v>1426</v>
      </c>
      <c r="C5" s="110" t="s">
        <v>8465</v>
      </c>
      <c r="D5" s="128">
        <f>COUNTIF(汇总!C:C,A5)</f>
        <v>49</v>
      </c>
      <c r="E5" s="191">
        <f>SUMIF(汇总!C:C,A5,汇总!J:J)</f>
        <v>46866.6666666667</v>
      </c>
      <c r="F5" s="191">
        <f>SUMIF(汇总!C:C,A5,汇总!P:P)</f>
        <v>2989.22</v>
      </c>
      <c r="G5" s="191">
        <f>SUMIF(汇总!C:C,A5,汇总!Q:Q)</f>
        <v>49237.4728333333</v>
      </c>
      <c r="H5" s="192">
        <f t="shared" si="0"/>
        <v>1.0505861913229</v>
      </c>
    </row>
    <row r="6" spans="1:8">
      <c r="A6" s="112" t="s">
        <v>2602</v>
      </c>
      <c r="B6" s="112" t="s">
        <v>2660</v>
      </c>
      <c r="C6" s="112">
        <v>18993825398</v>
      </c>
      <c r="D6" s="128">
        <f>COUNTIF(汇总!C:C,A6)</f>
        <v>35</v>
      </c>
      <c r="E6" s="191">
        <f>SUMIF(汇总!C:C,A6,汇总!J:J)</f>
        <v>34400</v>
      </c>
      <c r="F6" s="191">
        <f>SUMIF(汇总!C:C,A6,汇总!P:P)</f>
        <v>1730.5</v>
      </c>
      <c r="G6" s="191">
        <f>SUMIF(汇总!C:C,A6,汇总!Q:Q)</f>
        <v>34139.3924333333</v>
      </c>
      <c r="H6" s="192">
        <f t="shared" si="0"/>
        <v>0.992424198643411</v>
      </c>
    </row>
    <row r="7" spans="1:8">
      <c r="A7" s="110" t="s">
        <v>2184</v>
      </c>
      <c r="B7" s="110" t="s">
        <v>2556</v>
      </c>
      <c r="C7" s="110" t="s">
        <v>8466</v>
      </c>
      <c r="D7" s="128">
        <f>COUNTIF(汇总!C:C,A7)</f>
        <v>27</v>
      </c>
      <c r="E7" s="191">
        <f>SUMIF(汇总!C:C,A7,汇总!J:J)</f>
        <v>24620</v>
      </c>
      <c r="F7" s="191">
        <f>SUMIF(汇总!C:C,A7,汇总!P:P)</f>
        <v>999.49695</v>
      </c>
      <c r="G7" s="191">
        <f>SUMIF(汇总!C:C,A7,汇总!Q:Q)</f>
        <v>17861.13315</v>
      </c>
      <c r="H7" s="192">
        <f t="shared" si="0"/>
        <v>0.725472508123477</v>
      </c>
    </row>
    <row r="8" spans="1:8">
      <c r="A8" s="110" t="s">
        <v>37</v>
      </c>
      <c r="B8" s="110" t="s">
        <v>8467</v>
      </c>
      <c r="C8" s="110" t="s">
        <v>8468</v>
      </c>
      <c r="D8" s="128">
        <f>COUNTIF(汇总!C:C,A8)</f>
        <v>53</v>
      </c>
      <c r="E8" s="191">
        <f>SUMIF(汇总!C:C,A8,汇总!J:J)</f>
        <v>59000</v>
      </c>
      <c r="F8" s="191">
        <f>SUMIF(汇总!C:C,A8,汇总!P:P)</f>
        <v>2280.71525</v>
      </c>
      <c r="G8" s="191">
        <f>SUMIF(汇总!C:C,A8,汇总!Q:Q)</f>
        <v>61474.6624833333</v>
      </c>
      <c r="H8" s="192">
        <f t="shared" si="0"/>
        <v>1.0419434319209</v>
      </c>
    </row>
    <row r="9" ht="13.5" spans="1:3">
      <c r="A9"/>
      <c r="B9"/>
      <c r="C9"/>
    </row>
    <row r="10" ht="13.5" spans="1:3">
      <c r="A10"/>
      <c r="B10"/>
      <c r="C10"/>
    </row>
    <row r="11" ht="13.5" spans="1:3">
      <c r="A11"/>
      <c r="B11"/>
      <c r="C11"/>
    </row>
    <row r="12" ht="13.5" spans="1:3">
      <c r="A12"/>
      <c r="B12"/>
      <c r="C12"/>
    </row>
    <row r="13" ht="13.5" spans="1:3">
      <c r="A13"/>
      <c r="B13"/>
      <c r="C13"/>
    </row>
    <row r="14" ht="13.5" spans="1:3">
      <c r="A14"/>
      <c r="B14"/>
      <c r="C14"/>
    </row>
    <row r="15" ht="13.5" spans="1:3">
      <c r="A15"/>
      <c r="B15"/>
      <c r="C15"/>
    </row>
    <row r="16" ht="13.5" spans="1:3">
      <c r="A16"/>
      <c r="B16"/>
      <c r="C16"/>
    </row>
    <row r="17" ht="13.5" spans="1:3">
      <c r="A17"/>
      <c r="B17"/>
      <c r="C17"/>
    </row>
    <row r="18" ht="13.5" spans="1:3">
      <c r="A18"/>
      <c r="B18"/>
      <c r="C18"/>
    </row>
    <row r="19" ht="13.5" spans="1:3">
      <c r="A19"/>
      <c r="B19"/>
      <c r="C19"/>
    </row>
    <row r="20" ht="13.5" spans="1:3">
      <c r="A20"/>
      <c r="B20"/>
      <c r="C20"/>
    </row>
    <row r="21" ht="13.5" spans="1:3">
      <c r="A21"/>
      <c r="B21"/>
      <c r="C21"/>
    </row>
    <row r="22" ht="13.5" spans="1:3">
      <c r="A22"/>
      <c r="B22"/>
      <c r="C22"/>
    </row>
    <row r="23" ht="13.5" spans="1:3">
      <c r="A23"/>
      <c r="B23"/>
      <c r="C23"/>
    </row>
    <row r="24" ht="13.5" spans="1:3">
      <c r="A24"/>
      <c r="B24"/>
      <c r="C24"/>
    </row>
    <row r="25" ht="13.5" spans="1:3">
      <c r="A25"/>
      <c r="B25"/>
      <c r="C25"/>
    </row>
    <row r="26" ht="13.5" spans="1:3">
      <c r="A26"/>
      <c r="B26"/>
      <c r="C26"/>
    </row>
    <row r="27" ht="13.5" spans="1:3">
      <c r="A27"/>
      <c r="B27"/>
      <c r="C27"/>
    </row>
    <row r="28" ht="13.5" spans="1:3">
      <c r="A28"/>
      <c r="B28"/>
      <c r="C28"/>
    </row>
    <row r="29" ht="13.5" spans="1:3">
      <c r="A29"/>
      <c r="B29"/>
      <c r="C29"/>
    </row>
    <row r="30" ht="13.5" spans="1:3">
      <c r="A30"/>
      <c r="B30"/>
      <c r="C30"/>
    </row>
    <row r="31" ht="13.5" spans="1:3">
      <c r="A31"/>
      <c r="B31"/>
      <c r="C31"/>
    </row>
    <row r="32" ht="13.5" spans="1:3">
      <c r="A32"/>
      <c r="B32"/>
      <c r="C32"/>
    </row>
    <row r="33" ht="13.5" spans="1:3">
      <c r="A33"/>
      <c r="B33"/>
      <c r="C33"/>
    </row>
    <row r="34" ht="13.5" spans="1:3">
      <c r="A34"/>
      <c r="B34"/>
      <c r="C34"/>
    </row>
    <row r="35" ht="13.5" spans="1:3">
      <c r="A35"/>
      <c r="B35"/>
      <c r="C35"/>
    </row>
    <row r="36" ht="13.5" spans="1:3">
      <c r="A36"/>
      <c r="B36"/>
      <c r="C36"/>
    </row>
    <row r="37" ht="13.5" spans="1:3">
      <c r="A37"/>
      <c r="B37"/>
      <c r="C37"/>
    </row>
    <row r="38" ht="13.5" spans="1:3">
      <c r="A38"/>
      <c r="B38"/>
      <c r="C38"/>
    </row>
    <row r="39" ht="13.5" spans="1:3">
      <c r="A39"/>
      <c r="B39"/>
      <c r="C39"/>
    </row>
    <row r="40" ht="13.5" spans="1:3">
      <c r="A40"/>
      <c r="B40"/>
      <c r="C40"/>
    </row>
    <row r="41" ht="13.5" spans="1:3">
      <c r="A41"/>
      <c r="B41"/>
      <c r="C41"/>
    </row>
    <row r="42" ht="13.5" spans="1:3">
      <c r="A42"/>
      <c r="B42"/>
      <c r="C42"/>
    </row>
    <row r="43" ht="13.5" spans="1:3">
      <c r="A43"/>
      <c r="B43"/>
      <c r="C43"/>
    </row>
    <row r="44" ht="13.5" spans="1:3">
      <c r="A44"/>
      <c r="B44"/>
      <c r="C44"/>
    </row>
    <row r="45" ht="13.5" spans="1:3">
      <c r="A45"/>
      <c r="B45"/>
      <c r="C45"/>
    </row>
    <row r="46" ht="13.5" spans="1:3">
      <c r="A46"/>
      <c r="B46"/>
      <c r="C46"/>
    </row>
    <row r="47" ht="13.5" spans="1:3">
      <c r="A47"/>
      <c r="B47"/>
      <c r="C47"/>
    </row>
    <row r="48" ht="13.5" spans="1:3">
      <c r="A48"/>
      <c r="B48"/>
      <c r="C48"/>
    </row>
    <row r="49" ht="13.5" spans="1:3">
      <c r="A49"/>
      <c r="B49"/>
      <c r="C49"/>
    </row>
    <row r="50" ht="13.5" spans="1:3">
      <c r="A50"/>
      <c r="B50"/>
      <c r="C50"/>
    </row>
    <row r="51" ht="13.5" spans="1:3">
      <c r="A51"/>
      <c r="B51"/>
      <c r="C51"/>
    </row>
    <row r="52" ht="13.5" spans="1:3">
      <c r="A52"/>
      <c r="B52"/>
      <c r="C52"/>
    </row>
    <row r="53" ht="13.5" spans="1:3">
      <c r="A53"/>
      <c r="B53"/>
      <c r="C53"/>
    </row>
    <row r="54" ht="13.5" spans="1:3">
      <c r="A54"/>
      <c r="B54"/>
      <c r="C54"/>
    </row>
    <row r="55" ht="13.5" spans="1:3">
      <c r="A55"/>
      <c r="B55"/>
      <c r="C55"/>
    </row>
    <row r="56" ht="13.5" spans="1:3">
      <c r="A56"/>
      <c r="B56"/>
      <c r="C56"/>
    </row>
    <row r="57" ht="13.5" spans="1:3">
      <c r="A57"/>
      <c r="B57"/>
      <c r="C57"/>
    </row>
    <row r="58" ht="13.5" spans="1:3">
      <c r="A58"/>
      <c r="B58"/>
      <c r="C58"/>
    </row>
    <row r="59" ht="13.5" spans="1:3">
      <c r="A59"/>
      <c r="B59"/>
      <c r="C59"/>
    </row>
    <row r="60" ht="13.5" spans="1:3">
      <c r="A60"/>
      <c r="B60"/>
      <c r="C60"/>
    </row>
    <row r="61" ht="13.5" spans="1:3">
      <c r="A61"/>
      <c r="B61"/>
      <c r="C61"/>
    </row>
    <row r="62" ht="13.5" spans="1:3">
      <c r="A62"/>
      <c r="B62"/>
      <c r="C62"/>
    </row>
    <row r="63" ht="13.5" spans="1:3">
      <c r="A63"/>
      <c r="B63"/>
      <c r="C63"/>
    </row>
    <row r="64" ht="13.5" spans="1:3">
      <c r="A64"/>
      <c r="B64"/>
      <c r="C64"/>
    </row>
    <row r="65" ht="13.5" spans="1:3">
      <c r="A65"/>
      <c r="B65"/>
      <c r="C65"/>
    </row>
    <row r="66" ht="13.5" spans="1:3">
      <c r="A66"/>
      <c r="B66"/>
      <c r="C66"/>
    </row>
    <row r="67" ht="13.5" spans="1:3">
      <c r="A67"/>
      <c r="B67"/>
      <c r="C67"/>
    </row>
    <row r="68" ht="13.5" spans="1:3">
      <c r="A68"/>
      <c r="B68"/>
      <c r="C68"/>
    </row>
    <row r="69" ht="13.5" spans="1:3">
      <c r="A69"/>
      <c r="B69"/>
      <c r="C69"/>
    </row>
    <row r="70" ht="13.5" spans="1:3">
      <c r="A70"/>
      <c r="B70"/>
      <c r="C70"/>
    </row>
    <row r="71" ht="13.5" spans="1:3">
      <c r="A71"/>
      <c r="B71"/>
      <c r="C71"/>
    </row>
    <row r="72" ht="13.5" spans="1:3">
      <c r="A72"/>
      <c r="B72"/>
      <c r="C72"/>
    </row>
    <row r="73" ht="13.5" spans="1:3">
      <c r="A73"/>
      <c r="B73"/>
      <c r="C73"/>
    </row>
    <row r="74" ht="13.5" spans="1:3">
      <c r="A74"/>
      <c r="B74"/>
      <c r="C74"/>
    </row>
    <row r="75" ht="13.5" spans="1:3">
      <c r="A75"/>
      <c r="B75"/>
      <c r="C75"/>
    </row>
    <row r="76" ht="13.5" spans="1:3">
      <c r="A76"/>
      <c r="B76"/>
      <c r="C76"/>
    </row>
    <row r="77" ht="13.5" spans="1:3">
      <c r="A77"/>
      <c r="B77"/>
      <c r="C77"/>
    </row>
    <row r="78" ht="13.5" spans="1:3">
      <c r="A78"/>
      <c r="B78"/>
      <c r="C78"/>
    </row>
    <row r="79" ht="13.5" spans="1:3">
      <c r="A79"/>
      <c r="B79"/>
      <c r="C79"/>
    </row>
    <row r="80" ht="13.5" spans="1:3">
      <c r="A80"/>
      <c r="B80"/>
      <c r="C80"/>
    </row>
    <row r="81" ht="13.5" spans="1:3">
      <c r="A81"/>
      <c r="B81"/>
      <c r="C81"/>
    </row>
    <row r="82" ht="13.5" spans="1:3">
      <c r="A82"/>
      <c r="B82"/>
      <c r="C82"/>
    </row>
    <row r="83" ht="13.5" spans="1:3">
      <c r="A83"/>
      <c r="B83"/>
      <c r="C83"/>
    </row>
    <row r="84" ht="13.5" spans="1:3">
      <c r="A84"/>
      <c r="B84"/>
      <c r="C84"/>
    </row>
    <row r="85" ht="13.5" spans="1:3">
      <c r="A85"/>
      <c r="B85"/>
      <c r="C85"/>
    </row>
    <row r="86" ht="13.5" spans="1:3">
      <c r="A86"/>
      <c r="B86"/>
      <c r="C86"/>
    </row>
    <row r="87" ht="13.5" spans="1:3">
      <c r="A87"/>
      <c r="B87"/>
      <c r="C87"/>
    </row>
    <row r="88" ht="13.5" spans="1:3">
      <c r="A88"/>
      <c r="B88"/>
      <c r="C88"/>
    </row>
    <row r="89" ht="13.5" spans="1:3">
      <c r="A89"/>
      <c r="B89"/>
      <c r="C89"/>
    </row>
    <row r="90" ht="13.5" spans="1:3">
      <c r="A90"/>
      <c r="B90"/>
      <c r="C90"/>
    </row>
    <row r="91" ht="13.5" spans="1:3">
      <c r="A91"/>
      <c r="B91"/>
      <c r="C91"/>
    </row>
    <row r="92" ht="13.5" spans="1:3">
      <c r="A92"/>
      <c r="B92"/>
      <c r="C92"/>
    </row>
    <row r="93" ht="13.5" spans="1:3">
      <c r="A93"/>
      <c r="B93"/>
      <c r="C93"/>
    </row>
    <row r="94" ht="13.5" spans="1:3">
      <c r="A94"/>
      <c r="B94"/>
      <c r="C94"/>
    </row>
    <row r="95" ht="13.5" spans="1:3">
      <c r="A95"/>
      <c r="B95"/>
      <c r="C95"/>
    </row>
    <row r="96" ht="13.5" spans="1:3">
      <c r="A96"/>
      <c r="B96"/>
      <c r="C96"/>
    </row>
    <row r="97" ht="13.5" spans="1:3">
      <c r="A97"/>
      <c r="B97"/>
      <c r="C97"/>
    </row>
    <row r="98" ht="13.5" spans="1:3">
      <c r="A98"/>
      <c r="B98"/>
      <c r="C98"/>
    </row>
    <row r="99" ht="13.5" spans="1:3">
      <c r="A99"/>
      <c r="B99"/>
      <c r="C99"/>
    </row>
    <row r="100" ht="13.5" spans="1:3">
      <c r="A100"/>
      <c r="B100"/>
      <c r="C100"/>
    </row>
    <row r="101" ht="13.5" spans="1:3">
      <c r="A101"/>
      <c r="B101"/>
      <c r="C101"/>
    </row>
    <row r="102" ht="13.5" spans="1:3">
      <c r="A102"/>
      <c r="B102"/>
      <c r="C102"/>
    </row>
    <row r="103" ht="13.5" spans="1:3">
      <c r="A103"/>
      <c r="B103"/>
      <c r="C103"/>
    </row>
    <row r="104" ht="13.5" spans="1:3">
      <c r="A104"/>
      <c r="B104"/>
      <c r="C104"/>
    </row>
    <row r="105" ht="13.5" spans="1:3">
      <c r="A105"/>
      <c r="B105"/>
      <c r="C105"/>
    </row>
    <row r="106" ht="13.5" spans="1:3">
      <c r="A106"/>
      <c r="B106"/>
      <c r="C106"/>
    </row>
    <row r="107" ht="13.5" spans="1:3">
      <c r="A107"/>
      <c r="B107"/>
      <c r="C107"/>
    </row>
    <row r="108" ht="13.5" spans="1:3">
      <c r="A108"/>
      <c r="B108"/>
      <c r="C108"/>
    </row>
    <row r="109" ht="13.5" spans="1:3">
      <c r="A109"/>
      <c r="B109"/>
      <c r="C109"/>
    </row>
    <row r="110" ht="13.5" spans="1:3">
      <c r="A110"/>
      <c r="B110"/>
      <c r="C110"/>
    </row>
    <row r="111" ht="13.5" spans="1:3">
      <c r="A111"/>
      <c r="B111"/>
      <c r="C111"/>
    </row>
    <row r="112" ht="13.5" spans="1:3">
      <c r="A112"/>
      <c r="B112"/>
      <c r="C112"/>
    </row>
    <row r="113" ht="13.5" spans="1:3">
      <c r="A113"/>
      <c r="B113"/>
      <c r="C113"/>
    </row>
    <row r="114" ht="13.5" spans="1:3">
      <c r="A114"/>
      <c r="B114"/>
      <c r="C114"/>
    </row>
    <row r="115" ht="13.5" spans="1:3">
      <c r="A115"/>
      <c r="B115"/>
      <c r="C115"/>
    </row>
    <row r="116" ht="13.5" spans="1:3">
      <c r="A116"/>
      <c r="B116"/>
      <c r="C116"/>
    </row>
    <row r="117" ht="13.5" spans="1:3">
      <c r="A117"/>
      <c r="B117"/>
      <c r="C117"/>
    </row>
    <row r="118" ht="13.5" spans="1:3">
      <c r="A118"/>
      <c r="B118"/>
      <c r="C118"/>
    </row>
    <row r="119" ht="13.5" spans="1:3">
      <c r="A119"/>
      <c r="B119"/>
      <c r="C119"/>
    </row>
    <row r="120" ht="13.5" spans="1:3">
      <c r="A120"/>
      <c r="B120"/>
      <c r="C120"/>
    </row>
    <row r="121" ht="13.5" spans="1:3">
      <c r="A121"/>
      <c r="B121"/>
      <c r="C121"/>
    </row>
    <row r="122" ht="13.5" spans="1:3">
      <c r="A122"/>
      <c r="B122"/>
      <c r="C122"/>
    </row>
    <row r="123" ht="13.5" spans="1:3">
      <c r="A123"/>
      <c r="B123"/>
      <c r="C123"/>
    </row>
    <row r="124" ht="13.5" spans="1:3">
      <c r="A124"/>
      <c r="B124"/>
      <c r="C124"/>
    </row>
    <row r="125" ht="13.5" spans="1:3">
      <c r="A125"/>
      <c r="B125"/>
      <c r="C125"/>
    </row>
    <row r="126" ht="13.5" spans="1:3">
      <c r="A126"/>
      <c r="B126"/>
      <c r="C126"/>
    </row>
    <row r="127" ht="13.5" spans="1:3">
      <c r="A127"/>
      <c r="B127"/>
      <c r="C127"/>
    </row>
    <row r="128" ht="13.5" spans="1:3">
      <c r="A128"/>
      <c r="B128"/>
      <c r="C128"/>
    </row>
    <row r="129" ht="13.5" spans="1:3">
      <c r="A129"/>
      <c r="B129"/>
      <c r="C129"/>
    </row>
    <row r="130" ht="13.5" spans="1:3">
      <c r="A130"/>
      <c r="B130"/>
      <c r="C130"/>
    </row>
    <row r="131" ht="13.5" spans="1:3">
      <c r="A131"/>
      <c r="B131"/>
      <c r="C131"/>
    </row>
    <row r="132" ht="13.5" spans="1:3">
      <c r="A132"/>
      <c r="B132"/>
      <c r="C132"/>
    </row>
    <row r="133" ht="13.5" spans="1:3">
      <c r="A133"/>
      <c r="B133"/>
      <c r="C133"/>
    </row>
    <row r="134" ht="13.5" spans="1:3">
      <c r="A134"/>
      <c r="B134"/>
      <c r="C134"/>
    </row>
    <row r="135" ht="13.5" spans="1:3">
      <c r="A135"/>
      <c r="B135"/>
      <c r="C135"/>
    </row>
    <row r="136" ht="13.5" spans="1:3">
      <c r="A136"/>
      <c r="B136"/>
      <c r="C136"/>
    </row>
    <row r="137" ht="13.5" spans="1:3">
      <c r="A137"/>
      <c r="B137"/>
      <c r="C137"/>
    </row>
    <row r="138" ht="13.5" spans="1:3">
      <c r="A138"/>
      <c r="B138"/>
      <c r="C138"/>
    </row>
    <row r="139" ht="13.5" spans="1:3">
      <c r="A139"/>
      <c r="B139"/>
      <c r="C139"/>
    </row>
    <row r="140" ht="13.5" spans="1:3">
      <c r="A140"/>
      <c r="B140"/>
      <c r="C140"/>
    </row>
    <row r="141" ht="13.5" spans="1:3">
      <c r="A141"/>
      <c r="B141"/>
      <c r="C141"/>
    </row>
    <row r="142" ht="13.5" spans="1:3">
      <c r="A142"/>
      <c r="B142"/>
      <c r="C142"/>
    </row>
    <row r="143" ht="13.5" spans="1:3">
      <c r="A143"/>
      <c r="B143"/>
      <c r="C143"/>
    </row>
    <row r="144" ht="13.5" spans="1:3">
      <c r="A144"/>
      <c r="B144"/>
      <c r="C144"/>
    </row>
    <row r="145" ht="13.5" spans="1:3">
      <c r="A145"/>
      <c r="B145"/>
      <c r="C145"/>
    </row>
    <row r="146" ht="13.5" spans="1:3">
      <c r="A146"/>
      <c r="B146"/>
      <c r="C146"/>
    </row>
    <row r="147" ht="13.5" spans="1:3">
      <c r="A147"/>
      <c r="B147"/>
      <c r="C147"/>
    </row>
    <row r="148" ht="13.5" spans="1:3">
      <c r="A148"/>
      <c r="B148"/>
      <c r="C148"/>
    </row>
    <row r="149" ht="13.5" spans="1:3">
      <c r="A149"/>
      <c r="B149"/>
      <c r="C149"/>
    </row>
    <row r="150" ht="13.5" spans="1:3">
      <c r="A150"/>
      <c r="B150"/>
      <c r="C150"/>
    </row>
    <row r="151" ht="13.5" spans="1:3">
      <c r="A151"/>
      <c r="B151"/>
      <c r="C151"/>
    </row>
    <row r="152" ht="13.5" spans="1:3">
      <c r="A152"/>
      <c r="B152"/>
      <c r="C152"/>
    </row>
    <row r="153" ht="13.5" spans="1:3">
      <c r="A153"/>
      <c r="B153"/>
      <c r="C153"/>
    </row>
    <row r="154" ht="13.5" spans="1:3">
      <c r="A154"/>
      <c r="B154"/>
      <c r="C154"/>
    </row>
    <row r="155" ht="13.5" spans="1:3">
      <c r="A155"/>
      <c r="B155"/>
      <c r="C155"/>
    </row>
    <row r="156" ht="13.5" spans="1:3">
      <c r="A156"/>
      <c r="B156"/>
      <c r="C156"/>
    </row>
    <row r="157" ht="13.5" spans="1:3">
      <c r="A157"/>
      <c r="B157"/>
      <c r="C157"/>
    </row>
    <row r="158" ht="13.5" spans="1:3">
      <c r="A158"/>
      <c r="B158"/>
      <c r="C158"/>
    </row>
    <row r="159" ht="13.5" spans="1:3">
      <c r="A159"/>
      <c r="B159"/>
      <c r="C159"/>
    </row>
    <row r="160" ht="13.5" spans="1:3">
      <c r="A160"/>
      <c r="B160"/>
      <c r="C160"/>
    </row>
    <row r="161" ht="13.5" spans="1:3">
      <c r="A161"/>
      <c r="B161"/>
      <c r="C161"/>
    </row>
    <row r="162" ht="13.5" spans="1:3">
      <c r="A162"/>
      <c r="B162"/>
      <c r="C162"/>
    </row>
    <row r="163" ht="13.5" spans="1:3">
      <c r="A163"/>
      <c r="B163"/>
      <c r="C163"/>
    </row>
    <row r="164" ht="13.5" spans="1:3">
      <c r="A164"/>
      <c r="B164"/>
      <c r="C164"/>
    </row>
    <row r="165" ht="13.5" spans="1:3">
      <c r="A165"/>
      <c r="B165"/>
      <c r="C165"/>
    </row>
    <row r="166" ht="13.5" spans="1:3">
      <c r="A166"/>
      <c r="B166"/>
      <c r="C166"/>
    </row>
    <row r="167" ht="13.5" spans="1:3">
      <c r="A167"/>
      <c r="B167"/>
      <c r="C167"/>
    </row>
    <row r="168" ht="13.5" spans="1:3">
      <c r="A168"/>
      <c r="B168"/>
      <c r="C168"/>
    </row>
    <row r="169" ht="13.5" spans="1:3">
      <c r="A169"/>
      <c r="B169"/>
      <c r="C169"/>
    </row>
    <row r="170" ht="13.5" spans="1:3">
      <c r="A170"/>
      <c r="B170"/>
      <c r="C170"/>
    </row>
    <row r="171" ht="13.5" spans="1:3">
      <c r="A171"/>
      <c r="B171"/>
      <c r="C171"/>
    </row>
    <row r="172" ht="13.5" spans="1:3">
      <c r="A172"/>
      <c r="B172"/>
      <c r="C172"/>
    </row>
    <row r="173" ht="13.5" spans="1:3">
      <c r="A173"/>
      <c r="B173"/>
      <c r="C173"/>
    </row>
    <row r="174" ht="13.5" spans="1:3">
      <c r="A174"/>
      <c r="B174"/>
      <c r="C174"/>
    </row>
    <row r="175" ht="13.5" spans="1:3">
      <c r="A175"/>
      <c r="B175"/>
      <c r="C175"/>
    </row>
    <row r="176" ht="13.5" spans="1:3">
      <c r="A176"/>
      <c r="B176"/>
      <c r="C176"/>
    </row>
    <row r="177" ht="13.5" spans="1:3">
      <c r="A177"/>
      <c r="B177"/>
      <c r="C177"/>
    </row>
    <row r="178" ht="13.5" spans="1:3">
      <c r="A178"/>
      <c r="B178"/>
      <c r="C178"/>
    </row>
    <row r="179" ht="13.5" spans="1:3">
      <c r="A179"/>
      <c r="B179"/>
      <c r="C179"/>
    </row>
    <row r="180" ht="13.5" spans="1:3">
      <c r="A180"/>
      <c r="B180"/>
      <c r="C180"/>
    </row>
    <row r="181" ht="13.5" spans="1:3">
      <c r="A181"/>
      <c r="B181"/>
      <c r="C181"/>
    </row>
    <row r="182" ht="13.5" spans="1:3">
      <c r="A182"/>
      <c r="B182"/>
      <c r="C182"/>
    </row>
    <row r="183" ht="13.5" spans="1:3">
      <c r="A183"/>
      <c r="B183"/>
      <c r="C183"/>
    </row>
    <row r="184" ht="13.5" spans="1:3">
      <c r="A184"/>
      <c r="B184"/>
      <c r="C184"/>
    </row>
    <row r="185" ht="13.5" spans="1:3">
      <c r="A185"/>
      <c r="B185"/>
      <c r="C185"/>
    </row>
    <row r="186" ht="13.5" spans="1:3">
      <c r="A186"/>
      <c r="B186"/>
      <c r="C186"/>
    </row>
    <row r="187" ht="13.5" spans="1:3">
      <c r="A187"/>
      <c r="B187"/>
      <c r="C187"/>
    </row>
    <row r="188" ht="13.5" spans="1:3">
      <c r="A188"/>
      <c r="B188"/>
      <c r="C188"/>
    </row>
    <row r="189" ht="13.5" spans="1:3">
      <c r="A189"/>
      <c r="B189"/>
      <c r="C189"/>
    </row>
    <row r="190" ht="13.5" spans="1:3">
      <c r="A190"/>
      <c r="B190"/>
      <c r="C190"/>
    </row>
    <row r="191" ht="13.5" spans="1:3">
      <c r="A191"/>
      <c r="B191"/>
      <c r="C191"/>
    </row>
    <row r="192" ht="13.5" spans="1:3">
      <c r="A192"/>
      <c r="B192"/>
      <c r="C192"/>
    </row>
    <row r="193" ht="13.5" spans="1:3">
      <c r="A193"/>
      <c r="B193"/>
      <c r="C193"/>
    </row>
    <row r="194" ht="13.5" spans="1:3">
      <c r="A194"/>
      <c r="B194"/>
      <c r="C194"/>
    </row>
    <row r="195" ht="13.5" spans="1:3">
      <c r="A195"/>
      <c r="B195"/>
      <c r="C195"/>
    </row>
    <row r="196" ht="13.5" spans="1:3">
      <c r="A196"/>
      <c r="B196"/>
      <c r="C196"/>
    </row>
    <row r="197" ht="13.5" spans="1:3">
      <c r="A197"/>
      <c r="B197"/>
      <c r="C197"/>
    </row>
    <row r="198" ht="13.5" spans="1:3">
      <c r="A198"/>
      <c r="B198"/>
      <c r="C198"/>
    </row>
    <row r="199" ht="13.5" spans="1:3">
      <c r="A199"/>
      <c r="B199"/>
      <c r="C199"/>
    </row>
    <row r="200" ht="13.5" spans="1:3">
      <c r="A200"/>
      <c r="B200"/>
      <c r="C200"/>
    </row>
    <row r="201" ht="13.5" spans="1:3">
      <c r="A201"/>
      <c r="B201"/>
      <c r="C201"/>
    </row>
    <row r="202" ht="13.5" spans="1:3">
      <c r="A202"/>
      <c r="B202"/>
      <c r="C202"/>
    </row>
    <row r="203" ht="13.5" spans="1:3">
      <c r="A203"/>
      <c r="B203"/>
      <c r="C203"/>
    </row>
    <row r="204" ht="13.5" spans="1:3">
      <c r="A204"/>
      <c r="B204"/>
      <c r="C204"/>
    </row>
    <row r="205" ht="13.5" spans="1:3">
      <c r="A205"/>
      <c r="B205"/>
      <c r="C205"/>
    </row>
    <row r="206" ht="13.5" spans="1:3">
      <c r="A206"/>
      <c r="B206"/>
      <c r="C206"/>
    </row>
    <row r="207" ht="13.5" spans="1:3">
      <c r="A207"/>
      <c r="B207"/>
      <c r="C207"/>
    </row>
    <row r="208" ht="13.5" spans="1:3">
      <c r="A208"/>
      <c r="B208"/>
      <c r="C208"/>
    </row>
    <row r="209" ht="13.5" spans="1:3">
      <c r="A209"/>
      <c r="B209"/>
      <c r="C209"/>
    </row>
    <row r="210" ht="13.5" spans="1:3">
      <c r="A210"/>
      <c r="B210"/>
      <c r="C210"/>
    </row>
    <row r="211" ht="13.5" spans="1:3">
      <c r="A211"/>
      <c r="B211"/>
      <c r="C211"/>
    </row>
    <row r="212" ht="13.5" spans="1:3">
      <c r="A212"/>
      <c r="B212"/>
      <c r="C212"/>
    </row>
    <row r="213" ht="13.5" spans="1:3">
      <c r="A213"/>
      <c r="B213"/>
      <c r="C213"/>
    </row>
    <row r="214" ht="13.5" spans="1:3">
      <c r="A214"/>
      <c r="B214"/>
      <c r="C214"/>
    </row>
    <row r="215" ht="13.5" spans="1:3">
      <c r="A215"/>
      <c r="B215"/>
      <c r="C215"/>
    </row>
    <row r="216" ht="13.5" spans="1:3">
      <c r="A216"/>
      <c r="B216"/>
      <c r="C216"/>
    </row>
    <row r="217" ht="13.5" spans="1:3">
      <c r="A217"/>
      <c r="B217"/>
      <c r="C217"/>
    </row>
    <row r="218" ht="13.5" spans="1:3">
      <c r="A218"/>
      <c r="B218"/>
      <c r="C218"/>
    </row>
    <row r="219" ht="13.5" spans="1:3">
      <c r="A219"/>
      <c r="B219"/>
      <c r="C219"/>
    </row>
    <row r="220" ht="13.5" spans="1:3">
      <c r="A220"/>
      <c r="B220"/>
      <c r="C220"/>
    </row>
    <row r="221" ht="13.5" spans="1:3">
      <c r="A221"/>
      <c r="B221"/>
      <c r="C221"/>
    </row>
    <row r="222" ht="13.5" spans="1:3">
      <c r="A222"/>
      <c r="B222"/>
      <c r="C222"/>
    </row>
    <row r="223" ht="13.5" spans="1:3">
      <c r="A223"/>
      <c r="B223"/>
      <c r="C223"/>
    </row>
    <row r="224" ht="13.5" spans="1:3">
      <c r="A224"/>
      <c r="B224"/>
      <c r="C224"/>
    </row>
    <row r="225" ht="13.5" spans="1:3">
      <c r="A225"/>
      <c r="B225"/>
      <c r="C225"/>
    </row>
    <row r="226" ht="13.5" spans="1:3">
      <c r="A226"/>
      <c r="B226"/>
      <c r="C226"/>
    </row>
    <row r="227" ht="13.5" spans="1:3">
      <c r="A227"/>
      <c r="B227"/>
      <c r="C227"/>
    </row>
    <row r="228" ht="13.5" spans="1:3">
      <c r="A228"/>
      <c r="B228"/>
      <c r="C228"/>
    </row>
    <row r="229" ht="13.5" spans="1:3">
      <c r="A229"/>
      <c r="B229"/>
      <c r="C229"/>
    </row>
    <row r="230" ht="13.5" spans="1:3">
      <c r="A230"/>
      <c r="B230"/>
      <c r="C230"/>
    </row>
    <row r="231" ht="13.5" spans="1:3">
      <c r="A231"/>
      <c r="B231"/>
      <c r="C231"/>
    </row>
    <row r="232" ht="13.5" spans="1:3">
      <c r="A232"/>
      <c r="B232"/>
      <c r="C232"/>
    </row>
    <row r="233" ht="13.5" spans="1:3">
      <c r="A233"/>
      <c r="B233"/>
      <c r="C233"/>
    </row>
    <row r="234" ht="13.5" spans="1:3">
      <c r="A234"/>
      <c r="B234"/>
      <c r="C234"/>
    </row>
    <row r="235" ht="13.5" spans="1:3">
      <c r="A235"/>
      <c r="B235"/>
      <c r="C235"/>
    </row>
    <row r="236" ht="13.5" spans="1:3">
      <c r="A236"/>
      <c r="B236"/>
      <c r="C236"/>
    </row>
    <row r="237" ht="13.5" spans="1:3">
      <c r="A237"/>
      <c r="B237"/>
      <c r="C237"/>
    </row>
    <row r="238" ht="13.5" spans="1:3">
      <c r="A238"/>
      <c r="B238"/>
      <c r="C238"/>
    </row>
    <row r="239" ht="13.5" spans="1:3">
      <c r="A239"/>
      <c r="B239"/>
      <c r="C239"/>
    </row>
    <row r="240" ht="13.5" spans="1:3">
      <c r="A240"/>
      <c r="B240"/>
      <c r="C240"/>
    </row>
    <row r="241" ht="13.5" spans="1:3">
      <c r="A241"/>
      <c r="B241"/>
      <c r="C241"/>
    </row>
    <row r="242" ht="13.5" spans="1:3">
      <c r="A242"/>
      <c r="B242"/>
      <c r="C242"/>
    </row>
    <row r="243" ht="13.5" spans="1:3">
      <c r="A243"/>
      <c r="B243"/>
      <c r="C243"/>
    </row>
    <row r="244" ht="13.5" spans="1:3">
      <c r="A244"/>
      <c r="B244"/>
      <c r="C244"/>
    </row>
    <row r="245" ht="13.5" spans="1:3">
      <c r="A245"/>
      <c r="B245"/>
      <c r="C245"/>
    </row>
    <row r="246" ht="13.5" spans="1:3">
      <c r="A246"/>
      <c r="B246"/>
      <c r="C246"/>
    </row>
    <row r="247" ht="13.5" spans="1:3">
      <c r="A247"/>
      <c r="B247"/>
      <c r="C247"/>
    </row>
    <row r="248" ht="13.5" spans="1:3">
      <c r="A248"/>
      <c r="B248"/>
      <c r="C248"/>
    </row>
    <row r="249" ht="13.5" spans="1:3">
      <c r="A249"/>
      <c r="B249"/>
      <c r="C249"/>
    </row>
    <row r="250" ht="13.5" spans="1:3">
      <c r="A250"/>
      <c r="B250"/>
      <c r="C250"/>
    </row>
    <row r="251" ht="13.5" spans="1:3">
      <c r="A251"/>
      <c r="B251"/>
      <c r="C251"/>
    </row>
    <row r="252" ht="13.5" spans="1:3">
      <c r="A252"/>
      <c r="B252"/>
      <c r="C252"/>
    </row>
    <row r="253" ht="13.5" spans="1:3">
      <c r="A253"/>
      <c r="B253"/>
      <c r="C253"/>
    </row>
    <row r="254" ht="13.5" spans="1:3">
      <c r="A254"/>
      <c r="B254"/>
      <c r="C254"/>
    </row>
    <row r="255" ht="13.5" spans="1:3">
      <c r="A255"/>
      <c r="B255"/>
      <c r="C255"/>
    </row>
    <row r="256" ht="13.5" spans="1:3">
      <c r="A256"/>
      <c r="B256"/>
      <c r="C256"/>
    </row>
    <row r="257" ht="13.5" spans="1:3">
      <c r="A257"/>
      <c r="B257"/>
      <c r="C257"/>
    </row>
    <row r="258" ht="13.5" spans="1:3">
      <c r="A258"/>
      <c r="B258"/>
      <c r="C258"/>
    </row>
    <row r="259" ht="13.5" spans="1:3">
      <c r="A259"/>
      <c r="B259"/>
      <c r="C259"/>
    </row>
    <row r="260" ht="13.5" spans="1:3">
      <c r="A260"/>
      <c r="B260"/>
      <c r="C260"/>
    </row>
    <row r="261" ht="13.5" spans="1:3">
      <c r="A261"/>
      <c r="B261"/>
      <c r="C261"/>
    </row>
    <row r="262" ht="13.5" spans="1:3">
      <c r="A262"/>
      <c r="B262"/>
      <c r="C262"/>
    </row>
    <row r="263" ht="13.5" spans="1:3">
      <c r="A263"/>
      <c r="B263"/>
      <c r="C263"/>
    </row>
    <row r="264" ht="13.5" spans="1:3">
      <c r="A264"/>
      <c r="B264"/>
      <c r="C264"/>
    </row>
    <row r="265" ht="13.5" spans="1:3">
      <c r="A265"/>
      <c r="B265"/>
      <c r="C265"/>
    </row>
    <row r="266" ht="13.5" spans="1:3">
      <c r="A266"/>
      <c r="B266"/>
      <c r="C266"/>
    </row>
    <row r="267" ht="13.5" spans="1:3">
      <c r="A267"/>
      <c r="B267"/>
      <c r="C267"/>
    </row>
    <row r="268" ht="13.5" spans="1:3">
      <c r="A268"/>
      <c r="B268"/>
      <c r="C268"/>
    </row>
    <row r="269" ht="13.5" spans="1:3">
      <c r="A269"/>
      <c r="B269"/>
      <c r="C269"/>
    </row>
    <row r="270" ht="13.5" spans="1:3">
      <c r="A270"/>
      <c r="B270"/>
      <c r="C270"/>
    </row>
    <row r="271" ht="13.5" spans="1:3">
      <c r="A271"/>
      <c r="B271"/>
      <c r="C271"/>
    </row>
    <row r="272" ht="13.5" spans="1:3">
      <c r="A272"/>
      <c r="B272"/>
      <c r="C272"/>
    </row>
    <row r="273" ht="13.5" spans="1:3">
      <c r="A273"/>
      <c r="B273"/>
      <c r="C273"/>
    </row>
    <row r="274" ht="13.5" spans="1:3">
      <c r="A274"/>
      <c r="B274"/>
      <c r="C274"/>
    </row>
    <row r="275" ht="13.5" spans="1:3">
      <c r="A275"/>
      <c r="B275"/>
      <c r="C275"/>
    </row>
    <row r="276" ht="13.5" spans="1:3">
      <c r="A276"/>
      <c r="B276"/>
      <c r="C276"/>
    </row>
    <row r="277" ht="13.5" spans="1:3">
      <c r="A277"/>
      <c r="B277"/>
      <c r="C277"/>
    </row>
    <row r="278" ht="13.5" spans="1:3">
      <c r="A278"/>
      <c r="B278"/>
      <c r="C278"/>
    </row>
    <row r="279" ht="13.5" spans="1:3">
      <c r="A279"/>
      <c r="B279"/>
      <c r="C279"/>
    </row>
    <row r="280" ht="13.5" spans="1:3">
      <c r="A280"/>
      <c r="B280"/>
      <c r="C280"/>
    </row>
    <row r="281" ht="13.5" spans="1:3">
      <c r="A281"/>
      <c r="B281"/>
      <c r="C281"/>
    </row>
    <row r="282" ht="13.5" spans="1:3">
      <c r="A282"/>
      <c r="B282"/>
      <c r="C282"/>
    </row>
    <row r="283" ht="13.5" spans="1:3">
      <c r="A283"/>
      <c r="B283"/>
      <c r="C283"/>
    </row>
    <row r="284" ht="13.5" spans="1:3">
      <c r="A284"/>
      <c r="B284"/>
      <c r="C284"/>
    </row>
    <row r="285" ht="13.5" spans="1:3">
      <c r="A285"/>
      <c r="B285"/>
      <c r="C285"/>
    </row>
    <row r="286" ht="13.5" spans="1:3">
      <c r="A286"/>
      <c r="B286"/>
      <c r="C286"/>
    </row>
    <row r="287" ht="13.5" spans="1:3">
      <c r="A287"/>
      <c r="B287"/>
      <c r="C287"/>
    </row>
    <row r="288" ht="13.5" spans="1:3">
      <c r="A288"/>
      <c r="B288"/>
      <c r="C288"/>
    </row>
    <row r="289" ht="13.5" spans="1:3">
      <c r="A289"/>
      <c r="B289"/>
      <c r="C289"/>
    </row>
    <row r="290" ht="13.5" spans="1:3">
      <c r="A290"/>
      <c r="B290"/>
      <c r="C290"/>
    </row>
    <row r="291" ht="13.5" spans="1:3">
      <c r="A291"/>
      <c r="B291"/>
      <c r="C291"/>
    </row>
    <row r="292" ht="13.5" spans="1:3">
      <c r="A292"/>
      <c r="B292"/>
      <c r="C292"/>
    </row>
    <row r="293" ht="13.5" spans="1:3">
      <c r="A293"/>
      <c r="B293"/>
      <c r="C293"/>
    </row>
    <row r="294" ht="13.5" spans="1:3">
      <c r="A294"/>
      <c r="B294"/>
      <c r="C294"/>
    </row>
    <row r="295" ht="13.5" spans="1:3">
      <c r="A295"/>
      <c r="B295"/>
      <c r="C295"/>
    </row>
    <row r="296" ht="13.5" spans="1:3">
      <c r="A296"/>
      <c r="B296"/>
      <c r="C296"/>
    </row>
    <row r="297" ht="13.5" spans="1:3">
      <c r="A297"/>
      <c r="B297"/>
      <c r="C297"/>
    </row>
    <row r="298" ht="13.5" spans="1:3">
      <c r="A298"/>
      <c r="B298"/>
      <c r="C298"/>
    </row>
    <row r="299" ht="13.5" spans="1:3">
      <c r="A299"/>
      <c r="B299"/>
      <c r="C299"/>
    </row>
    <row r="300" ht="13.5" spans="1:3">
      <c r="A300"/>
      <c r="B300"/>
      <c r="C300"/>
    </row>
    <row r="301" ht="13.5" spans="1:3">
      <c r="A301"/>
      <c r="B301"/>
      <c r="C301"/>
    </row>
    <row r="302" ht="13.5" spans="1:3">
      <c r="A302"/>
      <c r="B302"/>
      <c r="C302"/>
    </row>
    <row r="303" ht="13.5" spans="1:3">
      <c r="A303"/>
      <c r="B303"/>
      <c r="C303"/>
    </row>
    <row r="304" ht="13.5" spans="1:3">
      <c r="A304"/>
      <c r="B304"/>
      <c r="C304"/>
    </row>
    <row r="305" ht="13.5" spans="1:3">
      <c r="A305"/>
      <c r="B305"/>
      <c r="C305"/>
    </row>
    <row r="306" ht="13.5" spans="1:3">
      <c r="A306"/>
      <c r="B306"/>
      <c r="C306"/>
    </row>
    <row r="307" ht="13.5" spans="1:3">
      <c r="A307"/>
      <c r="B307"/>
      <c r="C307"/>
    </row>
    <row r="308" ht="13.5" spans="1:3">
      <c r="A308"/>
      <c r="B308"/>
      <c r="C308"/>
    </row>
    <row r="309" ht="13.5" spans="1:3">
      <c r="A309"/>
      <c r="B309"/>
      <c r="C309"/>
    </row>
    <row r="310" ht="13.5" spans="1:3">
      <c r="A310"/>
      <c r="B310"/>
      <c r="C310"/>
    </row>
    <row r="311" ht="13.5" spans="1:3">
      <c r="A311"/>
      <c r="B311"/>
      <c r="C311"/>
    </row>
    <row r="312" ht="13.5" spans="1:3">
      <c r="A312"/>
      <c r="B312"/>
      <c r="C312"/>
    </row>
    <row r="313" ht="13.5" spans="1:3">
      <c r="A313"/>
      <c r="B313"/>
      <c r="C313"/>
    </row>
    <row r="314" ht="13.5" spans="1:3">
      <c r="A314"/>
      <c r="B314"/>
      <c r="C314"/>
    </row>
    <row r="315" ht="13.5" spans="1:3">
      <c r="A315"/>
      <c r="B315"/>
      <c r="C315"/>
    </row>
    <row r="316" ht="13.5" spans="1:3">
      <c r="A316"/>
      <c r="B316"/>
      <c r="C316"/>
    </row>
    <row r="317" ht="13.5" spans="1:3">
      <c r="A317"/>
      <c r="B317"/>
      <c r="C317"/>
    </row>
    <row r="318" ht="13.5" spans="1:3">
      <c r="A318"/>
      <c r="B318"/>
      <c r="C318"/>
    </row>
    <row r="319" ht="13.5" spans="1:3">
      <c r="A319"/>
      <c r="B319"/>
      <c r="C319"/>
    </row>
    <row r="320" ht="13.5" spans="1:3">
      <c r="A320"/>
      <c r="B320"/>
      <c r="C320"/>
    </row>
    <row r="321" ht="13.5" spans="1:3">
      <c r="A321"/>
      <c r="B321"/>
      <c r="C321"/>
    </row>
    <row r="322" ht="13.5" spans="1:3">
      <c r="A322"/>
      <c r="B322"/>
      <c r="C322"/>
    </row>
    <row r="323" ht="13.5" spans="1:3">
      <c r="A323"/>
      <c r="B323"/>
      <c r="C323"/>
    </row>
    <row r="324" ht="13.5" spans="1:3">
      <c r="A324"/>
      <c r="B324"/>
      <c r="C324"/>
    </row>
    <row r="325" ht="13.5" spans="1:3">
      <c r="A325"/>
      <c r="B325"/>
      <c r="C325"/>
    </row>
    <row r="326" ht="13.5" spans="1:3">
      <c r="A326"/>
      <c r="B326"/>
      <c r="C326"/>
    </row>
    <row r="327" ht="13.5" spans="1:3">
      <c r="A327"/>
      <c r="B327"/>
      <c r="C327"/>
    </row>
    <row r="328" ht="13.5" spans="1:3">
      <c r="A328"/>
      <c r="B328"/>
      <c r="C328"/>
    </row>
    <row r="329" ht="13.5" spans="1:3">
      <c r="A329"/>
      <c r="B329"/>
      <c r="C329"/>
    </row>
    <row r="330" ht="13.5" spans="1:3">
      <c r="A330"/>
      <c r="B330"/>
      <c r="C330"/>
    </row>
    <row r="331" ht="13.5" spans="1:3">
      <c r="A331"/>
      <c r="B331"/>
      <c r="C331"/>
    </row>
    <row r="332" ht="13.5" spans="1:3">
      <c r="A332"/>
      <c r="B332"/>
      <c r="C332"/>
    </row>
    <row r="333" ht="13.5" spans="1:3">
      <c r="A333"/>
      <c r="B333"/>
      <c r="C333"/>
    </row>
    <row r="334" ht="13.5" spans="1:3">
      <c r="A334"/>
      <c r="B334"/>
      <c r="C334"/>
    </row>
    <row r="335" ht="13.5" spans="1:3">
      <c r="A335"/>
      <c r="B335"/>
      <c r="C335"/>
    </row>
    <row r="336" ht="13.5" spans="1:3">
      <c r="A336"/>
      <c r="B336"/>
      <c r="C336"/>
    </row>
    <row r="337" ht="13.5" spans="1:3">
      <c r="A337"/>
      <c r="B337"/>
      <c r="C337"/>
    </row>
    <row r="338" ht="13.5" spans="1:3">
      <c r="A338"/>
      <c r="B338"/>
      <c r="C338"/>
    </row>
    <row r="339" ht="13.5" spans="1:3">
      <c r="A339"/>
      <c r="B339"/>
      <c r="C339"/>
    </row>
    <row r="340" ht="13.5" spans="1:3">
      <c r="A340"/>
      <c r="B340"/>
      <c r="C340"/>
    </row>
    <row r="341" ht="13.5" spans="1:3">
      <c r="A341"/>
      <c r="B341"/>
      <c r="C341"/>
    </row>
    <row r="342" ht="13.5" spans="1:3">
      <c r="A342"/>
      <c r="B342"/>
      <c r="C342"/>
    </row>
    <row r="343" ht="13.5" spans="1:3">
      <c r="A343"/>
      <c r="B343"/>
      <c r="C343"/>
    </row>
    <row r="344" ht="13.5" spans="1:3">
      <c r="A344"/>
      <c r="B344"/>
      <c r="C344"/>
    </row>
    <row r="345" ht="13.5" spans="1:3">
      <c r="A345"/>
      <c r="B345"/>
      <c r="C345"/>
    </row>
    <row r="346" ht="13.5" spans="1:3">
      <c r="A346"/>
      <c r="B346"/>
      <c r="C346"/>
    </row>
    <row r="347" ht="13.5" spans="1:3">
      <c r="A347"/>
      <c r="B347"/>
      <c r="C347"/>
    </row>
    <row r="348" ht="13.5" spans="1:3">
      <c r="A348"/>
      <c r="B348"/>
      <c r="C348"/>
    </row>
    <row r="349" ht="13.5" spans="1:3">
      <c r="A349"/>
      <c r="B349"/>
      <c r="C349"/>
    </row>
    <row r="350" ht="13.5" spans="1:3">
      <c r="A350"/>
      <c r="B350"/>
      <c r="C350"/>
    </row>
    <row r="351" ht="13.5" spans="1:3">
      <c r="A351"/>
      <c r="B351"/>
      <c r="C351"/>
    </row>
    <row r="352" ht="13.5" spans="1:3">
      <c r="A352"/>
      <c r="B352"/>
      <c r="C352"/>
    </row>
    <row r="353" ht="13.5" spans="1:3">
      <c r="A353"/>
      <c r="B353"/>
      <c r="C353"/>
    </row>
    <row r="354" ht="13.5" spans="1:3">
      <c r="A354"/>
      <c r="B354"/>
      <c r="C354"/>
    </row>
    <row r="355" ht="13.5" spans="1:3">
      <c r="A355"/>
      <c r="B355"/>
      <c r="C355"/>
    </row>
    <row r="356" ht="13.5" spans="1:3">
      <c r="A356"/>
      <c r="B356"/>
      <c r="C356"/>
    </row>
    <row r="357" ht="13.5" spans="1:3">
      <c r="A357"/>
      <c r="B357"/>
      <c r="C357"/>
    </row>
    <row r="358" ht="13.5" spans="1:3">
      <c r="A358"/>
      <c r="B358"/>
      <c r="C358"/>
    </row>
    <row r="359" ht="13.5" spans="1:3">
      <c r="A359"/>
      <c r="B359"/>
      <c r="C359"/>
    </row>
    <row r="360" ht="13.5" spans="1:3">
      <c r="A360"/>
      <c r="B360"/>
      <c r="C360"/>
    </row>
    <row r="361" ht="13.5" spans="1:3">
      <c r="A361"/>
      <c r="B361"/>
      <c r="C361"/>
    </row>
    <row r="362" ht="13.5" spans="1:3">
      <c r="A362"/>
      <c r="B362"/>
      <c r="C362"/>
    </row>
    <row r="363" ht="13.5" spans="1:3">
      <c r="A363"/>
      <c r="B363"/>
      <c r="C363"/>
    </row>
    <row r="364" ht="13.5" spans="1:3">
      <c r="A364"/>
      <c r="B364"/>
      <c r="C364"/>
    </row>
    <row r="365" ht="13.5" spans="1:3">
      <c r="A365"/>
      <c r="B365"/>
      <c r="C365"/>
    </row>
    <row r="366" ht="13.5" spans="1:3">
      <c r="A366"/>
      <c r="B366"/>
      <c r="C366"/>
    </row>
    <row r="367" ht="13.5" spans="1:3">
      <c r="A367"/>
      <c r="B367"/>
      <c r="C367"/>
    </row>
    <row r="368" ht="13.5" spans="1:3">
      <c r="A368"/>
      <c r="B368"/>
      <c r="C368"/>
    </row>
    <row r="369" ht="13.5" spans="1:3">
      <c r="A369"/>
      <c r="B369"/>
      <c r="C369"/>
    </row>
    <row r="370" ht="13.5" spans="1:3">
      <c r="A370"/>
      <c r="B370"/>
      <c r="C370"/>
    </row>
    <row r="371" ht="13.5" spans="1:3">
      <c r="A371"/>
      <c r="B371"/>
      <c r="C371"/>
    </row>
    <row r="372" ht="13.5" spans="1:3">
      <c r="A372"/>
      <c r="B372"/>
      <c r="C372"/>
    </row>
    <row r="373" ht="13.5" spans="1:3">
      <c r="A373"/>
      <c r="B373"/>
      <c r="C373"/>
    </row>
    <row r="374" ht="13.5" spans="1:3">
      <c r="A374"/>
      <c r="B374"/>
      <c r="C374"/>
    </row>
    <row r="375" ht="13.5" spans="1:3">
      <c r="A375"/>
      <c r="B375"/>
      <c r="C375"/>
    </row>
    <row r="376" ht="13.5" spans="1:3">
      <c r="A376"/>
      <c r="B376"/>
      <c r="C376"/>
    </row>
    <row r="377" ht="13.5" spans="1:3">
      <c r="A377"/>
      <c r="B377"/>
      <c r="C377"/>
    </row>
    <row r="378" ht="13.5" spans="1:3">
      <c r="A378"/>
      <c r="B378"/>
      <c r="C378"/>
    </row>
    <row r="379" ht="13.5" spans="1:3">
      <c r="A379"/>
      <c r="B379"/>
      <c r="C379"/>
    </row>
    <row r="380" ht="13.5" spans="1:3">
      <c r="A380"/>
      <c r="B380"/>
      <c r="C380"/>
    </row>
    <row r="381" ht="13.5" spans="1:3">
      <c r="A381"/>
      <c r="B381"/>
      <c r="C381"/>
    </row>
    <row r="382" ht="13.5" spans="1:3">
      <c r="A382"/>
      <c r="B382"/>
      <c r="C382"/>
    </row>
    <row r="383" ht="13.5" spans="1:3">
      <c r="A383"/>
      <c r="B383"/>
      <c r="C383"/>
    </row>
    <row r="384" ht="13.5" spans="1:3">
      <c r="A384"/>
      <c r="B384"/>
      <c r="C384"/>
    </row>
    <row r="385" ht="13.5" spans="1:3">
      <c r="A385"/>
      <c r="B385"/>
      <c r="C385"/>
    </row>
    <row r="386" ht="13.5" spans="1:3">
      <c r="A386"/>
      <c r="B386"/>
      <c r="C386"/>
    </row>
    <row r="387" ht="13.5" spans="1:3">
      <c r="A387"/>
      <c r="B387"/>
      <c r="C387"/>
    </row>
    <row r="388" ht="13.5" spans="1:3">
      <c r="A388"/>
      <c r="B388"/>
      <c r="C388"/>
    </row>
    <row r="389" ht="13.5" spans="1:3">
      <c r="A389"/>
      <c r="B389"/>
      <c r="C389"/>
    </row>
    <row r="390" ht="13.5" spans="1:3">
      <c r="A390"/>
      <c r="B390"/>
      <c r="C390"/>
    </row>
    <row r="391" ht="13.5" spans="1:3">
      <c r="A391"/>
      <c r="B391"/>
      <c r="C391"/>
    </row>
    <row r="392" ht="13.5" spans="1:3">
      <c r="A392"/>
      <c r="B392"/>
      <c r="C392"/>
    </row>
    <row r="393" ht="13.5" spans="1:3">
      <c r="A393"/>
      <c r="B393"/>
      <c r="C393"/>
    </row>
    <row r="394" ht="13.5" spans="1:3">
      <c r="A394"/>
      <c r="B394"/>
      <c r="C394"/>
    </row>
    <row r="395" ht="13.5" spans="1:3">
      <c r="A395"/>
      <c r="B395"/>
      <c r="C395"/>
    </row>
    <row r="396" ht="13.5" spans="1:3">
      <c r="A396"/>
      <c r="B396"/>
      <c r="C396"/>
    </row>
    <row r="397" ht="13.5" spans="1:3">
      <c r="A397"/>
      <c r="B397"/>
      <c r="C397"/>
    </row>
    <row r="398" ht="13.5" spans="1:3">
      <c r="A398"/>
      <c r="B398"/>
      <c r="C398"/>
    </row>
    <row r="399" ht="13.5" spans="1:3">
      <c r="A399"/>
      <c r="B399"/>
      <c r="C399"/>
    </row>
    <row r="400" ht="13.5" spans="1:3">
      <c r="A400"/>
      <c r="B400"/>
      <c r="C400"/>
    </row>
    <row r="401" ht="13.5" spans="1:3">
      <c r="A401"/>
      <c r="B401"/>
      <c r="C401"/>
    </row>
    <row r="402" ht="13.5" spans="1:3">
      <c r="A402"/>
      <c r="B402"/>
      <c r="C402"/>
    </row>
    <row r="403" ht="13.5" spans="1:3">
      <c r="A403"/>
      <c r="B403"/>
      <c r="C403"/>
    </row>
    <row r="404" ht="13.5" spans="1:3">
      <c r="A404"/>
      <c r="B404"/>
      <c r="C404"/>
    </row>
    <row r="405" ht="13.5" spans="1:3">
      <c r="A405"/>
      <c r="B405"/>
      <c r="C405"/>
    </row>
    <row r="406" ht="13.5" spans="1:3">
      <c r="A406"/>
      <c r="B406"/>
      <c r="C406"/>
    </row>
    <row r="407" ht="13.5" spans="1:3">
      <c r="A407"/>
      <c r="B407"/>
      <c r="C407"/>
    </row>
    <row r="408" ht="13.5" spans="1:3">
      <c r="A408"/>
      <c r="B408"/>
      <c r="C408"/>
    </row>
    <row r="409" ht="13.5" spans="1:3">
      <c r="A409"/>
      <c r="B409"/>
      <c r="C409"/>
    </row>
    <row r="410" ht="13.5" spans="1:3">
      <c r="A410"/>
      <c r="B410"/>
      <c r="C410"/>
    </row>
    <row r="411" ht="13.5" spans="1:3">
      <c r="A411"/>
      <c r="B411"/>
      <c r="C411"/>
    </row>
    <row r="412" ht="13.5" spans="1:3">
      <c r="A412"/>
      <c r="B412"/>
      <c r="C412"/>
    </row>
    <row r="413" ht="13.5" spans="1:3">
      <c r="A413"/>
      <c r="B413"/>
      <c r="C413"/>
    </row>
    <row r="414" ht="13.5" spans="1:3">
      <c r="A414"/>
      <c r="B414"/>
      <c r="C414"/>
    </row>
    <row r="415" ht="13.5" spans="1:3">
      <c r="A415"/>
      <c r="B415"/>
      <c r="C415"/>
    </row>
    <row r="416" ht="13.5" spans="1:3">
      <c r="A416"/>
      <c r="B416"/>
      <c r="C416"/>
    </row>
    <row r="417" ht="13.5" spans="1:3">
      <c r="A417"/>
      <c r="B417"/>
      <c r="C417"/>
    </row>
    <row r="418" ht="13.5" spans="1:3">
      <c r="A418"/>
      <c r="B418"/>
      <c r="C418"/>
    </row>
    <row r="419" ht="13.5" spans="1:3">
      <c r="A419"/>
      <c r="B419"/>
      <c r="C419"/>
    </row>
    <row r="420" ht="13.5" spans="1:3">
      <c r="A420"/>
      <c r="B420"/>
      <c r="C420"/>
    </row>
    <row r="421" ht="13.5" spans="1:3">
      <c r="A421"/>
      <c r="B421"/>
      <c r="C421"/>
    </row>
    <row r="422" ht="13.5" spans="1:3">
      <c r="A422"/>
      <c r="B422"/>
      <c r="C422"/>
    </row>
    <row r="423" ht="13.5" spans="1:3">
      <c r="A423"/>
      <c r="B423"/>
      <c r="C423"/>
    </row>
    <row r="424" ht="13.5" spans="1:3">
      <c r="A424"/>
      <c r="B424"/>
      <c r="C424"/>
    </row>
    <row r="425" ht="13.5" spans="1:3">
      <c r="A425"/>
      <c r="B425"/>
      <c r="C425"/>
    </row>
    <row r="426" ht="13.5" spans="1:3">
      <c r="A426"/>
      <c r="B426"/>
      <c r="C426"/>
    </row>
    <row r="427" ht="13.5" spans="1:3">
      <c r="A427"/>
      <c r="B427"/>
      <c r="C427"/>
    </row>
    <row r="428" ht="13.5" spans="1:3">
      <c r="A428"/>
      <c r="B428"/>
      <c r="C428"/>
    </row>
    <row r="429" ht="13.5" spans="1:3">
      <c r="A429"/>
      <c r="B429"/>
      <c r="C429"/>
    </row>
    <row r="430" ht="13.5" spans="1:3">
      <c r="A430"/>
      <c r="B430"/>
      <c r="C430"/>
    </row>
    <row r="431" ht="13.5" spans="1:3">
      <c r="A431"/>
      <c r="B431"/>
      <c r="C431"/>
    </row>
    <row r="432" ht="13.5" spans="1:3">
      <c r="A432"/>
      <c r="B432"/>
      <c r="C432"/>
    </row>
    <row r="433" ht="13.5" spans="1:3">
      <c r="A433"/>
      <c r="B433"/>
      <c r="C433"/>
    </row>
    <row r="434" ht="13.5" spans="1:3">
      <c r="A434"/>
      <c r="B434"/>
      <c r="C434"/>
    </row>
    <row r="435" ht="13.5" spans="1:3">
      <c r="A435"/>
      <c r="B435"/>
      <c r="C435"/>
    </row>
    <row r="436" ht="13.5" spans="1:3">
      <c r="A436"/>
      <c r="B436"/>
      <c r="C436"/>
    </row>
    <row r="437" ht="13.5" spans="1:3">
      <c r="A437"/>
      <c r="B437"/>
      <c r="C437"/>
    </row>
    <row r="438" ht="13.5" spans="1:3">
      <c r="A438"/>
      <c r="B438"/>
      <c r="C438"/>
    </row>
    <row r="439" ht="13.5" spans="1:3">
      <c r="A439"/>
      <c r="B439"/>
      <c r="C439"/>
    </row>
    <row r="440" ht="13.5" spans="1:3">
      <c r="A440"/>
      <c r="B440"/>
      <c r="C440"/>
    </row>
    <row r="441" ht="13.5" spans="1:3">
      <c r="A441"/>
      <c r="B441"/>
      <c r="C441"/>
    </row>
    <row r="442" ht="13.5" spans="1:3">
      <c r="A442"/>
      <c r="B442"/>
      <c r="C442"/>
    </row>
    <row r="443" ht="13.5" spans="1:3">
      <c r="A443"/>
      <c r="B443"/>
      <c r="C443"/>
    </row>
    <row r="444" ht="13.5" spans="1:3">
      <c r="A444"/>
      <c r="B444"/>
      <c r="C444"/>
    </row>
    <row r="445" ht="13.5" spans="1:3">
      <c r="A445"/>
      <c r="B445"/>
      <c r="C445"/>
    </row>
    <row r="446" ht="13.5" spans="1:3">
      <c r="A446"/>
      <c r="B446"/>
      <c r="C446"/>
    </row>
    <row r="447" ht="13.5" spans="1:3">
      <c r="A447"/>
      <c r="B447"/>
      <c r="C447"/>
    </row>
    <row r="448" ht="13.5" spans="1:3">
      <c r="A448"/>
      <c r="B448"/>
      <c r="C448"/>
    </row>
    <row r="449" ht="13.5" spans="1:3">
      <c r="A449"/>
      <c r="B449"/>
      <c r="C449"/>
    </row>
    <row r="450" ht="13.5" spans="1:3">
      <c r="A450"/>
      <c r="B450"/>
      <c r="C450"/>
    </row>
    <row r="451" ht="13.5" spans="1:3">
      <c r="A451"/>
      <c r="B451"/>
      <c r="C451"/>
    </row>
    <row r="452" ht="13.5" spans="1:3">
      <c r="A452"/>
      <c r="B452"/>
      <c r="C452"/>
    </row>
    <row r="453" ht="13.5" spans="1:3">
      <c r="A453"/>
      <c r="B453"/>
      <c r="C453"/>
    </row>
    <row r="454" ht="13.5" spans="1:3">
      <c r="A454"/>
      <c r="B454"/>
      <c r="C454"/>
    </row>
    <row r="455" ht="13.5" spans="1:3">
      <c r="A455"/>
      <c r="B455"/>
      <c r="C455"/>
    </row>
    <row r="456" ht="13.5" spans="1:3">
      <c r="A456"/>
      <c r="B456"/>
      <c r="C456"/>
    </row>
    <row r="457" ht="13.5" spans="1:3">
      <c r="A457"/>
      <c r="B457"/>
      <c r="C457"/>
    </row>
    <row r="458" ht="13.5" spans="1:3">
      <c r="A458"/>
      <c r="B458"/>
      <c r="C458"/>
    </row>
    <row r="459" ht="13.5" spans="1:3">
      <c r="A459"/>
      <c r="B459"/>
      <c r="C459"/>
    </row>
    <row r="460" ht="13.5" spans="1:3">
      <c r="A460"/>
      <c r="B460"/>
      <c r="C460"/>
    </row>
    <row r="461" ht="13.5" spans="1:3">
      <c r="A461"/>
      <c r="B461"/>
      <c r="C461"/>
    </row>
    <row r="462" ht="13.5" spans="1:3">
      <c r="A462"/>
      <c r="B462"/>
      <c r="C462"/>
    </row>
    <row r="463" ht="13.5" spans="1:3">
      <c r="A463"/>
      <c r="B463"/>
      <c r="C463"/>
    </row>
    <row r="464" ht="13.5" spans="1:3">
      <c r="A464"/>
      <c r="B464"/>
      <c r="C464"/>
    </row>
    <row r="465" ht="13.5" spans="1:3">
      <c r="A465"/>
      <c r="B465"/>
      <c r="C465"/>
    </row>
    <row r="466" ht="13.5" spans="1:3">
      <c r="A466"/>
      <c r="B466"/>
      <c r="C466"/>
    </row>
    <row r="467" ht="13.5" spans="1:3">
      <c r="A467"/>
      <c r="B467"/>
      <c r="C467"/>
    </row>
    <row r="468" ht="13.5" spans="1:3">
      <c r="A468"/>
      <c r="B468"/>
      <c r="C468"/>
    </row>
    <row r="469" ht="13.5" spans="1:3">
      <c r="A469"/>
      <c r="B469"/>
      <c r="C469"/>
    </row>
    <row r="470" ht="13.5" spans="1:3">
      <c r="A470"/>
      <c r="B470"/>
      <c r="C470"/>
    </row>
    <row r="471" ht="13.5" spans="1:3">
      <c r="A471"/>
      <c r="B471"/>
      <c r="C471"/>
    </row>
    <row r="472" ht="13.5" spans="1:3">
      <c r="A472"/>
      <c r="B472"/>
      <c r="C472"/>
    </row>
    <row r="473" ht="13.5" spans="1:3">
      <c r="A473"/>
      <c r="B473"/>
      <c r="C473"/>
    </row>
    <row r="474" ht="13.5" spans="1:3">
      <c r="A474"/>
      <c r="B474"/>
      <c r="C474"/>
    </row>
    <row r="475" ht="13.5" spans="1:3">
      <c r="A475"/>
      <c r="B475"/>
      <c r="C475"/>
    </row>
    <row r="476" ht="13.5" spans="1:3">
      <c r="A476"/>
      <c r="B476"/>
      <c r="C476"/>
    </row>
    <row r="477" ht="13.5" spans="1:3">
      <c r="A477"/>
      <c r="B477"/>
      <c r="C477"/>
    </row>
    <row r="478" ht="13.5" spans="1:3">
      <c r="A478"/>
      <c r="B478"/>
      <c r="C478"/>
    </row>
    <row r="479" ht="13.5" spans="1:3">
      <c r="A479"/>
      <c r="B479"/>
      <c r="C479"/>
    </row>
    <row r="480" ht="13.5" spans="1:3">
      <c r="A480"/>
      <c r="B480"/>
      <c r="C480"/>
    </row>
    <row r="481" ht="13.5" spans="1:3">
      <c r="A481"/>
      <c r="B481"/>
      <c r="C481"/>
    </row>
    <row r="482" ht="13.5" spans="1:3">
      <c r="A482"/>
      <c r="B482"/>
      <c r="C482"/>
    </row>
    <row r="483" ht="13.5" spans="1:3">
      <c r="A483"/>
      <c r="B483"/>
      <c r="C483"/>
    </row>
    <row r="484" ht="13.5" spans="1:3">
      <c r="A484"/>
      <c r="B484"/>
      <c r="C484"/>
    </row>
    <row r="485" ht="13.5" spans="1:3">
      <c r="A485"/>
      <c r="B485"/>
      <c r="C485"/>
    </row>
    <row r="486" ht="13.5" spans="1:3">
      <c r="A486"/>
      <c r="B486"/>
      <c r="C486"/>
    </row>
    <row r="487" ht="13.5" spans="1:3">
      <c r="A487"/>
      <c r="B487"/>
      <c r="C487"/>
    </row>
    <row r="488" ht="13.5" spans="1:3">
      <c r="A488"/>
      <c r="B488"/>
      <c r="C488"/>
    </row>
    <row r="489" ht="13.5" spans="1:3">
      <c r="A489"/>
      <c r="B489"/>
      <c r="C489"/>
    </row>
    <row r="490" ht="13.5" spans="1:3">
      <c r="A490"/>
      <c r="B490"/>
      <c r="C490"/>
    </row>
    <row r="491" ht="13.5" spans="1:3">
      <c r="A491"/>
      <c r="B491"/>
      <c r="C491"/>
    </row>
    <row r="492" ht="13.5" spans="1:3">
      <c r="A492"/>
      <c r="B492"/>
      <c r="C492"/>
    </row>
    <row r="493" ht="13.5" spans="1:3">
      <c r="A493"/>
      <c r="B493"/>
      <c r="C493"/>
    </row>
    <row r="494" ht="13.5" spans="1:3">
      <c r="A494"/>
      <c r="B494"/>
      <c r="C494"/>
    </row>
    <row r="495" ht="13.5" spans="1:3">
      <c r="A495"/>
      <c r="B495"/>
      <c r="C495"/>
    </row>
    <row r="496" ht="13.5" spans="1:3">
      <c r="A496"/>
      <c r="B496"/>
      <c r="C496"/>
    </row>
    <row r="497" ht="13.5" spans="1:3">
      <c r="A497"/>
      <c r="B497"/>
      <c r="C497"/>
    </row>
    <row r="498" ht="13.5" spans="1:3">
      <c r="A498"/>
      <c r="B498"/>
      <c r="C498"/>
    </row>
    <row r="499" ht="13.5" spans="1:3">
      <c r="A499"/>
      <c r="B499"/>
      <c r="C499"/>
    </row>
    <row r="500" ht="13.5" spans="1:3">
      <c r="A500"/>
      <c r="B500"/>
      <c r="C500"/>
    </row>
    <row r="501" ht="13.5" spans="1:3">
      <c r="A501"/>
      <c r="B501"/>
      <c r="C501"/>
    </row>
    <row r="502" ht="13.5" spans="1:3">
      <c r="A502"/>
      <c r="B502"/>
      <c r="C502"/>
    </row>
    <row r="503" ht="13.5" spans="1:3">
      <c r="A503"/>
      <c r="B503"/>
      <c r="C503"/>
    </row>
    <row r="504" ht="13.5" spans="1:3">
      <c r="A504"/>
      <c r="B504"/>
      <c r="C504"/>
    </row>
    <row r="505" ht="13.5" spans="1:3">
      <c r="A505"/>
      <c r="B505"/>
      <c r="C505"/>
    </row>
    <row r="506" ht="13.5" spans="1:3">
      <c r="A506"/>
      <c r="B506"/>
      <c r="C506"/>
    </row>
    <row r="507" ht="13.5" spans="1:3">
      <c r="A507"/>
      <c r="B507"/>
      <c r="C507"/>
    </row>
    <row r="508" ht="13.5" spans="1:3">
      <c r="A508"/>
      <c r="B508"/>
      <c r="C508"/>
    </row>
    <row r="509" ht="13.5" spans="1:3">
      <c r="A509"/>
      <c r="B509"/>
      <c r="C509"/>
    </row>
    <row r="510" ht="13.5" spans="1:3">
      <c r="A510"/>
      <c r="B510"/>
      <c r="C510"/>
    </row>
    <row r="511" ht="13.5" spans="1:3">
      <c r="A511"/>
      <c r="B511"/>
      <c r="C511"/>
    </row>
    <row r="512" ht="13.5" spans="1:3">
      <c r="A512"/>
      <c r="B512"/>
      <c r="C512"/>
    </row>
    <row r="513" ht="13.5" spans="1:3">
      <c r="A513"/>
      <c r="B513"/>
      <c r="C513"/>
    </row>
    <row r="514" ht="13.5" spans="1:3">
      <c r="A514"/>
      <c r="B514"/>
      <c r="C514"/>
    </row>
    <row r="515" ht="13.5" spans="1:3">
      <c r="A515"/>
      <c r="B515"/>
      <c r="C515"/>
    </row>
    <row r="516" ht="13.5" spans="1:3">
      <c r="A516"/>
      <c r="B516"/>
      <c r="C516"/>
    </row>
    <row r="517" ht="13.5" spans="1:3">
      <c r="A517"/>
      <c r="B517"/>
      <c r="C517"/>
    </row>
    <row r="518" ht="13.5" spans="1:3">
      <c r="A518"/>
      <c r="B518"/>
      <c r="C518"/>
    </row>
    <row r="519" ht="13.5" spans="1:3">
      <c r="A519"/>
      <c r="B519"/>
      <c r="C519"/>
    </row>
    <row r="520" ht="13.5" spans="1:3">
      <c r="A520"/>
      <c r="B520"/>
      <c r="C520"/>
    </row>
    <row r="521" ht="13.5" spans="1:3">
      <c r="A521"/>
      <c r="B521"/>
      <c r="C521"/>
    </row>
    <row r="522" ht="13.5" spans="1:3">
      <c r="A522"/>
      <c r="B522"/>
      <c r="C522"/>
    </row>
    <row r="523" ht="13.5" spans="1:3">
      <c r="A523"/>
      <c r="B523"/>
      <c r="C523"/>
    </row>
    <row r="524" ht="13.5" spans="1:3">
      <c r="A524"/>
      <c r="B524"/>
      <c r="C524"/>
    </row>
    <row r="525" ht="13.5" spans="1:3">
      <c r="A525"/>
      <c r="B525"/>
      <c r="C525"/>
    </row>
    <row r="526" ht="13.5" spans="1:3">
      <c r="A526"/>
      <c r="B526"/>
      <c r="C526"/>
    </row>
    <row r="527" ht="13.5" spans="1:3">
      <c r="A527"/>
      <c r="B527"/>
      <c r="C527"/>
    </row>
    <row r="528" ht="13.5" spans="1:3">
      <c r="A528"/>
      <c r="B528"/>
      <c r="C528"/>
    </row>
    <row r="529" ht="13.5" spans="1:3">
      <c r="A529"/>
      <c r="B529"/>
      <c r="C529"/>
    </row>
    <row r="530" ht="13.5" spans="1:3">
      <c r="A530"/>
      <c r="B530"/>
      <c r="C530"/>
    </row>
    <row r="531" ht="13.5" spans="1:3">
      <c r="A531"/>
      <c r="B531"/>
      <c r="C531"/>
    </row>
    <row r="532" ht="13.5" spans="1:3">
      <c r="A532"/>
      <c r="B532"/>
      <c r="C532"/>
    </row>
    <row r="533" ht="13.5" spans="1:3">
      <c r="A533"/>
      <c r="B533"/>
      <c r="C533"/>
    </row>
    <row r="534" ht="13.5" spans="1:3">
      <c r="A534"/>
      <c r="B534"/>
      <c r="C534"/>
    </row>
    <row r="535" ht="13.5" spans="1:3">
      <c r="A535"/>
      <c r="B535"/>
      <c r="C535"/>
    </row>
    <row r="536" ht="13.5" spans="1:3">
      <c r="A536"/>
      <c r="B536"/>
      <c r="C536"/>
    </row>
    <row r="537" ht="13.5" spans="1:3">
      <c r="A537"/>
      <c r="B537"/>
      <c r="C537"/>
    </row>
    <row r="538" ht="13.5" spans="1:3">
      <c r="A538"/>
      <c r="B538"/>
      <c r="C538"/>
    </row>
    <row r="539" ht="13.5" spans="1:3">
      <c r="A539"/>
      <c r="B539"/>
      <c r="C539"/>
    </row>
    <row r="540" ht="13.5" spans="1:3">
      <c r="A540"/>
      <c r="B540"/>
      <c r="C540"/>
    </row>
    <row r="541" ht="13.5" spans="1:3">
      <c r="A541"/>
      <c r="B541"/>
      <c r="C541"/>
    </row>
    <row r="542" ht="13.5" spans="1:3">
      <c r="A542"/>
      <c r="B542"/>
      <c r="C542"/>
    </row>
    <row r="543" ht="13.5" spans="1:3">
      <c r="A543"/>
      <c r="B543"/>
      <c r="C543"/>
    </row>
    <row r="544" ht="13.5" spans="1:3">
      <c r="A544"/>
      <c r="B544"/>
      <c r="C544"/>
    </row>
    <row r="545" ht="13.5" spans="1:3">
      <c r="A545"/>
      <c r="B545"/>
      <c r="C545"/>
    </row>
    <row r="546" ht="13.5" spans="1:3">
      <c r="A546"/>
      <c r="B546"/>
      <c r="C546"/>
    </row>
    <row r="547" ht="13.5" spans="1:3">
      <c r="A547"/>
      <c r="B547"/>
      <c r="C547"/>
    </row>
    <row r="548" ht="13.5" spans="1:3">
      <c r="A548"/>
      <c r="B548"/>
      <c r="C548"/>
    </row>
    <row r="549" ht="13.5" spans="1:3">
      <c r="A549"/>
      <c r="B549"/>
      <c r="C549"/>
    </row>
    <row r="550" ht="13.5" spans="1:3">
      <c r="A550"/>
      <c r="B550"/>
      <c r="C550"/>
    </row>
    <row r="551" ht="13.5" spans="1:3">
      <c r="A551"/>
      <c r="B551"/>
      <c r="C551"/>
    </row>
    <row r="552" ht="13.5" spans="1:3">
      <c r="A552"/>
      <c r="B552"/>
      <c r="C552"/>
    </row>
    <row r="553" ht="13.5" spans="1:3">
      <c r="A553"/>
      <c r="B553"/>
      <c r="C553"/>
    </row>
    <row r="554" ht="13.5" spans="1:3">
      <c r="A554"/>
      <c r="B554"/>
      <c r="C554"/>
    </row>
    <row r="555" ht="13.5" spans="1:3">
      <c r="A555"/>
      <c r="B555"/>
      <c r="C555"/>
    </row>
    <row r="556" ht="13.5" spans="1:3">
      <c r="A556"/>
      <c r="B556"/>
      <c r="C556"/>
    </row>
    <row r="557" ht="13.5" spans="1:3">
      <c r="A557"/>
      <c r="B557"/>
      <c r="C557"/>
    </row>
    <row r="558" ht="13.5" spans="1:3">
      <c r="A558"/>
      <c r="B558"/>
      <c r="C558"/>
    </row>
    <row r="559" ht="13.5" spans="1:3">
      <c r="A559"/>
      <c r="B559"/>
      <c r="C559"/>
    </row>
    <row r="560" ht="13.5" spans="1:3">
      <c r="A560"/>
      <c r="B560"/>
      <c r="C560"/>
    </row>
    <row r="561" ht="13.5" spans="1:3">
      <c r="A561"/>
      <c r="B561"/>
      <c r="C561"/>
    </row>
    <row r="562" ht="13.5" spans="1:3">
      <c r="A562"/>
      <c r="B562"/>
      <c r="C562"/>
    </row>
    <row r="563" ht="13.5" spans="1:3">
      <c r="A563"/>
      <c r="B563"/>
      <c r="C563"/>
    </row>
    <row r="564" ht="13.5" spans="1:3">
      <c r="A564"/>
      <c r="B564"/>
      <c r="C564"/>
    </row>
    <row r="565" ht="13.5" spans="1:3">
      <c r="A565"/>
      <c r="B565"/>
      <c r="C565"/>
    </row>
    <row r="566" ht="13.5" spans="1:3">
      <c r="A566"/>
      <c r="B566"/>
      <c r="C566"/>
    </row>
    <row r="567" ht="13.5" spans="1:3">
      <c r="A567"/>
      <c r="B567"/>
      <c r="C567"/>
    </row>
    <row r="568" ht="13.5" spans="1:3">
      <c r="A568"/>
      <c r="B568"/>
      <c r="C568"/>
    </row>
    <row r="569" ht="13.5" spans="1:3">
      <c r="A569"/>
      <c r="B569"/>
      <c r="C569"/>
    </row>
    <row r="570" ht="13.5" spans="1:3">
      <c r="A570"/>
      <c r="B570"/>
      <c r="C570"/>
    </row>
    <row r="571" ht="13.5" spans="1:3">
      <c r="A571"/>
      <c r="B571"/>
      <c r="C571"/>
    </row>
    <row r="572" ht="13.5" spans="1:3">
      <c r="A572"/>
      <c r="B572"/>
      <c r="C572"/>
    </row>
    <row r="573" ht="13.5" spans="1:3">
      <c r="A573"/>
      <c r="B573"/>
      <c r="C573"/>
    </row>
    <row r="574" ht="13.5" spans="1:3">
      <c r="A574"/>
      <c r="B574"/>
      <c r="C574"/>
    </row>
    <row r="575" ht="13.5" spans="1:3">
      <c r="A575"/>
      <c r="B575"/>
      <c r="C575"/>
    </row>
    <row r="576" ht="13.5" spans="1:3">
      <c r="A576"/>
      <c r="B576"/>
      <c r="C576"/>
    </row>
    <row r="577" ht="13.5" spans="1:3">
      <c r="A577"/>
      <c r="B577"/>
      <c r="C577"/>
    </row>
    <row r="578" ht="13.5" spans="1:3">
      <c r="A578"/>
      <c r="B578"/>
      <c r="C578"/>
    </row>
    <row r="579" ht="13.5" spans="1:3">
      <c r="A579"/>
      <c r="B579"/>
      <c r="C579"/>
    </row>
    <row r="580" ht="13.5" spans="1:3">
      <c r="A580"/>
      <c r="B580"/>
      <c r="C580"/>
    </row>
    <row r="581" ht="13.5" spans="1:3">
      <c r="A581"/>
      <c r="B581"/>
      <c r="C581"/>
    </row>
    <row r="582" ht="13.5" spans="1:3">
      <c r="A582"/>
      <c r="B582"/>
      <c r="C582"/>
    </row>
    <row r="583" ht="13.5" spans="1:3">
      <c r="A583"/>
      <c r="B583"/>
      <c r="C583"/>
    </row>
    <row r="584" ht="13.5" spans="1:3">
      <c r="A584"/>
      <c r="B584"/>
      <c r="C584"/>
    </row>
    <row r="585" ht="13.5" spans="1:3">
      <c r="A585"/>
      <c r="B585"/>
      <c r="C585"/>
    </row>
    <row r="586" ht="13.5" spans="1:3">
      <c r="A586"/>
      <c r="B586"/>
      <c r="C586"/>
    </row>
    <row r="587" ht="13.5" spans="1:3">
      <c r="A587"/>
      <c r="B587"/>
      <c r="C587"/>
    </row>
    <row r="588" ht="13.5" spans="1:3">
      <c r="A588"/>
      <c r="B588"/>
      <c r="C588"/>
    </row>
    <row r="589" ht="13.5" spans="1:3">
      <c r="A589"/>
      <c r="B589"/>
      <c r="C589"/>
    </row>
    <row r="590" ht="13.5" spans="1:3">
      <c r="A590"/>
      <c r="B590"/>
      <c r="C590"/>
    </row>
    <row r="591" ht="13.5" spans="1:3">
      <c r="A591"/>
      <c r="B591"/>
      <c r="C591"/>
    </row>
    <row r="592" ht="13.5" spans="1:3">
      <c r="A592"/>
      <c r="B592"/>
      <c r="C592"/>
    </row>
    <row r="593" ht="13.5" spans="1:3">
      <c r="A593"/>
      <c r="B593"/>
      <c r="C593"/>
    </row>
    <row r="594" ht="13.5" spans="1:3">
      <c r="A594"/>
      <c r="B594"/>
      <c r="C594"/>
    </row>
    <row r="595" ht="13.5" spans="1:3">
      <c r="A595"/>
      <c r="B595"/>
      <c r="C595"/>
    </row>
    <row r="596" ht="13.5" spans="1:3">
      <c r="A596"/>
      <c r="B596"/>
      <c r="C596"/>
    </row>
    <row r="597" ht="13.5" spans="1:3">
      <c r="A597"/>
      <c r="B597"/>
      <c r="C597"/>
    </row>
    <row r="598" ht="13.5" spans="1:3">
      <c r="A598"/>
      <c r="B598"/>
      <c r="C598"/>
    </row>
    <row r="599" ht="13.5" spans="1:3">
      <c r="A599"/>
      <c r="B599"/>
      <c r="C599"/>
    </row>
    <row r="600" ht="13.5" spans="1:3">
      <c r="A600"/>
      <c r="B600"/>
      <c r="C600"/>
    </row>
    <row r="601" ht="13.5" spans="1:3">
      <c r="A601"/>
      <c r="B601"/>
      <c r="C601"/>
    </row>
    <row r="602" ht="13.5" spans="1:3">
      <c r="A602"/>
      <c r="B602"/>
      <c r="C602"/>
    </row>
    <row r="603" ht="13.5" spans="1:3">
      <c r="A603"/>
      <c r="B603"/>
      <c r="C603"/>
    </row>
    <row r="604" ht="13.5" spans="1:3">
      <c r="A604"/>
      <c r="B604"/>
      <c r="C604"/>
    </row>
    <row r="605" ht="13.5" spans="1:3">
      <c r="A605"/>
      <c r="B605"/>
      <c r="C605"/>
    </row>
    <row r="606" ht="13.5" spans="1:3">
      <c r="A606"/>
      <c r="B606"/>
      <c r="C606"/>
    </row>
    <row r="607" ht="13.5" spans="1:3">
      <c r="A607"/>
      <c r="B607"/>
      <c r="C607"/>
    </row>
    <row r="608" ht="13.5" spans="1:3">
      <c r="A608"/>
      <c r="B608"/>
      <c r="C608"/>
    </row>
    <row r="609" ht="13.5" spans="1:3">
      <c r="A609"/>
      <c r="B609"/>
      <c r="C609"/>
    </row>
    <row r="610" ht="13.5" spans="1:3">
      <c r="A610"/>
      <c r="B610"/>
      <c r="C610"/>
    </row>
    <row r="611" ht="13.5" spans="1:3">
      <c r="A611"/>
      <c r="B611"/>
      <c r="C611"/>
    </row>
    <row r="612" ht="13.5" spans="1:3">
      <c r="A612"/>
      <c r="B612"/>
      <c r="C612"/>
    </row>
    <row r="613" ht="13.5" spans="1:3">
      <c r="A613"/>
      <c r="B613"/>
      <c r="C613"/>
    </row>
    <row r="614" ht="13.5" spans="1:3">
      <c r="A614"/>
      <c r="B614"/>
      <c r="C614"/>
    </row>
    <row r="615" ht="13.5" spans="1:3">
      <c r="A615"/>
      <c r="B615"/>
      <c r="C615"/>
    </row>
    <row r="616" ht="13.5" spans="1:3">
      <c r="A616"/>
      <c r="B616"/>
      <c r="C616"/>
    </row>
    <row r="617" ht="13.5" spans="1:3">
      <c r="A617"/>
      <c r="B617"/>
      <c r="C617"/>
    </row>
    <row r="618" ht="13.5" spans="1:3">
      <c r="A618"/>
      <c r="B618"/>
      <c r="C618"/>
    </row>
    <row r="619" ht="13.5" spans="1:3">
      <c r="A619"/>
      <c r="B619"/>
      <c r="C619"/>
    </row>
    <row r="620" ht="13.5" spans="1:3">
      <c r="A620"/>
      <c r="B620"/>
      <c r="C620"/>
    </row>
    <row r="621" ht="13.5" spans="1:3">
      <c r="A621"/>
      <c r="B621"/>
      <c r="C621"/>
    </row>
    <row r="622" ht="13.5" spans="1:3">
      <c r="A622"/>
      <c r="B622"/>
      <c r="C622"/>
    </row>
    <row r="623" ht="13.5" spans="1:3">
      <c r="A623"/>
      <c r="B623"/>
      <c r="C623"/>
    </row>
    <row r="624" ht="13.5" spans="1:3">
      <c r="A624"/>
      <c r="B624"/>
      <c r="C624"/>
    </row>
    <row r="625" ht="13.5" spans="1:3">
      <c r="A625"/>
      <c r="B625"/>
      <c r="C625"/>
    </row>
    <row r="626" ht="13.5" spans="1:3">
      <c r="A626"/>
      <c r="B626"/>
      <c r="C626"/>
    </row>
    <row r="627" ht="13.5" spans="1:3">
      <c r="A627"/>
      <c r="B627"/>
      <c r="C627"/>
    </row>
    <row r="628" ht="13.5" spans="1:3">
      <c r="A628"/>
      <c r="B628"/>
      <c r="C628"/>
    </row>
    <row r="629" ht="13.5" spans="1:3">
      <c r="A629"/>
      <c r="B629"/>
      <c r="C629"/>
    </row>
    <row r="630" ht="13.5" spans="1:3">
      <c r="A630"/>
      <c r="B630"/>
      <c r="C630"/>
    </row>
    <row r="631" ht="13.5" spans="1:3">
      <c r="A631"/>
      <c r="B631"/>
      <c r="C631"/>
    </row>
    <row r="632" ht="13.5" spans="1:3">
      <c r="A632"/>
      <c r="B632"/>
      <c r="C632"/>
    </row>
    <row r="633" ht="13.5" spans="1:3">
      <c r="A633"/>
      <c r="B633"/>
      <c r="C633"/>
    </row>
    <row r="634" ht="13.5" spans="1:3">
      <c r="A634"/>
      <c r="B634"/>
      <c r="C634"/>
    </row>
    <row r="635" ht="13.5" spans="1:3">
      <c r="A635"/>
      <c r="B635"/>
      <c r="C635"/>
    </row>
    <row r="636" ht="13.5" spans="1:3">
      <c r="A636"/>
      <c r="B636"/>
      <c r="C636"/>
    </row>
    <row r="637" ht="13.5" spans="1:3">
      <c r="A637"/>
      <c r="B637"/>
      <c r="C637"/>
    </row>
    <row r="638" ht="13.5" spans="1:3">
      <c r="A638"/>
      <c r="B638"/>
      <c r="C638"/>
    </row>
    <row r="639" ht="13.5" spans="1:3">
      <c r="A639"/>
      <c r="B639"/>
      <c r="C639"/>
    </row>
    <row r="640" ht="13.5" spans="1:3">
      <c r="A640"/>
      <c r="B640"/>
      <c r="C640"/>
    </row>
    <row r="641" ht="13.5" spans="1:3">
      <c r="A641"/>
      <c r="B641"/>
      <c r="C641"/>
    </row>
    <row r="642" ht="13.5" spans="1:3">
      <c r="A642"/>
      <c r="B642"/>
      <c r="C642"/>
    </row>
    <row r="643" ht="13.5" spans="1:3">
      <c r="A643"/>
      <c r="B643"/>
      <c r="C643"/>
    </row>
    <row r="644" ht="13.5" spans="1:3">
      <c r="A644"/>
      <c r="B644"/>
      <c r="C644"/>
    </row>
    <row r="645" ht="13.5" spans="1:3">
      <c r="A645"/>
      <c r="B645"/>
      <c r="C645"/>
    </row>
    <row r="646" ht="13.5" spans="1:3">
      <c r="A646"/>
      <c r="B646"/>
      <c r="C646"/>
    </row>
    <row r="647" ht="13.5" spans="1:3">
      <c r="A647"/>
      <c r="B647"/>
      <c r="C647"/>
    </row>
    <row r="648" ht="13.5" spans="1:3">
      <c r="A648"/>
      <c r="B648"/>
      <c r="C648"/>
    </row>
    <row r="649" ht="13.5" spans="1:3">
      <c r="A649"/>
      <c r="B649"/>
      <c r="C649"/>
    </row>
    <row r="650" ht="13.5" spans="1:3">
      <c r="A650"/>
      <c r="B650"/>
      <c r="C650"/>
    </row>
    <row r="651" ht="13.5" spans="1:3">
      <c r="A651"/>
      <c r="B651"/>
      <c r="C651"/>
    </row>
    <row r="652" ht="13.5" spans="1:3">
      <c r="A652"/>
      <c r="B652"/>
      <c r="C652"/>
    </row>
    <row r="653" ht="13.5" spans="1:3">
      <c r="A653"/>
      <c r="B653"/>
      <c r="C653"/>
    </row>
    <row r="654" ht="13.5" spans="1:3">
      <c r="A654"/>
      <c r="B654"/>
      <c r="C654"/>
    </row>
    <row r="655" ht="13.5" spans="1:3">
      <c r="A655"/>
      <c r="B655"/>
      <c r="C655"/>
    </row>
    <row r="656" ht="13.5" spans="1:3">
      <c r="A656"/>
      <c r="B656"/>
      <c r="C656"/>
    </row>
    <row r="657" ht="13.5" spans="1:3">
      <c r="A657"/>
      <c r="B657"/>
      <c r="C657"/>
    </row>
    <row r="658" ht="13.5" spans="1:3">
      <c r="A658"/>
      <c r="B658"/>
      <c r="C658"/>
    </row>
    <row r="659" ht="13.5" spans="1:3">
      <c r="A659"/>
      <c r="B659"/>
      <c r="C659"/>
    </row>
    <row r="660" ht="13.5" spans="1:3">
      <c r="A660"/>
      <c r="B660"/>
      <c r="C660"/>
    </row>
    <row r="661" ht="13.5" spans="1:3">
      <c r="A661"/>
      <c r="B661"/>
      <c r="C661"/>
    </row>
    <row r="662" ht="13.5" spans="1:3">
      <c r="A662"/>
      <c r="B662"/>
      <c r="C662"/>
    </row>
    <row r="663" ht="13.5" spans="1:3">
      <c r="A663"/>
      <c r="B663"/>
      <c r="C663"/>
    </row>
    <row r="664" ht="13.5" spans="1:3">
      <c r="A664"/>
      <c r="B664"/>
      <c r="C664"/>
    </row>
    <row r="665" ht="13.5" spans="1:3">
      <c r="A665"/>
      <c r="B665"/>
      <c r="C665"/>
    </row>
    <row r="666" ht="13.5" spans="1:3">
      <c r="A666"/>
      <c r="B666"/>
      <c r="C666"/>
    </row>
    <row r="667" ht="13.5" spans="1:3">
      <c r="A667"/>
      <c r="B667"/>
      <c r="C667"/>
    </row>
    <row r="668" ht="13.5" spans="1:3">
      <c r="A668"/>
      <c r="B668"/>
      <c r="C668"/>
    </row>
    <row r="669" ht="13.5" spans="1:3">
      <c r="A669"/>
      <c r="B669"/>
      <c r="C669"/>
    </row>
    <row r="670" ht="13.5" spans="1:3">
      <c r="A670"/>
      <c r="B670"/>
      <c r="C670"/>
    </row>
    <row r="671" ht="13.5" spans="1:3">
      <c r="A671"/>
      <c r="B671"/>
      <c r="C671"/>
    </row>
    <row r="672" ht="13.5" spans="1:3">
      <c r="A672"/>
      <c r="B672"/>
      <c r="C672"/>
    </row>
    <row r="673" ht="13.5" spans="1:3">
      <c r="A673"/>
      <c r="B673"/>
      <c r="C673"/>
    </row>
    <row r="674" ht="13.5" spans="1:3">
      <c r="A674"/>
      <c r="B674"/>
      <c r="C674"/>
    </row>
    <row r="675" ht="13.5" spans="1:3">
      <c r="A675"/>
      <c r="B675"/>
      <c r="C675"/>
    </row>
    <row r="676" ht="13.5" spans="1:3">
      <c r="A676"/>
      <c r="B676"/>
      <c r="C676"/>
    </row>
    <row r="677" ht="13.5" spans="1:3">
      <c r="A677"/>
      <c r="B677"/>
      <c r="C677"/>
    </row>
    <row r="678" ht="13.5" spans="1:3">
      <c r="A678"/>
      <c r="B678"/>
      <c r="C678"/>
    </row>
    <row r="679" ht="13.5" spans="1:3">
      <c r="A679"/>
      <c r="B679"/>
      <c r="C679"/>
    </row>
    <row r="680" ht="13.5" spans="1:3">
      <c r="A680"/>
      <c r="B680"/>
      <c r="C680"/>
    </row>
    <row r="681" ht="13.5" spans="1:3">
      <c r="A681"/>
      <c r="B681"/>
      <c r="C681"/>
    </row>
    <row r="682" ht="13.5" spans="1:3">
      <c r="A682"/>
      <c r="B682"/>
      <c r="C682"/>
    </row>
    <row r="683" ht="13.5" spans="1:3">
      <c r="A683"/>
      <c r="B683"/>
      <c r="C683"/>
    </row>
    <row r="684" ht="13.5" spans="1:3">
      <c r="A684"/>
      <c r="B684"/>
      <c r="C684"/>
    </row>
    <row r="685" ht="13.5" spans="1:3">
      <c r="A685"/>
      <c r="B685"/>
      <c r="C685"/>
    </row>
    <row r="686" ht="13.5" spans="1:3">
      <c r="A686"/>
      <c r="B686"/>
      <c r="C686"/>
    </row>
    <row r="687" ht="13.5" spans="1:3">
      <c r="A687"/>
      <c r="B687"/>
      <c r="C687"/>
    </row>
    <row r="688" ht="13.5" spans="1:3">
      <c r="A688"/>
      <c r="B688"/>
      <c r="C688"/>
    </row>
    <row r="689" ht="13.5" spans="1:3">
      <c r="A689"/>
      <c r="B689"/>
      <c r="C689"/>
    </row>
    <row r="690" ht="13.5" spans="1:3">
      <c r="A690"/>
      <c r="B690"/>
      <c r="C690"/>
    </row>
    <row r="691" ht="13.5" spans="1:3">
      <c r="A691"/>
      <c r="B691"/>
      <c r="C691"/>
    </row>
    <row r="692" ht="13.5" spans="1:3">
      <c r="A692"/>
      <c r="B692"/>
      <c r="C692"/>
    </row>
    <row r="693" ht="13.5" spans="1:3">
      <c r="A693"/>
      <c r="B693"/>
      <c r="C693"/>
    </row>
    <row r="694" ht="13.5" spans="1:3">
      <c r="A694"/>
      <c r="B694"/>
      <c r="C694"/>
    </row>
    <row r="695" ht="13.5" spans="1:3">
      <c r="A695"/>
      <c r="B695"/>
      <c r="C695"/>
    </row>
    <row r="696" ht="13.5" spans="1:3">
      <c r="A696"/>
      <c r="B696"/>
      <c r="C696"/>
    </row>
    <row r="697" ht="13.5" spans="1:3">
      <c r="A697"/>
      <c r="B697"/>
      <c r="C697"/>
    </row>
    <row r="698" ht="13.5" spans="1:3">
      <c r="A698"/>
      <c r="B698"/>
      <c r="C698"/>
    </row>
    <row r="699" ht="13.5" spans="1:3">
      <c r="A699"/>
      <c r="B699"/>
      <c r="C699"/>
    </row>
    <row r="700" ht="13.5" spans="1:3">
      <c r="A700"/>
      <c r="B700"/>
      <c r="C700"/>
    </row>
    <row r="701" ht="13.5" spans="1:3">
      <c r="A701"/>
      <c r="B701"/>
      <c r="C701"/>
    </row>
    <row r="702" ht="13.5" spans="1:3">
      <c r="A702"/>
      <c r="B702"/>
      <c r="C702"/>
    </row>
    <row r="703" ht="13.5" spans="1:3">
      <c r="A703"/>
      <c r="B703"/>
      <c r="C703"/>
    </row>
    <row r="704" ht="13.5" spans="1:3">
      <c r="A704"/>
      <c r="B704"/>
      <c r="C704"/>
    </row>
    <row r="705" ht="13.5" spans="1:3">
      <c r="A705"/>
      <c r="B705"/>
      <c r="C705"/>
    </row>
    <row r="706" ht="13.5" spans="1:3">
      <c r="A706"/>
      <c r="B706"/>
      <c r="C706"/>
    </row>
    <row r="707" ht="13.5" spans="1:3">
      <c r="A707"/>
      <c r="B707"/>
      <c r="C707"/>
    </row>
    <row r="708" ht="13.5" spans="1:3">
      <c r="A708"/>
      <c r="B708"/>
      <c r="C708"/>
    </row>
    <row r="709" ht="13.5" spans="1:3">
      <c r="A709"/>
      <c r="B709"/>
      <c r="C709"/>
    </row>
    <row r="710" ht="13.5" spans="1:3">
      <c r="A710"/>
      <c r="B710"/>
      <c r="C710"/>
    </row>
    <row r="711" ht="13.5" spans="1:3">
      <c r="A711"/>
      <c r="B711"/>
      <c r="C711"/>
    </row>
    <row r="712" ht="13.5" spans="1:3">
      <c r="A712"/>
      <c r="B712"/>
      <c r="C712"/>
    </row>
    <row r="713" ht="13.5" spans="1:3">
      <c r="A713"/>
      <c r="B713"/>
      <c r="C713"/>
    </row>
    <row r="714" ht="13.5" spans="1:3">
      <c r="A714"/>
      <c r="B714"/>
      <c r="C714"/>
    </row>
    <row r="715" ht="13.5" spans="1:3">
      <c r="A715"/>
      <c r="B715"/>
      <c r="C715"/>
    </row>
    <row r="716" ht="13.5" spans="1:3">
      <c r="A716"/>
      <c r="B716"/>
      <c r="C716"/>
    </row>
    <row r="717" ht="13.5" spans="1:3">
      <c r="A717"/>
      <c r="B717"/>
      <c r="C717"/>
    </row>
    <row r="718" ht="13.5" spans="1:3">
      <c r="A718"/>
      <c r="B718"/>
      <c r="C718"/>
    </row>
    <row r="719" ht="13.5" spans="1:3">
      <c r="A719"/>
      <c r="B719"/>
      <c r="C719"/>
    </row>
    <row r="720" ht="13.5" spans="1:3">
      <c r="A720"/>
      <c r="B720"/>
      <c r="C720"/>
    </row>
    <row r="721" ht="13.5" spans="1:3">
      <c r="A721"/>
      <c r="B721"/>
      <c r="C721"/>
    </row>
    <row r="722" ht="13.5" spans="1:3">
      <c r="A722"/>
      <c r="B722"/>
      <c r="C722"/>
    </row>
    <row r="723" ht="13.5" spans="1:3">
      <c r="A723"/>
      <c r="B723"/>
      <c r="C723"/>
    </row>
    <row r="724" ht="13.5" spans="1:3">
      <c r="A724"/>
      <c r="B724"/>
      <c r="C724"/>
    </row>
    <row r="725" ht="13.5" spans="1:3">
      <c r="A725"/>
      <c r="B725"/>
      <c r="C725"/>
    </row>
    <row r="726" ht="13.5" spans="1:3">
      <c r="A726"/>
      <c r="B726"/>
      <c r="C726"/>
    </row>
    <row r="727" ht="13.5" spans="1:3">
      <c r="A727"/>
      <c r="B727"/>
      <c r="C727"/>
    </row>
    <row r="728" ht="13.5" spans="1:3">
      <c r="A728"/>
      <c r="B728"/>
      <c r="C728"/>
    </row>
    <row r="729" ht="13.5" spans="1:3">
      <c r="A729"/>
      <c r="B729"/>
      <c r="C729"/>
    </row>
    <row r="730" ht="13.5" spans="1:3">
      <c r="A730"/>
      <c r="B730"/>
      <c r="C730"/>
    </row>
    <row r="731" ht="13.5" spans="1:3">
      <c r="A731"/>
      <c r="B731"/>
      <c r="C731"/>
    </row>
    <row r="732" ht="13.5" spans="1:3">
      <c r="A732"/>
      <c r="B732"/>
      <c r="C732"/>
    </row>
    <row r="733" ht="13.5" spans="1:3">
      <c r="A733"/>
      <c r="B733"/>
      <c r="C733"/>
    </row>
    <row r="734" ht="13.5" spans="1:3">
      <c r="A734"/>
      <c r="B734"/>
      <c r="C734"/>
    </row>
    <row r="735" ht="13.5" spans="1:3">
      <c r="A735"/>
      <c r="B735"/>
      <c r="C735"/>
    </row>
    <row r="736" ht="13.5" spans="1:3">
      <c r="A736"/>
      <c r="B736"/>
      <c r="C736"/>
    </row>
    <row r="737" ht="13.5" spans="1:3">
      <c r="A737"/>
      <c r="B737"/>
      <c r="C737"/>
    </row>
    <row r="738" ht="13.5" spans="1:3">
      <c r="A738"/>
      <c r="B738"/>
      <c r="C738"/>
    </row>
    <row r="739" ht="13.5" spans="1:3">
      <c r="A739"/>
      <c r="B739"/>
      <c r="C739"/>
    </row>
    <row r="740" ht="13.5" spans="1:3">
      <c r="A740"/>
      <c r="B740"/>
      <c r="C740"/>
    </row>
    <row r="741" ht="13.5" spans="1:3">
      <c r="A741"/>
      <c r="B741"/>
      <c r="C741"/>
    </row>
    <row r="742" ht="13.5" spans="1:3">
      <c r="A742"/>
      <c r="B742"/>
      <c r="C742"/>
    </row>
    <row r="743" ht="13.5" spans="1:3">
      <c r="A743"/>
      <c r="B743"/>
      <c r="C743"/>
    </row>
    <row r="744" ht="13.5" spans="1:3">
      <c r="A744"/>
      <c r="B744"/>
      <c r="C744"/>
    </row>
    <row r="745" ht="13.5" spans="1:3">
      <c r="A745"/>
      <c r="B745"/>
      <c r="C745"/>
    </row>
    <row r="746" ht="13.5" spans="1:3">
      <c r="A746"/>
      <c r="B746"/>
      <c r="C746"/>
    </row>
    <row r="747" ht="13.5" spans="1:3">
      <c r="A747"/>
      <c r="B747"/>
      <c r="C747"/>
    </row>
    <row r="748" ht="13.5" spans="1:3">
      <c r="A748"/>
      <c r="B748"/>
      <c r="C748"/>
    </row>
    <row r="749" ht="13.5" spans="1:3">
      <c r="A749"/>
      <c r="B749"/>
      <c r="C749"/>
    </row>
    <row r="750" ht="13.5" spans="1:3">
      <c r="A750"/>
      <c r="B750"/>
      <c r="C750"/>
    </row>
    <row r="751" ht="13.5" spans="1:3">
      <c r="A751"/>
      <c r="B751"/>
      <c r="C751"/>
    </row>
    <row r="752" ht="13.5" spans="1:3">
      <c r="A752"/>
      <c r="B752"/>
      <c r="C752"/>
    </row>
    <row r="753" ht="13.5" spans="1:3">
      <c r="A753"/>
      <c r="B753"/>
      <c r="C753"/>
    </row>
    <row r="754" ht="13.5" spans="1:3">
      <c r="A754"/>
      <c r="B754"/>
      <c r="C754"/>
    </row>
    <row r="755" ht="13.5" spans="1:3">
      <c r="A755"/>
      <c r="B755"/>
      <c r="C755"/>
    </row>
    <row r="756" ht="13.5" spans="1:3">
      <c r="A756"/>
      <c r="B756"/>
      <c r="C756"/>
    </row>
    <row r="757" ht="13.5" spans="1:3">
      <c r="A757"/>
      <c r="B757"/>
      <c r="C757"/>
    </row>
    <row r="758" ht="13.5" spans="1:3">
      <c r="A758"/>
      <c r="B758"/>
      <c r="C758"/>
    </row>
    <row r="759" ht="13.5" spans="1:3">
      <c r="A759"/>
      <c r="B759"/>
      <c r="C759"/>
    </row>
    <row r="760" ht="13.5" spans="1:3">
      <c r="A760"/>
      <c r="B760"/>
      <c r="C760"/>
    </row>
    <row r="761" ht="13.5" spans="1:3">
      <c r="A761"/>
      <c r="B761"/>
      <c r="C761"/>
    </row>
    <row r="762" ht="13.5" spans="1:3">
      <c r="A762"/>
      <c r="B762"/>
      <c r="C762"/>
    </row>
    <row r="763" ht="13.5" spans="1:3">
      <c r="A763"/>
      <c r="B763"/>
      <c r="C763"/>
    </row>
    <row r="764" ht="13.5" spans="1:3">
      <c r="A764"/>
      <c r="B764"/>
      <c r="C764"/>
    </row>
    <row r="765" ht="13.5" spans="1:3">
      <c r="A765"/>
      <c r="B765"/>
      <c r="C765"/>
    </row>
    <row r="766" ht="13.5" spans="1:3">
      <c r="A766"/>
      <c r="B766"/>
      <c r="C766"/>
    </row>
    <row r="767" ht="13.5" spans="1:3">
      <c r="A767"/>
      <c r="B767"/>
      <c r="C767"/>
    </row>
    <row r="768" ht="13.5" spans="1:3">
      <c r="A768"/>
      <c r="B768"/>
      <c r="C768"/>
    </row>
    <row r="769" ht="13.5" spans="1:3">
      <c r="A769"/>
      <c r="B769"/>
      <c r="C769"/>
    </row>
    <row r="770" ht="13.5" spans="1:3">
      <c r="A770"/>
      <c r="B770"/>
      <c r="C770"/>
    </row>
    <row r="771" ht="13.5" spans="1:3">
      <c r="A771"/>
      <c r="B771"/>
      <c r="C771"/>
    </row>
    <row r="772" ht="13.5" spans="1:3">
      <c r="A772"/>
      <c r="B772"/>
      <c r="C772"/>
    </row>
    <row r="773" ht="13.5" spans="1:3">
      <c r="A773"/>
      <c r="B773"/>
      <c r="C773"/>
    </row>
    <row r="774" ht="13.5" spans="1:3">
      <c r="A774"/>
      <c r="B774"/>
      <c r="C774"/>
    </row>
    <row r="775" ht="13.5" spans="1:3">
      <c r="A775"/>
      <c r="B775"/>
      <c r="C775"/>
    </row>
    <row r="776" ht="13.5" spans="1:3">
      <c r="A776"/>
      <c r="B776"/>
      <c r="C776"/>
    </row>
    <row r="777" ht="13.5" spans="1:3">
      <c r="A777"/>
      <c r="B777"/>
      <c r="C777"/>
    </row>
    <row r="778" ht="13.5" spans="1:3">
      <c r="A778"/>
      <c r="B778"/>
      <c r="C778"/>
    </row>
    <row r="779" ht="13.5" spans="1:3">
      <c r="A779"/>
      <c r="B779"/>
      <c r="C779"/>
    </row>
    <row r="780" ht="13.5" spans="1:3">
      <c r="A780"/>
      <c r="B780"/>
      <c r="C780"/>
    </row>
    <row r="781" ht="13.5" spans="1:3">
      <c r="A781"/>
      <c r="B781"/>
      <c r="C781"/>
    </row>
    <row r="782" ht="13.5" spans="1:3">
      <c r="A782"/>
      <c r="B782"/>
      <c r="C782"/>
    </row>
    <row r="783" ht="13.5" spans="1:3">
      <c r="A783"/>
      <c r="B783"/>
      <c r="C783"/>
    </row>
    <row r="784" ht="13.5" spans="1:3">
      <c r="A784"/>
      <c r="B784"/>
      <c r="C784"/>
    </row>
    <row r="785" ht="13.5" spans="1:3">
      <c r="A785"/>
      <c r="B785"/>
      <c r="C785"/>
    </row>
    <row r="786" ht="13.5" spans="1:3">
      <c r="A786"/>
      <c r="B786"/>
      <c r="C786"/>
    </row>
    <row r="787" ht="13.5" spans="1:3">
      <c r="A787"/>
      <c r="B787"/>
      <c r="C787"/>
    </row>
    <row r="788" ht="13.5" spans="1:3">
      <c r="A788"/>
      <c r="B788"/>
      <c r="C788"/>
    </row>
    <row r="789" ht="13.5" spans="1:3">
      <c r="A789"/>
      <c r="B789"/>
      <c r="C789"/>
    </row>
    <row r="790" ht="13.5" spans="1:3">
      <c r="A790"/>
      <c r="B790"/>
      <c r="C790"/>
    </row>
    <row r="791" ht="13.5" spans="1:3">
      <c r="A791"/>
      <c r="B791"/>
      <c r="C791"/>
    </row>
    <row r="792" ht="13.5" spans="1:3">
      <c r="A792"/>
      <c r="B792"/>
      <c r="C792"/>
    </row>
    <row r="793" ht="13.5" spans="1:3">
      <c r="A793"/>
      <c r="B793"/>
      <c r="C793"/>
    </row>
    <row r="794" ht="13.5" spans="1:3">
      <c r="A794"/>
      <c r="B794"/>
      <c r="C794"/>
    </row>
    <row r="795" ht="13.5" spans="1:3">
      <c r="A795"/>
      <c r="B795"/>
      <c r="C795"/>
    </row>
    <row r="796" ht="13.5" spans="1:3">
      <c r="A796"/>
      <c r="B796"/>
      <c r="C796"/>
    </row>
    <row r="797" ht="13.5" spans="1:3">
      <c r="A797"/>
      <c r="B797"/>
      <c r="C797"/>
    </row>
    <row r="798" ht="13.5" spans="1:3">
      <c r="A798"/>
      <c r="B798"/>
      <c r="C798"/>
    </row>
    <row r="799" ht="13.5" spans="1:3">
      <c r="A799"/>
      <c r="B799"/>
      <c r="C799"/>
    </row>
    <row r="800" ht="13.5" spans="1:3">
      <c r="A800"/>
      <c r="B800"/>
      <c r="C800"/>
    </row>
    <row r="801" ht="13.5" spans="1:3">
      <c r="A801"/>
      <c r="B801"/>
      <c r="C801"/>
    </row>
    <row r="802" ht="13.5" spans="1:3">
      <c r="A802"/>
      <c r="B802"/>
      <c r="C802"/>
    </row>
    <row r="803" ht="13.5" spans="1:3">
      <c r="A803"/>
      <c r="B803"/>
      <c r="C803"/>
    </row>
    <row r="804" ht="13.5" spans="1:3">
      <c r="A804"/>
      <c r="B804"/>
      <c r="C804"/>
    </row>
    <row r="805" ht="13.5" spans="1:3">
      <c r="A805"/>
      <c r="B805"/>
      <c r="C805"/>
    </row>
    <row r="806" ht="13.5" spans="1:3">
      <c r="A806"/>
      <c r="B806"/>
      <c r="C806"/>
    </row>
    <row r="807" ht="13.5" spans="1:3">
      <c r="A807"/>
      <c r="B807"/>
      <c r="C807"/>
    </row>
    <row r="808" ht="13.5" spans="1:3">
      <c r="A808"/>
      <c r="B808"/>
      <c r="C808"/>
    </row>
    <row r="809" ht="13.5" spans="1:3">
      <c r="A809"/>
      <c r="B809"/>
      <c r="C809"/>
    </row>
    <row r="810" ht="13.5" spans="1:3">
      <c r="A810"/>
      <c r="B810"/>
      <c r="C810"/>
    </row>
    <row r="811" ht="13.5" spans="1:3">
      <c r="A811"/>
      <c r="B811"/>
      <c r="C811"/>
    </row>
    <row r="812" ht="13.5" spans="1:3">
      <c r="A812"/>
      <c r="B812"/>
      <c r="C812"/>
    </row>
    <row r="813" ht="13.5" spans="1:3">
      <c r="A813"/>
      <c r="B813"/>
      <c r="C813"/>
    </row>
    <row r="814" ht="13.5" spans="1:3">
      <c r="A814"/>
      <c r="B814"/>
      <c r="C814"/>
    </row>
    <row r="815" ht="13.5" spans="1:3">
      <c r="A815"/>
      <c r="B815"/>
      <c r="C815"/>
    </row>
    <row r="816" ht="13.5" spans="1:3">
      <c r="A816"/>
      <c r="B816"/>
      <c r="C816"/>
    </row>
    <row r="817" ht="13.5" spans="1:3">
      <c r="A817"/>
      <c r="B817"/>
      <c r="C817"/>
    </row>
    <row r="818" ht="13.5" spans="1:3">
      <c r="A818"/>
      <c r="B818"/>
      <c r="C818"/>
    </row>
    <row r="819" ht="13.5" spans="1:3">
      <c r="A819"/>
      <c r="B819"/>
      <c r="C819"/>
    </row>
    <row r="820" ht="13.5" spans="1:3">
      <c r="A820"/>
      <c r="B820"/>
      <c r="C820"/>
    </row>
    <row r="821" ht="13.5" spans="1:3">
      <c r="A821"/>
      <c r="B821"/>
      <c r="C821"/>
    </row>
    <row r="822" ht="13.5" spans="1:3">
      <c r="A822"/>
      <c r="B822"/>
      <c r="C822"/>
    </row>
    <row r="823" ht="13.5" spans="1:3">
      <c r="A823"/>
      <c r="B823"/>
      <c r="C823"/>
    </row>
    <row r="824" ht="13.5" spans="1:3">
      <c r="A824"/>
      <c r="B824"/>
      <c r="C824"/>
    </row>
    <row r="825" ht="13.5" spans="1:3">
      <c r="A825"/>
      <c r="B825"/>
      <c r="C825"/>
    </row>
    <row r="826" ht="13.5" spans="1:3">
      <c r="A826"/>
      <c r="B826"/>
      <c r="C826"/>
    </row>
    <row r="827" ht="13.5" spans="1:3">
      <c r="A827"/>
      <c r="B827"/>
      <c r="C827"/>
    </row>
    <row r="828" ht="13.5" spans="1:3">
      <c r="A828"/>
      <c r="B828"/>
      <c r="C828"/>
    </row>
    <row r="829" ht="13.5" spans="1:3">
      <c r="A829"/>
      <c r="B829"/>
      <c r="C829"/>
    </row>
    <row r="830" ht="13.5" spans="1:3">
      <c r="A830"/>
      <c r="B830"/>
      <c r="C830"/>
    </row>
    <row r="831" ht="13.5" spans="1:3">
      <c r="A831"/>
      <c r="B831"/>
      <c r="C831"/>
    </row>
    <row r="832" ht="13.5" spans="1:3">
      <c r="A832"/>
      <c r="B832"/>
      <c r="C832"/>
    </row>
    <row r="833" ht="13.5" spans="1:3">
      <c r="A833"/>
      <c r="B833"/>
      <c r="C833"/>
    </row>
    <row r="834" ht="13.5" spans="1:3">
      <c r="A834"/>
      <c r="B834"/>
      <c r="C834"/>
    </row>
    <row r="835" ht="13.5" spans="1:3">
      <c r="A835"/>
      <c r="B835"/>
      <c r="C835"/>
    </row>
    <row r="836" ht="13.5" spans="1:3">
      <c r="A836"/>
      <c r="B836"/>
      <c r="C836"/>
    </row>
    <row r="837" ht="13.5" spans="1:3">
      <c r="A837"/>
      <c r="B837"/>
      <c r="C837"/>
    </row>
    <row r="838" ht="13.5" spans="1:3">
      <c r="A838"/>
      <c r="B838"/>
      <c r="C838"/>
    </row>
    <row r="839" ht="13.5" spans="1:3">
      <c r="A839"/>
      <c r="B839"/>
      <c r="C839"/>
    </row>
    <row r="840" ht="13.5" spans="1:3">
      <c r="A840"/>
      <c r="B840"/>
      <c r="C840"/>
    </row>
    <row r="841" ht="13.5" spans="1:3">
      <c r="A841"/>
      <c r="B841"/>
      <c r="C841"/>
    </row>
    <row r="842" ht="13.5" spans="1:3">
      <c r="A842"/>
      <c r="B842"/>
      <c r="C842"/>
    </row>
    <row r="843" ht="13.5" spans="1:3">
      <c r="A843"/>
      <c r="B843"/>
      <c r="C843"/>
    </row>
    <row r="844" ht="13.5" spans="1:3">
      <c r="A844"/>
      <c r="B844"/>
      <c r="C844"/>
    </row>
    <row r="845" ht="13.5" spans="1:3">
      <c r="A845"/>
      <c r="B845"/>
      <c r="C845"/>
    </row>
    <row r="846" ht="13.5" spans="1:3">
      <c r="A846"/>
      <c r="B846"/>
      <c r="C846"/>
    </row>
    <row r="847" ht="13.5" spans="1:3">
      <c r="A847"/>
      <c r="B847"/>
      <c r="C847"/>
    </row>
    <row r="848" ht="13.5" spans="1:3">
      <c r="A848"/>
      <c r="B848"/>
      <c r="C848"/>
    </row>
    <row r="849" ht="13.5" spans="1:3">
      <c r="A849"/>
      <c r="B849"/>
      <c r="C849"/>
    </row>
    <row r="850" ht="13.5" spans="1:3">
      <c r="A850"/>
      <c r="B850"/>
      <c r="C850"/>
    </row>
    <row r="851" ht="13.5" spans="1:3">
      <c r="A851"/>
      <c r="B851"/>
      <c r="C851"/>
    </row>
    <row r="852" ht="13.5" spans="1:3">
      <c r="A852"/>
      <c r="B852"/>
      <c r="C852"/>
    </row>
    <row r="853" ht="13.5" spans="1:3">
      <c r="A853"/>
      <c r="B853"/>
      <c r="C853"/>
    </row>
    <row r="854" ht="13.5" spans="1:3">
      <c r="A854"/>
      <c r="B854"/>
      <c r="C854"/>
    </row>
    <row r="855" ht="13.5" spans="1:3">
      <c r="A855"/>
      <c r="B855"/>
      <c r="C855"/>
    </row>
    <row r="856" ht="13.5" spans="1:3">
      <c r="A856"/>
      <c r="B856"/>
      <c r="C856"/>
    </row>
    <row r="857" ht="13.5" spans="1:3">
      <c r="A857"/>
      <c r="B857"/>
      <c r="C857"/>
    </row>
    <row r="858" ht="13.5" spans="1:3">
      <c r="A858"/>
      <c r="B858"/>
      <c r="C858"/>
    </row>
    <row r="859" ht="13.5" spans="1:3">
      <c r="A859"/>
      <c r="B859"/>
      <c r="C859"/>
    </row>
    <row r="860" ht="13.5" spans="1:3">
      <c r="A860"/>
      <c r="B860"/>
      <c r="C860"/>
    </row>
    <row r="861" ht="13.5" spans="1:3">
      <c r="A861"/>
      <c r="B861"/>
      <c r="C861"/>
    </row>
    <row r="862" ht="13.5" spans="1:3">
      <c r="A862"/>
      <c r="B862"/>
      <c r="C862"/>
    </row>
    <row r="863" ht="13.5" spans="1:3">
      <c r="A863"/>
      <c r="B863"/>
      <c r="C863"/>
    </row>
    <row r="864" ht="13.5" spans="1:3">
      <c r="A864"/>
      <c r="B864"/>
      <c r="C864"/>
    </row>
    <row r="865" ht="13.5" spans="1:3">
      <c r="A865"/>
      <c r="B865"/>
      <c r="C865"/>
    </row>
    <row r="866" ht="13.5" spans="1:3">
      <c r="A866"/>
      <c r="B866"/>
      <c r="C866"/>
    </row>
    <row r="867" ht="13.5" spans="1:3">
      <c r="A867"/>
      <c r="B867"/>
      <c r="C867"/>
    </row>
    <row r="868" ht="13.5" spans="1:3">
      <c r="A868"/>
      <c r="B868"/>
      <c r="C868"/>
    </row>
    <row r="869" ht="13.5" spans="1:3">
      <c r="A869"/>
      <c r="B869"/>
      <c r="C869"/>
    </row>
    <row r="870" ht="13.5" spans="1:3">
      <c r="A870"/>
      <c r="B870"/>
      <c r="C870"/>
    </row>
    <row r="871" ht="13.5" spans="1:3">
      <c r="A871"/>
      <c r="B871"/>
      <c r="C871"/>
    </row>
    <row r="872" ht="13.5" spans="1:3">
      <c r="A872"/>
      <c r="B872"/>
      <c r="C872"/>
    </row>
    <row r="873" ht="13.5" spans="1:3">
      <c r="A873"/>
      <c r="B873"/>
      <c r="C873"/>
    </row>
    <row r="874" ht="13.5" spans="1:3">
      <c r="A874"/>
      <c r="B874"/>
      <c r="C874"/>
    </row>
    <row r="875" ht="13.5" spans="1:3">
      <c r="A875"/>
      <c r="B875"/>
      <c r="C875"/>
    </row>
    <row r="876" ht="13.5" spans="1:3">
      <c r="A876"/>
      <c r="B876"/>
      <c r="C876"/>
    </row>
    <row r="877" ht="13.5" spans="1:3">
      <c r="A877"/>
      <c r="B877"/>
      <c r="C877"/>
    </row>
    <row r="878" ht="13.5" spans="1:3">
      <c r="A878"/>
      <c r="B878"/>
      <c r="C878"/>
    </row>
    <row r="879" ht="13.5" spans="1:3">
      <c r="A879"/>
      <c r="B879"/>
      <c r="C879"/>
    </row>
    <row r="880" ht="13.5" spans="1:3">
      <c r="A880"/>
      <c r="B880"/>
      <c r="C880"/>
    </row>
    <row r="881" ht="13.5" spans="1:3">
      <c r="A881"/>
      <c r="B881"/>
      <c r="C881"/>
    </row>
    <row r="882" ht="13.5" spans="1:3">
      <c r="A882"/>
      <c r="B882"/>
      <c r="C882"/>
    </row>
    <row r="883" ht="13.5" spans="1:3">
      <c r="A883"/>
      <c r="B883"/>
      <c r="C883"/>
    </row>
    <row r="884" ht="13.5" spans="1:3">
      <c r="A884"/>
      <c r="B884"/>
      <c r="C884"/>
    </row>
    <row r="885" ht="13.5" spans="1:3">
      <c r="A885"/>
      <c r="B885"/>
      <c r="C885"/>
    </row>
    <row r="886" ht="13.5" spans="1:3">
      <c r="A886"/>
      <c r="B886"/>
      <c r="C886"/>
    </row>
    <row r="887" ht="13.5" spans="1:3">
      <c r="A887"/>
      <c r="B887"/>
      <c r="C887"/>
    </row>
    <row r="888" ht="13.5" spans="1:3">
      <c r="A888"/>
      <c r="B888"/>
      <c r="C888"/>
    </row>
    <row r="889" ht="13.5" spans="1:3">
      <c r="A889"/>
      <c r="B889"/>
      <c r="C889"/>
    </row>
    <row r="890" ht="13.5" spans="1:3">
      <c r="A890"/>
      <c r="B890"/>
      <c r="C890"/>
    </row>
    <row r="891" ht="13.5" spans="1:3">
      <c r="A891"/>
      <c r="B891"/>
      <c r="C891"/>
    </row>
    <row r="892" ht="13.5" spans="1:3">
      <c r="A892"/>
      <c r="B892"/>
      <c r="C892"/>
    </row>
    <row r="893" ht="13.5" spans="1:3">
      <c r="A893"/>
      <c r="B893"/>
      <c r="C893"/>
    </row>
    <row r="894" ht="13.5" spans="1:3">
      <c r="A894"/>
      <c r="B894"/>
      <c r="C894"/>
    </row>
    <row r="895" ht="13.5" spans="1:3">
      <c r="A895"/>
      <c r="B895"/>
      <c r="C895"/>
    </row>
    <row r="896" ht="13.5" spans="1:3">
      <c r="A896"/>
      <c r="B896"/>
      <c r="C896"/>
    </row>
    <row r="897" ht="13.5" spans="1:3">
      <c r="A897"/>
      <c r="B897"/>
      <c r="C897"/>
    </row>
    <row r="898" ht="13.5" spans="1:3">
      <c r="A898"/>
      <c r="B898"/>
      <c r="C898"/>
    </row>
    <row r="899" ht="13.5" spans="1:3">
      <c r="A899"/>
      <c r="B899"/>
      <c r="C899"/>
    </row>
    <row r="900" ht="13.5" spans="1:3">
      <c r="A900"/>
      <c r="B900"/>
      <c r="C900"/>
    </row>
    <row r="901" ht="13.5" spans="1:3">
      <c r="A901"/>
      <c r="B901"/>
      <c r="C901"/>
    </row>
    <row r="902" ht="13.5" spans="1:3">
      <c r="A902"/>
      <c r="B902"/>
      <c r="C902"/>
    </row>
    <row r="903" ht="13.5" spans="1:3">
      <c r="A903"/>
      <c r="B903"/>
      <c r="C903"/>
    </row>
    <row r="904" ht="13.5" spans="1:3">
      <c r="A904"/>
      <c r="B904"/>
      <c r="C904"/>
    </row>
    <row r="905" ht="13.5" spans="1:3">
      <c r="A905"/>
      <c r="B905"/>
      <c r="C905"/>
    </row>
    <row r="906" ht="13.5" spans="1:3">
      <c r="A906"/>
      <c r="B906"/>
      <c r="C906"/>
    </row>
    <row r="907" ht="13.5" spans="1:3">
      <c r="A907"/>
      <c r="B907"/>
      <c r="C907"/>
    </row>
    <row r="908" ht="13.5" spans="1:3">
      <c r="A908"/>
      <c r="B908"/>
      <c r="C908"/>
    </row>
    <row r="909" ht="13.5" spans="1:3">
      <c r="A909"/>
      <c r="B909"/>
      <c r="C909"/>
    </row>
    <row r="910" ht="13.5" spans="1:3">
      <c r="A910"/>
      <c r="B910"/>
      <c r="C910"/>
    </row>
    <row r="911" ht="13.5" spans="1:3">
      <c r="A911"/>
      <c r="B911"/>
      <c r="C911"/>
    </row>
    <row r="912" ht="13.5" spans="1:3">
      <c r="A912"/>
      <c r="B912"/>
      <c r="C912"/>
    </row>
    <row r="913" ht="13.5" spans="1:3">
      <c r="A913"/>
      <c r="B913"/>
      <c r="C913"/>
    </row>
    <row r="914" ht="13.5" spans="1:3">
      <c r="A914"/>
      <c r="B914"/>
      <c r="C914"/>
    </row>
    <row r="915" ht="13.5" spans="1:3">
      <c r="A915"/>
      <c r="B915"/>
      <c r="C915"/>
    </row>
    <row r="916" ht="13.5" spans="1:3">
      <c r="A916"/>
      <c r="B916"/>
      <c r="C916"/>
    </row>
    <row r="917" ht="13.5" spans="1:3">
      <c r="A917"/>
      <c r="B917"/>
      <c r="C917"/>
    </row>
    <row r="918" ht="13.5" spans="1:3">
      <c r="A918"/>
      <c r="B918"/>
      <c r="C918"/>
    </row>
    <row r="919" ht="13.5" spans="1:3">
      <c r="A919"/>
      <c r="B919"/>
      <c r="C919"/>
    </row>
    <row r="920" ht="13.5" spans="1:3">
      <c r="A920"/>
      <c r="B920"/>
      <c r="C920"/>
    </row>
    <row r="921" ht="13.5" spans="1:3">
      <c r="A921"/>
      <c r="B921"/>
      <c r="C921"/>
    </row>
    <row r="922" ht="13.5" spans="1:3">
      <c r="A922"/>
      <c r="B922"/>
      <c r="C922"/>
    </row>
    <row r="923" ht="13.5" spans="1:3">
      <c r="A923"/>
      <c r="B923"/>
      <c r="C923"/>
    </row>
    <row r="924" ht="13.5" spans="1:3">
      <c r="A924"/>
      <c r="B924"/>
      <c r="C924"/>
    </row>
    <row r="925" ht="13.5" spans="1:3">
      <c r="A925"/>
      <c r="B925"/>
      <c r="C925"/>
    </row>
    <row r="926" ht="13.5" spans="1:3">
      <c r="A926"/>
      <c r="B926"/>
      <c r="C926"/>
    </row>
    <row r="927" ht="13.5" spans="1:3">
      <c r="A927"/>
      <c r="B927"/>
      <c r="C927"/>
    </row>
    <row r="928" ht="13.5" spans="1:3">
      <c r="A928"/>
      <c r="B928"/>
      <c r="C928"/>
    </row>
    <row r="929" ht="13.5" spans="1:3">
      <c r="A929"/>
      <c r="B929"/>
      <c r="C929"/>
    </row>
    <row r="930" ht="13.5" spans="1:3">
      <c r="A930"/>
      <c r="B930"/>
      <c r="C930"/>
    </row>
    <row r="931" ht="13.5" spans="1:3">
      <c r="A931"/>
      <c r="B931"/>
      <c r="C931"/>
    </row>
    <row r="932" ht="13.5" spans="1:3">
      <c r="A932"/>
      <c r="B932"/>
      <c r="C932"/>
    </row>
    <row r="933" ht="13.5" spans="1:3">
      <c r="A933"/>
      <c r="B933"/>
      <c r="C933"/>
    </row>
    <row r="934" ht="13.5" spans="1:3">
      <c r="A934"/>
      <c r="B934"/>
      <c r="C934"/>
    </row>
    <row r="935" ht="13.5" spans="1:3">
      <c r="A935"/>
      <c r="B935"/>
      <c r="C935"/>
    </row>
    <row r="936" ht="13.5" spans="1:3">
      <c r="A936"/>
      <c r="B936"/>
      <c r="C936"/>
    </row>
    <row r="937" ht="13.5" spans="1:3">
      <c r="A937"/>
      <c r="B937"/>
      <c r="C937"/>
    </row>
    <row r="938" ht="13.5" spans="1:3">
      <c r="A938"/>
      <c r="B938"/>
      <c r="C938"/>
    </row>
    <row r="939" ht="13.5" spans="1:3">
      <c r="A939"/>
      <c r="B939"/>
      <c r="C939"/>
    </row>
    <row r="940" ht="13.5" spans="1:3">
      <c r="A940"/>
      <c r="B940"/>
      <c r="C940"/>
    </row>
    <row r="941" ht="13.5" spans="1:3">
      <c r="A941"/>
      <c r="B941"/>
      <c r="C941"/>
    </row>
    <row r="942" ht="13.5" spans="1:3">
      <c r="A942"/>
      <c r="B942"/>
      <c r="C942"/>
    </row>
    <row r="943" ht="13.5" spans="1:3">
      <c r="A943"/>
      <c r="B943"/>
      <c r="C943"/>
    </row>
    <row r="944" ht="13.5" spans="1:3">
      <c r="A944"/>
      <c r="B944"/>
      <c r="C944"/>
    </row>
    <row r="945" ht="13.5" spans="1:3">
      <c r="A945"/>
      <c r="B945"/>
      <c r="C945"/>
    </row>
    <row r="946" ht="13.5" spans="1:3">
      <c r="A946"/>
      <c r="B946"/>
      <c r="C946"/>
    </row>
    <row r="947" ht="13.5" spans="1:3">
      <c r="A947"/>
      <c r="B947"/>
      <c r="C947"/>
    </row>
    <row r="948" ht="13.5" spans="1:3">
      <c r="A948"/>
      <c r="B948"/>
      <c r="C948"/>
    </row>
    <row r="949" ht="13.5" spans="1:3">
      <c r="A949"/>
      <c r="B949"/>
      <c r="C949"/>
    </row>
    <row r="950" ht="13.5" spans="1:3">
      <c r="A950"/>
      <c r="B950"/>
      <c r="C950"/>
    </row>
    <row r="951" ht="13.5" spans="1:3">
      <c r="A951"/>
      <c r="B951"/>
      <c r="C951"/>
    </row>
    <row r="952" ht="13.5" spans="1:3">
      <c r="A952"/>
      <c r="B952"/>
      <c r="C952"/>
    </row>
    <row r="953" ht="13.5" spans="1:3">
      <c r="A953"/>
      <c r="B953"/>
      <c r="C953"/>
    </row>
    <row r="954" ht="13.5" spans="1:3">
      <c r="A954"/>
      <c r="B954"/>
      <c r="C954"/>
    </row>
    <row r="955" ht="13.5" spans="1:3">
      <c r="A955"/>
      <c r="B955"/>
      <c r="C955"/>
    </row>
    <row r="956" ht="13.5" spans="1:3">
      <c r="A956"/>
      <c r="B956"/>
      <c r="C956"/>
    </row>
    <row r="957" ht="13.5" spans="1:3">
      <c r="A957"/>
      <c r="B957"/>
      <c r="C957"/>
    </row>
    <row r="958" ht="13.5" spans="1:3">
      <c r="A958"/>
      <c r="B958"/>
      <c r="C958"/>
    </row>
    <row r="959" ht="13.5" spans="1:3">
      <c r="A959"/>
      <c r="B959"/>
      <c r="C959"/>
    </row>
    <row r="960" ht="13.5" spans="1:3">
      <c r="A960"/>
      <c r="B960"/>
      <c r="C960"/>
    </row>
    <row r="961" ht="13.5" spans="1:3">
      <c r="A961"/>
      <c r="B961"/>
      <c r="C961"/>
    </row>
    <row r="962" ht="13.5" spans="1:3">
      <c r="A962"/>
      <c r="B962"/>
      <c r="C962"/>
    </row>
    <row r="963" ht="13.5" spans="1:3">
      <c r="A963"/>
      <c r="B963"/>
      <c r="C963"/>
    </row>
    <row r="964" ht="13.5" spans="1:3">
      <c r="A964"/>
      <c r="B964"/>
      <c r="C964"/>
    </row>
    <row r="965" ht="13.5" spans="1:3">
      <c r="A965"/>
      <c r="B965"/>
      <c r="C965"/>
    </row>
    <row r="966" ht="13.5" spans="1:3">
      <c r="A966"/>
      <c r="B966"/>
      <c r="C966"/>
    </row>
    <row r="967" ht="13.5" spans="1:3">
      <c r="A967"/>
      <c r="B967"/>
      <c r="C967"/>
    </row>
    <row r="968" ht="13.5" spans="1:3">
      <c r="A968"/>
      <c r="B968"/>
      <c r="C968"/>
    </row>
    <row r="969" ht="13.5" spans="1:3">
      <c r="A969"/>
      <c r="B969"/>
      <c r="C969"/>
    </row>
    <row r="970" ht="13.5" spans="1:3">
      <c r="A970"/>
      <c r="B970"/>
      <c r="C970"/>
    </row>
    <row r="971" ht="13.5" spans="1:3">
      <c r="A971"/>
      <c r="B971"/>
      <c r="C971"/>
    </row>
    <row r="972" ht="13.5" spans="1:3">
      <c r="A972"/>
      <c r="B972"/>
      <c r="C972"/>
    </row>
    <row r="973" ht="13.5" spans="1:3">
      <c r="A973"/>
      <c r="B973"/>
      <c r="C973"/>
    </row>
    <row r="974" ht="13.5" spans="1:3">
      <c r="A974"/>
      <c r="B974"/>
      <c r="C974"/>
    </row>
    <row r="975" ht="13.5" spans="1:3">
      <c r="A975"/>
      <c r="B975"/>
      <c r="C975"/>
    </row>
    <row r="976" ht="13.5" spans="1:3">
      <c r="A976"/>
      <c r="B976"/>
      <c r="C976"/>
    </row>
    <row r="977" ht="13.5" spans="1:3">
      <c r="A977"/>
      <c r="B977"/>
      <c r="C977"/>
    </row>
    <row r="978" ht="13.5" spans="1:3">
      <c r="A978"/>
      <c r="B978"/>
      <c r="C978"/>
    </row>
    <row r="979" ht="13.5" spans="1:3">
      <c r="A979"/>
      <c r="B979"/>
      <c r="C979"/>
    </row>
    <row r="980" ht="13.5" spans="1:3">
      <c r="A980"/>
      <c r="B980"/>
      <c r="C980"/>
    </row>
    <row r="981" ht="13.5" spans="1:3">
      <c r="A981"/>
      <c r="B981"/>
      <c r="C981"/>
    </row>
    <row r="982" ht="13.5" spans="1:3">
      <c r="A982"/>
      <c r="B982"/>
      <c r="C982"/>
    </row>
    <row r="983" ht="13.5" spans="1:3">
      <c r="A983"/>
      <c r="B983"/>
      <c r="C983"/>
    </row>
    <row r="984" ht="13.5" spans="1:3">
      <c r="A984"/>
      <c r="B984"/>
      <c r="C984"/>
    </row>
    <row r="985" ht="13.5" spans="1:3">
      <c r="A985"/>
      <c r="B985"/>
      <c r="C985"/>
    </row>
    <row r="986" ht="13.5" spans="1:3">
      <c r="A986"/>
      <c r="B986"/>
      <c r="C986"/>
    </row>
    <row r="987" ht="13.5" spans="1:3">
      <c r="A987"/>
      <c r="B987"/>
      <c r="C987"/>
    </row>
    <row r="988" ht="13.5" spans="1:3">
      <c r="A988"/>
      <c r="B988"/>
      <c r="C988"/>
    </row>
    <row r="989" ht="13.5" spans="1:3">
      <c r="A989"/>
      <c r="B989"/>
      <c r="C989"/>
    </row>
    <row r="990" ht="13.5" spans="1:3">
      <c r="A990"/>
      <c r="B990"/>
      <c r="C990"/>
    </row>
    <row r="991" ht="13.5" spans="1:3">
      <c r="A991"/>
      <c r="B991"/>
      <c r="C991"/>
    </row>
    <row r="992" ht="13.5" spans="1:3">
      <c r="A992"/>
      <c r="B992"/>
      <c r="C992"/>
    </row>
    <row r="993" ht="13.5" spans="1:3">
      <c r="A993"/>
      <c r="B993"/>
      <c r="C993"/>
    </row>
    <row r="994" ht="13.5" spans="1:3">
      <c r="A994"/>
      <c r="B994"/>
      <c r="C994"/>
    </row>
    <row r="995" ht="13.5" spans="1:3">
      <c r="A995"/>
      <c r="B995"/>
      <c r="C995"/>
    </row>
    <row r="996" ht="13.5" spans="1:3">
      <c r="A996"/>
      <c r="B996"/>
      <c r="C996"/>
    </row>
    <row r="997" ht="13.5" spans="1:3">
      <c r="A997"/>
      <c r="B997"/>
      <c r="C997"/>
    </row>
    <row r="998" ht="13.5" spans="1:3">
      <c r="A998"/>
      <c r="B998"/>
      <c r="C998"/>
    </row>
    <row r="999" ht="13.5" spans="1:3">
      <c r="A999"/>
      <c r="B999"/>
      <c r="C999"/>
    </row>
    <row r="1000" ht="13.5" spans="1:3">
      <c r="A1000"/>
      <c r="B1000"/>
      <c r="C1000"/>
    </row>
    <row r="1001" ht="13.5" spans="1:3">
      <c r="A1001"/>
      <c r="B1001"/>
      <c r="C1001"/>
    </row>
    <row r="1002" ht="13.5" spans="1:3">
      <c r="A1002"/>
      <c r="B1002"/>
      <c r="C1002"/>
    </row>
    <row r="1003" ht="13.5" spans="1:3">
      <c r="A1003"/>
      <c r="B1003"/>
      <c r="C1003"/>
    </row>
    <row r="1004" ht="13.5" spans="1:3">
      <c r="A1004"/>
      <c r="B1004"/>
      <c r="C1004"/>
    </row>
    <row r="1005" ht="13.5" spans="1:3">
      <c r="A1005"/>
      <c r="B1005"/>
      <c r="C1005"/>
    </row>
    <row r="1006" ht="13.5" spans="1:3">
      <c r="A1006"/>
      <c r="B1006"/>
      <c r="C1006"/>
    </row>
    <row r="1007" ht="13.5" spans="1:3">
      <c r="A1007"/>
      <c r="B1007"/>
      <c r="C1007"/>
    </row>
    <row r="1008" ht="13.5" spans="1:3">
      <c r="A1008"/>
      <c r="B1008"/>
      <c r="C1008"/>
    </row>
    <row r="1009" ht="13.5" spans="1:3">
      <c r="A1009"/>
      <c r="B1009"/>
      <c r="C1009"/>
    </row>
    <row r="1010" ht="13.5" spans="1:3">
      <c r="A1010"/>
      <c r="B1010"/>
      <c r="C1010"/>
    </row>
    <row r="1011" ht="13.5" spans="1:3">
      <c r="A1011"/>
      <c r="B1011"/>
      <c r="C1011"/>
    </row>
    <row r="1012" ht="13.5" spans="1:3">
      <c r="A1012"/>
      <c r="B1012"/>
      <c r="C1012"/>
    </row>
    <row r="1013" ht="13.5" spans="1:3">
      <c r="A1013"/>
      <c r="B1013"/>
      <c r="C1013"/>
    </row>
    <row r="1014" ht="13.5" spans="1:3">
      <c r="A1014"/>
      <c r="B1014"/>
      <c r="C1014"/>
    </row>
    <row r="1015" ht="13.5" spans="1:3">
      <c r="A1015"/>
      <c r="B1015"/>
      <c r="C1015"/>
    </row>
    <row r="1016" ht="13.5" spans="1:3">
      <c r="A1016"/>
      <c r="B1016"/>
      <c r="C1016"/>
    </row>
    <row r="1017" ht="13.5" spans="1:3">
      <c r="A1017"/>
      <c r="B1017"/>
      <c r="C1017"/>
    </row>
    <row r="1018" ht="13.5" spans="1:3">
      <c r="A1018"/>
      <c r="B1018"/>
      <c r="C1018"/>
    </row>
    <row r="1019" ht="13.5" spans="1:3">
      <c r="A1019"/>
      <c r="B1019"/>
      <c r="C1019"/>
    </row>
    <row r="1020" ht="13.5" spans="1:3">
      <c r="A1020"/>
      <c r="B1020"/>
      <c r="C1020"/>
    </row>
    <row r="1021" ht="13.5" spans="1:3">
      <c r="A1021"/>
      <c r="B1021"/>
      <c r="C1021"/>
    </row>
    <row r="1022" ht="13.5" spans="1:3">
      <c r="A1022"/>
      <c r="B1022"/>
      <c r="C1022"/>
    </row>
    <row r="1023" ht="13.5" spans="1:3">
      <c r="A1023"/>
      <c r="B1023"/>
      <c r="C1023"/>
    </row>
    <row r="1024" ht="13.5" spans="1:3">
      <c r="A1024"/>
      <c r="B1024"/>
      <c r="C1024"/>
    </row>
    <row r="1025" ht="13.5" spans="1:3">
      <c r="A1025"/>
      <c r="B1025"/>
      <c r="C1025"/>
    </row>
    <row r="1026" ht="13.5" spans="1:3">
      <c r="A1026"/>
      <c r="B1026"/>
      <c r="C1026"/>
    </row>
    <row r="1027" ht="13.5" spans="1:3">
      <c r="A1027"/>
      <c r="B1027"/>
      <c r="C1027"/>
    </row>
    <row r="1028" ht="13.5" spans="1:3">
      <c r="A1028"/>
      <c r="B1028"/>
      <c r="C1028"/>
    </row>
    <row r="1029" ht="13.5" spans="1:3">
      <c r="A1029"/>
      <c r="B1029"/>
      <c r="C1029"/>
    </row>
    <row r="1030" ht="13.5" spans="1:3">
      <c r="A1030"/>
      <c r="B1030"/>
      <c r="C1030"/>
    </row>
    <row r="1031" ht="13.5" spans="1:3">
      <c r="A1031"/>
      <c r="B1031"/>
      <c r="C1031"/>
    </row>
    <row r="1032" ht="13.5" spans="1:3">
      <c r="A1032"/>
      <c r="B1032"/>
      <c r="C1032"/>
    </row>
    <row r="1033" ht="13.5" spans="1:3">
      <c r="A1033"/>
      <c r="B1033"/>
      <c r="C1033"/>
    </row>
    <row r="1034" ht="13.5" spans="1:3">
      <c r="A1034"/>
      <c r="B1034"/>
      <c r="C1034"/>
    </row>
    <row r="1035" ht="13.5" spans="1:3">
      <c r="A1035"/>
      <c r="B1035"/>
      <c r="C1035"/>
    </row>
    <row r="1036" ht="13.5" spans="1:3">
      <c r="A1036"/>
      <c r="B1036"/>
      <c r="C1036"/>
    </row>
    <row r="1037" ht="13.5" spans="1:3">
      <c r="A1037"/>
      <c r="B1037"/>
      <c r="C1037"/>
    </row>
    <row r="1038" ht="13.5" spans="1:3">
      <c r="A1038"/>
      <c r="B1038"/>
      <c r="C1038"/>
    </row>
    <row r="1039" ht="13.5" spans="1:3">
      <c r="A1039"/>
      <c r="B1039"/>
      <c r="C1039"/>
    </row>
    <row r="1040" ht="13.5" spans="1:3">
      <c r="A1040"/>
      <c r="B1040"/>
      <c r="C1040"/>
    </row>
    <row r="1041" ht="13.5" spans="1:3">
      <c r="A1041"/>
      <c r="B1041"/>
      <c r="C1041"/>
    </row>
    <row r="1042" ht="13.5" spans="1:3">
      <c r="A1042"/>
      <c r="B1042"/>
      <c r="C1042"/>
    </row>
    <row r="1043" ht="13.5" spans="1:3">
      <c r="A1043"/>
      <c r="B1043"/>
      <c r="C1043"/>
    </row>
    <row r="1044" ht="13.5" spans="1:3">
      <c r="A1044"/>
      <c r="B1044"/>
      <c r="C1044"/>
    </row>
    <row r="1045" ht="13.5" spans="1:3">
      <c r="A1045"/>
      <c r="B1045"/>
      <c r="C1045"/>
    </row>
    <row r="1046" ht="13.5" spans="1:3">
      <c r="A1046"/>
      <c r="B1046"/>
      <c r="C1046"/>
    </row>
    <row r="1047" ht="13.5" spans="1:3">
      <c r="A1047"/>
      <c r="B1047"/>
      <c r="C1047"/>
    </row>
    <row r="1048" ht="13.5" spans="1:3">
      <c r="A1048"/>
      <c r="B1048"/>
      <c r="C1048"/>
    </row>
    <row r="1049" ht="13.5" spans="1:3">
      <c r="A1049"/>
      <c r="B1049"/>
      <c r="C1049"/>
    </row>
    <row r="1050" ht="13.5" spans="1:3">
      <c r="A1050"/>
      <c r="B1050"/>
      <c r="C1050"/>
    </row>
    <row r="1051" ht="13.5" spans="1:3">
      <c r="A1051"/>
      <c r="B1051"/>
      <c r="C1051"/>
    </row>
    <row r="1052" ht="13.5" spans="1:3">
      <c r="A1052"/>
      <c r="B1052"/>
      <c r="C1052"/>
    </row>
    <row r="1053" ht="13.5" spans="1:3">
      <c r="A1053"/>
      <c r="B1053"/>
      <c r="C1053"/>
    </row>
    <row r="1054" ht="13.5" spans="1:3">
      <c r="A1054"/>
      <c r="B1054"/>
      <c r="C1054"/>
    </row>
    <row r="1055" ht="13.5" spans="1:3">
      <c r="A1055"/>
      <c r="B1055"/>
      <c r="C1055"/>
    </row>
    <row r="1056" ht="13.5" spans="1:3">
      <c r="A1056"/>
      <c r="B1056"/>
      <c r="C1056"/>
    </row>
    <row r="1057" ht="13.5" spans="1:3">
      <c r="A1057"/>
      <c r="B1057"/>
      <c r="C1057"/>
    </row>
    <row r="1058" ht="13.5" spans="1:3">
      <c r="A1058"/>
      <c r="B1058"/>
      <c r="C1058"/>
    </row>
    <row r="1059" ht="13.5" spans="1:3">
      <c r="A1059"/>
      <c r="B1059"/>
      <c r="C1059"/>
    </row>
    <row r="1060" ht="13.5" spans="1:3">
      <c r="A1060"/>
      <c r="B1060"/>
      <c r="C1060"/>
    </row>
    <row r="1061" ht="13.5" spans="1:3">
      <c r="A1061"/>
      <c r="B1061"/>
      <c r="C1061"/>
    </row>
    <row r="1062" ht="13.5" spans="1:3">
      <c r="A1062"/>
      <c r="B1062"/>
      <c r="C1062"/>
    </row>
    <row r="1063" ht="13.5" spans="1:3">
      <c r="A1063"/>
      <c r="B1063"/>
      <c r="C1063"/>
    </row>
    <row r="1064" ht="13.5" spans="1:3">
      <c r="A1064"/>
      <c r="B1064"/>
      <c r="C1064"/>
    </row>
    <row r="1065" ht="13.5" spans="1:3">
      <c r="A1065"/>
      <c r="B1065"/>
      <c r="C1065"/>
    </row>
    <row r="1066" ht="13.5" spans="1:3">
      <c r="A1066"/>
      <c r="B1066"/>
      <c r="C1066"/>
    </row>
    <row r="1067" ht="13.5" spans="1:3">
      <c r="A1067"/>
      <c r="B1067"/>
      <c r="C1067"/>
    </row>
    <row r="1068" ht="13.5" spans="1:3">
      <c r="A1068"/>
      <c r="B1068"/>
      <c r="C1068"/>
    </row>
    <row r="1069" ht="13.5" spans="1:3">
      <c r="A1069"/>
      <c r="B1069"/>
      <c r="C1069"/>
    </row>
    <row r="1070" ht="13.5" spans="1:3">
      <c r="A1070"/>
      <c r="B1070"/>
      <c r="C1070"/>
    </row>
    <row r="1071" ht="13.5" spans="1:3">
      <c r="A1071"/>
      <c r="B1071"/>
      <c r="C1071"/>
    </row>
    <row r="1072" ht="13.5" spans="1:3">
      <c r="A1072"/>
      <c r="B1072"/>
      <c r="C1072"/>
    </row>
    <row r="1073" ht="13.5" spans="1:3">
      <c r="A1073"/>
      <c r="B1073"/>
      <c r="C1073"/>
    </row>
    <row r="1074" ht="13.5" spans="1:3">
      <c r="A1074"/>
      <c r="B1074"/>
      <c r="C1074"/>
    </row>
    <row r="1075" ht="13.5" spans="1:3">
      <c r="A1075"/>
      <c r="B1075"/>
      <c r="C1075"/>
    </row>
    <row r="1076" ht="13.5" spans="1:3">
      <c r="A1076"/>
      <c r="B1076"/>
      <c r="C1076"/>
    </row>
    <row r="1077" ht="13.5" spans="1:3">
      <c r="A1077"/>
      <c r="B1077"/>
      <c r="C1077"/>
    </row>
    <row r="1078" ht="13.5" spans="1:3">
      <c r="A1078"/>
      <c r="B1078"/>
      <c r="C1078"/>
    </row>
    <row r="1079" ht="13.5" spans="1:3">
      <c r="A1079"/>
      <c r="B1079"/>
      <c r="C1079"/>
    </row>
    <row r="1080" ht="13.5" spans="1:3">
      <c r="A1080"/>
      <c r="B1080"/>
      <c r="C1080"/>
    </row>
    <row r="1081" ht="13.5" spans="1:3">
      <c r="A1081"/>
      <c r="B1081"/>
      <c r="C1081"/>
    </row>
    <row r="1082" ht="13.5" spans="1:3">
      <c r="A1082"/>
      <c r="B1082"/>
      <c r="C1082"/>
    </row>
    <row r="1083" ht="13.5" spans="1:3">
      <c r="A1083"/>
      <c r="B1083"/>
      <c r="C1083"/>
    </row>
    <row r="1084" ht="13.5" spans="1:3">
      <c r="A1084"/>
      <c r="B1084"/>
      <c r="C1084"/>
    </row>
    <row r="1085" ht="13.5" spans="1:3">
      <c r="A1085"/>
      <c r="B1085"/>
      <c r="C1085"/>
    </row>
    <row r="1086" ht="13.5" spans="1:3">
      <c r="A1086"/>
      <c r="B1086"/>
      <c r="C1086"/>
    </row>
    <row r="1087" ht="13.5" spans="1:3">
      <c r="A1087"/>
      <c r="B1087"/>
      <c r="C1087"/>
    </row>
    <row r="1088" ht="13.5" spans="1:3">
      <c r="A1088"/>
      <c r="B1088"/>
      <c r="C1088"/>
    </row>
    <row r="1089" ht="13.5" spans="1:3">
      <c r="A1089"/>
      <c r="B1089"/>
      <c r="C1089"/>
    </row>
    <row r="1090" ht="13.5" spans="1:3">
      <c r="A1090"/>
      <c r="B1090"/>
      <c r="C1090"/>
    </row>
    <row r="1091" ht="13.5" spans="1:3">
      <c r="A1091"/>
      <c r="B1091"/>
      <c r="C1091"/>
    </row>
    <row r="1092" ht="13.5" spans="1:3">
      <c r="A1092"/>
      <c r="B1092"/>
      <c r="C1092"/>
    </row>
    <row r="1093" ht="13.5" spans="1:3">
      <c r="A1093"/>
      <c r="B1093"/>
      <c r="C1093"/>
    </row>
    <row r="1094" ht="13.5" spans="1:3">
      <c r="A1094"/>
      <c r="B1094"/>
      <c r="C1094"/>
    </row>
    <row r="1095" ht="13.5" spans="1:3">
      <c r="A1095"/>
      <c r="B1095"/>
      <c r="C1095"/>
    </row>
    <row r="1096" ht="13.5" spans="1:3">
      <c r="A1096"/>
      <c r="B1096"/>
      <c r="C1096"/>
    </row>
    <row r="1097" ht="13.5" spans="1:3">
      <c r="A1097"/>
      <c r="B1097"/>
      <c r="C1097"/>
    </row>
    <row r="1098" ht="13.5" spans="1:3">
      <c r="A1098"/>
      <c r="B1098"/>
      <c r="C1098"/>
    </row>
    <row r="1099" ht="13.5" spans="1:3">
      <c r="A1099"/>
      <c r="B1099"/>
      <c r="C1099"/>
    </row>
    <row r="1100" ht="13.5" spans="1:3">
      <c r="A1100"/>
      <c r="B1100"/>
      <c r="C1100"/>
    </row>
    <row r="1101" ht="13.5" spans="1:3">
      <c r="A1101"/>
      <c r="B1101"/>
      <c r="C1101"/>
    </row>
    <row r="1102" ht="13.5" spans="1:3">
      <c r="A1102"/>
      <c r="B1102"/>
      <c r="C1102"/>
    </row>
    <row r="1103" ht="13.5" spans="1:3">
      <c r="A1103"/>
      <c r="B1103"/>
      <c r="C1103"/>
    </row>
    <row r="1104" ht="13.5" spans="1:3">
      <c r="A1104"/>
      <c r="B1104"/>
      <c r="C1104"/>
    </row>
    <row r="1105" ht="13.5" spans="1:3">
      <c r="A1105"/>
      <c r="B1105"/>
      <c r="C1105"/>
    </row>
    <row r="1106" ht="13.5" spans="1:3">
      <c r="A1106"/>
      <c r="B1106"/>
      <c r="C1106"/>
    </row>
    <row r="1107" ht="13.5" spans="1:3">
      <c r="A1107"/>
      <c r="B1107"/>
      <c r="C1107"/>
    </row>
    <row r="1108" ht="13.5" spans="1:3">
      <c r="A1108"/>
      <c r="B1108"/>
      <c r="C1108"/>
    </row>
    <row r="1109" ht="13.5" spans="1:3">
      <c r="A1109"/>
      <c r="B1109"/>
      <c r="C1109"/>
    </row>
    <row r="1110" ht="13.5" spans="1:3">
      <c r="A1110"/>
      <c r="B1110"/>
      <c r="C1110"/>
    </row>
    <row r="1111" ht="13.5" spans="1:3">
      <c r="A1111"/>
      <c r="B1111"/>
      <c r="C1111"/>
    </row>
    <row r="1112" ht="13.5" spans="1:3">
      <c r="A1112"/>
      <c r="B1112"/>
      <c r="C1112"/>
    </row>
    <row r="1113" ht="13.5" spans="1:3">
      <c r="A1113"/>
      <c r="B1113"/>
      <c r="C1113"/>
    </row>
    <row r="1114" ht="13.5" spans="1:3">
      <c r="A1114"/>
      <c r="B1114"/>
      <c r="C1114"/>
    </row>
    <row r="1115" ht="13.5" spans="1:3">
      <c r="A1115"/>
      <c r="B1115"/>
      <c r="C1115"/>
    </row>
    <row r="1116" ht="13.5" spans="1:3">
      <c r="A1116"/>
      <c r="B1116"/>
      <c r="C1116"/>
    </row>
    <row r="1117" ht="13.5" spans="1:3">
      <c r="A1117"/>
      <c r="B1117"/>
      <c r="C1117"/>
    </row>
    <row r="1118" ht="13.5" spans="1:3">
      <c r="A1118"/>
      <c r="B1118"/>
      <c r="C1118"/>
    </row>
    <row r="1119" ht="13.5" spans="1:3">
      <c r="A1119"/>
      <c r="B1119"/>
      <c r="C1119"/>
    </row>
    <row r="1120" ht="13.5" spans="1:3">
      <c r="A1120"/>
      <c r="B1120"/>
      <c r="C1120"/>
    </row>
    <row r="1121" ht="13.5" spans="1:3">
      <c r="A1121"/>
      <c r="B1121"/>
      <c r="C1121"/>
    </row>
    <row r="1122" ht="13.5" spans="1:3">
      <c r="A1122"/>
      <c r="B1122"/>
      <c r="C1122"/>
    </row>
    <row r="1123" ht="13.5" spans="1:3">
      <c r="A1123"/>
      <c r="B1123"/>
      <c r="C1123"/>
    </row>
    <row r="1124" ht="13.5" spans="1:3">
      <c r="A1124"/>
      <c r="B1124"/>
      <c r="C1124"/>
    </row>
    <row r="1125" ht="13.5" spans="1:3">
      <c r="A1125"/>
      <c r="B1125"/>
      <c r="C1125"/>
    </row>
    <row r="1126" ht="13.5" spans="1:3">
      <c r="A1126"/>
      <c r="B1126"/>
      <c r="C1126"/>
    </row>
    <row r="1127" ht="13.5" spans="1:3">
      <c r="A1127"/>
      <c r="B1127"/>
      <c r="C1127"/>
    </row>
    <row r="1128" ht="13.5" spans="1:3">
      <c r="A1128"/>
      <c r="B1128"/>
      <c r="C1128"/>
    </row>
    <row r="1129" ht="13.5" spans="1:3">
      <c r="A1129"/>
      <c r="B1129"/>
      <c r="C1129"/>
    </row>
    <row r="1130" ht="13.5" spans="1:3">
      <c r="A1130"/>
      <c r="B1130"/>
      <c r="C1130"/>
    </row>
    <row r="1131" ht="13.5" spans="1:3">
      <c r="A1131"/>
      <c r="B1131"/>
      <c r="C1131"/>
    </row>
    <row r="1132" ht="13.5" spans="1:3">
      <c r="A1132"/>
      <c r="B1132"/>
      <c r="C1132"/>
    </row>
    <row r="1133" ht="13.5" spans="1:3">
      <c r="A1133"/>
      <c r="B1133"/>
      <c r="C1133"/>
    </row>
    <row r="1134" ht="13.5" spans="1:3">
      <c r="A1134"/>
      <c r="B1134"/>
      <c r="C1134"/>
    </row>
    <row r="1135" ht="13.5" spans="1:3">
      <c r="A1135"/>
      <c r="B1135"/>
      <c r="C1135"/>
    </row>
    <row r="1136" ht="13.5" spans="1:3">
      <c r="A1136"/>
      <c r="B1136"/>
      <c r="C1136"/>
    </row>
    <row r="1137" ht="13.5" spans="1:3">
      <c r="A1137"/>
      <c r="B1137"/>
      <c r="C1137"/>
    </row>
    <row r="1138" ht="13.5" spans="1:3">
      <c r="A1138"/>
      <c r="B1138"/>
      <c r="C1138"/>
    </row>
    <row r="1139" ht="13.5" spans="1:3">
      <c r="A1139"/>
      <c r="B1139"/>
      <c r="C1139"/>
    </row>
    <row r="1140" ht="13.5" spans="1:3">
      <c r="A1140"/>
      <c r="B1140"/>
      <c r="C1140"/>
    </row>
    <row r="1141" ht="13.5" spans="1:3">
      <c r="A1141"/>
      <c r="B1141"/>
      <c r="C1141"/>
    </row>
    <row r="1142" ht="13.5" spans="1:3">
      <c r="A1142"/>
      <c r="B1142"/>
      <c r="C1142"/>
    </row>
    <row r="1143" ht="13.5" spans="1:3">
      <c r="A1143"/>
      <c r="B1143"/>
      <c r="C1143"/>
    </row>
    <row r="1144" ht="13.5" spans="1:3">
      <c r="A1144"/>
      <c r="B1144"/>
      <c r="C1144"/>
    </row>
    <row r="1145" ht="13.5" spans="1:3">
      <c r="A1145"/>
      <c r="B1145"/>
      <c r="C1145"/>
    </row>
    <row r="1146" ht="13.5" spans="1:3">
      <c r="A1146"/>
      <c r="B1146"/>
      <c r="C1146"/>
    </row>
    <row r="1147" ht="13.5" spans="1:3">
      <c r="A1147"/>
      <c r="B1147"/>
      <c r="C1147"/>
    </row>
    <row r="1148" ht="13.5" spans="1:3">
      <c r="A1148"/>
      <c r="B1148"/>
      <c r="C1148"/>
    </row>
    <row r="1149" ht="13.5" spans="1:3">
      <c r="A1149"/>
      <c r="B1149"/>
      <c r="C1149"/>
    </row>
    <row r="1150" ht="13.5" spans="1:3">
      <c r="A1150"/>
      <c r="B1150"/>
      <c r="C1150"/>
    </row>
    <row r="1151" ht="13.5" spans="1:3">
      <c r="A1151"/>
      <c r="B1151"/>
      <c r="C1151"/>
    </row>
    <row r="1152" ht="13.5" spans="1:3">
      <c r="A1152"/>
      <c r="B1152"/>
      <c r="C1152"/>
    </row>
    <row r="1153" ht="13.5" spans="1:3">
      <c r="A1153"/>
      <c r="B1153"/>
      <c r="C1153"/>
    </row>
    <row r="1154" ht="13.5" spans="1:3">
      <c r="A1154"/>
      <c r="B1154"/>
      <c r="C1154"/>
    </row>
    <row r="1155" ht="13.5" spans="1:3">
      <c r="A1155"/>
      <c r="B1155"/>
      <c r="C1155"/>
    </row>
    <row r="1156" ht="13.5" spans="1:3">
      <c r="A1156"/>
      <c r="B1156"/>
      <c r="C1156"/>
    </row>
    <row r="1157" ht="13.5" spans="1:3">
      <c r="A1157"/>
      <c r="B1157"/>
      <c r="C1157"/>
    </row>
    <row r="1158" ht="13.5" spans="1:3">
      <c r="A1158"/>
      <c r="B1158"/>
      <c r="C1158"/>
    </row>
    <row r="1159" ht="13.5" spans="1:3">
      <c r="A1159"/>
      <c r="B1159"/>
      <c r="C1159"/>
    </row>
    <row r="1160" ht="13.5" spans="1:3">
      <c r="A1160"/>
      <c r="B1160"/>
      <c r="C1160"/>
    </row>
    <row r="1161" ht="13.5" spans="1:3">
      <c r="A1161"/>
      <c r="B1161"/>
      <c r="C1161"/>
    </row>
    <row r="1162" ht="13.5" spans="1:3">
      <c r="A1162"/>
      <c r="B1162"/>
      <c r="C1162"/>
    </row>
    <row r="1163" ht="13.5" spans="1:3">
      <c r="A1163"/>
      <c r="B1163"/>
      <c r="C1163"/>
    </row>
    <row r="1164" ht="13.5" spans="1:3">
      <c r="A1164"/>
      <c r="B1164"/>
      <c r="C1164"/>
    </row>
    <row r="1165" ht="13.5" spans="1:3">
      <c r="A1165"/>
      <c r="B1165"/>
      <c r="C1165"/>
    </row>
    <row r="1166" ht="13.5" spans="1:3">
      <c r="A1166"/>
      <c r="B1166"/>
      <c r="C1166"/>
    </row>
    <row r="1167" ht="13.5" spans="1:3">
      <c r="A1167"/>
      <c r="B1167"/>
      <c r="C1167"/>
    </row>
    <row r="1168" ht="13.5" spans="1:3">
      <c r="A1168"/>
      <c r="B1168"/>
      <c r="C1168"/>
    </row>
    <row r="1169" ht="13.5" spans="1:3">
      <c r="A1169"/>
      <c r="B1169"/>
      <c r="C1169"/>
    </row>
    <row r="1170" ht="13.5" spans="1:3">
      <c r="A1170"/>
      <c r="B1170"/>
      <c r="C1170"/>
    </row>
    <row r="1171" ht="13.5" spans="1:3">
      <c r="A1171"/>
      <c r="B1171"/>
      <c r="C1171"/>
    </row>
    <row r="1172" ht="13.5" spans="1:3">
      <c r="A1172"/>
      <c r="B1172"/>
      <c r="C1172"/>
    </row>
    <row r="1173" ht="13.5" spans="1:3">
      <c r="A1173"/>
      <c r="B1173"/>
      <c r="C1173"/>
    </row>
    <row r="1174" ht="13.5" spans="1:3">
      <c r="A1174"/>
      <c r="B1174"/>
      <c r="C1174"/>
    </row>
    <row r="1175" ht="13.5" spans="1:3">
      <c r="A1175"/>
      <c r="B1175"/>
      <c r="C1175"/>
    </row>
    <row r="1176" ht="13.5" spans="1:3">
      <c r="A1176"/>
      <c r="B1176"/>
      <c r="C1176"/>
    </row>
    <row r="1177" ht="13.5" spans="1:3">
      <c r="A1177"/>
      <c r="B1177"/>
      <c r="C1177"/>
    </row>
    <row r="1178" ht="13.5" spans="1:3">
      <c r="A1178"/>
      <c r="B1178"/>
      <c r="C1178"/>
    </row>
    <row r="1179" ht="13.5" spans="1:3">
      <c r="A1179"/>
      <c r="B1179"/>
      <c r="C1179"/>
    </row>
    <row r="1180" ht="13.5" spans="1:3">
      <c r="A1180"/>
      <c r="B1180"/>
      <c r="C1180"/>
    </row>
    <row r="1181" ht="13.5" spans="1:3">
      <c r="A1181"/>
      <c r="B1181"/>
      <c r="C1181"/>
    </row>
    <row r="1182" ht="13.5" spans="1:3">
      <c r="A1182"/>
      <c r="B1182"/>
      <c r="C1182"/>
    </row>
    <row r="1183" ht="13.5" spans="1:3">
      <c r="A1183"/>
      <c r="B1183"/>
      <c r="C1183"/>
    </row>
    <row r="1184" ht="13.5" spans="1:3">
      <c r="A1184"/>
      <c r="B1184"/>
      <c r="C1184"/>
    </row>
    <row r="1185" ht="13.5" spans="1:3">
      <c r="A1185"/>
      <c r="B1185"/>
      <c r="C1185"/>
    </row>
    <row r="1186" ht="13.5" spans="1:3">
      <c r="A1186"/>
      <c r="B1186"/>
      <c r="C1186"/>
    </row>
    <row r="1187" ht="13.5" spans="1:3">
      <c r="A1187"/>
      <c r="B1187"/>
      <c r="C1187"/>
    </row>
    <row r="1188" ht="13.5" spans="1:3">
      <c r="A1188"/>
      <c r="B1188"/>
      <c r="C1188"/>
    </row>
    <row r="1189" ht="13.5" spans="1:3">
      <c r="A1189"/>
      <c r="B1189"/>
      <c r="C1189"/>
    </row>
    <row r="1190" ht="13.5" spans="1:3">
      <c r="A1190"/>
      <c r="B1190"/>
      <c r="C1190"/>
    </row>
    <row r="1191" ht="13.5" spans="1:3">
      <c r="A1191"/>
      <c r="B1191"/>
      <c r="C1191"/>
    </row>
    <row r="1192" ht="13.5" spans="1:3">
      <c r="A1192"/>
      <c r="B1192"/>
      <c r="C1192"/>
    </row>
    <row r="1193" ht="13.5" spans="1:3">
      <c r="A1193"/>
      <c r="B1193"/>
      <c r="C1193"/>
    </row>
    <row r="1194" ht="13.5" spans="1:3">
      <c r="A1194"/>
      <c r="B1194"/>
      <c r="C1194"/>
    </row>
    <row r="1195" ht="13.5" spans="1:3">
      <c r="A1195"/>
      <c r="B1195"/>
      <c r="C1195"/>
    </row>
    <row r="1196" ht="13.5" spans="1:3">
      <c r="A1196"/>
      <c r="B1196"/>
      <c r="C1196"/>
    </row>
    <row r="1197" ht="13.5" spans="1:3">
      <c r="A1197"/>
      <c r="B1197"/>
      <c r="C1197"/>
    </row>
    <row r="1198" ht="13.5" spans="1:3">
      <c r="A1198"/>
      <c r="B1198"/>
      <c r="C1198"/>
    </row>
    <row r="1199" ht="13.5" spans="1:3">
      <c r="A1199"/>
      <c r="B1199"/>
      <c r="C1199"/>
    </row>
    <row r="1200" ht="13.5" spans="1:3">
      <c r="A1200"/>
      <c r="B1200"/>
      <c r="C1200"/>
    </row>
    <row r="1201" ht="13.5" spans="1:3">
      <c r="A1201"/>
      <c r="B1201"/>
      <c r="C1201"/>
    </row>
    <row r="1202" ht="13.5" spans="1:3">
      <c r="A1202"/>
      <c r="B1202"/>
      <c r="C1202"/>
    </row>
    <row r="1203" ht="13.5" spans="1:3">
      <c r="A1203"/>
      <c r="B1203"/>
      <c r="C1203"/>
    </row>
    <row r="1204" ht="13.5" spans="1:3">
      <c r="A1204"/>
      <c r="B1204"/>
      <c r="C1204"/>
    </row>
    <row r="1205" ht="13.5" spans="1:3">
      <c r="A1205"/>
      <c r="B1205"/>
      <c r="C1205"/>
    </row>
    <row r="1206" ht="13.5" spans="1:3">
      <c r="A1206"/>
      <c r="B1206"/>
      <c r="C1206"/>
    </row>
    <row r="1207" ht="13.5" spans="1:3">
      <c r="A1207"/>
      <c r="B1207"/>
      <c r="C1207"/>
    </row>
    <row r="1208" ht="13.5" spans="1:3">
      <c r="A1208"/>
      <c r="B1208"/>
      <c r="C1208"/>
    </row>
    <row r="1209" ht="13.5" spans="1:3">
      <c r="A1209"/>
      <c r="B1209"/>
      <c r="C1209"/>
    </row>
    <row r="1210" ht="13.5" spans="1:3">
      <c r="A1210"/>
      <c r="B1210"/>
      <c r="C1210"/>
    </row>
    <row r="1211" ht="13.5" spans="1:3">
      <c r="A1211"/>
      <c r="B1211"/>
      <c r="C1211"/>
    </row>
    <row r="1212" ht="13.5" spans="1:3">
      <c r="A1212"/>
      <c r="B1212"/>
      <c r="C1212"/>
    </row>
    <row r="1213" ht="13.5" spans="1:3">
      <c r="A1213"/>
      <c r="B1213"/>
      <c r="C1213"/>
    </row>
    <row r="1214" ht="13.5" spans="1:3">
      <c r="A1214"/>
      <c r="B1214"/>
      <c r="C1214"/>
    </row>
    <row r="1215" ht="13.5" spans="1:3">
      <c r="A1215"/>
      <c r="B1215"/>
      <c r="C1215"/>
    </row>
    <row r="1216" ht="13.5" spans="1:3">
      <c r="A1216"/>
      <c r="B1216"/>
      <c r="C1216"/>
    </row>
    <row r="1217" ht="13.5" spans="1:3">
      <c r="A1217"/>
      <c r="B1217"/>
      <c r="C1217"/>
    </row>
    <row r="1218" ht="13.5" spans="1:3">
      <c r="A1218"/>
      <c r="B1218"/>
      <c r="C1218"/>
    </row>
    <row r="1219" ht="13.5" spans="1:3">
      <c r="A1219"/>
      <c r="B1219"/>
      <c r="C1219"/>
    </row>
    <row r="1220" ht="13.5" spans="1:3">
      <c r="A1220"/>
      <c r="B1220"/>
      <c r="C1220"/>
    </row>
    <row r="1221" ht="13.5" spans="1:3">
      <c r="A1221"/>
      <c r="B1221"/>
      <c r="C1221"/>
    </row>
    <row r="1222" ht="13.5" spans="1:3">
      <c r="A1222"/>
      <c r="B1222"/>
      <c r="C1222"/>
    </row>
    <row r="1223" ht="13.5" spans="1:3">
      <c r="A1223"/>
      <c r="B1223"/>
      <c r="C1223"/>
    </row>
    <row r="1224" ht="13.5" spans="1:3">
      <c r="A1224"/>
      <c r="B1224"/>
      <c r="C1224"/>
    </row>
    <row r="1225" ht="13.5" spans="1:3">
      <c r="A1225"/>
      <c r="B1225"/>
      <c r="C1225"/>
    </row>
    <row r="1226" ht="13.5" spans="1:3">
      <c r="A1226"/>
      <c r="B1226"/>
      <c r="C1226"/>
    </row>
    <row r="1227" ht="13.5" spans="1:3">
      <c r="A1227"/>
      <c r="B1227"/>
      <c r="C1227"/>
    </row>
    <row r="1228" ht="13.5" spans="1:3">
      <c r="A1228"/>
      <c r="B1228"/>
      <c r="C1228"/>
    </row>
    <row r="1229" ht="13.5" spans="1:3">
      <c r="A1229"/>
      <c r="B1229"/>
      <c r="C1229"/>
    </row>
    <row r="1230" ht="13.5" spans="1:3">
      <c r="A1230"/>
      <c r="B1230"/>
      <c r="C1230"/>
    </row>
    <row r="1231" ht="13.5" spans="1:3">
      <c r="A1231"/>
      <c r="B1231"/>
      <c r="C1231"/>
    </row>
    <row r="1232" ht="13.5" spans="1:3">
      <c r="A1232"/>
      <c r="B1232"/>
      <c r="C1232"/>
    </row>
    <row r="1233" ht="13.5" spans="1:3">
      <c r="A1233"/>
      <c r="B1233"/>
      <c r="C1233"/>
    </row>
    <row r="1234" ht="13.5" spans="1:3">
      <c r="A1234"/>
      <c r="B1234"/>
      <c r="C1234"/>
    </row>
    <row r="1235" ht="13.5" spans="1:3">
      <c r="A1235"/>
      <c r="B1235"/>
      <c r="C1235"/>
    </row>
    <row r="1236" ht="13.5" spans="1:3">
      <c r="A1236"/>
      <c r="B1236"/>
      <c r="C1236"/>
    </row>
    <row r="1237" ht="13.5" spans="1:3">
      <c r="A1237"/>
      <c r="B1237"/>
      <c r="C1237"/>
    </row>
    <row r="1238" ht="13.5" spans="1:3">
      <c r="A1238"/>
      <c r="B1238"/>
      <c r="C1238"/>
    </row>
    <row r="1239" ht="13.5" spans="1:3">
      <c r="A1239"/>
      <c r="B1239"/>
      <c r="C1239"/>
    </row>
    <row r="1240" ht="13.5" spans="1:3">
      <c r="A1240"/>
      <c r="B1240"/>
      <c r="C1240"/>
    </row>
    <row r="1241" ht="13.5" spans="1:3">
      <c r="A1241"/>
      <c r="B1241"/>
      <c r="C1241"/>
    </row>
    <row r="1242" ht="13.5" spans="1:3">
      <c r="A1242"/>
      <c r="B1242"/>
      <c r="C1242"/>
    </row>
    <row r="1243" ht="13.5" spans="1:3">
      <c r="A1243"/>
      <c r="B1243"/>
      <c r="C1243"/>
    </row>
    <row r="1244" ht="13.5" spans="1:3">
      <c r="A1244"/>
      <c r="B1244"/>
      <c r="C1244"/>
    </row>
    <row r="1245" ht="13.5" spans="1:3">
      <c r="A1245"/>
      <c r="B1245"/>
      <c r="C1245"/>
    </row>
    <row r="1246" ht="13.5" spans="1:3">
      <c r="A1246"/>
      <c r="B1246"/>
      <c r="C1246"/>
    </row>
    <row r="1247" ht="13.5" spans="1:3">
      <c r="A1247"/>
      <c r="B1247"/>
      <c r="C1247"/>
    </row>
    <row r="1248" ht="13.5" spans="1:3">
      <c r="A1248"/>
      <c r="B1248"/>
      <c r="C1248"/>
    </row>
    <row r="1249" ht="13.5" spans="1:3">
      <c r="A1249"/>
      <c r="B1249"/>
      <c r="C1249"/>
    </row>
    <row r="1250" ht="13.5" spans="1:3">
      <c r="A1250"/>
      <c r="B1250"/>
      <c r="C1250"/>
    </row>
    <row r="1251" ht="13.5" spans="1:3">
      <c r="A1251"/>
      <c r="B1251"/>
      <c r="C1251"/>
    </row>
    <row r="1252" ht="13.5" spans="1:3">
      <c r="A1252"/>
      <c r="B1252"/>
      <c r="C1252"/>
    </row>
    <row r="1253" ht="13.5" spans="1:3">
      <c r="A1253"/>
      <c r="B1253"/>
      <c r="C1253"/>
    </row>
    <row r="1254" ht="13.5" spans="1:3">
      <c r="A1254"/>
      <c r="B1254"/>
      <c r="C1254"/>
    </row>
    <row r="1255" ht="13.5" spans="1:3">
      <c r="A1255"/>
      <c r="B1255"/>
      <c r="C1255"/>
    </row>
    <row r="1256" ht="13.5" spans="1:3">
      <c r="A1256"/>
      <c r="B1256"/>
      <c r="C1256"/>
    </row>
    <row r="1257" ht="13.5" spans="1:3">
      <c r="A1257"/>
      <c r="B1257"/>
      <c r="C1257"/>
    </row>
    <row r="1258" ht="13.5" spans="1:3">
      <c r="A1258"/>
      <c r="B1258"/>
      <c r="C1258"/>
    </row>
    <row r="1259" ht="13.5" spans="1:3">
      <c r="A1259"/>
      <c r="B1259"/>
      <c r="C1259"/>
    </row>
    <row r="1260" ht="13.5" spans="1:3">
      <c r="A1260"/>
      <c r="B1260"/>
      <c r="C1260"/>
    </row>
    <row r="1261" ht="13.5" spans="1:3">
      <c r="A1261"/>
      <c r="B1261"/>
      <c r="C1261"/>
    </row>
    <row r="1262" ht="13.5" spans="1:3">
      <c r="A1262"/>
      <c r="B1262"/>
      <c r="C1262"/>
    </row>
    <row r="1263" ht="13.5" spans="1:3">
      <c r="A1263"/>
      <c r="B1263"/>
      <c r="C1263"/>
    </row>
    <row r="1264" ht="13.5" spans="1:3">
      <c r="A1264"/>
      <c r="B1264"/>
      <c r="C1264"/>
    </row>
    <row r="1265" ht="13.5" spans="1:3">
      <c r="A1265"/>
      <c r="B1265"/>
      <c r="C1265"/>
    </row>
    <row r="1266" ht="13.5" spans="1:3">
      <c r="A1266"/>
      <c r="B1266"/>
      <c r="C1266"/>
    </row>
    <row r="1267" ht="13.5" spans="1:3">
      <c r="A1267"/>
      <c r="B1267"/>
      <c r="C1267"/>
    </row>
    <row r="1268" ht="13.5" spans="1:3">
      <c r="A1268"/>
      <c r="B1268"/>
      <c r="C1268"/>
    </row>
    <row r="1269" ht="13.5" spans="1:3">
      <c r="A1269"/>
      <c r="B1269"/>
      <c r="C1269"/>
    </row>
    <row r="1270" ht="13.5" spans="1:3">
      <c r="A1270"/>
      <c r="B1270"/>
      <c r="C1270"/>
    </row>
    <row r="1271" ht="13.5" spans="1:3">
      <c r="A1271"/>
      <c r="B1271"/>
      <c r="C1271"/>
    </row>
    <row r="1272" ht="13.5" spans="1:3">
      <c r="A1272"/>
      <c r="B1272"/>
      <c r="C1272"/>
    </row>
    <row r="1273" ht="13.5" spans="1:3">
      <c r="A1273"/>
      <c r="B1273"/>
      <c r="C1273"/>
    </row>
    <row r="1274" ht="13.5" spans="1:3">
      <c r="A1274"/>
      <c r="B1274"/>
      <c r="C1274"/>
    </row>
    <row r="1275" ht="13.5" spans="1:3">
      <c r="A1275"/>
      <c r="B1275"/>
      <c r="C1275"/>
    </row>
    <row r="1276" ht="13.5" spans="1:3">
      <c r="A1276"/>
      <c r="B1276"/>
      <c r="C1276"/>
    </row>
    <row r="1277" ht="13.5" spans="1:3">
      <c r="A1277"/>
      <c r="B1277"/>
      <c r="C1277"/>
    </row>
    <row r="1278" ht="13.5" spans="1:3">
      <c r="A1278"/>
      <c r="B1278"/>
      <c r="C1278"/>
    </row>
    <row r="1279" ht="13.5" spans="1:3">
      <c r="A1279"/>
      <c r="B1279"/>
      <c r="C1279"/>
    </row>
    <row r="1280" ht="13.5" spans="1:3">
      <c r="A1280"/>
      <c r="B1280"/>
      <c r="C1280"/>
    </row>
    <row r="1281" ht="13.5" spans="1:3">
      <c r="A1281"/>
      <c r="B1281"/>
      <c r="C1281"/>
    </row>
    <row r="1282" ht="13.5" spans="1:3">
      <c r="A1282"/>
      <c r="B1282"/>
      <c r="C1282"/>
    </row>
    <row r="1283" ht="13.5" spans="1:3">
      <c r="A1283"/>
      <c r="B1283"/>
      <c r="C1283"/>
    </row>
    <row r="1284" ht="13.5" spans="1:3">
      <c r="A1284"/>
      <c r="B1284"/>
      <c r="C1284"/>
    </row>
    <row r="1285" ht="13.5" spans="1:3">
      <c r="A1285"/>
      <c r="B1285"/>
      <c r="C1285"/>
    </row>
    <row r="1286" ht="13.5" spans="1:3">
      <c r="A1286"/>
      <c r="B1286"/>
      <c r="C1286"/>
    </row>
    <row r="1287" ht="13.5" spans="1:3">
      <c r="A1287"/>
      <c r="B1287"/>
      <c r="C1287"/>
    </row>
    <row r="1288" ht="13.5" spans="1:3">
      <c r="A1288"/>
      <c r="B1288"/>
      <c r="C1288"/>
    </row>
    <row r="1289" ht="13.5" spans="1:3">
      <c r="A1289"/>
      <c r="B1289"/>
      <c r="C1289"/>
    </row>
    <row r="1290" ht="13.5" spans="1:3">
      <c r="A1290"/>
      <c r="B1290"/>
      <c r="C1290"/>
    </row>
    <row r="1291" ht="13.5" spans="1:3">
      <c r="A1291"/>
      <c r="B1291"/>
      <c r="C1291"/>
    </row>
    <row r="1292" ht="13.5" spans="1:3">
      <c r="A1292"/>
      <c r="B1292"/>
      <c r="C1292"/>
    </row>
    <row r="1293" ht="13.5" spans="1:3">
      <c r="A1293"/>
      <c r="B1293"/>
      <c r="C1293"/>
    </row>
    <row r="1294" ht="13.5" spans="1:3">
      <c r="A1294"/>
      <c r="B1294"/>
      <c r="C1294"/>
    </row>
    <row r="1295" ht="13.5" spans="1:3">
      <c r="A1295"/>
      <c r="B1295"/>
      <c r="C1295"/>
    </row>
    <row r="1296" ht="13.5" spans="1:3">
      <c r="A1296"/>
      <c r="B1296"/>
      <c r="C1296"/>
    </row>
    <row r="1297" ht="13.5" spans="1:3">
      <c r="A1297"/>
      <c r="B1297"/>
      <c r="C1297"/>
    </row>
    <row r="1298" ht="13.5" spans="1:3">
      <c r="A1298"/>
      <c r="B1298"/>
      <c r="C1298"/>
    </row>
    <row r="1299" ht="13.5" spans="1:3">
      <c r="A1299"/>
      <c r="B1299"/>
      <c r="C1299"/>
    </row>
    <row r="1300" ht="13.5" spans="1:3">
      <c r="A1300"/>
      <c r="B1300"/>
      <c r="C1300"/>
    </row>
    <row r="1301" ht="13.5" spans="1:3">
      <c r="A1301"/>
      <c r="B1301"/>
      <c r="C1301"/>
    </row>
    <row r="1302" ht="13.5" spans="1:3">
      <c r="A1302"/>
      <c r="B1302"/>
      <c r="C1302"/>
    </row>
    <row r="1303" ht="13.5" spans="1:3">
      <c r="A1303"/>
      <c r="B1303"/>
      <c r="C1303"/>
    </row>
    <row r="1304" ht="13.5" spans="1:3">
      <c r="A1304"/>
      <c r="B1304"/>
      <c r="C1304"/>
    </row>
    <row r="1305" ht="13.5" spans="1:3">
      <c r="A1305"/>
      <c r="B1305"/>
      <c r="C1305"/>
    </row>
    <row r="1306" ht="13.5" spans="1:3">
      <c r="A1306"/>
      <c r="B1306"/>
      <c r="C1306"/>
    </row>
    <row r="1307" ht="13.5" spans="1:3">
      <c r="A1307"/>
      <c r="B1307"/>
      <c r="C1307"/>
    </row>
    <row r="1308" ht="13.5" spans="1:3">
      <c r="A1308"/>
      <c r="B1308"/>
      <c r="C1308"/>
    </row>
    <row r="1309" ht="13.5" spans="1:3">
      <c r="A1309"/>
      <c r="B1309"/>
      <c r="C1309"/>
    </row>
    <row r="1310" ht="13.5" spans="1:3">
      <c r="A1310"/>
      <c r="B1310"/>
      <c r="C1310"/>
    </row>
    <row r="1311" ht="13.5" spans="1:3">
      <c r="A1311"/>
      <c r="B1311"/>
      <c r="C1311"/>
    </row>
    <row r="1312" ht="13.5" spans="1:3">
      <c r="A1312"/>
      <c r="B1312"/>
      <c r="C1312"/>
    </row>
    <row r="1313" ht="13.5" spans="1:3">
      <c r="A1313"/>
      <c r="B1313"/>
      <c r="C1313"/>
    </row>
    <row r="1314" ht="13.5" spans="1:3">
      <c r="A1314"/>
      <c r="B1314"/>
      <c r="C1314"/>
    </row>
    <row r="1315" ht="13.5" spans="1:3">
      <c r="A1315"/>
      <c r="B1315"/>
      <c r="C1315"/>
    </row>
    <row r="1316" ht="13.5" spans="1:3">
      <c r="A1316"/>
      <c r="B1316"/>
      <c r="C1316"/>
    </row>
    <row r="1317" ht="13.5" spans="1:3">
      <c r="A1317"/>
      <c r="B1317"/>
      <c r="C1317"/>
    </row>
    <row r="1318" ht="13.5" spans="1:3">
      <c r="A1318"/>
      <c r="B1318"/>
      <c r="C1318"/>
    </row>
    <row r="1319" ht="13.5" spans="1:3">
      <c r="A1319"/>
      <c r="B1319"/>
      <c r="C1319"/>
    </row>
    <row r="1320" ht="13.5" spans="1:3">
      <c r="A1320"/>
      <c r="B1320"/>
      <c r="C1320"/>
    </row>
    <row r="1321" ht="13.5" spans="1:3">
      <c r="A1321"/>
      <c r="B1321"/>
      <c r="C1321"/>
    </row>
    <row r="1322" ht="13.5" spans="1:3">
      <c r="A1322"/>
      <c r="B1322"/>
      <c r="C1322"/>
    </row>
    <row r="1323" ht="13.5" spans="1:3">
      <c r="A1323"/>
      <c r="B1323"/>
      <c r="C1323"/>
    </row>
    <row r="1324" ht="13.5" spans="1:3">
      <c r="A1324"/>
      <c r="B1324"/>
      <c r="C1324"/>
    </row>
    <row r="1325" ht="13.5" spans="1:3">
      <c r="A1325"/>
      <c r="B1325"/>
      <c r="C1325"/>
    </row>
    <row r="1326" ht="13.5" spans="1:3">
      <c r="A1326"/>
      <c r="B1326"/>
      <c r="C1326"/>
    </row>
    <row r="1327" ht="13.5" spans="1:3">
      <c r="A1327"/>
      <c r="B1327"/>
      <c r="C1327"/>
    </row>
    <row r="1328" ht="13.5" spans="1:3">
      <c r="A1328"/>
      <c r="B1328"/>
      <c r="C1328"/>
    </row>
    <row r="1329" ht="13.5" spans="1:3">
      <c r="A1329"/>
      <c r="B1329"/>
      <c r="C1329"/>
    </row>
    <row r="1330" ht="13.5" spans="1:3">
      <c r="A1330"/>
      <c r="B1330"/>
      <c r="C1330"/>
    </row>
    <row r="1331" ht="13.5" spans="1:3">
      <c r="A1331"/>
      <c r="B1331"/>
      <c r="C1331"/>
    </row>
    <row r="1332" ht="13.5" spans="1:3">
      <c r="A1332"/>
      <c r="B1332"/>
      <c r="C1332"/>
    </row>
    <row r="1333" ht="13.5" spans="1:3">
      <c r="A1333"/>
      <c r="B1333"/>
      <c r="C1333"/>
    </row>
    <row r="1334" ht="13.5" spans="1:3">
      <c r="A1334"/>
      <c r="B1334"/>
      <c r="C1334"/>
    </row>
    <row r="1335" ht="13.5" spans="1:3">
      <c r="A1335"/>
      <c r="B1335"/>
      <c r="C1335"/>
    </row>
    <row r="1336" ht="13.5" spans="1:3">
      <c r="A1336"/>
      <c r="B1336"/>
      <c r="C1336"/>
    </row>
    <row r="1337" ht="13.5" spans="1:3">
      <c r="A1337"/>
      <c r="B1337"/>
      <c r="C1337"/>
    </row>
    <row r="1338" ht="13.5" spans="1:3">
      <c r="A1338"/>
      <c r="B1338"/>
      <c r="C1338"/>
    </row>
    <row r="1339" ht="13.5" spans="1:3">
      <c r="A1339"/>
      <c r="B1339"/>
      <c r="C1339"/>
    </row>
    <row r="1340" ht="13.5" spans="1:3">
      <c r="A1340"/>
      <c r="B1340"/>
      <c r="C1340"/>
    </row>
    <row r="1341" ht="13.5" spans="1:3">
      <c r="A1341"/>
      <c r="B1341"/>
      <c r="C1341"/>
    </row>
    <row r="1342" ht="13.5" spans="1:3">
      <c r="A1342"/>
      <c r="B1342"/>
      <c r="C1342"/>
    </row>
    <row r="1343" ht="13.5" spans="1:3">
      <c r="A1343"/>
      <c r="B1343"/>
      <c r="C1343"/>
    </row>
    <row r="1344" ht="13.5" spans="1:3">
      <c r="A1344"/>
      <c r="B1344"/>
      <c r="C1344"/>
    </row>
    <row r="1345" ht="13.5" spans="1:3">
      <c r="A1345"/>
      <c r="B1345"/>
      <c r="C1345"/>
    </row>
    <row r="1346" ht="13.5" spans="1:3">
      <c r="A1346"/>
      <c r="B1346"/>
      <c r="C1346"/>
    </row>
    <row r="1347" ht="13.5" spans="1:3">
      <c r="A1347"/>
      <c r="B1347"/>
      <c r="C1347"/>
    </row>
    <row r="1348" ht="13.5" spans="1:3">
      <c r="A1348"/>
      <c r="B1348"/>
      <c r="C1348"/>
    </row>
    <row r="1349" ht="13.5" spans="1:3">
      <c r="A1349"/>
      <c r="B1349"/>
      <c r="C1349"/>
    </row>
    <row r="1350" ht="13.5" spans="1:3">
      <c r="A1350"/>
      <c r="B1350"/>
      <c r="C1350"/>
    </row>
    <row r="1351" ht="13.5" spans="1:3">
      <c r="A1351"/>
      <c r="B1351"/>
      <c r="C1351"/>
    </row>
    <row r="1352" ht="13.5" spans="1:3">
      <c r="A1352"/>
      <c r="B1352"/>
      <c r="C1352"/>
    </row>
    <row r="1353" ht="13.5" spans="1:3">
      <c r="A1353"/>
      <c r="B1353"/>
      <c r="C1353"/>
    </row>
    <row r="1354" ht="13.5" spans="1:3">
      <c r="A1354"/>
      <c r="B1354"/>
      <c r="C1354"/>
    </row>
    <row r="1355" ht="13.5" spans="1:3">
      <c r="A1355"/>
      <c r="B1355"/>
      <c r="C1355"/>
    </row>
    <row r="1356" ht="13.5" spans="1:3">
      <c r="A1356"/>
      <c r="B1356"/>
      <c r="C1356"/>
    </row>
    <row r="1357" ht="13.5" spans="1:3">
      <c r="A1357"/>
      <c r="B1357"/>
      <c r="C1357"/>
    </row>
    <row r="1358" ht="13.5" spans="1:3">
      <c r="A1358"/>
      <c r="B1358"/>
      <c r="C1358"/>
    </row>
    <row r="1359" ht="13.5" spans="1:3">
      <c r="A1359"/>
      <c r="B1359"/>
      <c r="C1359"/>
    </row>
    <row r="1360" ht="13.5" spans="1:3">
      <c r="A1360"/>
      <c r="B1360"/>
      <c r="C1360"/>
    </row>
    <row r="1361" ht="13.5" spans="1:3">
      <c r="A1361"/>
      <c r="B1361"/>
      <c r="C1361"/>
    </row>
    <row r="1362" ht="13.5" spans="1:3">
      <c r="A1362"/>
      <c r="B1362"/>
      <c r="C1362"/>
    </row>
    <row r="1363" ht="13.5" spans="1:3">
      <c r="A1363"/>
      <c r="B1363"/>
      <c r="C1363"/>
    </row>
    <row r="1364" ht="13.5" spans="1:3">
      <c r="A1364"/>
      <c r="B1364"/>
      <c r="C1364"/>
    </row>
    <row r="1365" ht="13.5" spans="1:3">
      <c r="A1365"/>
      <c r="B1365"/>
      <c r="C1365"/>
    </row>
    <row r="1366" ht="13.5" spans="1:3">
      <c r="A1366"/>
      <c r="B1366"/>
      <c r="C1366"/>
    </row>
    <row r="1367" ht="13.5" spans="1:3">
      <c r="A1367"/>
      <c r="B1367"/>
      <c r="C1367"/>
    </row>
    <row r="1368" ht="13.5" spans="1:3">
      <c r="A1368"/>
      <c r="B1368"/>
      <c r="C1368"/>
    </row>
    <row r="1369" ht="13.5" spans="1:3">
      <c r="A1369"/>
      <c r="B1369"/>
      <c r="C1369"/>
    </row>
    <row r="1370" ht="13.5" spans="1:3">
      <c r="A1370"/>
      <c r="B1370"/>
      <c r="C1370"/>
    </row>
    <row r="1371" ht="13.5" spans="1:3">
      <c r="A1371"/>
      <c r="B1371"/>
      <c r="C1371"/>
    </row>
    <row r="1372" ht="13.5" spans="1:3">
      <c r="A1372"/>
      <c r="B1372"/>
      <c r="C1372"/>
    </row>
    <row r="1373" ht="13.5" spans="1:3">
      <c r="A1373"/>
      <c r="B1373"/>
      <c r="C1373"/>
    </row>
    <row r="1374" ht="13.5" spans="1:3">
      <c r="A1374"/>
      <c r="B1374"/>
      <c r="C1374"/>
    </row>
    <row r="1375" ht="13.5" spans="1:3">
      <c r="A1375"/>
      <c r="B1375"/>
      <c r="C1375"/>
    </row>
    <row r="1376" ht="13.5" spans="1:3">
      <c r="A1376"/>
      <c r="B1376"/>
      <c r="C1376"/>
    </row>
    <row r="1377" ht="13.5" spans="1:3">
      <c r="A1377"/>
      <c r="B1377"/>
      <c r="C1377"/>
    </row>
    <row r="1378" ht="13.5" spans="1:3">
      <c r="A1378"/>
      <c r="B1378"/>
      <c r="C1378"/>
    </row>
    <row r="1379" ht="13.5" spans="1:3">
      <c r="A1379"/>
      <c r="B1379"/>
      <c r="C1379"/>
    </row>
    <row r="1380" ht="13.5" spans="1:3">
      <c r="A1380"/>
      <c r="B1380"/>
      <c r="C1380"/>
    </row>
    <row r="1381" ht="13.5" spans="1:3">
      <c r="A1381"/>
      <c r="B1381"/>
      <c r="C1381"/>
    </row>
    <row r="1382" ht="13.5" spans="1:3">
      <c r="A1382"/>
      <c r="B1382"/>
      <c r="C1382"/>
    </row>
    <row r="1383" ht="13.5" spans="1:3">
      <c r="A1383"/>
      <c r="B1383"/>
      <c r="C1383"/>
    </row>
    <row r="1384" ht="13.5" spans="1:3">
      <c r="A1384"/>
      <c r="B1384"/>
      <c r="C1384"/>
    </row>
    <row r="1385" ht="13.5" spans="1:3">
      <c r="A1385"/>
      <c r="B1385"/>
      <c r="C1385"/>
    </row>
    <row r="1386" ht="13.5" spans="1:3">
      <c r="A1386"/>
      <c r="B1386"/>
      <c r="C1386"/>
    </row>
    <row r="1387" ht="13.5" spans="1:3">
      <c r="A1387"/>
      <c r="B1387"/>
      <c r="C1387"/>
    </row>
    <row r="1388" ht="13.5" spans="1:3">
      <c r="A1388"/>
      <c r="B1388"/>
      <c r="C1388"/>
    </row>
    <row r="1389" ht="13.5" spans="1:3">
      <c r="A1389"/>
      <c r="B1389"/>
      <c r="C1389"/>
    </row>
    <row r="1390" ht="13.5" spans="1:3">
      <c r="A1390"/>
      <c r="B1390"/>
      <c r="C1390"/>
    </row>
    <row r="1391" ht="13.5" spans="1:3">
      <c r="A1391"/>
      <c r="B1391"/>
      <c r="C1391"/>
    </row>
    <row r="1392" ht="13.5" spans="1:3">
      <c r="A1392"/>
      <c r="B1392"/>
      <c r="C1392"/>
    </row>
    <row r="1393" ht="13.5" spans="1:3">
      <c r="A1393"/>
      <c r="B1393"/>
      <c r="C1393"/>
    </row>
    <row r="1394" ht="13.5" spans="1:3">
      <c r="A1394"/>
      <c r="B1394"/>
      <c r="C1394"/>
    </row>
    <row r="1395" ht="13.5" spans="1:3">
      <c r="A1395"/>
      <c r="B1395"/>
      <c r="C1395"/>
    </row>
    <row r="1396" ht="13.5" spans="1:3">
      <c r="A1396"/>
      <c r="B1396"/>
      <c r="C1396"/>
    </row>
    <row r="1397" ht="13.5" spans="1:3">
      <c r="A1397"/>
      <c r="B1397"/>
      <c r="C1397"/>
    </row>
    <row r="1398" ht="13.5" spans="1:3">
      <c r="A1398"/>
      <c r="B1398"/>
      <c r="C1398"/>
    </row>
    <row r="1399" ht="13.5" spans="1:3">
      <c r="A1399"/>
      <c r="B1399"/>
      <c r="C1399"/>
    </row>
    <row r="1400" ht="13.5" spans="1:3">
      <c r="A1400"/>
      <c r="B1400"/>
      <c r="C1400"/>
    </row>
    <row r="1401" ht="13.5" spans="1:3">
      <c r="A1401"/>
      <c r="B1401"/>
      <c r="C1401"/>
    </row>
    <row r="1402" ht="13.5" spans="1:3">
      <c r="A1402"/>
      <c r="B1402"/>
      <c r="C1402"/>
    </row>
    <row r="1403" ht="13.5" spans="1:3">
      <c r="A1403"/>
      <c r="B1403"/>
      <c r="C1403"/>
    </row>
    <row r="1404" ht="13.5" spans="1:3">
      <c r="A1404"/>
      <c r="B1404"/>
      <c r="C1404"/>
    </row>
    <row r="1405" ht="13.5" spans="1:3">
      <c r="A1405"/>
      <c r="B1405"/>
      <c r="C1405"/>
    </row>
    <row r="1406" ht="13.5" spans="1:3">
      <c r="A1406"/>
      <c r="B1406"/>
      <c r="C1406"/>
    </row>
    <row r="1407" ht="13.5" spans="1:3">
      <c r="A1407"/>
      <c r="B1407"/>
      <c r="C1407"/>
    </row>
    <row r="1408" ht="13.5" spans="1:3">
      <c r="A1408"/>
      <c r="B1408"/>
      <c r="C1408"/>
    </row>
    <row r="1409" ht="13.5" spans="1:3">
      <c r="A1409"/>
      <c r="B1409"/>
      <c r="C1409"/>
    </row>
    <row r="1410" ht="13.5" spans="1:3">
      <c r="A1410"/>
      <c r="B1410"/>
      <c r="C1410"/>
    </row>
    <row r="1411" ht="13.5" spans="1:3">
      <c r="A1411"/>
      <c r="B1411"/>
      <c r="C1411"/>
    </row>
    <row r="1412" ht="13.5" spans="1:3">
      <c r="A1412"/>
      <c r="B1412"/>
      <c r="C1412"/>
    </row>
    <row r="1413" ht="13.5" spans="1:3">
      <c r="A1413"/>
      <c r="B1413"/>
      <c r="C1413"/>
    </row>
    <row r="1414" ht="13.5" spans="1:3">
      <c r="A1414"/>
      <c r="B1414"/>
      <c r="C1414"/>
    </row>
    <row r="1415" ht="13.5" spans="1:3">
      <c r="A1415"/>
      <c r="B1415"/>
      <c r="C1415"/>
    </row>
    <row r="1416" ht="13.5" spans="1:3">
      <c r="A1416"/>
      <c r="B1416"/>
      <c r="C1416"/>
    </row>
    <row r="1417" ht="13.5" spans="1:3">
      <c r="A1417"/>
      <c r="B1417"/>
      <c r="C1417"/>
    </row>
    <row r="1418" ht="13.5" spans="1:3">
      <c r="A1418"/>
      <c r="B1418"/>
      <c r="C1418"/>
    </row>
    <row r="1419" ht="13.5" spans="1:3">
      <c r="A1419"/>
      <c r="B1419"/>
      <c r="C1419"/>
    </row>
    <row r="1420" ht="13.5" spans="1:3">
      <c r="A1420"/>
      <c r="B1420"/>
      <c r="C1420"/>
    </row>
    <row r="1421" ht="13.5" spans="1:3">
      <c r="A1421"/>
      <c r="B1421"/>
      <c r="C1421"/>
    </row>
    <row r="1422" ht="13.5" spans="1:3">
      <c r="A1422"/>
      <c r="B1422"/>
      <c r="C1422"/>
    </row>
    <row r="1423" ht="13.5" spans="1:3">
      <c r="A1423"/>
      <c r="B1423"/>
      <c r="C1423"/>
    </row>
    <row r="1424" ht="13.5" spans="1:3">
      <c r="A1424"/>
      <c r="B1424"/>
      <c r="C1424"/>
    </row>
    <row r="1425" ht="13.5" spans="1:3">
      <c r="A1425"/>
      <c r="B1425"/>
      <c r="C1425"/>
    </row>
    <row r="1426" ht="13.5" spans="1:3">
      <c r="A1426"/>
      <c r="B1426"/>
      <c r="C1426"/>
    </row>
    <row r="1427" ht="13.5" spans="1:3">
      <c r="A1427"/>
      <c r="B1427"/>
      <c r="C1427"/>
    </row>
    <row r="1428" ht="13.5" spans="1:3">
      <c r="A1428"/>
      <c r="B1428"/>
      <c r="C1428"/>
    </row>
    <row r="1429" ht="13.5" spans="1:3">
      <c r="A1429"/>
      <c r="B1429"/>
      <c r="C1429"/>
    </row>
    <row r="1430" ht="13.5" spans="1:3">
      <c r="A1430"/>
      <c r="B1430"/>
      <c r="C1430"/>
    </row>
    <row r="1431" ht="13.5" spans="1:3">
      <c r="A1431"/>
      <c r="B1431"/>
      <c r="C1431"/>
    </row>
    <row r="1432" ht="13.5" spans="1:3">
      <c r="A1432"/>
      <c r="B1432"/>
      <c r="C1432"/>
    </row>
    <row r="1433" ht="13.5" spans="1:3">
      <c r="A1433"/>
      <c r="B1433"/>
      <c r="C1433"/>
    </row>
    <row r="1434" ht="13.5" spans="1:3">
      <c r="A1434"/>
      <c r="B1434"/>
      <c r="C1434"/>
    </row>
    <row r="1435" ht="13.5" spans="1:3">
      <c r="A1435"/>
      <c r="B1435"/>
      <c r="C1435"/>
    </row>
    <row r="1436" ht="13.5" spans="1:3">
      <c r="A1436"/>
      <c r="B1436"/>
      <c r="C1436"/>
    </row>
    <row r="1437" ht="13.5" spans="1:3">
      <c r="A1437"/>
      <c r="B1437"/>
      <c r="C1437"/>
    </row>
    <row r="1438" ht="13.5" spans="1:3">
      <c r="A1438"/>
      <c r="B1438"/>
      <c r="C1438"/>
    </row>
    <row r="1439" ht="13.5" spans="1:3">
      <c r="A1439"/>
      <c r="B1439"/>
      <c r="C1439"/>
    </row>
    <row r="1440" ht="13.5" spans="1:3">
      <c r="A1440"/>
      <c r="B1440"/>
      <c r="C1440"/>
    </row>
    <row r="1441" ht="13.5" spans="1:3">
      <c r="A1441"/>
      <c r="B1441"/>
      <c r="C1441"/>
    </row>
    <row r="1442" ht="13.5" spans="1:3">
      <c r="A1442"/>
      <c r="B1442"/>
      <c r="C1442"/>
    </row>
    <row r="1443" ht="13.5" spans="1:3">
      <c r="A1443"/>
      <c r="B1443"/>
      <c r="C1443"/>
    </row>
    <row r="1444" ht="13.5" spans="1:3">
      <c r="A1444"/>
      <c r="B1444"/>
      <c r="C1444"/>
    </row>
    <row r="1445" ht="13.5" spans="1:3">
      <c r="A1445"/>
      <c r="B1445"/>
      <c r="C1445"/>
    </row>
    <row r="1446" ht="13.5" spans="1:3">
      <c r="A1446"/>
      <c r="B1446"/>
      <c r="C1446"/>
    </row>
    <row r="1447" ht="13.5" spans="1:3">
      <c r="A1447"/>
      <c r="B1447"/>
      <c r="C1447"/>
    </row>
    <row r="1448" ht="13.5" spans="1:3">
      <c r="A1448"/>
      <c r="B1448"/>
      <c r="C1448"/>
    </row>
    <row r="1449" ht="13.5" spans="1:3">
      <c r="A1449"/>
      <c r="B1449"/>
      <c r="C1449"/>
    </row>
    <row r="1450" ht="13.5" spans="1:3">
      <c r="A1450"/>
      <c r="B1450"/>
      <c r="C1450"/>
    </row>
    <row r="1451" ht="13.5" spans="1:3">
      <c r="A1451"/>
      <c r="B1451"/>
      <c r="C1451"/>
    </row>
    <row r="1452" ht="13.5" spans="1:3">
      <c r="A1452"/>
      <c r="B1452"/>
      <c r="C1452"/>
    </row>
    <row r="1453" ht="13.5" spans="1:3">
      <c r="A1453"/>
      <c r="B1453"/>
      <c r="C1453"/>
    </row>
    <row r="1454" ht="13.5" spans="1:3">
      <c r="A1454"/>
      <c r="B1454"/>
      <c r="C1454"/>
    </row>
    <row r="1455" ht="13.5" spans="1:3">
      <c r="A1455"/>
      <c r="B1455"/>
      <c r="C1455"/>
    </row>
    <row r="1456" ht="13.5" spans="1:3">
      <c r="A1456"/>
      <c r="B1456"/>
      <c r="C1456"/>
    </row>
    <row r="1457" ht="13.5" spans="1:3">
      <c r="A1457"/>
      <c r="B1457"/>
      <c r="C1457"/>
    </row>
    <row r="1458" ht="13.5" spans="1:3">
      <c r="A1458"/>
      <c r="B1458"/>
      <c r="C1458"/>
    </row>
    <row r="1459" ht="13.5" spans="1:3">
      <c r="A1459"/>
      <c r="B1459"/>
      <c r="C1459"/>
    </row>
    <row r="1460" ht="13.5" spans="1:3">
      <c r="A1460"/>
      <c r="B1460"/>
      <c r="C1460"/>
    </row>
    <row r="1461" ht="13.5" spans="1:3">
      <c r="A1461"/>
      <c r="B1461"/>
      <c r="C1461"/>
    </row>
    <row r="1462" ht="13.5" spans="1:3">
      <c r="A1462"/>
      <c r="B1462"/>
      <c r="C1462"/>
    </row>
    <row r="1463" ht="13.5" spans="1:3">
      <c r="A1463"/>
      <c r="B1463"/>
      <c r="C1463"/>
    </row>
    <row r="1464" ht="13.5" spans="1:3">
      <c r="A1464"/>
      <c r="B1464"/>
      <c r="C1464"/>
    </row>
    <row r="1465" ht="13.5" spans="1:3">
      <c r="A1465"/>
      <c r="B1465"/>
      <c r="C1465"/>
    </row>
    <row r="1466" ht="13.5" spans="1:3">
      <c r="A1466"/>
      <c r="B1466"/>
      <c r="C1466"/>
    </row>
    <row r="1467" ht="13.5" spans="1:3">
      <c r="A1467"/>
      <c r="B1467"/>
      <c r="C1467"/>
    </row>
    <row r="1468" ht="13.5" spans="1:3">
      <c r="A1468"/>
      <c r="B1468"/>
      <c r="C1468"/>
    </row>
    <row r="1469" ht="13.5" spans="1:3">
      <c r="A1469"/>
      <c r="B1469"/>
      <c r="C1469"/>
    </row>
    <row r="1470" ht="13.5" spans="1:3">
      <c r="A1470"/>
      <c r="B1470"/>
      <c r="C1470"/>
    </row>
    <row r="1471" ht="13.5" spans="1:3">
      <c r="A1471"/>
      <c r="B1471"/>
      <c r="C1471"/>
    </row>
    <row r="1472" ht="13.5" spans="1:3">
      <c r="A1472"/>
      <c r="B1472"/>
      <c r="C1472"/>
    </row>
    <row r="1473" ht="13.5" spans="1:3">
      <c r="A1473"/>
      <c r="B1473"/>
      <c r="C1473"/>
    </row>
    <row r="1474" ht="13.5" spans="1:3">
      <c r="A1474"/>
      <c r="B1474"/>
      <c r="C1474"/>
    </row>
    <row r="1475" ht="13.5" spans="1:3">
      <c r="A1475"/>
      <c r="B1475"/>
      <c r="C1475"/>
    </row>
    <row r="1476" ht="13.5" spans="1:3">
      <c r="A1476"/>
      <c r="B1476"/>
      <c r="C1476"/>
    </row>
    <row r="1477" ht="13.5" spans="1:3">
      <c r="A1477"/>
      <c r="B1477"/>
      <c r="C1477"/>
    </row>
    <row r="1478" ht="13.5" spans="1:3">
      <c r="A1478"/>
      <c r="B1478"/>
      <c r="C1478"/>
    </row>
    <row r="1479" ht="13.5" spans="1:3">
      <c r="A1479"/>
      <c r="B1479"/>
      <c r="C1479"/>
    </row>
    <row r="1480" ht="13.5" spans="1:3">
      <c r="A1480"/>
      <c r="B1480"/>
      <c r="C1480"/>
    </row>
    <row r="1481" ht="13.5" spans="1:3">
      <c r="A1481"/>
      <c r="B1481"/>
      <c r="C1481"/>
    </row>
    <row r="1482" ht="13.5" spans="1:3">
      <c r="A1482"/>
      <c r="B1482"/>
      <c r="C1482"/>
    </row>
    <row r="1483" ht="13.5" spans="1:3">
      <c r="A1483"/>
      <c r="B1483"/>
      <c r="C1483"/>
    </row>
    <row r="1484" ht="13.5" spans="1:3">
      <c r="A1484"/>
      <c r="B1484"/>
      <c r="C1484"/>
    </row>
    <row r="1485" ht="13.5" spans="1:3">
      <c r="A1485"/>
      <c r="B1485"/>
      <c r="C1485"/>
    </row>
    <row r="1486" ht="13.5" spans="1:3">
      <c r="A1486"/>
      <c r="B1486"/>
      <c r="C1486"/>
    </row>
    <row r="1487" ht="13.5" spans="1:3">
      <c r="A1487"/>
      <c r="B1487"/>
      <c r="C1487"/>
    </row>
    <row r="1488" ht="13.5" spans="1:3">
      <c r="A1488"/>
      <c r="B1488"/>
      <c r="C1488"/>
    </row>
    <row r="1489" ht="13.5" spans="1:3">
      <c r="A1489"/>
      <c r="B1489"/>
      <c r="C1489"/>
    </row>
    <row r="1490" ht="13.5" spans="1:3">
      <c r="A1490"/>
      <c r="B1490"/>
      <c r="C1490"/>
    </row>
    <row r="1491" ht="13.5" spans="1:3">
      <c r="A1491"/>
      <c r="B1491"/>
      <c r="C1491"/>
    </row>
    <row r="1492" ht="13.5" spans="1:3">
      <c r="A1492"/>
      <c r="B1492"/>
      <c r="C1492"/>
    </row>
    <row r="1493" ht="13.5" spans="1:3">
      <c r="A1493"/>
      <c r="B1493"/>
      <c r="C1493"/>
    </row>
    <row r="1494" ht="13.5" spans="1:3">
      <c r="A1494"/>
      <c r="B1494"/>
      <c r="C1494"/>
    </row>
    <row r="1495" ht="13.5" spans="1:3">
      <c r="A1495"/>
      <c r="B1495"/>
      <c r="C1495"/>
    </row>
    <row r="1496" ht="13.5" spans="1:3">
      <c r="A1496"/>
      <c r="B1496"/>
      <c r="C1496"/>
    </row>
    <row r="1497" ht="13.5" spans="1:3">
      <c r="A1497"/>
      <c r="B1497"/>
      <c r="C1497"/>
    </row>
    <row r="1498" ht="13.5" spans="1:3">
      <c r="A1498"/>
      <c r="B1498"/>
      <c r="C1498"/>
    </row>
    <row r="1499" ht="13.5" spans="1:3">
      <c r="A1499"/>
      <c r="B1499"/>
      <c r="C1499"/>
    </row>
    <row r="1500" ht="13.5" spans="1:3">
      <c r="A1500"/>
      <c r="B1500"/>
      <c r="C1500"/>
    </row>
    <row r="1501" ht="13.5" spans="1:3">
      <c r="A1501"/>
      <c r="B1501"/>
      <c r="C1501"/>
    </row>
    <row r="1502" ht="13.5" spans="1:3">
      <c r="A1502"/>
      <c r="B1502"/>
      <c r="C1502"/>
    </row>
    <row r="1503" ht="13.5" spans="1:3">
      <c r="A1503"/>
      <c r="B1503"/>
      <c r="C1503"/>
    </row>
    <row r="1504" ht="13.5" spans="1:3">
      <c r="A1504"/>
      <c r="B1504"/>
      <c r="C1504"/>
    </row>
    <row r="1505" ht="13.5" spans="1:3">
      <c r="A1505"/>
      <c r="B1505"/>
      <c r="C1505"/>
    </row>
    <row r="1506" ht="13.5" spans="1:3">
      <c r="A1506"/>
      <c r="B1506"/>
      <c r="C1506"/>
    </row>
    <row r="1507" ht="13.5" spans="1:3">
      <c r="A1507"/>
      <c r="B1507"/>
      <c r="C1507"/>
    </row>
    <row r="1508" ht="13.5" spans="1:3">
      <c r="A1508"/>
      <c r="B1508"/>
      <c r="C1508"/>
    </row>
    <row r="1509" ht="13.5" spans="1:3">
      <c r="A1509"/>
      <c r="B1509"/>
      <c r="C1509"/>
    </row>
    <row r="1510" ht="13.5" spans="1:3">
      <c r="A1510"/>
      <c r="B1510"/>
      <c r="C1510"/>
    </row>
    <row r="1511" ht="13.5" spans="1:3">
      <c r="A1511"/>
      <c r="B1511"/>
      <c r="C1511"/>
    </row>
    <row r="1512" ht="13.5" spans="1:3">
      <c r="A1512"/>
      <c r="B1512"/>
      <c r="C1512"/>
    </row>
    <row r="1513" ht="13.5" spans="1:3">
      <c r="A1513"/>
      <c r="B1513"/>
      <c r="C1513"/>
    </row>
    <row r="1514" ht="13.5" spans="1:3">
      <c r="A1514"/>
      <c r="B1514"/>
      <c r="C1514"/>
    </row>
    <row r="1515" ht="13.5" spans="1:3">
      <c r="A1515"/>
      <c r="B1515"/>
      <c r="C1515"/>
    </row>
    <row r="1516" ht="13.5" spans="1:3">
      <c r="A1516"/>
      <c r="B1516"/>
      <c r="C1516"/>
    </row>
    <row r="1517" ht="13.5" spans="1:3">
      <c r="A1517"/>
      <c r="B1517"/>
      <c r="C1517"/>
    </row>
    <row r="1518" ht="13.5" spans="1:3">
      <c r="A1518"/>
      <c r="B1518"/>
      <c r="C1518"/>
    </row>
    <row r="1519" ht="13.5" spans="1:3">
      <c r="A1519"/>
      <c r="B1519"/>
      <c r="C1519"/>
    </row>
    <row r="1520" ht="13.5" spans="1:3">
      <c r="A1520"/>
      <c r="B1520"/>
      <c r="C1520"/>
    </row>
    <row r="1521" ht="13.5" spans="1:3">
      <c r="A1521"/>
      <c r="B1521"/>
      <c r="C1521"/>
    </row>
    <row r="1522" ht="13.5" spans="1:3">
      <c r="A1522"/>
      <c r="B1522"/>
      <c r="C1522"/>
    </row>
    <row r="1523" ht="13.5" spans="1:3">
      <c r="A1523"/>
      <c r="B1523"/>
      <c r="C1523"/>
    </row>
    <row r="1524" ht="13.5" spans="1:3">
      <c r="A1524"/>
      <c r="B1524"/>
      <c r="C1524"/>
    </row>
    <row r="1525" ht="13.5" spans="1:3">
      <c r="A1525"/>
      <c r="B1525"/>
      <c r="C1525"/>
    </row>
    <row r="1526" ht="13.5" spans="1:3">
      <c r="A1526"/>
      <c r="B1526"/>
      <c r="C1526"/>
    </row>
    <row r="1527" ht="13.5" spans="1:3">
      <c r="A1527"/>
      <c r="B1527"/>
      <c r="C1527"/>
    </row>
    <row r="1528" ht="13.5" spans="1:3">
      <c r="A1528"/>
      <c r="B1528"/>
      <c r="C1528"/>
    </row>
    <row r="1529" ht="13.5" spans="1:3">
      <c r="A1529"/>
      <c r="B1529"/>
      <c r="C1529"/>
    </row>
    <row r="1530" ht="13.5" spans="1:3">
      <c r="A1530"/>
      <c r="B1530"/>
      <c r="C1530"/>
    </row>
    <row r="1531" ht="13.5" spans="1:3">
      <c r="A1531"/>
      <c r="B1531"/>
      <c r="C1531"/>
    </row>
    <row r="1532" ht="13.5" spans="1:3">
      <c r="A1532"/>
      <c r="B1532"/>
      <c r="C1532"/>
    </row>
    <row r="1533" ht="13.5" spans="1:3">
      <c r="A1533"/>
      <c r="B1533"/>
      <c r="C1533"/>
    </row>
    <row r="1534" ht="13.5" spans="1:3">
      <c r="A1534"/>
      <c r="B1534"/>
      <c r="C1534"/>
    </row>
    <row r="1535" ht="13.5" spans="1:3">
      <c r="A1535"/>
      <c r="B1535"/>
      <c r="C1535"/>
    </row>
    <row r="1536" ht="13.5" spans="1:3">
      <c r="A1536"/>
      <c r="B1536"/>
      <c r="C1536"/>
    </row>
    <row r="1537" ht="13.5" spans="1:3">
      <c r="A1537"/>
      <c r="B1537"/>
      <c r="C1537"/>
    </row>
    <row r="1538" ht="13.5" spans="1:3">
      <c r="A1538"/>
      <c r="B1538"/>
      <c r="C1538"/>
    </row>
    <row r="1539" ht="13.5" spans="1:3">
      <c r="A1539"/>
      <c r="B1539"/>
      <c r="C1539"/>
    </row>
    <row r="1540" ht="13.5" spans="1:3">
      <c r="A1540"/>
      <c r="B1540"/>
      <c r="C1540"/>
    </row>
    <row r="1541" ht="13.5" spans="1:3">
      <c r="A1541"/>
      <c r="B1541"/>
      <c r="C1541"/>
    </row>
    <row r="1542" ht="13.5" spans="1:3">
      <c r="A1542"/>
      <c r="B1542"/>
      <c r="C1542"/>
    </row>
    <row r="1543" ht="13.5" spans="1:3">
      <c r="A1543"/>
      <c r="B1543"/>
      <c r="C1543"/>
    </row>
    <row r="1544" ht="13.5" spans="1:3">
      <c r="A1544"/>
      <c r="B1544"/>
      <c r="C1544"/>
    </row>
    <row r="1545" ht="13.5" spans="1:3">
      <c r="A1545"/>
      <c r="B1545"/>
      <c r="C1545"/>
    </row>
    <row r="1546" ht="13.5" spans="1:3">
      <c r="A1546"/>
      <c r="B1546"/>
      <c r="C1546"/>
    </row>
    <row r="1547" ht="13.5" spans="1:3">
      <c r="A1547"/>
      <c r="B1547"/>
      <c r="C1547"/>
    </row>
    <row r="1548" ht="13.5" spans="1:3">
      <c r="A1548"/>
      <c r="B1548"/>
      <c r="C1548"/>
    </row>
    <row r="1549" ht="13.5" spans="1:3">
      <c r="A1549"/>
      <c r="B1549"/>
      <c r="C1549"/>
    </row>
    <row r="1550" ht="13.5" spans="1:3">
      <c r="A1550"/>
      <c r="B1550"/>
      <c r="C1550"/>
    </row>
    <row r="1551" ht="13.5" spans="1:3">
      <c r="A1551"/>
      <c r="B1551"/>
      <c r="C1551"/>
    </row>
    <row r="1552" ht="13.5" spans="1:3">
      <c r="A1552"/>
      <c r="B1552"/>
      <c r="C1552"/>
    </row>
    <row r="1553" ht="13.5" spans="1:3">
      <c r="A1553"/>
      <c r="B1553"/>
      <c r="C1553"/>
    </row>
    <row r="1554" ht="13.5" spans="1:3">
      <c r="A1554"/>
      <c r="B1554"/>
      <c r="C1554"/>
    </row>
    <row r="1555" ht="13.5" spans="1:3">
      <c r="A1555"/>
      <c r="B1555"/>
      <c r="C1555"/>
    </row>
    <row r="1556" ht="13.5" spans="1:3">
      <c r="A1556"/>
      <c r="B1556"/>
      <c r="C1556"/>
    </row>
    <row r="1557" ht="13.5" spans="1:3">
      <c r="A1557"/>
      <c r="B1557"/>
      <c r="C1557"/>
    </row>
    <row r="1558" ht="13.5" spans="1:3">
      <c r="A1558"/>
      <c r="B1558"/>
      <c r="C1558"/>
    </row>
    <row r="1559" ht="13.5" spans="1:3">
      <c r="A1559"/>
      <c r="B1559"/>
      <c r="C1559"/>
    </row>
    <row r="1560" ht="13.5" spans="1:3">
      <c r="A1560"/>
      <c r="B1560"/>
      <c r="C1560"/>
    </row>
    <row r="1561" ht="13.5" spans="1:3">
      <c r="A1561"/>
      <c r="B1561"/>
      <c r="C1561"/>
    </row>
    <row r="1562" ht="13.5" spans="1:3">
      <c r="A1562"/>
      <c r="B1562"/>
      <c r="C1562"/>
    </row>
    <row r="1563" ht="13.5" spans="1:3">
      <c r="A1563"/>
      <c r="B1563"/>
      <c r="C1563"/>
    </row>
    <row r="1564" ht="13.5" spans="1:3">
      <c r="A1564"/>
      <c r="B1564"/>
      <c r="C1564"/>
    </row>
    <row r="1565" ht="13.5" spans="1:3">
      <c r="A1565"/>
      <c r="B1565"/>
      <c r="C1565"/>
    </row>
    <row r="1566" ht="13.5" spans="1:3">
      <c r="A1566"/>
      <c r="B1566"/>
      <c r="C1566"/>
    </row>
    <row r="1567" ht="13.5" spans="1:3">
      <c r="A1567"/>
      <c r="B1567"/>
      <c r="C1567"/>
    </row>
    <row r="1568" ht="13.5" spans="1:3">
      <c r="A1568"/>
      <c r="B1568"/>
      <c r="C1568"/>
    </row>
    <row r="1569" ht="13.5" spans="1:3">
      <c r="A1569"/>
      <c r="B1569"/>
      <c r="C1569"/>
    </row>
    <row r="1570" ht="13.5" spans="1:3">
      <c r="A1570"/>
      <c r="B1570"/>
      <c r="C1570"/>
    </row>
    <row r="1571" ht="13.5" spans="1:3">
      <c r="A1571"/>
      <c r="B1571"/>
      <c r="C1571"/>
    </row>
    <row r="1572" ht="13.5" spans="1:3">
      <c r="A1572"/>
      <c r="B1572"/>
      <c r="C1572"/>
    </row>
    <row r="1573" ht="13.5" spans="1:3">
      <c r="A1573"/>
      <c r="B1573"/>
      <c r="C1573"/>
    </row>
    <row r="1574" ht="13.5" spans="1:3">
      <c r="A1574"/>
      <c r="B1574"/>
      <c r="C1574"/>
    </row>
    <row r="1575" ht="13.5" spans="1:3">
      <c r="A1575"/>
      <c r="B1575"/>
      <c r="C1575"/>
    </row>
    <row r="1576" ht="13.5" spans="1:3">
      <c r="A1576"/>
      <c r="B1576"/>
      <c r="C1576"/>
    </row>
    <row r="1577" ht="13.5" spans="1:3">
      <c r="A1577"/>
      <c r="B1577"/>
      <c r="C1577"/>
    </row>
    <row r="1578" ht="13.5" spans="1:3">
      <c r="A1578"/>
      <c r="B1578"/>
      <c r="C1578"/>
    </row>
    <row r="1579" ht="13.5" spans="1:3">
      <c r="A1579"/>
      <c r="B1579"/>
      <c r="C1579"/>
    </row>
    <row r="1580" ht="13.5" spans="1:3">
      <c r="A1580"/>
      <c r="B1580"/>
      <c r="C1580"/>
    </row>
    <row r="1581" ht="13.5" spans="1:3">
      <c r="A1581"/>
      <c r="B1581"/>
      <c r="C1581"/>
    </row>
    <row r="1582" ht="13.5" spans="1:3">
      <c r="A1582"/>
      <c r="B1582"/>
      <c r="C1582"/>
    </row>
    <row r="1583" ht="13.5" spans="1:3">
      <c r="A1583"/>
      <c r="B1583"/>
      <c r="C1583"/>
    </row>
    <row r="1584" ht="13.5" spans="1:3">
      <c r="A1584"/>
      <c r="B1584"/>
      <c r="C1584"/>
    </row>
    <row r="1585" ht="13.5" spans="1:3">
      <c r="A1585"/>
      <c r="B1585"/>
      <c r="C1585"/>
    </row>
    <row r="1586" ht="13.5" spans="1:3">
      <c r="A1586"/>
      <c r="B1586"/>
      <c r="C1586"/>
    </row>
    <row r="1587" ht="13.5" spans="1:3">
      <c r="A1587"/>
      <c r="B1587"/>
      <c r="C1587"/>
    </row>
    <row r="1588" ht="13.5" spans="1:3">
      <c r="A1588"/>
      <c r="B1588"/>
      <c r="C1588"/>
    </row>
    <row r="1589" ht="13.5" spans="1:3">
      <c r="A1589"/>
      <c r="B1589"/>
      <c r="C1589"/>
    </row>
    <row r="1590" ht="13.5" spans="1:3">
      <c r="A1590"/>
      <c r="B1590"/>
      <c r="C1590"/>
    </row>
    <row r="1591" ht="13.5" spans="1:3">
      <c r="A1591"/>
      <c r="B1591"/>
      <c r="C1591"/>
    </row>
    <row r="1592" ht="13.5" spans="1:3">
      <c r="A1592"/>
      <c r="B1592"/>
      <c r="C1592"/>
    </row>
    <row r="1593" ht="13.5" spans="1:3">
      <c r="A1593"/>
      <c r="B1593"/>
      <c r="C1593"/>
    </row>
    <row r="1594" ht="13.5" spans="1:3">
      <c r="A1594"/>
      <c r="B1594"/>
      <c r="C1594"/>
    </row>
    <row r="1595" ht="13.5" spans="1:3">
      <c r="A1595"/>
      <c r="B1595"/>
      <c r="C1595"/>
    </row>
    <row r="1596" ht="13.5" spans="1:3">
      <c r="A1596"/>
      <c r="B1596"/>
      <c r="C1596"/>
    </row>
    <row r="1597" ht="13.5" spans="1:3">
      <c r="A1597"/>
      <c r="B1597"/>
      <c r="C1597"/>
    </row>
    <row r="1598" ht="13.5" spans="1:3">
      <c r="A1598"/>
      <c r="B1598"/>
      <c r="C1598"/>
    </row>
    <row r="1599" ht="13.5" spans="1:3">
      <c r="A1599"/>
      <c r="B1599"/>
      <c r="C1599"/>
    </row>
    <row r="1600" ht="13.5" spans="1:3">
      <c r="A1600"/>
      <c r="B1600"/>
      <c r="C1600"/>
    </row>
    <row r="1601" ht="13.5" spans="1:3">
      <c r="A1601"/>
      <c r="B1601"/>
      <c r="C1601"/>
    </row>
    <row r="1602" ht="13.5" spans="1:3">
      <c r="A1602"/>
      <c r="B1602"/>
      <c r="C1602"/>
    </row>
    <row r="1603" ht="13.5" spans="1:3">
      <c r="A1603"/>
      <c r="B1603"/>
      <c r="C1603"/>
    </row>
    <row r="1604" ht="13.5" spans="1:3">
      <c r="A1604"/>
      <c r="B1604"/>
      <c r="C1604"/>
    </row>
    <row r="1605" ht="13.5" spans="1:3">
      <c r="A1605"/>
      <c r="B1605"/>
      <c r="C1605"/>
    </row>
    <row r="1606" ht="13.5" spans="1:3">
      <c r="A1606"/>
      <c r="B1606"/>
      <c r="C1606"/>
    </row>
    <row r="1607" ht="13.5" spans="1:3">
      <c r="A1607"/>
      <c r="B1607"/>
      <c r="C1607"/>
    </row>
    <row r="1608" ht="13.5" spans="1:3">
      <c r="A1608"/>
      <c r="B1608"/>
      <c r="C1608"/>
    </row>
    <row r="1609" ht="13.5" spans="1:3">
      <c r="A1609"/>
      <c r="B1609"/>
      <c r="C1609"/>
    </row>
    <row r="1610" ht="13.5" spans="1:3">
      <c r="A1610"/>
      <c r="B1610"/>
      <c r="C1610"/>
    </row>
    <row r="1611" ht="13.5" spans="1:3">
      <c r="A1611"/>
      <c r="B1611"/>
      <c r="C1611"/>
    </row>
    <row r="1612" ht="13.5" spans="1:3">
      <c r="A1612"/>
      <c r="B1612"/>
      <c r="C1612"/>
    </row>
    <row r="1613" ht="13.5" spans="1:3">
      <c r="A1613"/>
      <c r="B1613"/>
      <c r="C1613"/>
    </row>
    <row r="1614" ht="13.5" spans="1:3">
      <c r="A1614"/>
      <c r="B1614"/>
      <c r="C1614"/>
    </row>
    <row r="1615" ht="13.5" spans="1:3">
      <c r="A1615"/>
      <c r="B1615"/>
      <c r="C1615"/>
    </row>
    <row r="1616" ht="13.5" spans="1:3">
      <c r="A1616"/>
      <c r="B1616"/>
      <c r="C1616"/>
    </row>
    <row r="1617" ht="13.5" spans="1:3">
      <c r="A1617"/>
      <c r="B1617"/>
      <c r="C1617"/>
    </row>
    <row r="1618" ht="13.5" spans="1:3">
      <c r="A1618"/>
      <c r="B1618"/>
      <c r="C1618"/>
    </row>
    <row r="1619" ht="13.5" spans="1:3">
      <c r="A1619"/>
      <c r="B1619"/>
      <c r="C1619"/>
    </row>
    <row r="1620" ht="13.5" spans="1:3">
      <c r="A1620"/>
      <c r="B1620"/>
      <c r="C1620"/>
    </row>
    <row r="1621" ht="13.5" spans="1:3">
      <c r="A1621"/>
      <c r="B1621"/>
      <c r="C1621"/>
    </row>
    <row r="1622" ht="13.5" spans="1:3">
      <c r="A1622"/>
      <c r="B1622"/>
      <c r="C1622"/>
    </row>
    <row r="1623" ht="13.5" spans="1:3">
      <c r="A1623"/>
      <c r="B1623"/>
      <c r="C1623"/>
    </row>
    <row r="1624" ht="13.5" spans="1:3">
      <c r="A1624"/>
      <c r="B1624"/>
      <c r="C1624"/>
    </row>
    <row r="1625" ht="13.5" spans="1:3">
      <c r="A1625"/>
      <c r="B1625"/>
      <c r="C1625"/>
    </row>
    <row r="1626" ht="13.5" spans="1:3">
      <c r="A1626"/>
      <c r="B1626"/>
      <c r="C1626"/>
    </row>
    <row r="1627" ht="13.5" spans="1:3">
      <c r="A1627"/>
      <c r="B1627"/>
      <c r="C1627"/>
    </row>
    <row r="1628" ht="13.5" spans="1:3">
      <c r="A1628"/>
      <c r="B1628"/>
      <c r="C1628"/>
    </row>
    <row r="1629" ht="13.5" spans="1:3">
      <c r="A1629"/>
      <c r="B1629"/>
      <c r="C1629"/>
    </row>
    <row r="1630" ht="13.5" spans="1:3">
      <c r="A1630"/>
      <c r="B1630"/>
      <c r="C1630"/>
    </row>
    <row r="1631" ht="13.5" spans="1:3">
      <c r="A1631"/>
      <c r="B1631"/>
      <c r="C1631"/>
    </row>
    <row r="1632" ht="13.5" spans="1:3">
      <c r="A1632"/>
      <c r="B1632"/>
      <c r="C1632"/>
    </row>
    <row r="1633" ht="13.5" spans="1:3">
      <c r="A1633"/>
      <c r="B1633"/>
      <c r="C1633"/>
    </row>
    <row r="1634" ht="13.5" spans="1:3">
      <c r="A1634"/>
      <c r="B1634"/>
      <c r="C1634"/>
    </row>
    <row r="1635" ht="13.5" spans="1:3">
      <c r="A1635"/>
      <c r="B1635"/>
      <c r="C1635"/>
    </row>
    <row r="1636" ht="13.5" spans="1:3">
      <c r="A1636"/>
      <c r="B1636"/>
      <c r="C1636"/>
    </row>
    <row r="1637" ht="13.5" spans="1:3">
      <c r="A1637"/>
      <c r="B1637"/>
      <c r="C1637"/>
    </row>
    <row r="1638" ht="13.5" spans="1:3">
      <c r="A1638"/>
      <c r="B1638"/>
      <c r="C1638"/>
    </row>
    <row r="1639" ht="13.5" spans="1:3">
      <c r="A1639"/>
      <c r="B1639"/>
      <c r="C1639"/>
    </row>
    <row r="1640" ht="13.5" spans="1:3">
      <c r="A1640"/>
      <c r="B1640"/>
      <c r="C1640"/>
    </row>
    <row r="1641" ht="13.5" spans="1:3">
      <c r="A1641"/>
      <c r="B1641"/>
      <c r="C1641"/>
    </row>
    <row r="1642" ht="13.5" spans="1:3">
      <c r="A1642"/>
      <c r="B1642"/>
      <c r="C1642"/>
    </row>
    <row r="1643" ht="13.5" spans="1:3">
      <c r="A1643"/>
      <c r="B1643"/>
      <c r="C1643"/>
    </row>
    <row r="1644" ht="13.5" spans="1:3">
      <c r="A1644"/>
      <c r="B1644"/>
      <c r="C1644"/>
    </row>
    <row r="1645" ht="13.5" spans="1:3">
      <c r="A1645"/>
      <c r="B1645"/>
      <c r="C1645"/>
    </row>
    <row r="1646" ht="13.5" spans="1:3">
      <c r="A1646"/>
      <c r="B1646"/>
      <c r="C1646"/>
    </row>
    <row r="1647" ht="13.5" spans="1:3">
      <c r="A1647"/>
      <c r="B1647"/>
      <c r="C1647"/>
    </row>
    <row r="1648" ht="13.5" spans="1:3">
      <c r="A1648"/>
      <c r="B1648"/>
      <c r="C1648"/>
    </row>
    <row r="1649" ht="13.5" spans="1:3">
      <c r="A1649"/>
      <c r="B1649"/>
      <c r="C1649"/>
    </row>
    <row r="1650" ht="13.5" spans="1:3">
      <c r="A1650"/>
      <c r="B1650"/>
      <c r="C1650"/>
    </row>
    <row r="1651" ht="13.5" spans="1:3">
      <c r="A1651"/>
      <c r="B1651"/>
      <c r="C1651"/>
    </row>
    <row r="1652" ht="13.5" spans="1:3">
      <c r="A1652"/>
      <c r="B1652"/>
      <c r="C1652"/>
    </row>
    <row r="1653" ht="13.5" spans="1:3">
      <c r="A1653"/>
      <c r="B1653"/>
      <c r="C1653"/>
    </row>
    <row r="1654" ht="13.5" spans="1:3">
      <c r="A1654"/>
      <c r="B1654"/>
      <c r="C1654"/>
    </row>
    <row r="1655" ht="13.5" spans="1:3">
      <c r="A1655"/>
      <c r="B1655"/>
      <c r="C1655"/>
    </row>
    <row r="1656" ht="13.5" spans="1:3">
      <c r="A1656"/>
      <c r="B1656"/>
      <c r="C1656"/>
    </row>
    <row r="1657" ht="13.5" spans="1:3">
      <c r="A1657"/>
      <c r="B1657"/>
      <c r="C1657"/>
    </row>
    <row r="1658" ht="13.5" spans="1:3">
      <c r="A1658"/>
      <c r="B1658"/>
      <c r="C1658"/>
    </row>
    <row r="1659" ht="13.5" spans="1:3">
      <c r="A1659"/>
      <c r="B1659"/>
      <c r="C1659"/>
    </row>
    <row r="1660" ht="13.5" spans="1:3">
      <c r="A1660"/>
      <c r="B1660"/>
      <c r="C1660"/>
    </row>
    <row r="1661" ht="13.5" spans="1:3">
      <c r="A1661"/>
      <c r="B1661"/>
      <c r="C1661"/>
    </row>
    <row r="1662" ht="13.5" spans="1:3">
      <c r="A1662"/>
      <c r="B1662"/>
      <c r="C1662"/>
    </row>
    <row r="1663" ht="13.5" spans="1:3">
      <c r="A1663"/>
      <c r="B1663"/>
      <c r="C1663"/>
    </row>
    <row r="1664" ht="13.5" spans="1:3">
      <c r="A1664"/>
      <c r="B1664"/>
      <c r="C1664"/>
    </row>
    <row r="1665" ht="13.5" spans="1:3">
      <c r="A1665"/>
      <c r="B1665"/>
      <c r="C1665"/>
    </row>
    <row r="1666" ht="13.5" spans="1:3">
      <c r="A1666"/>
      <c r="B1666"/>
      <c r="C1666"/>
    </row>
    <row r="1667" ht="13.5" spans="1:3">
      <c r="A1667"/>
      <c r="B1667"/>
      <c r="C1667"/>
    </row>
    <row r="1668" ht="13.5" spans="1:3">
      <c r="A1668"/>
      <c r="B1668"/>
      <c r="C1668"/>
    </row>
    <row r="1669" ht="13.5" spans="1:3">
      <c r="A1669"/>
      <c r="B1669"/>
      <c r="C1669"/>
    </row>
    <row r="1670" ht="13.5" spans="1:3">
      <c r="A1670"/>
      <c r="B1670"/>
      <c r="C1670"/>
    </row>
    <row r="1671" ht="13.5" spans="1:3">
      <c r="A1671"/>
      <c r="B1671"/>
      <c r="C1671"/>
    </row>
    <row r="1672" ht="13.5" spans="1:3">
      <c r="A1672"/>
      <c r="B1672"/>
      <c r="C1672"/>
    </row>
    <row r="1673" ht="13.5" spans="1:3">
      <c r="A1673"/>
      <c r="B1673"/>
      <c r="C1673"/>
    </row>
    <row r="1674" ht="13.5" spans="1:3">
      <c r="A1674"/>
      <c r="B1674"/>
      <c r="C1674"/>
    </row>
    <row r="1675" ht="13.5" spans="1:3">
      <c r="A1675"/>
      <c r="B1675"/>
      <c r="C1675"/>
    </row>
    <row r="1676" ht="13.5" spans="1:3">
      <c r="A1676"/>
      <c r="B1676"/>
      <c r="C1676"/>
    </row>
    <row r="1677" ht="13.5" spans="1:3">
      <c r="A1677"/>
      <c r="B1677"/>
      <c r="C1677"/>
    </row>
    <row r="1678" ht="13.5" spans="1:3">
      <c r="A1678"/>
      <c r="B1678"/>
      <c r="C1678"/>
    </row>
    <row r="1679" ht="13.5" spans="1:3">
      <c r="A1679"/>
      <c r="B1679"/>
      <c r="C1679"/>
    </row>
    <row r="1680" ht="13.5" spans="1:3">
      <c r="A1680"/>
      <c r="B1680"/>
      <c r="C1680"/>
    </row>
    <row r="1681" ht="13.5" spans="1:3">
      <c r="A1681"/>
      <c r="B1681"/>
      <c r="C1681"/>
    </row>
    <row r="1682" ht="13.5" spans="1:3">
      <c r="A1682"/>
      <c r="B1682"/>
      <c r="C1682"/>
    </row>
    <row r="1683" ht="13.5" spans="1:3">
      <c r="A1683"/>
      <c r="B1683"/>
      <c r="C1683"/>
    </row>
    <row r="1684" ht="13.5" spans="1:3">
      <c r="A1684"/>
      <c r="B1684"/>
      <c r="C1684"/>
    </row>
    <row r="1685" ht="13.5" spans="1:3">
      <c r="A1685"/>
      <c r="B1685"/>
      <c r="C1685"/>
    </row>
    <row r="1686" ht="13.5" spans="1:3">
      <c r="A1686"/>
      <c r="B1686"/>
      <c r="C1686"/>
    </row>
    <row r="1687" ht="13.5" spans="1:3">
      <c r="A1687"/>
      <c r="B1687"/>
      <c r="C1687"/>
    </row>
    <row r="1688" ht="13.5" spans="1:3">
      <c r="A1688"/>
      <c r="B1688"/>
      <c r="C1688"/>
    </row>
    <row r="1689" ht="13.5" spans="1:3">
      <c r="A1689"/>
      <c r="B1689"/>
      <c r="C1689"/>
    </row>
    <row r="1690" ht="13.5" spans="1:3">
      <c r="A1690"/>
      <c r="B1690"/>
      <c r="C1690"/>
    </row>
    <row r="1691" ht="13.5" spans="1:3">
      <c r="A1691"/>
      <c r="B1691"/>
      <c r="C1691"/>
    </row>
    <row r="1692" ht="13.5" spans="1:3">
      <c r="A1692"/>
      <c r="B1692"/>
      <c r="C1692"/>
    </row>
    <row r="1693" ht="13.5" spans="1:3">
      <c r="A1693"/>
      <c r="B1693"/>
      <c r="C1693"/>
    </row>
    <row r="1694" ht="13.5" spans="1:3">
      <c r="A1694"/>
      <c r="B1694"/>
      <c r="C1694"/>
    </row>
    <row r="1695" ht="13.5" spans="1:3">
      <c r="A1695"/>
      <c r="B1695"/>
      <c r="C1695"/>
    </row>
    <row r="1696" ht="13.5" spans="1:3">
      <c r="A1696"/>
      <c r="B1696"/>
      <c r="C1696"/>
    </row>
    <row r="1697" ht="13.5" spans="1:3">
      <c r="A1697"/>
      <c r="B1697"/>
      <c r="C1697"/>
    </row>
    <row r="1698" ht="13.5" spans="1:3">
      <c r="A1698"/>
      <c r="B1698"/>
      <c r="C1698"/>
    </row>
    <row r="1699" ht="13.5" spans="1:3">
      <c r="A1699"/>
      <c r="B1699"/>
      <c r="C1699"/>
    </row>
    <row r="1700" ht="13.5" spans="1:3">
      <c r="A1700"/>
      <c r="B1700"/>
      <c r="C1700"/>
    </row>
    <row r="1701" ht="13.5" spans="1:3">
      <c r="A1701"/>
      <c r="B1701"/>
      <c r="C1701"/>
    </row>
    <row r="1702" ht="13.5" spans="1:3">
      <c r="A1702"/>
      <c r="B1702"/>
      <c r="C1702"/>
    </row>
    <row r="1703" ht="13.5" spans="1:3">
      <c r="A1703"/>
      <c r="B1703"/>
      <c r="C1703"/>
    </row>
    <row r="1704" ht="13.5" spans="1:3">
      <c r="A1704"/>
      <c r="B1704"/>
      <c r="C1704"/>
    </row>
    <row r="1705" ht="13.5" spans="1:3">
      <c r="A1705"/>
      <c r="B1705"/>
      <c r="C1705"/>
    </row>
    <row r="1706" ht="13.5" spans="1:3">
      <c r="A1706"/>
      <c r="B1706"/>
      <c r="C1706"/>
    </row>
    <row r="1707" ht="13.5" spans="1:3">
      <c r="A1707"/>
      <c r="B1707"/>
      <c r="C1707"/>
    </row>
    <row r="1708" ht="13.5" spans="1:3">
      <c r="A1708"/>
      <c r="B1708"/>
      <c r="C1708"/>
    </row>
    <row r="1709" ht="13.5" spans="1:3">
      <c r="A1709"/>
      <c r="B1709"/>
      <c r="C1709"/>
    </row>
    <row r="1710" ht="13.5" spans="1:3">
      <c r="A1710"/>
      <c r="B1710"/>
      <c r="C1710"/>
    </row>
    <row r="1711" ht="13.5" spans="1:3">
      <c r="A1711"/>
      <c r="B1711"/>
      <c r="C1711"/>
    </row>
    <row r="1712" ht="13.5" spans="1:3">
      <c r="A1712"/>
      <c r="B1712"/>
      <c r="C1712"/>
    </row>
    <row r="1713" ht="13.5" spans="1:3">
      <c r="A1713"/>
      <c r="B1713"/>
      <c r="C1713"/>
    </row>
    <row r="1714" ht="13.5" spans="1:3">
      <c r="A1714"/>
      <c r="B1714"/>
      <c r="C1714"/>
    </row>
    <row r="1715" ht="13.5" spans="1:3">
      <c r="A1715"/>
      <c r="B1715"/>
      <c r="C1715"/>
    </row>
    <row r="1716" ht="13.5" spans="1:3">
      <c r="A1716"/>
      <c r="B1716"/>
      <c r="C1716"/>
    </row>
    <row r="1717" ht="13.5" spans="1:3">
      <c r="A1717"/>
      <c r="B1717"/>
      <c r="C1717"/>
    </row>
    <row r="1718" ht="13.5" spans="1:3">
      <c r="A1718"/>
      <c r="B1718"/>
      <c r="C1718"/>
    </row>
    <row r="1719" ht="13.5" spans="1:3">
      <c r="A1719"/>
      <c r="B1719"/>
      <c r="C1719"/>
    </row>
    <row r="1720" ht="13.5" spans="1:3">
      <c r="A1720"/>
      <c r="B1720"/>
      <c r="C1720"/>
    </row>
    <row r="1721" ht="13.5" spans="1:3">
      <c r="A1721"/>
      <c r="B1721"/>
      <c r="C1721"/>
    </row>
    <row r="1722" ht="13.5" spans="1:3">
      <c r="A1722"/>
      <c r="B1722"/>
      <c r="C1722"/>
    </row>
    <row r="1723" ht="13.5" spans="1:3">
      <c r="A1723"/>
      <c r="B1723"/>
      <c r="C1723"/>
    </row>
    <row r="1724" ht="13.5" spans="1:3">
      <c r="A1724"/>
      <c r="B1724"/>
      <c r="C1724"/>
    </row>
    <row r="1725" ht="13.5" spans="1:3">
      <c r="A1725"/>
      <c r="B1725"/>
      <c r="C1725"/>
    </row>
    <row r="1726" ht="13.5" spans="1:3">
      <c r="A1726"/>
      <c r="B1726"/>
      <c r="C1726"/>
    </row>
    <row r="1727" ht="13.5" spans="1:3">
      <c r="A1727"/>
      <c r="B1727"/>
      <c r="C1727"/>
    </row>
    <row r="1728" ht="13.5" spans="1:3">
      <c r="A1728"/>
      <c r="B1728"/>
      <c r="C1728"/>
    </row>
    <row r="1729" ht="13.5" spans="1:3">
      <c r="A1729"/>
      <c r="B1729"/>
      <c r="C1729"/>
    </row>
    <row r="1730" ht="13.5" spans="1:3">
      <c r="A1730"/>
      <c r="B1730"/>
      <c r="C1730"/>
    </row>
    <row r="1731" ht="13.5" spans="1:3">
      <c r="A1731"/>
      <c r="B1731"/>
      <c r="C1731"/>
    </row>
    <row r="1732" ht="13.5" spans="1:3">
      <c r="A1732"/>
      <c r="B1732"/>
      <c r="C1732"/>
    </row>
    <row r="1733" ht="13.5" spans="1:3">
      <c r="A1733"/>
      <c r="B1733"/>
      <c r="C1733"/>
    </row>
    <row r="1734" ht="13.5" spans="1:3">
      <c r="A1734"/>
      <c r="B1734"/>
      <c r="C1734"/>
    </row>
    <row r="1735" ht="13.5" spans="1:3">
      <c r="A1735"/>
      <c r="B1735"/>
      <c r="C1735"/>
    </row>
    <row r="1736" ht="13.5" spans="1:3">
      <c r="A1736"/>
      <c r="B1736"/>
      <c r="C1736"/>
    </row>
    <row r="1737" ht="13.5" spans="1:3">
      <c r="A1737"/>
      <c r="B1737"/>
      <c r="C1737"/>
    </row>
    <row r="1738" ht="13.5" spans="1:3">
      <c r="A1738"/>
      <c r="B1738"/>
      <c r="C1738"/>
    </row>
    <row r="1739" ht="13.5" spans="1:3">
      <c r="A1739"/>
      <c r="B1739"/>
      <c r="C1739"/>
    </row>
    <row r="1740" ht="13.5" spans="1:3">
      <c r="A1740"/>
      <c r="B1740"/>
      <c r="C1740"/>
    </row>
    <row r="1741" ht="13.5" spans="1:3">
      <c r="A1741"/>
      <c r="B1741"/>
      <c r="C1741"/>
    </row>
    <row r="1742" ht="13.5" spans="1:3">
      <c r="A1742"/>
      <c r="B1742"/>
      <c r="C1742"/>
    </row>
    <row r="1743" ht="13.5" spans="1:3">
      <c r="A1743"/>
      <c r="B1743"/>
      <c r="C1743"/>
    </row>
    <row r="1744" ht="13.5" spans="1:3">
      <c r="A1744"/>
      <c r="B1744"/>
      <c r="C1744"/>
    </row>
    <row r="1745" ht="13.5" spans="1:3">
      <c r="A1745"/>
      <c r="B1745"/>
      <c r="C1745"/>
    </row>
    <row r="1746" ht="13.5" spans="1:3">
      <c r="A1746"/>
      <c r="B1746"/>
      <c r="C1746"/>
    </row>
    <row r="1747" ht="13.5" spans="1:3">
      <c r="A1747"/>
      <c r="B1747"/>
      <c r="C1747"/>
    </row>
    <row r="1748" ht="13.5" spans="1:3">
      <c r="A1748"/>
      <c r="B1748"/>
      <c r="C1748"/>
    </row>
    <row r="1749" ht="13.5" spans="1:3">
      <c r="A1749"/>
      <c r="B1749"/>
      <c r="C1749"/>
    </row>
    <row r="1750" ht="13.5" spans="1:3">
      <c r="A1750"/>
      <c r="B1750"/>
      <c r="C1750"/>
    </row>
    <row r="1751" ht="13.5" spans="1:3">
      <c r="A1751"/>
      <c r="B1751"/>
      <c r="C1751"/>
    </row>
    <row r="1752" ht="13.5" spans="1:3">
      <c r="A1752"/>
      <c r="B1752"/>
      <c r="C1752"/>
    </row>
    <row r="1753" ht="13.5" spans="1:3">
      <c r="A1753"/>
      <c r="B1753"/>
      <c r="C1753"/>
    </row>
    <row r="1754" ht="13.5" spans="1:3">
      <c r="A1754"/>
      <c r="B1754"/>
      <c r="C1754"/>
    </row>
    <row r="1755" ht="13.5" spans="1:3">
      <c r="A1755"/>
      <c r="B1755"/>
      <c r="C1755"/>
    </row>
    <row r="1756" ht="13.5" spans="1:3">
      <c r="A1756"/>
      <c r="B1756"/>
      <c r="C1756"/>
    </row>
    <row r="1757" ht="13.5" spans="1:3">
      <c r="A1757"/>
      <c r="B1757"/>
      <c r="C1757"/>
    </row>
    <row r="1758" ht="13.5" spans="1:3">
      <c r="A1758"/>
      <c r="B1758"/>
      <c r="C1758"/>
    </row>
    <row r="1759" ht="13.5" spans="1:3">
      <c r="A1759"/>
      <c r="B1759"/>
      <c r="C1759"/>
    </row>
    <row r="1760" ht="13.5" spans="1:3">
      <c r="A1760"/>
      <c r="B1760"/>
      <c r="C1760"/>
    </row>
    <row r="1761" ht="13.5" spans="1:3">
      <c r="A1761"/>
      <c r="B1761"/>
      <c r="C1761"/>
    </row>
    <row r="1762" ht="13.5" spans="1:3">
      <c r="A1762"/>
      <c r="B1762"/>
      <c r="C1762"/>
    </row>
    <row r="1763" ht="13.5" spans="1:3">
      <c r="A1763"/>
      <c r="B1763"/>
      <c r="C1763"/>
    </row>
    <row r="1764" ht="13.5" spans="1:3">
      <c r="A1764"/>
      <c r="B1764"/>
      <c r="C1764"/>
    </row>
    <row r="1765" ht="13.5" spans="1:3">
      <c r="A1765"/>
      <c r="B1765"/>
      <c r="C1765"/>
    </row>
    <row r="1766" ht="13.5" spans="1:3">
      <c r="A1766"/>
      <c r="B1766"/>
      <c r="C1766"/>
    </row>
    <row r="1767" ht="13.5" spans="1:3">
      <c r="A1767"/>
      <c r="B1767"/>
      <c r="C1767"/>
    </row>
    <row r="1768" ht="13.5" spans="1:3">
      <c r="A1768"/>
      <c r="B1768"/>
      <c r="C1768"/>
    </row>
    <row r="1769" ht="13.5" spans="1:3">
      <c r="A1769"/>
      <c r="B1769"/>
      <c r="C1769"/>
    </row>
    <row r="1770" ht="13.5" spans="1:3">
      <c r="A1770"/>
      <c r="B1770"/>
      <c r="C1770"/>
    </row>
    <row r="1771" ht="13.5" spans="1:3">
      <c r="A1771"/>
      <c r="B1771"/>
      <c r="C1771"/>
    </row>
    <row r="1772" ht="13.5" spans="1:3">
      <c r="A1772"/>
      <c r="B1772"/>
      <c r="C1772"/>
    </row>
    <row r="1773" ht="13.5" spans="1:3">
      <c r="A1773"/>
      <c r="B1773"/>
      <c r="C1773"/>
    </row>
    <row r="1774" ht="13.5" spans="1:3">
      <c r="A1774"/>
      <c r="B1774"/>
      <c r="C1774"/>
    </row>
    <row r="1775" ht="13.5" spans="1:3">
      <c r="A1775"/>
      <c r="B1775"/>
      <c r="C1775"/>
    </row>
    <row r="1776" ht="13.5" spans="1:3">
      <c r="A1776"/>
      <c r="B1776"/>
      <c r="C1776"/>
    </row>
    <row r="1777" ht="13.5" spans="1:3">
      <c r="A1777"/>
      <c r="B1777"/>
      <c r="C1777"/>
    </row>
    <row r="1778" ht="13.5" spans="1:3">
      <c r="A1778"/>
      <c r="B1778"/>
      <c r="C1778"/>
    </row>
    <row r="1779" ht="13.5" spans="1:3">
      <c r="A1779"/>
      <c r="B1779"/>
      <c r="C1779"/>
    </row>
    <row r="1780" ht="13.5" spans="1:3">
      <c r="A1780"/>
      <c r="B1780"/>
      <c r="C1780"/>
    </row>
    <row r="1781" ht="13.5" spans="1:3">
      <c r="A1781"/>
      <c r="B1781"/>
      <c r="C1781"/>
    </row>
    <row r="1782" ht="13.5" spans="1:3">
      <c r="A1782"/>
      <c r="B1782"/>
      <c r="C1782"/>
    </row>
    <row r="1783" ht="13.5" spans="1:3">
      <c r="A1783"/>
      <c r="B1783"/>
      <c r="C1783"/>
    </row>
    <row r="1784" ht="13.5" spans="1:3">
      <c r="A1784"/>
      <c r="B1784"/>
      <c r="C1784"/>
    </row>
    <row r="1785" ht="13.5" spans="1:3">
      <c r="A1785"/>
      <c r="B1785"/>
      <c r="C1785"/>
    </row>
    <row r="1786" ht="13.5" spans="1:3">
      <c r="A1786"/>
      <c r="B1786"/>
      <c r="C1786"/>
    </row>
    <row r="1787" ht="13.5" spans="1:3">
      <c r="A1787"/>
      <c r="B1787"/>
      <c r="C1787"/>
    </row>
    <row r="1788" ht="13.5" spans="1:3">
      <c r="A1788"/>
      <c r="B1788"/>
      <c r="C1788"/>
    </row>
    <row r="1789" ht="13.5" spans="1:3">
      <c r="A1789"/>
      <c r="B1789"/>
      <c r="C1789"/>
    </row>
    <row r="1790" ht="13.5" spans="1:3">
      <c r="A1790"/>
      <c r="B1790"/>
      <c r="C1790"/>
    </row>
    <row r="1791" ht="13.5" spans="1:3">
      <c r="A1791"/>
      <c r="B1791"/>
      <c r="C1791"/>
    </row>
    <row r="1792" ht="13.5" spans="1:3">
      <c r="A1792"/>
      <c r="B1792"/>
      <c r="C1792"/>
    </row>
    <row r="1793" ht="13.5" spans="1:3">
      <c r="A1793"/>
      <c r="B1793"/>
      <c r="C1793"/>
    </row>
    <row r="1794" ht="13.5" spans="1:3">
      <c r="A1794"/>
      <c r="B1794"/>
      <c r="C1794"/>
    </row>
    <row r="1795" ht="13.5" spans="1:3">
      <c r="A1795"/>
      <c r="B1795"/>
      <c r="C1795"/>
    </row>
    <row r="1796" ht="13.5" spans="1:3">
      <c r="A1796"/>
      <c r="B1796"/>
      <c r="C1796"/>
    </row>
    <row r="1797" ht="13.5" spans="1:3">
      <c r="A1797"/>
      <c r="B1797"/>
      <c r="C1797"/>
    </row>
    <row r="1798" ht="13.5" spans="1:3">
      <c r="A1798"/>
      <c r="B1798"/>
      <c r="C1798"/>
    </row>
    <row r="1799" ht="13.5" spans="1:3">
      <c r="A1799"/>
      <c r="B1799"/>
      <c r="C1799"/>
    </row>
    <row r="1800" ht="13.5" spans="1:3">
      <c r="A1800"/>
      <c r="B1800"/>
      <c r="C1800"/>
    </row>
    <row r="1801" ht="13.5" spans="1:3">
      <c r="A1801"/>
      <c r="B1801"/>
      <c r="C1801"/>
    </row>
    <row r="1802" ht="13.5" spans="1:3">
      <c r="A1802"/>
      <c r="B1802"/>
      <c r="C1802"/>
    </row>
    <row r="1803" ht="13.5" spans="1:3">
      <c r="A1803"/>
      <c r="B1803"/>
      <c r="C1803"/>
    </row>
    <row r="1804" ht="13.5" spans="1:3">
      <c r="A1804"/>
      <c r="B1804"/>
      <c r="C1804"/>
    </row>
    <row r="1805" ht="13.5" spans="1:3">
      <c r="A1805"/>
      <c r="B1805"/>
      <c r="C1805"/>
    </row>
    <row r="1806" ht="13.5" spans="1:3">
      <c r="A1806"/>
      <c r="B1806"/>
      <c r="C1806"/>
    </row>
    <row r="1807" ht="13.5" spans="1:3">
      <c r="A1807"/>
      <c r="B1807"/>
      <c r="C1807"/>
    </row>
    <row r="1808" ht="13.5" spans="1:3">
      <c r="A1808"/>
      <c r="B1808"/>
      <c r="C1808"/>
    </row>
    <row r="1809" ht="13.5" spans="1:3">
      <c r="A1809"/>
      <c r="B1809"/>
      <c r="C1809"/>
    </row>
    <row r="1810" ht="13.5" spans="1:3">
      <c r="A1810"/>
      <c r="B1810"/>
      <c r="C1810"/>
    </row>
    <row r="1811" ht="13.5" spans="1:3">
      <c r="A1811"/>
      <c r="B1811"/>
      <c r="C1811"/>
    </row>
    <row r="1812" ht="13.5" spans="1:3">
      <c r="A1812"/>
      <c r="B1812"/>
      <c r="C1812"/>
    </row>
    <row r="1813" ht="13.5" spans="1:3">
      <c r="A1813"/>
      <c r="B1813"/>
      <c r="C1813"/>
    </row>
    <row r="1814" ht="13.5" spans="1:3">
      <c r="A1814"/>
      <c r="B1814"/>
      <c r="C1814"/>
    </row>
    <row r="1815" ht="13.5" spans="1:3">
      <c r="A1815"/>
      <c r="B1815"/>
      <c r="C1815"/>
    </row>
    <row r="1816" ht="13.5" spans="1:3">
      <c r="A1816"/>
      <c r="B1816"/>
      <c r="C1816"/>
    </row>
    <row r="1817" ht="13.5" spans="1:3">
      <c r="A1817"/>
      <c r="B1817"/>
      <c r="C1817"/>
    </row>
    <row r="1818" ht="13.5" spans="1:3">
      <c r="A1818"/>
      <c r="B1818"/>
      <c r="C1818"/>
    </row>
    <row r="1819" ht="13.5" spans="1:3">
      <c r="A1819"/>
      <c r="B1819"/>
      <c r="C1819"/>
    </row>
    <row r="1820" ht="13.5" spans="1:3">
      <c r="A1820"/>
      <c r="B1820"/>
      <c r="C1820"/>
    </row>
    <row r="1821" ht="13.5" spans="1:3">
      <c r="A1821"/>
      <c r="B1821"/>
      <c r="C1821"/>
    </row>
    <row r="1822" ht="13.5" spans="1:3">
      <c r="A1822"/>
      <c r="B1822"/>
      <c r="C1822"/>
    </row>
    <row r="1823" ht="13.5" spans="1:3">
      <c r="A1823"/>
      <c r="B1823"/>
      <c r="C1823"/>
    </row>
    <row r="1824" ht="13.5" spans="1:3">
      <c r="A1824"/>
      <c r="B1824"/>
      <c r="C1824"/>
    </row>
    <row r="1825" ht="13.5" spans="1:3">
      <c r="A1825"/>
      <c r="B1825"/>
      <c r="C1825"/>
    </row>
    <row r="1826" ht="13.5" spans="1:3">
      <c r="A1826"/>
      <c r="B1826"/>
      <c r="C1826"/>
    </row>
    <row r="1827" ht="13.5" spans="1:3">
      <c r="A1827"/>
      <c r="B1827"/>
      <c r="C1827"/>
    </row>
    <row r="1828" ht="13.5" spans="1:3">
      <c r="A1828"/>
      <c r="B1828"/>
      <c r="C1828"/>
    </row>
    <row r="1829" ht="13.5" spans="1:3">
      <c r="A1829"/>
      <c r="B1829"/>
      <c r="C1829"/>
    </row>
    <row r="1830" ht="13.5" spans="1:3">
      <c r="A1830"/>
      <c r="B1830"/>
      <c r="C1830"/>
    </row>
    <row r="1831" ht="13.5" spans="1:3">
      <c r="A1831"/>
      <c r="B1831"/>
      <c r="C1831"/>
    </row>
    <row r="1832" ht="13.5" spans="1:3">
      <c r="A1832"/>
      <c r="B1832"/>
      <c r="C1832"/>
    </row>
    <row r="1833" ht="13.5" spans="1:3">
      <c r="A1833"/>
      <c r="B1833"/>
      <c r="C1833"/>
    </row>
    <row r="1834" ht="13.5" spans="1:3">
      <c r="A1834"/>
      <c r="B1834"/>
      <c r="C1834"/>
    </row>
    <row r="1835" ht="13.5" spans="1:3">
      <c r="A1835"/>
      <c r="B1835"/>
      <c r="C1835"/>
    </row>
    <row r="1836" ht="13.5" spans="1:3">
      <c r="A1836"/>
      <c r="B1836"/>
      <c r="C1836"/>
    </row>
    <row r="1837" ht="13.5" spans="1:3">
      <c r="A1837"/>
      <c r="B1837"/>
      <c r="C1837"/>
    </row>
    <row r="1838" ht="13.5" spans="1:3">
      <c r="A1838"/>
      <c r="B1838"/>
      <c r="C1838"/>
    </row>
    <row r="1839" ht="13.5" spans="1:3">
      <c r="A1839"/>
      <c r="B1839"/>
      <c r="C1839"/>
    </row>
    <row r="1840" ht="13.5" spans="1:3">
      <c r="A1840"/>
      <c r="B1840"/>
      <c r="C1840"/>
    </row>
    <row r="1841" ht="13.5" spans="1:3">
      <c r="A1841"/>
      <c r="B1841"/>
      <c r="C1841"/>
    </row>
    <row r="1842" ht="13.5" spans="1:3">
      <c r="A1842"/>
      <c r="B1842"/>
      <c r="C1842"/>
    </row>
    <row r="1843" ht="13.5" spans="1:3">
      <c r="A1843"/>
      <c r="B1843"/>
      <c r="C1843"/>
    </row>
    <row r="1844" ht="13.5" spans="1:3">
      <c r="A1844"/>
      <c r="B1844"/>
      <c r="C1844"/>
    </row>
    <row r="1845" ht="13.5" spans="1:3">
      <c r="A1845"/>
      <c r="B1845"/>
      <c r="C1845"/>
    </row>
    <row r="1846" ht="13.5" spans="1:3">
      <c r="A1846"/>
      <c r="B1846"/>
      <c r="C1846"/>
    </row>
    <row r="1847" ht="13.5" spans="1:3">
      <c r="A1847"/>
      <c r="B1847"/>
      <c r="C1847"/>
    </row>
    <row r="1848" ht="13.5" spans="1:3">
      <c r="A1848"/>
      <c r="B1848"/>
      <c r="C1848"/>
    </row>
    <row r="1849" ht="13.5" spans="1:3">
      <c r="A1849"/>
      <c r="B1849"/>
      <c r="C1849"/>
    </row>
    <row r="1850" ht="13.5" spans="1:3">
      <c r="A1850"/>
      <c r="B1850"/>
      <c r="C1850"/>
    </row>
    <row r="1851" ht="13.5" spans="1:3">
      <c r="A1851"/>
      <c r="B1851"/>
      <c r="C1851"/>
    </row>
    <row r="1852" ht="13.5" spans="1:3">
      <c r="A1852"/>
      <c r="B1852"/>
      <c r="C1852"/>
    </row>
    <row r="1853" ht="13.5" spans="1:3">
      <c r="A1853"/>
      <c r="B1853"/>
      <c r="C1853"/>
    </row>
    <row r="1854" ht="13.5" spans="1:3">
      <c r="A1854"/>
      <c r="B1854"/>
      <c r="C1854"/>
    </row>
    <row r="1855" ht="13.5" spans="1:3">
      <c r="A1855"/>
      <c r="B1855"/>
      <c r="C1855"/>
    </row>
    <row r="1856" ht="13.5" spans="1:3">
      <c r="A1856"/>
      <c r="B1856"/>
      <c r="C1856"/>
    </row>
    <row r="1857" ht="13.5" spans="1:3">
      <c r="A1857"/>
      <c r="B1857"/>
      <c r="C1857"/>
    </row>
    <row r="1858" ht="13.5" spans="1:3">
      <c r="A1858"/>
      <c r="B1858"/>
      <c r="C1858"/>
    </row>
    <row r="1859" ht="13.5" spans="1:3">
      <c r="A1859"/>
      <c r="B1859"/>
      <c r="C1859"/>
    </row>
    <row r="1860" ht="13.5" spans="1:3">
      <c r="A1860"/>
      <c r="B1860"/>
      <c r="C1860"/>
    </row>
    <row r="1861" ht="13.5" spans="1:3">
      <c r="A1861"/>
      <c r="B1861"/>
      <c r="C1861"/>
    </row>
    <row r="1862" ht="13.5" spans="1:3">
      <c r="A1862"/>
      <c r="B1862"/>
      <c r="C1862"/>
    </row>
    <row r="1863" ht="13.5" spans="1:3">
      <c r="A1863"/>
      <c r="B1863"/>
      <c r="C1863"/>
    </row>
    <row r="1864" ht="13.5" spans="1:3">
      <c r="A1864"/>
      <c r="B1864"/>
      <c r="C1864"/>
    </row>
    <row r="1865" ht="13.5" spans="1:3">
      <c r="A1865"/>
      <c r="B1865"/>
      <c r="C1865"/>
    </row>
    <row r="1866" ht="13.5" spans="1:3">
      <c r="A1866"/>
      <c r="B1866"/>
      <c r="C1866"/>
    </row>
    <row r="1867" ht="13.5" spans="1:3">
      <c r="A1867"/>
      <c r="B1867"/>
      <c r="C1867"/>
    </row>
    <row r="1868" ht="13.5" spans="1:3">
      <c r="A1868"/>
      <c r="B1868"/>
      <c r="C1868"/>
    </row>
    <row r="1869" ht="13.5" spans="1:3">
      <c r="A1869"/>
      <c r="B1869"/>
      <c r="C1869"/>
    </row>
    <row r="1870" ht="13.5" spans="1:3">
      <c r="A1870"/>
      <c r="B1870"/>
      <c r="C1870"/>
    </row>
    <row r="1871" ht="13.5" spans="1:3">
      <c r="A1871"/>
      <c r="B1871"/>
      <c r="C1871"/>
    </row>
    <row r="1872" ht="13.5" spans="1:3">
      <c r="A1872"/>
      <c r="B1872"/>
      <c r="C1872"/>
    </row>
    <row r="1873" ht="13.5" spans="1:3">
      <c r="A1873"/>
      <c r="B1873"/>
      <c r="C1873"/>
    </row>
    <row r="1874" ht="13.5" spans="1:3">
      <c r="A1874"/>
      <c r="B1874"/>
      <c r="C1874"/>
    </row>
    <row r="1875" ht="13.5" spans="1:3">
      <c r="A1875"/>
      <c r="B1875"/>
      <c r="C1875"/>
    </row>
    <row r="1876" ht="13.5" spans="1:3">
      <c r="A1876"/>
      <c r="B1876"/>
      <c r="C1876"/>
    </row>
    <row r="1877" ht="13.5" spans="1:3">
      <c r="A1877"/>
      <c r="B1877"/>
      <c r="C1877"/>
    </row>
    <row r="1878" ht="13.5" spans="1:3">
      <c r="A1878"/>
      <c r="B1878"/>
      <c r="C1878"/>
    </row>
    <row r="1879" ht="13.5" spans="1:3">
      <c r="A1879"/>
      <c r="B1879"/>
      <c r="C1879"/>
    </row>
    <row r="1880" ht="13.5" spans="1:3">
      <c r="A1880"/>
      <c r="B1880"/>
      <c r="C1880"/>
    </row>
    <row r="1881" ht="13.5" spans="1:3">
      <c r="A1881"/>
      <c r="B1881"/>
      <c r="C1881"/>
    </row>
    <row r="1882" ht="13.5" spans="1:3">
      <c r="A1882"/>
      <c r="B1882"/>
      <c r="C1882"/>
    </row>
    <row r="1883" ht="13.5" spans="1:3">
      <c r="A1883"/>
      <c r="B1883"/>
      <c r="C1883"/>
    </row>
    <row r="1884" ht="13.5" spans="1:3">
      <c r="A1884"/>
      <c r="B1884"/>
      <c r="C1884"/>
    </row>
    <row r="1885" ht="13.5" spans="1:3">
      <c r="A1885"/>
      <c r="B1885"/>
      <c r="C1885"/>
    </row>
    <row r="1886" ht="13.5" spans="1:3">
      <c r="A1886"/>
      <c r="B1886"/>
      <c r="C1886"/>
    </row>
    <row r="1887" ht="13.5" spans="1:3">
      <c r="A1887"/>
      <c r="B1887"/>
      <c r="C1887"/>
    </row>
    <row r="1888" ht="13.5" spans="1:3">
      <c r="A1888"/>
      <c r="B1888"/>
      <c r="C1888"/>
    </row>
    <row r="1889" ht="13.5" spans="1:3">
      <c r="A1889"/>
      <c r="B1889"/>
      <c r="C1889"/>
    </row>
    <row r="1890" ht="13.5" spans="1:3">
      <c r="A1890"/>
      <c r="B1890"/>
      <c r="C1890"/>
    </row>
    <row r="1891" ht="13.5" spans="1:3">
      <c r="A1891"/>
      <c r="B1891"/>
      <c r="C1891"/>
    </row>
    <row r="1892" ht="13.5" spans="1:3">
      <c r="A1892"/>
      <c r="B1892"/>
      <c r="C1892"/>
    </row>
    <row r="1893" ht="13.5" spans="1:3">
      <c r="A1893"/>
      <c r="B1893"/>
      <c r="C1893"/>
    </row>
    <row r="1894" ht="13.5" spans="1:3">
      <c r="A1894"/>
      <c r="B1894"/>
      <c r="C1894"/>
    </row>
    <row r="1895" ht="13.5" spans="1:3">
      <c r="A1895"/>
      <c r="B1895"/>
      <c r="C1895"/>
    </row>
    <row r="1896" ht="13.5" spans="1:3">
      <c r="A1896"/>
      <c r="B1896"/>
      <c r="C1896"/>
    </row>
    <row r="1897" ht="13.5" spans="1:3">
      <c r="A1897"/>
      <c r="B1897"/>
      <c r="C1897"/>
    </row>
    <row r="1898" ht="13.5" spans="1:3">
      <c r="A1898"/>
      <c r="B1898"/>
      <c r="C1898"/>
    </row>
    <row r="1899" ht="13.5" spans="1:3">
      <c r="A1899"/>
      <c r="B1899"/>
      <c r="C1899"/>
    </row>
    <row r="1900" ht="13.5" spans="1:3">
      <c r="A1900"/>
      <c r="B1900"/>
      <c r="C1900"/>
    </row>
    <row r="1901" ht="13.5" spans="1:3">
      <c r="A1901"/>
      <c r="B1901"/>
      <c r="C1901"/>
    </row>
    <row r="1902" ht="13.5" spans="1:3">
      <c r="A1902"/>
      <c r="B1902"/>
      <c r="C1902"/>
    </row>
    <row r="1903" ht="13.5" spans="1:3">
      <c r="A1903"/>
      <c r="B1903"/>
      <c r="C1903"/>
    </row>
    <row r="1904" ht="13.5" spans="1:3">
      <c r="A1904"/>
      <c r="B1904"/>
      <c r="C1904"/>
    </row>
    <row r="1905" ht="13.5" spans="1:3">
      <c r="A1905"/>
      <c r="B1905"/>
      <c r="C1905"/>
    </row>
    <row r="1906" ht="13.5" spans="1:3">
      <c r="A1906"/>
      <c r="B1906"/>
      <c r="C1906"/>
    </row>
    <row r="1907" ht="13.5" spans="1:3">
      <c r="A1907"/>
      <c r="B1907"/>
      <c r="C1907"/>
    </row>
    <row r="1908" ht="13.5" spans="1:3">
      <c r="A1908"/>
      <c r="B1908"/>
      <c r="C1908"/>
    </row>
    <row r="1909" ht="13.5" spans="1:3">
      <c r="A1909"/>
      <c r="B1909"/>
      <c r="C1909"/>
    </row>
    <row r="1910" ht="13.5" spans="1:3">
      <c r="A1910"/>
      <c r="B1910"/>
      <c r="C1910"/>
    </row>
    <row r="1911" ht="13.5" spans="1:3">
      <c r="A1911"/>
      <c r="B1911"/>
      <c r="C1911"/>
    </row>
    <row r="1912" ht="13.5" spans="1:3">
      <c r="A1912"/>
      <c r="B1912"/>
      <c r="C1912"/>
    </row>
    <row r="1913" ht="13.5" spans="1:3">
      <c r="A1913"/>
      <c r="B1913"/>
      <c r="C1913"/>
    </row>
    <row r="1914" ht="13.5" spans="1:3">
      <c r="A1914"/>
      <c r="B1914"/>
      <c r="C1914"/>
    </row>
    <row r="1915" ht="13.5" spans="1:3">
      <c r="A1915"/>
      <c r="B1915"/>
      <c r="C1915"/>
    </row>
    <row r="1916" ht="13.5" spans="1:3">
      <c r="A1916"/>
      <c r="B1916"/>
      <c r="C1916"/>
    </row>
    <row r="1917" ht="13.5" spans="1:3">
      <c r="A1917"/>
      <c r="B1917"/>
      <c r="C1917"/>
    </row>
    <row r="1918" ht="13.5" spans="1:3">
      <c r="A1918"/>
      <c r="B1918"/>
      <c r="C1918"/>
    </row>
    <row r="1919" ht="13.5" spans="1:3">
      <c r="A1919"/>
      <c r="B1919"/>
      <c r="C1919"/>
    </row>
    <row r="1920" ht="13.5" spans="1:3">
      <c r="A1920"/>
      <c r="B1920"/>
      <c r="C1920"/>
    </row>
    <row r="1921" ht="13.5" spans="1:3">
      <c r="A1921"/>
      <c r="B1921"/>
      <c r="C1921"/>
    </row>
    <row r="1922" ht="13.5" spans="1:3">
      <c r="A1922"/>
      <c r="B1922"/>
      <c r="C1922"/>
    </row>
    <row r="1923" ht="13.5" spans="1:3">
      <c r="A1923"/>
      <c r="B1923"/>
      <c r="C1923"/>
    </row>
    <row r="1924" ht="13.5" spans="1:3">
      <c r="A1924"/>
      <c r="B1924"/>
      <c r="C1924"/>
    </row>
    <row r="1925" ht="13.5" spans="1:3">
      <c r="A1925"/>
      <c r="B1925"/>
      <c r="C1925"/>
    </row>
    <row r="1926" ht="13.5" spans="1:3">
      <c r="A1926"/>
      <c r="B1926"/>
      <c r="C1926"/>
    </row>
    <row r="1927" ht="13.5" spans="1:3">
      <c r="A1927"/>
      <c r="B1927"/>
      <c r="C1927"/>
    </row>
    <row r="1928" ht="13.5" spans="1:3">
      <c r="A1928"/>
      <c r="B1928"/>
      <c r="C1928"/>
    </row>
    <row r="1929" ht="13.5" spans="1:3">
      <c r="A1929"/>
      <c r="B1929"/>
      <c r="C1929"/>
    </row>
    <row r="1930" ht="13.5" spans="1:3">
      <c r="A1930"/>
      <c r="B1930"/>
      <c r="C1930"/>
    </row>
    <row r="1931" ht="13.5" spans="1:3">
      <c r="A1931"/>
      <c r="B1931"/>
      <c r="C1931"/>
    </row>
    <row r="1932" ht="13.5" spans="1:3">
      <c r="A1932"/>
      <c r="B1932"/>
      <c r="C1932"/>
    </row>
    <row r="1933" ht="13.5" spans="1:3">
      <c r="A1933"/>
      <c r="B1933"/>
      <c r="C1933"/>
    </row>
    <row r="1934" ht="13.5" spans="1:3">
      <c r="A1934"/>
      <c r="B1934"/>
      <c r="C1934"/>
    </row>
  </sheetData>
  <mergeCells count="2">
    <mergeCell ref="A1:F1"/>
    <mergeCell ref="G1:H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00"/>
  <sheetViews>
    <sheetView topLeftCell="A9" workbookViewId="0">
      <selection activeCell="B40" sqref="$A23:$XFD40"/>
    </sheetView>
  </sheetViews>
  <sheetFormatPr defaultColWidth="9" defaultRowHeight="13.5"/>
  <cols>
    <col min="3" max="3" width="15.125" customWidth="1"/>
    <col min="4" max="4" width="13.875" customWidth="1"/>
    <col min="5" max="5" width="14.375" customWidth="1"/>
    <col min="6" max="7" width="16.375" style="84" customWidth="1"/>
    <col min="8" max="8" width="14.125" hidden="1" customWidth="1"/>
    <col min="9" max="9" width="9.625" customWidth="1"/>
    <col min="10" max="10" width="12.625" style="84"/>
    <col min="11" max="11" width="9.875" style="123"/>
    <col min="12" max="12" width="9.375" style="123"/>
    <col min="13" max="13" width="8.125" style="124" customWidth="1"/>
  </cols>
  <sheetData>
    <row r="1" ht="44" customHeight="1" spans="1:13">
      <c r="A1" s="125" t="s">
        <v>8469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16">
        <f ca="1">NOW()-1</f>
        <v>44223.6076157407</v>
      </c>
      <c r="M1" s="116"/>
    </row>
    <row r="2" s="122" customFormat="1" ht="39.75" customHeight="1" spans="1:13">
      <c r="A2" s="126"/>
      <c r="B2" s="127" t="s">
        <v>30</v>
      </c>
      <c r="C2" s="127" t="s">
        <v>5608</v>
      </c>
      <c r="D2" s="127" t="s">
        <v>8470</v>
      </c>
      <c r="E2" s="127" t="s">
        <v>8471</v>
      </c>
      <c r="F2" s="127" t="s">
        <v>7</v>
      </c>
      <c r="G2" s="127" t="s">
        <v>10</v>
      </c>
      <c r="H2" s="127" t="s">
        <v>8472</v>
      </c>
      <c r="I2" s="127" t="s">
        <v>8473</v>
      </c>
      <c r="J2" s="127" t="s">
        <v>9</v>
      </c>
      <c r="K2" s="190" t="s">
        <v>15</v>
      </c>
      <c r="L2" s="190" t="s">
        <v>16</v>
      </c>
      <c r="M2" s="127" t="s">
        <v>8422</v>
      </c>
    </row>
    <row r="3" customFormat="1" spans="1:13">
      <c r="A3" s="128" t="s">
        <v>8474</v>
      </c>
      <c r="B3" s="129" t="s">
        <v>88</v>
      </c>
      <c r="C3" s="129" t="s">
        <v>3271</v>
      </c>
      <c r="D3" s="130" t="s">
        <v>102</v>
      </c>
      <c r="E3" s="131" t="s">
        <v>3278</v>
      </c>
      <c r="F3" s="128">
        <v>3824736</v>
      </c>
      <c r="G3" s="128">
        <v>17793828589</v>
      </c>
      <c r="H3" s="132" t="str">
        <f>VLOOKUP(C3,汇总!E:E,1,FALSE)</f>
        <v>西十里支局</v>
      </c>
      <c r="I3" s="128">
        <f>COUNTIF(汇总!E:E,C3)</f>
        <v>9</v>
      </c>
      <c r="J3" s="191">
        <f>SUMIF(汇总!E:E,C3,汇总!J:J)</f>
        <v>14320</v>
      </c>
      <c r="K3" s="191">
        <f>SUMIF(汇总!E:E,C3,汇总!P:P)</f>
        <v>558.99</v>
      </c>
      <c r="L3" s="191">
        <f>SUMIF(汇总!E:E,C3,汇总!Q:Q)</f>
        <v>7963.2168</v>
      </c>
      <c r="M3" s="192">
        <f>IFERROR(L3/J3,0)</f>
        <v>0.556090558659218</v>
      </c>
    </row>
    <row r="4" customFormat="1" spans="1:13">
      <c r="A4" s="128"/>
      <c r="B4" s="129" t="s">
        <v>88</v>
      </c>
      <c r="C4" s="133" t="s">
        <v>3314</v>
      </c>
      <c r="D4" s="134" t="s">
        <v>102</v>
      </c>
      <c r="E4" s="135" t="s">
        <v>3320</v>
      </c>
      <c r="F4" s="128">
        <v>382985</v>
      </c>
      <c r="G4" s="128">
        <v>18993820209</v>
      </c>
      <c r="H4" s="132" t="str">
        <f>VLOOKUP(C4,汇总!E:E,1,FALSE)</f>
        <v>西关支局</v>
      </c>
      <c r="I4" s="128">
        <f>COUNTIF(汇总!E:E,C4)</f>
        <v>8</v>
      </c>
      <c r="J4" s="191">
        <f>SUMIF(汇总!E:E,C4,汇总!J:J)</f>
        <v>14399</v>
      </c>
      <c r="K4" s="191">
        <f>SUMIF(汇总!E:E,C4,汇总!P:P)</f>
        <v>220.51</v>
      </c>
      <c r="L4" s="191">
        <f>SUMIF(汇总!E:E,C4,汇总!Q:Q)</f>
        <v>6331.32753333334</v>
      </c>
      <c r="M4" s="192">
        <f t="shared" ref="M4:M35" si="0">IFERROR(L4/J4,0)</f>
        <v>0.439706058291085</v>
      </c>
    </row>
    <row r="5" customFormat="1" spans="1:13">
      <c r="A5" s="128"/>
      <c r="B5" s="129" t="s">
        <v>88</v>
      </c>
      <c r="C5" s="136" t="s">
        <v>3335</v>
      </c>
      <c r="D5" s="137" t="s">
        <v>102</v>
      </c>
      <c r="E5" s="138" t="s">
        <v>3348</v>
      </c>
      <c r="F5" s="128">
        <v>3851467</v>
      </c>
      <c r="G5" s="128">
        <v>15309386566</v>
      </c>
      <c r="H5" s="132" t="str">
        <f>VLOOKUP(C5,汇总!E:E,1,FALSE)</f>
        <v>五里铺支局</v>
      </c>
      <c r="I5" s="128">
        <f>COUNTIF(汇总!E:E,C5)</f>
        <v>9</v>
      </c>
      <c r="J5" s="191">
        <f>SUMIF(汇总!E:E,C5,汇总!J:J)</f>
        <v>12900</v>
      </c>
      <c r="K5" s="191">
        <f>SUMIF(汇总!E:E,C5,汇总!P:P)</f>
        <v>460.433333333333</v>
      </c>
      <c r="L5" s="191">
        <f>SUMIF(汇总!E:E,C5,汇总!Q:Q)</f>
        <v>7597.38333333333</v>
      </c>
      <c r="M5" s="192">
        <f t="shared" si="0"/>
        <v>0.588944444444444</v>
      </c>
    </row>
    <row r="6" customFormat="1" spans="1:13">
      <c r="A6" s="128"/>
      <c r="B6" s="129" t="s">
        <v>88</v>
      </c>
      <c r="C6" s="139" t="s">
        <v>3386</v>
      </c>
      <c r="D6" s="140" t="s">
        <v>102</v>
      </c>
      <c r="E6" s="141" t="s">
        <v>3393</v>
      </c>
      <c r="F6" s="128">
        <v>38381807</v>
      </c>
      <c r="G6" s="128">
        <v>18993820655</v>
      </c>
      <c r="H6" s="132" t="str">
        <f>VLOOKUP(C6,汇总!E:E,1,FALSE)</f>
        <v>天水郡支局</v>
      </c>
      <c r="I6" s="128">
        <f>COUNTIF(汇总!E:E,C6)</f>
        <v>9</v>
      </c>
      <c r="J6" s="191">
        <f>SUMIF(汇总!E:E,C6,汇总!J:J)</f>
        <v>17475</v>
      </c>
      <c r="K6" s="191">
        <f>SUMIF(汇总!E:E,C6,汇总!P:P)</f>
        <v>260.55</v>
      </c>
      <c r="L6" s="191">
        <f>SUMIF(汇总!E:E,C6,汇总!Q:Q)</f>
        <v>9959.82703333334</v>
      </c>
      <c r="M6" s="192">
        <f t="shared" si="0"/>
        <v>0.569947183595613</v>
      </c>
    </row>
    <row r="7" customFormat="1" spans="1:13">
      <c r="A7" s="128"/>
      <c r="B7" s="129" t="s">
        <v>88</v>
      </c>
      <c r="C7" s="142" t="s">
        <v>3435</v>
      </c>
      <c r="D7" s="143" t="s">
        <v>102</v>
      </c>
      <c r="E7" s="144" t="s">
        <v>3445</v>
      </c>
      <c r="F7" s="128">
        <v>3825230</v>
      </c>
      <c r="G7" s="128">
        <v>18993820218</v>
      </c>
      <c r="H7" s="132" t="str">
        <f>VLOOKUP(C7,汇总!E:E,1,FALSE)</f>
        <v>双桥支局</v>
      </c>
      <c r="I7" s="128">
        <f>COUNTIF(汇总!E:E,C7)</f>
        <v>7</v>
      </c>
      <c r="J7" s="191">
        <f>SUMIF(汇总!E:E,C7,汇总!J:J)</f>
        <v>12716</v>
      </c>
      <c r="K7" s="191">
        <f>SUMIF(汇总!E:E,C7,汇总!P:P)</f>
        <v>152.45</v>
      </c>
      <c r="L7" s="191">
        <f>SUMIF(汇总!E:E,C7,汇总!Q:Q)</f>
        <v>7609.23585</v>
      </c>
      <c r="M7" s="192">
        <f t="shared" si="0"/>
        <v>0.598398541207927</v>
      </c>
    </row>
    <row r="8" customFormat="1" spans="1:13">
      <c r="A8" s="128"/>
      <c r="B8" s="129" t="s">
        <v>88</v>
      </c>
      <c r="C8" s="145" t="s">
        <v>3451</v>
      </c>
      <c r="D8" s="146" t="s">
        <v>102</v>
      </c>
      <c r="E8" s="147" t="s">
        <v>3458</v>
      </c>
      <c r="F8" s="128">
        <v>382982</v>
      </c>
      <c r="G8" s="128">
        <v>18919219909</v>
      </c>
      <c r="H8" s="132" t="str">
        <f>VLOOKUP(C8,汇总!E:E,1,FALSE)</f>
        <v>石马坪支局</v>
      </c>
      <c r="I8" s="128">
        <f>COUNTIF(汇总!E:E,C8)</f>
        <v>7</v>
      </c>
      <c r="J8" s="191">
        <f>SUMIF(汇总!E:E,C8,汇总!J:J)</f>
        <v>11130</v>
      </c>
      <c r="K8" s="191">
        <f>SUMIF(汇总!E:E,C8,汇总!P:P)</f>
        <v>160.35</v>
      </c>
      <c r="L8" s="191">
        <f>SUMIF(汇总!E:E,C8,汇总!Q:Q)</f>
        <v>10526.7274</v>
      </c>
      <c r="M8" s="192">
        <f t="shared" si="0"/>
        <v>0.945797610062893</v>
      </c>
    </row>
    <row r="9" customFormat="1" spans="1:13">
      <c r="A9" s="128"/>
      <c r="B9" s="129" t="s">
        <v>88</v>
      </c>
      <c r="C9" s="148" t="s">
        <v>3497</v>
      </c>
      <c r="D9" s="149" t="s">
        <v>102</v>
      </c>
      <c r="E9" s="150" t="s">
        <v>3508</v>
      </c>
      <c r="F9" s="128">
        <v>382981</v>
      </c>
      <c r="G9" s="128">
        <v>17793828020</v>
      </c>
      <c r="H9" s="132" t="str">
        <f>VLOOKUP(C9,汇总!E:E,1,FALSE)</f>
        <v>七里墩支局</v>
      </c>
      <c r="I9" s="128">
        <f>COUNTIF(汇总!E:E,C9)</f>
        <v>13</v>
      </c>
      <c r="J9" s="191">
        <f>SUMIF(汇总!E:E,C9,汇总!J:J)</f>
        <v>20600</v>
      </c>
      <c r="K9" s="191">
        <f>SUMIF(汇总!E:E,C9,汇总!P:P)</f>
        <v>225.75</v>
      </c>
      <c r="L9" s="191">
        <f>SUMIF(汇总!E:E,C9,汇总!Q:Q)</f>
        <v>13063.2129833333</v>
      </c>
      <c r="M9" s="192">
        <f t="shared" si="0"/>
        <v>0.634136552588997</v>
      </c>
    </row>
    <row r="10" customFormat="1" spans="1:13">
      <c r="A10" s="128"/>
      <c r="B10" s="129" t="s">
        <v>88</v>
      </c>
      <c r="C10" s="151" t="s">
        <v>3604</v>
      </c>
      <c r="D10" s="152" t="s">
        <v>102</v>
      </c>
      <c r="E10" s="153" t="s">
        <v>3607</v>
      </c>
      <c r="F10" s="128">
        <v>3851163</v>
      </c>
      <c r="G10" s="128">
        <v>18993820113</v>
      </c>
      <c r="H10" s="132" t="str">
        <f>VLOOKUP(C10,汇总!E:E,1,FALSE)</f>
        <v>岷山支局</v>
      </c>
      <c r="I10" s="128">
        <f>COUNTIF(汇总!E:E,C10)</f>
        <v>10</v>
      </c>
      <c r="J10" s="191">
        <f>SUMIF(汇总!E:E,C10,汇总!J:J)</f>
        <v>14312</v>
      </c>
      <c r="K10" s="191">
        <f>SUMIF(汇总!E:E,C10,汇总!P:P)</f>
        <v>339.7</v>
      </c>
      <c r="L10" s="191">
        <f>SUMIF(汇总!E:E,C10,汇总!Q:Q)</f>
        <v>8482.22</v>
      </c>
      <c r="M10" s="192">
        <f t="shared" si="0"/>
        <v>0.592664896590274</v>
      </c>
    </row>
    <row r="11" customFormat="1" spans="1:13">
      <c r="A11" s="128"/>
      <c r="B11" s="129" t="s">
        <v>88</v>
      </c>
      <c r="C11" s="154" t="s">
        <v>3656</v>
      </c>
      <c r="D11" s="129" t="s">
        <v>102</v>
      </c>
      <c r="E11" s="155" t="s">
        <v>3659</v>
      </c>
      <c r="F11" s="128">
        <v>3851324</v>
      </c>
      <c r="G11" s="128">
        <v>18993814086</v>
      </c>
      <c r="H11" s="132" t="str">
        <f>VLOOKUP(C11,汇总!E:E,1,FALSE)</f>
        <v>东团庄支局</v>
      </c>
      <c r="I11" s="128">
        <f>COUNTIF(汇总!E:E,C11)</f>
        <v>6</v>
      </c>
      <c r="J11" s="191">
        <f>SUMIF(汇总!E:E,C11,汇总!J:J)</f>
        <v>9540</v>
      </c>
      <c r="K11" s="191">
        <f>SUMIF(汇总!E:E,C11,汇总!P:P)</f>
        <v>181</v>
      </c>
      <c r="L11" s="191">
        <f>SUMIF(汇总!E:E,C11,汇总!Q:Q)</f>
        <v>4984.28666666667</v>
      </c>
      <c r="M11" s="192">
        <f t="shared" si="0"/>
        <v>0.522461914744934</v>
      </c>
    </row>
    <row r="12" customFormat="1" spans="1:13">
      <c r="A12" s="128"/>
      <c r="B12" s="129" t="s">
        <v>88</v>
      </c>
      <c r="C12" s="154" t="s">
        <v>3675</v>
      </c>
      <c r="D12" s="129" t="s">
        <v>102</v>
      </c>
      <c r="E12" s="156" t="s">
        <v>3688</v>
      </c>
      <c r="F12" s="128">
        <v>3836429</v>
      </c>
      <c r="G12" s="128">
        <v>18993820153</v>
      </c>
      <c r="H12" s="132" t="str">
        <f>VLOOKUP(C12,汇总!E:E,1,FALSE)</f>
        <v>东关支局</v>
      </c>
      <c r="I12" s="128">
        <f>COUNTIF(汇总!E:E,C12)</f>
        <v>7</v>
      </c>
      <c r="J12" s="191">
        <f>SUMIF(汇总!E:E,C12,汇总!J:J)</f>
        <v>12710</v>
      </c>
      <c r="K12" s="191">
        <f>SUMIF(汇总!E:E,C12,汇总!P:P)</f>
        <v>347.116666666667</v>
      </c>
      <c r="L12" s="191">
        <f>SUMIF(汇总!E:E,C12,汇总!Q:Q)</f>
        <v>6627.20663333333</v>
      </c>
      <c r="M12" s="192">
        <f t="shared" si="0"/>
        <v>0.521416729609231</v>
      </c>
    </row>
    <row r="13" customFormat="1" spans="1:13">
      <c r="A13" s="128"/>
      <c r="B13" s="129" t="s">
        <v>88</v>
      </c>
      <c r="C13" s="157" t="s">
        <v>3699</v>
      </c>
      <c r="D13" s="158" t="s">
        <v>102</v>
      </c>
      <c r="E13" s="159" t="s">
        <v>3710</v>
      </c>
      <c r="F13" s="128">
        <v>382984</v>
      </c>
      <c r="G13" s="128">
        <v>18993820166</v>
      </c>
      <c r="H13" s="132" t="str">
        <f>VLOOKUP(C13,汇总!E:E,1,FALSE)</f>
        <v>大城商客支局</v>
      </c>
      <c r="I13" s="128">
        <f>COUNTIF(汇总!E:E,C13)</f>
        <v>9</v>
      </c>
      <c r="J13" s="191">
        <f>SUMIF(汇总!E:E,C13,汇总!J:J)</f>
        <v>15900</v>
      </c>
      <c r="K13" s="191">
        <f>SUMIF(汇总!E:E,C13,汇总!P:P)</f>
        <v>367.2</v>
      </c>
      <c r="L13" s="191">
        <f>SUMIF(汇总!E:E,C13,汇总!Q:Q)</f>
        <v>7184.56</v>
      </c>
      <c r="M13" s="192">
        <f t="shared" si="0"/>
        <v>0.451859119496855</v>
      </c>
    </row>
    <row r="14" customFormat="1" spans="1:13">
      <c r="A14" s="128"/>
      <c r="B14" s="129" t="s">
        <v>88</v>
      </c>
      <c r="C14" s="160" t="s">
        <v>105</v>
      </c>
      <c r="D14" s="129" t="s">
        <v>102</v>
      </c>
      <c r="E14" s="161" t="s">
        <v>3731</v>
      </c>
      <c r="F14" s="128">
        <v>3854021</v>
      </c>
      <c r="G14" s="128">
        <v>18993866334</v>
      </c>
      <c r="H14" s="132" t="str">
        <f>VLOOKUP(C14,汇总!E:E,1,FALSE)</f>
        <v>北关支局</v>
      </c>
      <c r="I14" s="128">
        <f>COUNTIF(汇总!E:E,C14)</f>
        <v>14</v>
      </c>
      <c r="J14" s="191">
        <f>SUMIF(汇总!E:E,C14,汇总!J:J)</f>
        <v>21449</v>
      </c>
      <c r="K14" s="191">
        <f>SUMIF(汇总!E:E,C14,汇总!P:P)</f>
        <v>552.15</v>
      </c>
      <c r="L14" s="191">
        <f>SUMIF(汇总!E:E,C14,汇总!Q:Q)</f>
        <v>15840.86</v>
      </c>
      <c r="M14" s="192">
        <f t="shared" si="0"/>
        <v>0.738536062287286</v>
      </c>
    </row>
    <row r="15" customFormat="1" spans="1:13">
      <c r="A15" s="128"/>
      <c r="B15" s="162" t="s">
        <v>32</v>
      </c>
      <c r="C15" s="163" t="s">
        <v>3255</v>
      </c>
      <c r="D15" s="164" t="s">
        <v>102</v>
      </c>
      <c r="E15" s="165" t="s">
        <v>3258</v>
      </c>
      <c r="F15" s="128">
        <v>3854012</v>
      </c>
      <c r="G15" s="128">
        <v>18993819290</v>
      </c>
      <c r="H15" s="132" t="str">
        <f>VLOOKUP(C15,汇总!E:E,1,FALSE)</f>
        <v>皂郊支局</v>
      </c>
      <c r="I15" s="128">
        <f>COUNTIF(汇总!E:E,C15)</f>
        <v>4</v>
      </c>
      <c r="J15" s="191">
        <f>SUMIF(汇总!E:E,C15,汇总!J:J)</f>
        <v>8139</v>
      </c>
      <c r="K15" s="191">
        <f>SUMIF(汇总!E:E,C15,汇总!P:P)</f>
        <v>6.59999999999999</v>
      </c>
      <c r="L15" s="191">
        <f>SUMIF(汇总!E:E,C15,汇总!Q:Q)</f>
        <v>4480.8172</v>
      </c>
      <c r="M15" s="192">
        <f t="shared" si="0"/>
        <v>0.550536576975058</v>
      </c>
    </row>
    <row r="16" customFormat="1" spans="1:13">
      <c r="A16" s="128"/>
      <c r="B16" s="162" t="s">
        <v>32</v>
      </c>
      <c r="C16" s="166" t="s">
        <v>3295</v>
      </c>
      <c r="D16" s="167" t="s">
        <v>102</v>
      </c>
      <c r="E16" s="168" t="s">
        <v>3301</v>
      </c>
      <c r="F16" s="128">
        <v>38382026</v>
      </c>
      <c r="G16" s="128">
        <v>17793828690</v>
      </c>
      <c r="H16" s="132" t="str">
        <f>VLOOKUP(C16,汇总!E:E,1,FALSE)</f>
        <v>西口支局</v>
      </c>
      <c r="I16" s="128">
        <f>COUNTIF(汇总!E:E,C16)</f>
        <v>6</v>
      </c>
      <c r="J16" s="191">
        <f>SUMIF(汇总!E:E,C16,汇总!J:J)</f>
        <v>7122</v>
      </c>
      <c r="K16" s="191">
        <f>SUMIF(汇总!E:E,C16,汇总!P:P)</f>
        <v>871.12</v>
      </c>
      <c r="L16" s="191">
        <f>SUMIF(汇总!E:E,C16,汇总!Q:Q)</f>
        <v>9050.7241</v>
      </c>
      <c r="M16" s="192">
        <f t="shared" si="0"/>
        <v>1.27081214546476</v>
      </c>
    </row>
    <row r="17" customFormat="1" spans="1:13">
      <c r="A17" s="128"/>
      <c r="B17" s="162" t="s">
        <v>32</v>
      </c>
      <c r="C17" s="169" t="s">
        <v>3356</v>
      </c>
      <c r="D17" s="170" t="s">
        <v>102</v>
      </c>
      <c r="E17" s="171" t="s">
        <v>3378</v>
      </c>
      <c r="F17" s="128">
        <v>3853683</v>
      </c>
      <c r="G17" s="128">
        <v>17793825119</v>
      </c>
      <c r="H17" s="132" t="str">
        <f>VLOOKUP(C17,汇总!E:E,1,FALSE)</f>
        <v>天水镇支局</v>
      </c>
      <c r="I17" s="128">
        <f>COUNTIF(汇总!E:E,C17)</f>
        <v>10</v>
      </c>
      <c r="J17" s="191">
        <f>SUMIF(汇总!E:E,C17,汇总!J:J)</f>
        <v>16275</v>
      </c>
      <c r="K17" s="191">
        <f>SUMIF(汇总!E:E,C17,汇总!P:P)</f>
        <v>1192.6</v>
      </c>
      <c r="L17" s="191">
        <f>SUMIF(汇总!E:E,C17,汇总!Q:Q)</f>
        <v>16813.64835</v>
      </c>
      <c r="M17" s="192">
        <f t="shared" si="0"/>
        <v>1.03309667281106</v>
      </c>
    </row>
    <row r="18" customFormat="1" spans="1:13">
      <c r="A18" s="128"/>
      <c r="B18" s="162" t="s">
        <v>32</v>
      </c>
      <c r="C18" s="172" t="s">
        <v>3413</v>
      </c>
      <c r="D18" s="173" t="s">
        <v>102</v>
      </c>
      <c r="E18" s="174" t="s">
        <v>4076</v>
      </c>
      <c r="F18" s="175" t="s">
        <v>8475</v>
      </c>
      <c r="G18" s="128" t="e">
        <v>#N/A</v>
      </c>
      <c r="H18" s="132" t="str">
        <f>VLOOKUP(C18,汇总!E:E,1,FALSE)</f>
        <v>太京支局</v>
      </c>
      <c r="I18" s="128">
        <f>COUNTIF(汇总!E:E,C18)</f>
        <v>7</v>
      </c>
      <c r="J18" s="191">
        <f>SUMIF(汇总!E:E,C18,汇总!J:J)</f>
        <v>9170</v>
      </c>
      <c r="K18" s="191">
        <f>SUMIF(汇总!E:E,C18,汇总!P:P)</f>
        <v>359.575</v>
      </c>
      <c r="L18" s="191">
        <f>SUMIF(汇总!E:E,C18,汇总!Q:Q)</f>
        <v>8570.56055</v>
      </c>
      <c r="M18" s="192">
        <f t="shared" si="0"/>
        <v>0.934630376226827</v>
      </c>
    </row>
    <row r="19" customFormat="1" spans="1:13">
      <c r="A19" s="128"/>
      <c r="B19" s="162" t="s">
        <v>32</v>
      </c>
      <c r="C19" s="176" t="s">
        <v>3537</v>
      </c>
      <c r="D19" s="177" t="s">
        <v>102</v>
      </c>
      <c r="E19" s="178" t="s">
        <v>8476</v>
      </c>
      <c r="F19" s="128">
        <v>3854040</v>
      </c>
      <c r="G19" s="128">
        <v>13389386268</v>
      </c>
      <c r="H19" s="132" t="str">
        <f>VLOOKUP(C19,汇总!E:E,1,FALSE)</f>
        <v>平南支局</v>
      </c>
      <c r="I19" s="128">
        <f>COUNTIF(汇总!E:E,C19)</f>
        <v>7</v>
      </c>
      <c r="J19" s="191">
        <f>SUMIF(汇总!E:E,C19,汇总!J:J)</f>
        <v>13834</v>
      </c>
      <c r="K19" s="191">
        <f>SUMIF(汇总!E:E,C19,汇总!P:P)</f>
        <v>719.65</v>
      </c>
      <c r="L19" s="191">
        <f>SUMIF(汇总!E:E,C19,汇总!Q:Q)</f>
        <v>11163.0323</v>
      </c>
      <c r="M19" s="192">
        <f t="shared" si="0"/>
        <v>0.806927302298684</v>
      </c>
    </row>
    <row r="20" customFormat="1" spans="1:13">
      <c r="A20" s="128"/>
      <c r="B20" s="162" t="s">
        <v>32</v>
      </c>
      <c r="C20" s="179" t="s">
        <v>3558</v>
      </c>
      <c r="D20" s="180" t="s">
        <v>102</v>
      </c>
      <c r="E20" s="181" t="s">
        <v>3568</v>
      </c>
      <c r="F20" s="128">
        <v>3850624</v>
      </c>
      <c r="G20" s="128">
        <v>18993820155</v>
      </c>
      <c r="H20" s="132" t="str">
        <f>VLOOKUP(C20,汇总!E:E,1,FALSE)</f>
        <v>娘娘坝支局</v>
      </c>
      <c r="I20" s="128">
        <f>COUNTIF(汇总!E:E,C20)</f>
        <v>11</v>
      </c>
      <c r="J20" s="191">
        <f>SUMIF(汇总!E:E,C20,汇总!J:J)</f>
        <v>12228</v>
      </c>
      <c r="K20" s="191">
        <f>SUMIF(汇总!E:E,C20,汇总!P:P)</f>
        <v>368.35</v>
      </c>
      <c r="L20" s="191">
        <f>SUMIF(汇总!E:E,C20,汇总!Q:Q)</f>
        <v>10254.5623</v>
      </c>
      <c r="M20" s="192">
        <f t="shared" si="0"/>
        <v>0.838613207392869</v>
      </c>
    </row>
    <row r="21" customFormat="1" spans="1:13">
      <c r="A21" s="128"/>
      <c r="B21" s="162" t="s">
        <v>32</v>
      </c>
      <c r="C21" s="182" t="s">
        <v>3591</v>
      </c>
      <c r="D21" s="183" t="s">
        <v>102</v>
      </c>
      <c r="E21" s="184" t="s">
        <v>3805</v>
      </c>
      <c r="F21" s="128">
        <v>3851066</v>
      </c>
      <c r="G21" s="128">
        <v>18093812624</v>
      </c>
      <c r="H21" s="132" t="str">
        <f>VLOOKUP(C21,汇总!E:E,1,FALSE)</f>
        <v>牡丹支局</v>
      </c>
      <c r="I21" s="128">
        <f>COUNTIF(汇总!E:E,C21)</f>
        <v>4</v>
      </c>
      <c r="J21" s="191">
        <f>SUMIF(汇总!E:E,C21,汇总!J:J)</f>
        <v>4200</v>
      </c>
      <c r="K21" s="191">
        <f>SUMIF(汇总!E:E,C21,汇总!P:P)</f>
        <v>339.31</v>
      </c>
      <c r="L21" s="191">
        <f>SUMIF(汇总!E:E,C21,汇总!Q:Q)</f>
        <v>2773.89666666667</v>
      </c>
      <c r="M21" s="192">
        <f t="shared" si="0"/>
        <v>0.660451587301587</v>
      </c>
    </row>
    <row r="22" customFormat="1" spans="1:13">
      <c r="A22" s="128"/>
      <c r="B22" s="162" t="s">
        <v>32</v>
      </c>
      <c r="C22" s="185" t="s">
        <v>3644</v>
      </c>
      <c r="D22" s="186" t="s">
        <v>102</v>
      </c>
      <c r="E22" s="187" t="s">
        <v>3655</v>
      </c>
      <c r="F22" s="128">
        <v>3815637</v>
      </c>
      <c r="G22" s="128">
        <v>18993853118</v>
      </c>
      <c r="H22" s="132" t="str">
        <f>VLOOKUP(C22,汇总!E:E,1,FALSE)</f>
        <v>关子支局</v>
      </c>
      <c r="I22" s="128">
        <f>COUNTIF(汇总!E:E,C22)</f>
        <v>4</v>
      </c>
      <c r="J22" s="191">
        <f>SUMIF(汇总!E:E,C22,汇总!J:J)</f>
        <v>4600</v>
      </c>
      <c r="K22" s="191">
        <f>SUMIF(汇总!E:E,C22,汇总!P:P)</f>
        <v>737.6</v>
      </c>
      <c r="L22" s="191">
        <f>SUMIF(汇总!E:E,C22,汇总!Q:Q)</f>
        <v>6459.97585</v>
      </c>
      <c r="M22" s="192">
        <f t="shared" si="0"/>
        <v>1.40434257608696</v>
      </c>
    </row>
    <row r="23" customFormat="1" spans="1:13">
      <c r="A23" s="128" t="s">
        <v>8477</v>
      </c>
      <c r="B23" s="128" t="s">
        <v>88</v>
      </c>
      <c r="C23" s="128" t="s">
        <v>4436</v>
      </c>
      <c r="D23" s="128" t="s">
        <v>102</v>
      </c>
      <c r="E23" s="128" t="s">
        <v>4438</v>
      </c>
      <c r="F23" s="128">
        <v>3851170</v>
      </c>
      <c r="G23" s="128">
        <v>15339785396</v>
      </c>
      <c r="H23" s="132" t="str">
        <f>VLOOKUP(C23,汇总!E:E,1,FALSE)</f>
        <v>陇林路支局</v>
      </c>
      <c r="I23" s="128">
        <f>COUNTIF(汇总!E:E,C23)</f>
        <v>12</v>
      </c>
      <c r="J23" s="191">
        <f>SUMIF(汇总!E:E,C23,汇总!J:J)</f>
        <v>12400</v>
      </c>
      <c r="K23" s="191">
        <f>SUMIF(汇总!E:E,C23,汇总!P:P)</f>
        <v>295.95</v>
      </c>
      <c r="L23" s="191">
        <f>SUMIF(汇总!E:E,C23,汇总!Q:Q)</f>
        <v>8446.68453333333</v>
      </c>
      <c r="M23" s="192">
        <f t="shared" si="0"/>
        <v>0.68118423655914</v>
      </c>
    </row>
    <row r="24" customFormat="1" spans="1:13">
      <c r="A24" s="128"/>
      <c r="B24" s="128" t="s">
        <v>88</v>
      </c>
      <c r="C24" s="128" t="s">
        <v>4465</v>
      </c>
      <c r="D24" s="128" t="s">
        <v>102</v>
      </c>
      <c r="E24" s="128" t="s">
        <v>4467</v>
      </c>
      <c r="F24" s="128">
        <v>3803332</v>
      </c>
      <c r="G24" s="128">
        <v>18993821302</v>
      </c>
      <c r="H24" s="132" t="str">
        <f>VLOOKUP(C24,汇总!E:E,1,FALSE)</f>
        <v>马跑泉支局</v>
      </c>
      <c r="I24" s="128">
        <f>COUNTIF(汇总!E:E,C24)</f>
        <v>5</v>
      </c>
      <c r="J24" s="191">
        <f>SUMIF(汇总!E:E,C24,汇总!J:J)</f>
        <v>6600</v>
      </c>
      <c r="K24" s="191">
        <f>SUMIF(汇总!E:E,C24,汇总!P:P)</f>
        <v>309.85</v>
      </c>
      <c r="L24" s="191">
        <f>SUMIF(汇总!E:E,C24,汇总!Q:Q)</f>
        <v>5163.08</v>
      </c>
      <c r="M24" s="192">
        <f t="shared" si="0"/>
        <v>0.782284848484848</v>
      </c>
    </row>
    <row r="25" customFormat="1" spans="1:13">
      <c r="A25" s="128"/>
      <c r="B25" s="128" t="s">
        <v>88</v>
      </c>
      <c r="C25" s="128" t="s">
        <v>4538</v>
      </c>
      <c r="D25" s="128" t="s">
        <v>102</v>
      </c>
      <c r="E25" s="128" t="s">
        <v>4543</v>
      </c>
      <c r="F25" s="128">
        <v>3852220</v>
      </c>
      <c r="G25" s="128">
        <v>18093861758</v>
      </c>
      <c r="H25" s="132" t="str">
        <f>VLOOKUP(C25,汇总!E:E,1,FALSE)</f>
        <v>商埠路支局</v>
      </c>
      <c r="I25" s="128">
        <f>COUNTIF(汇总!E:E,C25)</f>
        <v>9</v>
      </c>
      <c r="J25" s="191">
        <f>SUMIF(汇总!E:E,C25,汇总!J:J)</f>
        <v>11300</v>
      </c>
      <c r="K25" s="191">
        <f>SUMIF(汇总!E:E,C25,汇总!P:P)</f>
        <v>625.05</v>
      </c>
      <c r="L25" s="191">
        <f>SUMIF(汇总!E:E,C25,汇总!Q:Q)</f>
        <v>10509.85925</v>
      </c>
      <c r="M25" s="192">
        <f t="shared" si="0"/>
        <v>0.930076039823009</v>
      </c>
    </row>
    <row r="26" customFormat="1" spans="1:13">
      <c r="A26" s="128"/>
      <c r="B26" s="128" t="s">
        <v>88</v>
      </c>
      <c r="C26" s="128" t="s">
        <v>4220</v>
      </c>
      <c r="D26" s="128" t="s">
        <v>102</v>
      </c>
      <c r="E26" s="128" t="s">
        <v>4222</v>
      </c>
      <c r="F26" s="128">
        <v>3851695</v>
      </c>
      <c r="G26" s="128">
        <v>15339780518</v>
      </c>
      <c r="H26" s="132" t="str">
        <f>VLOOKUP(C26,汇总!E:E,1,FALSE)</f>
        <v>道北支局</v>
      </c>
      <c r="I26" s="128">
        <f>COUNTIF(汇总!E:E,C26)</f>
        <v>6</v>
      </c>
      <c r="J26" s="191">
        <f>SUMIF(汇总!E:E,C26,汇总!J:J)</f>
        <v>7600</v>
      </c>
      <c r="K26" s="191">
        <f>SUMIF(汇总!E:E,C26,汇总!P:P)</f>
        <v>430</v>
      </c>
      <c r="L26" s="191">
        <f>SUMIF(汇总!E:E,C26,汇总!Q:Q)</f>
        <v>7360.27036666667</v>
      </c>
      <c r="M26" s="192">
        <f t="shared" si="0"/>
        <v>0.968456627192983</v>
      </c>
    </row>
    <row r="27" customFormat="1" spans="1:13">
      <c r="A27" s="128"/>
      <c r="B27" s="128" t="s">
        <v>88</v>
      </c>
      <c r="C27" s="128" t="s">
        <v>4425</v>
      </c>
      <c r="D27" s="128" t="s">
        <v>102</v>
      </c>
      <c r="E27" s="128" t="s">
        <v>4427</v>
      </c>
      <c r="F27" s="128">
        <v>3808130</v>
      </c>
      <c r="G27" s="128">
        <v>18919215353</v>
      </c>
      <c r="H27" s="132" t="str">
        <f>VLOOKUP(C27,汇总!E:E,1,FALSE)</f>
        <v>林水路支局</v>
      </c>
      <c r="I27" s="128">
        <f>COUNTIF(汇总!E:E,C27)</f>
        <v>6</v>
      </c>
      <c r="J27" s="191">
        <f>SUMIF(汇总!E:E,C27,汇总!J:J)</f>
        <v>6800</v>
      </c>
      <c r="K27" s="191">
        <f>SUMIF(汇总!E:E,C27,汇总!P:P)</f>
        <v>95.65</v>
      </c>
      <c r="L27" s="191">
        <f>SUMIF(汇总!E:E,C27,汇总!Q:Q)</f>
        <v>5415.36</v>
      </c>
      <c r="M27" s="192">
        <f t="shared" si="0"/>
        <v>0.796376470588235</v>
      </c>
    </row>
    <row r="28" customFormat="1" spans="1:13">
      <c r="A28" s="128"/>
      <c r="B28" s="128" t="s">
        <v>88</v>
      </c>
      <c r="C28" s="128" t="s">
        <v>4250</v>
      </c>
      <c r="D28" s="128" t="s">
        <v>102</v>
      </c>
      <c r="E28" s="128" t="s">
        <v>4252</v>
      </c>
      <c r="F28" s="128">
        <v>3851445</v>
      </c>
      <c r="G28" s="128">
        <v>18909382018</v>
      </c>
      <c r="H28" s="132" t="str">
        <f>VLOOKUP(C28,汇总!E:E,1,FALSE)</f>
        <v>锻压路支局</v>
      </c>
      <c r="I28" s="128">
        <f>COUNTIF(汇总!E:E,C28)</f>
        <v>5</v>
      </c>
      <c r="J28" s="191">
        <f>SUMIF(汇总!E:E,C28,汇总!J:J)</f>
        <v>4800</v>
      </c>
      <c r="K28" s="191">
        <f>SUMIF(汇总!E:E,C28,汇总!P:P)</f>
        <v>101.15</v>
      </c>
      <c r="L28" s="191">
        <f>SUMIF(汇总!E:E,C28,汇总!Q:Q)</f>
        <v>4121.15</v>
      </c>
      <c r="M28" s="192">
        <f t="shared" si="0"/>
        <v>0.858572916666667</v>
      </c>
    </row>
    <row r="29" customFormat="1" spans="1:13">
      <c r="A29" s="128"/>
      <c r="B29" s="128" t="s">
        <v>88</v>
      </c>
      <c r="C29" s="128" t="s">
        <v>4390</v>
      </c>
      <c r="D29" s="128" t="s">
        <v>102</v>
      </c>
      <c r="E29" s="128" t="s">
        <v>4395</v>
      </c>
      <c r="F29" s="128">
        <v>3852775</v>
      </c>
      <c r="G29" s="128">
        <v>18093815000</v>
      </c>
      <c r="H29" s="132" t="str">
        <f>VLOOKUP(C29,汇总!E:E,1,FALSE)</f>
        <v>开发区支局</v>
      </c>
      <c r="I29" s="128">
        <f>COUNTIF(汇总!E:E,C29)</f>
        <v>6</v>
      </c>
      <c r="J29" s="191">
        <f>SUMIF(汇总!E:E,C29,汇总!J:J)</f>
        <v>8600</v>
      </c>
      <c r="K29" s="191">
        <f>SUMIF(汇总!E:E,C29,汇总!P:P)</f>
        <v>582.8</v>
      </c>
      <c r="L29" s="191">
        <f>SUMIF(汇总!E:E,C29,汇总!Q:Q)</f>
        <v>8843.1167</v>
      </c>
      <c r="M29" s="192">
        <f t="shared" si="0"/>
        <v>1.02826938372093</v>
      </c>
    </row>
    <row r="30" customFormat="1" spans="1:13">
      <c r="A30" s="128"/>
      <c r="B30" s="128" t="s">
        <v>88</v>
      </c>
      <c r="C30" s="128" t="s">
        <v>4357</v>
      </c>
      <c r="D30" s="128" t="s">
        <v>102</v>
      </c>
      <c r="E30" s="128" t="s">
        <v>4360</v>
      </c>
      <c r="F30" s="128">
        <v>3809030</v>
      </c>
      <c r="G30" s="128">
        <v>18993821203</v>
      </c>
      <c r="H30" s="132" t="str">
        <f>VLOOKUP(C30,汇总!E:E,1,FALSE)</f>
        <v>建材市场支局</v>
      </c>
      <c r="I30" s="128">
        <f>COUNTIF(汇总!E:E,C30)</f>
        <v>6</v>
      </c>
      <c r="J30" s="191">
        <f>SUMIF(汇总!E:E,C30,汇总!J:J)</f>
        <v>5700</v>
      </c>
      <c r="K30" s="191">
        <f>SUMIF(汇总!E:E,C30,汇总!P:P)</f>
        <v>262.1</v>
      </c>
      <c r="L30" s="191">
        <f>SUMIF(汇总!E:E,C30,汇总!Q:Q)</f>
        <v>8320.66</v>
      </c>
      <c r="M30" s="192">
        <f t="shared" si="0"/>
        <v>1.4597649122807</v>
      </c>
    </row>
    <row r="31" customFormat="1" spans="1:13">
      <c r="A31" s="128"/>
      <c r="B31" s="128" t="s">
        <v>32</v>
      </c>
      <c r="C31" s="128" t="s">
        <v>4233</v>
      </c>
      <c r="D31" s="128" t="s">
        <v>102</v>
      </c>
      <c r="E31" s="128" t="s">
        <v>4235</v>
      </c>
      <c r="F31" s="128">
        <v>3851315</v>
      </c>
      <c r="G31" s="128">
        <v>18993821159</v>
      </c>
      <c r="H31" s="132" t="str">
        <f>VLOOKUP(C31,汇总!E:E,1,FALSE)</f>
        <v>东岔支局</v>
      </c>
      <c r="I31" s="128">
        <f>COUNTIF(汇总!E:E,C31)</f>
        <v>6</v>
      </c>
      <c r="J31" s="191">
        <f>SUMIF(汇总!E:E,C31,汇总!J:J)</f>
        <v>6900</v>
      </c>
      <c r="K31" s="191">
        <f>SUMIF(汇总!E:E,C31,汇总!P:P)</f>
        <v>288.89</v>
      </c>
      <c r="L31" s="191">
        <f>SUMIF(汇总!E:E,C31,汇总!Q:Q)</f>
        <v>3358.52166666667</v>
      </c>
      <c r="M31" s="192">
        <f t="shared" si="0"/>
        <v>0.486742270531401</v>
      </c>
    </row>
    <row r="32" customFormat="1" spans="1:13">
      <c r="A32" s="128"/>
      <c r="B32" s="128" t="s">
        <v>32</v>
      </c>
      <c r="C32" s="128" t="s">
        <v>4324</v>
      </c>
      <c r="D32" s="128" t="s">
        <v>102</v>
      </c>
      <c r="E32" s="128" t="s">
        <v>4820</v>
      </c>
      <c r="F32" s="128">
        <v>3851514</v>
      </c>
      <c r="G32" s="128">
        <v>18993821319</v>
      </c>
      <c r="H32" s="132" t="str">
        <f>VLOOKUP(C32,汇总!E:E,1,FALSE)</f>
        <v>廿铺支局</v>
      </c>
      <c r="I32" s="128">
        <f>COUNTIF(汇总!E:E,C32)</f>
        <v>19</v>
      </c>
      <c r="J32" s="191">
        <f>SUMIF(汇总!E:E,C32,汇总!J:J)</f>
        <v>15600</v>
      </c>
      <c r="K32" s="191">
        <f>SUMIF(汇总!E:E,C32,汇总!P:P)</f>
        <v>1363.12</v>
      </c>
      <c r="L32" s="191">
        <f>SUMIF(汇总!E:E,C32,汇总!Q:Q)</f>
        <v>18417.8353333333</v>
      </c>
      <c r="M32" s="192">
        <f t="shared" si="0"/>
        <v>1.18063047008547</v>
      </c>
    </row>
    <row r="33" customFormat="1" spans="1:13">
      <c r="A33" s="128"/>
      <c r="B33" s="128" t="s">
        <v>32</v>
      </c>
      <c r="C33" s="128" t="s">
        <v>4261</v>
      </c>
      <c r="D33" s="128" t="s">
        <v>102</v>
      </c>
      <c r="E33" s="128" t="s">
        <v>4332</v>
      </c>
      <c r="F33" s="128">
        <v>3353310</v>
      </c>
      <c r="G33" s="128">
        <v>18993821316</v>
      </c>
      <c r="H33" s="132" t="str">
        <f>VLOOKUP(C33,汇总!E:E,1,FALSE)</f>
        <v>甘泉支局</v>
      </c>
      <c r="I33" s="128">
        <f>COUNTIF(汇总!E:E,C33)</f>
        <v>26</v>
      </c>
      <c r="J33" s="191">
        <f>SUMIF(汇总!E:E,C33,汇总!J:J)</f>
        <v>22400</v>
      </c>
      <c r="K33" s="191">
        <f>SUMIF(汇总!E:E,C33,汇总!P:P)</f>
        <v>385.25</v>
      </c>
      <c r="L33" s="191">
        <f>SUMIF(汇总!E:E,C33,汇总!Q:Q)</f>
        <v>12366.2279</v>
      </c>
      <c r="M33" s="192">
        <f t="shared" si="0"/>
        <v>0.552063745535714</v>
      </c>
    </row>
    <row r="34" customFormat="1" spans="1:13">
      <c r="A34" s="128"/>
      <c r="B34" s="128" t="s">
        <v>32</v>
      </c>
      <c r="C34" s="128" t="s">
        <v>4564</v>
      </c>
      <c r="D34" s="128" t="s">
        <v>102</v>
      </c>
      <c r="E34" s="128" t="s">
        <v>4585</v>
      </c>
      <c r="F34" s="128">
        <v>3353221</v>
      </c>
      <c r="G34" s="128">
        <v>17793821190</v>
      </c>
      <c r="H34" s="132" t="str">
        <f>VLOOKUP(C34,汇总!E:E,1,FALSE)</f>
        <v>社棠支局</v>
      </c>
      <c r="I34" s="128">
        <f>COUNTIF(汇总!E:E,C34)</f>
        <v>10</v>
      </c>
      <c r="J34" s="191">
        <f>SUMIF(汇总!E:E,C34,汇总!J:J)</f>
        <v>10900</v>
      </c>
      <c r="K34" s="191">
        <f>SUMIF(汇总!E:E,C34,汇总!P:P)</f>
        <v>1108.7</v>
      </c>
      <c r="L34" s="191">
        <f>SUMIF(汇总!E:E,C34,汇总!Q:Q)</f>
        <v>13620.5589833333</v>
      </c>
      <c r="M34" s="192">
        <f t="shared" si="0"/>
        <v>1.24959256727829</v>
      </c>
    </row>
    <row r="35" customFormat="1" spans="1:13">
      <c r="A35" s="128"/>
      <c r="B35" s="128" t="s">
        <v>32</v>
      </c>
      <c r="C35" s="188" t="s">
        <v>4571</v>
      </c>
      <c r="D35" s="128" t="s">
        <v>102</v>
      </c>
      <c r="E35" s="128" t="s">
        <v>4588</v>
      </c>
      <c r="F35" s="128">
        <v>3852778</v>
      </c>
      <c r="G35" s="128">
        <v>19193883019</v>
      </c>
      <c r="H35" s="132" t="str">
        <f>VLOOKUP(C35,汇总!E:E,1,FALSE)</f>
        <v>伯阳支局</v>
      </c>
      <c r="I35" s="128">
        <f>COUNTIF(汇总!E:E,C35)</f>
        <v>6</v>
      </c>
      <c r="J35" s="191">
        <f>SUMIF(汇总!E:E,C35,汇总!J:J)</f>
        <v>7300</v>
      </c>
      <c r="K35" s="191">
        <f>SUMIF(汇总!E:E,C35,汇总!P:P)</f>
        <v>364.675</v>
      </c>
      <c r="L35" s="191">
        <f>SUMIF(汇总!E:E,C35,汇总!Q:Q)</f>
        <v>6580.07355</v>
      </c>
      <c r="M35" s="192">
        <f t="shared" si="0"/>
        <v>0.901379938356165</v>
      </c>
    </row>
    <row r="36" customFormat="1" spans="1:13">
      <c r="A36" s="128"/>
      <c r="B36" s="128" t="s">
        <v>32</v>
      </c>
      <c r="C36" s="128" t="s">
        <v>4686</v>
      </c>
      <c r="D36" s="128" t="s">
        <v>102</v>
      </c>
      <c r="E36" s="128" t="s">
        <v>4701</v>
      </c>
      <c r="F36" s="128">
        <v>3353287</v>
      </c>
      <c r="G36" s="128">
        <v>18993821306</v>
      </c>
      <c r="H36" s="132" t="str">
        <f>VLOOKUP(C36,汇总!E:E,1,FALSE)</f>
        <v>渭南支局</v>
      </c>
      <c r="I36" s="128">
        <f>COUNTIF(汇总!E:E,C36)</f>
        <v>7</v>
      </c>
      <c r="J36" s="191">
        <f>SUMIF(汇总!E:E,C36,汇总!J:J)</f>
        <v>8100</v>
      </c>
      <c r="K36" s="191">
        <f>SUMIF(汇总!E:E,C36,汇总!P:P)</f>
        <v>342.45</v>
      </c>
      <c r="L36" s="191">
        <f>SUMIF(汇总!E:E,C36,汇总!Q:Q)</f>
        <v>5788.58395</v>
      </c>
      <c r="M36" s="192">
        <f t="shared" ref="M36:M67" si="1">IFERROR(L36/J36,0)</f>
        <v>0.71463999382716</v>
      </c>
    </row>
    <row r="37" customFormat="1" spans="1:13">
      <c r="A37" s="128"/>
      <c r="B37" s="128" t="s">
        <v>32</v>
      </c>
      <c r="C37" s="128" t="s">
        <v>4727</v>
      </c>
      <c r="D37" s="128" t="s">
        <v>102</v>
      </c>
      <c r="E37" s="128" t="s">
        <v>4739</v>
      </c>
      <c r="F37" s="128">
        <v>3852471</v>
      </c>
      <c r="G37" s="128">
        <v>19958665889</v>
      </c>
      <c r="H37" s="132" t="str">
        <f>VLOOKUP(C37,汇总!E:E,1,FALSE)</f>
        <v>新阳支局</v>
      </c>
      <c r="I37" s="128">
        <f>COUNTIF(汇总!E:E,C37)</f>
        <v>9</v>
      </c>
      <c r="J37" s="191">
        <f>SUMIF(汇总!E:E,C37,汇总!J:J)</f>
        <v>9700</v>
      </c>
      <c r="K37" s="191">
        <f>SUMIF(汇总!E:E,C37,汇总!P:P)</f>
        <v>63.45</v>
      </c>
      <c r="L37" s="191">
        <f>SUMIF(汇总!E:E,C37,汇总!Q:Q)</f>
        <v>6573.6951</v>
      </c>
      <c r="M37" s="192">
        <f t="shared" si="1"/>
        <v>0.677700525773196</v>
      </c>
    </row>
    <row r="38" customFormat="1" spans="1:13">
      <c r="A38" s="128"/>
      <c r="B38" s="128" t="s">
        <v>32</v>
      </c>
      <c r="C38" s="128" t="s">
        <v>4767</v>
      </c>
      <c r="D38" s="128" t="s">
        <v>102</v>
      </c>
      <c r="E38" s="128" t="s">
        <v>4777</v>
      </c>
      <c r="F38" s="128">
        <v>3852307</v>
      </c>
      <c r="G38" s="128">
        <v>18993811678</v>
      </c>
      <c r="H38" s="132" t="str">
        <f>VLOOKUP(C38,汇总!E:E,1,FALSE)</f>
        <v>元龙支局</v>
      </c>
      <c r="I38" s="128">
        <f>COUNTIF(汇总!E:E,C38)</f>
        <v>6</v>
      </c>
      <c r="J38" s="191">
        <f>SUMIF(汇总!E:E,C38,汇总!J:J)</f>
        <v>6300</v>
      </c>
      <c r="K38" s="191">
        <f>SUMIF(汇总!E:E,C38,汇总!P:P)</f>
        <v>195.9</v>
      </c>
      <c r="L38" s="191">
        <f>SUMIF(汇总!E:E,C38,汇总!Q:Q)</f>
        <v>6149.65965</v>
      </c>
      <c r="M38" s="192">
        <f t="shared" si="1"/>
        <v>0.976136452380952</v>
      </c>
    </row>
    <row r="39" customFormat="1" spans="1:13">
      <c r="A39" s="128"/>
      <c r="B39" s="128" t="s">
        <v>32</v>
      </c>
      <c r="C39" s="128" t="s">
        <v>4596</v>
      </c>
      <c r="D39" s="128" t="s">
        <v>102</v>
      </c>
      <c r="E39" s="128" t="s">
        <v>4617</v>
      </c>
      <c r="F39" s="128">
        <v>3353244</v>
      </c>
      <c r="G39" s="128">
        <v>18993820778</v>
      </c>
      <c r="H39" s="132" t="str">
        <f>VLOOKUP(C39,汇总!E:E,1,FALSE)</f>
        <v>石佛支局</v>
      </c>
      <c r="I39" s="128">
        <f>COUNTIF(汇总!E:E,C39)</f>
        <v>9</v>
      </c>
      <c r="J39" s="191">
        <f>SUMIF(汇总!E:E,C39,汇总!J:J)</f>
        <v>8100</v>
      </c>
      <c r="K39" s="191">
        <f>SUMIF(汇总!E:E,C39,汇总!P:P)</f>
        <v>323.50345</v>
      </c>
      <c r="L39" s="191">
        <f>SUMIF(汇总!E:E,C39,汇总!Q:Q)</f>
        <v>5993.30178333333</v>
      </c>
      <c r="M39" s="192">
        <f t="shared" si="1"/>
        <v>0.739913800411522</v>
      </c>
    </row>
    <row r="40" customFormat="1" spans="1:13">
      <c r="A40" s="128"/>
      <c r="B40" s="128" t="s">
        <v>32</v>
      </c>
      <c r="C40" s="128" t="s">
        <v>4747</v>
      </c>
      <c r="D40" s="128" t="s">
        <v>102</v>
      </c>
      <c r="E40" s="128" t="s">
        <v>4840</v>
      </c>
      <c r="F40" s="128">
        <v>3353269</v>
      </c>
      <c r="G40" s="128">
        <v>18993821953</v>
      </c>
      <c r="H40" s="132" t="str">
        <f>VLOOKUP(C40,汇总!E:E,1,FALSE)</f>
        <v>中滩支局</v>
      </c>
      <c r="I40" s="128">
        <f>COUNTIF(汇总!E:E,C40)</f>
        <v>16</v>
      </c>
      <c r="J40" s="191">
        <f>SUMIF(汇总!E:E,C40,汇总!J:J)</f>
        <v>15900</v>
      </c>
      <c r="K40" s="191">
        <f>SUMIF(汇总!E:E,C40,汇总!P:P)</f>
        <v>863.8</v>
      </c>
      <c r="L40" s="191">
        <f>SUMIF(汇总!E:E,C40,汇总!Q:Q)</f>
        <v>11418.6588166667</v>
      </c>
      <c r="M40" s="192">
        <f t="shared" si="1"/>
        <v>0.718154642557652</v>
      </c>
    </row>
    <row r="41" customFormat="1" spans="1:13">
      <c r="A41" s="128" t="s">
        <v>8478</v>
      </c>
      <c r="B41" s="128" t="s">
        <v>88</v>
      </c>
      <c r="C41" s="128" t="s">
        <v>87</v>
      </c>
      <c r="D41" s="128" t="s">
        <v>102</v>
      </c>
      <c r="E41" s="128" t="s">
        <v>391</v>
      </c>
      <c r="F41" s="128">
        <v>3853006</v>
      </c>
      <c r="G41" s="128">
        <v>13389389922</v>
      </c>
      <c r="H41" s="132" t="str">
        <f>VLOOKUP(C41,汇总!E:E,1,FALSE)</f>
        <v>桥南支局</v>
      </c>
      <c r="I41" s="128">
        <f>COUNTIF(汇总!E:E,C41)</f>
        <v>6</v>
      </c>
      <c r="J41" s="191">
        <f>SUMIF(汇总!E:E,C41,汇总!J:J)</f>
        <v>6550</v>
      </c>
      <c r="K41" s="191">
        <f>SUMIF(汇总!E:E,C41,汇总!P:P)</f>
        <v>514.66</v>
      </c>
      <c r="L41" s="191">
        <f>SUMIF(汇总!E:E,C41,汇总!Q:Q)</f>
        <v>7455.2313</v>
      </c>
      <c r="M41" s="192">
        <f t="shared" si="1"/>
        <v>1.1382032519084</v>
      </c>
    </row>
    <row r="42" customFormat="1" spans="1:13">
      <c r="A42" s="128"/>
      <c r="B42" s="128" t="s">
        <v>88</v>
      </c>
      <c r="C42" s="128" t="s">
        <v>248</v>
      </c>
      <c r="D42" s="128" t="s">
        <v>102</v>
      </c>
      <c r="E42" s="128" t="s">
        <v>324</v>
      </c>
      <c r="F42" s="128">
        <v>3811759</v>
      </c>
      <c r="G42" s="128">
        <v>17789486923</v>
      </c>
      <c r="H42" s="132" t="str">
        <f>VLOOKUP(C42,汇总!E:E,1,FALSE)</f>
        <v>南关支局</v>
      </c>
      <c r="I42" s="128">
        <f>COUNTIF(汇总!E:E,C42)</f>
        <v>16</v>
      </c>
      <c r="J42" s="191">
        <f>SUMIF(汇总!E:E,C42,汇总!J:J)</f>
        <v>15600</v>
      </c>
      <c r="K42" s="191">
        <f>SUMIF(汇总!E:E,C42,汇总!P:P)</f>
        <v>620.49</v>
      </c>
      <c r="L42" s="191">
        <f>SUMIF(汇总!E:E,C42,汇总!Q:Q)</f>
        <v>10743.93</v>
      </c>
      <c r="M42" s="192">
        <f t="shared" si="1"/>
        <v>0.688713461538461</v>
      </c>
    </row>
    <row r="43" customFormat="1" spans="1:13">
      <c r="A43" s="128"/>
      <c r="B43" s="128" t="s">
        <v>88</v>
      </c>
      <c r="C43" s="128" t="s">
        <v>97</v>
      </c>
      <c r="D43" s="128" t="s">
        <v>102</v>
      </c>
      <c r="E43" s="128" t="s">
        <v>104</v>
      </c>
      <c r="F43" s="128">
        <v>3801932</v>
      </c>
      <c r="G43" s="128">
        <v>18993822089</v>
      </c>
      <c r="H43" s="132" t="str">
        <f>VLOOKUP(C43,汇总!E:E,1,FALSE)</f>
        <v>蔡店支局</v>
      </c>
      <c r="I43" s="128">
        <f>COUNTIF(汇总!E:E,C43)</f>
        <v>7</v>
      </c>
      <c r="J43" s="191">
        <f>SUMIF(汇总!E:E,C43,汇总!J:J)</f>
        <v>7750</v>
      </c>
      <c r="K43" s="191">
        <f>SUMIF(汇总!E:E,C43,汇总!P:P)</f>
        <v>295.05</v>
      </c>
      <c r="L43" s="191">
        <f>SUMIF(汇总!E:E,C43,汇总!Q:Q)</f>
        <v>6464.0191</v>
      </c>
      <c r="M43" s="192">
        <f t="shared" si="1"/>
        <v>0.834066980645161</v>
      </c>
    </row>
    <row r="44" customFormat="1" spans="1:13">
      <c r="A44" s="128"/>
      <c r="B44" s="128" t="s">
        <v>88</v>
      </c>
      <c r="C44" s="128" t="s">
        <v>105</v>
      </c>
      <c r="D44" s="128" t="s">
        <v>102</v>
      </c>
      <c r="E44" s="128" t="s">
        <v>8479</v>
      </c>
      <c r="F44" s="128">
        <v>3851455</v>
      </c>
      <c r="G44" s="128">
        <v>18093835320</v>
      </c>
      <c r="H44" s="132" t="str">
        <f>VLOOKUP(C44,汇总!E:E,1,FALSE)</f>
        <v>北关支局</v>
      </c>
      <c r="I44" s="128">
        <f>COUNTIF(汇总!E:E,C44)</f>
        <v>14</v>
      </c>
      <c r="J44" s="191">
        <f>SUMIF(汇总!E:E,C44,汇总!J:J)</f>
        <v>21449</v>
      </c>
      <c r="K44" s="191">
        <f>SUMIF(汇总!E:E,C44,汇总!P:P)</f>
        <v>552.15</v>
      </c>
      <c r="L44" s="191">
        <f>SUMIF(汇总!E:E,C44,汇总!Q:Q)</f>
        <v>15840.86</v>
      </c>
      <c r="M44" s="192">
        <f t="shared" si="1"/>
        <v>0.738536062287286</v>
      </c>
    </row>
    <row r="45" customFormat="1" spans="1:13">
      <c r="A45" s="128"/>
      <c r="B45" s="128" t="s">
        <v>32</v>
      </c>
      <c r="C45" s="128" t="s">
        <v>67</v>
      </c>
      <c r="D45" s="128" t="s">
        <v>102</v>
      </c>
      <c r="E45" s="128" t="s">
        <v>398</v>
      </c>
      <c r="F45" s="128">
        <v>3353116</v>
      </c>
      <c r="G45" s="128">
        <v>18193818889</v>
      </c>
      <c r="H45" s="132" t="str">
        <f>VLOOKUP(C45,汇总!E:E,1,FALSE)</f>
        <v>魏店支局</v>
      </c>
      <c r="I45" s="128">
        <f>COUNTIF(汇总!E:E,C45)</f>
        <v>16</v>
      </c>
      <c r="J45" s="191">
        <f>SUMIF(汇总!E:E,C45,汇总!J:J)</f>
        <v>18250</v>
      </c>
      <c r="K45" s="191">
        <f>SUMIF(汇总!E:E,C45,汇总!P:P)</f>
        <v>372.5</v>
      </c>
      <c r="L45" s="191">
        <f>SUMIF(汇总!E:E,C45,汇总!Q:Q)</f>
        <v>8288.82525</v>
      </c>
      <c r="M45" s="192">
        <f t="shared" si="1"/>
        <v>0.454182205479452</v>
      </c>
    </row>
    <row r="46" customFormat="1" spans="1:13">
      <c r="A46" s="128"/>
      <c r="B46" s="128" t="s">
        <v>32</v>
      </c>
      <c r="C46" s="128" t="s">
        <v>124</v>
      </c>
      <c r="D46" s="128" t="s">
        <v>102</v>
      </c>
      <c r="E46" s="128" t="s">
        <v>254</v>
      </c>
      <c r="F46" s="128">
        <v>3852889</v>
      </c>
      <c r="G46" s="128">
        <v>15352229599</v>
      </c>
      <c r="H46" s="132" t="str">
        <f>VLOOKUP(C46,汇总!E:E,1,FALSE)</f>
        <v>中山支局</v>
      </c>
      <c r="I46" s="128">
        <f>COUNTIF(汇总!E:E,C46)</f>
        <v>11</v>
      </c>
      <c r="J46" s="191">
        <f>SUMIF(汇总!E:E,C46,汇总!J:J)</f>
        <v>12250</v>
      </c>
      <c r="K46" s="191">
        <f>SUMIF(汇总!E:E,C46,汇总!P:P)</f>
        <v>290.95</v>
      </c>
      <c r="L46" s="191">
        <f>SUMIF(汇总!E:E,C46,汇总!Q:Q)</f>
        <v>8460.2726</v>
      </c>
      <c r="M46" s="192">
        <f t="shared" si="1"/>
        <v>0.690634497959184</v>
      </c>
    </row>
    <row r="47" customFormat="1" spans="1:13">
      <c r="A47" s="128"/>
      <c r="B47" s="128" t="s">
        <v>32</v>
      </c>
      <c r="C47" s="128" t="s">
        <v>42</v>
      </c>
      <c r="D47" s="128" t="s">
        <v>102</v>
      </c>
      <c r="E47" s="128" t="s">
        <v>8480</v>
      </c>
      <c r="F47" s="128">
        <v>3852759</v>
      </c>
      <c r="G47" s="128">
        <v>18993822077</v>
      </c>
      <c r="H47" s="132" t="str">
        <f>VLOOKUP(C47,汇总!E:E,1,FALSE)</f>
        <v>叶堡支局</v>
      </c>
      <c r="I47" s="128">
        <f>COUNTIF(汇总!E:E,C47)</f>
        <v>14</v>
      </c>
      <c r="J47" s="191">
        <f>SUMIF(汇总!E:E,C47,汇总!J:J)</f>
        <v>15650</v>
      </c>
      <c r="K47" s="191">
        <f>SUMIF(汇总!E:E,C47,汇总!P:P)</f>
        <v>672.9</v>
      </c>
      <c r="L47" s="191">
        <f>SUMIF(汇总!E:E,C47,汇总!Q:Q)</f>
        <v>14614.3439666667</v>
      </c>
      <c r="M47" s="192">
        <f t="shared" si="1"/>
        <v>0.933823895633653</v>
      </c>
    </row>
    <row r="48" customFormat="1" spans="1:13">
      <c r="A48" s="128"/>
      <c r="B48" s="128" t="s">
        <v>32</v>
      </c>
      <c r="C48" s="128" t="s">
        <v>93</v>
      </c>
      <c r="D48" s="128" t="s">
        <v>102</v>
      </c>
      <c r="E48" s="128" t="s">
        <v>410</v>
      </c>
      <c r="F48" s="128">
        <v>3353117</v>
      </c>
      <c r="G48" s="128">
        <v>18993858880</v>
      </c>
      <c r="H48" s="132" t="str">
        <f>VLOOKUP(C48,汇总!E:E,1,FALSE)</f>
        <v>西川支局</v>
      </c>
      <c r="I48" s="128">
        <f>COUNTIF(汇总!E:E,C48)</f>
        <v>16</v>
      </c>
      <c r="J48" s="191">
        <f>SUMIF(汇总!E:E,C48,汇总!J:J)</f>
        <v>18450</v>
      </c>
      <c r="K48" s="191">
        <f>SUMIF(汇总!E:E,C48,汇总!P:P)</f>
        <v>365.8122</v>
      </c>
      <c r="L48" s="191">
        <f>SUMIF(汇总!E:E,C48,汇总!Q:Q)</f>
        <v>14398.14845</v>
      </c>
      <c r="M48" s="192">
        <f t="shared" si="1"/>
        <v>0.780387449864499</v>
      </c>
    </row>
    <row r="49" customFormat="1" spans="1:13">
      <c r="A49" s="128"/>
      <c r="B49" s="128" t="s">
        <v>32</v>
      </c>
      <c r="C49" s="128" t="s">
        <v>114</v>
      </c>
      <c r="D49" s="128" t="s">
        <v>102</v>
      </c>
      <c r="E49" s="128" t="s">
        <v>2162</v>
      </c>
      <c r="F49" s="189" t="s">
        <v>8475</v>
      </c>
      <c r="G49" s="128">
        <v>19993812008</v>
      </c>
      <c r="H49" s="132" t="str">
        <f>VLOOKUP(C49,汇总!E:E,1,FALSE)</f>
        <v>王尹支局</v>
      </c>
      <c r="I49" s="128">
        <f>COUNTIF(汇总!E:E,C49)</f>
        <v>10</v>
      </c>
      <c r="J49" s="191">
        <f>SUMIF(汇总!E:E,C49,汇总!J:J)</f>
        <v>10850</v>
      </c>
      <c r="K49" s="191">
        <f>SUMIF(汇总!E:E,C49,汇总!P:P)</f>
        <v>190.75</v>
      </c>
      <c r="L49" s="191">
        <f>SUMIF(汇总!E:E,C49,汇总!Q:Q)</f>
        <v>7172.13765</v>
      </c>
      <c r="M49" s="192">
        <f t="shared" si="1"/>
        <v>0.661026511520737</v>
      </c>
    </row>
    <row r="50" customFormat="1" spans="1:13">
      <c r="A50" s="128"/>
      <c r="B50" s="128" t="s">
        <v>32</v>
      </c>
      <c r="C50" s="128" t="s">
        <v>137</v>
      </c>
      <c r="D50" s="128" t="s">
        <v>102</v>
      </c>
      <c r="E50" s="128" t="s">
        <v>531</v>
      </c>
      <c r="F50" s="128">
        <v>3353455</v>
      </c>
      <c r="G50" s="128">
        <v>18193868949</v>
      </c>
      <c r="H50" s="132" t="str">
        <f>VLOOKUP(C50,汇总!E:E,1,FALSE)</f>
        <v>兴丰支局</v>
      </c>
      <c r="I50" s="128">
        <f>COUNTIF(汇总!E:E,C50)</f>
        <v>8</v>
      </c>
      <c r="J50" s="191">
        <f>SUMIF(汇总!E:E,C50,汇总!J:J)</f>
        <v>8650</v>
      </c>
      <c r="K50" s="191">
        <f>SUMIF(汇总!E:E,C50,汇总!P:P)</f>
        <v>403.2</v>
      </c>
      <c r="L50" s="191">
        <f>SUMIF(汇总!E:E,C50,汇总!Q:Q)</f>
        <v>6381.15166666667</v>
      </c>
      <c r="M50" s="192">
        <f t="shared" si="1"/>
        <v>0.737705394990366</v>
      </c>
    </row>
    <row r="51" customFormat="1" spans="1:13">
      <c r="A51" s="128"/>
      <c r="B51" s="128" t="s">
        <v>32</v>
      </c>
      <c r="C51" s="128" t="s">
        <v>60</v>
      </c>
      <c r="D51" s="128" t="s">
        <v>102</v>
      </c>
      <c r="E51" s="128" t="s">
        <v>543</v>
      </c>
      <c r="F51" s="128">
        <v>3353122</v>
      </c>
      <c r="G51" s="128">
        <v>18993822061</v>
      </c>
      <c r="H51" s="132" t="str">
        <f>VLOOKUP(C51,汇总!E:E,1,FALSE)</f>
        <v>莲花支局</v>
      </c>
      <c r="I51" s="128">
        <f>COUNTIF(汇总!E:E,C51)</f>
        <v>15</v>
      </c>
      <c r="J51" s="191">
        <f>SUMIF(汇总!E:E,C51,汇总!J:J)</f>
        <v>16450</v>
      </c>
      <c r="K51" s="191">
        <f>SUMIF(汇总!E:E,C51,汇总!P:P)</f>
        <v>586.44025</v>
      </c>
      <c r="L51" s="191">
        <f>SUMIF(汇总!E:E,C51,汇总!Q:Q)</f>
        <v>16831.4683166667</v>
      </c>
      <c r="M51" s="192">
        <f t="shared" si="1"/>
        <v>1.0231895633232</v>
      </c>
    </row>
    <row r="52" customFormat="1" spans="1:13">
      <c r="A52" s="128"/>
      <c r="B52" s="128" t="s">
        <v>32</v>
      </c>
      <c r="C52" s="128" t="s">
        <v>38</v>
      </c>
      <c r="D52" s="128" t="s">
        <v>102</v>
      </c>
      <c r="E52" s="128" t="s">
        <v>291</v>
      </c>
      <c r="F52" s="128">
        <v>3852899</v>
      </c>
      <c r="G52" s="128">
        <v>19993823591</v>
      </c>
      <c r="H52" s="132" t="str">
        <f>VLOOKUP(C52,汇总!E:E,1,FALSE)</f>
        <v>五营支局</v>
      </c>
      <c r="I52" s="128">
        <f>COUNTIF(汇总!E:E,C52)</f>
        <v>15</v>
      </c>
      <c r="J52" s="191">
        <f>SUMIF(汇总!E:E,C52,汇总!J:J)</f>
        <v>16850</v>
      </c>
      <c r="K52" s="191">
        <f>SUMIF(汇总!E:E,C52,汇总!P:P)</f>
        <v>730.425</v>
      </c>
      <c r="L52" s="191">
        <f>SUMIF(汇总!E:E,C52,汇总!Q:Q)</f>
        <v>22533.9276</v>
      </c>
      <c r="M52" s="192">
        <f t="shared" si="1"/>
        <v>1.33732508011869</v>
      </c>
    </row>
    <row r="53" customFormat="1" spans="1:13">
      <c r="A53" s="128"/>
      <c r="B53" s="128" t="s">
        <v>32</v>
      </c>
      <c r="C53" s="128" t="s">
        <v>31</v>
      </c>
      <c r="D53" s="128" t="s">
        <v>102</v>
      </c>
      <c r="E53" s="128" t="s">
        <v>404</v>
      </c>
      <c r="F53" s="128">
        <v>3353119</v>
      </c>
      <c r="G53" s="128">
        <v>18093808715</v>
      </c>
      <c r="H53" s="132" t="str">
        <f>VLOOKUP(C53,汇总!E:E,1,FALSE)</f>
        <v>郭嘉支局</v>
      </c>
      <c r="I53" s="128">
        <f>COUNTIF(汇总!E:E,C53)</f>
        <v>9</v>
      </c>
      <c r="J53" s="191">
        <f>SUMIF(汇总!E:E,C53,汇总!J:J)</f>
        <v>9850</v>
      </c>
      <c r="K53" s="191">
        <f>SUMIF(汇总!E:E,C53,汇总!P:P)</f>
        <v>212.4661</v>
      </c>
      <c r="L53" s="191">
        <f>SUMIF(汇总!E:E,C53,汇总!Q:Q)</f>
        <v>7142.89665</v>
      </c>
      <c r="M53" s="192">
        <f t="shared" si="1"/>
        <v>0.725167172588832</v>
      </c>
    </row>
    <row r="54" customFormat="1" spans="1:13">
      <c r="A54" s="128" t="s">
        <v>8481</v>
      </c>
      <c r="B54" s="128" t="s">
        <v>88</v>
      </c>
      <c r="C54" s="128" t="s">
        <v>1722</v>
      </c>
      <c r="D54" s="128" t="s">
        <v>102</v>
      </c>
      <c r="E54" s="128" t="s">
        <v>1724</v>
      </c>
      <c r="F54" s="128">
        <v>3851622</v>
      </c>
      <c r="G54" s="128">
        <v>18919385136</v>
      </c>
      <c r="H54" s="132" t="str">
        <f>VLOOKUP(C54,汇总!E:E,1,FALSE)</f>
        <v>富强支局</v>
      </c>
      <c r="I54" s="128">
        <f>COUNTIF(汇总!E:E,C54)</f>
        <v>8</v>
      </c>
      <c r="J54" s="191">
        <f>SUMIF(汇总!E:E,C54,汇总!J:J)</f>
        <v>8100</v>
      </c>
      <c r="K54" s="191">
        <f>SUMIF(汇总!E:E,C54,汇总!P:P)</f>
        <v>385.55</v>
      </c>
      <c r="L54" s="191">
        <f>SUMIF(汇总!E:E,C54,汇总!Q:Q)</f>
        <v>9358.895</v>
      </c>
      <c r="M54" s="192">
        <f t="shared" si="1"/>
        <v>1.15541913580247</v>
      </c>
    </row>
    <row r="55" customFormat="1" spans="1:13">
      <c r="A55" s="128"/>
      <c r="B55" s="128" t="s">
        <v>88</v>
      </c>
      <c r="C55" s="128" t="s">
        <v>248</v>
      </c>
      <c r="D55" s="128" t="s">
        <v>102</v>
      </c>
      <c r="E55" s="128" t="s">
        <v>1743</v>
      </c>
      <c r="F55" s="128">
        <v>3852322</v>
      </c>
      <c r="G55" s="128">
        <v>18909381236</v>
      </c>
      <c r="H55" s="132" t="str">
        <f>VLOOKUP(C55,汇总!E:E,1,FALSE)</f>
        <v>南关支局</v>
      </c>
      <c r="I55" s="128">
        <f>COUNTIF(汇总!E:E,C55)</f>
        <v>16</v>
      </c>
      <c r="J55" s="191">
        <f>SUMIF(汇总!E:E,C55,汇总!J:J)</f>
        <v>15600</v>
      </c>
      <c r="K55" s="191">
        <f>SUMIF(汇总!E:E,C55,汇总!P:P)</f>
        <v>620.49</v>
      </c>
      <c r="L55" s="191">
        <f>SUMIF(汇总!E:E,C55,汇总!Q:Q)</f>
        <v>10743.93</v>
      </c>
      <c r="M55" s="192">
        <f t="shared" si="1"/>
        <v>0.688713461538461</v>
      </c>
    </row>
    <row r="56" customFormat="1" spans="1:13">
      <c r="A56" s="128"/>
      <c r="B56" s="128" t="s">
        <v>88</v>
      </c>
      <c r="C56" s="128" t="s">
        <v>1760</v>
      </c>
      <c r="D56" s="128" t="s">
        <v>102</v>
      </c>
      <c r="E56" s="128" t="s">
        <v>1762</v>
      </c>
      <c r="F56" s="128">
        <v>3852237</v>
      </c>
      <c r="G56" s="128">
        <v>18193838826</v>
      </c>
      <c r="H56" s="132" t="str">
        <f>VLOOKUP(C56,汇总!E:E,1,FALSE)</f>
        <v>渭川支局</v>
      </c>
      <c r="I56" s="128">
        <f>COUNTIF(汇总!E:E,C56)</f>
        <v>5</v>
      </c>
      <c r="J56" s="191">
        <f>SUMIF(汇总!E:E,C56,汇总!J:J)</f>
        <v>6900</v>
      </c>
      <c r="K56" s="191">
        <f>SUMIF(汇总!E:E,C56,汇总!P:P)</f>
        <v>649.65</v>
      </c>
      <c r="L56" s="191">
        <f>SUMIF(汇总!E:E,C56,汇总!Q:Q)</f>
        <v>9675.4458</v>
      </c>
      <c r="M56" s="192">
        <f t="shared" si="1"/>
        <v>1.40223852173913</v>
      </c>
    </row>
    <row r="57" customFormat="1" spans="1:13">
      <c r="A57" s="128"/>
      <c r="B57" s="128" t="s">
        <v>88</v>
      </c>
      <c r="C57" s="128" t="s">
        <v>1773</v>
      </c>
      <c r="D57" s="128" t="s">
        <v>102</v>
      </c>
      <c r="E57" s="128" t="s">
        <v>1775</v>
      </c>
      <c r="F57" s="128">
        <v>3853028</v>
      </c>
      <c r="G57" s="128">
        <v>18993823550</v>
      </c>
      <c r="H57" s="132" t="str">
        <f>VLOOKUP(C57,汇总!E:E,1,FALSE)</f>
        <v>像山支局</v>
      </c>
      <c r="I57" s="128">
        <f>COUNTIF(汇总!E:E,C57)</f>
        <v>9</v>
      </c>
      <c r="J57" s="191">
        <f>SUMIF(汇总!E:E,C57,汇总!J:J)</f>
        <v>7600</v>
      </c>
      <c r="K57" s="191">
        <f>SUMIF(汇总!E:E,C57,汇总!P:P)</f>
        <v>293.3</v>
      </c>
      <c r="L57" s="191">
        <f>SUMIF(汇总!E:E,C57,汇总!Q:Q)</f>
        <v>5804</v>
      </c>
      <c r="M57" s="192">
        <f t="shared" si="1"/>
        <v>0.763684210526316</v>
      </c>
    </row>
    <row r="58" customFormat="1" spans="1:13">
      <c r="A58" s="128"/>
      <c r="B58" s="128" t="s">
        <v>88</v>
      </c>
      <c r="C58" s="128" t="s">
        <v>1796</v>
      </c>
      <c r="D58" s="128" t="s">
        <v>102</v>
      </c>
      <c r="E58" s="128" t="s">
        <v>1798</v>
      </c>
      <c r="F58" s="128">
        <v>3852672</v>
      </c>
      <c r="G58" s="128">
        <v>17389552225</v>
      </c>
      <c r="H58" s="132" t="str">
        <f>VLOOKUP(C58,汇总!E:E,1,FALSE)</f>
        <v>姚庄支局</v>
      </c>
      <c r="I58" s="128">
        <f>COUNTIF(汇总!E:E,C58)</f>
        <v>9</v>
      </c>
      <c r="J58" s="191">
        <f>SUMIF(汇总!E:E,C58,汇总!J:J)</f>
        <v>9300</v>
      </c>
      <c r="K58" s="191">
        <f>SUMIF(汇总!E:E,C58,汇总!P:P)</f>
        <v>306.7</v>
      </c>
      <c r="L58" s="191">
        <f>SUMIF(汇总!E:E,C58,汇总!Q:Q)</f>
        <v>7278.15</v>
      </c>
      <c r="M58" s="192">
        <f t="shared" si="1"/>
        <v>0.782596774193548</v>
      </c>
    </row>
    <row r="59" customFormat="1" spans="1:13">
      <c r="A59" s="128"/>
      <c r="B59" s="128" t="s">
        <v>88</v>
      </c>
      <c r="C59" s="128" t="s">
        <v>1816</v>
      </c>
      <c r="D59" s="128" t="s">
        <v>102</v>
      </c>
      <c r="E59" s="128" t="s">
        <v>1818</v>
      </c>
      <c r="F59" s="128">
        <v>3811230</v>
      </c>
      <c r="G59" s="128">
        <v>18993823539</v>
      </c>
      <c r="H59" s="132" t="str">
        <f>VLOOKUP(C59,汇总!E:E,1,FALSE)</f>
        <v>浙商支局</v>
      </c>
      <c r="I59" s="128">
        <f>COUNTIF(汇总!E:E,C59)</f>
        <v>7</v>
      </c>
      <c r="J59" s="191">
        <f>SUMIF(汇总!E:E,C59,汇总!J:J)</f>
        <v>8000</v>
      </c>
      <c r="K59" s="191">
        <f>SUMIF(汇总!E:E,C59,汇总!P:P)</f>
        <v>185.4</v>
      </c>
      <c r="L59" s="191">
        <f>SUMIF(汇总!E:E,C59,汇总!Q:Q)</f>
        <v>7592.62191666667</v>
      </c>
      <c r="M59" s="192">
        <f t="shared" si="1"/>
        <v>0.949077739583334</v>
      </c>
    </row>
    <row r="60" customFormat="1" spans="1:13">
      <c r="A60" s="128"/>
      <c r="B60" s="128" t="s">
        <v>32</v>
      </c>
      <c r="C60" s="128" t="s">
        <v>1423</v>
      </c>
      <c r="D60" s="128" t="s">
        <v>102</v>
      </c>
      <c r="E60" s="128" t="s">
        <v>1429</v>
      </c>
      <c r="F60" s="128">
        <v>381431</v>
      </c>
      <c r="G60" s="128">
        <v>18993823633</v>
      </c>
      <c r="H60" s="132" t="str">
        <f>VLOOKUP(C60,汇总!E:E,1,FALSE)</f>
        <v>磐安支局</v>
      </c>
      <c r="I60" s="128">
        <f>COUNTIF(汇总!E:E,C60)</f>
        <v>20</v>
      </c>
      <c r="J60" s="191">
        <f>SUMIF(汇总!E:E,C60,汇总!J:J)</f>
        <v>17300</v>
      </c>
      <c r="K60" s="191">
        <f>SUMIF(汇总!E:E,C60,汇总!P:P)</f>
        <v>1466.57666666667</v>
      </c>
      <c r="L60" s="191">
        <f>SUMIF(汇总!E:E,C60,汇总!Q:Q)</f>
        <v>21599.4055833333</v>
      </c>
      <c r="M60" s="192">
        <f t="shared" si="1"/>
        <v>1.2485205539499</v>
      </c>
    </row>
    <row r="61" customFormat="1" spans="1:13">
      <c r="A61" s="128"/>
      <c r="B61" s="128" t="s">
        <v>32</v>
      </c>
      <c r="C61" s="128" t="s">
        <v>1489</v>
      </c>
      <c r="D61" s="128" t="s">
        <v>102</v>
      </c>
      <c r="E61" s="128" t="s">
        <v>1491</v>
      </c>
      <c r="F61" s="128">
        <v>3853232</v>
      </c>
      <c r="G61" s="128">
        <v>18993823629</v>
      </c>
      <c r="H61" s="132" t="str">
        <f>VLOOKUP(C61,汇总!E:E,1,FALSE)</f>
        <v>慈光支局</v>
      </c>
      <c r="I61" s="128">
        <f>COUNTIF(汇总!E:E,C61)</f>
        <v>16</v>
      </c>
      <c r="J61" s="191">
        <f>SUMIF(汇总!E:E,C61,汇总!J:J)</f>
        <v>16600</v>
      </c>
      <c r="K61" s="191">
        <f>SUMIF(汇总!E:E,C61,汇总!P:P)</f>
        <v>865.363333333333</v>
      </c>
      <c r="L61" s="191">
        <f>SUMIF(汇总!E:E,C61,汇总!Q:Q)</f>
        <v>13503.33</v>
      </c>
      <c r="M61" s="192">
        <f t="shared" si="1"/>
        <v>0.813453614457832</v>
      </c>
    </row>
    <row r="62" customFormat="1" spans="1:13">
      <c r="A62" s="128"/>
      <c r="B62" s="128" t="s">
        <v>32</v>
      </c>
      <c r="C62" s="128" t="s">
        <v>1528</v>
      </c>
      <c r="D62" s="128" t="s">
        <v>102</v>
      </c>
      <c r="E62" s="128" t="s">
        <v>1530</v>
      </c>
      <c r="F62" s="128">
        <v>3853519</v>
      </c>
      <c r="G62" s="128">
        <v>18919385126</v>
      </c>
      <c r="H62" s="132" t="str">
        <f>VLOOKUP(C62,汇总!E:E,1,FALSE)</f>
        <v>十里铺支局</v>
      </c>
      <c r="I62" s="128">
        <f>COUNTIF(汇总!E:E,C62)</f>
        <v>10</v>
      </c>
      <c r="J62" s="191">
        <f>SUMIF(汇总!E:E,C62,汇总!J:J)</f>
        <v>10600</v>
      </c>
      <c r="K62" s="191">
        <f>SUMIF(汇总!E:E,C62,汇总!P:P)</f>
        <v>642.78</v>
      </c>
      <c r="L62" s="191">
        <f>SUMIF(汇总!E:E,C62,汇总!Q:Q)</f>
        <v>10583.53725</v>
      </c>
      <c r="M62" s="192">
        <f t="shared" si="1"/>
        <v>0.998446910377358</v>
      </c>
    </row>
    <row r="63" customFormat="1" spans="1:13">
      <c r="A63" s="128"/>
      <c r="B63" s="128" t="s">
        <v>32</v>
      </c>
      <c r="C63" s="128" t="s">
        <v>1553</v>
      </c>
      <c r="D63" s="128" t="s">
        <v>102</v>
      </c>
      <c r="E63" s="128" t="s">
        <v>1555</v>
      </c>
      <c r="F63" s="128">
        <v>3804529</v>
      </c>
      <c r="G63" s="128">
        <v>18993823899</v>
      </c>
      <c r="H63" s="132" t="str">
        <f>VLOOKUP(C63,汇总!E:E,1,FALSE)</f>
        <v>安远支局</v>
      </c>
      <c r="I63" s="128">
        <f>COUNTIF(汇总!E:E,C63)</f>
        <v>19</v>
      </c>
      <c r="J63" s="191">
        <f>SUMIF(汇总!E:E,C63,汇总!J:J)</f>
        <v>14600</v>
      </c>
      <c r="K63" s="191">
        <f>SUMIF(汇总!E:E,C63,汇总!P:P)</f>
        <v>990.89</v>
      </c>
      <c r="L63" s="191">
        <f>SUMIF(汇总!E:E,C63,汇总!Q:Q)</f>
        <v>12434.2303</v>
      </c>
      <c r="M63" s="192">
        <f t="shared" si="1"/>
        <v>0.851659609589041</v>
      </c>
    </row>
    <row r="64" customFormat="1" spans="1:13">
      <c r="A64" s="128"/>
      <c r="B64" s="128" t="s">
        <v>32</v>
      </c>
      <c r="C64" s="128" t="s">
        <v>1601</v>
      </c>
      <c r="D64" s="128" t="s">
        <v>102</v>
      </c>
      <c r="E64" s="128" t="s">
        <v>1603</v>
      </c>
      <c r="F64" s="128">
        <v>382991</v>
      </c>
      <c r="G64" s="128">
        <v>18993823831</v>
      </c>
      <c r="H64" s="132" t="str">
        <f>VLOOKUP(C64,汇总!E:E,1,FALSE)</f>
        <v>大石支局</v>
      </c>
      <c r="I64" s="128">
        <f>COUNTIF(汇总!E:E,C64)</f>
        <v>19</v>
      </c>
      <c r="J64" s="191">
        <f>SUMIF(汇总!E:E,C64,汇总!J:J)</f>
        <v>15500</v>
      </c>
      <c r="K64" s="191">
        <f>SUMIF(汇总!E:E,C64,汇总!P:P)</f>
        <v>857.41</v>
      </c>
      <c r="L64" s="191">
        <f>SUMIF(汇总!E:E,C64,汇总!Q:Q)</f>
        <v>10659.8971</v>
      </c>
      <c r="M64" s="192">
        <f t="shared" si="1"/>
        <v>0.687735296774194</v>
      </c>
    </row>
    <row r="65" customFormat="1" spans="1:13">
      <c r="A65" s="128"/>
      <c r="B65" s="128" t="s">
        <v>32</v>
      </c>
      <c r="C65" s="128" t="s">
        <v>1650</v>
      </c>
      <c r="D65" s="128" t="s">
        <v>102</v>
      </c>
      <c r="E65" s="128" t="s">
        <v>8482</v>
      </c>
      <c r="F65" s="128">
        <v>381413</v>
      </c>
      <c r="G65" s="128">
        <v>18993823611</v>
      </c>
      <c r="H65" s="132" t="str">
        <f>VLOOKUP(C65,汇总!E:E,1,FALSE)</f>
        <v>金山支局</v>
      </c>
      <c r="I65" s="128">
        <f>COUNTIF(汇总!E:E,C65)</f>
        <v>8</v>
      </c>
      <c r="J65" s="191">
        <f>SUMIF(汇总!E:E,C65,汇总!J:J)</f>
        <v>7200</v>
      </c>
      <c r="K65" s="191">
        <f>SUMIF(汇总!E:E,C65,汇总!P:P)</f>
        <v>267.3</v>
      </c>
      <c r="L65" s="191">
        <f>SUMIF(汇总!E:E,C65,汇总!Q:Q)</f>
        <v>6927.12666666667</v>
      </c>
      <c r="M65" s="192">
        <f t="shared" si="1"/>
        <v>0.962100925925926</v>
      </c>
    </row>
    <row r="66" customFormat="1" spans="1:13">
      <c r="A66" s="128"/>
      <c r="B66" s="128" t="s">
        <v>32</v>
      </c>
      <c r="C66" s="128" t="s">
        <v>1675</v>
      </c>
      <c r="D66" s="128" t="s">
        <v>102</v>
      </c>
      <c r="E66" s="128" t="s">
        <v>1679</v>
      </c>
      <c r="F66" s="128">
        <v>3853029</v>
      </c>
      <c r="G66" s="128">
        <v>18993823682</v>
      </c>
      <c r="H66" s="132" t="str">
        <f>VLOOKUP(C66,汇总!E:E,1,FALSE)</f>
        <v>六峰支局</v>
      </c>
      <c r="I66" s="128">
        <f>COUNTIF(汇总!E:E,C66)</f>
        <v>10</v>
      </c>
      <c r="J66" s="191">
        <f>SUMIF(汇总!E:E,C66,汇总!J:J)</f>
        <v>10700</v>
      </c>
      <c r="K66" s="191">
        <f>SUMIF(汇总!E:E,C66,汇总!P:P)</f>
        <v>368.05</v>
      </c>
      <c r="L66" s="191">
        <f>SUMIF(汇总!E:E,C66,汇总!Q:Q)</f>
        <v>7465.29</v>
      </c>
      <c r="M66" s="192">
        <f t="shared" si="1"/>
        <v>0.697690654205607</v>
      </c>
    </row>
    <row r="67" customFormat="1" spans="1:13">
      <c r="A67" s="128"/>
      <c r="B67" s="128" t="s">
        <v>32</v>
      </c>
      <c r="C67" s="128" t="s">
        <v>1699</v>
      </c>
      <c r="D67" s="128" t="s">
        <v>102</v>
      </c>
      <c r="E67" s="128" t="s">
        <v>1701</v>
      </c>
      <c r="F67" s="128">
        <v>3852321</v>
      </c>
      <c r="G67" s="128">
        <v>18919248334</v>
      </c>
      <c r="H67" s="132" t="str">
        <f>VLOOKUP(C67,汇总!E:E,1,FALSE)</f>
        <v>八里湾支局</v>
      </c>
      <c r="I67" s="128">
        <f>COUNTIF(汇总!E:E,C67)</f>
        <v>9</v>
      </c>
      <c r="J67" s="191">
        <f>SUMIF(汇总!E:E,C67,汇总!J:J)</f>
        <v>10800</v>
      </c>
      <c r="K67" s="191">
        <f>SUMIF(汇总!E:E,C67,汇总!P:P)</f>
        <v>160.41</v>
      </c>
      <c r="L67" s="191">
        <f>SUMIF(汇总!E:E,C67,汇总!Q:Q)</f>
        <v>5552.99166666667</v>
      </c>
      <c r="M67" s="192">
        <f t="shared" si="1"/>
        <v>0.514165895061728</v>
      </c>
    </row>
    <row r="68" customFormat="1" spans="1:13">
      <c r="A68" s="128" t="s">
        <v>8483</v>
      </c>
      <c r="B68" s="128" t="s">
        <v>88</v>
      </c>
      <c r="C68" s="128" t="s">
        <v>2839</v>
      </c>
      <c r="D68" s="128" t="s">
        <v>102</v>
      </c>
      <c r="E68" s="128" t="s">
        <v>2847</v>
      </c>
      <c r="F68" s="128">
        <v>383006</v>
      </c>
      <c r="G68" s="128">
        <v>18993825091</v>
      </c>
      <c r="H68" s="132" t="str">
        <f>VLOOKUP(C68,汇总!E:E,1,FALSE)</f>
        <v>渭北支局</v>
      </c>
      <c r="I68" s="128">
        <f>COUNTIF(汇总!E:E,C68)</f>
        <v>7</v>
      </c>
      <c r="J68" s="191">
        <f>SUMIF(汇总!E:E,C68,汇总!J:J)</f>
        <v>6500</v>
      </c>
      <c r="K68" s="191">
        <f>SUMIF(汇总!E:E,C68,汇总!P:P)</f>
        <v>463.1</v>
      </c>
      <c r="L68" s="191">
        <f>SUMIF(汇总!E:E,C68,汇总!Q:Q)</f>
        <v>5486.51</v>
      </c>
      <c r="M68" s="192">
        <f t="shared" ref="M68:M100" si="2">IFERROR(L68/J68,0)</f>
        <v>0.844078461538462</v>
      </c>
    </row>
    <row r="69" customFormat="1" spans="1:13">
      <c r="A69" s="128"/>
      <c r="B69" s="128" t="s">
        <v>88</v>
      </c>
      <c r="C69" s="128" t="s">
        <v>3021</v>
      </c>
      <c r="D69" s="128" t="s">
        <v>102</v>
      </c>
      <c r="E69" s="128" t="s">
        <v>3023</v>
      </c>
      <c r="F69" s="128">
        <v>3852289</v>
      </c>
      <c r="G69" s="128">
        <v>18993826896</v>
      </c>
      <c r="H69" s="132" t="str">
        <f>VLOOKUP(C69,汇总!E:E,1,FALSE)</f>
        <v>杏花村支局</v>
      </c>
      <c r="I69" s="128">
        <f>COUNTIF(汇总!E:E,C69)</f>
        <v>7</v>
      </c>
      <c r="J69" s="191">
        <f>SUMIF(汇总!E:E,C69,汇总!J:J)</f>
        <v>7300</v>
      </c>
      <c r="K69" s="191">
        <f>SUMIF(汇总!E:E,C69,汇总!P:P)</f>
        <v>319.36</v>
      </c>
      <c r="L69" s="191">
        <f>SUMIF(汇总!E:E,C69,汇总!Q:Q)</f>
        <v>6908.49666666667</v>
      </c>
      <c r="M69" s="192">
        <f t="shared" si="2"/>
        <v>0.946369406392694</v>
      </c>
    </row>
    <row r="70" customFormat="1" spans="1:13">
      <c r="A70" s="128"/>
      <c r="B70" s="128" t="s">
        <v>88</v>
      </c>
      <c r="C70" s="128" t="s">
        <v>2564</v>
      </c>
      <c r="D70" s="128" t="s">
        <v>102</v>
      </c>
      <c r="E70" s="128" t="s">
        <v>2578</v>
      </c>
      <c r="F70" s="128">
        <v>3851699</v>
      </c>
      <c r="G70" s="128">
        <v>18993825369</v>
      </c>
      <c r="H70" s="132" t="str">
        <f>VLOOKUP(C70,汇总!E:E,1,FALSE)</f>
        <v>火车站支局</v>
      </c>
      <c r="I70" s="128">
        <f>COUNTIF(汇总!E:E,C70)</f>
        <v>9</v>
      </c>
      <c r="J70" s="191">
        <f>SUMIF(汇总!E:E,C70,汇总!J:J)</f>
        <v>8500</v>
      </c>
      <c r="K70" s="191">
        <f>SUMIF(汇总!E:E,C70,汇总!P:P)</f>
        <v>469.1</v>
      </c>
      <c r="L70" s="191">
        <f>SUMIF(汇总!E:E,C70,汇总!Q:Q)</f>
        <v>7514.75</v>
      </c>
      <c r="M70" s="192">
        <f t="shared" si="2"/>
        <v>0.884088235294118</v>
      </c>
    </row>
    <row r="71" customFormat="1" spans="1:13">
      <c r="A71" s="128"/>
      <c r="B71" s="128" t="s">
        <v>88</v>
      </c>
      <c r="C71" s="128" t="s">
        <v>2888</v>
      </c>
      <c r="D71" s="128" t="s">
        <v>102</v>
      </c>
      <c r="E71" s="128" t="s">
        <v>2896</v>
      </c>
      <c r="F71" s="128">
        <v>3837930</v>
      </c>
      <c r="G71" s="128">
        <v>18993825668</v>
      </c>
      <c r="H71" s="132" t="str">
        <f>VLOOKUP(C71,汇总!E:E,1,FALSE)</f>
        <v>武山西关支局</v>
      </c>
      <c r="I71" s="128">
        <f>COUNTIF(汇总!E:E,C71)</f>
        <v>7</v>
      </c>
      <c r="J71" s="191">
        <f>SUMIF(汇总!E:E,C71,汇总!J:J)</f>
        <v>6500</v>
      </c>
      <c r="K71" s="191">
        <f>SUMIF(汇总!E:E,C71,汇总!P:P)</f>
        <v>353.55</v>
      </c>
      <c r="L71" s="191">
        <f>SUMIF(汇总!E:E,C71,汇总!Q:Q)</f>
        <v>10464.43035</v>
      </c>
      <c r="M71" s="192">
        <f t="shared" si="2"/>
        <v>1.60991236153846</v>
      </c>
    </row>
    <row r="72" customFormat="1" spans="1:13">
      <c r="A72" s="128"/>
      <c r="B72" s="128" t="s">
        <v>32</v>
      </c>
      <c r="C72" s="128" t="s">
        <v>2603</v>
      </c>
      <c r="D72" s="128" t="s">
        <v>102</v>
      </c>
      <c r="E72" s="128" t="s">
        <v>2660</v>
      </c>
      <c r="F72" s="128">
        <v>3853374</v>
      </c>
      <c r="G72" s="128">
        <v>18993825398</v>
      </c>
      <c r="H72" s="132" t="str">
        <f>VLOOKUP(C72,汇总!E:E,1,FALSE)</f>
        <v>洛门支局</v>
      </c>
      <c r="I72" s="128">
        <f>COUNTIF(汇总!E:E,C72)</f>
        <v>31</v>
      </c>
      <c r="J72" s="191">
        <f>SUMIF(汇总!E:E,C72,汇总!J:J)</f>
        <v>31066</v>
      </c>
      <c r="K72" s="191">
        <f>SUMIF(汇总!E:E,C72,汇总!P:P)</f>
        <v>1631.3</v>
      </c>
      <c r="L72" s="191">
        <f>SUMIF(汇总!E:E,C72,汇总!Q:Q)</f>
        <v>31273.7182833333</v>
      </c>
      <c r="M72" s="192">
        <f t="shared" si="2"/>
        <v>1.00668635432091</v>
      </c>
    </row>
    <row r="73" customFormat="1" spans="1:13">
      <c r="A73" s="128"/>
      <c r="B73" s="128" t="s">
        <v>32</v>
      </c>
      <c r="C73" s="128" t="s">
        <v>2748</v>
      </c>
      <c r="D73" s="128" t="s">
        <v>102</v>
      </c>
      <c r="E73" s="128" t="s">
        <v>2775</v>
      </c>
      <c r="F73" s="128">
        <v>3853058</v>
      </c>
      <c r="G73" s="128">
        <v>18993813536</v>
      </c>
      <c r="H73" s="132" t="str">
        <f>VLOOKUP(C73,汇总!E:E,1,FALSE)</f>
        <v>四门支局</v>
      </c>
      <c r="I73" s="128">
        <f>COUNTIF(汇总!E:E,C73)</f>
        <v>12</v>
      </c>
      <c r="J73" s="191">
        <f>SUMIF(汇总!E:E,C73,汇总!J:J)</f>
        <v>12400</v>
      </c>
      <c r="K73" s="191">
        <f>SUMIF(汇总!E:E,C73,汇总!P:P)</f>
        <v>555.85</v>
      </c>
      <c r="L73" s="191">
        <f>SUMIF(汇总!E:E,C73,汇总!Q:Q)</f>
        <v>12702.3125</v>
      </c>
      <c r="M73" s="192">
        <f t="shared" si="2"/>
        <v>1.02438004032258</v>
      </c>
    </row>
    <row r="74" customFormat="1" spans="1:13">
      <c r="A74" s="128"/>
      <c r="B74" s="128" t="s">
        <v>32</v>
      </c>
      <c r="C74" s="128" t="s">
        <v>2730</v>
      </c>
      <c r="D74" s="128" t="s">
        <v>102</v>
      </c>
      <c r="E74" s="128" t="s">
        <v>2745</v>
      </c>
      <c r="F74" s="128">
        <v>3853056</v>
      </c>
      <c r="G74" s="128">
        <v>18993825606</v>
      </c>
      <c r="H74" s="132" t="str">
        <f>VLOOKUP(C74,汇总!E:E,1,FALSE)</f>
        <v>山丹支局</v>
      </c>
      <c r="I74" s="128">
        <f>COUNTIF(汇总!E:E,C74)</f>
        <v>7</v>
      </c>
      <c r="J74" s="191">
        <f>SUMIF(汇总!E:E,C74,汇总!J:J)</f>
        <v>7200</v>
      </c>
      <c r="K74" s="191">
        <f>SUMIF(汇总!E:E,C74,汇总!P:P)</f>
        <v>379.4</v>
      </c>
      <c r="L74" s="191">
        <f>SUMIF(汇总!E:E,C74,汇总!Q:Q)</f>
        <v>5846.035</v>
      </c>
      <c r="M74" s="192">
        <f t="shared" si="2"/>
        <v>0.811949305555556</v>
      </c>
    </row>
    <row r="75" customFormat="1" spans="1:13">
      <c r="A75" s="128"/>
      <c r="B75" s="128" t="s">
        <v>32</v>
      </c>
      <c r="C75" s="128" t="s">
        <v>2781</v>
      </c>
      <c r="D75" s="128" t="s">
        <v>102</v>
      </c>
      <c r="E75" s="128" t="s">
        <v>2795</v>
      </c>
      <c r="F75" s="128">
        <v>3851109</v>
      </c>
      <c r="G75" s="128">
        <v>17793816260</v>
      </c>
      <c r="H75" s="132" t="str">
        <f>VLOOKUP(C75,汇总!E:E,1,FALSE)</f>
        <v>滩歌支局</v>
      </c>
      <c r="I75" s="128">
        <f>COUNTIF(汇总!E:E,C75)</f>
        <v>20</v>
      </c>
      <c r="J75" s="191">
        <f>SUMIF(汇总!E:E,C75,汇总!J:J)</f>
        <v>20300</v>
      </c>
      <c r="K75" s="191">
        <f>SUMIF(汇总!E:E,C75,汇总!P:P)</f>
        <v>703</v>
      </c>
      <c r="L75" s="191">
        <f>SUMIF(汇总!E:E,C75,汇总!Q:Q)</f>
        <v>16907.2033333333</v>
      </c>
      <c r="M75" s="192">
        <f t="shared" si="2"/>
        <v>0.832867159277504</v>
      </c>
    </row>
    <row r="76" spans="1:13">
      <c r="A76" s="128"/>
      <c r="B76" s="128" t="s">
        <v>32</v>
      </c>
      <c r="C76" s="128" t="s">
        <v>3068</v>
      </c>
      <c r="D76" s="193" t="s">
        <v>102</v>
      </c>
      <c r="E76" s="193" t="s">
        <v>8484</v>
      </c>
      <c r="F76" s="193">
        <v>381458</v>
      </c>
      <c r="G76" s="128">
        <v>18993889383</v>
      </c>
      <c r="H76" s="132" t="str">
        <f>VLOOKUP(C76,汇总!E:E,1,FALSE)</f>
        <v>鸳鸯支局</v>
      </c>
      <c r="I76" s="128">
        <f>COUNTIF(汇总!E:E,C76)</f>
        <v>11</v>
      </c>
      <c r="J76" s="191">
        <f>SUMIF(汇总!E:E,C76,汇总!J:J)</f>
        <v>10600</v>
      </c>
      <c r="K76" s="191">
        <f>SUMIF(汇总!E:E,C76,汇总!P:P)</f>
        <v>696.15</v>
      </c>
      <c r="L76" s="191">
        <f>SUMIF(汇总!E:E,C76,汇总!Q:Q)</f>
        <v>16276.4223333333</v>
      </c>
      <c r="M76" s="192">
        <f t="shared" si="2"/>
        <v>1.5355115408805</v>
      </c>
    </row>
    <row r="77" customFormat="1" spans="1:13">
      <c r="A77" s="128"/>
      <c r="B77" s="128" t="s">
        <v>32</v>
      </c>
      <c r="C77" s="128" t="s">
        <v>2873</v>
      </c>
      <c r="D77" s="128" t="s">
        <v>102</v>
      </c>
      <c r="E77" s="128" t="s">
        <v>2876</v>
      </c>
      <c r="F77" s="128">
        <v>3853182</v>
      </c>
      <c r="G77" s="128">
        <v>18143711888</v>
      </c>
      <c r="H77" s="132" t="str">
        <f>VLOOKUP(C77,汇总!E:E,1,FALSE)</f>
        <v>温泉支局</v>
      </c>
      <c r="I77" s="128">
        <f>COUNTIF(汇总!E:E,C77)</f>
        <v>5</v>
      </c>
      <c r="J77" s="191">
        <f>SUMIF(汇总!E:E,C77,汇总!J:J)</f>
        <v>5500</v>
      </c>
      <c r="K77" s="191">
        <f>SUMIF(汇总!E:E,C77,汇总!P:P)</f>
        <v>99.2</v>
      </c>
      <c r="L77" s="191">
        <f>SUMIF(汇总!E:E,C77,汇总!Q:Q)</f>
        <v>2679.67415</v>
      </c>
      <c r="M77" s="192">
        <f t="shared" si="2"/>
        <v>0.487213481818182</v>
      </c>
    </row>
    <row r="78" customFormat="1" spans="1:13">
      <c r="A78" s="128"/>
      <c r="B78" s="128" t="s">
        <v>32</v>
      </c>
      <c r="C78" s="128" t="s">
        <v>3057</v>
      </c>
      <c r="D78" s="128" t="s">
        <v>102</v>
      </c>
      <c r="E78" s="128" t="s">
        <v>3065</v>
      </c>
      <c r="F78" s="128">
        <v>38382002</v>
      </c>
      <c r="G78" s="128">
        <v>18919228379</v>
      </c>
      <c r="H78" s="132" t="str">
        <f>VLOOKUP(C78,汇总!E:E,1,FALSE)</f>
        <v>榆盘支局</v>
      </c>
      <c r="I78" s="128">
        <f>COUNTIF(汇总!E:E,C78)</f>
        <v>4</v>
      </c>
      <c r="J78" s="191">
        <f>SUMIF(汇总!E:E,C78,汇总!J:J)</f>
        <v>4500</v>
      </c>
      <c r="K78" s="191">
        <f>SUMIF(汇总!E:E,C78,汇总!P:P)</f>
        <v>276.46</v>
      </c>
      <c r="L78" s="191">
        <f>SUMIF(汇总!E:E,C78,汇总!Q:Q)</f>
        <v>5259.39905</v>
      </c>
      <c r="M78" s="192">
        <f t="shared" si="2"/>
        <v>1.16875534444444</v>
      </c>
    </row>
    <row r="79" customFormat="1" spans="1:13">
      <c r="A79" s="128"/>
      <c r="B79" s="128" t="s">
        <v>32</v>
      </c>
      <c r="C79" s="128" t="s">
        <v>2687</v>
      </c>
      <c r="D79" s="128" t="s">
        <v>102</v>
      </c>
      <c r="E79" s="128" t="s">
        <v>2726</v>
      </c>
      <c r="F79" s="128">
        <v>3853046</v>
      </c>
      <c r="G79" s="128">
        <v>15339784395</v>
      </c>
      <c r="H79" s="132" t="str">
        <f>VLOOKUP(C79,汇总!E:E,1,FALSE)</f>
        <v>马力支局</v>
      </c>
      <c r="I79" s="128">
        <f>COUNTIF(汇总!E:E,C79)</f>
        <v>17</v>
      </c>
      <c r="J79" s="191">
        <f>SUMIF(汇总!E:E,C79,汇总!J:J)</f>
        <v>17400</v>
      </c>
      <c r="K79" s="191">
        <f>SUMIF(汇总!E:E,C79,汇总!P:P)</f>
        <v>901.85</v>
      </c>
      <c r="L79" s="191">
        <f>SUMIF(汇总!E:E,C79,汇总!Q:Q)</f>
        <v>17902.86015</v>
      </c>
      <c r="M79" s="192">
        <f t="shared" si="2"/>
        <v>1.02890000862069</v>
      </c>
    </row>
    <row r="80" customFormat="1" spans="1:13">
      <c r="A80" s="128"/>
      <c r="B80" s="128" t="s">
        <v>32</v>
      </c>
      <c r="C80" s="128" t="s">
        <v>926</v>
      </c>
      <c r="D80" s="128" t="s">
        <v>102</v>
      </c>
      <c r="E80" s="128" t="s">
        <v>977</v>
      </c>
      <c r="F80" s="128">
        <v>3853779</v>
      </c>
      <c r="G80" s="128">
        <v>18993827862</v>
      </c>
      <c r="H80" s="132" t="str">
        <f>VLOOKUP(C80,汇总!E:E,1,FALSE)</f>
        <v>白沙支局</v>
      </c>
      <c r="I80" s="128">
        <f>COUNTIF(汇总!E:E,C80)</f>
        <v>24</v>
      </c>
      <c r="J80" s="191">
        <f>SUMIF(汇总!E:E,C80,汇总!J:J)</f>
        <v>12366</v>
      </c>
      <c r="K80" s="191">
        <f>SUMIF(汇总!E:E,C80,汇总!P:P)</f>
        <v>479.95</v>
      </c>
      <c r="L80" s="191">
        <f>SUMIF(汇总!E:E,C80,汇总!Q:Q)</f>
        <v>8661.3927</v>
      </c>
      <c r="M80" s="192">
        <f t="shared" si="2"/>
        <v>0.700419917515769</v>
      </c>
    </row>
    <row r="81" customFormat="1" spans="1:13">
      <c r="A81" s="128"/>
      <c r="B81" s="128" t="s">
        <v>32</v>
      </c>
      <c r="C81" s="128" t="s">
        <v>901</v>
      </c>
      <c r="D81" s="128" t="s">
        <v>102</v>
      </c>
      <c r="E81" s="128" t="s">
        <v>911</v>
      </c>
      <c r="F81" s="128">
        <v>38381938</v>
      </c>
      <c r="G81" s="128">
        <v>18993827861</v>
      </c>
      <c r="H81" s="132" t="str">
        <f>VLOOKUP(C81,汇总!E:E,1,FALSE)</f>
        <v>白驼支局</v>
      </c>
      <c r="I81" s="128">
        <f>COUNTIF(汇总!E:E,C81)</f>
        <v>12</v>
      </c>
      <c r="J81" s="191">
        <f>SUMIF(汇总!E:E,C81,汇总!J:J)</f>
        <v>5050</v>
      </c>
      <c r="K81" s="191">
        <f>SUMIF(汇总!E:E,C81,汇总!P:P)</f>
        <v>260</v>
      </c>
      <c r="L81" s="191">
        <f>SUMIF(汇总!E:E,C81,汇总!Q:Q)</f>
        <v>4052.36025</v>
      </c>
      <c r="M81" s="192">
        <f t="shared" si="2"/>
        <v>0.802447574257426</v>
      </c>
    </row>
    <row r="82" customFormat="1" spans="1:13">
      <c r="A82" s="128"/>
      <c r="B82" s="128" t="s">
        <v>32</v>
      </c>
      <c r="C82" s="128" t="s">
        <v>868</v>
      </c>
      <c r="D82" s="128" t="s">
        <v>102</v>
      </c>
      <c r="E82" s="128" t="s">
        <v>873</v>
      </c>
      <c r="F82" s="128">
        <v>3850688</v>
      </c>
      <c r="G82" s="128">
        <v>17793840861</v>
      </c>
      <c r="H82" s="132" t="str">
        <f>VLOOKUP(C82,汇总!E:E,1,FALSE)</f>
        <v>草川支局</v>
      </c>
      <c r="I82" s="128">
        <f>COUNTIF(汇总!E:E,C82)</f>
        <v>9</v>
      </c>
      <c r="J82" s="191">
        <f>SUMIF(汇总!E:E,C82,汇总!J:J)</f>
        <v>9099</v>
      </c>
      <c r="K82" s="191">
        <f>SUMIF(汇总!E:E,C82,汇总!P:P)</f>
        <v>272.23</v>
      </c>
      <c r="L82" s="191">
        <f>SUMIF(汇总!E:E,C82,汇总!Q:Q)</f>
        <v>3605.21993333333</v>
      </c>
      <c r="M82" s="192">
        <f t="shared" si="2"/>
        <v>0.396221555482287</v>
      </c>
    </row>
    <row r="83" customFormat="1" spans="1:13">
      <c r="A83" s="128" t="s">
        <v>8485</v>
      </c>
      <c r="B83" s="128" t="s">
        <v>88</v>
      </c>
      <c r="C83" s="128" t="s">
        <v>843</v>
      </c>
      <c r="D83" s="128" t="s">
        <v>102</v>
      </c>
      <c r="E83" s="128" t="s">
        <v>764</v>
      </c>
      <c r="F83" s="128">
        <v>3853328</v>
      </c>
      <c r="G83" s="128">
        <v>18093822696</v>
      </c>
      <c r="H83" s="132" t="str">
        <f>VLOOKUP(C83,汇总!E:E,1,FALSE)</f>
        <v>东北支局</v>
      </c>
      <c r="I83" s="128">
        <f>COUNTIF(汇总!E:E,C83)</f>
        <v>7</v>
      </c>
      <c r="J83" s="191">
        <f>SUMIF(汇总!E:E,C83,汇总!J:J)</f>
        <v>6500</v>
      </c>
      <c r="K83" s="191">
        <f>SUMIF(汇总!E:E,C83,汇总!P:P)</f>
        <v>597.8</v>
      </c>
      <c r="L83" s="191">
        <f>SUMIF(汇总!E:E,C83,汇总!Q:Q)</f>
        <v>8215.09668333333</v>
      </c>
      <c r="M83" s="192">
        <f t="shared" si="2"/>
        <v>1.26386102820513</v>
      </c>
    </row>
    <row r="84" customFormat="1" spans="1:13">
      <c r="A84" s="128"/>
      <c r="B84" s="128" t="s">
        <v>88</v>
      </c>
      <c r="C84" s="128" t="s">
        <v>822</v>
      </c>
      <c r="D84" s="128" t="s">
        <v>102</v>
      </c>
      <c r="E84" s="128" t="s">
        <v>824</v>
      </c>
      <c r="F84" s="128">
        <v>381861</v>
      </c>
      <c r="G84" s="128">
        <v>17718603445</v>
      </c>
      <c r="H84" s="132" t="str">
        <f>VLOOKUP(C84,汇总!E:E,1,FALSE)</f>
        <v>东南支局</v>
      </c>
      <c r="I84" s="128">
        <f>COUNTIF(汇总!E:E,C84)</f>
        <v>6</v>
      </c>
      <c r="J84" s="191">
        <f>SUMIF(汇总!E:E,C84,汇总!J:J)</f>
        <v>4000</v>
      </c>
      <c r="K84" s="191">
        <f>SUMIF(汇总!E:E,C84,汇总!P:P)</f>
        <v>65.906</v>
      </c>
      <c r="L84" s="191">
        <f>SUMIF(汇总!E:E,C84,汇总!Q:Q)</f>
        <v>5420.15131666667</v>
      </c>
      <c r="M84" s="192">
        <f t="shared" si="2"/>
        <v>1.35503782916667</v>
      </c>
    </row>
    <row r="85" customFormat="1" spans="1:13">
      <c r="A85" s="128"/>
      <c r="B85" s="128" t="s">
        <v>32</v>
      </c>
      <c r="C85" s="128" t="s">
        <v>783</v>
      </c>
      <c r="D85" s="128" t="s">
        <v>102</v>
      </c>
      <c r="E85" s="128" t="s">
        <v>788</v>
      </c>
      <c r="F85" s="128">
        <v>381370</v>
      </c>
      <c r="G85" s="128">
        <v>19996018001</v>
      </c>
      <c r="H85" s="132" t="str">
        <f>VLOOKUP(C85,汇总!E:E,1,FALSE)</f>
        <v>郭川支局</v>
      </c>
      <c r="I85" s="128">
        <f>COUNTIF(汇总!E:E,C85)</f>
        <v>9</v>
      </c>
      <c r="J85" s="191">
        <f>SUMIF(汇总!E:E,C85,汇总!J:J)</f>
        <v>3483</v>
      </c>
      <c r="K85" s="191">
        <f>SUMIF(汇总!E:E,C85,汇总!P:P)</f>
        <v>212.65</v>
      </c>
      <c r="L85" s="191">
        <f>SUMIF(汇总!E:E,C85,汇总!Q:Q)</f>
        <v>1751.2011</v>
      </c>
      <c r="M85" s="192">
        <f t="shared" si="2"/>
        <v>0.50278527131783</v>
      </c>
    </row>
    <row r="86" customFormat="1" spans="1:13">
      <c r="A86" s="128"/>
      <c r="B86" s="128" t="s">
        <v>32</v>
      </c>
      <c r="C86" s="128" t="s">
        <v>716</v>
      </c>
      <c r="D86" s="128" t="s">
        <v>102</v>
      </c>
      <c r="E86" s="128" t="s">
        <v>747</v>
      </c>
      <c r="F86" s="128">
        <v>3853777</v>
      </c>
      <c r="G86" s="128">
        <v>18993802000</v>
      </c>
      <c r="H86" s="132" t="str">
        <f>VLOOKUP(C86,汇总!E:E,1,FALSE)</f>
        <v>红堡支局</v>
      </c>
      <c r="I86" s="128">
        <f>COUNTIF(汇总!E:E,C86)</f>
        <v>15</v>
      </c>
      <c r="J86" s="191">
        <f>SUMIF(汇总!E:E,C86,汇总!J:J)</f>
        <v>9900</v>
      </c>
      <c r="K86" s="191">
        <f>SUMIF(汇总!E:E,C86,汇总!P:P)</f>
        <v>598.49015</v>
      </c>
      <c r="L86" s="191">
        <f>SUMIF(汇总!E:E,C86,汇总!Q:Q)</f>
        <v>12602.23015</v>
      </c>
      <c r="M86" s="192">
        <f t="shared" si="2"/>
        <v>1.27295254040404</v>
      </c>
    </row>
    <row r="87" customFormat="1" spans="1:13">
      <c r="A87" s="128"/>
      <c r="B87" s="128" t="s">
        <v>32</v>
      </c>
      <c r="C87" s="128" t="s">
        <v>688</v>
      </c>
      <c r="D87" s="128" t="s">
        <v>102</v>
      </c>
      <c r="E87" s="128" t="s">
        <v>702</v>
      </c>
      <c r="F87" s="128">
        <v>3851183</v>
      </c>
      <c r="G87" s="128">
        <v>18093882883</v>
      </c>
      <c r="H87" s="132" t="str">
        <f>VLOOKUP(C87,汇总!E:E,1,FALSE)</f>
        <v>金集支局</v>
      </c>
      <c r="I87" s="128">
        <f>COUNTIF(汇总!E:E,C87)</f>
        <v>13</v>
      </c>
      <c r="J87" s="191">
        <f>SUMIF(汇总!E:E,C87,汇总!J:J)</f>
        <v>7500</v>
      </c>
      <c r="K87" s="191">
        <f>SUMIF(汇总!E:E,C87,汇总!P:P)</f>
        <v>764.81</v>
      </c>
      <c r="L87" s="191">
        <f>SUMIF(汇总!E:E,C87,汇总!Q:Q)</f>
        <v>5823.84775</v>
      </c>
      <c r="M87" s="192">
        <f t="shared" si="2"/>
        <v>0.776513033333333</v>
      </c>
    </row>
    <row r="88" customFormat="1" spans="1:13">
      <c r="A88" s="128"/>
      <c r="B88" s="128" t="s">
        <v>32</v>
      </c>
      <c r="C88" s="188" t="s">
        <v>8486</v>
      </c>
      <c r="D88" s="128" t="s">
        <v>102</v>
      </c>
      <c r="E88" s="128" t="s">
        <v>955</v>
      </c>
      <c r="F88" s="128">
        <v>380142</v>
      </c>
      <c r="G88" s="128">
        <v>18909311611</v>
      </c>
      <c r="H88" s="132" t="e">
        <f>VLOOKUP(C88,汇总!E:E,1,FALSE)</f>
        <v>#N/A</v>
      </c>
      <c r="I88" s="128">
        <f>COUNTIF(汇总!E:E,C88)</f>
        <v>0</v>
      </c>
      <c r="J88" s="191">
        <f>SUMIF(汇总!E:E,C88,汇总!J:J)</f>
        <v>0</v>
      </c>
      <c r="K88" s="191">
        <f>SUMIF(汇总!E:E,C88,汇总!P:P)</f>
        <v>0</v>
      </c>
      <c r="L88" s="191">
        <f>SUMIF(汇总!E:E,C88,汇总!Q:Q)</f>
        <v>0</v>
      </c>
      <c r="M88" s="192">
        <f t="shared" si="2"/>
        <v>0</v>
      </c>
    </row>
    <row r="89" customFormat="1" spans="1:13">
      <c r="A89" s="128"/>
      <c r="B89" s="128" t="s">
        <v>88</v>
      </c>
      <c r="C89" s="128" t="s">
        <v>633</v>
      </c>
      <c r="D89" s="128" t="s">
        <v>102</v>
      </c>
      <c r="E89" s="128" t="s">
        <v>635</v>
      </c>
      <c r="F89" s="128">
        <v>38382153</v>
      </c>
      <c r="G89" s="128">
        <v>18993827882</v>
      </c>
      <c r="H89" s="132" t="str">
        <f>VLOOKUP(C89,汇总!E:E,1,FALSE)</f>
        <v>西北支局</v>
      </c>
      <c r="I89" s="128">
        <f>COUNTIF(汇总!E:E,C89)</f>
        <v>4</v>
      </c>
      <c r="J89" s="191">
        <f>SUMIF(汇总!E:E,C89,汇总!J:J)</f>
        <v>5000</v>
      </c>
      <c r="K89" s="191">
        <f>SUMIF(汇总!E:E,C89,汇总!P:P)</f>
        <v>503.30315</v>
      </c>
      <c r="L89" s="191">
        <f>SUMIF(汇总!E:E,C89,汇总!Q:Q)</f>
        <v>5412.71835</v>
      </c>
      <c r="M89" s="192">
        <f t="shared" si="2"/>
        <v>1.08254367</v>
      </c>
    </row>
    <row r="90" customFormat="1" spans="1:13">
      <c r="A90" s="128"/>
      <c r="B90" s="128" t="s">
        <v>32</v>
      </c>
      <c r="C90" s="128" t="s">
        <v>555</v>
      </c>
      <c r="D90" s="128" t="s">
        <v>102</v>
      </c>
      <c r="E90" s="128" t="s">
        <v>557</v>
      </c>
      <c r="F90" s="128">
        <v>3852790</v>
      </c>
      <c r="G90" s="128" t="e">
        <v>#N/A</v>
      </c>
      <c r="H90" s="132" t="str">
        <f>VLOOKUP(C90,汇总!E:E,1,FALSE)</f>
        <v>远门支局</v>
      </c>
      <c r="I90" s="128">
        <f>COUNTIF(汇总!E:E,C90)</f>
        <v>8</v>
      </c>
      <c r="J90" s="191">
        <f>SUMIF(汇总!E:E,C90,汇总!J:J)</f>
        <v>4866</v>
      </c>
      <c r="K90" s="191">
        <f>SUMIF(汇总!E:E,C90,汇总!P:P)</f>
        <v>417.8</v>
      </c>
      <c r="L90" s="191">
        <f>SUMIF(汇总!E:E,C90,汇总!Q:Q)</f>
        <v>3763.125</v>
      </c>
      <c r="M90" s="192">
        <f t="shared" si="2"/>
        <v>0.773350801479655</v>
      </c>
    </row>
    <row r="91" customFormat="1" spans="1:13">
      <c r="A91" s="128" t="s">
        <v>8487</v>
      </c>
      <c r="B91" s="128" t="s">
        <v>88</v>
      </c>
      <c r="C91" s="128" t="s">
        <v>2220</v>
      </c>
      <c r="D91" s="128" t="s">
        <v>102</v>
      </c>
      <c r="E91" s="128" t="s">
        <v>2466</v>
      </c>
      <c r="F91" s="128">
        <v>3853998</v>
      </c>
      <c r="G91" s="128">
        <v>13389383198</v>
      </c>
      <c r="H91" s="132" t="str">
        <f>VLOOKUP(C91,汇总!E:E,1,FALSE)</f>
        <v>阿阳支局</v>
      </c>
      <c r="I91" s="128">
        <f>COUNTIF(汇总!E:E,C91)</f>
        <v>8</v>
      </c>
      <c r="J91" s="191">
        <f>SUMIF(汇总!E:E,C91,汇总!J:J)</f>
        <v>7060</v>
      </c>
      <c r="K91" s="191">
        <f>SUMIF(汇总!E:E,C91,汇总!P:P)</f>
        <v>56</v>
      </c>
      <c r="L91" s="191">
        <f>SUMIF(汇总!E:E,C91,汇总!Q:Q)</f>
        <v>3197.74</v>
      </c>
      <c r="M91" s="192">
        <f t="shared" si="2"/>
        <v>0.452937677053824</v>
      </c>
    </row>
    <row r="92" customFormat="1" spans="1:13">
      <c r="A92" s="128"/>
      <c r="B92" s="128" t="s">
        <v>88</v>
      </c>
      <c r="C92" s="128" t="s">
        <v>2198</v>
      </c>
      <c r="D92" s="128" t="s">
        <v>102</v>
      </c>
      <c r="E92" s="128" t="s">
        <v>2200</v>
      </c>
      <c r="F92" s="128">
        <v>3852430</v>
      </c>
      <c r="G92" s="128">
        <v>18993827168</v>
      </c>
      <c r="H92" s="132" t="str">
        <f>VLOOKUP(C92,汇总!E:E,1,FALSE)</f>
        <v>东城支局</v>
      </c>
      <c r="I92" s="128">
        <f>COUNTIF(汇总!E:E,C92)</f>
        <v>7</v>
      </c>
      <c r="J92" s="191">
        <f>SUMIF(汇总!E:E,C92,汇总!J:J)</f>
        <v>6660</v>
      </c>
      <c r="K92" s="191">
        <f>SUMIF(汇总!E:E,C92,汇总!P:P)</f>
        <v>47.5</v>
      </c>
      <c r="L92" s="191">
        <f>SUMIF(汇总!E:E,C92,汇总!Q:Q)</f>
        <v>4964.50333333333</v>
      </c>
      <c r="M92" s="192">
        <f t="shared" si="2"/>
        <v>0.74542092092092</v>
      </c>
    </row>
    <row r="93" customFormat="1" spans="1:13">
      <c r="A93" s="128"/>
      <c r="B93" s="128" t="s">
        <v>88</v>
      </c>
      <c r="C93" s="128" t="s">
        <v>2236</v>
      </c>
      <c r="D93" s="128" t="s">
        <v>102</v>
      </c>
      <c r="E93" s="128" t="s">
        <v>2252</v>
      </c>
      <c r="F93" s="128">
        <v>3852281</v>
      </c>
      <c r="G93" s="128">
        <v>17344156856</v>
      </c>
      <c r="H93" s="132" t="str">
        <f>VLOOKUP(C93,汇总!E:E,1,FALSE)</f>
        <v>西城支局</v>
      </c>
      <c r="I93" s="128">
        <f>COUNTIF(汇总!E:E,C93)</f>
        <v>8</v>
      </c>
      <c r="J93" s="191">
        <f>SUMIF(汇总!E:E,C93,汇总!J:J)</f>
        <v>6860</v>
      </c>
      <c r="K93" s="191">
        <f>SUMIF(汇总!E:E,C93,汇总!P:P)</f>
        <v>101</v>
      </c>
      <c r="L93" s="191">
        <f>SUMIF(汇总!E:E,C93,汇总!Q:Q)</f>
        <v>4917.9256</v>
      </c>
      <c r="M93" s="192">
        <f t="shared" si="2"/>
        <v>0.716898775510204</v>
      </c>
    </row>
    <row r="94" customFormat="1" spans="1:13">
      <c r="A94" s="128"/>
      <c r="B94" s="128" t="s">
        <v>32</v>
      </c>
      <c r="C94" s="128" t="s">
        <v>2265</v>
      </c>
      <c r="D94" s="128" t="s">
        <v>102</v>
      </c>
      <c r="E94" s="128" t="s">
        <v>2407</v>
      </c>
      <c r="F94" s="128">
        <v>3816531</v>
      </c>
      <c r="G94" s="128">
        <v>18993827088</v>
      </c>
      <c r="H94" s="132" t="str">
        <f>VLOOKUP(C94,汇总!E:E,1,FALSE)</f>
        <v>上磨支局</v>
      </c>
      <c r="I94" s="128">
        <f>COUNTIF(汇总!E:E,C94)</f>
        <v>9</v>
      </c>
      <c r="J94" s="191">
        <f>SUMIF(汇总!E:E,C94,汇总!J:J)</f>
        <v>7770</v>
      </c>
      <c r="K94" s="191">
        <f>SUMIF(汇总!E:E,C94,汇总!P:P)</f>
        <v>526.35</v>
      </c>
      <c r="L94" s="191">
        <f>SUMIF(汇总!E:E,C94,汇总!Q:Q)</f>
        <v>7069.38601666667</v>
      </c>
      <c r="M94" s="192">
        <f t="shared" si="2"/>
        <v>0.90983089017589</v>
      </c>
    </row>
    <row r="95" customFormat="1" spans="1:13">
      <c r="A95" s="128"/>
      <c r="B95" s="128" t="s">
        <v>32</v>
      </c>
      <c r="C95" s="128" t="s">
        <v>2316</v>
      </c>
      <c r="D95" s="128" t="s">
        <v>102</v>
      </c>
      <c r="E95" s="128" t="s">
        <v>2393</v>
      </c>
      <c r="F95" s="128">
        <v>3851704</v>
      </c>
      <c r="G95" s="128">
        <v>18993815332</v>
      </c>
      <c r="H95" s="132" t="str">
        <f>VLOOKUP(C95,汇总!E:E,1,FALSE)</f>
        <v>张棉支局</v>
      </c>
      <c r="I95" s="128">
        <f>COUNTIF(汇总!E:E,C95)</f>
        <v>9</v>
      </c>
      <c r="J95" s="191">
        <f>SUMIF(汇总!E:E,C95,汇总!J:J)</f>
        <v>7770</v>
      </c>
      <c r="K95" s="191">
        <f>SUMIF(汇总!E:E,C95,汇总!P:P)</f>
        <v>247.3</v>
      </c>
      <c r="L95" s="191">
        <f>SUMIF(汇总!E:E,C95,汇总!Q:Q)</f>
        <v>6994.11</v>
      </c>
      <c r="M95" s="192">
        <f t="shared" si="2"/>
        <v>0.900142857142857</v>
      </c>
    </row>
    <row r="96" customFormat="1" spans="1:13">
      <c r="A96" s="128"/>
      <c r="B96" s="128" t="s">
        <v>32</v>
      </c>
      <c r="C96" s="128" t="s">
        <v>2298</v>
      </c>
      <c r="D96" s="128" t="s">
        <v>102</v>
      </c>
      <c r="E96" s="128" t="s">
        <v>2414</v>
      </c>
      <c r="F96" s="128">
        <v>3811780</v>
      </c>
      <c r="G96" s="128">
        <v>13389389968</v>
      </c>
      <c r="H96" s="132" t="str">
        <f>VLOOKUP(C96,汇总!E:E,1,FALSE)</f>
        <v>恭门支局</v>
      </c>
      <c r="I96" s="128">
        <f>COUNTIF(汇总!E:E,C96)</f>
        <v>7</v>
      </c>
      <c r="J96" s="191">
        <f>SUMIF(汇总!E:E,C96,汇总!J:J)</f>
        <v>7770</v>
      </c>
      <c r="K96" s="191">
        <f>SUMIF(汇总!E:E,C96,汇总!P:P)</f>
        <v>214.45</v>
      </c>
      <c r="L96" s="191">
        <f>SUMIF(汇总!E:E,C96,汇总!Q:Q)</f>
        <v>6826.18333333333</v>
      </c>
      <c r="M96" s="192">
        <f t="shared" si="2"/>
        <v>0.878530673530673</v>
      </c>
    </row>
    <row r="97" customFormat="1" spans="1:13">
      <c r="A97" s="128"/>
      <c r="B97" s="128" t="s">
        <v>32</v>
      </c>
      <c r="C97" s="128" t="s">
        <v>2224</v>
      </c>
      <c r="D97" s="128" t="s">
        <v>102</v>
      </c>
      <c r="E97" s="128" t="s">
        <v>2306</v>
      </c>
      <c r="F97" s="128">
        <v>381637</v>
      </c>
      <c r="G97" s="128">
        <v>15379868090</v>
      </c>
      <c r="H97" s="132" t="str">
        <f>VLOOKUP(C97,汇总!E:E,1,FALSE)</f>
        <v>马鹿支局</v>
      </c>
      <c r="I97" s="128">
        <f>COUNTIF(汇总!E:E,C97)</f>
        <v>7</v>
      </c>
      <c r="J97" s="191">
        <f>SUMIF(汇总!E:E,C97,汇总!J:J)</f>
        <v>6660</v>
      </c>
      <c r="K97" s="191">
        <f>SUMIF(汇总!E:E,C97,汇总!P:P)</f>
        <v>81.65</v>
      </c>
      <c r="L97" s="191">
        <f>SUMIF(汇总!E:E,C97,汇总!Q:Q)</f>
        <v>4623.79725</v>
      </c>
      <c r="M97" s="192">
        <f t="shared" si="2"/>
        <v>0.694263851351351</v>
      </c>
    </row>
    <row r="98" customFormat="1" spans="1:13">
      <c r="A98" s="128"/>
      <c r="B98" s="128" t="s">
        <v>32</v>
      </c>
      <c r="C98" s="128" t="s">
        <v>2212</v>
      </c>
      <c r="D98" s="128" t="s">
        <v>102</v>
      </c>
      <c r="E98" s="128" t="s">
        <v>2289</v>
      </c>
      <c r="F98" s="128">
        <v>381383</v>
      </c>
      <c r="G98" s="128">
        <v>19909383888</v>
      </c>
      <c r="H98" s="132" t="str">
        <f>VLOOKUP(C98,汇总!E:E,1,FALSE)</f>
        <v>龙山支局</v>
      </c>
      <c r="I98" s="128">
        <f>COUNTIF(汇总!E:E,C98)</f>
        <v>17</v>
      </c>
      <c r="J98" s="191">
        <f>SUMIF(汇总!E:E,C98,汇总!J:J)</f>
        <v>15740</v>
      </c>
      <c r="K98" s="191">
        <f>SUMIF(汇总!E:E,C98,汇总!P:P)</f>
        <v>447.34695</v>
      </c>
      <c r="L98" s="191">
        <f>SUMIF(汇总!E:E,C98,汇总!Q:Q)</f>
        <v>9393.86861666667</v>
      </c>
      <c r="M98" s="192">
        <f t="shared" si="2"/>
        <v>0.596815032825074</v>
      </c>
    </row>
    <row r="99" customFormat="1" spans="1:13">
      <c r="A99" s="128"/>
      <c r="B99" s="128" t="s">
        <v>32</v>
      </c>
      <c r="C99" s="128" t="s">
        <v>2294</v>
      </c>
      <c r="D99" s="128" t="s">
        <v>102</v>
      </c>
      <c r="E99" s="128" t="s">
        <v>2387</v>
      </c>
      <c r="F99" s="128">
        <v>3851556</v>
      </c>
      <c r="G99" s="128">
        <v>19958511011</v>
      </c>
      <c r="H99" s="132" t="str">
        <f>VLOOKUP(C99,汇总!E:E,1,FALSE)</f>
        <v>大阳支局</v>
      </c>
      <c r="I99" s="128">
        <f>COUNTIF(汇总!E:E,C99)</f>
        <v>7</v>
      </c>
      <c r="J99" s="191">
        <f>SUMIF(汇总!E:E,C99,汇总!J:J)</f>
        <v>5550</v>
      </c>
      <c r="K99" s="191">
        <f>SUMIF(汇总!E:E,C99,汇总!P:P)</f>
        <v>281.35</v>
      </c>
      <c r="L99" s="191">
        <f>SUMIF(汇总!E:E,C99,汇总!Q:Q)</f>
        <v>5528.29786666667</v>
      </c>
      <c r="M99" s="192">
        <f t="shared" si="2"/>
        <v>0.996089705705706</v>
      </c>
    </row>
    <row r="100" customFormat="1" spans="1:13">
      <c r="A100" s="128"/>
      <c r="B100" s="128" t="s">
        <v>32</v>
      </c>
      <c r="C100" s="128" t="s">
        <v>2185</v>
      </c>
      <c r="D100" s="128" t="s">
        <v>102</v>
      </c>
      <c r="E100" s="128" t="s">
        <v>2286</v>
      </c>
      <c r="F100" s="128">
        <v>381381</v>
      </c>
      <c r="G100" s="128">
        <v>18993802222</v>
      </c>
      <c r="H100" s="132" t="str">
        <f>VLOOKUP(C100,汇总!E:E,1,FALSE)</f>
        <v>马关支局</v>
      </c>
      <c r="I100" s="128">
        <f>COUNTIF(汇总!E:E,C100)</f>
        <v>6</v>
      </c>
      <c r="J100" s="191">
        <f>SUMIF(汇总!E:E,C100,汇总!J:J)</f>
        <v>6660</v>
      </c>
      <c r="K100" s="191">
        <f>SUMIF(汇总!E:E,C100,汇总!P:P)</f>
        <v>323.8</v>
      </c>
      <c r="L100" s="191">
        <f>SUMIF(汇总!E:E,C100,汇总!Q:Q)</f>
        <v>4536.52666666667</v>
      </c>
      <c r="M100" s="192">
        <f t="shared" si="2"/>
        <v>0.68116016016016</v>
      </c>
    </row>
  </sheetData>
  <mergeCells count="9">
    <mergeCell ref="A1:K1"/>
    <mergeCell ref="L1:M1"/>
    <mergeCell ref="A3:A22"/>
    <mergeCell ref="A23:A40"/>
    <mergeCell ref="A41:A53"/>
    <mergeCell ref="A54:A67"/>
    <mergeCell ref="A68:A82"/>
    <mergeCell ref="A83:A90"/>
    <mergeCell ref="A91:A100"/>
  </mergeCells>
  <pageMargins left="0.196527777777778" right="0.196527777777778" top="0.196527777777778" bottom="0.196527777777778" header="0.5" footer="0.5"/>
  <pageSetup paperSize="9" scale="57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统计（数据库导出）</vt:lpstr>
      <vt:lpstr>当日积分</vt:lpstr>
      <vt:lpstr>积分短信群发模板</vt:lpstr>
      <vt:lpstr>战区统计</vt:lpstr>
      <vt:lpstr>军种</vt:lpstr>
      <vt:lpstr>本部</vt:lpstr>
      <vt:lpstr>营销中心</vt:lpstr>
      <vt:lpstr>支局</vt:lpstr>
      <vt:lpstr>大店</vt:lpstr>
      <vt:lpstr>全市积分汇总</vt:lpstr>
      <vt:lpstr>Sheet3</vt:lpstr>
      <vt:lpstr>10000号与民主听</vt:lpstr>
      <vt:lpstr>秦州</vt:lpstr>
      <vt:lpstr>Sheet7</vt:lpstr>
      <vt:lpstr>武山</vt:lpstr>
      <vt:lpstr>麦积</vt:lpstr>
      <vt:lpstr>秦安</vt:lpstr>
      <vt:lpstr>甘谷</vt:lpstr>
      <vt:lpstr>清水</vt:lpstr>
      <vt:lpstr>张川</vt:lpstr>
      <vt:lpstr>Sheet14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wsfgs01103</dc:creator>
  <cp:lastModifiedBy>海灏</cp:lastModifiedBy>
  <dcterms:created xsi:type="dcterms:W3CDTF">2021-01-04T23:48:00Z</dcterms:created>
  <dcterms:modified xsi:type="dcterms:W3CDTF">2021-01-28T06:35:17Z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